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hidePivotFieldList="1" defaultThemeVersion="124226"/>
  <bookViews>
    <workbookView xWindow="480" yWindow="495" windowWidth="20010" windowHeight="7695" tabRatio="599"/>
  </bookViews>
  <sheets>
    <sheet name="Index" sheetId="50" r:id="rId1"/>
    <sheet name="Summary Chart" sheetId="49" r:id="rId2"/>
    <sheet name="Draft Decision - Output│Tables" sheetId="48" r:id="rId3"/>
    <sheet name="1.0 Output│PTRM" sheetId="17" r:id="rId4"/>
    <sheet name="1.1 Output│RFM" sheetId="15" r:id="rId5"/>
    <sheet name="1.2 Output│RIN" sheetId="19" r:id="rId6"/>
    <sheet name="1.3 Output│Tables" sheetId="18" r:id="rId7"/>
    <sheet name="1.4 Output│Graphs" sheetId="20" r:id="rId8"/>
    <sheet name="1.5 Output│2017 Corp Capex" sheetId="34" r:id="rId9"/>
    <sheet name="2.0 Input│Historic Capex" sheetId="12" r:id="rId10"/>
    <sheet name="3.0 Input│AMP" sheetId="8" r:id="rId11"/>
    <sheet name="3.1 Input│B&amp;T" sheetId="10" r:id="rId12"/>
    <sheet name="3.2 Input│Other" sheetId="11" r:id="rId13"/>
    <sheet name="3.3 Input│RIN" sheetId="39" r:id="rId14"/>
    <sheet name="4.0 Calc│AER Forecast ($nom)" sheetId="26" r:id="rId15"/>
    <sheet name="4.1 Calc│Hist Act ($nom)" sheetId="29" r:id="rId16"/>
    <sheet name="4.2 Calc│Hist Com ($nom)" sheetId="47" r:id="rId17"/>
    <sheet name="5.0 Calc│Forecast Projects" sheetId="13" r:id="rId18"/>
    <sheet name="5.1 Calc│$ million" sheetId="24" r:id="rId19"/>
    <sheet name="5.2 Calc│VTS" sheetId="21" r:id="rId20"/>
    <sheet name="5.3 Calc│Forecast $2017" sheetId="22" r:id="rId21"/>
    <sheet name="5.4 Calc│Escalators" sheetId="23" r:id="rId22"/>
    <sheet name="5.5 Calc│Escalated capex" sheetId="25" r:id="rId23"/>
    <sheet name="5.6 Calc│As Commissioned" sheetId="38" r:id="rId24"/>
  </sheets>
  <definedNames>
    <definedName name="_xlnm._FilterDatabase" localSheetId="9" hidden="1">'2.0 Input│Historic Capex'!$B$12:$R$157</definedName>
    <definedName name="_xlnm._FilterDatabase" localSheetId="14" hidden="1">'4.0 Calc│AER Forecast ($nom)'!$A$12:$K$182</definedName>
    <definedName name="_xlnm._FilterDatabase" localSheetId="15" hidden="1">'4.1 Calc│Hist Act ($nom)'!$A$12:$L$266</definedName>
    <definedName name="_xlnm._FilterDatabase" localSheetId="16" hidden="1">'4.2 Calc│Hist Com ($nom)'!$A$12:$M$266</definedName>
    <definedName name="_xlnm._FilterDatabase" localSheetId="22" hidden="1">'5.5 Calc│Escalated capex'!$A$12:$L$200</definedName>
    <definedName name="_xlnm._FilterDatabase" localSheetId="23" hidden="1">'5.6 Calc│As Commissioned'!$A$12:$L$200</definedName>
    <definedName name="inflation">'3.2 Input│Other'!$A$23:$P$25</definedName>
  </definedNames>
  <calcPr calcId="145621"/>
</workbook>
</file>

<file path=xl/calcChain.xml><?xml version="1.0" encoding="utf-8"?>
<calcChain xmlns="http://schemas.openxmlformats.org/spreadsheetml/2006/main">
  <c r="I41" i="49" l="1"/>
  <c r="J41" i="49"/>
  <c r="K41" i="49"/>
  <c r="L41" i="49"/>
  <c r="H41" i="49"/>
  <c r="G38" i="49"/>
  <c r="D37" i="49"/>
  <c r="E37" i="49"/>
  <c r="F37" i="49"/>
  <c r="C37" i="49"/>
  <c r="H48" i="48"/>
  <c r="N48" i="48"/>
  <c r="H66" i="48"/>
  <c r="N66" i="48"/>
  <c r="H53" i="48"/>
  <c r="H60" i="48"/>
  <c r="C37" i="48"/>
  <c r="D15" i="48"/>
  <c r="E15" i="48"/>
  <c r="F15" i="48"/>
  <c r="G15" i="48"/>
  <c r="C15" i="48"/>
  <c r="H27" i="48"/>
  <c r="H28" i="48"/>
  <c r="C29" i="48"/>
  <c r="B35" i="48"/>
  <c r="B67" i="48" s="1"/>
  <c r="B36" i="48"/>
  <c r="B34" i="48"/>
  <c r="B66" i="48" s="1"/>
  <c r="B22" i="48"/>
  <c r="B23" i="48"/>
  <c r="B24" i="48"/>
  <c r="B25" i="48"/>
  <c r="B26" i="48"/>
  <c r="B27" i="48"/>
  <c r="B28" i="48"/>
  <c r="B21" i="48"/>
  <c r="B53" i="48" s="1"/>
  <c r="H68" i="48"/>
  <c r="H67" i="48"/>
  <c r="G69" i="48"/>
  <c r="L40" i="49" s="1"/>
  <c r="F69" i="48"/>
  <c r="K40" i="49" s="1"/>
  <c r="E69" i="48"/>
  <c r="J40" i="49" s="1"/>
  <c r="D69" i="48"/>
  <c r="I40" i="49" s="1"/>
  <c r="B61" i="48"/>
  <c r="H59" i="48"/>
  <c r="H58" i="48"/>
  <c r="H57" i="48"/>
  <c r="H56" i="48"/>
  <c r="H55" i="48"/>
  <c r="H54" i="48"/>
  <c r="G61" i="48"/>
  <c r="E61" i="48"/>
  <c r="D61" i="48"/>
  <c r="G52" i="48"/>
  <c r="G65" i="48" s="1"/>
  <c r="F52" i="48"/>
  <c r="F65" i="48" s="1"/>
  <c r="E52" i="48"/>
  <c r="E65" i="48" s="1"/>
  <c r="D52" i="48"/>
  <c r="D65" i="48" s="1"/>
  <c r="C52" i="48"/>
  <c r="C65" i="48" s="1"/>
  <c r="B48" i="48"/>
  <c r="H36" i="48"/>
  <c r="B68" i="48"/>
  <c r="H35" i="48"/>
  <c r="G37" i="48"/>
  <c r="F37" i="48"/>
  <c r="E37" i="48"/>
  <c r="D37" i="48"/>
  <c r="B60" i="48"/>
  <c r="B59" i="48"/>
  <c r="H26" i="48"/>
  <c r="B58" i="48"/>
  <c r="H25" i="48"/>
  <c r="B57" i="48"/>
  <c r="H24" i="48"/>
  <c r="B56" i="48"/>
  <c r="H23" i="48"/>
  <c r="B55" i="48"/>
  <c r="H22" i="48"/>
  <c r="B54" i="48"/>
  <c r="G29" i="48"/>
  <c r="F29" i="48"/>
  <c r="E29" i="48"/>
  <c r="D29" i="48"/>
  <c r="G20" i="48"/>
  <c r="G33" i="48" s="1"/>
  <c r="F20" i="48"/>
  <c r="F33" i="48" s="1"/>
  <c r="E20" i="48"/>
  <c r="E33" i="48" s="1"/>
  <c r="D20" i="48"/>
  <c r="D33" i="48" s="1"/>
  <c r="C20" i="48"/>
  <c r="C33" i="48" s="1"/>
  <c r="C45" i="49"/>
  <c r="D45" i="49"/>
  <c r="E45" i="49"/>
  <c r="F45" i="49"/>
  <c r="G45" i="49"/>
  <c r="F61" i="48" l="1"/>
  <c r="H37" i="48"/>
  <c r="H16" i="48"/>
  <c r="H29" i="48"/>
  <c r="H34" i="48"/>
  <c r="C61" i="48"/>
  <c r="C69" i="48"/>
  <c r="H21" i="48"/>
  <c r="H69" i="48" l="1"/>
  <c r="H40" i="49"/>
  <c r="H61" i="48"/>
  <c r="M36" i="48" l="1"/>
  <c r="M35" i="48"/>
  <c r="M34" i="48"/>
  <c r="M61" i="48"/>
  <c r="N28" i="48"/>
  <c r="M28" i="48"/>
  <c r="Q28" i="48" s="1"/>
  <c r="M27" i="48"/>
  <c r="Q27" i="48" s="1"/>
  <c r="N26" i="48"/>
  <c r="M26" i="48"/>
  <c r="Q26" i="48" s="1"/>
  <c r="M25" i="48"/>
  <c r="Q25" i="48" s="1"/>
  <c r="N24" i="48"/>
  <c r="M24" i="48"/>
  <c r="Q24" i="48" s="1"/>
  <c r="M23" i="48"/>
  <c r="Q23" i="48" s="1"/>
  <c r="N22" i="48"/>
  <c r="M22" i="48"/>
  <c r="Q22" i="48" s="1"/>
  <c r="M21" i="48"/>
  <c r="Q21" i="48" s="1"/>
  <c r="Q29" i="48" s="1"/>
  <c r="R52" i="48"/>
  <c r="R65" i="48" s="1"/>
  <c r="Q52" i="48"/>
  <c r="Q65" i="48" s="1"/>
  <c r="P52" i="48"/>
  <c r="P65" i="48" s="1"/>
  <c r="O52" i="48"/>
  <c r="O65" i="48" s="1"/>
  <c r="N52" i="48"/>
  <c r="N65" i="48" s="1"/>
  <c r="M48" i="48"/>
  <c r="R16" i="48"/>
  <c r="Q16" i="48"/>
  <c r="P16" i="48"/>
  <c r="O16" i="48"/>
  <c r="N16" i="48"/>
  <c r="R15" i="48"/>
  <c r="R20" i="48" s="1"/>
  <c r="R33" i="48" s="1"/>
  <c r="Q15" i="48"/>
  <c r="Q20" i="48" s="1"/>
  <c r="Q33" i="48" s="1"/>
  <c r="P15" i="48"/>
  <c r="P20" i="48" s="1"/>
  <c r="P33" i="48" s="1"/>
  <c r="O15" i="48"/>
  <c r="O20" i="48" s="1"/>
  <c r="O33" i="48" s="1"/>
  <c r="N15" i="48"/>
  <c r="N20" i="48" s="1"/>
  <c r="N33" i="48" s="1"/>
  <c r="L11" i="48"/>
  <c r="R22" i="48" l="1"/>
  <c r="R24" i="48"/>
  <c r="R26" i="48"/>
  <c r="R28" i="48"/>
  <c r="P21" i="48"/>
  <c r="M53" i="48"/>
  <c r="P23" i="48"/>
  <c r="M55" i="48"/>
  <c r="P25" i="48"/>
  <c r="M57" i="48"/>
  <c r="P27" i="48"/>
  <c r="M59" i="48"/>
  <c r="S16" i="48"/>
  <c r="N21" i="48"/>
  <c r="R21" i="48"/>
  <c r="P22" i="48"/>
  <c r="M54" i="48"/>
  <c r="N23" i="48"/>
  <c r="R23" i="48"/>
  <c r="P24" i="48"/>
  <c r="M56" i="48"/>
  <c r="N25" i="48"/>
  <c r="R25" i="48"/>
  <c r="P26" i="48"/>
  <c r="M58" i="48"/>
  <c r="N27" i="48"/>
  <c r="R27" i="48"/>
  <c r="P28" i="48"/>
  <c r="M60" i="48"/>
  <c r="O21" i="48"/>
  <c r="S21" i="48" s="1"/>
  <c r="O22" i="48"/>
  <c r="S22" i="48" s="1"/>
  <c r="O23" i="48"/>
  <c r="S23" i="48" s="1"/>
  <c r="O24" i="48"/>
  <c r="S24" i="48" s="1"/>
  <c r="O25" i="48"/>
  <c r="S25" i="48" s="1"/>
  <c r="O26" i="48"/>
  <c r="O27" i="48"/>
  <c r="S27" i="48" s="1"/>
  <c r="O28" i="48"/>
  <c r="N34" i="48"/>
  <c r="P34" i="48"/>
  <c r="R34" i="48"/>
  <c r="M66" i="48"/>
  <c r="N35" i="48"/>
  <c r="P35" i="48"/>
  <c r="R35" i="48"/>
  <c r="M67" i="48"/>
  <c r="N36" i="48"/>
  <c r="P36" i="48"/>
  <c r="R36" i="48"/>
  <c r="M68" i="48"/>
  <c r="O34" i="48"/>
  <c r="Q34" i="48"/>
  <c r="O35" i="48"/>
  <c r="Q35" i="48"/>
  <c r="O36" i="48"/>
  <c r="Q36" i="48"/>
  <c r="S28" i="48" l="1"/>
  <c r="S26" i="48"/>
  <c r="N29" i="48"/>
  <c r="R29" i="48"/>
  <c r="P29" i="48"/>
  <c r="O37" i="48"/>
  <c r="Q37" i="48"/>
  <c r="P37" i="48"/>
  <c r="S36" i="48"/>
  <c r="S35" i="48"/>
  <c r="R37" i="48"/>
  <c r="N37" i="48"/>
  <c r="S34" i="48"/>
  <c r="O29" i="48"/>
  <c r="S29" i="48" l="1"/>
  <c r="J29" i="48" s="1"/>
  <c r="S37" i="48"/>
  <c r="J37" i="48" l="1"/>
  <c r="N639" i="19"/>
  <c r="N607" i="19"/>
  <c r="N575" i="19"/>
  <c r="N542" i="19"/>
  <c r="N511" i="19"/>
  <c r="N479" i="19"/>
  <c r="N447" i="19"/>
  <c r="N415" i="19"/>
  <c r="N154" i="19"/>
  <c r="N186" i="19"/>
  <c r="N218" i="19"/>
  <c r="N250" i="19"/>
  <c r="N282" i="19"/>
  <c r="N314" i="19"/>
  <c r="N346" i="19"/>
  <c r="N378" i="19"/>
  <c r="F30" i="15"/>
  <c r="F31" i="15"/>
  <c r="F32" i="15"/>
  <c r="F33" i="15"/>
  <c r="F34" i="15"/>
  <c r="F35" i="15"/>
  <c r="F36" i="15"/>
  <c r="F29" i="15"/>
  <c r="K14" i="38" l="1"/>
  <c r="K15" i="38"/>
  <c r="K17" i="38"/>
  <c r="K18" i="38"/>
  <c r="K19" i="38"/>
  <c r="K23" i="38"/>
  <c r="K24" i="38"/>
  <c r="K26" i="38"/>
  <c r="K27" i="38"/>
  <c r="K28" i="38"/>
  <c r="K31" i="38"/>
  <c r="K33" i="38"/>
  <c r="K34" i="38"/>
  <c r="K35" i="38"/>
  <c r="K38" i="38"/>
  <c r="K39" i="38"/>
  <c r="K40" i="38"/>
  <c r="K46" i="38"/>
  <c r="K47" i="38"/>
  <c r="K50" i="38"/>
  <c r="K53" i="38"/>
  <c r="K54" i="38"/>
  <c r="K60" i="38"/>
  <c r="K61" i="38"/>
  <c r="K65" i="38"/>
  <c r="K67" i="38"/>
  <c r="K68" i="38"/>
  <c r="K69" i="38"/>
  <c r="K74" i="38"/>
  <c r="K75" i="38"/>
  <c r="K76" i="38"/>
  <c r="K77" i="38"/>
  <c r="K79" i="38"/>
  <c r="K83" i="38"/>
  <c r="K87" i="38"/>
  <c r="K88" i="38"/>
  <c r="K91" i="38"/>
  <c r="K95" i="38"/>
  <c r="K96" i="38"/>
  <c r="K98" i="38"/>
  <c r="K99" i="38"/>
  <c r="K104" i="38"/>
  <c r="K110" i="38"/>
  <c r="K111" i="38"/>
  <c r="K112" i="38"/>
  <c r="K113" i="38"/>
  <c r="K114" i="38"/>
  <c r="K115" i="38"/>
  <c r="K116" i="38"/>
  <c r="K117" i="38"/>
  <c r="K118" i="38"/>
  <c r="K119" i="38"/>
  <c r="K120" i="38"/>
  <c r="K121" i="38"/>
  <c r="K122" i="38"/>
  <c r="K126" i="38"/>
  <c r="M159" i="47" l="1"/>
  <c r="H28" i="15" l="1"/>
  <c r="I28" i="15"/>
  <c r="J28" i="15"/>
  <c r="K28" i="15"/>
  <c r="G28" i="15"/>
  <c r="L266" i="47" l="1"/>
  <c r="L265" i="47"/>
  <c r="L264" i="47"/>
  <c r="L263" i="47"/>
  <c r="L262" i="47"/>
  <c r="L261" i="47"/>
  <c r="L260" i="47"/>
  <c r="L259" i="47"/>
  <c r="L258" i="47"/>
  <c r="L257" i="47"/>
  <c r="L256" i="47"/>
  <c r="L255" i="47"/>
  <c r="L254" i="47"/>
  <c r="L253" i="47"/>
  <c r="L252" i="47"/>
  <c r="L251" i="47"/>
  <c r="L250" i="47"/>
  <c r="L249" i="47"/>
  <c r="L248" i="47"/>
  <c r="L247" i="47"/>
  <c r="L246" i="47"/>
  <c r="L245" i="47"/>
  <c r="L244" i="47"/>
  <c r="L243" i="47"/>
  <c r="L242" i="47"/>
  <c r="L241" i="47"/>
  <c r="L240" i="47"/>
  <c r="L239" i="47"/>
  <c r="L238" i="47"/>
  <c r="L237" i="47"/>
  <c r="L236" i="47"/>
  <c r="L235" i="47"/>
  <c r="L234" i="47"/>
  <c r="L233" i="47"/>
  <c r="L232" i="47"/>
  <c r="L231" i="47"/>
  <c r="L230" i="47"/>
  <c r="L229" i="47"/>
  <c r="L228" i="47"/>
  <c r="L227" i="47"/>
  <c r="L226" i="47"/>
  <c r="L225" i="47"/>
  <c r="L224" i="47"/>
  <c r="L223" i="47"/>
  <c r="L222" i="47"/>
  <c r="L221" i="47"/>
  <c r="L220" i="47"/>
  <c r="L219" i="47"/>
  <c r="L218" i="47"/>
  <c r="L217" i="47"/>
  <c r="L216" i="47"/>
  <c r="L215" i="47"/>
  <c r="L214" i="47"/>
  <c r="L213" i="47"/>
  <c r="L212" i="47"/>
  <c r="L211" i="47"/>
  <c r="L210" i="47"/>
  <c r="L209" i="47"/>
  <c r="L208" i="47"/>
  <c r="L207" i="47"/>
  <c r="L206" i="47"/>
  <c r="L205" i="47"/>
  <c r="L204" i="47"/>
  <c r="L203" i="47"/>
  <c r="L202" i="47"/>
  <c r="L201" i="47"/>
  <c r="L200" i="47"/>
  <c r="L199" i="47"/>
  <c r="L198" i="47"/>
  <c r="L197" i="47"/>
  <c r="L196" i="47"/>
  <c r="L195" i="47"/>
  <c r="L194" i="47"/>
  <c r="L193" i="47"/>
  <c r="L192" i="47"/>
  <c r="L191" i="47"/>
  <c r="L190" i="47"/>
  <c r="L189" i="47"/>
  <c r="L188" i="47"/>
  <c r="L187" i="47"/>
  <c r="L186" i="47"/>
  <c r="L185" i="47"/>
  <c r="L184" i="47"/>
  <c r="L183" i="47"/>
  <c r="L182" i="47"/>
  <c r="L181" i="47"/>
  <c r="L180" i="47"/>
  <c r="L179" i="47"/>
  <c r="L178" i="47"/>
  <c r="L177" i="47"/>
  <c r="L176" i="47"/>
  <c r="L175" i="47"/>
  <c r="L174" i="47"/>
  <c r="L173" i="47"/>
  <c r="L172" i="47"/>
  <c r="L171" i="47"/>
  <c r="L170" i="47"/>
  <c r="L169" i="47"/>
  <c r="L168" i="47"/>
  <c r="L167" i="47"/>
  <c r="L166" i="47"/>
  <c r="L165" i="47"/>
  <c r="L164" i="47"/>
  <c r="L163" i="47"/>
  <c r="L162" i="47"/>
  <c r="L161" i="47"/>
  <c r="L160" i="47"/>
  <c r="L159" i="47"/>
  <c r="L158" i="47"/>
  <c r="L157" i="47"/>
  <c r="L156" i="47"/>
  <c r="L155" i="47"/>
  <c r="L154" i="47"/>
  <c r="L153" i="47"/>
  <c r="L152" i="47"/>
  <c r="L151" i="47"/>
  <c r="L150" i="47"/>
  <c r="L149" i="47"/>
  <c r="L148" i="47"/>
  <c r="L146" i="47"/>
  <c r="L145" i="47"/>
  <c r="L144" i="47"/>
  <c r="L143" i="47"/>
  <c r="L142" i="47"/>
  <c r="L141" i="47"/>
  <c r="L140" i="47"/>
  <c r="L139" i="47"/>
  <c r="L138" i="47"/>
  <c r="L137" i="47"/>
  <c r="L136" i="47"/>
  <c r="L135" i="47"/>
  <c r="L134" i="47"/>
  <c r="L133" i="47"/>
  <c r="L132" i="47"/>
  <c r="L131" i="47"/>
  <c r="L130" i="47"/>
  <c r="L129" i="47"/>
  <c r="L128" i="47"/>
  <c r="L127" i="47"/>
  <c r="L126" i="47"/>
  <c r="L125" i="47"/>
  <c r="L124" i="47"/>
  <c r="L123" i="47"/>
  <c r="L122" i="47"/>
  <c r="L121" i="47"/>
  <c r="L120" i="47"/>
  <c r="L119" i="47"/>
  <c r="L118" i="47"/>
  <c r="L117" i="47"/>
  <c r="L116" i="47"/>
  <c r="L115" i="47"/>
  <c r="L114" i="47"/>
  <c r="L113" i="47"/>
  <c r="L112" i="47"/>
  <c r="L111" i="47"/>
  <c r="L110" i="47"/>
  <c r="L109" i="47"/>
  <c r="L107" i="47"/>
  <c r="L106" i="47"/>
  <c r="L105" i="47"/>
  <c r="L104" i="47"/>
  <c r="L103" i="47"/>
  <c r="L102" i="47"/>
  <c r="L101" i="47"/>
  <c r="L100" i="47"/>
  <c r="L99" i="47"/>
  <c r="L98" i="47"/>
  <c r="L97" i="47"/>
  <c r="L95" i="47"/>
  <c r="L94" i="47"/>
  <c r="L93" i="47"/>
  <c r="L92" i="47"/>
  <c r="L91" i="47"/>
  <c r="L90" i="47"/>
  <c r="L89" i="47"/>
  <c r="L88" i="47"/>
  <c r="L87" i="47"/>
  <c r="L86" i="47"/>
  <c r="L84" i="47"/>
  <c r="L83" i="47"/>
  <c r="L82" i="47"/>
  <c r="L81" i="47"/>
  <c r="L80" i="47"/>
  <c r="L79" i="47"/>
  <c r="L78" i="47"/>
  <c r="L77" i="47"/>
  <c r="L76" i="47"/>
  <c r="L75" i="47"/>
  <c r="L74" i="47"/>
  <c r="L73" i="47"/>
  <c r="L72" i="47"/>
  <c r="L71" i="47"/>
  <c r="L70" i="47"/>
  <c r="L69" i="47"/>
  <c r="L68" i="47"/>
  <c r="L67" i="47"/>
  <c r="L66" i="47"/>
  <c r="L65" i="47"/>
  <c r="L64" i="47"/>
  <c r="L63" i="47"/>
  <c r="L62" i="47"/>
  <c r="L61" i="47"/>
  <c r="L60" i="47"/>
  <c r="L59" i="47"/>
  <c r="L58" i="47"/>
  <c r="L57" i="47"/>
  <c r="L56" i="47"/>
  <c r="L55" i="47"/>
  <c r="L54" i="47"/>
  <c r="L52" i="47"/>
  <c r="L51" i="47"/>
  <c r="L50" i="47"/>
  <c r="L49" i="47"/>
  <c r="L48" i="47"/>
  <c r="L47" i="47"/>
  <c r="L46" i="47"/>
  <c r="L45" i="47"/>
  <c r="L44" i="47"/>
  <c r="L43" i="47"/>
  <c r="L42" i="47"/>
  <c r="L41" i="47"/>
  <c r="L40" i="47"/>
  <c r="L39" i="47"/>
  <c r="L38" i="47"/>
  <c r="L37" i="47"/>
  <c r="L36" i="47"/>
  <c r="L35" i="47"/>
  <c r="L34" i="47"/>
  <c r="L33" i="47"/>
  <c r="L32" i="47"/>
  <c r="L31" i="47"/>
  <c r="L30" i="47"/>
  <c r="L29" i="47"/>
  <c r="L28" i="47"/>
  <c r="L27" i="47"/>
  <c r="L26" i="47"/>
  <c r="L25" i="47"/>
  <c r="L24" i="47"/>
  <c r="L23" i="47"/>
  <c r="L22" i="47"/>
  <c r="L21" i="47"/>
  <c r="L20" i="47"/>
  <c r="L19" i="47"/>
  <c r="L18" i="47"/>
  <c r="L17" i="47"/>
  <c r="L16" i="47"/>
  <c r="L14" i="47"/>
  <c r="L13" i="47"/>
  <c r="K15" i="47"/>
  <c r="K21" i="47"/>
  <c r="K22" i="47"/>
  <c r="K23" i="47"/>
  <c r="K34" i="47"/>
  <c r="K35" i="47"/>
  <c r="K43" i="47"/>
  <c r="K45" i="47"/>
  <c r="K46" i="47"/>
  <c r="K47" i="47"/>
  <c r="K53" i="47"/>
  <c r="K61" i="47"/>
  <c r="K64" i="47"/>
  <c r="K85" i="47"/>
  <c r="K95" i="47"/>
  <c r="K99" i="47"/>
  <c r="K101" i="47"/>
  <c r="K119" i="47"/>
  <c r="K123" i="47"/>
  <c r="K125" i="47"/>
  <c r="K126" i="47"/>
  <c r="K127" i="47"/>
  <c r="K143" i="47"/>
  <c r="K151" i="47"/>
  <c r="K157" i="47"/>
  <c r="K158" i="47"/>
  <c r="K171" i="47"/>
  <c r="K174" i="47"/>
  <c r="K184" i="47"/>
  <c r="K185" i="47"/>
  <c r="K186" i="47"/>
  <c r="K187" i="47"/>
  <c r="K188" i="47"/>
  <c r="K189" i="47"/>
  <c r="K190" i="47"/>
  <c r="K191" i="47"/>
  <c r="K192" i="47"/>
  <c r="K193" i="47"/>
  <c r="K194" i="47"/>
  <c r="K195" i="47"/>
  <c r="K196" i="47"/>
  <c r="K197" i="47"/>
  <c r="K198" i="47"/>
  <c r="K199" i="47"/>
  <c r="K200" i="47"/>
  <c r="K201" i="47"/>
  <c r="K202" i="47"/>
  <c r="K203" i="47"/>
  <c r="K204" i="47"/>
  <c r="K205" i="47"/>
  <c r="K206" i="47"/>
  <c r="K207" i="47"/>
  <c r="K208" i="47"/>
  <c r="K209" i="47"/>
  <c r="K210" i="47"/>
  <c r="K211" i="47"/>
  <c r="K212" i="47"/>
  <c r="K213" i="47"/>
  <c r="K214" i="47"/>
  <c r="K215" i="47"/>
  <c r="K216" i="47"/>
  <c r="K217" i="47"/>
  <c r="K218" i="47"/>
  <c r="K219" i="47"/>
  <c r="K220" i="47"/>
  <c r="K221" i="47"/>
  <c r="K222" i="47"/>
  <c r="K223" i="47"/>
  <c r="K224" i="47"/>
  <c r="K225" i="47"/>
  <c r="K226" i="47"/>
  <c r="K227" i="47"/>
  <c r="K228" i="47"/>
  <c r="K229" i="47"/>
  <c r="K230" i="47"/>
  <c r="K231" i="47"/>
  <c r="K232" i="47"/>
  <c r="K233" i="47"/>
  <c r="K234" i="47"/>
  <c r="K235" i="47"/>
  <c r="K236" i="47"/>
  <c r="K237" i="47"/>
  <c r="K238" i="47"/>
  <c r="K239" i="47"/>
  <c r="K240" i="47"/>
  <c r="K241" i="47"/>
  <c r="K242" i="47"/>
  <c r="K243" i="47"/>
  <c r="K244" i="47"/>
  <c r="K245" i="47"/>
  <c r="K246" i="47"/>
  <c r="K247" i="47"/>
  <c r="K248" i="47"/>
  <c r="K249" i="47"/>
  <c r="K250" i="47"/>
  <c r="K251" i="47"/>
  <c r="K252" i="47"/>
  <c r="K253" i="47"/>
  <c r="K254" i="47"/>
  <c r="K255" i="47"/>
  <c r="K256" i="47"/>
  <c r="K257" i="47"/>
  <c r="K258" i="47"/>
  <c r="K259" i="47"/>
  <c r="K260" i="47"/>
  <c r="K261" i="47"/>
  <c r="K262" i="47"/>
  <c r="K263" i="47"/>
  <c r="K264" i="47"/>
  <c r="K265" i="47"/>
  <c r="K266" i="47"/>
  <c r="G15" i="47"/>
  <c r="H15" i="47"/>
  <c r="I15" i="47"/>
  <c r="J15" i="47"/>
  <c r="G16" i="47"/>
  <c r="H16" i="47"/>
  <c r="I16" i="47"/>
  <c r="J16" i="47"/>
  <c r="H21" i="47"/>
  <c r="I21" i="47"/>
  <c r="J21" i="47"/>
  <c r="H22" i="47"/>
  <c r="I22" i="47"/>
  <c r="J22" i="47"/>
  <c r="G23" i="47"/>
  <c r="I23" i="47"/>
  <c r="J23" i="47"/>
  <c r="G30" i="47"/>
  <c r="H30" i="47"/>
  <c r="I30" i="47"/>
  <c r="J30" i="47"/>
  <c r="G32" i="47"/>
  <c r="H32" i="47"/>
  <c r="I32" i="47"/>
  <c r="J32" i="47"/>
  <c r="G34" i="47"/>
  <c r="I34" i="47"/>
  <c r="J34" i="47"/>
  <c r="G35" i="47"/>
  <c r="I35" i="47"/>
  <c r="J35" i="47"/>
  <c r="H43" i="47"/>
  <c r="I43" i="47"/>
  <c r="J43" i="47"/>
  <c r="G45" i="47"/>
  <c r="H45" i="47"/>
  <c r="G46" i="47"/>
  <c r="I46" i="47"/>
  <c r="J46" i="47"/>
  <c r="G47" i="47"/>
  <c r="I47" i="47"/>
  <c r="J47" i="47"/>
  <c r="G53" i="47"/>
  <c r="H53" i="47"/>
  <c r="I53" i="47"/>
  <c r="G61" i="47"/>
  <c r="I61" i="47"/>
  <c r="J61" i="47"/>
  <c r="G64" i="47"/>
  <c r="I64" i="47"/>
  <c r="J64" i="47"/>
  <c r="G85" i="47"/>
  <c r="H85" i="47"/>
  <c r="I85" i="47"/>
  <c r="G86" i="47"/>
  <c r="H86" i="47"/>
  <c r="I86" i="47"/>
  <c r="J86" i="47"/>
  <c r="G95" i="47"/>
  <c r="H95" i="47"/>
  <c r="I95" i="47"/>
  <c r="G96" i="47"/>
  <c r="H96" i="47"/>
  <c r="I96" i="47"/>
  <c r="J96" i="47"/>
  <c r="J99" i="47"/>
  <c r="G101" i="47"/>
  <c r="H101" i="47"/>
  <c r="I101" i="47"/>
  <c r="G102" i="47"/>
  <c r="H102" i="47"/>
  <c r="I102" i="47"/>
  <c r="J102" i="47"/>
  <c r="G104" i="47"/>
  <c r="H104" i="47"/>
  <c r="I104" i="47"/>
  <c r="J104" i="47"/>
  <c r="G111" i="47"/>
  <c r="H111" i="47"/>
  <c r="I111" i="47"/>
  <c r="J111" i="47"/>
  <c r="G119" i="47"/>
  <c r="I119" i="47"/>
  <c r="J119" i="47"/>
  <c r="G123" i="47"/>
  <c r="I123" i="47"/>
  <c r="J123" i="47"/>
  <c r="G125" i="47"/>
  <c r="H125" i="47"/>
  <c r="I125" i="47"/>
  <c r="G126" i="47"/>
  <c r="H126" i="47"/>
  <c r="I126" i="47"/>
  <c r="G143" i="47"/>
  <c r="I143" i="47"/>
  <c r="J143" i="47"/>
  <c r="G145" i="47"/>
  <c r="H145" i="47"/>
  <c r="I145" i="47"/>
  <c r="J145" i="47"/>
  <c r="G151" i="47"/>
  <c r="H151" i="47"/>
  <c r="I151" i="47"/>
  <c r="G157" i="47"/>
  <c r="J157" i="47"/>
  <c r="G158" i="47"/>
  <c r="H158" i="47"/>
  <c r="G171" i="47"/>
  <c r="I171" i="47"/>
  <c r="J171" i="47"/>
  <c r="G174" i="47"/>
  <c r="H174" i="47"/>
  <c r="I174" i="47"/>
  <c r="G184" i="47"/>
  <c r="H184" i="47"/>
  <c r="I184" i="47"/>
  <c r="J184" i="47"/>
  <c r="G185" i="47"/>
  <c r="H185" i="47"/>
  <c r="I185" i="47"/>
  <c r="J185" i="47"/>
  <c r="G186" i="47"/>
  <c r="H186" i="47"/>
  <c r="I186" i="47"/>
  <c r="J186" i="47"/>
  <c r="G187" i="47"/>
  <c r="H187" i="47"/>
  <c r="I187" i="47"/>
  <c r="J187" i="47"/>
  <c r="G188" i="47"/>
  <c r="H188" i="47"/>
  <c r="I188" i="47"/>
  <c r="J188" i="47"/>
  <c r="G189" i="47"/>
  <c r="H189" i="47"/>
  <c r="I189" i="47"/>
  <c r="J189" i="47"/>
  <c r="G190" i="47"/>
  <c r="H190" i="47"/>
  <c r="I190" i="47"/>
  <c r="J190" i="47"/>
  <c r="G191" i="47"/>
  <c r="H191" i="47"/>
  <c r="I191" i="47"/>
  <c r="J191" i="47"/>
  <c r="G192" i="47"/>
  <c r="H192" i="47"/>
  <c r="I192" i="47"/>
  <c r="J192" i="47"/>
  <c r="G193" i="47"/>
  <c r="H193" i="47"/>
  <c r="I193" i="47"/>
  <c r="J193" i="47"/>
  <c r="G194" i="47"/>
  <c r="H194" i="47"/>
  <c r="I194" i="47"/>
  <c r="J194" i="47"/>
  <c r="G195" i="47"/>
  <c r="H195" i="47"/>
  <c r="I195" i="47"/>
  <c r="J195" i="47"/>
  <c r="G196" i="47"/>
  <c r="H196" i="47"/>
  <c r="I196" i="47"/>
  <c r="J196" i="47"/>
  <c r="G197" i="47"/>
  <c r="H197" i="47"/>
  <c r="I197" i="47"/>
  <c r="J197" i="47"/>
  <c r="G198" i="47"/>
  <c r="H198" i="47"/>
  <c r="I198" i="47"/>
  <c r="J198" i="47"/>
  <c r="G199" i="47"/>
  <c r="H199" i="47"/>
  <c r="I199" i="47"/>
  <c r="J199" i="47"/>
  <c r="G200" i="47"/>
  <c r="H200" i="47"/>
  <c r="I200" i="47"/>
  <c r="J200" i="47"/>
  <c r="G201" i="47"/>
  <c r="H201" i="47"/>
  <c r="I201" i="47"/>
  <c r="J201" i="47"/>
  <c r="G202" i="47"/>
  <c r="H202" i="47"/>
  <c r="I202" i="47"/>
  <c r="J202" i="47"/>
  <c r="G203" i="47"/>
  <c r="H203" i="47"/>
  <c r="I203" i="47"/>
  <c r="J203" i="47"/>
  <c r="G204" i="47"/>
  <c r="H204" i="47"/>
  <c r="I204" i="47"/>
  <c r="J204" i="47"/>
  <c r="G205" i="47"/>
  <c r="H205" i="47"/>
  <c r="I205" i="47"/>
  <c r="J205" i="47"/>
  <c r="G206" i="47"/>
  <c r="H206" i="47"/>
  <c r="I206" i="47"/>
  <c r="J206" i="47"/>
  <c r="G207" i="47"/>
  <c r="H207" i="47"/>
  <c r="I207" i="47"/>
  <c r="J207" i="47"/>
  <c r="G208" i="47"/>
  <c r="H208" i="47"/>
  <c r="I208" i="47"/>
  <c r="J208" i="47"/>
  <c r="G209" i="47"/>
  <c r="H209" i="47"/>
  <c r="I209" i="47"/>
  <c r="J209" i="47"/>
  <c r="G210" i="47"/>
  <c r="H210" i="47"/>
  <c r="I210" i="47"/>
  <c r="J210" i="47"/>
  <c r="G211" i="47"/>
  <c r="H211" i="47"/>
  <c r="I211" i="47"/>
  <c r="J211" i="47"/>
  <c r="G212" i="47"/>
  <c r="H212" i="47"/>
  <c r="I212" i="47"/>
  <c r="J212" i="47"/>
  <c r="G213" i="47"/>
  <c r="H213" i="47"/>
  <c r="I213" i="47"/>
  <c r="J213" i="47"/>
  <c r="G214" i="47"/>
  <c r="H214" i="47"/>
  <c r="I214" i="47"/>
  <c r="J214" i="47"/>
  <c r="G215" i="47"/>
  <c r="H215" i="47"/>
  <c r="I215" i="47"/>
  <c r="J215" i="47"/>
  <c r="G216" i="47"/>
  <c r="H216" i="47"/>
  <c r="I216" i="47"/>
  <c r="J216" i="47"/>
  <c r="G217" i="47"/>
  <c r="H217" i="47"/>
  <c r="I217" i="47"/>
  <c r="J217" i="47"/>
  <c r="G218" i="47"/>
  <c r="H218" i="47"/>
  <c r="I218" i="47"/>
  <c r="J218" i="47"/>
  <c r="G219" i="47"/>
  <c r="H219" i="47"/>
  <c r="I219" i="47"/>
  <c r="J219" i="47"/>
  <c r="G220" i="47"/>
  <c r="H220" i="47"/>
  <c r="I220" i="47"/>
  <c r="J220" i="47"/>
  <c r="G221" i="47"/>
  <c r="H221" i="47"/>
  <c r="I221" i="47"/>
  <c r="J221" i="47"/>
  <c r="G222" i="47"/>
  <c r="H222" i="47"/>
  <c r="I222" i="47"/>
  <c r="J222" i="47"/>
  <c r="G223" i="47"/>
  <c r="H223" i="47"/>
  <c r="I223" i="47"/>
  <c r="J223" i="47"/>
  <c r="G224" i="47"/>
  <c r="H224" i="47"/>
  <c r="I224" i="47"/>
  <c r="J224" i="47"/>
  <c r="G225" i="47"/>
  <c r="H225" i="47"/>
  <c r="I225" i="47"/>
  <c r="J225" i="47"/>
  <c r="G226" i="47"/>
  <c r="H226" i="47"/>
  <c r="I226" i="47"/>
  <c r="J226" i="47"/>
  <c r="G227" i="47"/>
  <c r="H227" i="47"/>
  <c r="I227" i="47"/>
  <c r="J227" i="47"/>
  <c r="G228" i="47"/>
  <c r="H228" i="47"/>
  <c r="I228" i="47"/>
  <c r="J228" i="47"/>
  <c r="G229" i="47"/>
  <c r="H229" i="47"/>
  <c r="I229" i="47"/>
  <c r="J229" i="47"/>
  <c r="G230" i="47"/>
  <c r="H230" i="47"/>
  <c r="I230" i="47"/>
  <c r="J230" i="47"/>
  <c r="G231" i="47"/>
  <c r="H231" i="47"/>
  <c r="I231" i="47"/>
  <c r="J231" i="47"/>
  <c r="G232" i="47"/>
  <c r="H232" i="47"/>
  <c r="I232" i="47"/>
  <c r="J232" i="47"/>
  <c r="G233" i="47"/>
  <c r="H233" i="47"/>
  <c r="I233" i="47"/>
  <c r="J233" i="47"/>
  <c r="G234" i="47"/>
  <c r="H234" i="47"/>
  <c r="I234" i="47"/>
  <c r="J234" i="47"/>
  <c r="G235" i="47"/>
  <c r="H235" i="47"/>
  <c r="I235" i="47"/>
  <c r="J235" i="47"/>
  <c r="G236" i="47"/>
  <c r="H236" i="47"/>
  <c r="I236" i="47"/>
  <c r="J236" i="47"/>
  <c r="G237" i="47"/>
  <c r="H237" i="47"/>
  <c r="I237" i="47"/>
  <c r="J237" i="47"/>
  <c r="G238" i="47"/>
  <c r="H238" i="47"/>
  <c r="I238" i="47"/>
  <c r="J238" i="47"/>
  <c r="G239" i="47"/>
  <c r="H239" i="47"/>
  <c r="I239" i="47"/>
  <c r="J239" i="47"/>
  <c r="G240" i="47"/>
  <c r="H240" i="47"/>
  <c r="I240" i="47"/>
  <c r="J240" i="47"/>
  <c r="G241" i="47"/>
  <c r="H241" i="47"/>
  <c r="I241" i="47"/>
  <c r="J241" i="47"/>
  <c r="G242" i="47"/>
  <c r="H242" i="47"/>
  <c r="I242" i="47"/>
  <c r="J242" i="47"/>
  <c r="G243" i="47"/>
  <c r="H243" i="47"/>
  <c r="I243" i="47"/>
  <c r="J243" i="47"/>
  <c r="G244" i="47"/>
  <c r="H244" i="47"/>
  <c r="I244" i="47"/>
  <c r="J244" i="47"/>
  <c r="G245" i="47"/>
  <c r="H245" i="47"/>
  <c r="I245" i="47"/>
  <c r="J245" i="47"/>
  <c r="G246" i="47"/>
  <c r="H246" i="47"/>
  <c r="I246" i="47"/>
  <c r="J246" i="47"/>
  <c r="G247" i="47"/>
  <c r="H247" i="47"/>
  <c r="I247" i="47"/>
  <c r="J247" i="47"/>
  <c r="G248" i="47"/>
  <c r="H248" i="47"/>
  <c r="I248" i="47"/>
  <c r="J248" i="47"/>
  <c r="G249" i="47"/>
  <c r="H249" i="47"/>
  <c r="I249" i="47"/>
  <c r="J249" i="47"/>
  <c r="G250" i="47"/>
  <c r="H250" i="47"/>
  <c r="I250" i="47"/>
  <c r="J250" i="47"/>
  <c r="G251" i="47"/>
  <c r="H251" i="47"/>
  <c r="I251" i="47"/>
  <c r="J251" i="47"/>
  <c r="G252" i="47"/>
  <c r="H252" i="47"/>
  <c r="I252" i="47"/>
  <c r="J252" i="47"/>
  <c r="G253" i="47"/>
  <c r="H253" i="47"/>
  <c r="I253" i="47"/>
  <c r="J253" i="47"/>
  <c r="G254" i="47"/>
  <c r="H254" i="47"/>
  <c r="I254" i="47"/>
  <c r="J254" i="47"/>
  <c r="G255" i="47"/>
  <c r="H255" i="47"/>
  <c r="I255" i="47"/>
  <c r="J255" i="47"/>
  <c r="G256" i="47"/>
  <c r="H256" i="47"/>
  <c r="I256" i="47"/>
  <c r="J256" i="47"/>
  <c r="G257" i="47"/>
  <c r="H257" i="47"/>
  <c r="I257" i="47"/>
  <c r="J257" i="47"/>
  <c r="G258" i="47"/>
  <c r="H258" i="47"/>
  <c r="I258" i="47"/>
  <c r="J258" i="47"/>
  <c r="G259" i="47"/>
  <c r="H259" i="47"/>
  <c r="I259" i="47"/>
  <c r="J259" i="47"/>
  <c r="G260" i="47"/>
  <c r="H260" i="47"/>
  <c r="I260" i="47"/>
  <c r="J260" i="47"/>
  <c r="G261" i="47"/>
  <c r="H261" i="47"/>
  <c r="I261" i="47"/>
  <c r="J261" i="47"/>
  <c r="G262" i="47"/>
  <c r="H262" i="47"/>
  <c r="I262" i="47"/>
  <c r="J262" i="47"/>
  <c r="G263" i="47"/>
  <c r="H263" i="47"/>
  <c r="I263" i="47"/>
  <c r="J263" i="47"/>
  <c r="G264" i="47"/>
  <c r="H264" i="47"/>
  <c r="I264" i="47"/>
  <c r="J264" i="47"/>
  <c r="G265" i="47"/>
  <c r="H265" i="47"/>
  <c r="I265" i="47"/>
  <c r="J265" i="47"/>
  <c r="G266" i="47"/>
  <c r="H266" i="47"/>
  <c r="I266" i="47"/>
  <c r="J266" i="47"/>
  <c r="K13" i="47"/>
  <c r="H13" i="47"/>
  <c r="G13" i="47"/>
  <c r="D266" i="47"/>
  <c r="C266" i="47"/>
  <c r="B266" i="47"/>
  <c r="A266" i="47"/>
  <c r="D265" i="47"/>
  <c r="C265" i="47"/>
  <c r="B265" i="47"/>
  <c r="A265" i="47"/>
  <c r="D264" i="47"/>
  <c r="C264" i="47"/>
  <c r="B264" i="47"/>
  <c r="A264" i="47"/>
  <c r="D263" i="47"/>
  <c r="C263" i="47"/>
  <c r="B263" i="47"/>
  <c r="A263" i="47"/>
  <c r="D262" i="47"/>
  <c r="C262" i="47"/>
  <c r="B262" i="47"/>
  <c r="A262" i="47"/>
  <c r="D261" i="47"/>
  <c r="C261" i="47"/>
  <c r="B261" i="47"/>
  <c r="A261" i="47"/>
  <c r="D260" i="47"/>
  <c r="C260" i="47"/>
  <c r="B260" i="47"/>
  <c r="A260" i="47"/>
  <c r="D259" i="47"/>
  <c r="C259" i="47"/>
  <c r="B259" i="47"/>
  <c r="A259" i="47"/>
  <c r="D258" i="47"/>
  <c r="C258" i="47"/>
  <c r="B258" i="47"/>
  <c r="A258" i="47"/>
  <c r="D257" i="47"/>
  <c r="C257" i="47"/>
  <c r="B257" i="47"/>
  <c r="A257" i="47"/>
  <c r="D256" i="47"/>
  <c r="C256" i="47"/>
  <c r="B256" i="47"/>
  <c r="A256" i="47"/>
  <c r="D255" i="47"/>
  <c r="C255" i="47"/>
  <c r="B255" i="47"/>
  <c r="A255" i="47"/>
  <c r="D254" i="47"/>
  <c r="C254" i="47"/>
  <c r="B254" i="47"/>
  <c r="A254" i="47"/>
  <c r="D253" i="47"/>
  <c r="C253" i="47"/>
  <c r="B253" i="47"/>
  <c r="A253" i="47"/>
  <c r="D252" i="47"/>
  <c r="C252" i="47"/>
  <c r="B252" i="47"/>
  <c r="A252" i="47"/>
  <c r="D251" i="47"/>
  <c r="C251" i="47"/>
  <c r="B251" i="47"/>
  <c r="A251" i="47"/>
  <c r="D250" i="47"/>
  <c r="C250" i="47"/>
  <c r="B250" i="47"/>
  <c r="A250" i="47"/>
  <c r="D249" i="47"/>
  <c r="C249" i="47"/>
  <c r="B249" i="47"/>
  <c r="A249" i="47"/>
  <c r="D248" i="47"/>
  <c r="C248" i="47"/>
  <c r="B248" i="47"/>
  <c r="A248" i="47"/>
  <c r="D247" i="47"/>
  <c r="C247" i="47"/>
  <c r="B247" i="47"/>
  <c r="A247" i="47"/>
  <c r="D246" i="47"/>
  <c r="C246" i="47"/>
  <c r="B246" i="47"/>
  <c r="A246" i="47"/>
  <c r="D245" i="47"/>
  <c r="C245" i="47"/>
  <c r="B245" i="47"/>
  <c r="A245" i="47"/>
  <c r="D244" i="47"/>
  <c r="C244" i="47"/>
  <c r="B244" i="47"/>
  <c r="A244" i="47"/>
  <c r="D243" i="47"/>
  <c r="C243" i="47"/>
  <c r="B243" i="47"/>
  <c r="A243" i="47"/>
  <c r="D242" i="47"/>
  <c r="C242" i="47"/>
  <c r="B242" i="47"/>
  <c r="A242" i="47"/>
  <c r="D241" i="47"/>
  <c r="C241" i="47"/>
  <c r="B241" i="47"/>
  <c r="A241" i="47"/>
  <c r="D240" i="47"/>
  <c r="C240" i="47"/>
  <c r="B240" i="47"/>
  <c r="A240" i="47"/>
  <c r="D239" i="47"/>
  <c r="C239" i="47"/>
  <c r="B239" i="47"/>
  <c r="A239" i="47"/>
  <c r="D238" i="47"/>
  <c r="C238" i="47"/>
  <c r="B238" i="47"/>
  <c r="A238" i="47"/>
  <c r="D237" i="47"/>
  <c r="C237" i="47"/>
  <c r="B237" i="47"/>
  <c r="A237" i="47"/>
  <c r="D236" i="47"/>
  <c r="C236" i="47"/>
  <c r="B236" i="47"/>
  <c r="A236" i="47"/>
  <c r="D235" i="47"/>
  <c r="C235" i="47"/>
  <c r="B235" i="47"/>
  <c r="A235" i="47"/>
  <c r="D234" i="47"/>
  <c r="C234" i="47"/>
  <c r="B234" i="47"/>
  <c r="A234" i="47"/>
  <c r="D233" i="47"/>
  <c r="C233" i="47"/>
  <c r="B233" i="47"/>
  <c r="A233" i="47"/>
  <c r="D232" i="47"/>
  <c r="C232" i="47"/>
  <c r="B232" i="47"/>
  <c r="A232" i="47"/>
  <c r="D231" i="47"/>
  <c r="C231" i="47"/>
  <c r="B231" i="47"/>
  <c r="A231" i="47"/>
  <c r="D230" i="47"/>
  <c r="C230" i="47"/>
  <c r="B230" i="47"/>
  <c r="A230" i="47"/>
  <c r="D229" i="47"/>
  <c r="C229" i="47"/>
  <c r="B229" i="47"/>
  <c r="A229" i="47"/>
  <c r="D228" i="47"/>
  <c r="C228" i="47"/>
  <c r="B228" i="47"/>
  <c r="A228" i="47"/>
  <c r="D227" i="47"/>
  <c r="C227" i="47"/>
  <c r="B227" i="47"/>
  <c r="A227" i="47"/>
  <c r="D226" i="47"/>
  <c r="C226" i="47"/>
  <c r="B226" i="47"/>
  <c r="A226" i="47"/>
  <c r="D225" i="47"/>
  <c r="C225" i="47"/>
  <c r="B225" i="47"/>
  <c r="A225" i="47"/>
  <c r="D224" i="47"/>
  <c r="C224" i="47"/>
  <c r="B224" i="47"/>
  <c r="D223" i="47"/>
  <c r="C223" i="47"/>
  <c r="B223" i="47"/>
  <c r="D222" i="47"/>
  <c r="C222" i="47"/>
  <c r="B222" i="47"/>
  <c r="D221" i="47"/>
  <c r="C221" i="47"/>
  <c r="B221" i="47"/>
  <c r="D220" i="47"/>
  <c r="C220" i="47"/>
  <c r="B220" i="47"/>
  <c r="D219" i="47"/>
  <c r="C219" i="47"/>
  <c r="B219" i="47"/>
  <c r="D218" i="47"/>
  <c r="C218" i="47"/>
  <c r="B218" i="47"/>
  <c r="D217" i="47"/>
  <c r="C217" i="47"/>
  <c r="B217" i="47"/>
  <c r="D216" i="47"/>
  <c r="C216" i="47"/>
  <c r="B216" i="47"/>
  <c r="D215" i="47"/>
  <c r="C215" i="47"/>
  <c r="B215" i="47"/>
  <c r="D214" i="47"/>
  <c r="C214" i="47"/>
  <c r="B214" i="47"/>
  <c r="D213" i="47"/>
  <c r="C213" i="47"/>
  <c r="B213" i="47"/>
  <c r="D212" i="47"/>
  <c r="C212" i="47"/>
  <c r="B212" i="47"/>
  <c r="D211" i="47"/>
  <c r="C211" i="47"/>
  <c r="B211" i="47"/>
  <c r="D210" i="47"/>
  <c r="C210" i="47"/>
  <c r="B210" i="47"/>
  <c r="D209" i="47"/>
  <c r="C209" i="47"/>
  <c r="B209" i="47"/>
  <c r="D208" i="47"/>
  <c r="C208" i="47"/>
  <c r="B208" i="47"/>
  <c r="D207" i="47"/>
  <c r="C207" i="47"/>
  <c r="B207" i="47"/>
  <c r="D206" i="47"/>
  <c r="C206" i="47"/>
  <c r="B206" i="47"/>
  <c r="D205" i="47"/>
  <c r="C205" i="47"/>
  <c r="B205" i="47"/>
  <c r="D204" i="47"/>
  <c r="C204" i="47"/>
  <c r="B204" i="47"/>
  <c r="D203" i="47"/>
  <c r="C203" i="47"/>
  <c r="B203" i="47"/>
  <c r="D202" i="47"/>
  <c r="C202" i="47"/>
  <c r="B202" i="47"/>
  <c r="D147" i="47"/>
  <c r="D146" i="47"/>
  <c r="D138" i="47"/>
  <c r="D137" i="47"/>
  <c r="D135" i="47"/>
  <c r="D131" i="47"/>
  <c r="D119" i="47"/>
  <c r="D118" i="47"/>
  <c r="D117" i="47"/>
  <c r="D116" i="47"/>
  <c r="D115" i="47"/>
  <c r="D114" i="47"/>
  <c r="D113" i="47"/>
  <c r="D112" i="47"/>
  <c r="D84" i="47"/>
  <c r="D34" i="47"/>
  <c r="D33" i="47"/>
  <c r="D32" i="47"/>
  <c r="D31" i="47"/>
  <c r="D30" i="47"/>
  <c r="D29" i="47"/>
  <c r="D28" i="47"/>
  <c r="D27" i="47"/>
  <c r="D26" i="47"/>
  <c r="D25" i="47"/>
  <c r="D24" i="47"/>
  <c r="D23" i="47"/>
  <c r="D22" i="47"/>
  <c r="D21" i="47"/>
  <c r="D20" i="47"/>
  <c r="D19" i="47"/>
  <c r="D18" i="47"/>
  <c r="A13" i="47"/>
  <c r="B11" i="47"/>
  <c r="M265" i="47" l="1"/>
  <c r="M263" i="47"/>
  <c r="M261" i="47"/>
  <c r="M259" i="47"/>
  <c r="M257" i="47"/>
  <c r="M255" i="47"/>
  <c r="M253" i="47"/>
  <c r="M251" i="47"/>
  <c r="M249" i="47"/>
  <c r="M247" i="47"/>
  <c r="M245" i="47"/>
  <c r="M243" i="47"/>
  <c r="M239" i="47"/>
  <c r="M237" i="47"/>
  <c r="M235" i="47"/>
  <c r="M233" i="47"/>
  <c r="M232" i="47"/>
  <c r="M230" i="47"/>
  <c r="M228" i="47"/>
  <c r="M226" i="47"/>
  <c r="M223" i="47"/>
  <c r="M221" i="47"/>
  <c r="M220" i="47"/>
  <c r="M217" i="47"/>
  <c r="M215" i="47"/>
  <c r="M213" i="47"/>
  <c r="M211" i="47"/>
  <c r="M209" i="47"/>
  <c r="M207" i="47"/>
  <c r="M205" i="47"/>
  <c r="M202" i="47"/>
  <c r="M201" i="47"/>
  <c r="M199" i="47"/>
  <c r="M197" i="47"/>
  <c r="M194" i="47"/>
  <c r="M192" i="47"/>
  <c r="M190" i="47"/>
  <c r="M188" i="47"/>
  <c r="M186" i="47"/>
  <c r="M184" i="47"/>
  <c r="M266" i="47"/>
  <c r="M264" i="47"/>
  <c r="M262" i="47"/>
  <c r="M260" i="47"/>
  <c r="M258" i="47"/>
  <c r="M256" i="47"/>
  <c r="M254" i="47"/>
  <c r="M252" i="47"/>
  <c r="M250" i="47"/>
  <c r="M248" i="47"/>
  <c r="M246" i="47"/>
  <c r="M244" i="47"/>
  <c r="M242" i="47"/>
  <c r="M241" i="47"/>
  <c r="M240" i="47"/>
  <c r="M238" i="47"/>
  <c r="M236" i="47"/>
  <c r="M234" i="47"/>
  <c r="M231" i="47"/>
  <c r="M229" i="47"/>
  <c r="M227" i="47"/>
  <c r="M225" i="47"/>
  <c r="M224" i="47"/>
  <c r="M222" i="47"/>
  <c r="M219" i="47"/>
  <c r="M218" i="47"/>
  <c r="M216" i="47"/>
  <c r="M214" i="47"/>
  <c r="M212" i="47"/>
  <c r="M210" i="47"/>
  <c r="M208" i="47"/>
  <c r="M206" i="47"/>
  <c r="M204" i="47"/>
  <c r="M203" i="47"/>
  <c r="M200" i="47"/>
  <c r="M198" i="47"/>
  <c r="M196" i="47"/>
  <c r="M195" i="47"/>
  <c r="M193" i="47"/>
  <c r="M191" i="47"/>
  <c r="M189" i="47"/>
  <c r="M187" i="47"/>
  <c r="M185" i="47"/>
  <c r="M15" i="47"/>
  <c r="M158" i="47"/>
  <c r="A202" i="12" l="1"/>
  <c r="A202" i="47" s="1"/>
  <c r="A204" i="12"/>
  <c r="A204" i="47" s="1"/>
  <c r="A205" i="12"/>
  <c r="A205" i="47" s="1"/>
  <c r="A206" i="12"/>
  <c r="A206" i="47" s="1"/>
  <c r="A208" i="12"/>
  <c r="A208" i="47" s="1"/>
  <c r="A210" i="12"/>
  <c r="A210" i="47" s="1"/>
  <c r="A212" i="12"/>
  <c r="A212" i="47" s="1"/>
  <c r="A213" i="12"/>
  <c r="A213" i="47" s="1"/>
  <c r="A214" i="12"/>
  <c r="A214" i="47" s="1"/>
  <c r="A216" i="12"/>
  <c r="A216" i="47" s="1"/>
  <c r="A215" i="12" l="1"/>
  <c r="A215" i="47" s="1"/>
  <c r="A211" i="12"/>
  <c r="A211" i="47" s="1"/>
  <c r="A209" i="12"/>
  <c r="A209" i="47" s="1"/>
  <c r="A207" i="12"/>
  <c r="A207" i="47" s="1"/>
  <c r="A203" i="12"/>
  <c r="A203" i="47" s="1"/>
  <c r="R213" i="12" l="1"/>
  <c r="L209" i="12"/>
  <c r="L219" i="12"/>
  <c r="L217" i="12"/>
  <c r="R202" i="12"/>
  <c r="R217" i="12"/>
  <c r="R209" i="12"/>
  <c r="R205" i="12"/>
  <c r="R210" i="12"/>
  <c r="R216" i="12"/>
  <c r="R211" i="12"/>
  <c r="L214" i="12"/>
  <c r="L207" i="12"/>
  <c r="L206" i="12"/>
  <c r="L216" i="12"/>
  <c r="R208" i="12"/>
  <c r="R203" i="12"/>
  <c r="L208" i="12"/>
  <c r="L215" i="12"/>
  <c r="R214" i="12"/>
  <c r="L213" i="12"/>
  <c r="R206" i="12"/>
  <c r="L205" i="12"/>
  <c r="L204" i="12"/>
  <c r="L218" i="12"/>
  <c r="L210" i="12"/>
  <c r="L202" i="12"/>
  <c r="R218" i="12"/>
  <c r="L203" i="12"/>
  <c r="L212" i="12"/>
  <c r="R207" i="12"/>
  <c r="R204" i="12"/>
  <c r="R219" i="12"/>
  <c r="L211" i="12"/>
  <c r="R212" i="12"/>
  <c r="R215" i="12"/>
  <c r="D13" i="47" l="1"/>
  <c r="B13" i="47"/>
  <c r="C13" i="47"/>
  <c r="B14" i="47"/>
  <c r="D14" i="47"/>
  <c r="C14" i="47"/>
  <c r="B17" i="47" l="1"/>
  <c r="D15" i="47"/>
  <c r="B15" i="47" l="1"/>
  <c r="C15" i="47"/>
  <c r="C16" i="47"/>
  <c r="B18" i="47"/>
  <c r="D16" i="47"/>
  <c r="R14" i="12"/>
  <c r="L14" i="12"/>
  <c r="C17" i="47"/>
  <c r="D17" i="47"/>
  <c r="H138" i="38"/>
  <c r="I138" i="38"/>
  <c r="J138" i="38"/>
  <c r="K138" i="38"/>
  <c r="H139" i="38"/>
  <c r="I139" i="38"/>
  <c r="J139" i="38"/>
  <c r="K139" i="38"/>
  <c r="H140" i="38"/>
  <c r="I140" i="38"/>
  <c r="J140" i="38"/>
  <c r="K140" i="38"/>
  <c r="H141" i="38"/>
  <c r="I141" i="38"/>
  <c r="J141" i="38"/>
  <c r="K141" i="38"/>
  <c r="H142" i="38"/>
  <c r="I142" i="38"/>
  <c r="J142" i="38"/>
  <c r="K142" i="38"/>
  <c r="H143" i="38"/>
  <c r="I143" i="38"/>
  <c r="J143" i="38"/>
  <c r="K143" i="38"/>
  <c r="H144" i="38"/>
  <c r="I144" i="38"/>
  <c r="J144" i="38"/>
  <c r="K144" i="38"/>
  <c r="H145" i="38"/>
  <c r="I145" i="38"/>
  <c r="J145" i="38"/>
  <c r="K145" i="38"/>
  <c r="H146" i="38"/>
  <c r="I146" i="38"/>
  <c r="J146" i="38"/>
  <c r="K146" i="38"/>
  <c r="H147" i="38"/>
  <c r="I147" i="38"/>
  <c r="J147" i="38"/>
  <c r="K147" i="38"/>
  <c r="H148" i="38"/>
  <c r="I148" i="38"/>
  <c r="J148" i="38"/>
  <c r="K148" i="38"/>
  <c r="H149" i="38"/>
  <c r="I149" i="38"/>
  <c r="J149" i="38"/>
  <c r="K149" i="38"/>
  <c r="H150" i="38"/>
  <c r="I150" i="38"/>
  <c r="J150" i="38"/>
  <c r="K150" i="38"/>
  <c r="H151" i="38"/>
  <c r="I151" i="38"/>
  <c r="J151" i="38"/>
  <c r="K151" i="38"/>
  <c r="H152" i="38"/>
  <c r="I152" i="38"/>
  <c r="J152" i="38"/>
  <c r="K152" i="38"/>
  <c r="H153" i="38"/>
  <c r="I153" i="38"/>
  <c r="J153" i="38"/>
  <c r="K153" i="38"/>
  <c r="H154" i="38"/>
  <c r="I154" i="38"/>
  <c r="J154" i="38"/>
  <c r="K154" i="38"/>
  <c r="H155" i="38"/>
  <c r="I155" i="38"/>
  <c r="J155" i="38"/>
  <c r="K155" i="38"/>
  <c r="H156" i="38"/>
  <c r="I156" i="38"/>
  <c r="J156" i="38"/>
  <c r="K156" i="38"/>
  <c r="H157" i="38"/>
  <c r="I157" i="38"/>
  <c r="J157" i="38"/>
  <c r="K157" i="38"/>
  <c r="H158" i="38"/>
  <c r="I158" i="38"/>
  <c r="J158" i="38"/>
  <c r="K158" i="38"/>
  <c r="H159" i="38"/>
  <c r="I159" i="38"/>
  <c r="J159" i="38"/>
  <c r="K159" i="38"/>
  <c r="H160" i="38"/>
  <c r="I160" i="38"/>
  <c r="J160" i="38"/>
  <c r="K160" i="38"/>
  <c r="H161" i="38"/>
  <c r="I161" i="38"/>
  <c r="J161" i="38"/>
  <c r="K161" i="38"/>
  <c r="H162" i="38"/>
  <c r="I162" i="38"/>
  <c r="J162" i="38"/>
  <c r="K162" i="38"/>
  <c r="H163" i="38"/>
  <c r="I163" i="38"/>
  <c r="J163" i="38"/>
  <c r="K163" i="38"/>
  <c r="H164" i="38"/>
  <c r="I164" i="38"/>
  <c r="J164" i="38"/>
  <c r="K164" i="38"/>
  <c r="H165" i="38"/>
  <c r="I165" i="38"/>
  <c r="J165" i="38"/>
  <c r="K165" i="38"/>
  <c r="H166" i="38"/>
  <c r="I166" i="38"/>
  <c r="J166" i="38"/>
  <c r="K166" i="38"/>
  <c r="H167" i="38"/>
  <c r="I167" i="38"/>
  <c r="J167" i="38"/>
  <c r="K167" i="38"/>
  <c r="H168" i="38"/>
  <c r="I168" i="38"/>
  <c r="J168" i="38"/>
  <c r="K168" i="38"/>
  <c r="H169" i="38"/>
  <c r="I169" i="38"/>
  <c r="J169" i="38"/>
  <c r="K169" i="38"/>
  <c r="H170" i="38"/>
  <c r="I170" i="38"/>
  <c r="J170" i="38"/>
  <c r="K170" i="38"/>
  <c r="H171" i="38"/>
  <c r="I171" i="38"/>
  <c r="J171" i="38"/>
  <c r="K171" i="38"/>
  <c r="H172" i="38"/>
  <c r="I172" i="38"/>
  <c r="J172" i="38"/>
  <c r="K172" i="38"/>
  <c r="H173" i="38"/>
  <c r="I173" i="38"/>
  <c r="J173" i="38"/>
  <c r="K173" i="38"/>
  <c r="H174" i="38"/>
  <c r="I174" i="38"/>
  <c r="J174" i="38"/>
  <c r="K174" i="38"/>
  <c r="H175" i="38"/>
  <c r="I175" i="38"/>
  <c r="J175" i="38"/>
  <c r="K175" i="38"/>
  <c r="H176" i="38"/>
  <c r="I176" i="38"/>
  <c r="J176" i="38"/>
  <c r="K176" i="38"/>
  <c r="H177" i="38"/>
  <c r="I177" i="38"/>
  <c r="J177" i="38"/>
  <c r="K177" i="38"/>
  <c r="H178" i="38"/>
  <c r="I178" i="38"/>
  <c r="J178" i="38"/>
  <c r="K178" i="38"/>
  <c r="B16" i="47" l="1"/>
  <c r="B19" i="47"/>
  <c r="L15" i="12"/>
  <c r="R15" i="12"/>
  <c r="R17" i="12"/>
  <c r="L17" i="12"/>
  <c r="L16" i="12" l="1"/>
  <c r="R16" i="12"/>
  <c r="C18" i="47" l="1"/>
  <c r="L18" i="12"/>
  <c r="R18" i="12"/>
  <c r="B218" i="26"/>
  <c r="B219" i="26"/>
  <c r="C219" i="26"/>
  <c r="B220" i="26"/>
  <c r="C220" i="26"/>
  <c r="H220" i="26" s="1"/>
  <c r="D220" i="26"/>
  <c r="E220" i="26"/>
  <c r="F220" i="26"/>
  <c r="G220" i="26"/>
  <c r="J220" i="26"/>
  <c r="B221" i="26"/>
  <c r="C221" i="26"/>
  <c r="H221" i="26" s="1"/>
  <c r="D221" i="26"/>
  <c r="E221" i="26"/>
  <c r="G221" i="26"/>
  <c r="B222" i="26"/>
  <c r="C222" i="26"/>
  <c r="H222" i="26" s="1"/>
  <c r="D222" i="26"/>
  <c r="E222" i="26"/>
  <c r="G222" i="26"/>
  <c r="A223" i="26"/>
  <c r="B223" i="26"/>
  <c r="C223" i="26"/>
  <c r="H223" i="26" s="1"/>
  <c r="D223" i="26"/>
  <c r="E223" i="26"/>
  <c r="A224" i="26"/>
  <c r="B224" i="26"/>
  <c r="C224" i="26"/>
  <c r="F224" i="26" s="1"/>
  <c r="D224" i="26"/>
  <c r="E224" i="26"/>
  <c r="A225" i="26"/>
  <c r="B225" i="26"/>
  <c r="C225" i="26"/>
  <c r="F225" i="26" s="1"/>
  <c r="D225" i="26"/>
  <c r="E225" i="26"/>
  <c r="G225" i="26"/>
  <c r="H225" i="26"/>
  <c r="J225" i="26"/>
  <c r="A226" i="26"/>
  <c r="B226" i="26"/>
  <c r="C226" i="26"/>
  <c r="G226" i="26" s="1"/>
  <c r="D226" i="26"/>
  <c r="E226" i="26"/>
  <c r="H226" i="26"/>
  <c r="J226" i="26"/>
  <c r="A227" i="26"/>
  <c r="B227" i="26"/>
  <c r="C227" i="26"/>
  <c r="G227" i="26" s="1"/>
  <c r="D227" i="26"/>
  <c r="E227" i="26"/>
  <c r="A228" i="26"/>
  <c r="B228" i="26"/>
  <c r="C228" i="26"/>
  <c r="D228" i="26"/>
  <c r="E228" i="26"/>
  <c r="F228" i="26"/>
  <c r="G228" i="26"/>
  <c r="A229" i="26"/>
  <c r="B229" i="26"/>
  <c r="C229" i="26"/>
  <c r="H229" i="26" s="1"/>
  <c r="D229" i="26"/>
  <c r="E229" i="26"/>
  <c r="A230" i="26"/>
  <c r="B230" i="26"/>
  <c r="C230" i="26"/>
  <c r="F230" i="26" s="1"/>
  <c r="D230" i="26"/>
  <c r="E230" i="26"/>
  <c r="G230" i="26"/>
  <c r="H230" i="26"/>
  <c r="J230" i="26"/>
  <c r="A231" i="26"/>
  <c r="B231" i="26"/>
  <c r="C231" i="26"/>
  <c r="D231" i="26"/>
  <c r="E231" i="26"/>
  <c r="A232" i="26"/>
  <c r="B232" i="26"/>
  <c r="C232" i="26"/>
  <c r="F232" i="26" s="1"/>
  <c r="D232" i="26"/>
  <c r="E232" i="26"/>
  <c r="A233" i="26"/>
  <c r="B233" i="26"/>
  <c r="C233" i="26"/>
  <c r="F233" i="26" s="1"/>
  <c r="D233" i="26"/>
  <c r="E233" i="26"/>
  <c r="G233" i="26"/>
  <c r="H233" i="26"/>
  <c r="J233" i="26"/>
  <c r="A234" i="26"/>
  <c r="B234" i="26"/>
  <c r="C234" i="26"/>
  <c r="G234" i="26" s="1"/>
  <c r="D234" i="26"/>
  <c r="E234" i="26"/>
  <c r="H234" i="26"/>
  <c r="J234" i="26"/>
  <c r="A235" i="26"/>
  <c r="B235" i="26"/>
  <c r="C235" i="26"/>
  <c r="G235" i="26" s="1"/>
  <c r="D235" i="26"/>
  <c r="E235" i="26"/>
  <c r="A236" i="26"/>
  <c r="B236" i="26"/>
  <c r="C236" i="26"/>
  <c r="D236" i="26"/>
  <c r="E236" i="26"/>
  <c r="F236" i="26"/>
  <c r="G236" i="26"/>
  <c r="B202" i="26"/>
  <c r="B203" i="26"/>
  <c r="B204" i="26"/>
  <c r="B205" i="26"/>
  <c r="B206" i="26"/>
  <c r="B207" i="26"/>
  <c r="B208" i="26"/>
  <c r="B209" i="26"/>
  <c r="B210" i="26"/>
  <c r="B211" i="26"/>
  <c r="B212" i="26"/>
  <c r="B213" i="26"/>
  <c r="B214" i="26"/>
  <c r="B215" i="26"/>
  <c r="B216" i="26"/>
  <c r="B217" i="26"/>
  <c r="A154" i="8"/>
  <c r="F222" i="26" l="1"/>
  <c r="G232" i="26"/>
  <c r="G229" i="26"/>
  <c r="G224" i="26"/>
  <c r="F221" i="26"/>
  <c r="G223" i="26"/>
  <c r="J221" i="26"/>
  <c r="B20" i="47"/>
  <c r="C19" i="47"/>
  <c r="B22" i="47"/>
  <c r="B21" i="47"/>
  <c r="R19" i="12"/>
  <c r="L19" i="12"/>
  <c r="F229" i="26"/>
  <c r="F223" i="26"/>
  <c r="J229" i="26"/>
  <c r="G231" i="26"/>
  <c r="J236" i="26"/>
  <c r="F235" i="26"/>
  <c r="J232" i="26"/>
  <c r="F231" i="26"/>
  <c r="J228" i="26"/>
  <c r="F227" i="26"/>
  <c r="J224" i="26"/>
  <c r="H236" i="26"/>
  <c r="J235" i="26"/>
  <c r="F234" i="26"/>
  <c r="H232" i="26"/>
  <c r="J231" i="26"/>
  <c r="H228" i="26"/>
  <c r="J227" i="26"/>
  <c r="F226" i="26"/>
  <c r="H224" i="26"/>
  <c r="J223" i="26"/>
  <c r="J222" i="26"/>
  <c r="H235" i="26"/>
  <c r="H231" i="26"/>
  <c r="H227" i="26"/>
  <c r="I236" i="26"/>
  <c r="I235" i="26"/>
  <c r="I234" i="26"/>
  <c r="K234" i="26" s="1"/>
  <c r="I233" i="26"/>
  <c r="K233" i="26" s="1"/>
  <c r="I232" i="26"/>
  <c r="I231" i="26"/>
  <c r="I230" i="26"/>
  <c r="K230" i="26" s="1"/>
  <c r="I229" i="26"/>
  <c r="I228" i="26"/>
  <c r="I227" i="26"/>
  <c r="I226" i="26"/>
  <c r="I225" i="26"/>
  <c r="K225" i="26" s="1"/>
  <c r="I224" i="26"/>
  <c r="I223" i="26"/>
  <c r="I222" i="26"/>
  <c r="K222" i="26" s="1"/>
  <c r="I221" i="26"/>
  <c r="I220" i="26"/>
  <c r="K220" i="26" s="1"/>
  <c r="K221" i="26" l="1"/>
  <c r="K228" i="26"/>
  <c r="K236" i="26"/>
  <c r="K229" i="26"/>
  <c r="K223" i="26"/>
  <c r="C20" i="47"/>
  <c r="B24" i="47"/>
  <c r="L20" i="12"/>
  <c r="R20" i="12"/>
  <c r="K231" i="26"/>
  <c r="K226" i="26"/>
  <c r="K227" i="26"/>
  <c r="K235" i="26"/>
  <c r="K224" i="26"/>
  <c r="K232" i="26"/>
  <c r="B23" i="47" l="1"/>
  <c r="B25" i="47"/>
  <c r="C21" i="47" l="1"/>
  <c r="B26" i="47"/>
  <c r="L21" i="12"/>
  <c r="R21" i="12"/>
  <c r="C22" i="47"/>
  <c r="B27" i="47" l="1"/>
  <c r="L22" i="12"/>
  <c r="R22" i="12"/>
  <c r="C23" i="47"/>
  <c r="B28" i="47" l="1"/>
  <c r="L23" i="12"/>
  <c r="R23" i="12"/>
  <c r="C24" i="47"/>
  <c r="B29" i="47" l="1"/>
  <c r="L24" i="12"/>
  <c r="R24" i="12"/>
  <c r="C25" i="47"/>
  <c r="B30" i="47" l="1"/>
  <c r="L25" i="12"/>
  <c r="R25" i="12"/>
  <c r="C26" i="47"/>
  <c r="B31" i="47" l="1"/>
  <c r="R26" i="12"/>
  <c r="L26" i="12"/>
  <c r="C27" i="47"/>
  <c r="B33" i="47" l="1"/>
  <c r="R27" i="12"/>
  <c r="L27" i="12"/>
  <c r="C28" i="47"/>
  <c r="F23" i="15"/>
  <c r="B32" i="47" l="1"/>
  <c r="B34" i="47"/>
  <c r="L28" i="12"/>
  <c r="R28" i="12"/>
  <c r="C29" i="47"/>
  <c r="F109" i="19"/>
  <c r="G106" i="19"/>
  <c r="G107" i="19"/>
  <c r="G108" i="19"/>
  <c r="G109" i="19"/>
  <c r="G105" i="19"/>
  <c r="L29" i="12" l="1"/>
  <c r="R29" i="12"/>
  <c r="C30" i="47"/>
  <c r="G264" i="39"/>
  <c r="G110" i="19" s="1"/>
  <c r="M25" i="11"/>
  <c r="N25" i="11" s="1"/>
  <c r="O25" i="11" s="1"/>
  <c r="P25" i="11" s="1"/>
  <c r="B35" i="47" l="1"/>
  <c r="L30" i="12"/>
  <c r="R30" i="12"/>
  <c r="C31" i="47"/>
  <c r="B36" i="47" l="1"/>
  <c r="B37" i="47"/>
  <c r="L31" i="12"/>
  <c r="R31" i="12"/>
  <c r="C32" i="47"/>
  <c r="R32" i="12" l="1"/>
  <c r="L32" i="12"/>
  <c r="C33" i="47"/>
  <c r="B135" i="18"/>
  <c r="B136" i="18"/>
  <c r="B134" i="18"/>
  <c r="B38" i="47" l="1"/>
  <c r="R33" i="12"/>
  <c r="L33" i="12"/>
  <c r="C34" i="47"/>
  <c r="B39" i="47" l="1"/>
  <c r="L34" i="12"/>
  <c r="R34" i="12"/>
  <c r="C35" i="47"/>
  <c r="M117" i="19"/>
  <c r="N117" i="19"/>
  <c r="O117" i="19"/>
  <c r="P117" i="19"/>
  <c r="Q117" i="19"/>
  <c r="B40" i="47" l="1"/>
  <c r="B41" i="47"/>
  <c r="L35" i="12"/>
  <c r="R35" i="12"/>
  <c r="C36" i="47"/>
  <c r="L200" i="38"/>
  <c r="E200" i="38" s="1"/>
  <c r="L199" i="38"/>
  <c r="D199" i="38" s="1"/>
  <c r="L198" i="38"/>
  <c r="D198" i="38" s="1"/>
  <c r="L197" i="38"/>
  <c r="E197" i="38" s="1"/>
  <c r="L196" i="38"/>
  <c r="E196" i="38" s="1"/>
  <c r="L195" i="38"/>
  <c r="D195" i="38" s="1"/>
  <c r="L194" i="38"/>
  <c r="D194" i="38" s="1"/>
  <c r="L193" i="38"/>
  <c r="E193" i="38" s="1"/>
  <c r="L192" i="38"/>
  <c r="E192" i="38" s="1"/>
  <c r="L191" i="38"/>
  <c r="D191" i="38" s="1"/>
  <c r="L190" i="38"/>
  <c r="D190" i="38" s="1"/>
  <c r="L189" i="38"/>
  <c r="D189" i="38" s="1"/>
  <c r="L188" i="38"/>
  <c r="E188" i="38" s="1"/>
  <c r="L187" i="38"/>
  <c r="D187" i="38" s="1"/>
  <c r="L186" i="38"/>
  <c r="D186" i="38" s="1"/>
  <c r="L185" i="38"/>
  <c r="D185" i="38" s="1"/>
  <c r="L184" i="38"/>
  <c r="E184" i="38" s="1"/>
  <c r="L183" i="38"/>
  <c r="D183" i="38" s="1"/>
  <c r="L182" i="38"/>
  <c r="D182" i="38" s="1"/>
  <c r="L181" i="38"/>
  <c r="E181" i="38" s="1"/>
  <c r="L180" i="38"/>
  <c r="E180" i="38" s="1"/>
  <c r="L179" i="38"/>
  <c r="D179" i="38" s="1"/>
  <c r="I83" i="38"/>
  <c r="H76" i="38"/>
  <c r="I73" i="38"/>
  <c r="H72" i="38"/>
  <c r="I67" i="38"/>
  <c r="H60" i="38"/>
  <c r="H48" i="38"/>
  <c r="I47" i="38"/>
  <c r="H46" i="38"/>
  <c r="I43" i="38"/>
  <c r="I42" i="38"/>
  <c r="I41" i="38"/>
  <c r="I40" i="38"/>
  <c r="I38" i="38"/>
  <c r="I36" i="38"/>
  <c r="I35" i="38"/>
  <c r="I28" i="38"/>
  <c r="H26" i="38"/>
  <c r="I24" i="38"/>
  <c r="H23" i="38"/>
  <c r="H21" i="38"/>
  <c r="H19" i="38"/>
  <c r="H18" i="38"/>
  <c r="I17" i="38"/>
  <c r="H16" i="38"/>
  <c r="I15" i="38"/>
  <c r="H14" i="38"/>
  <c r="K13" i="38"/>
  <c r="I13" i="38"/>
  <c r="A13" i="38"/>
  <c r="K12" i="38"/>
  <c r="J12" i="38"/>
  <c r="J137" i="38" s="1"/>
  <c r="I12" i="38"/>
  <c r="I111" i="38" s="1"/>
  <c r="H12" i="38"/>
  <c r="G12" i="38"/>
  <c r="B11" i="38"/>
  <c r="A13" i="25"/>
  <c r="K12" i="25"/>
  <c r="J12" i="25"/>
  <c r="I12" i="25"/>
  <c r="H12" i="25"/>
  <c r="G12" i="25"/>
  <c r="B11" i="25"/>
  <c r="A13" i="23"/>
  <c r="K12" i="23"/>
  <c r="J12" i="23"/>
  <c r="I12" i="23"/>
  <c r="H12" i="23"/>
  <c r="G12" i="23"/>
  <c r="F12" i="23"/>
  <c r="E12" i="23"/>
  <c r="D12" i="23"/>
  <c r="C12" i="23"/>
  <c r="B11" i="23"/>
  <c r="E200" i="22"/>
  <c r="D200" i="22"/>
  <c r="E199" i="22"/>
  <c r="D199" i="22"/>
  <c r="E198" i="22"/>
  <c r="D198" i="22"/>
  <c r="E197" i="22"/>
  <c r="D197" i="22"/>
  <c r="E196" i="22"/>
  <c r="D196" i="22"/>
  <c r="E195" i="22"/>
  <c r="D195" i="22"/>
  <c r="E194" i="22"/>
  <c r="D194" i="22"/>
  <c r="E193" i="22"/>
  <c r="D193" i="22"/>
  <c r="E192" i="22"/>
  <c r="D192" i="22"/>
  <c r="E191" i="22"/>
  <c r="D191" i="22"/>
  <c r="E190" i="22"/>
  <c r="D190" i="22"/>
  <c r="E189" i="22"/>
  <c r="D189" i="22"/>
  <c r="E188" i="22"/>
  <c r="D188" i="22"/>
  <c r="E187" i="22"/>
  <c r="D187" i="22"/>
  <c r="D186" i="22"/>
  <c r="D185" i="22"/>
  <c r="D184" i="22"/>
  <c r="D183" i="22"/>
  <c r="D182" i="22"/>
  <c r="D181" i="22"/>
  <c r="D180" i="22"/>
  <c r="D179" i="22"/>
  <c r="D178" i="22"/>
  <c r="D177" i="22"/>
  <c r="D176" i="22"/>
  <c r="D175" i="22"/>
  <c r="D174" i="22"/>
  <c r="D173" i="22"/>
  <c r="D172" i="22"/>
  <c r="D171" i="22"/>
  <c r="D170" i="22"/>
  <c r="D169" i="22"/>
  <c r="D168" i="22"/>
  <c r="D167" i="22"/>
  <c r="D166" i="22"/>
  <c r="D165" i="22"/>
  <c r="D164" i="22"/>
  <c r="D163" i="22"/>
  <c r="D162" i="22"/>
  <c r="D161" i="22"/>
  <c r="D160" i="22"/>
  <c r="D159" i="22"/>
  <c r="D158" i="22"/>
  <c r="D157" i="22"/>
  <c r="D156" i="22"/>
  <c r="D155" i="22"/>
  <c r="D154" i="22"/>
  <c r="D153" i="22"/>
  <c r="D152" i="22"/>
  <c r="D151" i="22"/>
  <c r="D150" i="22"/>
  <c r="D149" i="22"/>
  <c r="D148" i="22"/>
  <c r="D147" i="22"/>
  <c r="D146" i="22"/>
  <c r="D145" i="22"/>
  <c r="D144" i="22"/>
  <c r="D143" i="22"/>
  <c r="D142" i="22"/>
  <c r="D141" i="22"/>
  <c r="D140" i="22"/>
  <c r="D139" i="22"/>
  <c r="D138" i="22"/>
  <c r="D137" i="22"/>
  <c r="D136" i="22"/>
  <c r="D135" i="22"/>
  <c r="D134" i="22"/>
  <c r="D133" i="22"/>
  <c r="D132" i="22"/>
  <c r="D131" i="22"/>
  <c r="D130" i="22"/>
  <c r="D129" i="22"/>
  <c r="D128" i="22"/>
  <c r="D127" i="22"/>
  <c r="D126" i="22"/>
  <c r="D125" i="22"/>
  <c r="D124" i="22"/>
  <c r="D123" i="22"/>
  <c r="D122" i="22"/>
  <c r="D121" i="22"/>
  <c r="D120" i="22"/>
  <c r="D119" i="22"/>
  <c r="D118" i="22"/>
  <c r="D117" i="22"/>
  <c r="D116" i="22"/>
  <c r="D115" i="22"/>
  <c r="D114" i="22"/>
  <c r="D113" i="22"/>
  <c r="D112" i="22"/>
  <c r="D111" i="22"/>
  <c r="D110" i="22"/>
  <c r="D109" i="22"/>
  <c r="D108" i="22"/>
  <c r="D107" i="22"/>
  <c r="D106" i="22"/>
  <c r="D105" i="22"/>
  <c r="D104" i="22"/>
  <c r="D103" i="22"/>
  <c r="D102" i="22"/>
  <c r="D101" i="22"/>
  <c r="D100" i="22"/>
  <c r="D99" i="22"/>
  <c r="D98" i="22"/>
  <c r="D97" i="22"/>
  <c r="D96" i="22"/>
  <c r="D95" i="22"/>
  <c r="D94" i="22"/>
  <c r="D93" i="22"/>
  <c r="D92" i="22"/>
  <c r="D91" i="22"/>
  <c r="D90" i="22"/>
  <c r="D89" i="22"/>
  <c r="D88" i="22"/>
  <c r="D87" i="22"/>
  <c r="D86" i="22"/>
  <c r="D85" i="22"/>
  <c r="D84" i="22"/>
  <c r="D83" i="22"/>
  <c r="D82" i="22"/>
  <c r="D81" i="22"/>
  <c r="D80" i="22"/>
  <c r="D79" i="22"/>
  <c r="D78" i="22"/>
  <c r="D77" i="22"/>
  <c r="D76" i="22"/>
  <c r="D75" i="22"/>
  <c r="D74" i="22"/>
  <c r="D73" i="22"/>
  <c r="D72" i="22"/>
  <c r="D71" i="22"/>
  <c r="D70" i="22"/>
  <c r="D69" i="22"/>
  <c r="D68" i="22"/>
  <c r="D67" i="22"/>
  <c r="D66" i="22"/>
  <c r="D65" i="22"/>
  <c r="D64" i="22"/>
  <c r="D63" i="22"/>
  <c r="D62" i="22"/>
  <c r="D61" i="22"/>
  <c r="D60" i="22"/>
  <c r="D59" i="22"/>
  <c r="D58" i="22"/>
  <c r="D57" i="22"/>
  <c r="D56" i="22"/>
  <c r="D55" i="22"/>
  <c r="D54" i="22"/>
  <c r="D53" i="22"/>
  <c r="D52" i="22"/>
  <c r="D51" i="22"/>
  <c r="D50" i="22"/>
  <c r="D49" i="22"/>
  <c r="D48" i="22"/>
  <c r="D47" i="22"/>
  <c r="D46" i="22"/>
  <c r="D45" i="22"/>
  <c r="D44" i="22"/>
  <c r="D43" i="22"/>
  <c r="D42" i="22"/>
  <c r="D41" i="22"/>
  <c r="D40" i="22"/>
  <c r="D39" i="22"/>
  <c r="D38" i="22"/>
  <c r="D37" i="22"/>
  <c r="D36" i="22"/>
  <c r="D35" i="22"/>
  <c r="D34" i="22"/>
  <c r="D33" i="22"/>
  <c r="D32" i="22"/>
  <c r="D31" i="22"/>
  <c r="D30" i="22"/>
  <c r="D29" i="22"/>
  <c r="D28" i="22"/>
  <c r="D27" i="22"/>
  <c r="D26" i="22"/>
  <c r="D25" i="22"/>
  <c r="D24" i="22"/>
  <c r="D23" i="22"/>
  <c r="D22" i="22"/>
  <c r="D21" i="22"/>
  <c r="D20" i="22"/>
  <c r="D19" i="22"/>
  <c r="D18" i="22"/>
  <c r="D17" i="22"/>
  <c r="D16" i="22"/>
  <c r="D15" i="22"/>
  <c r="D14" i="22"/>
  <c r="D13" i="22"/>
  <c r="A13" i="22"/>
  <c r="K12" i="22"/>
  <c r="J12" i="22"/>
  <c r="I12" i="22"/>
  <c r="H12" i="22"/>
  <c r="G12" i="22"/>
  <c r="B11" i="22"/>
  <c r="A13" i="21"/>
  <c r="K12" i="21"/>
  <c r="J12" i="21"/>
  <c r="I12" i="21"/>
  <c r="H12" i="21"/>
  <c r="G12" i="21"/>
  <c r="B11" i="21"/>
  <c r="D13" i="24"/>
  <c r="E13" i="24" s="1"/>
  <c r="A13" i="24"/>
  <c r="K12" i="24"/>
  <c r="J12" i="24"/>
  <c r="I12" i="24"/>
  <c r="H12" i="24"/>
  <c r="G12" i="24"/>
  <c r="B11" i="24"/>
  <c r="E13" i="13"/>
  <c r="D13" i="21" s="1"/>
  <c r="E13" i="21" s="1"/>
  <c r="O12" i="13"/>
  <c r="N12" i="13"/>
  <c r="M12" i="13"/>
  <c r="L12" i="13"/>
  <c r="K12" i="13"/>
  <c r="J12" i="13"/>
  <c r="I12" i="13"/>
  <c r="H12" i="13"/>
  <c r="G12" i="13"/>
  <c r="B11" i="13"/>
  <c r="E34" i="26"/>
  <c r="E33" i="26"/>
  <c r="E32" i="26"/>
  <c r="E31" i="26"/>
  <c r="E30" i="26"/>
  <c r="E29" i="26"/>
  <c r="E28" i="26"/>
  <c r="E27" i="26"/>
  <c r="E26" i="26"/>
  <c r="E25" i="26"/>
  <c r="E24" i="26"/>
  <c r="E23" i="26"/>
  <c r="E22" i="26"/>
  <c r="E21" i="26"/>
  <c r="E20" i="26"/>
  <c r="E19" i="26"/>
  <c r="E17" i="26"/>
  <c r="E16" i="26"/>
  <c r="A13" i="26"/>
  <c r="B11" i="26"/>
  <c r="D35" i="26"/>
  <c r="D34" i="26"/>
  <c r="B30" i="29"/>
  <c r="D29" i="26"/>
  <c r="B28" i="29"/>
  <c r="D28" i="26"/>
  <c r="B22" i="29"/>
  <c r="D22" i="26"/>
  <c r="E14" i="26"/>
  <c r="P41" i="11"/>
  <c r="O41" i="11"/>
  <c r="N41" i="11"/>
  <c r="M41" i="11"/>
  <c r="L41" i="11"/>
  <c r="K41" i="11"/>
  <c r="A41" i="11"/>
  <c r="P40" i="11"/>
  <c r="O40" i="11"/>
  <c r="N40" i="11"/>
  <c r="M40" i="11"/>
  <c r="L40" i="11"/>
  <c r="K40" i="11"/>
  <c r="A40" i="11"/>
  <c r="P39" i="11"/>
  <c r="O39" i="11"/>
  <c r="N39" i="11"/>
  <c r="M39" i="11"/>
  <c r="L39" i="11"/>
  <c r="K39" i="11"/>
  <c r="A39" i="11"/>
  <c r="P38" i="11"/>
  <c r="O38" i="11"/>
  <c r="N38" i="11"/>
  <c r="M38" i="11"/>
  <c r="L38" i="11"/>
  <c r="K38" i="11"/>
  <c r="A38" i="11"/>
  <c r="P35" i="11"/>
  <c r="O35" i="11"/>
  <c r="N35" i="11"/>
  <c r="M35" i="11"/>
  <c r="L35" i="11"/>
  <c r="K35" i="11"/>
  <c r="G27" i="11"/>
  <c r="H27" i="11" s="1"/>
  <c r="I27" i="11" s="1"/>
  <c r="J27" i="11" s="1"/>
  <c r="K27" i="11" s="1"/>
  <c r="L27" i="11" s="1"/>
  <c r="M27" i="11" s="1"/>
  <c r="N27" i="11" s="1"/>
  <c r="O27" i="11" s="1"/>
  <c r="P27" i="11" s="1"/>
  <c r="L25" i="11"/>
  <c r="K25" i="11"/>
  <c r="J117" i="19"/>
  <c r="I117" i="19"/>
  <c r="H117" i="19"/>
  <c r="G117" i="19"/>
  <c r="P23" i="11"/>
  <c r="O23" i="11"/>
  <c r="N23" i="11"/>
  <c r="M23" i="11"/>
  <c r="I23" i="11"/>
  <c r="H23" i="11"/>
  <c r="G23" i="11"/>
  <c r="F23" i="11"/>
  <c r="E15" i="11"/>
  <c r="C15" i="11"/>
  <c r="B15" i="11"/>
  <c r="E14" i="11"/>
  <c r="E13" i="11"/>
  <c r="A11" i="11"/>
  <c r="N41" i="10"/>
  <c r="M41" i="10"/>
  <c r="L41" i="10"/>
  <c r="E41" i="10"/>
  <c r="D41" i="10"/>
  <c r="A41" i="10"/>
  <c r="N40" i="10"/>
  <c r="M40" i="10"/>
  <c r="L40" i="10"/>
  <c r="E40" i="10"/>
  <c r="D40" i="10"/>
  <c r="A40" i="10"/>
  <c r="N39" i="10"/>
  <c r="M39" i="10"/>
  <c r="E39" i="10"/>
  <c r="D39" i="10"/>
  <c r="A39" i="10"/>
  <c r="E38" i="10"/>
  <c r="D38" i="10"/>
  <c r="A38" i="10"/>
  <c r="E37" i="10"/>
  <c r="N36" i="10"/>
  <c r="M36" i="10"/>
  <c r="L36" i="10"/>
  <c r="E36" i="10"/>
  <c r="D36" i="10"/>
  <c r="N35" i="10"/>
  <c r="M35" i="10"/>
  <c r="L35" i="10"/>
  <c r="E35" i="10"/>
  <c r="D35" i="10"/>
  <c r="N34" i="10"/>
  <c r="M34" i="10"/>
  <c r="L34" i="10"/>
  <c r="E34" i="10"/>
  <c r="D34" i="10"/>
  <c r="N33" i="10"/>
  <c r="M33" i="10"/>
  <c r="L33" i="10"/>
  <c r="E33" i="10"/>
  <c r="D33" i="10"/>
  <c r="N32" i="10"/>
  <c r="M32" i="10"/>
  <c r="L32" i="10"/>
  <c r="E32" i="10"/>
  <c r="D32" i="10"/>
  <c r="N31" i="10"/>
  <c r="M31" i="10"/>
  <c r="L31" i="10"/>
  <c r="E31" i="10"/>
  <c r="D31" i="10"/>
  <c r="N30" i="10"/>
  <c r="M30" i="10"/>
  <c r="L30" i="10"/>
  <c r="E30" i="10"/>
  <c r="D30" i="10"/>
  <c r="N29" i="10"/>
  <c r="M29" i="10"/>
  <c r="L29" i="10"/>
  <c r="E29" i="10"/>
  <c r="D29" i="10"/>
  <c r="N28" i="10"/>
  <c r="M28" i="10"/>
  <c r="L28" i="10"/>
  <c r="E28" i="10"/>
  <c r="D28" i="10"/>
  <c r="N27" i="10"/>
  <c r="M27" i="10"/>
  <c r="L27" i="10"/>
  <c r="E27" i="10"/>
  <c r="D27" i="10"/>
  <c r="N26" i="10"/>
  <c r="M26" i="10"/>
  <c r="L26" i="10"/>
  <c r="E26" i="10"/>
  <c r="D26" i="10"/>
  <c r="N25" i="10"/>
  <c r="M25" i="10"/>
  <c r="L25" i="10"/>
  <c r="E25" i="10"/>
  <c r="D25" i="10"/>
  <c r="N24" i="10"/>
  <c r="M24" i="10"/>
  <c r="L24" i="10"/>
  <c r="E24" i="10"/>
  <c r="D24" i="10"/>
  <c r="N23" i="10"/>
  <c r="M23" i="10"/>
  <c r="L23" i="10"/>
  <c r="E23" i="10"/>
  <c r="D23" i="10"/>
  <c r="N22" i="10"/>
  <c r="M22" i="10"/>
  <c r="L22" i="10"/>
  <c r="E22" i="10"/>
  <c r="D22" i="10"/>
  <c r="N21" i="10"/>
  <c r="M21" i="10"/>
  <c r="L21" i="10"/>
  <c r="E21" i="10"/>
  <c r="D21" i="10"/>
  <c r="N20" i="10"/>
  <c r="M20" i="10"/>
  <c r="L20" i="10"/>
  <c r="E20" i="10"/>
  <c r="D20" i="10"/>
  <c r="N19" i="10"/>
  <c r="M19" i="10"/>
  <c r="L19" i="10"/>
  <c r="E19" i="10"/>
  <c r="D19" i="10"/>
  <c r="N18" i="10"/>
  <c r="M18" i="10"/>
  <c r="L18" i="10"/>
  <c r="E18" i="10"/>
  <c r="D18" i="10"/>
  <c r="N17" i="10"/>
  <c r="M17" i="10"/>
  <c r="L17" i="10"/>
  <c r="E17" i="10"/>
  <c r="D17" i="10"/>
  <c r="N16" i="10"/>
  <c r="M16" i="10"/>
  <c r="L16" i="10"/>
  <c r="E16" i="10"/>
  <c r="D16" i="10"/>
  <c r="N15" i="10"/>
  <c r="M15" i="10"/>
  <c r="L15" i="10"/>
  <c r="E15" i="10"/>
  <c r="D15" i="10"/>
  <c r="N14" i="10"/>
  <c r="M14" i="10"/>
  <c r="L14" i="10"/>
  <c r="E14" i="10"/>
  <c r="D14" i="10"/>
  <c r="N13" i="10"/>
  <c r="M13" i="10"/>
  <c r="L13" i="10"/>
  <c r="E13" i="10"/>
  <c r="D13" i="10"/>
  <c r="K12" i="10"/>
  <c r="J12" i="10"/>
  <c r="I12" i="10"/>
  <c r="H12" i="10"/>
  <c r="G12" i="10"/>
  <c r="F12" i="10"/>
  <c r="A11" i="10"/>
  <c r="K12" i="8"/>
  <c r="J12" i="8"/>
  <c r="I12" i="8"/>
  <c r="H12" i="8"/>
  <c r="G12" i="8"/>
  <c r="A11" i="8"/>
  <c r="A222" i="12"/>
  <c r="A224" i="47" s="1"/>
  <c r="A221" i="12"/>
  <c r="A220" i="12"/>
  <c r="A219" i="12"/>
  <c r="A219" i="47" s="1"/>
  <c r="D14" i="26"/>
  <c r="K12" i="12"/>
  <c r="J12" i="12"/>
  <c r="I12" i="12"/>
  <c r="H12" i="12"/>
  <c r="G12" i="12"/>
  <c r="F12" i="12"/>
  <c r="A11" i="12"/>
  <c r="D52" i="34"/>
  <c r="D51" i="34"/>
  <c r="D50" i="34"/>
  <c r="D49" i="34"/>
  <c r="D48" i="34"/>
  <c r="D47" i="34"/>
  <c r="D46" i="34"/>
  <c r="D45" i="34"/>
  <c r="C42" i="34"/>
  <c r="B42" i="34"/>
  <c r="C41" i="34"/>
  <c r="B41" i="34"/>
  <c r="C40" i="34"/>
  <c r="B40" i="34"/>
  <c r="C39" i="34"/>
  <c r="B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A11" i="34"/>
  <c r="P14" i="20"/>
  <c r="O14" i="20"/>
  <c r="N14" i="20"/>
  <c r="M14" i="20"/>
  <c r="L14" i="20"/>
  <c r="J14" i="20"/>
  <c r="A11" i="20"/>
  <c r="H133" i="18"/>
  <c r="H126" i="18"/>
  <c r="B122" i="18"/>
  <c r="B121" i="18"/>
  <c r="B120" i="18"/>
  <c r="H119" i="18"/>
  <c r="H112" i="18"/>
  <c r="M109" i="18"/>
  <c r="S108" i="18"/>
  <c r="R108" i="18"/>
  <c r="Q108" i="18"/>
  <c r="P108" i="18"/>
  <c r="O108" i="18"/>
  <c r="N108" i="18"/>
  <c r="H105" i="18"/>
  <c r="M104" i="18"/>
  <c r="S103" i="18"/>
  <c r="R103" i="18"/>
  <c r="Q103" i="18"/>
  <c r="P103" i="18"/>
  <c r="O103" i="18"/>
  <c r="N103" i="18"/>
  <c r="M99" i="18"/>
  <c r="S98" i="18"/>
  <c r="R98" i="18"/>
  <c r="Q98" i="18"/>
  <c r="P98" i="18"/>
  <c r="O98" i="18"/>
  <c r="N98" i="18"/>
  <c r="H98" i="18"/>
  <c r="M94" i="18"/>
  <c r="S93" i="18"/>
  <c r="R93" i="18"/>
  <c r="Q93" i="18"/>
  <c r="P93" i="18"/>
  <c r="O93" i="18"/>
  <c r="N93" i="18"/>
  <c r="M89" i="18"/>
  <c r="S88" i="18"/>
  <c r="R88" i="18"/>
  <c r="Q88" i="18"/>
  <c r="P88" i="18"/>
  <c r="O88" i="18"/>
  <c r="N88" i="18"/>
  <c r="B87" i="18"/>
  <c r="B86" i="18"/>
  <c r="B85" i="18"/>
  <c r="M84" i="18"/>
  <c r="H84" i="18"/>
  <c r="S83" i="18"/>
  <c r="R83" i="18"/>
  <c r="Q83" i="18"/>
  <c r="P83" i="18"/>
  <c r="O83" i="18"/>
  <c r="N83" i="18"/>
  <c r="M79" i="18"/>
  <c r="S78" i="18"/>
  <c r="R78" i="18"/>
  <c r="Q78" i="18"/>
  <c r="P78" i="18"/>
  <c r="O78" i="18"/>
  <c r="N78" i="18"/>
  <c r="I77" i="18"/>
  <c r="M74" i="18"/>
  <c r="S73" i="18"/>
  <c r="R73" i="18"/>
  <c r="Q73" i="18"/>
  <c r="P73" i="18"/>
  <c r="O73" i="18"/>
  <c r="N73" i="18"/>
  <c r="M69" i="18"/>
  <c r="S68" i="18"/>
  <c r="R68" i="18"/>
  <c r="Q68" i="18"/>
  <c r="P68" i="18"/>
  <c r="O68" i="18"/>
  <c r="N68" i="18"/>
  <c r="M64" i="18"/>
  <c r="S63" i="18"/>
  <c r="R63" i="18"/>
  <c r="Q63" i="18"/>
  <c r="P63" i="18"/>
  <c r="O63" i="18"/>
  <c r="N63" i="18"/>
  <c r="B61" i="18"/>
  <c r="M59" i="18"/>
  <c r="S58" i="18"/>
  <c r="R58" i="18"/>
  <c r="Q58" i="18"/>
  <c r="P58" i="18"/>
  <c r="O58" i="18"/>
  <c r="N58" i="18"/>
  <c r="M54" i="18"/>
  <c r="S53" i="18"/>
  <c r="R53" i="18"/>
  <c r="Q53" i="18"/>
  <c r="P53" i="18"/>
  <c r="O53" i="18"/>
  <c r="N53" i="18"/>
  <c r="S46" i="18"/>
  <c r="R46" i="18"/>
  <c r="Q46" i="18"/>
  <c r="P46" i="18"/>
  <c r="O46" i="18"/>
  <c r="N46" i="18"/>
  <c r="B46" i="18"/>
  <c r="M42" i="18"/>
  <c r="S41" i="18"/>
  <c r="R41" i="18"/>
  <c r="Q41" i="18"/>
  <c r="P41" i="18"/>
  <c r="O41" i="18"/>
  <c r="N41" i="18"/>
  <c r="B41" i="18"/>
  <c r="B36" i="18"/>
  <c r="B50" i="18" s="1"/>
  <c r="B55" i="18" s="1"/>
  <c r="B60" i="18" s="1"/>
  <c r="B35" i="18"/>
  <c r="B49" i="18" s="1"/>
  <c r="B54" i="18" s="1"/>
  <c r="B59" i="18" s="1"/>
  <c r="B34" i="18"/>
  <c r="M34" i="18" s="1"/>
  <c r="R33" i="18"/>
  <c r="Q33" i="18"/>
  <c r="P33" i="18"/>
  <c r="O33" i="18"/>
  <c r="N33" i="18"/>
  <c r="M29" i="18"/>
  <c r="M28" i="18"/>
  <c r="B28" i="18"/>
  <c r="M27" i="18"/>
  <c r="B27" i="18"/>
  <c r="M26" i="18"/>
  <c r="B26" i="18"/>
  <c r="M25" i="18"/>
  <c r="B25" i="18"/>
  <c r="M24" i="18"/>
  <c r="B24" i="18"/>
  <c r="M23" i="18"/>
  <c r="B23" i="18"/>
  <c r="M22" i="18"/>
  <c r="B22" i="18"/>
  <c r="M21" i="18"/>
  <c r="B21" i="18"/>
  <c r="R20" i="18"/>
  <c r="Q20" i="18"/>
  <c r="P20" i="18"/>
  <c r="O20" i="18"/>
  <c r="N20" i="18"/>
  <c r="F20" i="18"/>
  <c r="F33" i="18" s="1"/>
  <c r="M16" i="18"/>
  <c r="G15" i="18"/>
  <c r="K14" i="20" s="1"/>
  <c r="F15" i="18"/>
  <c r="E15" i="18"/>
  <c r="I14" i="20" s="1"/>
  <c r="D15" i="18"/>
  <c r="H14" i="20" s="1"/>
  <c r="C15" i="18"/>
  <c r="G14" i="20" s="1"/>
  <c r="A11" i="18"/>
  <c r="D266" i="29"/>
  <c r="C266" i="29"/>
  <c r="B266" i="29"/>
  <c r="A266" i="29"/>
  <c r="D265" i="29"/>
  <c r="C265" i="29"/>
  <c r="B265" i="29"/>
  <c r="A265" i="29"/>
  <c r="D264" i="29"/>
  <c r="C264" i="29"/>
  <c r="B264" i="29"/>
  <c r="A264" i="29"/>
  <c r="D263" i="29"/>
  <c r="C263" i="29"/>
  <c r="B263" i="29"/>
  <c r="A263" i="29"/>
  <c r="D262" i="29"/>
  <c r="C262" i="29"/>
  <c r="B262" i="29"/>
  <c r="A262" i="29"/>
  <c r="D261" i="29"/>
  <c r="C261" i="29"/>
  <c r="B261" i="29"/>
  <c r="A261" i="29"/>
  <c r="D260" i="29"/>
  <c r="C260" i="29"/>
  <c r="B260" i="29"/>
  <c r="A260" i="29"/>
  <c r="D259" i="29"/>
  <c r="C259" i="29"/>
  <c r="B259" i="29"/>
  <c r="A259" i="29"/>
  <c r="D258" i="29"/>
  <c r="C258" i="29"/>
  <c r="B258" i="29"/>
  <c r="A258" i="29"/>
  <c r="D257" i="29"/>
  <c r="C257" i="29"/>
  <c r="B257" i="29"/>
  <c r="A257" i="29"/>
  <c r="D256" i="29"/>
  <c r="C256" i="29"/>
  <c r="B256" i="29"/>
  <c r="A256" i="29"/>
  <c r="D255" i="29"/>
  <c r="C255" i="29"/>
  <c r="B255" i="29"/>
  <c r="A255" i="29"/>
  <c r="D254" i="29"/>
  <c r="C254" i="29"/>
  <c r="B254" i="29"/>
  <c r="A254" i="29"/>
  <c r="D253" i="29"/>
  <c r="C253" i="29"/>
  <c r="B253" i="29"/>
  <c r="A253" i="29"/>
  <c r="D252" i="29"/>
  <c r="C252" i="29"/>
  <c r="B252" i="29"/>
  <c r="A252" i="29"/>
  <c r="D251" i="29"/>
  <c r="C251" i="29"/>
  <c r="B251" i="29"/>
  <c r="A251" i="29"/>
  <c r="D250" i="29"/>
  <c r="C250" i="29"/>
  <c r="B250" i="29"/>
  <c r="A250" i="29"/>
  <c r="D249" i="29"/>
  <c r="C249" i="29"/>
  <c r="B249" i="29"/>
  <c r="A249" i="29"/>
  <c r="D248" i="29"/>
  <c r="C248" i="29"/>
  <c r="B248" i="29"/>
  <c r="A248" i="29"/>
  <c r="D247" i="29"/>
  <c r="C247" i="29"/>
  <c r="B247" i="29"/>
  <c r="A247" i="29"/>
  <c r="D246" i="29"/>
  <c r="C246" i="29"/>
  <c r="B246" i="29"/>
  <c r="A246" i="29"/>
  <c r="D245" i="29"/>
  <c r="C245" i="29"/>
  <c r="B245" i="29"/>
  <c r="A245" i="29"/>
  <c r="D244" i="29"/>
  <c r="C244" i="29"/>
  <c r="B244" i="29"/>
  <c r="A244" i="29"/>
  <c r="D243" i="29"/>
  <c r="C243" i="29"/>
  <c r="B243" i="29"/>
  <c r="A243" i="29"/>
  <c r="D242" i="29"/>
  <c r="C242" i="29"/>
  <c r="B242" i="29"/>
  <c r="A242" i="29"/>
  <c r="D241" i="29"/>
  <c r="C241" i="29"/>
  <c r="B241" i="29"/>
  <c r="A241" i="29"/>
  <c r="D240" i="29"/>
  <c r="C240" i="29"/>
  <c r="B240" i="29"/>
  <c r="A240" i="29"/>
  <c r="D239" i="29"/>
  <c r="C239" i="29"/>
  <c r="B239" i="29"/>
  <c r="A239" i="29"/>
  <c r="D238" i="29"/>
  <c r="C238" i="29"/>
  <c r="B238" i="29"/>
  <c r="A238" i="29"/>
  <c r="D237" i="29"/>
  <c r="C237" i="29"/>
  <c r="B237" i="29"/>
  <c r="A237" i="29"/>
  <c r="D236" i="29"/>
  <c r="C236" i="29"/>
  <c r="B236" i="29"/>
  <c r="A236" i="29"/>
  <c r="D235" i="29"/>
  <c r="C235" i="29"/>
  <c r="B235" i="29"/>
  <c r="A235" i="29"/>
  <c r="D234" i="29"/>
  <c r="C234" i="29"/>
  <c r="B234" i="29"/>
  <c r="A234" i="29"/>
  <c r="D233" i="29"/>
  <c r="C233" i="29"/>
  <c r="B233" i="29"/>
  <c r="A233" i="29"/>
  <c r="D232" i="29"/>
  <c r="C232" i="29"/>
  <c r="B232" i="29"/>
  <c r="A232" i="29"/>
  <c r="D231" i="29"/>
  <c r="C231" i="29"/>
  <c r="B231" i="29"/>
  <c r="A231" i="29"/>
  <c r="D230" i="29"/>
  <c r="C230" i="29"/>
  <c r="B230" i="29"/>
  <c r="A230" i="29"/>
  <c r="D229" i="29"/>
  <c r="C229" i="29"/>
  <c r="B229" i="29"/>
  <c r="A229" i="29"/>
  <c r="D228" i="29"/>
  <c r="C228" i="29"/>
  <c r="B228" i="29"/>
  <c r="A228" i="29"/>
  <c r="D227" i="29"/>
  <c r="C227" i="29"/>
  <c r="B227" i="29"/>
  <c r="A227" i="29"/>
  <c r="D226" i="29"/>
  <c r="C226" i="29"/>
  <c r="B226" i="29"/>
  <c r="A226" i="29"/>
  <c r="D225" i="29"/>
  <c r="C225" i="29"/>
  <c r="B225" i="29"/>
  <c r="A225" i="29"/>
  <c r="D224" i="29"/>
  <c r="C224" i="29"/>
  <c r="B224" i="29"/>
  <c r="D223" i="29"/>
  <c r="C223" i="29"/>
  <c r="B223" i="29"/>
  <c r="D222" i="29"/>
  <c r="C222" i="29"/>
  <c r="B222" i="29"/>
  <c r="D221" i="29"/>
  <c r="C221" i="29"/>
  <c r="B221" i="29"/>
  <c r="D220" i="29"/>
  <c r="C220" i="29"/>
  <c r="B220" i="29"/>
  <c r="B219" i="29"/>
  <c r="B218" i="29"/>
  <c r="B217" i="29"/>
  <c r="B216" i="29"/>
  <c r="B215" i="29"/>
  <c r="B214" i="29"/>
  <c r="B213" i="29"/>
  <c r="B212" i="29"/>
  <c r="B211" i="29"/>
  <c r="B210" i="29"/>
  <c r="B209" i="29"/>
  <c r="B208" i="29"/>
  <c r="B207" i="29"/>
  <c r="B206" i="29"/>
  <c r="B205" i="29"/>
  <c r="B204" i="29"/>
  <c r="B203" i="29"/>
  <c r="B202" i="29"/>
  <c r="C35" i="29"/>
  <c r="D34" i="29"/>
  <c r="C34" i="29"/>
  <c r="D33" i="29"/>
  <c r="D32" i="29"/>
  <c r="D31" i="29"/>
  <c r="D30" i="29"/>
  <c r="D29" i="29"/>
  <c r="D28" i="29"/>
  <c r="D27" i="29"/>
  <c r="D26" i="29"/>
  <c r="D25" i="29"/>
  <c r="D24" i="29"/>
  <c r="D23" i="29"/>
  <c r="B23" i="29"/>
  <c r="D22" i="29"/>
  <c r="D21" i="29"/>
  <c r="D20" i="29"/>
  <c r="D19" i="29"/>
  <c r="D17" i="29"/>
  <c r="D16" i="29"/>
  <c r="A13" i="29"/>
  <c r="B11" i="29"/>
  <c r="K15" i="15"/>
  <c r="J15" i="15"/>
  <c r="I15" i="15"/>
  <c r="H15" i="15"/>
  <c r="G15" i="15"/>
  <c r="A11" i="15"/>
  <c r="F36" i="17"/>
  <c r="F35" i="17"/>
  <c r="F34" i="17"/>
  <c r="F33" i="17"/>
  <c r="F32" i="17"/>
  <c r="F31" i="17"/>
  <c r="F30" i="17"/>
  <c r="F29" i="17"/>
  <c r="K28" i="17"/>
  <c r="J28" i="17"/>
  <c r="I28" i="17"/>
  <c r="H28" i="17"/>
  <c r="F23" i="17"/>
  <c r="F22" i="17"/>
  <c r="F21" i="17"/>
  <c r="F20" i="17"/>
  <c r="F19" i="17"/>
  <c r="F18" i="17"/>
  <c r="F17" i="17"/>
  <c r="F16" i="17"/>
  <c r="K15" i="17"/>
  <c r="J15" i="17"/>
  <c r="I15" i="17"/>
  <c r="H15" i="17"/>
  <c r="A11" i="17"/>
  <c r="K117" i="19" l="1"/>
  <c r="F108" i="19"/>
  <c r="F107" i="19"/>
  <c r="F106" i="19"/>
  <c r="F77" i="18"/>
  <c r="F41" i="18"/>
  <c r="F46" i="18" s="1"/>
  <c r="C20" i="18"/>
  <c r="C33" i="18" s="1"/>
  <c r="G20" i="18"/>
  <c r="G33" i="18" s="1"/>
  <c r="M35" i="18"/>
  <c r="B48" i="18"/>
  <c r="B53" i="18" s="1"/>
  <c r="B58" i="18" s="1"/>
  <c r="D20" i="18"/>
  <c r="D33" i="18" s="1"/>
  <c r="E20" i="18"/>
  <c r="E33" i="18" s="1"/>
  <c r="M36" i="18"/>
  <c r="A221" i="47"/>
  <c r="A220" i="47"/>
  <c r="A223" i="47"/>
  <c r="A222" i="47"/>
  <c r="D35" i="47"/>
  <c r="E35" i="26"/>
  <c r="D35" i="29"/>
  <c r="L36" i="12"/>
  <c r="R36" i="12"/>
  <c r="L117" i="19"/>
  <c r="J25" i="11"/>
  <c r="I25" i="11" s="1"/>
  <c r="H25" i="11" s="1"/>
  <c r="G25" i="11" s="1"/>
  <c r="A219" i="29"/>
  <c r="A219" i="26"/>
  <c r="A223" i="29"/>
  <c r="A221" i="26"/>
  <c r="A221" i="29"/>
  <c r="A220" i="26"/>
  <c r="A224" i="29"/>
  <c r="A222" i="26"/>
  <c r="E185" i="38"/>
  <c r="J87" i="38"/>
  <c r="J95" i="38"/>
  <c r="J113" i="38"/>
  <c r="J119" i="38"/>
  <c r="J127" i="38"/>
  <c r="K137" i="38"/>
  <c r="K136" i="38"/>
  <c r="K135" i="38"/>
  <c r="K134" i="38"/>
  <c r="K133" i="38"/>
  <c r="K132" i="38"/>
  <c r="K131" i="38"/>
  <c r="K128" i="38"/>
  <c r="K127" i="38"/>
  <c r="J13" i="38"/>
  <c r="J14" i="38"/>
  <c r="J15" i="38"/>
  <c r="I16" i="38"/>
  <c r="J17" i="38"/>
  <c r="J18" i="38"/>
  <c r="I20" i="38"/>
  <c r="I21" i="38"/>
  <c r="I23" i="38"/>
  <c r="J27" i="38"/>
  <c r="J28" i="38"/>
  <c r="I31" i="38"/>
  <c r="I33" i="38"/>
  <c r="J34" i="38"/>
  <c r="J35" i="38"/>
  <c r="J36" i="38"/>
  <c r="J38" i="38"/>
  <c r="J39" i="38"/>
  <c r="J41" i="38"/>
  <c r="J42" i="38"/>
  <c r="J43" i="38"/>
  <c r="J46" i="38"/>
  <c r="J48" i="38"/>
  <c r="I60" i="38"/>
  <c r="I65" i="38"/>
  <c r="J67" i="38"/>
  <c r="H70" i="38"/>
  <c r="I71" i="38"/>
  <c r="I72" i="38"/>
  <c r="I75" i="38"/>
  <c r="J80" i="38"/>
  <c r="J88" i="38"/>
  <c r="I96" i="38"/>
  <c r="J114" i="38"/>
  <c r="J120" i="38"/>
  <c r="J128" i="38"/>
  <c r="J132" i="38"/>
  <c r="J136" i="38"/>
  <c r="J69" i="38"/>
  <c r="J77" i="38"/>
  <c r="H132" i="38"/>
  <c r="H111" i="38"/>
  <c r="H99" i="38"/>
  <c r="H98" i="38"/>
  <c r="H96" i="38"/>
  <c r="H90" i="38"/>
  <c r="H83" i="38"/>
  <c r="H81" i="38"/>
  <c r="H79" i="38"/>
  <c r="H136" i="38"/>
  <c r="H134" i="38"/>
  <c r="H133" i="38"/>
  <c r="H131" i="38"/>
  <c r="H127" i="38"/>
  <c r="H119" i="38"/>
  <c r="H117" i="38"/>
  <c r="H114" i="38"/>
  <c r="H113" i="38"/>
  <c r="H112" i="38"/>
  <c r="H104" i="38"/>
  <c r="J20" i="38"/>
  <c r="J21" i="38"/>
  <c r="I63" i="38"/>
  <c r="J65" i="38"/>
  <c r="I70" i="38"/>
  <c r="J75" i="38"/>
  <c r="I78" i="38"/>
  <c r="I81" i="38"/>
  <c r="J104" i="38"/>
  <c r="J117" i="38"/>
  <c r="J121" i="38"/>
  <c r="J133" i="38"/>
  <c r="J99" i="38"/>
  <c r="J98" i="38"/>
  <c r="J81" i="38"/>
  <c r="J73" i="38"/>
  <c r="J50" i="38"/>
  <c r="J131" i="38"/>
  <c r="J135" i="38"/>
  <c r="I137" i="38"/>
  <c r="I136" i="38"/>
  <c r="I135" i="38"/>
  <c r="I134" i="38"/>
  <c r="I133" i="38"/>
  <c r="I131" i="38"/>
  <c r="I127" i="38"/>
  <c r="I126" i="38"/>
  <c r="I121" i="38"/>
  <c r="I120" i="38"/>
  <c r="I118" i="38"/>
  <c r="I114" i="38"/>
  <c r="I112" i="38"/>
  <c r="I104" i="38"/>
  <c r="I95" i="38"/>
  <c r="I91" i="38"/>
  <c r="I88" i="38"/>
  <c r="I80" i="38"/>
  <c r="H15" i="38"/>
  <c r="H17" i="38"/>
  <c r="H24" i="38"/>
  <c r="H28" i="38"/>
  <c r="H36" i="38"/>
  <c r="H47" i="38"/>
  <c r="H50" i="38"/>
  <c r="J63" i="38"/>
  <c r="I69" i="38"/>
  <c r="H73" i="38"/>
  <c r="I74" i="38"/>
  <c r="J78" i="38"/>
  <c r="I82" i="38"/>
  <c r="J90" i="38"/>
  <c r="J112" i="38"/>
  <c r="J118" i="38"/>
  <c r="J122" i="38"/>
  <c r="J126" i="38"/>
  <c r="J134" i="38"/>
  <c r="E183" i="38"/>
  <c r="E189" i="38"/>
  <c r="E199" i="38"/>
  <c r="D181" i="38"/>
  <c r="D197" i="38"/>
  <c r="E187" i="38"/>
  <c r="E179" i="38"/>
  <c r="E195" i="38"/>
  <c r="D193" i="38"/>
  <c r="E191" i="38"/>
  <c r="D180" i="38"/>
  <c r="D184" i="38"/>
  <c r="D188" i="38"/>
  <c r="D192" i="38"/>
  <c r="D196" i="38"/>
  <c r="D200" i="38"/>
  <c r="E182" i="38"/>
  <c r="E186" i="38"/>
  <c r="E190" i="38"/>
  <c r="E194" i="38"/>
  <c r="E198" i="38"/>
  <c r="G28" i="11"/>
  <c r="D13" i="26"/>
  <c r="C13" i="29"/>
  <c r="B14" i="29"/>
  <c r="C22" i="29"/>
  <c r="D15" i="26"/>
  <c r="C15" i="29"/>
  <c r="E18" i="26"/>
  <c r="D18" i="29"/>
  <c r="B16" i="29"/>
  <c r="B20" i="29"/>
  <c r="D31" i="26"/>
  <c r="C31" i="29"/>
  <c r="A222" i="29"/>
  <c r="D21" i="26"/>
  <c r="C21" i="29"/>
  <c r="B36" i="29"/>
  <c r="D32" i="26"/>
  <c r="C32" i="29"/>
  <c r="D36" i="26"/>
  <c r="C36" i="29"/>
  <c r="D17" i="26"/>
  <c r="C17" i="29"/>
  <c r="D19" i="26"/>
  <c r="C19" i="29"/>
  <c r="D14" i="29"/>
  <c r="B39" i="26"/>
  <c r="B39" i="29"/>
  <c r="E13" i="26"/>
  <c r="D13" i="29"/>
  <c r="D23" i="26"/>
  <c r="C23" i="29"/>
  <c r="D25" i="26"/>
  <c r="C25" i="29"/>
  <c r="B32" i="29"/>
  <c r="B35" i="26"/>
  <c r="C28" i="29"/>
  <c r="D18" i="26"/>
  <c r="C18" i="29"/>
  <c r="B23" i="26"/>
  <c r="D26" i="26"/>
  <c r="C26" i="29"/>
  <c r="B31" i="26"/>
  <c r="D16" i="26"/>
  <c r="C16" i="29"/>
  <c r="D24" i="26"/>
  <c r="C24" i="29"/>
  <c r="H13" i="29"/>
  <c r="E15" i="26"/>
  <c r="D15" i="29"/>
  <c r="C14" i="29"/>
  <c r="B34" i="29"/>
  <c r="B19" i="26"/>
  <c r="B19" i="29"/>
  <c r="B27" i="26"/>
  <c r="B27" i="29"/>
  <c r="D30" i="26"/>
  <c r="C30" i="29"/>
  <c r="C29" i="29"/>
  <c r="B31" i="29"/>
  <c r="B35" i="29"/>
  <c r="B38" i="29"/>
  <c r="A220" i="29"/>
  <c r="D20" i="26"/>
  <c r="C20" i="29"/>
  <c r="B24" i="29"/>
  <c r="D33" i="26"/>
  <c r="C33" i="29"/>
  <c r="D27" i="26"/>
  <c r="C27" i="29"/>
  <c r="B18" i="26"/>
  <c r="B17" i="26"/>
  <c r="B17" i="29"/>
  <c r="B22" i="26"/>
  <c r="B25" i="26"/>
  <c r="B25" i="29"/>
  <c r="B30" i="26"/>
  <c r="B18" i="29"/>
  <c r="B14" i="26"/>
  <c r="A14" i="12"/>
  <c r="A14" i="47" s="1"/>
  <c r="B34" i="26"/>
  <c r="B37" i="26"/>
  <c r="B37" i="29"/>
  <c r="B21" i="26"/>
  <c r="B21" i="29"/>
  <c r="B26" i="26"/>
  <c r="B29" i="26"/>
  <c r="B29" i="29"/>
  <c r="B26" i="29"/>
  <c r="C68" i="18"/>
  <c r="B13" i="26"/>
  <c r="I13" i="29"/>
  <c r="B13" i="29"/>
  <c r="B33" i="26"/>
  <c r="B33" i="29"/>
  <c r="B38" i="26"/>
  <c r="B16" i="26"/>
  <c r="B24" i="26"/>
  <c r="B32" i="26"/>
  <c r="B20" i="26"/>
  <c r="B28" i="26"/>
  <c r="B36" i="26"/>
  <c r="C194" i="26"/>
  <c r="F105" i="19" l="1"/>
  <c r="F264" i="39"/>
  <c r="F110" i="19" s="1"/>
  <c r="G77" i="18"/>
  <c r="G41" i="18"/>
  <c r="G46" i="18" s="1"/>
  <c r="C77" i="18"/>
  <c r="C41" i="18"/>
  <c r="C46" i="18" s="1"/>
  <c r="F91" i="18"/>
  <c r="F98" i="18" s="1"/>
  <c r="F105" i="18" s="1"/>
  <c r="F84" i="18"/>
  <c r="E41" i="18"/>
  <c r="E46" i="18" s="1"/>
  <c r="E77" i="18"/>
  <c r="D41" i="18"/>
  <c r="D46" i="18" s="1"/>
  <c r="D77" i="18"/>
  <c r="D36" i="47"/>
  <c r="D37" i="26"/>
  <c r="C37" i="47"/>
  <c r="B42" i="47"/>
  <c r="B43" i="47"/>
  <c r="C37" i="29"/>
  <c r="D36" i="29"/>
  <c r="E36" i="26"/>
  <c r="L37" i="12"/>
  <c r="R37" i="12"/>
  <c r="B40" i="29"/>
  <c r="B40" i="26"/>
  <c r="C38" i="47"/>
  <c r="C193" i="26"/>
  <c r="C200" i="26"/>
  <c r="C184" i="26"/>
  <c r="C211" i="26"/>
  <c r="C150" i="26"/>
  <c r="C134" i="26"/>
  <c r="E137" i="22"/>
  <c r="E135" i="22"/>
  <c r="E133" i="22"/>
  <c r="E131" i="22"/>
  <c r="E129" i="22"/>
  <c r="E127" i="22"/>
  <c r="E125" i="22"/>
  <c r="E123" i="22"/>
  <c r="E121" i="22"/>
  <c r="E119" i="22"/>
  <c r="E117" i="22"/>
  <c r="E115" i="22"/>
  <c r="E113" i="22"/>
  <c r="E111" i="22"/>
  <c r="E109" i="22"/>
  <c r="E107" i="22"/>
  <c r="E105" i="22"/>
  <c r="E103" i="22"/>
  <c r="E101" i="22"/>
  <c r="E99" i="22"/>
  <c r="E97" i="22"/>
  <c r="E95" i="22"/>
  <c r="E93" i="22"/>
  <c r="E91" i="22"/>
  <c r="E89" i="22"/>
  <c r="E87" i="22"/>
  <c r="E85" i="22"/>
  <c r="E83" i="22"/>
  <c r="E81" i="22"/>
  <c r="E79" i="22"/>
  <c r="E77" i="22"/>
  <c r="E75" i="22"/>
  <c r="E73" i="22"/>
  <c r="E71" i="22"/>
  <c r="E69" i="22"/>
  <c r="E67" i="22"/>
  <c r="E65" i="22"/>
  <c r="E63" i="22"/>
  <c r="E61" i="22"/>
  <c r="E59" i="22"/>
  <c r="E57" i="22"/>
  <c r="E55" i="22"/>
  <c r="E53" i="22"/>
  <c r="E51" i="22"/>
  <c r="E49" i="22"/>
  <c r="E47" i="22"/>
  <c r="E45" i="22"/>
  <c r="E43" i="22"/>
  <c r="E41" i="22"/>
  <c r="E39" i="22"/>
  <c r="E37" i="22"/>
  <c r="E35" i="22"/>
  <c r="E33" i="22"/>
  <c r="E31" i="22"/>
  <c r="E29" i="22"/>
  <c r="E27" i="22"/>
  <c r="E25" i="22"/>
  <c r="E23" i="22"/>
  <c r="E21" i="22"/>
  <c r="E19" i="22"/>
  <c r="E17" i="22"/>
  <c r="E15" i="22"/>
  <c r="E13" i="22"/>
  <c r="E185" i="22"/>
  <c r="E183" i="22"/>
  <c r="E181" i="22"/>
  <c r="E179" i="22"/>
  <c r="E177" i="22"/>
  <c r="E175" i="22"/>
  <c r="E173" i="22"/>
  <c r="E171" i="22"/>
  <c r="E169" i="22"/>
  <c r="E167" i="22"/>
  <c r="E165" i="22"/>
  <c r="E163" i="22"/>
  <c r="E161" i="22"/>
  <c r="E159" i="22"/>
  <c r="E157" i="22"/>
  <c r="E155" i="22"/>
  <c r="E153" i="22"/>
  <c r="E151" i="22"/>
  <c r="E149" i="22"/>
  <c r="E147" i="22"/>
  <c r="E145" i="22"/>
  <c r="E143" i="22"/>
  <c r="E141" i="22"/>
  <c r="E138" i="22"/>
  <c r="E139" i="22"/>
  <c r="E136" i="22"/>
  <c r="E134" i="22"/>
  <c r="E132" i="22"/>
  <c r="E130" i="22"/>
  <c r="E128" i="22"/>
  <c r="E126" i="22"/>
  <c r="E124" i="22"/>
  <c r="E122" i="22"/>
  <c r="E120" i="22"/>
  <c r="E118" i="22"/>
  <c r="E114" i="22"/>
  <c r="E112" i="22"/>
  <c r="E110" i="22"/>
  <c r="E108" i="22"/>
  <c r="E106" i="22"/>
  <c r="E104" i="22"/>
  <c r="E102" i="22"/>
  <c r="E100" i="22"/>
  <c r="E98" i="22"/>
  <c r="E96" i="22"/>
  <c r="E94" i="22"/>
  <c r="E92" i="22"/>
  <c r="E90" i="22"/>
  <c r="E88" i="22"/>
  <c r="E86" i="22"/>
  <c r="E84" i="22"/>
  <c r="E82" i="22"/>
  <c r="E80" i="22"/>
  <c r="E78" i="22"/>
  <c r="E76" i="22"/>
  <c r="E74" i="22"/>
  <c r="E72" i="22"/>
  <c r="E70" i="22"/>
  <c r="E68" i="22"/>
  <c r="E66" i="22"/>
  <c r="E64" i="22"/>
  <c r="E62" i="22"/>
  <c r="E60" i="22"/>
  <c r="E58" i="22"/>
  <c r="E56" i="22"/>
  <c r="E54" i="22"/>
  <c r="E52" i="22"/>
  <c r="E50" i="22"/>
  <c r="E48" i="22"/>
  <c r="E46" i="22"/>
  <c r="E44" i="22"/>
  <c r="E42" i="22"/>
  <c r="E40" i="22"/>
  <c r="E38" i="22"/>
  <c r="E36" i="22"/>
  <c r="E34" i="22"/>
  <c r="E32" i="22"/>
  <c r="E30" i="22"/>
  <c r="E28" i="22"/>
  <c r="E26" i="22"/>
  <c r="E24" i="22"/>
  <c r="E22" i="22"/>
  <c r="E20" i="22"/>
  <c r="E18" i="22"/>
  <c r="E16" i="22"/>
  <c r="E14" i="22"/>
  <c r="E186" i="22"/>
  <c r="E184" i="22"/>
  <c r="E182" i="22"/>
  <c r="E180" i="22"/>
  <c r="E178" i="22"/>
  <c r="E176" i="22"/>
  <c r="E174" i="22"/>
  <c r="E172" i="22"/>
  <c r="E170" i="22"/>
  <c r="E168" i="22"/>
  <c r="E166" i="22"/>
  <c r="E164" i="22"/>
  <c r="E162" i="22"/>
  <c r="E160" i="22"/>
  <c r="E158" i="22"/>
  <c r="E156" i="22"/>
  <c r="E154" i="22"/>
  <c r="E152" i="22"/>
  <c r="E150" i="22"/>
  <c r="E148" i="22"/>
  <c r="E146" i="22"/>
  <c r="E144" i="22"/>
  <c r="E142" i="22"/>
  <c r="E140" i="22"/>
  <c r="F25" i="11"/>
  <c r="E116" i="22" s="1"/>
  <c r="G29" i="11"/>
  <c r="H28" i="11"/>
  <c r="E66" i="18"/>
  <c r="C69" i="26"/>
  <c r="C53" i="26"/>
  <c r="C37" i="26"/>
  <c r="C14" i="26"/>
  <c r="C216" i="26"/>
  <c r="C199" i="26"/>
  <c r="C122" i="26"/>
  <c r="C117" i="26"/>
  <c r="C187" i="26"/>
  <c r="C217" i="26"/>
  <c r="C190" i="26"/>
  <c r="C201" i="26"/>
  <c r="C218" i="26"/>
  <c r="C138" i="26"/>
  <c r="C29" i="26"/>
  <c r="C135" i="26"/>
  <c r="C132" i="26"/>
  <c r="C127" i="26"/>
  <c r="C208" i="26"/>
  <c r="C212" i="26"/>
  <c r="C20" i="26"/>
  <c r="C145" i="26"/>
  <c r="C129" i="26"/>
  <c r="C126" i="26"/>
  <c r="C101" i="26"/>
  <c r="C85" i="26"/>
  <c r="C141" i="26"/>
  <c r="C196" i="26"/>
  <c r="C17" i="26"/>
  <c r="B15" i="26"/>
  <c r="B15" i="29"/>
  <c r="C149" i="26"/>
  <c r="C35" i="26"/>
  <c r="C67" i="26"/>
  <c r="C99" i="26"/>
  <c r="C131" i="26"/>
  <c r="C123" i="26"/>
  <c r="C210" i="26"/>
  <c r="C195" i="26"/>
  <c r="C124" i="26"/>
  <c r="C207" i="26"/>
  <c r="C198" i="26"/>
  <c r="C156" i="26"/>
  <c r="C140" i="26"/>
  <c r="C113" i="26"/>
  <c r="C110" i="26"/>
  <c r="C94" i="26"/>
  <c r="C81" i="26"/>
  <c r="C78" i="26"/>
  <c r="C65" i="26"/>
  <c r="C49" i="26"/>
  <c r="C46" i="26"/>
  <c r="C33" i="26"/>
  <c r="A14" i="26"/>
  <c r="A15" i="12"/>
  <c r="A15" i="47" s="1"/>
  <c r="A14" i="29"/>
  <c r="C192" i="26"/>
  <c r="C175" i="26"/>
  <c r="C159" i="26"/>
  <c r="C188" i="26"/>
  <c r="C169" i="26"/>
  <c r="C153" i="26"/>
  <c r="C176" i="26"/>
  <c r="C62" i="26"/>
  <c r="G13" i="29"/>
  <c r="R13" i="12"/>
  <c r="C206" i="26"/>
  <c r="C205" i="26"/>
  <c r="C143" i="26"/>
  <c r="C158" i="26"/>
  <c r="C174" i="26"/>
  <c r="C63" i="26"/>
  <c r="C95" i="26"/>
  <c r="C154" i="26"/>
  <c r="C170" i="26"/>
  <c r="C182" i="26"/>
  <c r="C26" i="26"/>
  <c r="C164" i="26"/>
  <c r="C152" i="26"/>
  <c r="C189" i="26"/>
  <c r="C120" i="26"/>
  <c r="C112" i="26"/>
  <c r="C104" i="26"/>
  <c r="C96" i="26"/>
  <c r="C88" i="26"/>
  <c r="C80" i="26"/>
  <c r="C72" i="26"/>
  <c r="C64" i="26"/>
  <c r="C56" i="26"/>
  <c r="C48" i="26"/>
  <c r="C40" i="26"/>
  <c r="C32" i="26"/>
  <c r="C24" i="26"/>
  <c r="C16" i="26"/>
  <c r="C27" i="26"/>
  <c r="C59" i="26"/>
  <c r="C91" i="26"/>
  <c r="C157" i="26"/>
  <c r="C173" i="26"/>
  <c r="C203" i="26"/>
  <c r="C31" i="26"/>
  <c r="C55" i="26"/>
  <c r="C87" i="26"/>
  <c r="C119" i="26"/>
  <c r="C151" i="26"/>
  <c r="C163" i="26"/>
  <c r="C181" i="26"/>
  <c r="C197" i="26"/>
  <c r="C136" i="26"/>
  <c r="C142" i="26"/>
  <c r="C97" i="26"/>
  <c r="C106" i="26"/>
  <c r="C90" i="26"/>
  <c r="C74" i="26"/>
  <c r="C58" i="26"/>
  <c r="C42" i="26"/>
  <c r="C25" i="26"/>
  <c r="C22" i="26"/>
  <c r="C18" i="26"/>
  <c r="C209" i="26"/>
  <c r="C202" i="26"/>
  <c r="C28" i="26"/>
  <c r="C180" i="26"/>
  <c r="C43" i="26"/>
  <c r="C75" i="26"/>
  <c r="C107" i="26"/>
  <c r="C165" i="26"/>
  <c r="C179" i="26"/>
  <c r="C213" i="26"/>
  <c r="C23" i="26"/>
  <c r="C39" i="26"/>
  <c r="C71" i="26"/>
  <c r="C103" i="26"/>
  <c r="C155" i="26"/>
  <c r="C171" i="26"/>
  <c r="C183" i="26"/>
  <c r="C125" i="26"/>
  <c r="C144" i="26"/>
  <c r="C121" i="26"/>
  <c r="C105" i="26"/>
  <c r="C89" i="26"/>
  <c r="C73" i="26"/>
  <c r="C57" i="26"/>
  <c r="C41" i="26"/>
  <c r="C21" i="26"/>
  <c r="C114" i="26"/>
  <c r="C98" i="26"/>
  <c r="C82" i="26"/>
  <c r="C66" i="26"/>
  <c r="C50" i="26"/>
  <c r="C34" i="26"/>
  <c r="C167" i="26"/>
  <c r="C139" i="26"/>
  <c r="C168" i="26"/>
  <c r="C185" i="26"/>
  <c r="C178" i="26"/>
  <c r="C161" i="26"/>
  <c r="C137" i="26"/>
  <c r="C215" i="26"/>
  <c r="C204" i="26"/>
  <c r="C172" i="26"/>
  <c r="C160" i="26"/>
  <c r="C116" i="26"/>
  <c r="C108" i="26"/>
  <c r="C100" i="26"/>
  <c r="C92" i="26"/>
  <c r="C84" i="26"/>
  <c r="C76" i="26"/>
  <c r="C68" i="26"/>
  <c r="C60" i="26"/>
  <c r="C52" i="26"/>
  <c r="C44" i="26"/>
  <c r="C36" i="26"/>
  <c r="C191" i="26"/>
  <c r="C146" i="26"/>
  <c r="C19" i="26"/>
  <c r="C51" i="26"/>
  <c r="C83" i="26"/>
  <c r="C115" i="26"/>
  <c r="C147" i="26"/>
  <c r="C166" i="26"/>
  <c r="C214" i="26"/>
  <c r="C47" i="26"/>
  <c r="C79" i="26"/>
  <c r="C111" i="26"/>
  <c r="C162" i="26"/>
  <c r="C177" i="26"/>
  <c r="C128" i="26"/>
  <c r="C186" i="26"/>
  <c r="C118" i="26"/>
  <c r="C102" i="26"/>
  <c r="C86" i="26"/>
  <c r="C70" i="26"/>
  <c r="C54" i="26"/>
  <c r="C38" i="26"/>
  <c r="K13" i="29"/>
  <c r="F66" i="18"/>
  <c r="C133" i="26"/>
  <c r="C130" i="26"/>
  <c r="C148" i="26"/>
  <c r="C109" i="26"/>
  <c r="C93" i="26"/>
  <c r="C77" i="26"/>
  <c r="C61" i="26"/>
  <c r="C45" i="26"/>
  <c r="C30" i="26"/>
  <c r="G84" i="18" l="1"/>
  <c r="G91" i="18"/>
  <c r="G98" i="18" s="1"/>
  <c r="G105" i="18" s="1"/>
  <c r="C84" i="18"/>
  <c r="C91" i="18"/>
  <c r="C98" i="18" s="1"/>
  <c r="C105" i="18" s="1"/>
  <c r="E91" i="18"/>
  <c r="E98" i="18" s="1"/>
  <c r="E105" i="18" s="1"/>
  <c r="E84" i="18"/>
  <c r="D84" i="18"/>
  <c r="D91" i="18"/>
  <c r="D98" i="18" s="1"/>
  <c r="D105" i="18" s="1"/>
  <c r="F126" i="18"/>
  <c r="F112" i="18"/>
  <c r="D37" i="47"/>
  <c r="E37" i="26"/>
  <c r="D37" i="29"/>
  <c r="R38" i="12"/>
  <c r="D38" i="26"/>
  <c r="C38" i="29"/>
  <c r="L38" i="12"/>
  <c r="F17" i="26"/>
  <c r="G39" i="26"/>
  <c r="B41" i="29"/>
  <c r="B41" i="26"/>
  <c r="C39" i="47"/>
  <c r="F29" i="26"/>
  <c r="F28" i="26"/>
  <c r="F22" i="26"/>
  <c r="F20" i="26"/>
  <c r="F33" i="26"/>
  <c r="F18" i="26"/>
  <c r="F14" i="26"/>
  <c r="F16" i="26"/>
  <c r="F19" i="26"/>
  <c r="F36" i="26"/>
  <c r="F21" i="26"/>
  <c r="F23" i="26"/>
  <c r="F27" i="26"/>
  <c r="F32" i="26"/>
  <c r="F35" i="26"/>
  <c r="F24" i="26"/>
  <c r="F34" i="26"/>
  <c r="F37" i="26"/>
  <c r="F31" i="26"/>
  <c r="F25" i="26"/>
  <c r="F30" i="26"/>
  <c r="F26" i="26"/>
  <c r="G27" i="26"/>
  <c r="G31" i="26"/>
  <c r="G35" i="26"/>
  <c r="G19" i="26"/>
  <c r="G23" i="26"/>
  <c r="G17" i="26"/>
  <c r="G37" i="26"/>
  <c r="G22" i="26"/>
  <c r="G28" i="26"/>
  <c r="G29" i="26"/>
  <c r="I28" i="11"/>
  <c r="H29" i="11"/>
  <c r="G32" i="26"/>
  <c r="G25" i="26"/>
  <c r="G16" i="26"/>
  <c r="G24" i="26"/>
  <c r="G38" i="26"/>
  <c r="G21" i="26"/>
  <c r="G20" i="26"/>
  <c r="G36" i="26"/>
  <c r="G14" i="26"/>
  <c r="G26" i="26"/>
  <c r="G18" i="26"/>
  <c r="G34" i="26"/>
  <c r="G33" i="26"/>
  <c r="G30" i="26"/>
  <c r="D66" i="18"/>
  <c r="H66" i="18"/>
  <c r="J14" i="29"/>
  <c r="K14" i="29"/>
  <c r="G14" i="29"/>
  <c r="H14" i="29"/>
  <c r="I14" i="29"/>
  <c r="A15" i="26"/>
  <c r="A15" i="29"/>
  <c r="A16" i="12"/>
  <c r="A16" i="47" s="1"/>
  <c r="D112" i="18" l="1"/>
  <c r="D126" i="18"/>
  <c r="C126" i="18"/>
  <c r="C112" i="18"/>
  <c r="E112" i="18"/>
  <c r="E126" i="18"/>
  <c r="F119" i="18"/>
  <c r="F133" i="18"/>
  <c r="G126" i="18"/>
  <c r="G112" i="18"/>
  <c r="H14" i="47"/>
  <c r="G14" i="47"/>
  <c r="K14" i="47"/>
  <c r="D38" i="47"/>
  <c r="B44" i="47"/>
  <c r="I14" i="47"/>
  <c r="J14" i="47"/>
  <c r="E38" i="26"/>
  <c r="D38" i="29"/>
  <c r="F38" i="26"/>
  <c r="C39" i="29"/>
  <c r="D39" i="26"/>
  <c r="H40" i="26"/>
  <c r="G40" i="26"/>
  <c r="B42" i="29"/>
  <c r="B42" i="26"/>
  <c r="C40" i="47"/>
  <c r="I29" i="11"/>
  <c r="J28" i="11"/>
  <c r="H19" i="26"/>
  <c r="H33" i="26"/>
  <c r="H31" i="26"/>
  <c r="H18" i="26"/>
  <c r="H23" i="26"/>
  <c r="H27" i="26"/>
  <c r="H29" i="26"/>
  <c r="H22" i="26"/>
  <c r="H26" i="26"/>
  <c r="H21" i="26"/>
  <c r="H28" i="26"/>
  <c r="H34" i="26"/>
  <c r="H16" i="26"/>
  <c r="H36" i="26"/>
  <c r="H17" i="26"/>
  <c r="H32" i="26"/>
  <c r="H38" i="26"/>
  <c r="H37" i="26"/>
  <c r="H25" i="26"/>
  <c r="H35" i="26"/>
  <c r="H39" i="26"/>
  <c r="H24" i="26"/>
  <c r="H30" i="26"/>
  <c r="H20" i="26"/>
  <c r="H14" i="26"/>
  <c r="A16" i="26"/>
  <c r="A16" i="29"/>
  <c r="A17" i="12"/>
  <c r="A17" i="47" s="1"/>
  <c r="H15" i="29"/>
  <c r="I15" i="29"/>
  <c r="J15" i="29"/>
  <c r="G15" i="29"/>
  <c r="L14" i="29"/>
  <c r="G119" i="18" l="1"/>
  <c r="G133" i="18"/>
  <c r="C119" i="18"/>
  <c r="C133" i="18"/>
  <c r="E133" i="18"/>
  <c r="E119" i="18"/>
  <c r="D133" i="18"/>
  <c r="D119" i="18"/>
  <c r="M14" i="47"/>
  <c r="D39" i="47"/>
  <c r="B45" i="47"/>
  <c r="D39" i="29"/>
  <c r="E39" i="26"/>
  <c r="L39" i="12"/>
  <c r="C40" i="29"/>
  <c r="D40" i="26"/>
  <c r="R39" i="12"/>
  <c r="F39" i="26"/>
  <c r="H41" i="26"/>
  <c r="I41" i="26"/>
  <c r="G41" i="26"/>
  <c r="B43" i="29"/>
  <c r="B43" i="26"/>
  <c r="C41" i="47"/>
  <c r="A14" i="8"/>
  <c r="J29" i="11"/>
  <c r="K28" i="11"/>
  <c r="I37" i="26"/>
  <c r="I38" i="26"/>
  <c r="I17" i="26"/>
  <c r="I33" i="26"/>
  <c r="I23" i="26"/>
  <c r="I21" i="26"/>
  <c r="I16" i="26"/>
  <c r="I28" i="26"/>
  <c r="I39" i="26"/>
  <c r="I40" i="26"/>
  <c r="I18" i="26"/>
  <c r="I27" i="26"/>
  <c r="I29" i="26"/>
  <c r="I35" i="26"/>
  <c r="I30" i="26"/>
  <c r="I24" i="26"/>
  <c r="I22" i="26"/>
  <c r="I36" i="26"/>
  <c r="I26" i="26"/>
  <c r="I31" i="26"/>
  <c r="I20" i="26"/>
  <c r="I32" i="26"/>
  <c r="I34" i="26"/>
  <c r="I25" i="26"/>
  <c r="I19" i="26"/>
  <c r="I14" i="26"/>
  <c r="F79" i="18"/>
  <c r="E79" i="18"/>
  <c r="D79" i="18"/>
  <c r="A17" i="26"/>
  <c r="A17" i="29"/>
  <c r="A18" i="12"/>
  <c r="A18" i="47" s="1"/>
  <c r="C79" i="18"/>
  <c r="J16" i="29"/>
  <c r="K16" i="29"/>
  <c r="G16" i="29"/>
  <c r="I16" i="29"/>
  <c r="H16" i="29"/>
  <c r="B46" i="47" l="1"/>
  <c r="D40" i="47"/>
  <c r="E40" i="26"/>
  <c r="D40" i="29"/>
  <c r="L40" i="12"/>
  <c r="C41" i="29"/>
  <c r="D41" i="26"/>
  <c r="R40" i="12"/>
  <c r="F40" i="26"/>
  <c r="G42" i="26"/>
  <c r="J42" i="26"/>
  <c r="I42" i="26"/>
  <c r="H42" i="26"/>
  <c r="B44" i="29"/>
  <c r="B44" i="26"/>
  <c r="C42" i="47"/>
  <c r="A15" i="8"/>
  <c r="A16" i="8" s="1"/>
  <c r="A17" i="8" s="1"/>
  <c r="A18" i="8" s="1"/>
  <c r="A19" i="8" s="1"/>
  <c r="A20" i="8" s="1"/>
  <c r="A21" i="8" s="1"/>
  <c r="A22" i="8" s="1"/>
  <c r="A23" i="8" s="1"/>
  <c r="A24" i="8" s="1"/>
  <c r="A25" i="8" s="1"/>
  <c r="A26" i="8" s="1"/>
  <c r="A27" i="8" s="1"/>
  <c r="A28" i="8" s="1"/>
  <c r="A29" i="8" s="1"/>
  <c r="A30" i="8" s="1"/>
  <c r="K29" i="11"/>
  <c r="L28" i="11"/>
  <c r="J26" i="26"/>
  <c r="K26" i="26" s="1"/>
  <c r="J32" i="26"/>
  <c r="K32" i="26" s="1"/>
  <c r="J34" i="26"/>
  <c r="K34" i="26" s="1"/>
  <c r="J40" i="26"/>
  <c r="J24" i="26"/>
  <c r="K24" i="26" s="1"/>
  <c r="J33" i="26"/>
  <c r="K33" i="26" s="1"/>
  <c r="J18" i="26"/>
  <c r="K18" i="26" s="1"/>
  <c r="J31" i="26"/>
  <c r="K31" i="26" s="1"/>
  <c r="J39" i="26"/>
  <c r="K39" i="26" s="1"/>
  <c r="J23" i="26"/>
  <c r="K23" i="26" s="1"/>
  <c r="J41" i="26"/>
  <c r="J22" i="26"/>
  <c r="K22" i="26" s="1"/>
  <c r="J20" i="26"/>
  <c r="K20" i="26" s="1"/>
  <c r="J19" i="26"/>
  <c r="K19" i="26" s="1"/>
  <c r="J38" i="26"/>
  <c r="K38" i="26" s="1"/>
  <c r="J35" i="26"/>
  <c r="K35" i="26" s="1"/>
  <c r="J37" i="26"/>
  <c r="K37" i="26" s="1"/>
  <c r="J36" i="26"/>
  <c r="K36" i="26" s="1"/>
  <c r="J30" i="26"/>
  <c r="K30" i="26" s="1"/>
  <c r="J25" i="26"/>
  <c r="K25" i="26" s="1"/>
  <c r="J27" i="26"/>
  <c r="K27" i="26" s="1"/>
  <c r="J29" i="26"/>
  <c r="K29" i="26" s="1"/>
  <c r="J17" i="26"/>
  <c r="K17" i="26" s="1"/>
  <c r="J28" i="26"/>
  <c r="K28" i="26" s="1"/>
  <c r="J21" i="26"/>
  <c r="K21" i="26" s="1"/>
  <c r="J16" i="26"/>
  <c r="J14" i="26"/>
  <c r="K14" i="26" s="1"/>
  <c r="L16" i="29"/>
  <c r="A18" i="26"/>
  <c r="A19" i="12"/>
  <c r="A19" i="47" s="1"/>
  <c r="A18" i="29"/>
  <c r="H17" i="29"/>
  <c r="I17" i="29"/>
  <c r="J17" i="29"/>
  <c r="G17" i="29"/>
  <c r="K17" i="29"/>
  <c r="K16" i="47" l="1"/>
  <c r="M16" i="47" s="1"/>
  <c r="G17" i="47"/>
  <c r="D41" i="47"/>
  <c r="J17" i="47"/>
  <c r="B47" i="47"/>
  <c r="I17" i="47"/>
  <c r="K17" i="47"/>
  <c r="H17" i="47"/>
  <c r="K40" i="26"/>
  <c r="E41" i="26"/>
  <c r="D41" i="29"/>
  <c r="L41" i="12"/>
  <c r="R41" i="12"/>
  <c r="F41" i="26"/>
  <c r="C42" i="29"/>
  <c r="D42" i="26"/>
  <c r="J43" i="26"/>
  <c r="I43" i="26"/>
  <c r="H43" i="26"/>
  <c r="G43" i="26"/>
  <c r="B45" i="26"/>
  <c r="B45" i="29"/>
  <c r="C43" i="47"/>
  <c r="K16" i="26"/>
  <c r="M28" i="11"/>
  <c r="L29" i="11"/>
  <c r="L17" i="29"/>
  <c r="J18" i="29"/>
  <c r="J18" i="47" s="1"/>
  <c r="K18" i="29"/>
  <c r="K18" i="47" s="1"/>
  <c r="G18" i="29"/>
  <c r="G18" i="47" s="1"/>
  <c r="I18" i="29"/>
  <c r="I18" i="47" s="1"/>
  <c r="H18" i="29"/>
  <c r="A19" i="26"/>
  <c r="A19" i="29"/>
  <c r="A20" i="12"/>
  <c r="A20" i="47" s="1"/>
  <c r="K41" i="26" l="1"/>
  <c r="M17" i="47"/>
  <c r="D42" i="47"/>
  <c r="B48" i="47"/>
  <c r="E42" i="26"/>
  <c r="D42" i="29"/>
  <c r="R42" i="12"/>
  <c r="F42" i="26"/>
  <c r="C43" i="29"/>
  <c r="D43" i="26"/>
  <c r="L42" i="12"/>
  <c r="I44" i="26"/>
  <c r="J44" i="26"/>
  <c r="H44" i="26"/>
  <c r="G44" i="26"/>
  <c r="B46" i="29"/>
  <c r="B46" i="26"/>
  <c r="C44" i="47"/>
  <c r="A31" i="8"/>
  <c r="A32" i="8" s="1"/>
  <c r="M29" i="11"/>
  <c r="N28" i="11"/>
  <c r="H19" i="29"/>
  <c r="H19" i="47" s="1"/>
  <c r="I19" i="29"/>
  <c r="I19" i="47" s="1"/>
  <c r="G19" i="29"/>
  <c r="G19" i="47" s="1"/>
  <c r="K19" i="29"/>
  <c r="K19" i="47" s="1"/>
  <c r="J19" i="29"/>
  <c r="J19" i="47" s="1"/>
  <c r="L18" i="29"/>
  <c r="A20" i="26"/>
  <c r="A20" i="29"/>
  <c r="A21" i="12"/>
  <c r="A21" i="47" s="1"/>
  <c r="H18" i="47" l="1"/>
  <c r="M18" i="47" s="1"/>
  <c r="K42" i="26"/>
  <c r="M19" i="47"/>
  <c r="B49" i="47"/>
  <c r="D43" i="47"/>
  <c r="B50" i="47"/>
  <c r="D43" i="29"/>
  <c r="E43" i="26"/>
  <c r="R43" i="12"/>
  <c r="F43" i="26"/>
  <c r="D44" i="26"/>
  <c r="C44" i="29"/>
  <c r="L43" i="12"/>
  <c r="B47" i="29"/>
  <c r="B47" i="26"/>
  <c r="C45" i="47"/>
  <c r="A33" i="8"/>
  <c r="N29" i="11"/>
  <c r="O28" i="11"/>
  <c r="A21" i="26"/>
  <c r="A21" i="29"/>
  <c r="A22" i="12"/>
  <c r="A22" i="47" s="1"/>
  <c r="J20" i="29"/>
  <c r="J20" i="47" s="1"/>
  <c r="K20" i="29"/>
  <c r="K20" i="47" s="1"/>
  <c r="G20" i="29"/>
  <c r="G20" i="47" s="1"/>
  <c r="H20" i="29"/>
  <c r="H20" i="47" s="1"/>
  <c r="I20" i="29"/>
  <c r="I20" i="47" s="1"/>
  <c r="L19" i="29"/>
  <c r="G45" i="26" l="1"/>
  <c r="D92" i="18"/>
  <c r="I45" i="26"/>
  <c r="F92" i="18"/>
  <c r="J45" i="26"/>
  <c r="G92" i="18"/>
  <c r="H45" i="26"/>
  <c r="E92" i="18"/>
  <c r="K43" i="26"/>
  <c r="M20" i="47"/>
  <c r="D44" i="47"/>
  <c r="D44" i="29"/>
  <c r="E44" i="26"/>
  <c r="L44" i="12"/>
  <c r="C92" i="18"/>
  <c r="R44" i="12"/>
  <c r="F44" i="26"/>
  <c r="C45" i="29"/>
  <c r="D45" i="26"/>
  <c r="L45" i="12"/>
  <c r="G46" i="26"/>
  <c r="J46" i="26"/>
  <c r="I46" i="26"/>
  <c r="H46" i="26"/>
  <c r="B48" i="29"/>
  <c r="B48" i="26"/>
  <c r="C46" i="47"/>
  <c r="A34" i="8"/>
  <c r="O29" i="11"/>
  <c r="P28" i="11"/>
  <c r="P29" i="11" s="1"/>
  <c r="A22" i="26"/>
  <c r="A23" i="12"/>
  <c r="A23" i="47" s="1"/>
  <c r="A22" i="29"/>
  <c r="L20" i="29"/>
  <c r="H21" i="29"/>
  <c r="I21" i="29"/>
  <c r="G21" i="29"/>
  <c r="K21" i="29"/>
  <c r="J21" i="29"/>
  <c r="K44" i="26" l="1"/>
  <c r="B51" i="47"/>
  <c r="D45" i="47"/>
  <c r="E45" i="26"/>
  <c r="D45" i="29"/>
  <c r="R45" i="12"/>
  <c r="F45" i="26"/>
  <c r="D46" i="26"/>
  <c r="C46" i="29"/>
  <c r="B49" i="26"/>
  <c r="B49" i="29"/>
  <c r="C47" i="47"/>
  <c r="A35" i="8"/>
  <c r="J22" i="29"/>
  <c r="K22" i="29"/>
  <c r="G22" i="29"/>
  <c r="H22" i="29"/>
  <c r="I22" i="29"/>
  <c r="A23" i="26"/>
  <c r="A23" i="29"/>
  <c r="A24" i="12"/>
  <c r="A24" i="47" s="1"/>
  <c r="L21" i="29"/>
  <c r="G21" i="47" l="1"/>
  <c r="M21" i="47" s="1"/>
  <c r="K45" i="26"/>
  <c r="B52" i="47"/>
  <c r="D46" i="47"/>
  <c r="E46" i="26"/>
  <c r="D46" i="29"/>
  <c r="L46" i="12"/>
  <c r="D47" i="26"/>
  <c r="C47" i="29"/>
  <c r="I47" i="26"/>
  <c r="G47" i="26"/>
  <c r="R46" i="12"/>
  <c r="F46" i="26"/>
  <c r="H47" i="26"/>
  <c r="J47" i="26"/>
  <c r="I48" i="26"/>
  <c r="G48" i="26"/>
  <c r="J48" i="26"/>
  <c r="H48" i="26"/>
  <c r="B50" i="29"/>
  <c r="B50" i="26"/>
  <c r="C48" i="47"/>
  <c r="A36" i="8"/>
  <c r="L22" i="29"/>
  <c r="A24" i="26"/>
  <c r="A24" i="29"/>
  <c r="A25" i="12"/>
  <c r="A25" i="47" s="1"/>
  <c r="H23" i="29"/>
  <c r="I23" i="29"/>
  <c r="J23" i="29"/>
  <c r="G23" i="29"/>
  <c r="K23" i="29"/>
  <c r="G22" i="47" l="1"/>
  <c r="M22" i="47" s="1"/>
  <c r="K46" i="26"/>
  <c r="B53" i="47"/>
  <c r="D47" i="47"/>
  <c r="B54" i="47"/>
  <c r="D47" i="29"/>
  <c r="E47" i="26"/>
  <c r="D48" i="26"/>
  <c r="C48" i="29"/>
  <c r="R47" i="12"/>
  <c r="H92" i="18"/>
  <c r="F47" i="26"/>
  <c r="L47" i="12"/>
  <c r="H49" i="26"/>
  <c r="G49" i="26"/>
  <c r="J49" i="26"/>
  <c r="I49" i="26"/>
  <c r="B51" i="29"/>
  <c r="B51" i="26"/>
  <c r="C49" i="47"/>
  <c r="A37" i="8"/>
  <c r="L23" i="29"/>
  <c r="A25" i="26"/>
  <c r="A25" i="29"/>
  <c r="A26" i="12"/>
  <c r="A26" i="47" s="1"/>
  <c r="J24" i="29"/>
  <c r="J24" i="47" s="1"/>
  <c r="K24" i="29"/>
  <c r="K24" i="47" s="1"/>
  <c r="G24" i="29"/>
  <c r="G24" i="47" s="1"/>
  <c r="I24" i="29"/>
  <c r="I24" i="47" s="1"/>
  <c r="H24" i="29"/>
  <c r="H24" i="47" s="1"/>
  <c r="H23" i="47" l="1"/>
  <c r="M23" i="47" s="1"/>
  <c r="K47" i="26"/>
  <c r="M24" i="47"/>
  <c r="D48" i="47"/>
  <c r="B55" i="47"/>
  <c r="E48" i="26"/>
  <c r="D48" i="29"/>
  <c r="D49" i="26"/>
  <c r="C49" i="29"/>
  <c r="L48" i="12"/>
  <c r="R48" i="12"/>
  <c r="F48" i="26"/>
  <c r="G50" i="26"/>
  <c r="H50" i="26"/>
  <c r="J50" i="26"/>
  <c r="I50" i="26"/>
  <c r="B52" i="26"/>
  <c r="B52" i="29"/>
  <c r="C50" i="47"/>
  <c r="A38" i="8"/>
  <c r="L24" i="29"/>
  <c r="A26" i="26"/>
  <c r="A27" i="12"/>
  <c r="A27" i="47" s="1"/>
  <c r="A26" i="29"/>
  <c r="H25" i="29"/>
  <c r="H25" i="47" s="1"/>
  <c r="I25" i="29"/>
  <c r="I25" i="47" s="1"/>
  <c r="J25" i="29"/>
  <c r="J25" i="47" s="1"/>
  <c r="G25" i="29"/>
  <c r="G25" i="47" s="1"/>
  <c r="K25" i="29"/>
  <c r="K25" i="47" s="1"/>
  <c r="K48" i="26" l="1"/>
  <c r="M25" i="47"/>
  <c r="D49" i="47"/>
  <c r="B56" i="47"/>
  <c r="E49" i="26"/>
  <c r="D49" i="29"/>
  <c r="L49" i="12"/>
  <c r="D50" i="26"/>
  <c r="C50" i="29"/>
  <c r="R49" i="12"/>
  <c r="F49" i="26"/>
  <c r="J51" i="26"/>
  <c r="I51" i="26"/>
  <c r="H51" i="26"/>
  <c r="G51" i="26"/>
  <c r="B53" i="29"/>
  <c r="B53" i="26"/>
  <c r="C51" i="47"/>
  <c r="A39" i="8"/>
  <c r="J26" i="29"/>
  <c r="J26" i="47" s="1"/>
  <c r="K26" i="29"/>
  <c r="K26" i="47" s="1"/>
  <c r="G26" i="29"/>
  <c r="G26" i="47" s="1"/>
  <c r="I26" i="29"/>
  <c r="I26" i="47" s="1"/>
  <c r="H26" i="29"/>
  <c r="H26" i="47" s="1"/>
  <c r="A27" i="26"/>
  <c r="A27" i="29"/>
  <c r="A28" i="12"/>
  <c r="A28" i="47" s="1"/>
  <c r="L25" i="29"/>
  <c r="K49" i="26" l="1"/>
  <c r="M26" i="47"/>
  <c r="D50" i="47"/>
  <c r="D50" i="29"/>
  <c r="E50" i="26"/>
  <c r="D51" i="26"/>
  <c r="C51" i="29"/>
  <c r="L50" i="12"/>
  <c r="R50" i="12"/>
  <c r="F50" i="26"/>
  <c r="I52" i="26"/>
  <c r="J52" i="26"/>
  <c r="H52" i="26"/>
  <c r="G52" i="26"/>
  <c r="B54" i="29"/>
  <c r="B54" i="26"/>
  <c r="C52" i="47"/>
  <c r="A40" i="8"/>
  <c r="A28" i="26"/>
  <c r="A28" i="29"/>
  <c r="A29" i="12"/>
  <c r="A29" i="47" s="1"/>
  <c r="H27" i="29"/>
  <c r="H27" i="47" s="1"/>
  <c r="I27" i="29"/>
  <c r="I27" i="47" s="1"/>
  <c r="K27" i="29"/>
  <c r="G27" i="29"/>
  <c r="G27" i="47" s="1"/>
  <c r="J27" i="29"/>
  <c r="J27" i="47" s="1"/>
  <c r="L26" i="29"/>
  <c r="K50" i="26" l="1"/>
  <c r="K27" i="47"/>
  <c r="M27" i="47" s="1"/>
  <c r="D51" i="47"/>
  <c r="B57" i="47"/>
  <c r="B58" i="47"/>
  <c r="D51" i="29"/>
  <c r="E51" i="26"/>
  <c r="D52" i="26"/>
  <c r="C52" i="29"/>
  <c r="R51" i="12"/>
  <c r="F51" i="26"/>
  <c r="L51" i="12"/>
  <c r="H53" i="26"/>
  <c r="J53" i="26"/>
  <c r="I53" i="26"/>
  <c r="G53" i="26"/>
  <c r="B55" i="29"/>
  <c r="B55" i="26"/>
  <c r="C53" i="47"/>
  <c r="A41" i="8"/>
  <c r="L27" i="29"/>
  <c r="J28" i="29"/>
  <c r="J28" i="47" s="1"/>
  <c r="K28" i="29"/>
  <c r="G28" i="29"/>
  <c r="G28" i="47" s="1"/>
  <c r="H28" i="29"/>
  <c r="H28" i="47" s="1"/>
  <c r="I28" i="29"/>
  <c r="I28" i="47" s="1"/>
  <c r="A29" i="26"/>
  <c r="A29" i="29"/>
  <c r="A30" i="12"/>
  <c r="A30" i="47" s="1"/>
  <c r="K51" i="26" l="1"/>
  <c r="K28" i="47"/>
  <c r="M28" i="47" s="1"/>
  <c r="D53" i="47"/>
  <c r="D52" i="47"/>
  <c r="D52" i="29"/>
  <c r="E52" i="26"/>
  <c r="L52" i="12"/>
  <c r="D53" i="26"/>
  <c r="C53" i="29"/>
  <c r="R52" i="12"/>
  <c r="F52" i="26"/>
  <c r="G54" i="26"/>
  <c r="J54" i="26"/>
  <c r="I54" i="26"/>
  <c r="H54" i="26"/>
  <c r="B56" i="29"/>
  <c r="B56" i="26"/>
  <c r="C54" i="47"/>
  <c r="A42" i="8"/>
  <c r="A30" i="26"/>
  <c r="A31" i="12"/>
  <c r="A31" i="47" s="1"/>
  <c r="A30" i="29"/>
  <c r="H29" i="29"/>
  <c r="H29" i="47" s="1"/>
  <c r="I29" i="29"/>
  <c r="I29" i="47" s="1"/>
  <c r="K29" i="29"/>
  <c r="G29" i="29"/>
  <c r="G29" i="47" s="1"/>
  <c r="J29" i="29"/>
  <c r="J29" i="47" s="1"/>
  <c r="L28" i="29"/>
  <c r="K52" i="26" l="1"/>
  <c r="D54" i="47"/>
  <c r="B59" i="47"/>
  <c r="K29" i="47"/>
  <c r="M29" i="47" s="1"/>
  <c r="E54" i="26"/>
  <c r="D54" i="29"/>
  <c r="R53" i="12"/>
  <c r="F53" i="26"/>
  <c r="L53" i="12"/>
  <c r="C54" i="29"/>
  <c r="D54" i="26"/>
  <c r="J55" i="26"/>
  <c r="I55" i="26"/>
  <c r="H55" i="26"/>
  <c r="B57" i="29"/>
  <c r="B57" i="26"/>
  <c r="C55" i="47"/>
  <c r="A43" i="8"/>
  <c r="A31" i="26"/>
  <c r="A31" i="29"/>
  <c r="A32" i="12"/>
  <c r="A32" i="47" s="1"/>
  <c r="L29" i="29"/>
  <c r="J30" i="29"/>
  <c r="K30" i="29"/>
  <c r="G30" i="29"/>
  <c r="H30" i="29"/>
  <c r="I30" i="29"/>
  <c r="K53" i="26" l="1"/>
  <c r="B60" i="47"/>
  <c r="D55" i="47"/>
  <c r="F55" i="26"/>
  <c r="D55" i="29"/>
  <c r="E55" i="26"/>
  <c r="R54" i="12"/>
  <c r="F54" i="26"/>
  <c r="L54" i="12"/>
  <c r="D55" i="26"/>
  <c r="C55" i="29"/>
  <c r="G55" i="26"/>
  <c r="I56" i="26"/>
  <c r="J56" i="26"/>
  <c r="H56" i="26"/>
  <c r="G56" i="26"/>
  <c r="B58" i="29"/>
  <c r="B58" i="26"/>
  <c r="C56" i="47"/>
  <c r="A44" i="8"/>
  <c r="L30" i="29"/>
  <c r="A32" i="26"/>
  <c r="A32" i="29"/>
  <c r="A33" i="12"/>
  <c r="A33" i="47" s="1"/>
  <c r="H31" i="29"/>
  <c r="H31" i="47" s="1"/>
  <c r="I31" i="29"/>
  <c r="I31" i="47" s="1"/>
  <c r="J31" i="29"/>
  <c r="J31" i="47" s="1"/>
  <c r="K31" i="29"/>
  <c r="K31" i="47" s="1"/>
  <c r="G31" i="29"/>
  <c r="G31" i="47" s="1"/>
  <c r="K30" i="47" l="1"/>
  <c r="M30" i="47" s="1"/>
  <c r="K54" i="26"/>
  <c r="M31" i="47"/>
  <c r="D56" i="47"/>
  <c r="B61" i="47"/>
  <c r="R55" i="12"/>
  <c r="B62" i="47"/>
  <c r="L55" i="12"/>
  <c r="E56" i="26"/>
  <c r="D56" i="29"/>
  <c r="D56" i="26"/>
  <c r="C56" i="29"/>
  <c r="K55" i="26"/>
  <c r="H57" i="26"/>
  <c r="I57" i="26"/>
  <c r="G57" i="26"/>
  <c r="B59" i="26"/>
  <c r="B59" i="29"/>
  <c r="C57" i="47"/>
  <c r="A45" i="8"/>
  <c r="A33" i="26"/>
  <c r="A33" i="29"/>
  <c r="A34" i="12"/>
  <c r="A34" i="47" s="1"/>
  <c r="J32" i="29"/>
  <c r="K32" i="29"/>
  <c r="G32" i="29"/>
  <c r="I32" i="29"/>
  <c r="H32" i="29"/>
  <c r="L31" i="29"/>
  <c r="A46" i="8" l="1"/>
  <c r="A47" i="8" s="1"/>
  <c r="D57" i="47"/>
  <c r="E57" i="26"/>
  <c r="D57" i="29"/>
  <c r="J57" i="26"/>
  <c r="L56" i="12"/>
  <c r="F57" i="26"/>
  <c r="R56" i="12"/>
  <c r="F56" i="26"/>
  <c r="C57" i="29"/>
  <c r="D57" i="26"/>
  <c r="G58" i="26"/>
  <c r="J58" i="26"/>
  <c r="I58" i="26"/>
  <c r="H58" i="26"/>
  <c r="B60" i="29"/>
  <c r="B60" i="26"/>
  <c r="C58" i="47"/>
  <c r="A34" i="26"/>
  <c r="A35" i="12"/>
  <c r="A35" i="47" s="1"/>
  <c r="A34" i="29"/>
  <c r="H33" i="29"/>
  <c r="I33" i="29"/>
  <c r="I33" i="47" s="1"/>
  <c r="J33" i="29"/>
  <c r="J33" i="47" s="1"/>
  <c r="K33" i="29"/>
  <c r="K33" i="47" s="1"/>
  <c r="G33" i="29"/>
  <c r="G33" i="47" s="1"/>
  <c r="L32" i="29"/>
  <c r="K32" i="47" l="1"/>
  <c r="M32" i="47" s="1"/>
  <c r="K56" i="26"/>
  <c r="D58" i="47"/>
  <c r="B63" i="47"/>
  <c r="K57" i="26"/>
  <c r="E58" i="26"/>
  <c r="D58" i="29"/>
  <c r="C58" i="29"/>
  <c r="D58" i="26"/>
  <c r="L57" i="12"/>
  <c r="R57" i="12"/>
  <c r="J59" i="26"/>
  <c r="G134" i="18" s="1"/>
  <c r="G59" i="26"/>
  <c r="D134" i="18" s="1"/>
  <c r="I59" i="26"/>
  <c r="F134" i="18" s="1"/>
  <c r="H59" i="26"/>
  <c r="E134" i="18" s="1"/>
  <c r="B61" i="26"/>
  <c r="B61" i="29"/>
  <c r="C59" i="47"/>
  <c r="L33" i="29"/>
  <c r="J34" i="29"/>
  <c r="K34" i="29"/>
  <c r="G34" i="29"/>
  <c r="I34" i="29"/>
  <c r="H34" i="29"/>
  <c r="A35" i="26"/>
  <c r="A35" i="29"/>
  <c r="A36" i="12"/>
  <c r="A36" i="47" s="1"/>
  <c r="H33" i="47" l="1"/>
  <c r="M33" i="47" s="1"/>
  <c r="B64" i="47"/>
  <c r="D59" i="47"/>
  <c r="L58" i="12"/>
  <c r="R58" i="12"/>
  <c r="F58" i="26"/>
  <c r="D59" i="26"/>
  <c r="C59" i="29"/>
  <c r="E59" i="26"/>
  <c r="D59" i="29"/>
  <c r="I60" i="26"/>
  <c r="G60" i="26"/>
  <c r="J60" i="26"/>
  <c r="H60" i="26"/>
  <c r="B62" i="29"/>
  <c r="B62" i="26"/>
  <c r="C60" i="47"/>
  <c r="A48" i="8"/>
  <c r="A36" i="26"/>
  <c r="A36" i="29"/>
  <c r="A37" i="12"/>
  <c r="A37" i="47" s="1"/>
  <c r="L34" i="29"/>
  <c r="H35" i="29"/>
  <c r="I35" i="29"/>
  <c r="G35" i="29"/>
  <c r="K35" i="29"/>
  <c r="J35" i="29"/>
  <c r="H34" i="47" l="1"/>
  <c r="M34" i="47" s="1"/>
  <c r="K58" i="26"/>
  <c r="D60" i="47"/>
  <c r="B65" i="47"/>
  <c r="C60" i="29"/>
  <c r="D60" i="26"/>
  <c r="D60" i="29"/>
  <c r="E60" i="26"/>
  <c r="R59" i="12"/>
  <c r="F59" i="26"/>
  <c r="L59" i="12"/>
  <c r="H61" i="26"/>
  <c r="G61" i="26"/>
  <c r="J61" i="26"/>
  <c r="I61" i="26"/>
  <c r="B63" i="26"/>
  <c r="B63" i="29"/>
  <c r="C61" i="47"/>
  <c r="A49" i="8"/>
  <c r="L35" i="29"/>
  <c r="A37" i="26"/>
  <c r="A37" i="29"/>
  <c r="A38" i="12"/>
  <c r="A38" i="47" s="1"/>
  <c r="J36" i="29"/>
  <c r="J36" i="47" s="1"/>
  <c r="K36" i="29"/>
  <c r="K36" i="47" s="1"/>
  <c r="G36" i="29"/>
  <c r="G36" i="47" s="1"/>
  <c r="I36" i="29"/>
  <c r="I36" i="47" s="1"/>
  <c r="H36" i="29"/>
  <c r="H36" i="47" s="1"/>
  <c r="H35" i="47" l="1"/>
  <c r="M35" i="47" s="1"/>
  <c r="K59" i="26"/>
  <c r="C134" i="18"/>
  <c r="M36" i="47"/>
  <c r="D61" i="47"/>
  <c r="B66" i="47"/>
  <c r="E61" i="26"/>
  <c r="D61" i="29"/>
  <c r="R60" i="12"/>
  <c r="F60" i="26"/>
  <c r="L60" i="12"/>
  <c r="C61" i="29"/>
  <c r="D61" i="26"/>
  <c r="G62" i="26"/>
  <c r="H62" i="26"/>
  <c r="J62" i="26"/>
  <c r="I62" i="26"/>
  <c r="B64" i="29"/>
  <c r="B64" i="26"/>
  <c r="C62" i="47"/>
  <c r="A50" i="8"/>
  <c r="A38" i="26"/>
  <c r="A39" i="12"/>
  <c r="A39" i="47" s="1"/>
  <c r="A38" i="29"/>
  <c r="L36" i="29"/>
  <c r="H37" i="29"/>
  <c r="H37" i="47" s="1"/>
  <c r="I37" i="29"/>
  <c r="I37" i="47" s="1"/>
  <c r="G37" i="29"/>
  <c r="G37" i="47" s="1"/>
  <c r="K37" i="29"/>
  <c r="J37" i="29"/>
  <c r="J37" i="47" s="1"/>
  <c r="K60" i="26" l="1"/>
  <c r="K37" i="47"/>
  <c r="M37" i="47" s="1"/>
  <c r="D62" i="47"/>
  <c r="B67" i="47"/>
  <c r="L61" i="12"/>
  <c r="D62" i="29"/>
  <c r="E62" i="26"/>
  <c r="C62" i="29"/>
  <c r="D62" i="26"/>
  <c r="R61" i="12"/>
  <c r="F61" i="26"/>
  <c r="J63" i="26"/>
  <c r="H63" i="26"/>
  <c r="G63" i="26"/>
  <c r="I63" i="26"/>
  <c r="B65" i="26"/>
  <c r="B65" i="29"/>
  <c r="C63" i="47"/>
  <c r="A51" i="8"/>
  <c r="A39" i="26"/>
  <c r="A39" i="29"/>
  <c r="A40" i="12"/>
  <c r="A40" i="47" s="1"/>
  <c r="L37" i="29"/>
  <c r="J38" i="29"/>
  <c r="K38" i="29"/>
  <c r="G38" i="29"/>
  <c r="I38" i="29"/>
  <c r="H38" i="29"/>
  <c r="B68" i="47" l="1"/>
  <c r="G38" i="47"/>
  <c r="K38" i="47"/>
  <c r="D63" i="47"/>
  <c r="I38" i="47"/>
  <c r="H38" i="47"/>
  <c r="J38" i="47"/>
  <c r="C63" i="29"/>
  <c r="D63" i="26"/>
  <c r="R62" i="12"/>
  <c r="F62" i="26"/>
  <c r="L62" i="12"/>
  <c r="E63" i="26"/>
  <c r="D63" i="29"/>
  <c r="H134" i="18"/>
  <c r="K61" i="26"/>
  <c r="I64" i="26"/>
  <c r="H64" i="26"/>
  <c r="G64" i="26"/>
  <c r="J64" i="26"/>
  <c r="B66" i="29"/>
  <c r="B66" i="26"/>
  <c r="C64" i="47"/>
  <c r="A52" i="8"/>
  <c r="L38" i="29"/>
  <c r="H39" i="29"/>
  <c r="H39" i="47" s="1"/>
  <c r="I39" i="29"/>
  <c r="I39" i="47" s="1"/>
  <c r="K39" i="29"/>
  <c r="J39" i="29"/>
  <c r="J39" i="47" s="1"/>
  <c r="G39" i="29"/>
  <c r="G39" i="47" s="1"/>
  <c r="A40" i="26"/>
  <c r="A40" i="29"/>
  <c r="A41" i="12"/>
  <c r="A41" i="47" s="1"/>
  <c r="K62" i="26" l="1"/>
  <c r="M38" i="47"/>
  <c r="D64" i="47"/>
  <c r="B69" i="47"/>
  <c r="K39" i="47"/>
  <c r="M39" i="47" s="1"/>
  <c r="D64" i="29"/>
  <c r="E64" i="26"/>
  <c r="R63" i="12"/>
  <c r="F63" i="26"/>
  <c r="D64" i="26"/>
  <c r="C64" i="29"/>
  <c r="L63" i="12"/>
  <c r="I65" i="26"/>
  <c r="G65" i="26"/>
  <c r="J65" i="26"/>
  <c r="B67" i="26"/>
  <c r="B67" i="29"/>
  <c r="C65" i="47"/>
  <c r="A53" i="8"/>
  <c r="J40" i="29"/>
  <c r="J40" i="47" s="1"/>
  <c r="K40" i="29"/>
  <c r="G40" i="29"/>
  <c r="I40" i="29"/>
  <c r="I40" i="47" s="1"/>
  <c r="H40" i="29"/>
  <c r="L39" i="29"/>
  <c r="A41" i="26"/>
  <c r="A41" i="29"/>
  <c r="A42" i="12"/>
  <c r="A42" i="47" s="1"/>
  <c r="K63" i="26" l="1"/>
  <c r="B70" i="47"/>
  <c r="G40" i="47"/>
  <c r="K40" i="47"/>
  <c r="H40" i="47"/>
  <c r="H65" i="26"/>
  <c r="R64" i="12"/>
  <c r="F64" i="26"/>
  <c r="L64" i="12"/>
  <c r="D65" i="26"/>
  <c r="C65" i="29"/>
  <c r="F65" i="26"/>
  <c r="G66" i="26"/>
  <c r="I66" i="26"/>
  <c r="H66" i="26"/>
  <c r="J66" i="26"/>
  <c r="B68" i="29"/>
  <c r="B68" i="26"/>
  <c r="C66" i="47"/>
  <c r="A54" i="8"/>
  <c r="A42" i="26"/>
  <c r="A43" i="12"/>
  <c r="A43" i="47" s="1"/>
  <c r="A42" i="29"/>
  <c r="L40" i="29"/>
  <c r="H41" i="29"/>
  <c r="H41" i="47" s="1"/>
  <c r="I41" i="29"/>
  <c r="I41" i="47" s="1"/>
  <c r="J41" i="29"/>
  <c r="J41" i="47" s="1"/>
  <c r="G41" i="29"/>
  <c r="G41" i="47" s="1"/>
  <c r="K41" i="29"/>
  <c r="M40" i="47" l="1"/>
  <c r="K65" i="26"/>
  <c r="K64" i="26"/>
  <c r="B71" i="47"/>
  <c r="K41" i="47"/>
  <c r="M41" i="47" s="1"/>
  <c r="D65" i="47"/>
  <c r="D66" i="26"/>
  <c r="C66" i="29"/>
  <c r="D65" i="29"/>
  <c r="E65" i="26"/>
  <c r="L65" i="12"/>
  <c r="R65" i="12"/>
  <c r="J67" i="26"/>
  <c r="I67" i="26"/>
  <c r="H67" i="26"/>
  <c r="G67" i="26"/>
  <c r="B69" i="29"/>
  <c r="B69" i="26"/>
  <c r="C67" i="47"/>
  <c r="A55" i="8"/>
  <c r="L41" i="29"/>
  <c r="J42" i="29"/>
  <c r="J42" i="47" s="1"/>
  <c r="K42" i="29"/>
  <c r="K42" i="47" s="1"/>
  <c r="G42" i="29"/>
  <c r="G42" i="47" s="1"/>
  <c r="I42" i="29"/>
  <c r="I42" i="47" s="1"/>
  <c r="H42" i="29"/>
  <c r="H42" i="47" s="1"/>
  <c r="A43" i="26"/>
  <c r="A43" i="29"/>
  <c r="A44" i="12"/>
  <c r="A44" i="47" s="1"/>
  <c r="M42" i="47" l="1"/>
  <c r="B72" i="47"/>
  <c r="D66" i="47"/>
  <c r="L66" i="12"/>
  <c r="E66" i="26"/>
  <c r="D66" i="29"/>
  <c r="C67" i="29"/>
  <c r="D67" i="26"/>
  <c r="R66" i="12"/>
  <c r="F66" i="26"/>
  <c r="I68" i="26"/>
  <c r="J68" i="26"/>
  <c r="H68" i="26"/>
  <c r="G68" i="26"/>
  <c r="B70" i="29"/>
  <c r="B70" i="26"/>
  <c r="C68" i="47"/>
  <c r="A56" i="8"/>
  <c r="A44" i="26"/>
  <c r="A44" i="29"/>
  <c r="A45" i="12"/>
  <c r="A45" i="47" s="1"/>
  <c r="L42" i="29"/>
  <c r="H43" i="29"/>
  <c r="I43" i="29"/>
  <c r="K43" i="29"/>
  <c r="G43" i="29"/>
  <c r="J43" i="29"/>
  <c r="K66" i="26" l="1"/>
  <c r="B73" i="47"/>
  <c r="E68" i="26"/>
  <c r="E67" i="26"/>
  <c r="B74" i="47"/>
  <c r="R67" i="12"/>
  <c r="F67" i="26"/>
  <c r="L67" i="12"/>
  <c r="C68" i="29"/>
  <c r="D68" i="26"/>
  <c r="H69" i="26"/>
  <c r="J69" i="26"/>
  <c r="I69" i="26"/>
  <c r="G69" i="26"/>
  <c r="B71" i="29"/>
  <c r="B71" i="26"/>
  <c r="C69" i="47"/>
  <c r="A57" i="8"/>
  <c r="L43" i="29"/>
  <c r="J44" i="29"/>
  <c r="K44" i="29"/>
  <c r="G44" i="29"/>
  <c r="G44" i="47" s="1"/>
  <c r="H44" i="29"/>
  <c r="H44" i="47" s="1"/>
  <c r="I44" i="29"/>
  <c r="I44" i="47" s="1"/>
  <c r="A45" i="26"/>
  <c r="A45" i="29"/>
  <c r="A46" i="12"/>
  <c r="A46" i="47" s="1"/>
  <c r="G43" i="47" l="1"/>
  <c r="M43" i="47" s="1"/>
  <c r="K67" i="26"/>
  <c r="K44" i="47"/>
  <c r="L68" i="12"/>
  <c r="D69" i="26"/>
  <c r="C69" i="29"/>
  <c r="R68" i="12"/>
  <c r="F68" i="26"/>
  <c r="G70" i="26"/>
  <c r="J70" i="26"/>
  <c r="I70" i="26"/>
  <c r="H70" i="26"/>
  <c r="B72" i="29"/>
  <c r="B72" i="26"/>
  <c r="C70" i="47"/>
  <c r="A58" i="8"/>
  <c r="A46" i="26"/>
  <c r="A47" i="12"/>
  <c r="A47" i="47" s="1"/>
  <c r="A46" i="29"/>
  <c r="H45" i="29"/>
  <c r="D93" i="18" s="1"/>
  <c r="I45" i="29"/>
  <c r="E93" i="18" s="1"/>
  <c r="K45" i="29"/>
  <c r="G93" i="18" s="1"/>
  <c r="G45" i="29"/>
  <c r="C93" i="18" s="1"/>
  <c r="J45" i="29"/>
  <c r="F93" i="18" s="1"/>
  <c r="L44" i="29"/>
  <c r="J44" i="47" l="1"/>
  <c r="M44" i="47" s="1"/>
  <c r="K68" i="26"/>
  <c r="B75" i="47"/>
  <c r="E69" i="26"/>
  <c r="L69" i="12"/>
  <c r="C70" i="29"/>
  <c r="D70" i="26"/>
  <c r="R69" i="12"/>
  <c r="F69" i="26"/>
  <c r="J71" i="26"/>
  <c r="I71" i="26"/>
  <c r="H71" i="26"/>
  <c r="G71" i="26"/>
  <c r="B73" i="29"/>
  <c r="B73" i="26"/>
  <c r="C71" i="47"/>
  <c r="A59" i="8"/>
  <c r="A47" i="26"/>
  <c r="A47" i="29"/>
  <c r="A48" i="12"/>
  <c r="A48" i="47" s="1"/>
  <c r="L45" i="29"/>
  <c r="J46" i="29"/>
  <c r="K46" i="29"/>
  <c r="G46" i="29"/>
  <c r="H46" i="29"/>
  <c r="I46" i="29"/>
  <c r="K69" i="26" l="1"/>
  <c r="M45" i="47"/>
  <c r="B76" i="47"/>
  <c r="D70" i="47"/>
  <c r="B77" i="47"/>
  <c r="C71" i="29"/>
  <c r="D71" i="26"/>
  <c r="D70" i="29"/>
  <c r="E70" i="26"/>
  <c r="L70" i="12"/>
  <c r="R70" i="12"/>
  <c r="F70" i="26"/>
  <c r="I72" i="26"/>
  <c r="J72" i="26"/>
  <c r="H72" i="26"/>
  <c r="G72" i="26"/>
  <c r="B74" i="29"/>
  <c r="B74" i="26"/>
  <c r="C72" i="47"/>
  <c r="A60" i="8"/>
  <c r="L46" i="29"/>
  <c r="A48" i="26"/>
  <c r="A48" i="29"/>
  <c r="A49" i="12"/>
  <c r="A49" i="47" s="1"/>
  <c r="H47" i="29"/>
  <c r="D94" i="18" s="1"/>
  <c r="I47" i="29"/>
  <c r="E94" i="18" s="1"/>
  <c r="J47" i="29"/>
  <c r="F94" i="18" s="1"/>
  <c r="G47" i="29"/>
  <c r="K47" i="29"/>
  <c r="H46" i="47" l="1"/>
  <c r="M46" i="47" s="1"/>
  <c r="K70" i="26"/>
  <c r="B78" i="47"/>
  <c r="E71" i="26"/>
  <c r="L71" i="12"/>
  <c r="D72" i="26"/>
  <c r="C72" i="29"/>
  <c r="R71" i="12"/>
  <c r="F71" i="26"/>
  <c r="H73" i="26"/>
  <c r="J73" i="26"/>
  <c r="I73" i="26"/>
  <c r="G73" i="26"/>
  <c r="B75" i="29"/>
  <c r="B75" i="26"/>
  <c r="C73" i="47"/>
  <c r="A61" i="8"/>
  <c r="L47" i="29"/>
  <c r="A49" i="26"/>
  <c r="A49" i="29"/>
  <c r="A50" i="12"/>
  <c r="A50" i="47" s="1"/>
  <c r="G94" i="18"/>
  <c r="J48" i="29"/>
  <c r="J48" i="47" s="1"/>
  <c r="K48" i="29"/>
  <c r="G48" i="29"/>
  <c r="G48" i="47" s="1"/>
  <c r="I48" i="29"/>
  <c r="I48" i="47" s="1"/>
  <c r="H48" i="29"/>
  <c r="H48" i="47" s="1"/>
  <c r="H47" i="47" l="1"/>
  <c r="M47" i="47" s="1"/>
  <c r="K71" i="26"/>
  <c r="K48" i="47"/>
  <c r="M48" i="47" s="1"/>
  <c r="E72" i="26"/>
  <c r="B79" i="47"/>
  <c r="L72" i="12"/>
  <c r="D73" i="26"/>
  <c r="C73" i="29"/>
  <c r="R72" i="12"/>
  <c r="F72" i="26"/>
  <c r="G74" i="26"/>
  <c r="J74" i="26"/>
  <c r="I74" i="26"/>
  <c r="H74" i="26"/>
  <c r="B76" i="29"/>
  <c r="B76" i="26"/>
  <c r="C74" i="47"/>
  <c r="A62" i="8"/>
  <c r="L48" i="29"/>
  <c r="H49" i="29"/>
  <c r="H49" i="47" s="1"/>
  <c r="I49" i="29"/>
  <c r="I49" i="47" s="1"/>
  <c r="J49" i="29"/>
  <c r="J49" i="47" s="1"/>
  <c r="K49" i="29"/>
  <c r="G49" i="29"/>
  <c r="G49" i="47" s="1"/>
  <c r="A50" i="26"/>
  <c r="A51" i="12"/>
  <c r="A51" i="47" s="1"/>
  <c r="A50" i="29"/>
  <c r="H93" i="18"/>
  <c r="H94" i="18" s="1"/>
  <c r="C94" i="18"/>
  <c r="K72" i="26" l="1"/>
  <c r="K49" i="47"/>
  <c r="M49" i="47" s="1"/>
  <c r="B80" i="47"/>
  <c r="E74" i="26"/>
  <c r="E73" i="26"/>
  <c r="R73" i="12"/>
  <c r="F73" i="26"/>
  <c r="C74" i="29"/>
  <c r="D74" i="26"/>
  <c r="L73" i="12"/>
  <c r="J75" i="26"/>
  <c r="G75" i="26"/>
  <c r="I75" i="26"/>
  <c r="H75" i="26"/>
  <c r="B77" i="26"/>
  <c r="B77" i="29"/>
  <c r="C75" i="47"/>
  <c r="A63" i="8"/>
  <c r="L49" i="29"/>
  <c r="A51" i="26"/>
  <c r="A51" i="29"/>
  <c r="A52" i="12"/>
  <c r="A52" i="47" s="1"/>
  <c r="J50" i="29"/>
  <c r="J50" i="47" s="1"/>
  <c r="K50" i="29"/>
  <c r="G50" i="29"/>
  <c r="G50" i="47" s="1"/>
  <c r="I50" i="29"/>
  <c r="I50" i="47" s="1"/>
  <c r="H50" i="29"/>
  <c r="H50" i="47" s="1"/>
  <c r="K73" i="26" l="1"/>
  <c r="K50" i="47"/>
  <c r="M50" i="47" s="1"/>
  <c r="B81" i="47"/>
  <c r="E75" i="26"/>
  <c r="R74" i="12"/>
  <c r="F74" i="26"/>
  <c r="L74" i="12"/>
  <c r="D75" i="26"/>
  <c r="C75" i="29"/>
  <c r="I76" i="26"/>
  <c r="G76" i="26"/>
  <c r="J76" i="26"/>
  <c r="H76" i="26"/>
  <c r="B78" i="29"/>
  <c r="B78" i="26"/>
  <c r="C76" i="47"/>
  <c r="A64" i="8"/>
  <c r="H51" i="29"/>
  <c r="I51" i="29"/>
  <c r="G51" i="29"/>
  <c r="K51" i="29"/>
  <c r="J51" i="29"/>
  <c r="L50" i="29"/>
  <c r="A52" i="26"/>
  <c r="A52" i="29"/>
  <c r="A53" i="12"/>
  <c r="A53" i="47" s="1"/>
  <c r="K74" i="26" l="1"/>
  <c r="D76" i="47"/>
  <c r="B82" i="47"/>
  <c r="C76" i="29"/>
  <c r="D76" i="26"/>
  <c r="L75" i="12"/>
  <c r="E76" i="26"/>
  <c r="D76" i="29"/>
  <c r="R75" i="12"/>
  <c r="F75" i="26"/>
  <c r="H77" i="26"/>
  <c r="G77" i="26"/>
  <c r="J77" i="26"/>
  <c r="I77" i="26"/>
  <c r="B79" i="29"/>
  <c r="B79" i="26"/>
  <c r="C77" i="47"/>
  <c r="A65" i="8"/>
  <c r="A53" i="26"/>
  <c r="A53" i="29"/>
  <c r="A54" i="12"/>
  <c r="A54" i="47" s="1"/>
  <c r="J52" i="29"/>
  <c r="J52" i="47" s="1"/>
  <c r="K52" i="29"/>
  <c r="G52" i="29"/>
  <c r="G52" i="47" s="1"/>
  <c r="H52" i="29"/>
  <c r="H52" i="47" s="1"/>
  <c r="I52" i="29"/>
  <c r="I52" i="47" s="1"/>
  <c r="L51" i="29"/>
  <c r="K75" i="26" l="1"/>
  <c r="M51" i="47"/>
  <c r="K52" i="47"/>
  <c r="M52" i="47" s="1"/>
  <c r="D77" i="47"/>
  <c r="R76" i="12"/>
  <c r="F76" i="26"/>
  <c r="L76" i="12"/>
  <c r="D77" i="26"/>
  <c r="C77" i="29"/>
  <c r="E77" i="26"/>
  <c r="D77" i="29"/>
  <c r="G78" i="26"/>
  <c r="D127" i="18" s="1"/>
  <c r="H78" i="26"/>
  <c r="E127" i="18" s="1"/>
  <c r="J78" i="26"/>
  <c r="G127" i="18" s="1"/>
  <c r="I78" i="26"/>
  <c r="F127" i="18" s="1"/>
  <c r="B80" i="29"/>
  <c r="B80" i="26"/>
  <c r="C78" i="47"/>
  <c r="A66" i="8"/>
  <c r="L52" i="29"/>
  <c r="H53" i="29"/>
  <c r="I53" i="29"/>
  <c r="G53" i="29"/>
  <c r="K53" i="29"/>
  <c r="J53" i="29"/>
  <c r="A54" i="26"/>
  <c r="A55" i="12"/>
  <c r="A55" i="47" s="1"/>
  <c r="A54" i="29"/>
  <c r="K76" i="26" l="1"/>
  <c r="D78" i="47"/>
  <c r="B83" i="47"/>
  <c r="D78" i="26"/>
  <c r="C78" i="29"/>
  <c r="R77" i="12"/>
  <c r="F77" i="26"/>
  <c r="E78" i="26"/>
  <c r="D78" i="29"/>
  <c r="L77" i="12"/>
  <c r="J79" i="26"/>
  <c r="H79" i="26"/>
  <c r="G79" i="26"/>
  <c r="I79" i="26"/>
  <c r="B81" i="26"/>
  <c r="B81" i="29"/>
  <c r="C79" i="47"/>
  <c r="A67" i="8"/>
  <c r="J54" i="29"/>
  <c r="J54" i="47" s="1"/>
  <c r="K54" i="29"/>
  <c r="K54" i="47" s="1"/>
  <c r="G54" i="29"/>
  <c r="G54" i="47" s="1"/>
  <c r="H54" i="29"/>
  <c r="H54" i="47" s="1"/>
  <c r="I54" i="29"/>
  <c r="I54" i="47" s="1"/>
  <c r="A55" i="26"/>
  <c r="A55" i="29"/>
  <c r="A56" i="12"/>
  <c r="A56" i="47" s="1"/>
  <c r="L53" i="29"/>
  <c r="K77" i="26" l="1"/>
  <c r="M54" i="47"/>
  <c r="J53" i="47"/>
  <c r="M53" i="47" s="1"/>
  <c r="L53" i="47"/>
  <c r="B84" i="47"/>
  <c r="B85" i="47"/>
  <c r="D79" i="26"/>
  <c r="C79" i="29"/>
  <c r="R78" i="12"/>
  <c r="F78" i="26"/>
  <c r="L78" i="12"/>
  <c r="I80" i="26"/>
  <c r="H80" i="26"/>
  <c r="G80" i="26"/>
  <c r="J80" i="26"/>
  <c r="B82" i="29"/>
  <c r="B82" i="26"/>
  <c r="C80" i="47"/>
  <c r="A68" i="8"/>
  <c r="H55" i="29"/>
  <c r="H55" i="47" s="1"/>
  <c r="I55" i="29"/>
  <c r="I55" i="47" s="1"/>
  <c r="J55" i="29"/>
  <c r="J55" i="47" s="1"/>
  <c r="G55" i="29"/>
  <c r="G55" i="47" s="1"/>
  <c r="K55" i="29"/>
  <c r="K55" i="47" s="1"/>
  <c r="A56" i="26"/>
  <c r="A56" i="29"/>
  <c r="A57" i="12"/>
  <c r="A57" i="47" s="1"/>
  <c r="L54" i="29"/>
  <c r="K78" i="26" l="1"/>
  <c r="C127" i="18"/>
  <c r="M55" i="47"/>
  <c r="D80" i="47"/>
  <c r="D79" i="47"/>
  <c r="E79" i="26"/>
  <c r="D79" i="29"/>
  <c r="D80" i="26"/>
  <c r="C80" i="29"/>
  <c r="L79" i="12"/>
  <c r="E80" i="26"/>
  <c r="D80" i="29"/>
  <c r="R79" i="12"/>
  <c r="F79" i="26"/>
  <c r="H81" i="26"/>
  <c r="I81" i="26"/>
  <c r="G81" i="26"/>
  <c r="J81" i="26"/>
  <c r="B83" i="29"/>
  <c r="B83" i="26"/>
  <c r="C81" i="47"/>
  <c r="A69" i="8"/>
  <c r="A57" i="26"/>
  <c r="A57" i="29"/>
  <c r="A58" i="12"/>
  <c r="A58" i="47" s="1"/>
  <c r="L55" i="29"/>
  <c r="J56" i="29"/>
  <c r="J56" i="47" s="1"/>
  <c r="K56" i="29"/>
  <c r="K56" i="47" s="1"/>
  <c r="G56" i="29"/>
  <c r="G56" i="47" s="1"/>
  <c r="I56" i="29"/>
  <c r="I56" i="47" s="1"/>
  <c r="H56" i="29"/>
  <c r="H56" i="47" s="1"/>
  <c r="K79" i="26" l="1"/>
  <c r="M56" i="47"/>
  <c r="B86" i="47"/>
  <c r="D81" i="47"/>
  <c r="B87" i="47"/>
  <c r="L80" i="12"/>
  <c r="R80" i="12"/>
  <c r="F80" i="26"/>
  <c r="D81" i="29"/>
  <c r="E81" i="26"/>
  <c r="C81" i="29"/>
  <c r="D81" i="26"/>
  <c r="G82" i="26"/>
  <c r="I82" i="26"/>
  <c r="H82" i="26"/>
  <c r="J82" i="26"/>
  <c r="B84" i="29"/>
  <c r="B84" i="26"/>
  <c r="C82" i="47"/>
  <c r="A70" i="8"/>
  <c r="A58" i="26"/>
  <c r="A59" i="12"/>
  <c r="A59" i="47" s="1"/>
  <c r="A58" i="29"/>
  <c r="H57" i="29"/>
  <c r="H57" i="47" s="1"/>
  <c r="I57" i="29"/>
  <c r="I57" i="47" s="1"/>
  <c r="J57" i="29"/>
  <c r="J57" i="47" s="1"/>
  <c r="G57" i="29"/>
  <c r="G57" i="47" s="1"/>
  <c r="K57" i="29"/>
  <c r="K57" i="47" s="1"/>
  <c r="L56" i="29"/>
  <c r="M57" i="47" l="1"/>
  <c r="D82" i="47"/>
  <c r="L81" i="12"/>
  <c r="H127" i="18"/>
  <c r="K80" i="26"/>
  <c r="E82" i="26"/>
  <c r="D82" i="29"/>
  <c r="C82" i="29"/>
  <c r="D82" i="26"/>
  <c r="R81" i="12"/>
  <c r="F81" i="26"/>
  <c r="J83" i="26"/>
  <c r="I83" i="26"/>
  <c r="H83" i="26"/>
  <c r="G83" i="26"/>
  <c r="B85" i="29"/>
  <c r="B85" i="26"/>
  <c r="C83" i="47"/>
  <c r="A71" i="8"/>
  <c r="L57" i="29"/>
  <c r="J58" i="29"/>
  <c r="J58" i="47" s="1"/>
  <c r="K58" i="29"/>
  <c r="K58" i="47" s="1"/>
  <c r="G58" i="29"/>
  <c r="G58" i="47" s="1"/>
  <c r="I58" i="29"/>
  <c r="I58" i="47" s="1"/>
  <c r="H58" i="29"/>
  <c r="H58" i="47" s="1"/>
  <c r="A59" i="26"/>
  <c r="A59" i="29"/>
  <c r="A60" i="12"/>
  <c r="A60" i="47" s="1"/>
  <c r="M58" i="47" l="1"/>
  <c r="K81" i="26"/>
  <c r="B88" i="47"/>
  <c r="D83" i="47"/>
  <c r="D83" i="26"/>
  <c r="C83" i="29"/>
  <c r="R82" i="12"/>
  <c r="F82" i="26"/>
  <c r="L82" i="12"/>
  <c r="D83" i="29"/>
  <c r="E83" i="26"/>
  <c r="I84" i="26"/>
  <c r="J84" i="26"/>
  <c r="H84" i="26"/>
  <c r="G84" i="26"/>
  <c r="B86" i="29"/>
  <c r="B86" i="26"/>
  <c r="C84" i="47"/>
  <c r="A72" i="8"/>
  <c r="A60" i="26"/>
  <c r="A60" i="29"/>
  <c r="A61" i="12"/>
  <c r="A61" i="47" s="1"/>
  <c r="L58" i="29"/>
  <c r="H59" i="29"/>
  <c r="H59" i="47" s="1"/>
  <c r="I59" i="29"/>
  <c r="I59" i="47" s="1"/>
  <c r="K59" i="29"/>
  <c r="K59" i="47" s="1"/>
  <c r="G59" i="29"/>
  <c r="G59" i="47" s="1"/>
  <c r="J59" i="29"/>
  <c r="J59" i="47" s="1"/>
  <c r="K82" i="26" l="1"/>
  <c r="M59" i="47"/>
  <c r="B89" i="47"/>
  <c r="D84" i="26"/>
  <c r="C84" i="29"/>
  <c r="R83" i="12"/>
  <c r="F83" i="26"/>
  <c r="L83" i="12"/>
  <c r="D84" i="29"/>
  <c r="E84" i="26"/>
  <c r="H85" i="26"/>
  <c r="J85" i="26"/>
  <c r="G85" i="26"/>
  <c r="B87" i="29"/>
  <c r="B87" i="26"/>
  <c r="C85" i="47"/>
  <c r="A73" i="8"/>
  <c r="L59" i="29"/>
  <c r="A61" i="26"/>
  <c r="A61" i="29"/>
  <c r="A62" i="12"/>
  <c r="A62" i="47" s="1"/>
  <c r="J60" i="29"/>
  <c r="J60" i="47" s="1"/>
  <c r="K60" i="29"/>
  <c r="K60" i="47" s="1"/>
  <c r="G60" i="29"/>
  <c r="G60" i="47" s="1"/>
  <c r="H60" i="29"/>
  <c r="H60" i="47" s="1"/>
  <c r="I60" i="29"/>
  <c r="I60" i="47" s="1"/>
  <c r="K83" i="26" l="1"/>
  <c r="M60" i="47"/>
  <c r="B90" i="47"/>
  <c r="D85" i="47"/>
  <c r="E85" i="26"/>
  <c r="D85" i="29"/>
  <c r="I85" i="26"/>
  <c r="F85" i="26"/>
  <c r="L84" i="12"/>
  <c r="R84" i="12"/>
  <c r="F84" i="26"/>
  <c r="C85" i="29"/>
  <c r="D85" i="26"/>
  <c r="G86" i="26"/>
  <c r="J86" i="26"/>
  <c r="I86" i="26"/>
  <c r="H86" i="26"/>
  <c r="B88" i="29"/>
  <c r="B88" i="26"/>
  <c r="C86" i="47"/>
  <c r="A74" i="8"/>
  <c r="L60" i="29"/>
  <c r="A62" i="26"/>
  <c r="A63" i="12"/>
  <c r="A63" i="47" s="1"/>
  <c r="A62" i="29"/>
  <c r="H61" i="29"/>
  <c r="I61" i="29"/>
  <c r="K61" i="29"/>
  <c r="G61" i="29"/>
  <c r="J61" i="29"/>
  <c r="K84" i="26" l="1"/>
  <c r="B91" i="47"/>
  <c r="D86" i="47"/>
  <c r="E86" i="26"/>
  <c r="D86" i="29"/>
  <c r="L85" i="12"/>
  <c r="R85" i="12"/>
  <c r="K85" i="26"/>
  <c r="D86" i="26"/>
  <c r="C86" i="29"/>
  <c r="J87" i="26"/>
  <c r="I87" i="26"/>
  <c r="H87" i="26"/>
  <c r="G87" i="26"/>
  <c r="B89" i="29"/>
  <c r="B89" i="26"/>
  <c r="C87" i="47"/>
  <c r="A75" i="8"/>
  <c r="A63" i="26"/>
  <c r="A63" i="29"/>
  <c r="A64" i="12"/>
  <c r="A64" i="47" s="1"/>
  <c r="L61" i="29"/>
  <c r="J62" i="29"/>
  <c r="J62" i="47" s="1"/>
  <c r="K62" i="29"/>
  <c r="K62" i="47" s="1"/>
  <c r="G62" i="29"/>
  <c r="G62" i="47" s="1"/>
  <c r="H62" i="29"/>
  <c r="H62" i="47" s="1"/>
  <c r="I62" i="29"/>
  <c r="I62" i="47" s="1"/>
  <c r="H61" i="47" l="1"/>
  <c r="M61" i="47" s="1"/>
  <c r="M62" i="47"/>
  <c r="D87" i="47"/>
  <c r="B92" i="47"/>
  <c r="E87" i="26"/>
  <c r="D87" i="29"/>
  <c r="L86" i="12"/>
  <c r="C87" i="29"/>
  <c r="D87" i="26"/>
  <c r="R86" i="12"/>
  <c r="F86" i="26"/>
  <c r="I88" i="26"/>
  <c r="J88" i="26"/>
  <c r="H88" i="26"/>
  <c r="G88" i="26"/>
  <c r="B90" i="26"/>
  <c r="B90" i="29"/>
  <c r="C88" i="47"/>
  <c r="A76" i="8"/>
  <c r="H63" i="29"/>
  <c r="H63" i="47" s="1"/>
  <c r="I63" i="29"/>
  <c r="I63" i="47" s="1"/>
  <c r="J63" i="29"/>
  <c r="J63" i="47" s="1"/>
  <c r="G63" i="29"/>
  <c r="G63" i="47" s="1"/>
  <c r="K63" i="29"/>
  <c r="K63" i="47" s="1"/>
  <c r="L62" i="29"/>
  <c r="A64" i="26"/>
  <c r="A64" i="29"/>
  <c r="A65" i="12"/>
  <c r="A65" i="47" s="1"/>
  <c r="K86" i="26" l="1"/>
  <c r="M63" i="47"/>
  <c r="B93" i="47"/>
  <c r="D88" i="47"/>
  <c r="B94" i="47"/>
  <c r="R87" i="12"/>
  <c r="F87" i="26"/>
  <c r="D88" i="26"/>
  <c r="C88" i="29"/>
  <c r="L87" i="12"/>
  <c r="D88" i="29"/>
  <c r="E88" i="26"/>
  <c r="H89" i="26"/>
  <c r="J89" i="26"/>
  <c r="I89" i="26"/>
  <c r="G89" i="26"/>
  <c r="B91" i="26"/>
  <c r="B91" i="29"/>
  <c r="C89" i="47"/>
  <c r="A77" i="8"/>
  <c r="J64" i="29"/>
  <c r="K64" i="29"/>
  <c r="G64" i="29"/>
  <c r="I64" i="29"/>
  <c r="H64" i="29"/>
  <c r="L63" i="29"/>
  <c r="A65" i="26"/>
  <c r="A65" i="29"/>
  <c r="A66" i="12"/>
  <c r="A66" i="47" s="1"/>
  <c r="K87" i="26" l="1"/>
  <c r="D89" i="47"/>
  <c r="D89" i="29"/>
  <c r="E89" i="26"/>
  <c r="R88" i="12"/>
  <c r="F88" i="26"/>
  <c r="D89" i="26"/>
  <c r="C89" i="29"/>
  <c r="L88" i="12"/>
  <c r="G90" i="26"/>
  <c r="J90" i="26"/>
  <c r="I90" i="26"/>
  <c r="H90" i="26"/>
  <c r="B92" i="29"/>
  <c r="B92" i="26"/>
  <c r="C90" i="47"/>
  <c r="A78" i="8"/>
  <c r="H65" i="29"/>
  <c r="I65" i="29"/>
  <c r="J65" i="29"/>
  <c r="K65" i="29"/>
  <c r="G65" i="29"/>
  <c r="L64" i="29"/>
  <c r="A66" i="26"/>
  <c r="A67" i="12"/>
  <c r="A67" i="47" s="1"/>
  <c r="A66" i="29"/>
  <c r="H64" i="47" l="1"/>
  <c r="M64" i="47" s="1"/>
  <c r="J65" i="47"/>
  <c r="G65" i="47"/>
  <c r="H65" i="47"/>
  <c r="K65" i="47"/>
  <c r="K88" i="26"/>
  <c r="I65" i="47"/>
  <c r="D90" i="47"/>
  <c r="B95" i="47"/>
  <c r="B96" i="47"/>
  <c r="L89" i="12"/>
  <c r="D90" i="26"/>
  <c r="C90" i="29"/>
  <c r="R89" i="12"/>
  <c r="F89" i="26"/>
  <c r="E90" i="26"/>
  <c r="D90" i="29"/>
  <c r="J91" i="26"/>
  <c r="G91" i="26"/>
  <c r="I91" i="26"/>
  <c r="H91" i="26"/>
  <c r="B93" i="26"/>
  <c r="B93" i="29"/>
  <c r="C91" i="47"/>
  <c r="A79" i="8"/>
  <c r="J66" i="29"/>
  <c r="J66" i="47" s="1"/>
  <c r="K66" i="29"/>
  <c r="K66" i="47" s="1"/>
  <c r="G66" i="29"/>
  <c r="G66" i="47" s="1"/>
  <c r="I66" i="29"/>
  <c r="I66" i="47" s="1"/>
  <c r="H66" i="29"/>
  <c r="H66" i="47" s="1"/>
  <c r="A67" i="26"/>
  <c r="A67" i="29"/>
  <c r="A68" i="12"/>
  <c r="A68" i="47" s="1"/>
  <c r="L65" i="29"/>
  <c r="M65" i="47" l="1"/>
  <c r="K89" i="26"/>
  <c r="M66" i="47"/>
  <c r="D91" i="47"/>
  <c r="L90" i="12"/>
  <c r="C91" i="29"/>
  <c r="D91" i="26"/>
  <c r="E91" i="26"/>
  <c r="D91" i="29"/>
  <c r="R90" i="12"/>
  <c r="F90" i="26"/>
  <c r="I92" i="26"/>
  <c r="G92" i="26"/>
  <c r="J92" i="26"/>
  <c r="H92" i="26"/>
  <c r="B94" i="29"/>
  <c r="B94" i="26"/>
  <c r="C92" i="47"/>
  <c r="A80" i="8"/>
  <c r="L66" i="29"/>
  <c r="A68" i="26"/>
  <c r="A68" i="29"/>
  <c r="A69" i="12"/>
  <c r="A69" i="47" s="1"/>
  <c r="H67" i="29"/>
  <c r="H67" i="47" s="1"/>
  <c r="I67" i="29"/>
  <c r="I67" i="47" s="1"/>
  <c r="G67" i="29"/>
  <c r="G67" i="47" s="1"/>
  <c r="K67" i="29"/>
  <c r="J67" i="29"/>
  <c r="J67" i="47" s="1"/>
  <c r="K90" i="26" l="1"/>
  <c r="K67" i="47"/>
  <c r="M67" i="47" s="1"/>
  <c r="D92" i="47"/>
  <c r="B97" i="47"/>
  <c r="B98" i="47"/>
  <c r="L91" i="12"/>
  <c r="R91" i="12"/>
  <c r="F91" i="26"/>
  <c r="E92" i="26"/>
  <c r="D92" i="29"/>
  <c r="D92" i="26"/>
  <c r="C92" i="29"/>
  <c r="H93" i="26"/>
  <c r="G93" i="26"/>
  <c r="J93" i="26"/>
  <c r="B95" i="29"/>
  <c r="B95" i="26"/>
  <c r="C93" i="47"/>
  <c r="A81" i="8"/>
  <c r="J68" i="29"/>
  <c r="J68" i="47" s="1"/>
  <c r="K68" i="29"/>
  <c r="K68" i="47" s="1"/>
  <c r="G68" i="29"/>
  <c r="G68" i="47" s="1"/>
  <c r="I68" i="29"/>
  <c r="I68" i="47" s="1"/>
  <c r="H68" i="29"/>
  <c r="H68" i="47" s="1"/>
  <c r="L67" i="29"/>
  <c r="A69" i="26"/>
  <c r="A69" i="29"/>
  <c r="A70" i="12"/>
  <c r="A70" i="47" s="1"/>
  <c r="K91" i="26" l="1"/>
  <c r="M68" i="47"/>
  <c r="D93" i="47"/>
  <c r="B99" i="47"/>
  <c r="I93" i="26"/>
  <c r="R92" i="12"/>
  <c r="F92" i="26"/>
  <c r="L92" i="12"/>
  <c r="D93" i="29"/>
  <c r="E93" i="26"/>
  <c r="C93" i="29"/>
  <c r="D93" i="26"/>
  <c r="F93" i="26"/>
  <c r="G94" i="26"/>
  <c r="H94" i="26"/>
  <c r="J94" i="26"/>
  <c r="I94" i="26"/>
  <c r="B96" i="29"/>
  <c r="B96" i="26"/>
  <c r="C94" i="47"/>
  <c r="A82" i="8"/>
  <c r="L68" i="29"/>
  <c r="A70" i="26"/>
  <c r="A71" i="12"/>
  <c r="A71" i="47" s="1"/>
  <c r="A70" i="29"/>
  <c r="H69" i="29"/>
  <c r="H69" i="47" s="1"/>
  <c r="I69" i="29"/>
  <c r="I69" i="47" s="1"/>
  <c r="G69" i="29"/>
  <c r="G69" i="47" s="1"/>
  <c r="K69" i="29"/>
  <c r="J69" i="29"/>
  <c r="J69" i="47" s="1"/>
  <c r="K92" i="26" l="1"/>
  <c r="D94" i="47"/>
  <c r="D94" i="29"/>
  <c r="E94" i="26"/>
  <c r="C94" i="29"/>
  <c r="D94" i="26"/>
  <c r="L93" i="12"/>
  <c r="K93" i="26"/>
  <c r="R93" i="12"/>
  <c r="J95" i="26"/>
  <c r="H95" i="26"/>
  <c r="G95" i="26"/>
  <c r="I95" i="26"/>
  <c r="B97" i="26"/>
  <c r="B97" i="29"/>
  <c r="C95" i="47"/>
  <c r="A83" i="8"/>
  <c r="L69" i="29"/>
  <c r="J70" i="29"/>
  <c r="J70" i="47" s="1"/>
  <c r="K70" i="29"/>
  <c r="K70" i="47" s="1"/>
  <c r="G70" i="29"/>
  <c r="G70" i="47" s="1"/>
  <c r="H70" i="29"/>
  <c r="H70" i="47" s="1"/>
  <c r="I70" i="29"/>
  <c r="I70" i="47" s="1"/>
  <c r="A71" i="26"/>
  <c r="A71" i="29"/>
  <c r="A72" i="12"/>
  <c r="A72" i="47" s="1"/>
  <c r="K69" i="47" l="1"/>
  <c r="M69" i="47" s="1"/>
  <c r="M70" i="47"/>
  <c r="B100" i="47"/>
  <c r="D95" i="47"/>
  <c r="B101" i="47"/>
  <c r="L94" i="12"/>
  <c r="D95" i="26"/>
  <c r="C95" i="29"/>
  <c r="R94" i="12"/>
  <c r="F94" i="26"/>
  <c r="E95" i="26"/>
  <c r="D95" i="29"/>
  <c r="I96" i="26"/>
  <c r="H96" i="26"/>
  <c r="G96" i="26"/>
  <c r="J96" i="26"/>
  <c r="B98" i="29"/>
  <c r="B98" i="26"/>
  <c r="C96" i="47"/>
  <c r="A84" i="8"/>
  <c r="L70" i="29"/>
  <c r="H71" i="29"/>
  <c r="H71" i="47" s="1"/>
  <c r="I71" i="29"/>
  <c r="I71" i="47" s="1"/>
  <c r="K71" i="29"/>
  <c r="K71" i="47" s="1"/>
  <c r="J71" i="29"/>
  <c r="J71" i="47" s="1"/>
  <c r="G71" i="29"/>
  <c r="G71" i="47" s="1"/>
  <c r="A72" i="26"/>
  <c r="A72" i="29"/>
  <c r="A73" i="12"/>
  <c r="A73" i="47" s="1"/>
  <c r="K94" i="26" l="1"/>
  <c r="M71" i="47"/>
  <c r="D96" i="47"/>
  <c r="L95" i="12"/>
  <c r="E96" i="26"/>
  <c r="D96" i="29"/>
  <c r="R95" i="12"/>
  <c r="F95" i="26"/>
  <c r="C96" i="29"/>
  <c r="D96" i="26"/>
  <c r="H97" i="26"/>
  <c r="I97" i="26"/>
  <c r="G97" i="26"/>
  <c r="J97" i="26"/>
  <c r="B99" i="29"/>
  <c r="B99" i="26"/>
  <c r="C97" i="47"/>
  <c r="A85" i="8"/>
  <c r="J72" i="29"/>
  <c r="J72" i="47" s="1"/>
  <c r="K72" i="29"/>
  <c r="K72" i="47" s="1"/>
  <c r="G72" i="29"/>
  <c r="G72" i="47" s="1"/>
  <c r="I72" i="29"/>
  <c r="I72" i="47" s="1"/>
  <c r="H72" i="29"/>
  <c r="H72" i="47" s="1"/>
  <c r="A73" i="26"/>
  <c r="A73" i="29"/>
  <c r="A74" i="12"/>
  <c r="A74" i="47" s="1"/>
  <c r="L71" i="29"/>
  <c r="K95" i="26" l="1"/>
  <c r="M72" i="47"/>
  <c r="D97" i="47"/>
  <c r="B102" i="47"/>
  <c r="B103" i="47"/>
  <c r="C97" i="29"/>
  <c r="D97" i="26"/>
  <c r="L96" i="12"/>
  <c r="D97" i="29"/>
  <c r="E97" i="26"/>
  <c r="R96" i="12"/>
  <c r="F96" i="26"/>
  <c r="G98" i="26"/>
  <c r="I98" i="26"/>
  <c r="H98" i="26"/>
  <c r="J98" i="26"/>
  <c r="B100" i="26"/>
  <c r="B100" i="29"/>
  <c r="C98" i="47"/>
  <c r="A86" i="8"/>
  <c r="A74" i="26"/>
  <c r="A75" i="12"/>
  <c r="A75" i="47" s="1"/>
  <c r="A74" i="29"/>
  <c r="H73" i="29"/>
  <c r="H73" i="47" s="1"/>
  <c r="I73" i="29"/>
  <c r="I73" i="47" s="1"/>
  <c r="K73" i="29"/>
  <c r="K73" i="47" s="1"/>
  <c r="J73" i="29"/>
  <c r="J73" i="47" s="1"/>
  <c r="G73" i="29"/>
  <c r="G73" i="47" s="1"/>
  <c r="L72" i="29"/>
  <c r="K96" i="26" l="1"/>
  <c r="M73" i="47"/>
  <c r="D98" i="47"/>
  <c r="R97" i="12"/>
  <c r="F97" i="26"/>
  <c r="E98" i="26"/>
  <c r="D98" i="29"/>
  <c r="L97" i="12"/>
  <c r="D98" i="26"/>
  <c r="C98" i="29"/>
  <c r="J99" i="26"/>
  <c r="I99" i="26"/>
  <c r="H99" i="26"/>
  <c r="G99" i="26"/>
  <c r="B101" i="29"/>
  <c r="B101" i="26"/>
  <c r="C99" i="47"/>
  <c r="A87" i="8"/>
  <c r="L73" i="29"/>
  <c r="J74" i="29"/>
  <c r="J74" i="47" s="1"/>
  <c r="K74" i="29"/>
  <c r="K74" i="47" s="1"/>
  <c r="G74" i="29"/>
  <c r="G74" i="47" s="1"/>
  <c r="I74" i="29"/>
  <c r="I74" i="47" s="1"/>
  <c r="H74" i="29"/>
  <c r="H74" i="47" s="1"/>
  <c r="A75" i="26"/>
  <c r="A75" i="29"/>
  <c r="A76" i="12"/>
  <c r="A76" i="47" s="1"/>
  <c r="K97" i="26" l="1"/>
  <c r="M74" i="47"/>
  <c r="D99" i="47"/>
  <c r="B104" i="47"/>
  <c r="L98" i="12"/>
  <c r="R98" i="12"/>
  <c r="F98" i="26"/>
  <c r="C99" i="29"/>
  <c r="D99" i="26"/>
  <c r="D99" i="29"/>
  <c r="E99" i="26"/>
  <c r="I100" i="26"/>
  <c r="J100" i="26"/>
  <c r="H100" i="26"/>
  <c r="G100" i="26"/>
  <c r="B102" i="29"/>
  <c r="B102" i="26"/>
  <c r="C100" i="47"/>
  <c r="A88" i="8"/>
  <c r="H75" i="29"/>
  <c r="H75" i="47" s="1"/>
  <c r="I75" i="29"/>
  <c r="K75" i="29"/>
  <c r="K75" i="47" s="1"/>
  <c r="J75" i="29"/>
  <c r="G75" i="29"/>
  <c r="G75" i="47" s="1"/>
  <c r="L74" i="29"/>
  <c r="A76" i="26"/>
  <c r="A76" i="29"/>
  <c r="A77" i="12"/>
  <c r="A77" i="47" s="1"/>
  <c r="K98" i="26" l="1"/>
  <c r="M75" i="47"/>
  <c r="D100" i="47"/>
  <c r="B105" i="47"/>
  <c r="L99" i="12"/>
  <c r="R99" i="12"/>
  <c r="F99" i="26"/>
  <c r="D100" i="29"/>
  <c r="E100" i="26"/>
  <c r="C100" i="29"/>
  <c r="D100" i="26"/>
  <c r="H101" i="26"/>
  <c r="J101" i="26"/>
  <c r="I101" i="26"/>
  <c r="G101" i="26"/>
  <c r="B103" i="29"/>
  <c r="B103" i="26"/>
  <c r="C101" i="47"/>
  <c r="A89" i="8"/>
  <c r="J76" i="29"/>
  <c r="J76" i="47" s="1"/>
  <c r="K76" i="29"/>
  <c r="K76" i="47" s="1"/>
  <c r="G76" i="29"/>
  <c r="G76" i="47" s="1"/>
  <c r="H76" i="29"/>
  <c r="H76" i="47" s="1"/>
  <c r="I76" i="29"/>
  <c r="I76" i="47" s="1"/>
  <c r="A77" i="26"/>
  <c r="A77" i="29"/>
  <c r="A78" i="12"/>
  <c r="A78" i="47" s="1"/>
  <c r="L75" i="29"/>
  <c r="K99" i="26" l="1"/>
  <c r="M76" i="47"/>
  <c r="D101" i="47"/>
  <c r="B106" i="47"/>
  <c r="B107" i="47"/>
  <c r="E101" i="26"/>
  <c r="D101" i="29"/>
  <c r="C101" i="29"/>
  <c r="D101" i="26"/>
  <c r="L100" i="12"/>
  <c r="R100" i="12"/>
  <c r="F100" i="26"/>
  <c r="G102" i="26"/>
  <c r="J102" i="26"/>
  <c r="I102" i="26"/>
  <c r="H102" i="26"/>
  <c r="B104" i="26"/>
  <c r="B104" i="29"/>
  <c r="C102" i="47"/>
  <c r="A90" i="8"/>
  <c r="L76" i="29"/>
  <c r="A78" i="26"/>
  <c r="A79" i="12"/>
  <c r="A79" i="47" s="1"/>
  <c r="A78" i="29"/>
  <c r="H77" i="29"/>
  <c r="H77" i="47" s="1"/>
  <c r="I77" i="29"/>
  <c r="I77" i="47" s="1"/>
  <c r="K77" i="29"/>
  <c r="K77" i="47" s="1"/>
  <c r="G77" i="29"/>
  <c r="G77" i="47" s="1"/>
  <c r="J77" i="29"/>
  <c r="J77" i="47" s="1"/>
  <c r="K100" i="26" l="1"/>
  <c r="M77" i="47"/>
  <c r="D102" i="47"/>
  <c r="E102" i="26"/>
  <c r="D102" i="29"/>
  <c r="R101" i="12"/>
  <c r="F101" i="26"/>
  <c r="D102" i="26"/>
  <c r="C102" i="29"/>
  <c r="L101" i="12"/>
  <c r="B105" i="29"/>
  <c r="B105" i="26"/>
  <c r="A91" i="8"/>
  <c r="A79" i="26"/>
  <c r="A79" i="29"/>
  <c r="A80" i="12"/>
  <c r="A80" i="47" s="1"/>
  <c r="L77" i="29"/>
  <c r="J78" i="29"/>
  <c r="K78" i="29"/>
  <c r="G78" i="29"/>
  <c r="H78" i="29"/>
  <c r="I78" i="29"/>
  <c r="K78" i="47" l="1"/>
  <c r="J78" i="47"/>
  <c r="H78" i="47"/>
  <c r="K101" i="26"/>
  <c r="G78" i="47"/>
  <c r="I78" i="47"/>
  <c r="B108" i="47"/>
  <c r="B109" i="47"/>
  <c r="L102" i="12"/>
  <c r="R102" i="12"/>
  <c r="F102" i="26"/>
  <c r="I103" i="26"/>
  <c r="J103" i="26"/>
  <c r="H103" i="26"/>
  <c r="G103" i="26"/>
  <c r="B106" i="29"/>
  <c r="B106" i="26"/>
  <c r="C103" i="47"/>
  <c r="A92" i="8"/>
  <c r="L78" i="29"/>
  <c r="H79" i="29"/>
  <c r="H79" i="47" s="1"/>
  <c r="I79" i="29"/>
  <c r="I79" i="47" s="1"/>
  <c r="J79" i="29"/>
  <c r="J79" i="47" s="1"/>
  <c r="K79" i="29"/>
  <c r="K79" i="47" s="1"/>
  <c r="G79" i="29"/>
  <c r="G79" i="47" s="1"/>
  <c r="A80" i="26"/>
  <c r="A80" i="29"/>
  <c r="A81" i="12"/>
  <c r="A81" i="47" s="1"/>
  <c r="M78" i="47" l="1"/>
  <c r="K102" i="26"/>
  <c r="M79" i="47"/>
  <c r="D103" i="47"/>
  <c r="B110" i="47"/>
  <c r="E103" i="26"/>
  <c r="D103" i="29"/>
  <c r="C103" i="29"/>
  <c r="D103" i="26"/>
  <c r="J104" i="26"/>
  <c r="I104" i="26"/>
  <c r="G104" i="26"/>
  <c r="B107" i="29"/>
  <c r="B107" i="26"/>
  <c r="C104" i="47"/>
  <c r="A93" i="8"/>
  <c r="A81" i="26"/>
  <c r="A81" i="29"/>
  <c r="A82" i="12"/>
  <c r="A82" i="47" s="1"/>
  <c r="L79" i="29"/>
  <c r="J80" i="29"/>
  <c r="J80" i="47" s="1"/>
  <c r="K80" i="29"/>
  <c r="K80" i="47" s="1"/>
  <c r="G80" i="29"/>
  <c r="G80" i="47" s="1"/>
  <c r="I80" i="29"/>
  <c r="I80" i="47" s="1"/>
  <c r="H80" i="29"/>
  <c r="H80" i="47" s="1"/>
  <c r="M80" i="47" l="1"/>
  <c r="D104" i="47"/>
  <c r="R103" i="12"/>
  <c r="F103" i="26"/>
  <c r="E104" i="26"/>
  <c r="D104" i="29"/>
  <c r="H104" i="26"/>
  <c r="D104" i="26"/>
  <c r="C104" i="29"/>
  <c r="F104" i="26"/>
  <c r="L103" i="12"/>
  <c r="G105" i="26"/>
  <c r="J105" i="26"/>
  <c r="I105" i="26"/>
  <c r="H105" i="26"/>
  <c r="B108" i="29"/>
  <c r="B108" i="26"/>
  <c r="C105" i="47"/>
  <c r="A94" i="8"/>
  <c r="L80" i="29"/>
  <c r="A82" i="26"/>
  <c r="A83" i="12"/>
  <c r="A83" i="47" s="1"/>
  <c r="A82" i="29"/>
  <c r="H81" i="29"/>
  <c r="H81" i="47" s="1"/>
  <c r="I81" i="29"/>
  <c r="I81" i="47" s="1"/>
  <c r="J81" i="29"/>
  <c r="J81" i="47" s="1"/>
  <c r="K81" i="29"/>
  <c r="K81" i="47" s="1"/>
  <c r="G81" i="29"/>
  <c r="G81" i="47" s="1"/>
  <c r="K103" i="26" l="1"/>
  <c r="M81" i="47"/>
  <c r="B111" i="47"/>
  <c r="D105" i="47"/>
  <c r="K104" i="26"/>
  <c r="D105" i="29"/>
  <c r="E105" i="26"/>
  <c r="L104" i="12"/>
  <c r="R104" i="12"/>
  <c r="D105" i="26"/>
  <c r="C105" i="29"/>
  <c r="J106" i="26"/>
  <c r="G106" i="26"/>
  <c r="I106" i="26"/>
  <c r="H106" i="26"/>
  <c r="B109" i="26"/>
  <c r="B109" i="29"/>
  <c r="C106" i="47"/>
  <c r="A95" i="8"/>
  <c r="L81" i="29"/>
  <c r="A83" i="26"/>
  <c r="A83" i="29"/>
  <c r="A84" i="12"/>
  <c r="A84" i="47" s="1"/>
  <c r="J82" i="29"/>
  <c r="J82" i="47" s="1"/>
  <c r="K82" i="29"/>
  <c r="K82" i="47" s="1"/>
  <c r="G82" i="29"/>
  <c r="G82" i="47" s="1"/>
  <c r="I82" i="29"/>
  <c r="I82" i="47" s="1"/>
  <c r="H82" i="29"/>
  <c r="H82" i="47" s="1"/>
  <c r="M82" i="47" l="1"/>
  <c r="B112" i="47"/>
  <c r="D106" i="47"/>
  <c r="L105" i="12"/>
  <c r="E106" i="26"/>
  <c r="D106" i="29"/>
  <c r="D106" i="26"/>
  <c r="C106" i="29"/>
  <c r="R105" i="12"/>
  <c r="F105" i="26"/>
  <c r="I107" i="26"/>
  <c r="G107" i="26"/>
  <c r="J107" i="26"/>
  <c r="H107" i="26"/>
  <c r="B110" i="29"/>
  <c r="B110" i="26"/>
  <c r="C107" i="47"/>
  <c r="A96" i="8"/>
  <c r="L82" i="29"/>
  <c r="H83" i="29"/>
  <c r="H83" i="47" s="1"/>
  <c r="I83" i="29"/>
  <c r="I83" i="47" s="1"/>
  <c r="G83" i="29"/>
  <c r="G83" i="47" s="1"/>
  <c r="K83" i="29"/>
  <c r="K83" i="47" s="1"/>
  <c r="J83" i="29"/>
  <c r="J83" i="47" s="1"/>
  <c r="A84" i="26"/>
  <c r="A84" i="29"/>
  <c r="A85" i="12"/>
  <c r="A85" i="47" s="1"/>
  <c r="K105" i="26" l="1"/>
  <c r="M83" i="47"/>
  <c r="D107" i="47"/>
  <c r="B113" i="47"/>
  <c r="R106" i="12"/>
  <c r="F106" i="26"/>
  <c r="E107" i="26"/>
  <c r="D107" i="29"/>
  <c r="D107" i="26"/>
  <c r="C107" i="29"/>
  <c r="L106" i="12"/>
  <c r="H108" i="26"/>
  <c r="G108" i="26"/>
  <c r="J108" i="26"/>
  <c r="I108" i="26"/>
  <c r="B111" i="29"/>
  <c r="B111" i="26"/>
  <c r="C108" i="47"/>
  <c r="A97" i="8"/>
  <c r="J84" i="29"/>
  <c r="J84" i="47" s="1"/>
  <c r="K84" i="29"/>
  <c r="K84" i="47" s="1"/>
  <c r="G84" i="29"/>
  <c r="G84" i="47" s="1"/>
  <c r="H84" i="29"/>
  <c r="H84" i="47" s="1"/>
  <c r="I84" i="29"/>
  <c r="I84" i="47" s="1"/>
  <c r="L83" i="29"/>
  <c r="A85" i="26"/>
  <c r="A85" i="29"/>
  <c r="A86" i="12"/>
  <c r="A86" i="47" s="1"/>
  <c r="K106" i="26" l="1"/>
  <c r="M84" i="47"/>
  <c r="B114" i="47"/>
  <c r="D108" i="47"/>
  <c r="E108" i="26"/>
  <c r="D108" i="29"/>
  <c r="R107" i="12"/>
  <c r="F107" i="26"/>
  <c r="L107" i="12"/>
  <c r="C108" i="29"/>
  <c r="D108" i="26"/>
  <c r="G109" i="26"/>
  <c r="H109" i="26"/>
  <c r="J109" i="26"/>
  <c r="I109" i="26"/>
  <c r="B112" i="29"/>
  <c r="B112" i="26"/>
  <c r="C109" i="47"/>
  <c r="A98" i="8"/>
  <c r="L84" i="29"/>
  <c r="H85" i="29"/>
  <c r="I85" i="29"/>
  <c r="G85" i="29"/>
  <c r="K85" i="29"/>
  <c r="J85" i="29"/>
  <c r="A86" i="26"/>
  <c r="A87" i="12"/>
  <c r="A87" i="47" s="1"/>
  <c r="A86" i="29"/>
  <c r="K107" i="26" l="1"/>
  <c r="D109" i="47"/>
  <c r="B115" i="47"/>
  <c r="B116" i="47"/>
  <c r="E109" i="26"/>
  <c r="D109" i="29"/>
  <c r="R108" i="12"/>
  <c r="F108" i="26"/>
  <c r="D109" i="26"/>
  <c r="C109" i="29"/>
  <c r="L108" i="12"/>
  <c r="J110" i="26"/>
  <c r="H110" i="26"/>
  <c r="G110" i="26"/>
  <c r="I110" i="26"/>
  <c r="B113" i="26"/>
  <c r="B113" i="29"/>
  <c r="C110" i="47"/>
  <c r="A99" i="8"/>
  <c r="J86" i="29"/>
  <c r="K86" i="29"/>
  <c r="G86" i="29"/>
  <c r="H86" i="29"/>
  <c r="I86" i="29"/>
  <c r="A87" i="26"/>
  <c r="A87" i="29"/>
  <c r="A88" i="12"/>
  <c r="A88" i="47" s="1"/>
  <c r="L85" i="29"/>
  <c r="K108" i="26" l="1"/>
  <c r="J85" i="47"/>
  <c r="M85" i="47" s="1"/>
  <c r="L85" i="47"/>
  <c r="D110" i="47"/>
  <c r="D110" i="26"/>
  <c r="C110" i="29"/>
  <c r="L109" i="12"/>
  <c r="E110" i="26"/>
  <c r="D110" i="29"/>
  <c r="R109" i="12"/>
  <c r="F109" i="26"/>
  <c r="I111" i="26"/>
  <c r="H111" i="26"/>
  <c r="G111" i="26"/>
  <c r="J111" i="26"/>
  <c r="B114" i="29"/>
  <c r="B114" i="26"/>
  <c r="C111" i="47"/>
  <c r="A100" i="8"/>
  <c r="L86" i="29"/>
  <c r="H87" i="29"/>
  <c r="H87" i="47" s="1"/>
  <c r="I87" i="29"/>
  <c r="I87" i="47" s="1"/>
  <c r="K87" i="29"/>
  <c r="J87" i="29"/>
  <c r="J87" i="47" s="1"/>
  <c r="G87" i="29"/>
  <c r="G87" i="47" s="1"/>
  <c r="A88" i="26"/>
  <c r="A88" i="29"/>
  <c r="A89" i="12"/>
  <c r="A89" i="47" s="1"/>
  <c r="K86" i="47" l="1"/>
  <c r="M86" i="47" s="1"/>
  <c r="K109" i="26"/>
  <c r="K87" i="47"/>
  <c r="M87" i="47" s="1"/>
  <c r="B117" i="47"/>
  <c r="D111" i="47"/>
  <c r="E111" i="26"/>
  <c r="D111" i="29"/>
  <c r="L110" i="12"/>
  <c r="R110" i="12"/>
  <c r="F110" i="26"/>
  <c r="C111" i="29"/>
  <c r="D111" i="26"/>
  <c r="H112" i="26"/>
  <c r="I112" i="26"/>
  <c r="G112" i="26"/>
  <c r="J112" i="26"/>
  <c r="B115" i="29"/>
  <c r="B115" i="26"/>
  <c r="C112" i="47"/>
  <c r="C101" i="8"/>
  <c r="A101" i="8"/>
  <c r="J88" i="29"/>
  <c r="J88" i="47" s="1"/>
  <c r="K88" i="29"/>
  <c r="K88" i="47" s="1"/>
  <c r="G88" i="29"/>
  <c r="G88" i="47" s="1"/>
  <c r="I88" i="29"/>
  <c r="I88" i="47" s="1"/>
  <c r="H88" i="29"/>
  <c r="H88" i="47" s="1"/>
  <c r="A89" i="26"/>
  <c r="A89" i="29"/>
  <c r="A90" i="12"/>
  <c r="A90" i="47" s="1"/>
  <c r="L87" i="29"/>
  <c r="K110" i="26" l="1"/>
  <c r="M88" i="47"/>
  <c r="B118" i="47"/>
  <c r="L111" i="12"/>
  <c r="C112" i="29"/>
  <c r="D112" i="26"/>
  <c r="R111" i="12"/>
  <c r="F111" i="26"/>
  <c r="E112" i="26"/>
  <c r="D112" i="29"/>
  <c r="G113" i="26"/>
  <c r="I113" i="26"/>
  <c r="H113" i="26"/>
  <c r="J113" i="26"/>
  <c r="B116" i="29"/>
  <c r="B116" i="26"/>
  <c r="C113" i="47"/>
  <c r="A102" i="8"/>
  <c r="C102" i="8"/>
  <c r="L88" i="29"/>
  <c r="A90" i="26"/>
  <c r="A91" i="12"/>
  <c r="A91" i="47" s="1"/>
  <c r="A90" i="29"/>
  <c r="H89" i="29"/>
  <c r="H89" i="47" s="1"/>
  <c r="I89" i="29"/>
  <c r="I89" i="47" s="1"/>
  <c r="J89" i="29"/>
  <c r="J89" i="47" s="1"/>
  <c r="G89" i="29"/>
  <c r="G89" i="47" s="1"/>
  <c r="K89" i="29"/>
  <c r="K89" i="47" s="1"/>
  <c r="K111" i="26" l="1"/>
  <c r="M89" i="47"/>
  <c r="B119" i="47"/>
  <c r="C113" i="29"/>
  <c r="D113" i="26"/>
  <c r="E113" i="26"/>
  <c r="D113" i="29"/>
  <c r="R112" i="12"/>
  <c r="F112" i="26"/>
  <c r="L112" i="12"/>
  <c r="J114" i="26"/>
  <c r="I114" i="26"/>
  <c r="H114" i="26"/>
  <c r="G114" i="26"/>
  <c r="B117" i="29"/>
  <c r="B117" i="26"/>
  <c r="C114" i="47"/>
  <c r="C103" i="8"/>
  <c r="A103" i="8"/>
  <c r="A91" i="26"/>
  <c r="A91" i="29"/>
  <c r="A92" i="12"/>
  <c r="A92" i="47" s="1"/>
  <c r="L89" i="29"/>
  <c r="J90" i="29"/>
  <c r="J90" i="47" s="1"/>
  <c r="K90" i="29"/>
  <c r="G90" i="29"/>
  <c r="G90" i="47" s="1"/>
  <c r="I90" i="29"/>
  <c r="I90" i="47" s="1"/>
  <c r="H90" i="29"/>
  <c r="H90" i="47" s="1"/>
  <c r="K112" i="26" l="1"/>
  <c r="B120" i="47"/>
  <c r="R113" i="12"/>
  <c r="F113" i="26"/>
  <c r="L113" i="12"/>
  <c r="D114" i="29"/>
  <c r="E114" i="26"/>
  <c r="C114" i="29"/>
  <c r="D114" i="26"/>
  <c r="I115" i="26"/>
  <c r="J115" i="26"/>
  <c r="H115" i="26"/>
  <c r="G115" i="26"/>
  <c r="B118" i="29"/>
  <c r="B118" i="26"/>
  <c r="C115" i="47"/>
  <c r="C104" i="8"/>
  <c r="A104" i="8"/>
  <c r="A92" i="26"/>
  <c r="A92" i="29"/>
  <c r="A93" i="12"/>
  <c r="A93" i="47" s="1"/>
  <c r="H91" i="29"/>
  <c r="H91" i="47" s="1"/>
  <c r="I91" i="29"/>
  <c r="I91" i="47" s="1"/>
  <c r="K91" i="29"/>
  <c r="K91" i="47" s="1"/>
  <c r="G91" i="29"/>
  <c r="G91" i="47" s="1"/>
  <c r="J91" i="29"/>
  <c r="J91" i="47" s="1"/>
  <c r="L90" i="29"/>
  <c r="K90" i="47" l="1"/>
  <c r="M90" i="47" s="1"/>
  <c r="K113" i="26"/>
  <c r="M91" i="47"/>
  <c r="B121" i="47"/>
  <c r="D115" i="29"/>
  <c r="E115" i="26"/>
  <c r="L114" i="12"/>
  <c r="R114" i="12"/>
  <c r="F114" i="26"/>
  <c r="C115" i="29"/>
  <c r="D115" i="26"/>
  <c r="H116" i="26"/>
  <c r="J116" i="26"/>
  <c r="I116" i="26"/>
  <c r="G116" i="26"/>
  <c r="B119" i="26"/>
  <c r="B119" i="29"/>
  <c r="C116" i="47"/>
  <c r="A105" i="8"/>
  <c r="C105" i="8"/>
  <c r="L91" i="29"/>
  <c r="A93" i="26"/>
  <c r="A93" i="29"/>
  <c r="A94" i="12"/>
  <c r="A94" i="47" s="1"/>
  <c r="J92" i="29"/>
  <c r="J92" i="47" s="1"/>
  <c r="K92" i="29"/>
  <c r="K92" i="47" s="1"/>
  <c r="G92" i="29"/>
  <c r="G92" i="47" s="1"/>
  <c r="H92" i="29"/>
  <c r="H92" i="47" s="1"/>
  <c r="I92" i="29"/>
  <c r="I92" i="47" s="1"/>
  <c r="K114" i="26" l="1"/>
  <c r="M92" i="47"/>
  <c r="B122" i="47"/>
  <c r="C116" i="29"/>
  <c r="D116" i="26"/>
  <c r="L115" i="12"/>
  <c r="R115" i="12"/>
  <c r="F115" i="26"/>
  <c r="E116" i="26"/>
  <c r="D116" i="29"/>
  <c r="G117" i="26"/>
  <c r="J117" i="26"/>
  <c r="I117" i="26"/>
  <c r="H117" i="26"/>
  <c r="B120" i="29"/>
  <c r="B120" i="26"/>
  <c r="C117" i="47"/>
  <c r="Q104" i="8"/>
  <c r="R104" i="8" s="1"/>
  <c r="A106" i="8"/>
  <c r="C106" i="8"/>
  <c r="L92" i="29"/>
  <c r="A94" i="26"/>
  <c r="A95" i="12"/>
  <c r="A95" i="47" s="1"/>
  <c r="A94" i="29"/>
  <c r="H93" i="29"/>
  <c r="I93" i="29"/>
  <c r="I93" i="47" s="1"/>
  <c r="K93" i="29"/>
  <c r="K93" i="47" s="1"/>
  <c r="J93" i="29"/>
  <c r="J93" i="47" s="1"/>
  <c r="G93" i="29"/>
  <c r="H93" i="47" l="1"/>
  <c r="M93" i="47" s="1"/>
  <c r="K115" i="26"/>
  <c r="B123" i="47"/>
  <c r="D117" i="26"/>
  <c r="C117" i="29"/>
  <c r="D117" i="29"/>
  <c r="E117" i="26"/>
  <c r="R116" i="12"/>
  <c r="F116" i="26"/>
  <c r="L116" i="12"/>
  <c r="J118" i="26"/>
  <c r="I118" i="26"/>
  <c r="H118" i="26"/>
  <c r="G118" i="26"/>
  <c r="B121" i="29"/>
  <c r="B121" i="26"/>
  <c r="C118" i="47"/>
  <c r="Q105" i="8"/>
  <c r="R105" i="8" s="1"/>
  <c r="A107" i="8"/>
  <c r="C107" i="8"/>
  <c r="J94" i="29"/>
  <c r="J94" i="47" s="1"/>
  <c r="K94" i="29"/>
  <c r="G94" i="29"/>
  <c r="G94" i="47" s="1"/>
  <c r="H94" i="29"/>
  <c r="H94" i="47" s="1"/>
  <c r="I94" i="29"/>
  <c r="I94" i="47" s="1"/>
  <c r="L93" i="29"/>
  <c r="A95" i="26"/>
  <c r="A95" i="29"/>
  <c r="A96" i="12"/>
  <c r="A96" i="47" s="1"/>
  <c r="K116" i="26" l="1"/>
  <c r="B124" i="47"/>
  <c r="D118" i="26"/>
  <c r="C118" i="29"/>
  <c r="R117" i="12"/>
  <c r="F117" i="26"/>
  <c r="D118" i="29"/>
  <c r="E118" i="26"/>
  <c r="L117" i="12"/>
  <c r="I119" i="26"/>
  <c r="J119" i="26"/>
  <c r="H119" i="26"/>
  <c r="G119" i="26"/>
  <c r="B122" i="29"/>
  <c r="B122" i="26"/>
  <c r="C119" i="47"/>
  <c r="Q106" i="8"/>
  <c r="R106" i="8" s="1"/>
  <c r="A108" i="8"/>
  <c r="C108" i="8"/>
  <c r="A96" i="26"/>
  <c r="A96" i="29"/>
  <c r="A97" i="12"/>
  <c r="A97" i="47" s="1"/>
  <c r="L94" i="29"/>
  <c r="H95" i="29"/>
  <c r="I95" i="29"/>
  <c r="J95" i="29"/>
  <c r="G95" i="29"/>
  <c r="K95" i="29"/>
  <c r="K94" i="47" l="1"/>
  <c r="M94" i="47" s="1"/>
  <c r="K117" i="26"/>
  <c r="B125" i="47"/>
  <c r="C119" i="29"/>
  <c r="D119" i="26"/>
  <c r="D119" i="29"/>
  <c r="E119" i="26"/>
  <c r="R118" i="12"/>
  <c r="F118" i="26"/>
  <c r="L118" i="12"/>
  <c r="H120" i="26"/>
  <c r="E113" i="18" s="1"/>
  <c r="J120" i="26"/>
  <c r="G113" i="18" s="1"/>
  <c r="I120" i="26"/>
  <c r="F113" i="18" s="1"/>
  <c r="G120" i="26"/>
  <c r="D113" i="18" s="1"/>
  <c r="B123" i="26"/>
  <c r="B123" i="29"/>
  <c r="C120" i="47"/>
  <c r="Q107" i="8"/>
  <c r="R107" i="8" s="1"/>
  <c r="C109" i="8"/>
  <c r="A109" i="8"/>
  <c r="L95" i="29"/>
  <c r="J96" i="29"/>
  <c r="K96" i="29"/>
  <c r="G96" i="29"/>
  <c r="I96" i="29"/>
  <c r="H96" i="29"/>
  <c r="A97" i="26"/>
  <c r="A97" i="29"/>
  <c r="A98" i="12"/>
  <c r="A98" i="47" s="1"/>
  <c r="J95" i="47" l="1"/>
  <c r="M95" i="47" s="1"/>
  <c r="K118" i="26"/>
  <c r="B126" i="47"/>
  <c r="D120" i="47"/>
  <c r="L119" i="12"/>
  <c r="E120" i="26"/>
  <c r="D120" i="29"/>
  <c r="C120" i="29"/>
  <c r="D120" i="26"/>
  <c r="R119" i="12"/>
  <c r="F119" i="26"/>
  <c r="G121" i="26"/>
  <c r="J121" i="26"/>
  <c r="I121" i="26"/>
  <c r="H121" i="26"/>
  <c r="B124" i="29"/>
  <c r="B124" i="26"/>
  <c r="C121" i="47"/>
  <c r="C110" i="8"/>
  <c r="A110" i="8"/>
  <c r="Q108" i="8"/>
  <c r="R108" i="8" s="1"/>
  <c r="H97" i="29"/>
  <c r="I97" i="29"/>
  <c r="J97" i="29"/>
  <c r="G97" i="29"/>
  <c r="K97" i="29"/>
  <c r="L96" i="29"/>
  <c r="A98" i="26"/>
  <c r="A99" i="12"/>
  <c r="A99" i="47" s="1"/>
  <c r="A98" i="29"/>
  <c r="G97" i="47" l="1"/>
  <c r="J97" i="47"/>
  <c r="I97" i="47"/>
  <c r="K97" i="47"/>
  <c r="H97" i="47"/>
  <c r="K119" i="26"/>
  <c r="K96" i="47"/>
  <c r="M96" i="47" s="1"/>
  <c r="L96" i="47"/>
  <c r="D121" i="47"/>
  <c r="B127" i="47"/>
  <c r="B128" i="47"/>
  <c r="D121" i="26"/>
  <c r="C121" i="29"/>
  <c r="R120" i="12"/>
  <c r="F120" i="26"/>
  <c r="L120" i="12"/>
  <c r="E121" i="26"/>
  <c r="D121" i="29"/>
  <c r="J122" i="26"/>
  <c r="G122" i="26"/>
  <c r="I122" i="26"/>
  <c r="H122" i="26"/>
  <c r="B125" i="29"/>
  <c r="B125" i="26"/>
  <c r="C122" i="47"/>
  <c r="Q109" i="8"/>
  <c r="R109" i="8" s="1"/>
  <c r="A111" i="8"/>
  <c r="C111" i="8"/>
  <c r="A99" i="26"/>
  <c r="A99" i="29"/>
  <c r="A100" i="12"/>
  <c r="A100" i="47" s="1"/>
  <c r="L97" i="29"/>
  <c r="J98" i="29"/>
  <c r="J98" i="47" s="1"/>
  <c r="K98" i="29"/>
  <c r="K98" i="47" s="1"/>
  <c r="G98" i="29"/>
  <c r="G98" i="47" s="1"/>
  <c r="I98" i="29"/>
  <c r="I98" i="47" s="1"/>
  <c r="H98" i="29"/>
  <c r="H98" i="47" s="1"/>
  <c r="M97" i="47" l="1"/>
  <c r="K120" i="26"/>
  <c r="C113" i="18"/>
  <c r="M98" i="47"/>
  <c r="D122" i="47"/>
  <c r="D122" i="29"/>
  <c r="E122" i="26"/>
  <c r="D122" i="26"/>
  <c r="C122" i="29"/>
  <c r="L121" i="12"/>
  <c r="R121" i="12"/>
  <c r="F121" i="26"/>
  <c r="B126" i="29"/>
  <c r="B126" i="26"/>
  <c r="Q110" i="8"/>
  <c r="R110" i="8" s="1"/>
  <c r="C112" i="8"/>
  <c r="A112" i="8"/>
  <c r="L98" i="29"/>
  <c r="A100" i="26"/>
  <c r="A100" i="29"/>
  <c r="A101" i="12"/>
  <c r="A101" i="47" s="1"/>
  <c r="H99" i="29"/>
  <c r="I99" i="29"/>
  <c r="G99" i="29"/>
  <c r="K99" i="29"/>
  <c r="J99" i="29"/>
  <c r="K121" i="26" l="1"/>
  <c r="B129" i="47"/>
  <c r="B130" i="47"/>
  <c r="R122" i="12"/>
  <c r="F122" i="26"/>
  <c r="L122" i="12"/>
  <c r="H123" i="26"/>
  <c r="G123" i="26"/>
  <c r="J123" i="26"/>
  <c r="I123" i="26"/>
  <c r="B127" i="26"/>
  <c r="B127" i="29"/>
  <c r="C123" i="47"/>
  <c r="Q111" i="8"/>
  <c r="R111" i="8" s="1"/>
  <c r="C113" i="8"/>
  <c r="A113" i="8"/>
  <c r="L99" i="29"/>
  <c r="J100" i="29"/>
  <c r="K100" i="29"/>
  <c r="G100" i="29"/>
  <c r="I100" i="29"/>
  <c r="H100" i="29"/>
  <c r="A101" i="26"/>
  <c r="A101" i="29"/>
  <c r="A102" i="12"/>
  <c r="A102" i="47" s="1"/>
  <c r="K122" i="26" l="1"/>
  <c r="M99" i="47"/>
  <c r="D123" i="47"/>
  <c r="D123" i="26"/>
  <c r="C123" i="29"/>
  <c r="E123" i="26"/>
  <c r="D123" i="29"/>
  <c r="G124" i="26"/>
  <c r="H124" i="26"/>
  <c r="J124" i="26"/>
  <c r="I124" i="26"/>
  <c r="B128" i="29"/>
  <c r="B128" i="26"/>
  <c r="C124" i="47"/>
  <c r="Q112" i="8"/>
  <c r="R112" i="8" s="1"/>
  <c r="C114" i="8"/>
  <c r="A114" i="8"/>
  <c r="L100" i="29"/>
  <c r="A102" i="26"/>
  <c r="A103" i="12"/>
  <c r="A103" i="47" s="1"/>
  <c r="A102" i="29"/>
  <c r="H101" i="29"/>
  <c r="I101" i="29"/>
  <c r="G101" i="29"/>
  <c r="K101" i="29"/>
  <c r="J101" i="29"/>
  <c r="M100" i="47" l="1"/>
  <c r="D124" i="47"/>
  <c r="B131" i="47"/>
  <c r="B132" i="47"/>
  <c r="L123" i="12"/>
  <c r="D124" i="26"/>
  <c r="C124" i="29"/>
  <c r="R123" i="12"/>
  <c r="F123" i="26"/>
  <c r="D124" i="29"/>
  <c r="E124" i="26"/>
  <c r="J125" i="26"/>
  <c r="G106" i="18" s="1"/>
  <c r="H125" i="26"/>
  <c r="E106" i="18" s="1"/>
  <c r="G125" i="26"/>
  <c r="D106" i="18" s="1"/>
  <c r="I125" i="26"/>
  <c r="F106" i="18" s="1"/>
  <c r="B129" i="29"/>
  <c r="B129" i="26"/>
  <c r="C125" i="47"/>
  <c r="Q113" i="8"/>
  <c r="R113" i="8" s="1"/>
  <c r="C115" i="8"/>
  <c r="A115" i="8"/>
  <c r="L101" i="29"/>
  <c r="A103" i="26"/>
  <c r="A103" i="29"/>
  <c r="A104" i="12"/>
  <c r="A104" i="47" s="1"/>
  <c r="J102" i="29"/>
  <c r="K102" i="29"/>
  <c r="G102" i="29"/>
  <c r="I102" i="29"/>
  <c r="H102" i="29"/>
  <c r="J101" i="47" l="1"/>
  <c r="M101" i="47" s="1"/>
  <c r="D125" i="47"/>
  <c r="L124" i="12"/>
  <c r="R124" i="12"/>
  <c r="F124" i="26"/>
  <c r="H113" i="18"/>
  <c r="K123" i="26"/>
  <c r="E125" i="26"/>
  <c r="D125" i="29"/>
  <c r="C125" i="29"/>
  <c r="D125" i="26"/>
  <c r="I126" i="26"/>
  <c r="H126" i="26"/>
  <c r="G126" i="26"/>
  <c r="J126" i="26"/>
  <c r="B130" i="26"/>
  <c r="B130" i="29"/>
  <c r="C126" i="47"/>
  <c r="Q114" i="8"/>
  <c r="R114" i="8" s="1"/>
  <c r="C116" i="8"/>
  <c r="A116" i="8"/>
  <c r="L102" i="29"/>
  <c r="H103" i="29"/>
  <c r="H103" i="47" s="1"/>
  <c r="I103" i="29"/>
  <c r="I103" i="47" s="1"/>
  <c r="K103" i="29"/>
  <c r="K103" i="47" s="1"/>
  <c r="J103" i="29"/>
  <c r="J103" i="47" s="1"/>
  <c r="G103" i="29"/>
  <c r="G103" i="47" s="1"/>
  <c r="A104" i="26"/>
  <c r="A104" i="29"/>
  <c r="A105" i="12"/>
  <c r="A105" i="47" s="1"/>
  <c r="K102" i="47" l="1"/>
  <c r="M102" i="47" s="1"/>
  <c r="K124" i="26"/>
  <c r="M103" i="47"/>
  <c r="D126" i="47"/>
  <c r="B133" i="47"/>
  <c r="L125" i="12"/>
  <c r="C126" i="29"/>
  <c r="D126" i="26"/>
  <c r="E126" i="26"/>
  <c r="D126" i="29"/>
  <c r="R125" i="12"/>
  <c r="F125" i="26"/>
  <c r="B131" i="29"/>
  <c r="B131" i="26"/>
  <c r="Q115" i="8"/>
  <c r="R115" i="8" s="1"/>
  <c r="A117" i="8"/>
  <c r="C117" i="8"/>
  <c r="A105" i="26"/>
  <c r="A105" i="29"/>
  <c r="A106" i="12"/>
  <c r="A106" i="47" s="1"/>
  <c r="L103" i="29"/>
  <c r="J104" i="29"/>
  <c r="K104" i="29"/>
  <c r="G104" i="29"/>
  <c r="I104" i="29"/>
  <c r="H104" i="29"/>
  <c r="K125" i="26" l="1"/>
  <c r="C106" i="18"/>
  <c r="B134" i="47"/>
  <c r="L126" i="12"/>
  <c r="R126" i="12"/>
  <c r="F126" i="26"/>
  <c r="B132" i="29"/>
  <c r="B132" i="26"/>
  <c r="A118" i="8"/>
  <c r="C118" i="8"/>
  <c r="Q116" i="8"/>
  <c r="R116" i="8" s="1"/>
  <c r="A106" i="26"/>
  <c r="A107" i="12"/>
  <c r="A107" i="47" s="1"/>
  <c r="A106" i="29"/>
  <c r="H105" i="29"/>
  <c r="H105" i="47" s="1"/>
  <c r="I105" i="29"/>
  <c r="I105" i="47" s="1"/>
  <c r="K105" i="29"/>
  <c r="K105" i="47" s="1"/>
  <c r="J105" i="29"/>
  <c r="J105" i="47" s="1"/>
  <c r="G105" i="29"/>
  <c r="G105" i="47" s="1"/>
  <c r="L104" i="29"/>
  <c r="K104" i="47" l="1"/>
  <c r="M104" i="47" s="1"/>
  <c r="K126" i="26"/>
  <c r="M105" i="47"/>
  <c r="B135" i="47"/>
  <c r="B133" i="26"/>
  <c r="B133" i="29"/>
  <c r="A119" i="8"/>
  <c r="C119" i="8"/>
  <c r="Q117" i="8"/>
  <c r="R117" i="8" s="1"/>
  <c r="J106" i="29"/>
  <c r="J106" i="47" s="1"/>
  <c r="K106" i="29"/>
  <c r="K106" i="47" s="1"/>
  <c r="G106" i="29"/>
  <c r="G106" i="47" s="1"/>
  <c r="I106" i="29"/>
  <c r="I106" i="47" s="1"/>
  <c r="H106" i="29"/>
  <c r="H106" i="47" s="1"/>
  <c r="L105" i="29"/>
  <c r="A107" i="26"/>
  <c r="A107" i="29"/>
  <c r="A108" i="12"/>
  <c r="A108" i="47" s="1"/>
  <c r="M106" i="47" l="1"/>
  <c r="B136" i="47"/>
  <c r="H127" i="26"/>
  <c r="G127" i="26"/>
  <c r="J127" i="26"/>
  <c r="B134" i="29"/>
  <c r="B134" i="26"/>
  <c r="C127" i="47"/>
  <c r="Q118" i="8"/>
  <c r="R118" i="8" s="1"/>
  <c r="A120" i="8"/>
  <c r="C120" i="8"/>
  <c r="L106" i="29"/>
  <c r="H107" i="29"/>
  <c r="H107" i="47" s="1"/>
  <c r="I107" i="29"/>
  <c r="I107" i="47" s="1"/>
  <c r="K107" i="29"/>
  <c r="K107" i="47" s="1"/>
  <c r="G107" i="29"/>
  <c r="G107" i="47" s="1"/>
  <c r="J107" i="29"/>
  <c r="J107" i="47" s="1"/>
  <c r="A108" i="26"/>
  <c r="A108" i="29"/>
  <c r="A109" i="12"/>
  <c r="A109" i="47" s="1"/>
  <c r="M107" i="47" l="1"/>
  <c r="B137" i="47"/>
  <c r="D127" i="47"/>
  <c r="B138" i="47"/>
  <c r="D127" i="29"/>
  <c r="E127" i="26"/>
  <c r="F127" i="26"/>
  <c r="D127" i="26"/>
  <c r="C127" i="29"/>
  <c r="I127" i="26"/>
  <c r="G128" i="26"/>
  <c r="J128" i="26"/>
  <c r="I128" i="26"/>
  <c r="H128" i="26"/>
  <c r="B135" i="29"/>
  <c r="B135" i="26"/>
  <c r="C128" i="47"/>
  <c r="Q119" i="8"/>
  <c r="R119" i="8" s="1"/>
  <c r="A121" i="8"/>
  <c r="C121" i="8"/>
  <c r="J108" i="29"/>
  <c r="J108" i="47" s="1"/>
  <c r="K108" i="29"/>
  <c r="K108" i="47" s="1"/>
  <c r="G108" i="29"/>
  <c r="G108" i="47" s="1"/>
  <c r="H108" i="29"/>
  <c r="H108" i="47" s="1"/>
  <c r="I108" i="29"/>
  <c r="I108" i="47" s="1"/>
  <c r="A109" i="26"/>
  <c r="A109" i="29"/>
  <c r="A110" i="12"/>
  <c r="A110" i="47" s="1"/>
  <c r="L107" i="29"/>
  <c r="M108" i="47" l="1"/>
  <c r="D128" i="47"/>
  <c r="K127" i="26"/>
  <c r="E128" i="26"/>
  <c r="D128" i="29"/>
  <c r="D128" i="26"/>
  <c r="C128" i="29"/>
  <c r="L127" i="12"/>
  <c r="R127" i="12"/>
  <c r="J129" i="26"/>
  <c r="I129" i="26"/>
  <c r="G129" i="26"/>
  <c r="H129" i="26"/>
  <c r="E135" i="26"/>
  <c r="D135" i="29"/>
  <c r="B136" i="29"/>
  <c r="B136" i="26"/>
  <c r="C129" i="47"/>
  <c r="A122" i="8"/>
  <c r="C122" i="8"/>
  <c r="Q120" i="8"/>
  <c r="R120" i="8" s="1"/>
  <c r="L108" i="29"/>
  <c r="H109" i="29"/>
  <c r="H109" i="47" s="1"/>
  <c r="I109" i="29"/>
  <c r="I109" i="47" s="1"/>
  <c r="K109" i="29"/>
  <c r="K109" i="47" s="1"/>
  <c r="G109" i="29"/>
  <c r="G109" i="47" s="1"/>
  <c r="J109" i="29"/>
  <c r="J109" i="47" s="1"/>
  <c r="A110" i="26"/>
  <c r="A111" i="12"/>
  <c r="A111" i="47" s="1"/>
  <c r="A110" i="29"/>
  <c r="L108" i="47" l="1"/>
  <c r="M109" i="47"/>
  <c r="B139" i="47"/>
  <c r="D129" i="47"/>
  <c r="D129" i="29"/>
  <c r="E129" i="26"/>
  <c r="L128" i="12"/>
  <c r="R128" i="12"/>
  <c r="F128" i="26"/>
  <c r="D129" i="26"/>
  <c r="C129" i="29"/>
  <c r="I130" i="26"/>
  <c r="F99" i="18" s="1"/>
  <c r="H130" i="26"/>
  <c r="E99" i="18" s="1"/>
  <c r="J130" i="26"/>
  <c r="G99" i="18" s="1"/>
  <c r="G130" i="26"/>
  <c r="D99" i="18" s="1"/>
  <c r="C130" i="47"/>
  <c r="Q121" i="8"/>
  <c r="R121" i="8" s="1"/>
  <c r="C123" i="8"/>
  <c r="A123" i="8"/>
  <c r="A111" i="26"/>
  <c r="A111" i="29"/>
  <c r="A112" i="12"/>
  <c r="A112" i="47" s="1"/>
  <c r="L109" i="29"/>
  <c r="J110" i="29"/>
  <c r="J110" i="47" s="1"/>
  <c r="K110" i="29"/>
  <c r="K110" i="47" s="1"/>
  <c r="G110" i="29"/>
  <c r="G110" i="47" s="1"/>
  <c r="H110" i="29"/>
  <c r="H110" i="47" s="1"/>
  <c r="I110" i="29"/>
  <c r="I110" i="47" s="1"/>
  <c r="K128" i="26" l="1"/>
  <c r="M110" i="47"/>
  <c r="B140" i="47"/>
  <c r="D130" i="47"/>
  <c r="B141" i="47"/>
  <c r="L129" i="12"/>
  <c r="R129" i="12"/>
  <c r="F129" i="26"/>
  <c r="D130" i="29"/>
  <c r="E130" i="26"/>
  <c r="L130" i="12"/>
  <c r="D130" i="26"/>
  <c r="C130" i="29"/>
  <c r="H131" i="26"/>
  <c r="G131" i="26"/>
  <c r="J131" i="26"/>
  <c r="I131" i="26"/>
  <c r="B137" i="29"/>
  <c r="B137" i="26"/>
  <c r="C131" i="47"/>
  <c r="Q122" i="8"/>
  <c r="R122" i="8" s="1"/>
  <c r="C124" i="8"/>
  <c r="A124" i="8"/>
  <c r="H111" i="29"/>
  <c r="I111" i="29"/>
  <c r="J111" i="29"/>
  <c r="G111" i="29"/>
  <c r="K111" i="29"/>
  <c r="L110" i="29"/>
  <c r="A112" i="26"/>
  <c r="A112" i="29"/>
  <c r="A113" i="12"/>
  <c r="A113" i="47" s="1"/>
  <c r="L131" i="12" l="1"/>
  <c r="D131" i="29"/>
  <c r="E131" i="26"/>
  <c r="H106" i="18"/>
  <c r="K129" i="26"/>
  <c r="D131" i="26"/>
  <c r="C131" i="29"/>
  <c r="R130" i="12"/>
  <c r="F130" i="26"/>
  <c r="G132" i="26"/>
  <c r="J132" i="26"/>
  <c r="H132" i="26"/>
  <c r="I132" i="26"/>
  <c r="B139" i="26"/>
  <c r="B139" i="29"/>
  <c r="B138" i="26"/>
  <c r="B138" i="29"/>
  <c r="C132" i="47"/>
  <c r="Q123" i="8"/>
  <c r="R123" i="8" s="1"/>
  <c r="C125" i="8"/>
  <c r="A125" i="8"/>
  <c r="A126" i="8" s="1"/>
  <c r="A113" i="26"/>
  <c r="A113" i="29"/>
  <c r="A114" i="12"/>
  <c r="A114" i="47" s="1"/>
  <c r="J112" i="29"/>
  <c r="J112" i="47" s="1"/>
  <c r="K112" i="29"/>
  <c r="K112" i="47" s="1"/>
  <c r="G112" i="29"/>
  <c r="G112" i="47" s="1"/>
  <c r="I112" i="29"/>
  <c r="I112" i="47" s="1"/>
  <c r="H112" i="29"/>
  <c r="H112" i="47" s="1"/>
  <c r="L111" i="29"/>
  <c r="K111" i="47" l="1"/>
  <c r="M111" i="47" s="1"/>
  <c r="K130" i="26"/>
  <c r="C99" i="18"/>
  <c r="M112" i="47"/>
  <c r="B142" i="47"/>
  <c r="D132" i="47"/>
  <c r="R131" i="12"/>
  <c r="F131" i="26"/>
  <c r="E132" i="26"/>
  <c r="D132" i="29"/>
  <c r="C132" i="29"/>
  <c r="D132" i="26"/>
  <c r="J133" i="26"/>
  <c r="I133" i="26"/>
  <c r="H133" i="26"/>
  <c r="G133" i="26"/>
  <c r="B140" i="26"/>
  <c r="B140" i="29"/>
  <c r="C133" i="47"/>
  <c r="C126" i="8"/>
  <c r="Q124" i="8"/>
  <c r="R124" i="8" s="1"/>
  <c r="A114" i="26"/>
  <c r="A115" i="12"/>
  <c r="A115" i="47" s="1"/>
  <c r="A114" i="29"/>
  <c r="L112" i="29"/>
  <c r="H113" i="29"/>
  <c r="H113" i="47" s="1"/>
  <c r="I113" i="29"/>
  <c r="I113" i="47" s="1"/>
  <c r="J113" i="29"/>
  <c r="J113" i="47" s="1"/>
  <c r="G113" i="29"/>
  <c r="G113" i="47" s="1"/>
  <c r="K113" i="29"/>
  <c r="K113" i="47" s="1"/>
  <c r="K131" i="26" l="1"/>
  <c r="M113" i="47"/>
  <c r="D133" i="47"/>
  <c r="B143" i="47"/>
  <c r="D133" i="26"/>
  <c r="C133" i="29"/>
  <c r="L132" i="12"/>
  <c r="D133" i="29"/>
  <c r="E133" i="26"/>
  <c r="R132" i="12"/>
  <c r="F132" i="26"/>
  <c r="I134" i="26"/>
  <c r="H134" i="26"/>
  <c r="J134" i="26"/>
  <c r="G134" i="26"/>
  <c r="B141" i="26"/>
  <c r="B141" i="29"/>
  <c r="C134" i="47"/>
  <c r="Q125" i="8"/>
  <c r="R125" i="8" s="1"/>
  <c r="C127" i="8"/>
  <c r="A127" i="8"/>
  <c r="J114" i="29"/>
  <c r="J114" i="47" s="1"/>
  <c r="K114" i="29"/>
  <c r="K114" i="47" s="1"/>
  <c r="G114" i="29"/>
  <c r="G114" i="47" s="1"/>
  <c r="I114" i="29"/>
  <c r="I114" i="47" s="1"/>
  <c r="H114" i="29"/>
  <c r="H114" i="47" s="1"/>
  <c r="L113" i="29"/>
  <c r="A115" i="26"/>
  <c r="A115" i="29"/>
  <c r="A116" i="12"/>
  <c r="A116" i="47" s="1"/>
  <c r="K132" i="26" l="1"/>
  <c r="M114" i="47"/>
  <c r="B144" i="47"/>
  <c r="D134" i="47"/>
  <c r="D134" i="29"/>
  <c r="E134" i="26"/>
  <c r="L133" i="12"/>
  <c r="R133" i="12"/>
  <c r="F133" i="26"/>
  <c r="D134" i="26"/>
  <c r="C134" i="29"/>
  <c r="H135" i="26"/>
  <c r="G135" i="26"/>
  <c r="I135" i="26"/>
  <c r="J135" i="26"/>
  <c r="B142" i="26"/>
  <c r="B142" i="29"/>
  <c r="C135" i="47"/>
  <c r="Q126" i="8"/>
  <c r="R126" i="8" s="1"/>
  <c r="C128" i="8"/>
  <c r="A128" i="8"/>
  <c r="A116" i="26"/>
  <c r="A116" i="29"/>
  <c r="A117" i="12"/>
  <c r="A117" i="47" s="1"/>
  <c r="H115" i="29"/>
  <c r="H115" i="47" s="1"/>
  <c r="I115" i="29"/>
  <c r="I115" i="47" s="1"/>
  <c r="G115" i="29"/>
  <c r="G115" i="47" s="1"/>
  <c r="K115" i="29"/>
  <c r="J115" i="29"/>
  <c r="J115" i="47" s="1"/>
  <c r="L114" i="29"/>
  <c r="K133" i="26" l="1"/>
  <c r="B145" i="47"/>
  <c r="B146" i="47"/>
  <c r="R134" i="12"/>
  <c r="F134" i="26"/>
  <c r="L134" i="12"/>
  <c r="D135" i="26"/>
  <c r="C135" i="29"/>
  <c r="G136" i="26"/>
  <c r="J136" i="26"/>
  <c r="I136" i="26"/>
  <c r="H136" i="26"/>
  <c r="B143" i="26"/>
  <c r="B143" i="29"/>
  <c r="C136" i="47"/>
  <c r="A129" i="8"/>
  <c r="C129" i="8"/>
  <c r="Q127" i="8"/>
  <c r="R127" i="8" s="1"/>
  <c r="A117" i="26"/>
  <c r="A117" i="29"/>
  <c r="A118" i="12"/>
  <c r="A118" i="47" s="1"/>
  <c r="L115" i="29"/>
  <c r="J116" i="29"/>
  <c r="J116" i="47" s="1"/>
  <c r="K116" i="29"/>
  <c r="G116" i="29"/>
  <c r="G116" i="47" s="1"/>
  <c r="I116" i="29"/>
  <c r="I116" i="47" s="1"/>
  <c r="H116" i="29"/>
  <c r="H116" i="47" s="1"/>
  <c r="K115" i="47" l="1"/>
  <c r="M115" i="47" s="1"/>
  <c r="K134" i="26"/>
  <c r="D136" i="47"/>
  <c r="L135" i="12"/>
  <c r="R135" i="12"/>
  <c r="F135" i="26"/>
  <c r="D136" i="29"/>
  <c r="E136" i="26"/>
  <c r="D136" i="26"/>
  <c r="C136" i="29"/>
  <c r="J137" i="26"/>
  <c r="I137" i="26"/>
  <c r="G137" i="26"/>
  <c r="H137" i="26"/>
  <c r="B144" i="26"/>
  <c r="B144" i="29"/>
  <c r="C137" i="47"/>
  <c r="Q128" i="8"/>
  <c r="R128" i="8" s="1"/>
  <c r="C130" i="8"/>
  <c r="A130" i="8"/>
  <c r="L116" i="29"/>
  <c r="A118" i="26"/>
  <c r="A119" i="12"/>
  <c r="A119" i="47" s="1"/>
  <c r="A118" i="29"/>
  <c r="H117" i="29"/>
  <c r="H117" i="47" s="1"/>
  <c r="I117" i="29"/>
  <c r="I117" i="47" s="1"/>
  <c r="G117" i="29"/>
  <c r="G117" i="47" s="1"/>
  <c r="K117" i="29"/>
  <c r="K117" i="47" s="1"/>
  <c r="J117" i="29"/>
  <c r="J117" i="47" s="1"/>
  <c r="K116" i="47" l="1"/>
  <c r="M116" i="47" s="1"/>
  <c r="K135" i="26"/>
  <c r="M117" i="47"/>
  <c r="B147" i="47"/>
  <c r="B148" i="47"/>
  <c r="L136" i="12"/>
  <c r="R136" i="12"/>
  <c r="F136" i="26"/>
  <c r="E137" i="26"/>
  <c r="D137" i="29"/>
  <c r="C137" i="29"/>
  <c r="D137" i="26"/>
  <c r="I138" i="26"/>
  <c r="H138" i="26"/>
  <c r="J138" i="26"/>
  <c r="G138" i="26"/>
  <c r="B145" i="26"/>
  <c r="B145" i="29"/>
  <c r="C138" i="47"/>
  <c r="A131" i="8"/>
  <c r="C131" i="8"/>
  <c r="Q129" i="8"/>
  <c r="R129" i="8" s="1"/>
  <c r="L117" i="29"/>
  <c r="J118" i="29"/>
  <c r="J118" i="47" s="1"/>
  <c r="K118" i="29"/>
  <c r="G118" i="29"/>
  <c r="G118" i="47" s="1"/>
  <c r="I118" i="29"/>
  <c r="I118" i="47" s="1"/>
  <c r="H118" i="29"/>
  <c r="H118" i="47" s="1"/>
  <c r="A119" i="26"/>
  <c r="A119" i="29"/>
  <c r="A120" i="12"/>
  <c r="A120" i="47" s="1"/>
  <c r="K136" i="26" l="1"/>
  <c r="E138" i="26"/>
  <c r="D138" i="29"/>
  <c r="C138" i="29"/>
  <c r="D138" i="26"/>
  <c r="R137" i="12"/>
  <c r="F137" i="26"/>
  <c r="L137" i="12"/>
  <c r="H139" i="26"/>
  <c r="G139" i="26"/>
  <c r="J139" i="26"/>
  <c r="I139" i="26"/>
  <c r="B146" i="26"/>
  <c r="B146" i="29"/>
  <c r="C139" i="47"/>
  <c r="Q130" i="8"/>
  <c r="R130" i="8" s="1"/>
  <c r="C132" i="8"/>
  <c r="A132" i="8"/>
  <c r="L118" i="29"/>
  <c r="A120" i="26"/>
  <c r="A120" i="29"/>
  <c r="A121" i="12"/>
  <c r="A121" i="47" s="1"/>
  <c r="H119" i="29"/>
  <c r="I119" i="29"/>
  <c r="K119" i="29"/>
  <c r="J119" i="29"/>
  <c r="G119" i="29"/>
  <c r="K118" i="47" l="1"/>
  <c r="M118" i="47" s="1"/>
  <c r="D139" i="47"/>
  <c r="B149" i="47"/>
  <c r="C139" i="29"/>
  <c r="D139" i="26"/>
  <c r="H99" i="18"/>
  <c r="K137" i="26"/>
  <c r="L138" i="12"/>
  <c r="R138" i="12"/>
  <c r="F138" i="26"/>
  <c r="E139" i="26"/>
  <c r="D139" i="29"/>
  <c r="G140" i="26"/>
  <c r="J140" i="26"/>
  <c r="H140" i="26"/>
  <c r="I140" i="26"/>
  <c r="B147" i="26"/>
  <c r="B147" i="29"/>
  <c r="C140" i="47"/>
  <c r="Q131" i="8"/>
  <c r="R131" i="8" s="1"/>
  <c r="C133" i="8"/>
  <c r="A133" i="8"/>
  <c r="A121" i="26"/>
  <c r="A121" i="29"/>
  <c r="A122" i="12"/>
  <c r="A122" i="47" s="1"/>
  <c r="L119" i="29"/>
  <c r="J120" i="29"/>
  <c r="F114" i="18" s="1"/>
  <c r="K120" i="29"/>
  <c r="G120" i="29"/>
  <c r="I120" i="29"/>
  <c r="H120" i="29"/>
  <c r="H119" i="47" l="1"/>
  <c r="M119" i="47" s="1"/>
  <c r="I120" i="47"/>
  <c r="E114" i="18"/>
  <c r="G120" i="47"/>
  <c r="C114" i="18"/>
  <c r="K120" i="47"/>
  <c r="G114" i="18"/>
  <c r="K138" i="26"/>
  <c r="H120" i="47"/>
  <c r="D114" i="18"/>
  <c r="B150" i="47"/>
  <c r="D140" i="47"/>
  <c r="B151" i="47"/>
  <c r="C140" i="29"/>
  <c r="D140" i="26"/>
  <c r="L139" i="12"/>
  <c r="R139" i="12"/>
  <c r="F139" i="26"/>
  <c r="E140" i="26"/>
  <c r="D140" i="29"/>
  <c r="J141" i="26"/>
  <c r="I141" i="26"/>
  <c r="H141" i="26"/>
  <c r="G141" i="26"/>
  <c r="B148" i="26"/>
  <c r="B148" i="29"/>
  <c r="C141" i="47"/>
  <c r="C134" i="8"/>
  <c r="A134" i="8"/>
  <c r="Q132" i="8"/>
  <c r="R132" i="8" s="1"/>
  <c r="L120" i="29"/>
  <c r="A122" i="26"/>
  <c r="A122" i="29"/>
  <c r="A123" i="12"/>
  <c r="A123" i="47" s="1"/>
  <c r="H121" i="29"/>
  <c r="H121" i="47" s="1"/>
  <c r="I121" i="29"/>
  <c r="I121" i="47" s="1"/>
  <c r="J121" i="29"/>
  <c r="J121" i="47" s="1"/>
  <c r="G121" i="29"/>
  <c r="G121" i="47" s="1"/>
  <c r="K121" i="29"/>
  <c r="K121" i="47" s="1"/>
  <c r="J120" i="47" l="1"/>
  <c r="M120" i="47" s="1"/>
  <c r="K139" i="26"/>
  <c r="M121" i="47"/>
  <c r="D141" i="47"/>
  <c r="E141" i="26"/>
  <c r="D141" i="29"/>
  <c r="R140" i="12"/>
  <c r="F140" i="26"/>
  <c r="D141" i="26"/>
  <c r="C141" i="29"/>
  <c r="L140" i="12"/>
  <c r="I142" i="26"/>
  <c r="H142" i="26"/>
  <c r="J142" i="26"/>
  <c r="G142" i="26"/>
  <c r="B149" i="26"/>
  <c r="B149" i="29"/>
  <c r="C142" i="47"/>
  <c r="A135" i="8"/>
  <c r="C135" i="8"/>
  <c r="Q133" i="8"/>
  <c r="R133" i="8" s="1"/>
  <c r="J122" i="29"/>
  <c r="J122" i="47" s="1"/>
  <c r="K122" i="29"/>
  <c r="G122" i="29"/>
  <c r="G122" i="47" s="1"/>
  <c r="I122" i="29"/>
  <c r="I122" i="47" s="1"/>
  <c r="H122" i="29"/>
  <c r="H122" i="47" s="1"/>
  <c r="L121" i="29"/>
  <c r="A123" i="26"/>
  <c r="A123" i="29"/>
  <c r="A124" i="12"/>
  <c r="A124" i="47" s="1"/>
  <c r="K140" i="26" l="1"/>
  <c r="D142" i="47"/>
  <c r="B152" i="47"/>
  <c r="B153" i="47"/>
  <c r="R141" i="12"/>
  <c r="F141" i="26"/>
  <c r="C142" i="29"/>
  <c r="D142" i="26"/>
  <c r="E142" i="26"/>
  <c r="D142" i="29"/>
  <c r="L141" i="12"/>
  <c r="H143" i="26"/>
  <c r="G143" i="26"/>
  <c r="I143" i="26"/>
  <c r="J143" i="26"/>
  <c r="B150" i="26"/>
  <c r="B150" i="29"/>
  <c r="C143" i="47"/>
  <c r="A136" i="8"/>
  <c r="C136" i="8"/>
  <c r="Q134" i="8"/>
  <c r="R134" i="8" s="1"/>
  <c r="A124" i="26"/>
  <c r="A124" i="29"/>
  <c r="A125" i="12"/>
  <c r="A125" i="47" s="1"/>
  <c r="L122" i="29"/>
  <c r="H123" i="29"/>
  <c r="I123" i="29"/>
  <c r="K123" i="29"/>
  <c r="J123" i="29"/>
  <c r="G123" i="29"/>
  <c r="K122" i="47" l="1"/>
  <c r="M122" i="47" s="1"/>
  <c r="K141" i="26"/>
  <c r="D143" i="47"/>
  <c r="B154" i="47"/>
  <c r="C143" i="29"/>
  <c r="D143" i="26"/>
  <c r="R142" i="12"/>
  <c r="F142" i="26"/>
  <c r="D143" i="29"/>
  <c r="E143" i="26"/>
  <c r="L142" i="12"/>
  <c r="G144" i="26"/>
  <c r="J144" i="26"/>
  <c r="I144" i="26"/>
  <c r="H144" i="26"/>
  <c r="B151" i="26"/>
  <c r="B151" i="29"/>
  <c r="C144" i="47"/>
  <c r="Q135" i="8"/>
  <c r="R135" i="8" s="1"/>
  <c r="C137" i="8"/>
  <c r="A137" i="8"/>
  <c r="G115" i="18"/>
  <c r="A125" i="26"/>
  <c r="A126" i="12"/>
  <c r="A126" i="47" s="1"/>
  <c r="A125" i="29"/>
  <c r="E115" i="18"/>
  <c r="J124" i="29"/>
  <c r="J124" i="47" s="1"/>
  <c r="K124" i="29"/>
  <c r="K124" i="47" s="1"/>
  <c r="G124" i="29"/>
  <c r="G124" i="47" s="1"/>
  <c r="H124" i="29"/>
  <c r="H124" i="47" s="1"/>
  <c r="I124" i="29"/>
  <c r="I124" i="47" s="1"/>
  <c r="L123" i="29"/>
  <c r="D115" i="18"/>
  <c r="F115" i="18"/>
  <c r="H123" i="47" l="1"/>
  <c r="M123" i="47" s="1"/>
  <c r="K142" i="26"/>
  <c r="M124" i="47"/>
  <c r="D144" i="47"/>
  <c r="L143" i="12"/>
  <c r="R143" i="12"/>
  <c r="F143" i="26"/>
  <c r="D144" i="26"/>
  <c r="C144" i="29"/>
  <c r="D144" i="29"/>
  <c r="E144" i="26"/>
  <c r="J145" i="26"/>
  <c r="I145" i="26"/>
  <c r="G145" i="26"/>
  <c r="H145" i="26"/>
  <c r="B152" i="26"/>
  <c r="B152" i="29"/>
  <c r="C145" i="47"/>
  <c r="Q136" i="8"/>
  <c r="R136" i="8" s="1"/>
  <c r="A138" i="8"/>
  <c r="C138" i="8"/>
  <c r="L124" i="29"/>
  <c r="H114" i="18"/>
  <c r="H115" i="18" s="1"/>
  <c r="C115" i="18"/>
  <c r="H125" i="29"/>
  <c r="D107" i="18" s="1"/>
  <c r="I125" i="29"/>
  <c r="E107" i="18" s="1"/>
  <c r="J125" i="29"/>
  <c r="F107" i="18" s="1"/>
  <c r="G125" i="29"/>
  <c r="C107" i="18" s="1"/>
  <c r="K125" i="29"/>
  <c r="G107" i="18" s="1"/>
  <c r="A126" i="26"/>
  <c r="A127" i="12"/>
  <c r="A127" i="47" s="1"/>
  <c r="A126" i="29"/>
  <c r="K143" i="26" l="1"/>
  <c r="B155" i="47"/>
  <c r="D145" i="47"/>
  <c r="B156" i="47"/>
  <c r="R144" i="12"/>
  <c r="F144" i="26"/>
  <c r="D145" i="26"/>
  <c r="C145" i="29"/>
  <c r="D145" i="29"/>
  <c r="E145" i="26"/>
  <c r="L144" i="12"/>
  <c r="I146" i="26"/>
  <c r="H146" i="26"/>
  <c r="J146" i="26"/>
  <c r="G146" i="26"/>
  <c r="B153" i="26"/>
  <c r="B153" i="29"/>
  <c r="C146" i="47"/>
  <c r="Q137" i="8"/>
  <c r="R137" i="8" s="1"/>
  <c r="C139" i="8"/>
  <c r="A139" i="8"/>
  <c r="J126" i="29"/>
  <c r="K126" i="29"/>
  <c r="G126" i="29"/>
  <c r="I126" i="29"/>
  <c r="H126" i="29"/>
  <c r="L125" i="29"/>
  <c r="A127" i="26"/>
  <c r="A127" i="29"/>
  <c r="A128" i="12"/>
  <c r="A128" i="47" s="1"/>
  <c r="J125" i="47" l="1"/>
  <c r="M125" i="47" s="1"/>
  <c r="K144" i="26"/>
  <c r="D146" i="26"/>
  <c r="C146" i="29"/>
  <c r="L145" i="12"/>
  <c r="R145" i="12"/>
  <c r="F145" i="26"/>
  <c r="E146" i="26"/>
  <c r="D146" i="29"/>
  <c r="H147" i="26"/>
  <c r="G147" i="26"/>
  <c r="J147" i="26"/>
  <c r="I147" i="26"/>
  <c r="B154" i="26"/>
  <c r="B154" i="29"/>
  <c r="C147" i="47"/>
  <c r="Q138" i="8"/>
  <c r="R138" i="8" s="1"/>
  <c r="C140" i="8"/>
  <c r="A140" i="8"/>
  <c r="A128" i="26"/>
  <c r="A128" i="29"/>
  <c r="A129" i="12"/>
  <c r="A129" i="47" s="1"/>
  <c r="L126" i="29"/>
  <c r="H127" i="29"/>
  <c r="I127" i="29"/>
  <c r="G127" i="29"/>
  <c r="K127" i="29"/>
  <c r="J127" i="29"/>
  <c r="J126" i="47" l="1"/>
  <c r="M126" i="47" s="1"/>
  <c r="K145" i="26"/>
  <c r="B157" i="47"/>
  <c r="L146" i="12"/>
  <c r="D147" i="29"/>
  <c r="E147" i="26"/>
  <c r="D147" i="26"/>
  <c r="C147" i="29"/>
  <c r="R146" i="12"/>
  <c r="F146" i="26"/>
  <c r="G148" i="26"/>
  <c r="J148" i="26"/>
  <c r="H148" i="26"/>
  <c r="B155" i="26"/>
  <c r="B155" i="29"/>
  <c r="C148" i="47"/>
  <c r="Q139" i="8"/>
  <c r="R139" i="8" s="1"/>
  <c r="C141" i="8"/>
  <c r="A141" i="8"/>
  <c r="A129" i="26"/>
  <c r="A129" i="29"/>
  <c r="A130" i="12"/>
  <c r="A130" i="47" s="1"/>
  <c r="L127" i="29"/>
  <c r="J128" i="29"/>
  <c r="J128" i="47" s="1"/>
  <c r="K128" i="29"/>
  <c r="K128" i="47" s="1"/>
  <c r="G128" i="29"/>
  <c r="G128" i="47" s="1"/>
  <c r="I128" i="29"/>
  <c r="I128" i="47" s="1"/>
  <c r="H128" i="29"/>
  <c r="H128" i="47" s="1"/>
  <c r="K146" i="26" l="1"/>
  <c r="M128" i="47"/>
  <c r="M127" i="47"/>
  <c r="B158" i="47"/>
  <c r="D148" i="47"/>
  <c r="L147" i="12"/>
  <c r="D148" i="29"/>
  <c r="E148" i="26"/>
  <c r="C148" i="29"/>
  <c r="D148" i="26"/>
  <c r="F148" i="26"/>
  <c r="I148" i="26"/>
  <c r="R147" i="12"/>
  <c r="F147" i="26"/>
  <c r="J149" i="26"/>
  <c r="I149" i="26"/>
  <c r="H149" i="26"/>
  <c r="G149" i="26"/>
  <c r="B156" i="26"/>
  <c r="B156" i="29"/>
  <c r="C149" i="47"/>
  <c r="Q140" i="8"/>
  <c r="R140" i="8" s="1"/>
  <c r="C142" i="8"/>
  <c r="A142" i="8"/>
  <c r="L128" i="29"/>
  <c r="A130" i="26"/>
  <c r="A131" i="12"/>
  <c r="A131" i="47" s="1"/>
  <c r="A130" i="29"/>
  <c r="H129" i="29"/>
  <c r="I129" i="29"/>
  <c r="J129" i="29"/>
  <c r="G129" i="29"/>
  <c r="G129" i="47" s="1"/>
  <c r="K129" i="29"/>
  <c r="K129" i="47" s="1"/>
  <c r="K147" i="26" l="1"/>
  <c r="F108" i="18"/>
  <c r="J129" i="47"/>
  <c r="B159" i="47"/>
  <c r="E108" i="18"/>
  <c r="I129" i="47"/>
  <c r="D108" i="18"/>
  <c r="H129" i="47"/>
  <c r="D149" i="47"/>
  <c r="D149" i="26"/>
  <c r="C149" i="29"/>
  <c r="K148" i="26"/>
  <c r="R148" i="12"/>
  <c r="L148" i="12"/>
  <c r="D149" i="29"/>
  <c r="E149" i="26"/>
  <c r="I150" i="26"/>
  <c r="H150" i="26"/>
  <c r="J150" i="26"/>
  <c r="G150" i="26"/>
  <c r="B157" i="26"/>
  <c r="B157" i="29"/>
  <c r="C150" i="47"/>
  <c r="Q141" i="8"/>
  <c r="R141" i="8" s="1"/>
  <c r="C143" i="8"/>
  <c r="A143" i="8"/>
  <c r="L129" i="29"/>
  <c r="J130" i="29"/>
  <c r="K130" i="29"/>
  <c r="G130" i="29"/>
  <c r="I130" i="29"/>
  <c r="H130" i="29"/>
  <c r="A131" i="26"/>
  <c r="A131" i="29"/>
  <c r="A132" i="12"/>
  <c r="A132" i="47" s="1"/>
  <c r="G108" i="18"/>
  <c r="K130" i="47" l="1"/>
  <c r="G100" i="18"/>
  <c r="I130" i="47"/>
  <c r="E100" i="18"/>
  <c r="M129" i="47"/>
  <c r="H130" i="47"/>
  <c r="D100" i="18"/>
  <c r="J130" i="47"/>
  <c r="F100" i="18"/>
  <c r="G130" i="47"/>
  <c r="C100" i="18"/>
  <c r="B160" i="47"/>
  <c r="D150" i="47"/>
  <c r="R149" i="12"/>
  <c r="F149" i="26"/>
  <c r="D150" i="26"/>
  <c r="C150" i="29"/>
  <c r="L149" i="12"/>
  <c r="E150" i="26"/>
  <c r="D150" i="29"/>
  <c r="H151" i="26"/>
  <c r="G151" i="26"/>
  <c r="I151" i="26"/>
  <c r="J151" i="26"/>
  <c r="B158" i="26"/>
  <c r="B158" i="29"/>
  <c r="C151" i="47"/>
  <c r="A144" i="8"/>
  <c r="C144" i="8"/>
  <c r="Q142" i="8"/>
  <c r="R142" i="8" s="1"/>
  <c r="A132" i="26"/>
  <c r="A132" i="29"/>
  <c r="A133" i="12"/>
  <c r="A133" i="47" s="1"/>
  <c r="H131" i="29"/>
  <c r="H131" i="47" s="1"/>
  <c r="I131" i="29"/>
  <c r="I131" i="47" s="1"/>
  <c r="K131" i="29"/>
  <c r="K131" i="47" s="1"/>
  <c r="G131" i="29"/>
  <c r="G131" i="47" s="1"/>
  <c r="J131" i="29"/>
  <c r="J131" i="47" s="1"/>
  <c r="L130" i="29"/>
  <c r="C108" i="18"/>
  <c r="H107" i="18"/>
  <c r="H108" i="18" s="1"/>
  <c r="M130" i="47" l="1"/>
  <c r="K149" i="26"/>
  <c r="M131" i="47"/>
  <c r="B161" i="47"/>
  <c r="D151" i="47"/>
  <c r="D151" i="26"/>
  <c r="C151" i="29"/>
  <c r="L150" i="12"/>
  <c r="D151" i="29"/>
  <c r="E151" i="26"/>
  <c r="R150" i="12"/>
  <c r="F150" i="26"/>
  <c r="G152" i="26"/>
  <c r="J152" i="26"/>
  <c r="I152" i="26"/>
  <c r="H152" i="26"/>
  <c r="B159" i="26"/>
  <c r="B159" i="29"/>
  <c r="C152" i="47"/>
  <c r="Q143" i="8"/>
  <c r="R143" i="8" s="1"/>
  <c r="C145" i="8"/>
  <c r="A145" i="8"/>
  <c r="J132" i="29"/>
  <c r="J132" i="47" s="1"/>
  <c r="K132" i="29"/>
  <c r="K132" i="47" s="1"/>
  <c r="G132" i="29"/>
  <c r="G132" i="47" s="1"/>
  <c r="H132" i="29"/>
  <c r="I132" i="29"/>
  <c r="I132" i="47" s="1"/>
  <c r="L131" i="29"/>
  <c r="A133" i="26"/>
  <c r="A134" i="12"/>
  <c r="A134" i="47" s="1"/>
  <c r="A133" i="29"/>
  <c r="K150" i="26" l="1"/>
  <c r="D152" i="47"/>
  <c r="B162" i="47"/>
  <c r="E152" i="26"/>
  <c r="D152" i="29"/>
  <c r="L151" i="12"/>
  <c r="C152" i="29"/>
  <c r="D152" i="26"/>
  <c r="R151" i="12"/>
  <c r="F151" i="26"/>
  <c r="J153" i="26"/>
  <c r="I153" i="26"/>
  <c r="G153" i="26"/>
  <c r="H153" i="26"/>
  <c r="B160" i="26"/>
  <c r="B160" i="29"/>
  <c r="C153" i="47"/>
  <c r="Q144" i="8"/>
  <c r="R144" i="8" s="1"/>
  <c r="C146" i="8"/>
  <c r="A146" i="8"/>
  <c r="A134" i="26"/>
  <c r="A135" i="12"/>
  <c r="A135" i="47" s="1"/>
  <c r="A134" i="29"/>
  <c r="L132" i="29"/>
  <c r="H133" i="29"/>
  <c r="H133" i="47" s="1"/>
  <c r="I133" i="29"/>
  <c r="I133" i="47" s="1"/>
  <c r="K133" i="29"/>
  <c r="K133" i="47" s="1"/>
  <c r="G133" i="29"/>
  <c r="G133" i="47" s="1"/>
  <c r="J133" i="29"/>
  <c r="J133" i="47" s="1"/>
  <c r="H132" i="47" l="1"/>
  <c r="M132" i="47" s="1"/>
  <c r="K151" i="26"/>
  <c r="M133" i="47"/>
  <c r="D153" i="47"/>
  <c r="B163" i="47"/>
  <c r="R152" i="12"/>
  <c r="F152" i="26"/>
  <c r="D153" i="26"/>
  <c r="C153" i="29"/>
  <c r="D153" i="29"/>
  <c r="E153" i="26"/>
  <c r="L152" i="12"/>
  <c r="I154" i="26"/>
  <c r="H154" i="26"/>
  <c r="J154" i="26"/>
  <c r="G154" i="26"/>
  <c r="B161" i="26"/>
  <c r="B161" i="29"/>
  <c r="C154" i="47"/>
  <c r="A147" i="8"/>
  <c r="Q145" i="8"/>
  <c r="R145" i="8" s="1"/>
  <c r="C147" i="8"/>
  <c r="L133" i="29"/>
  <c r="A135" i="26"/>
  <c r="A135" i="29"/>
  <c r="A136" i="12"/>
  <c r="A136" i="47" s="1"/>
  <c r="J134" i="29"/>
  <c r="J134" i="47" s="1"/>
  <c r="K134" i="29"/>
  <c r="K134" i="47" s="1"/>
  <c r="G134" i="29"/>
  <c r="H134" i="29"/>
  <c r="I134" i="29"/>
  <c r="K152" i="26" l="1"/>
  <c r="G134" i="47"/>
  <c r="I134" i="47"/>
  <c r="H134" i="47"/>
  <c r="D154" i="47"/>
  <c r="B164" i="47"/>
  <c r="D154" i="29"/>
  <c r="E154" i="26"/>
  <c r="R153" i="12"/>
  <c r="F153" i="26"/>
  <c r="L153" i="12"/>
  <c r="D154" i="26"/>
  <c r="C154" i="29"/>
  <c r="H155" i="26"/>
  <c r="G155" i="26"/>
  <c r="J155" i="26"/>
  <c r="I155" i="26"/>
  <c r="B162" i="26"/>
  <c r="B162" i="29"/>
  <c r="C155" i="47"/>
  <c r="Q146" i="8"/>
  <c r="R146" i="8" s="1"/>
  <c r="A148" i="8"/>
  <c r="C148" i="8"/>
  <c r="A136" i="26"/>
  <c r="A137" i="12"/>
  <c r="A137" i="47" s="1"/>
  <c r="A136" i="29"/>
  <c r="L134" i="29"/>
  <c r="H135" i="29"/>
  <c r="H135" i="47" s="1"/>
  <c r="I135" i="29"/>
  <c r="I135" i="47" s="1"/>
  <c r="J135" i="29"/>
  <c r="J135" i="47" s="1"/>
  <c r="K135" i="29"/>
  <c r="K135" i="47" s="1"/>
  <c r="G135" i="29"/>
  <c r="G135" i="47" s="1"/>
  <c r="K153" i="26" l="1"/>
  <c r="M134" i="47"/>
  <c r="M135" i="47"/>
  <c r="B165" i="47"/>
  <c r="D155" i="47"/>
  <c r="D155" i="29"/>
  <c r="E155" i="26"/>
  <c r="C155" i="29"/>
  <c r="D155" i="26"/>
  <c r="L154" i="12"/>
  <c r="R154" i="12"/>
  <c r="F154" i="26"/>
  <c r="G156" i="26"/>
  <c r="J156" i="26"/>
  <c r="H156" i="26"/>
  <c r="I156" i="26"/>
  <c r="B163" i="26"/>
  <c r="B163" i="29"/>
  <c r="C156" i="47"/>
  <c r="Q147" i="8"/>
  <c r="R147" i="8" s="1"/>
  <c r="A149" i="8"/>
  <c r="C149" i="8"/>
  <c r="L135" i="29"/>
  <c r="J136" i="29"/>
  <c r="J136" i="47" s="1"/>
  <c r="K136" i="29"/>
  <c r="K136" i="47" s="1"/>
  <c r="G136" i="29"/>
  <c r="G136" i="47" s="1"/>
  <c r="H136" i="29"/>
  <c r="H136" i="47" s="1"/>
  <c r="I136" i="29"/>
  <c r="I136" i="47" s="1"/>
  <c r="A137" i="26"/>
  <c r="A137" i="29"/>
  <c r="A138" i="12"/>
  <c r="K154" i="26" l="1"/>
  <c r="M136" i="47"/>
  <c r="B166" i="47"/>
  <c r="A138" i="26"/>
  <c r="A138" i="47"/>
  <c r="D156" i="47"/>
  <c r="D156" i="26"/>
  <c r="C156" i="29"/>
  <c r="L155" i="12"/>
  <c r="R155" i="12"/>
  <c r="F155" i="26"/>
  <c r="D156" i="29"/>
  <c r="E156" i="26"/>
  <c r="J157" i="26"/>
  <c r="I157" i="26"/>
  <c r="H157" i="26"/>
  <c r="G157" i="26"/>
  <c r="B164" i="26"/>
  <c r="B164" i="29"/>
  <c r="C157" i="47"/>
  <c r="C150" i="8"/>
  <c r="Q148" i="8"/>
  <c r="R148" i="8" s="1"/>
  <c r="A150" i="8"/>
  <c r="A139" i="12"/>
  <c r="A138" i="29"/>
  <c r="H137" i="29"/>
  <c r="H137" i="47" s="1"/>
  <c r="I137" i="29"/>
  <c r="J137" i="29"/>
  <c r="J137" i="47" s="1"/>
  <c r="G137" i="29"/>
  <c r="K137" i="29"/>
  <c r="K137" i="47" s="1"/>
  <c r="L136" i="29"/>
  <c r="K155" i="26" l="1"/>
  <c r="G137" i="47"/>
  <c r="B167" i="47"/>
  <c r="D157" i="47"/>
  <c r="A139" i="26"/>
  <c r="A139" i="47"/>
  <c r="B168" i="47"/>
  <c r="D157" i="29"/>
  <c r="E157" i="26"/>
  <c r="D157" i="26"/>
  <c r="C157" i="29"/>
  <c r="L156" i="12"/>
  <c r="R156" i="12"/>
  <c r="F156" i="26"/>
  <c r="I158" i="26"/>
  <c r="H158" i="26"/>
  <c r="J158" i="26"/>
  <c r="G158" i="26"/>
  <c r="B165" i="26"/>
  <c r="B165" i="29"/>
  <c r="C158" i="47"/>
  <c r="F101" i="18"/>
  <c r="E101" i="18"/>
  <c r="D101" i="18"/>
  <c r="A151" i="8"/>
  <c r="C151" i="8"/>
  <c r="Q149" i="8"/>
  <c r="R149" i="8" s="1"/>
  <c r="G101" i="18"/>
  <c r="L137" i="29"/>
  <c r="J138" i="29"/>
  <c r="K138" i="29"/>
  <c r="K138" i="47" s="1"/>
  <c r="G138" i="29"/>
  <c r="G138" i="47" s="1"/>
  <c r="I138" i="29"/>
  <c r="I138" i="47" s="1"/>
  <c r="H138" i="29"/>
  <c r="H138" i="47" s="1"/>
  <c r="A139" i="29"/>
  <c r="A140" i="12"/>
  <c r="I137" i="47" l="1"/>
  <c r="M137" i="47" s="1"/>
  <c r="K156" i="26"/>
  <c r="A140" i="26"/>
  <c r="A140" i="47"/>
  <c r="D158" i="47"/>
  <c r="E158" i="26"/>
  <c r="D158" i="29"/>
  <c r="L157" i="12"/>
  <c r="D158" i="26"/>
  <c r="C158" i="29"/>
  <c r="R157" i="12"/>
  <c r="F157" i="26"/>
  <c r="H159" i="26"/>
  <c r="G159" i="26"/>
  <c r="I159" i="26"/>
  <c r="J159" i="26"/>
  <c r="B166" i="26"/>
  <c r="B166" i="29"/>
  <c r="C159" i="47"/>
  <c r="Q150" i="8"/>
  <c r="R150" i="8" s="1"/>
  <c r="A152" i="8"/>
  <c r="C152" i="8"/>
  <c r="H100" i="18"/>
  <c r="H101" i="18" s="1"/>
  <c r="C101" i="18"/>
  <c r="A141" i="12"/>
  <c r="A140" i="29"/>
  <c r="L138" i="29"/>
  <c r="H139" i="29"/>
  <c r="I139" i="29"/>
  <c r="I139" i="47" s="1"/>
  <c r="G139" i="29"/>
  <c r="G139" i="47" s="1"/>
  <c r="K139" i="29"/>
  <c r="K139" i="47" s="1"/>
  <c r="J139" i="29"/>
  <c r="J139" i="47" s="1"/>
  <c r="J138" i="47" l="1"/>
  <c r="M138" i="47" s="1"/>
  <c r="K157" i="26"/>
  <c r="B169" i="47"/>
  <c r="D159" i="47"/>
  <c r="A141" i="26"/>
  <c r="A141" i="47"/>
  <c r="B170" i="47"/>
  <c r="E159" i="26"/>
  <c r="D159" i="29"/>
  <c r="C159" i="29"/>
  <c r="D159" i="26"/>
  <c r="R158" i="12"/>
  <c r="F158" i="26"/>
  <c r="L158" i="12"/>
  <c r="G160" i="26"/>
  <c r="J160" i="26"/>
  <c r="I160" i="26"/>
  <c r="H160" i="26"/>
  <c r="B167" i="26"/>
  <c r="B167" i="29"/>
  <c r="C160" i="47"/>
  <c r="Q151" i="8"/>
  <c r="R151" i="8" s="1"/>
  <c r="C153" i="8"/>
  <c r="A153" i="8"/>
  <c r="A13" i="10" s="1"/>
  <c r="L139" i="29"/>
  <c r="J140" i="29"/>
  <c r="K140" i="29"/>
  <c r="G140" i="29"/>
  <c r="I140" i="29"/>
  <c r="H140" i="29"/>
  <c r="A141" i="29"/>
  <c r="A142" i="12"/>
  <c r="H139" i="47" l="1"/>
  <c r="M139" i="47" s="1"/>
  <c r="K158" i="26"/>
  <c r="A142" i="26"/>
  <c r="A142" i="47"/>
  <c r="G140" i="47"/>
  <c r="K140" i="47"/>
  <c r="H140" i="47"/>
  <c r="J140" i="47"/>
  <c r="I140" i="47"/>
  <c r="D160" i="47"/>
  <c r="L159" i="12"/>
  <c r="D160" i="26"/>
  <c r="C160" i="29"/>
  <c r="E160" i="26"/>
  <c r="D160" i="29"/>
  <c r="R159" i="12"/>
  <c r="F159" i="26"/>
  <c r="J161" i="26"/>
  <c r="I161" i="26"/>
  <c r="G161" i="26"/>
  <c r="H161" i="26"/>
  <c r="B168" i="26"/>
  <c r="B168" i="29"/>
  <c r="C161" i="47"/>
  <c r="Q152" i="8"/>
  <c r="R152" i="8" s="1"/>
  <c r="B13" i="34"/>
  <c r="B14" i="34" s="1"/>
  <c r="A14" i="10"/>
  <c r="A143" i="12"/>
  <c r="A142" i="29"/>
  <c r="H141" i="29"/>
  <c r="I141" i="29"/>
  <c r="G141" i="29"/>
  <c r="K141" i="29"/>
  <c r="J141" i="29"/>
  <c r="L140" i="29"/>
  <c r="K159" i="26" l="1"/>
  <c r="M140" i="47"/>
  <c r="G141" i="47"/>
  <c r="A143" i="26"/>
  <c r="A143" i="47"/>
  <c r="I141" i="47"/>
  <c r="J141" i="47"/>
  <c r="D161" i="47"/>
  <c r="H141" i="47"/>
  <c r="K141" i="47"/>
  <c r="B171" i="47"/>
  <c r="B172" i="47"/>
  <c r="D161" i="26"/>
  <c r="C161" i="29"/>
  <c r="D161" i="29"/>
  <c r="E161" i="26"/>
  <c r="L160" i="12"/>
  <c r="R160" i="12"/>
  <c r="F160" i="26"/>
  <c r="I162" i="26"/>
  <c r="H162" i="26"/>
  <c r="J162" i="26"/>
  <c r="G162" i="26"/>
  <c r="B169" i="26"/>
  <c r="B169" i="29"/>
  <c r="C162" i="47"/>
  <c r="Q153" i="8"/>
  <c r="R153" i="8" s="1"/>
  <c r="B15" i="34"/>
  <c r="B16" i="34" s="1"/>
  <c r="A15" i="10"/>
  <c r="J142" i="29"/>
  <c r="J142" i="47" s="1"/>
  <c r="K142" i="29"/>
  <c r="G142" i="29"/>
  <c r="G142" i="47" s="1"/>
  <c r="I142" i="29"/>
  <c r="I142" i="47" s="1"/>
  <c r="H142" i="29"/>
  <c r="H142" i="47" s="1"/>
  <c r="L141" i="29"/>
  <c r="A143" i="29"/>
  <c r="A144" i="12"/>
  <c r="K160" i="26" l="1"/>
  <c r="M141" i="47"/>
  <c r="K142" i="47"/>
  <c r="M142" i="47" s="1"/>
  <c r="D162" i="47"/>
  <c r="A144" i="26"/>
  <c r="A144" i="47"/>
  <c r="B173" i="47"/>
  <c r="R161" i="12"/>
  <c r="F161" i="26"/>
  <c r="D162" i="26"/>
  <c r="C162" i="29"/>
  <c r="L161" i="12"/>
  <c r="E162" i="26"/>
  <c r="D162" i="29"/>
  <c r="H163" i="26"/>
  <c r="G163" i="26"/>
  <c r="J163" i="26"/>
  <c r="I163" i="26"/>
  <c r="B170" i="26"/>
  <c r="B170" i="29"/>
  <c r="C163" i="47"/>
  <c r="A16" i="10"/>
  <c r="H143" i="29"/>
  <c r="I143" i="29"/>
  <c r="K143" i="29"/>
  <c r="J143" i="29"/>
  <c r="G143" i="29"/>
  <c r="L142" i="29"/>
  <c r="A144" i="29"/>
  <c r="A145" i="12"/>
  <c r="K161" i="26" l="1"/>
  <c r="D163" i="47"/>
  <c r="A145" i="26"/>
  <c r="A145" i="47"/>
  <c r="C163" i="29"/>
  <c r="D163" i="26"/>
  <c r="L162" i="12"/>
  <c r="R162" i="12"/>
  <c r="F162" i="26"/>
  <c r="E163" i="26"/>
  <c r="D163" i="29"/>
  <c r="G164" i="26"/>
  <c r="J164" i="26"/>
  <c r="H164" i="26"/>
  <c r="I164" i="26"/>
  <c r="B171" i="26"/>
  <c r="B171" i="29"/>
  <c r="C164" i="47"/>
  <c r="B17" i="34"/>
  <c r="B18" i="34" s="1"/>
  <c r="A17" i="10"/>
  <c r="A145" i="29"/>
  <c r="A146" i="12"/>
  <c r="J144" i="29"/>
  <c r="J144" i="47" s="1"/>
  <c r="K144" i="29"/>
  <c r="K144" i="47" s="1"/>
  <c r="G144" i="29"/>
  <c r="I144" i="29"/>
  <c r="I144" i="47" s="1"/>
  <c r="H144" i="29"/>
  <c r="H144" i="47" s="1"/>
  <c r="L143" i="29"/>
  <c r="H143" i="47" l="1"/>
  <c r="M143" i="47" s="1"/>
  <c r="K162" i="26"/>
  <c r="A146" i="26"/>
  <c r="A146" i="47"/>
  <c r="D164" i="47"/>
  <c r="G144" i="47"/>
  <c r="M144" i="47" s="1"/>
  <c r="B174" i="47"/>
  <c r="L163" i="12"/>
  <c r="R163" i="12"/>
  <c r="F163" i="26"/>
  <c r="D164" i="26"/>
  <c r="C164" i="29"/>
  <c r="E164" i="26"/>
  <c r="D164" i="29"/>
  <c r="J165" i="26"/>
  <c r="I165" i="26"/>
  <c r="H165" i="26"/>
  <c r="G165" i="26"/>
  <c r="B172" i="26"/>
  <c r="B172" i="29"/>
  <c r="C165" i="47"/>
  <c r="A18" i="10"/>
  <c r="A147" i="12"/>
  <c r="A146" i="29"/>
  <c r="L144" i="29"/>
  <c r="H145" i="29"/>
  <c r="I145" i="29"/>
  <c r="G145" i="29"/>
  <c r="D67" i="18" s="1"/>
  <c r="K145" i="29"/>
  <c r="H67" i="18" s="1"/>
  <c r="J145" i="29"/>
  <c r="K163" i="26" l="1"/>
  <c r="F67" i="18"/>
  <c r="G67" i="18"/>
  <c r="E67" i="18"/>
  <c r="A147" i="26"/>
  <c r="A147" i="47"/>
  <c r="D165" i="47"/>
  <c r="B175" i="47"/>
  <c r="R164" i="12"/>
  <c r="F164" i="26"/>
  <c r="C165" i="29"/>
  <c r="D165" i="26"/>
  <c r="L164" i="12"/>
  <c r="D165" i="29"/>
  <c r="E165" i="26"/>
  <c r="I166" i="26"/>
  <c r="H166" i="26"/>
  <c r="J166" i="26"/>
  <c r="G166" i="26"/>
  <c r="B173" i="26"/>
  <c r="B173" i="29"/>
  <c r="C166" i="47"/>
  <c r="B19" i="34"/>
  <c r="B20" i="34" s="1"/>
  <c r="A19" i="10"/>
  <c r="L145" i="29"/>
  <c r="J146" i="29"/>
  <c r="K146" i="29"/>
  <c r="G146" i="29"/>
  <c r="I146" i="29"/>
  <c r="H146" i="29"/>
  <c r="A147" i="29"/>
  <c r="A148" i="12"/>
  <c r="K145" i="47" l="1"/>
  <c r="M145" i="47" s="1"/>
  <c r="K164" i="26"/>
  <c r="H146" i="47"/>
  <c r="J146" i="47"/>
  <c r="D166" i="47"/>
  <c r="B176" i="47"/>
  <c r="A148" i="26"/>
  <c r="A148" i="47"/>
  <c r="I146" i="47"/>
  <c r="G146" i="47"/>
  <c r="K146" i="47"/>
  <c r="L165" i="12"/>
  <c r="R165" i="12"/>
  <c r="F165" i="26"/>
  <c r="D166" i="26"/>
  <c r="C166" i="29"/>
  <c r="E166" i="26"/>
  <c r="D166" i="29"/>
  <c r="H167" i="26"/>
  <c r="G167" i="26"/>
  <c r="I167" i="26"/>
  <c r="J167" i="26"/>
  <c r="B174" i="26"/>
  <c r="B174" i="29"/>
  <c r="C167" i="47"/>
  <c r="A20" i="10"/>
  <c r="H147" i="29"/>
  <c r="I147" i="29"/>
  <c r="K147" i="29"/>
  <c r="J147" i="29"/>
  <c r="G147" i="29"/>
  <c r="A148" i="29"/>
  <c r="A149" i="12"/>
  <c r="L146" i="29"/>
  <c r="K165" i="26" l="1"/>
  <c r="M146" i="47"/>
  <c r="I147" i="47"/>
  <c r="G147" i="47"/>
  <c r="J147" i="47"/>
  <c r="D167" i="47"/>
  <c r="H147" i="47"/>
  <c r="A149" i="26"/>
  <c r="A149" i="47"/>
  <c r="K147" i="47"/>
  <c r="B177" i="47"/>
  <c r="E167" i="26"/>
  <c r="D167" i="29"/>
  <c r="C167" i="29"/>
  <c r="D167" i="26"/>
  <c r="R166" i="12"/>
  <c r="F166" i="26"/>
  <c r="L166" i="12"/>
  <c r="G168" i="26"/>
  <c r="J168" i="26"/>
  <c r="I168" i="26"/>
  <c r="H168" i="26"/>
  <c r="B175" i="26"/>
  <c r="B175" i="29"/>
  <c r="C168" i="47"/>
  <c r="B21" i="34"/>
  <c r="B22" i="34" s="1"/>
  <c r="A21" i="10"/>
  <c r="A149" i="29"/>
  <c r="A150" i="12"/>
  <c r="J148" i="29"/>
  <c r="J148" i="47" s="1"/>
  <c r="K148" i="29"/>
  <c r="G148" i="29"/>
  <c r="G148" i="47" s="1"/>
  <c r="I148" i="29"/>
  <c r="I148" i="47" s="1"/>
  <c r="H148" i="29"/>
  <c r="H148" i="47" s="1"/>
  <c r="L147" i="29"/>
  <c r="L147" i="47" l="1"/>
  <c r="K166" i="26"/>
  <c r="M147" i="47"/>
  <c r="A150" i="26"/>
  <c r="A150" i="47"/>
  <c r="B178" i="47"/>
  <c r="D168" i="47"/>
  <c r="R167" i="12"/>
  <c r="F167" i="26"/>
  <c r="D168" i="29"/>
  <c r="E168" i="26"/>
  <c r="L167" i="12"/>
  <c r="D168" i="26"/>
  <c r="C168" i="29"/>
  <c r="J169" i="26"/>
  <c r="I169" i="26"/>
  <c r="G169" i="26"/>
  <c r="H169" i="26"/>
  <c r="B176" i="26"/>
  <c r="B176" i="29"/>
  <c r="C169" i="47"/>
  <c r="A22" i="10"/>
  <c r="A151" i="12"/>
  <c r="A150" i="29"/>
  <c r="L148" i="29"/>
  <c r="H149" i="29"/>
  <c r="H149" i="47" s="1"/>
  <c r="I149" i="29"/>
  <c r="I149" i="47" s="1"/>
  <c r="K149" i="29"/>
  <c r="K149" i="47" s="1"/>
  <c r="G149" i="29"/>
  <c r="G149" i="47" s="1"/>
  <c r="J149" i="29"/>
  <c r="J149" i="47" s="1"/>
  <c r="K148" i="47" l="1"/>
  <c r="M148" i="47" s="1"/>
  <c r="K167" i="26"/>
  <c r="M149" i="47"/>
  <c r="D169" i="47"/>
  <c r="A151" i="26"/>
  <c r="A151" i="47"/>
  <c r="B179" i="47"/>
  <c r="R168" i="12"/>
  <c r="F168" i="26"/>
  <c r="L168" i="12"/>
  <c r="E169" i="26"/>
  <c r="D169" i="29"/>
  <c r="D169" i="26"/>
  <c r="C169" i="29"/>
  <c r="I170" i="26"/>
  <c r="H170" i="26"/>
  <c r="J170" i="26"/>
  <c r="B177" i="26"/>
  <c r="B177" i="29"/>
  <c r="C170" i="47"/>
  <c r="B23" i="34"/>
  <c r="B24" i="34" s="1"/>
  <c r="A23" i="10"/>
  <c r="A24" i="10" s="1"/>
  <c r="L149" i="29"/>
  <c r="J150" i="29"/>
  <c r="K150" i="29"/>
  <c r="G150" i="29"/>
  <c r="H150" i="29"/>
  <c r="I150" i="29"/>
  <c r="A151" i="29"/>
  <c r="A152" i="12"/>
  <c r="I150" i="47" l="1"/>
  <c r="J150" i="47"/>
  <c r="H150" i="47"/>
  <c r="K168" i="26"/>
  <c r="G150" i="47"/>
  <c r="B180" i="47"/>
  <c r="D170" i="47"/>
  <c r="A152" i="26"/>
  <c r="A152" i="47"/>
  <c r="K150" i="47"/>
  <c r="F170" i="26"/>
  <c r="E170" i="26"/>
  <c r="D170" i="29"/>
  <c r="G170" i="26"/>
  <c r="R169" i="12"/>
  <c r="F169" i="26"/>
  <c r="D170" i="26"/>
  <c r="C170" i="29"/>
  <c r="L169" i="12"/>
  <c r="H171" i="26"/>
  <c r="G171" i="26"/>
  <c r="J171" i="26"/>
  <c r="I171" i="26"/>
  <c r="B178" i="26"/>
  <c r="B178" i="29"/>
  <c r="C171" i="47"/>
  <c r="A25" i="10"/>
  <c r="A26" i="10" s="1"/>
  <c r="A27" i="10" s="1"/>
  <c r="A28" i="10" s="1"/>
  <c r="A29" i="10" s="1"/>
  <c r="A30" i="10" s="1"/>
  <c r="B25" i="34"/>
  <c r="B26" i="34" s="1"/>
  <c r="B27" i="34" s="1"/>
  <c r="B28" i="34" s="1"/>
  <c r="B29" i="34" s="1"/>
  <c r="B30" i="34" s="1"/>
  <c r="B31" i="34" s="1"/>
  <c r="A153" i="12"/>
  <c r="A152" i="29"/>
  <c r="L150" i="29"/>
  <c r="H151" i="29"/>
  <c r="I151" i="29"/>
  <c r="J151" i="29"/>
  <c r="K151" i="29"/>
  <c r="G151" i="29"/>
  <c r="M150" i="47" l="1"/>
  <c r="K169" i="26"/>
  <c r="A153" i="26"/>
  <c r="A153" i="47"/>
  <c r="D171" i="47"/>
  <c r="B181" i="47"/>
  <c r="C171" i="29"/>
  <c r="D171" i="26"/>
  <c r="R170" i="12"/>
  <c r="L170" i="12"/>
  <c r="K170" i="26"/>
  <c r="E171" i="26"/>
  <c r="D171" i="29"/>
  <c r="G172" i="26"/>
  <c r="J172" i="26"/>
  <c r="I172" i="26"/>
  <c r="B179" i="26"/>
  <c r="B179" i="29"/>
  <c r="C172" i="47"/>
  <c r="A31" i="10"/>
  <c r="A32" i="10" s="1"/>
  <c r="B32" i="34"/>
  <c r="B33" i="34" s="1"/>
  <c r="J152" i="29"/>
  <c r="K152" i="29"/>
  <c r="K152" i="47" s="1"/>
  <c r="G152" i="29"/>
  <c r="G152" i="47" s="1"/>
  <c r="I152" i="29"/>
  <c r="I152" i="47" s="1"/>
  <c r="H152" i="29"/>
  <c r="H152" i="47" s="1"/>
  <c r="A154" i="12"/>
  <c r="A153" i="29"/>
  <c r="L151" i="29"/>
  <c r="J151" i="47" l="1"/>
  <c r="M151" i="47" s="1"/>
  <c r="B182" i="47"/>
  <c r="D172" i="47"/>
  <c r="A154" i="26"/>
  <c r="A154" i="47"/>
  <c r="R171" i="12"/>
  <c r="F171" i="26"/>
  <c r="F172" i="26"/>
  <c r="L171" i="12"/>
  <c r="H172" i="26"/>
  <c r="E172" i="26"/>
  <c r="D172" i="29"/>
  <c r="D172" i="26"/>
  <c r="C172" i="29"/>
  <c r="J173" i="26"/>
  <c r="I173" i="26"/>
  <c r="H173" i="26"/>
  <c r="G173" i="26"/>
  <c r="B180" i="26"/>
  <c r="B180" i="29"/>
  <c r="C173" i="47"/>
  <c r="B34" i="34"/>
  <c r="B35" i="34" s="1"/>
  <c r="A33" i="10"/>
  <c r="A34" i="10" s="1"/>
  <c r="H153" i="29"/>
  <c r="I153" i="29"/>
  <c r="J153" i="29"/>
  <c r="K153" i="29"/>
  <c r="G153" i="29"/>
  <c r="L152" i="29"/>
  <c r="A155" i="12"/>
  <c r="A154" i="29"/>
  <c r="J152" i="47" l="1"/>
  <c r="M152" i="47" s="1"/>
  <c r="K171" i="26"/>
  <c r="B183" i="47"/>
  <c r="D173" i="47"/>
  <c r="J153" i="47"/>
  <c r="G153" i="47"/>
  <c r="H153" i="47"/>
  <c r="A155" i="26"/>
  <c r="A155" i="47"/>
  <c r="K153" i="47"/>
  <c r="I153" i="47"/>
  <c r="R172" i="12"/>
  <c r="D173" i="26"/>
  <c r="C173" i="29"/>
  <c r="D173" i="29"/>
  <c r="E173" i="26"/>
  <c r="K172" i="26"/>
  <c r="L172" i="12"/>
  <c r="I174" i="26"/>
  <c r="H174" i="26"/>
  <c r="J174" i="26"/>
  <c r="G174" i="26"/>
  <c r="B181" i="26"/>
  <c r="B181" i="29"/>
  <c r="C174" i="47"/>
  <c r="B36" i="34"/>
  <c r="B37" i="34" s="1"/>
  <c r="B38" i="34" s="1"/>
  <c r="A35" i="10"/>
  <c r="A36" i="10" s="1"/>
  <c r="A37" i="10" s="1"/>
  <c r="C13" i="13" s="1"/>
  <c r="C13" i="24" s="1"/>
  <c r="C13" i="21" s="1"/>
  <c r="C13" i="22" s="1"/>
  <c r="G72" i="18"/>
  <c r="H68" i="18"/>
  <c r="C72" i="18"/>
  <c r="I67" i="18"/>
  <c r="D68" i="18"/>
  <c r="J154" i="29"/>
  <c r="J154" i="47" s="1"/>
  <c r="K154" i="29"/>
  <c r="G154" i="29"/>
  <c r="G154" i="47" s="1"/>
  <c r="I154" i="29"/>
  <c r="I154" i="47" s="1"/>
  <c r="H154" i="29"/>
  <c r="H154" i="47" s="1"/>
  <c r="D72" i="18"/>
  <c r="E68" i="18"/>
  <c r="A155" i="29"/>
  <c r="A156" i="12"/>
  <c r="E72" i="18"/>
  <c r="F68" i="18"/>
  <c r="F72" i="18"/>
  <c r="L153" i="29"/>
  <c r="M153" i="47" l="1"/>
  <c r="D174" i="47"/>
  <c r="A156" i="26"/>
  <c r="A156" i="47"/>
  <c r="K154" i="47"/>
  <c r="M154" i="47" s="1"/>
  <c r="B185" i="47"/>
  <c r="D185" i="47"/>
  <c r="C185" i="47"/>
  <c r="B184" i="47"/>
  <c r="D184" i="47"/>
  <c r="C184" i="47"/>
  <c r="L173" i="12"/>
  <c r="R173" i="12"/>
  <c r="F173" i="26"/>
  <c r="D174" i="26"/>
  <c r="C174" i="29"/>
  <c r="E174" i="26"/>
  <c r="D174" i="29"/>
  <c r="H175" i="26"/>
  <c r="G175" i="26"/>
  <c r="I175" i="26"/>
  <c r="J175" i="26"/>
  <c r="B182" i="26"/>
  <c r="B182" i="29"/>
  <c r="C175" i="47"/>
  <c r="A14" i="13"/>
  <c r="B13" i="13"/>
  <c r="B13" i="24" s="1"/>
  <c r="B13" i="21" s="1"/>
  <c r="B13" i="22" s="1"/>
  <c r="G13" i="13"/>
  <c r="G13" i="24" s="1"/>
  <c r="G13" i="21" s="1"/>
  <c r="G13" i="22" s="1"/>
  <c r="J13" i="13"/>
  <c r="J13" i="24" s="1"/>
  <c r="J13" i="21" s="1"/>
  <c r="J13" i="22" s="1"/>
  <c r="K13" i="13"/>
  <c r="K13" i="24" s="1"/>
  <c r="K13" i="21" s="1"/>
  <c r="K13" i="22" s="1"/>
  <c r="H13" i="13"/>
  <c r="H13" i="24" s="1"/>
  <c r="H13" i="21" s="1"/>
  <c r="H13" i="22" s="1"/>
  <c r="I13" i="13"/>
  <c r="I13" i="24" s="1"/>
  <c r="I13" i="21" s="1"/>
  <c r="I13" i="22" s="1"/>
  <c r="A157" i="12"/>
  <c r="A156" i="29"/>
  <c r="H155" i="29"/>
  <c r="H155" i="47" s="1"/>
  <c r="I155" i="29"/>
  <c r="I155" i="47" s="1"/>
  <c r="G155" i="29"/>
  <c r="G155" i="47" s="1"/>
  <c r="K155" i="29"/>
  <c r="J155" i="29"/>
  <c r="J155" i="47" s="1"/>
  <c r="H72" i="18"/>
  <c r="L154" i="29"/>
  <c r="K173" i="26" l="1"/>
  <c r="A157" i="26"/>
  <c r="A157" i="47"/>
  <c r="D175" i="47"/>
  <c r="K155" i="47"/>
  <c r="M155" i="47" s="1"/>
  <c r="D186" i="47"/>
  <c r="B186" i="47"/>
  <c r="C186" i="47"/>
  <c r="D175" i="26"/>
  <c r="C175" i="29"/>
  <c r="R174" i="12"/>
  <c r="F174" i="26"/>
  <c r="L185" i="12"/>
  <c r="D175" i="29"/>
  <c r="E175" i="26"/>
  <c r="L174" i="12"/>
  <c r="G176" i="26"/>
  <c r="J176" i="26"/>
  <c r="H176" i="26"/>
  <c r="B183" i="26"/>
  <c r="B183" i="29"/>
  <c r="C176" i="47"/>
  <c r="B13" i="38"/>
  <c r="B13" i="25"/>
  <c r="B13" i="23"/>
  <c r="A14" i="23"/>
  <c r="B14" i="13"/>
  <c r="B14" i="24" s="1"/>
  <c r="B14" i="21" s="1"/>
  <c r="B14" i="22" s="1"/>
  <c r="I14" i="13"/>
  <c r="A14" i="21"/>
  <c r="E14" i="13"/>
  <c r="D14" i="21" s="1"/>
  <c r="E14" i="21" s="1"/>
  <c r="A15" i="13"/>
  <c r="A14" i="22"/>
  <c r="A14" i="25"/>
  <c r="H14" i="13"/>
  <c r="K14" i="13"/>
  <c r="G14" i="13"/>
  <c r="A14" i="24"/>
  <c r="D14" i="24" s="1"/>
  <c r="E14" i="24" s="1"/>
  <c r="A14" i="38"/>
  <c r="C14" i="13"/>
  <c r="C14" i="24" s="1"/>
  <c r="C14" i="21" s="1"/>
  <c r="C14" i="22" s="1"/>
  <c r="J14" i="13"/>
  <c r="L155" i="29"/>
  <c r="A158" i="12"/>
  <c r="A157" i="29"/>
  <c r="J156" i="29"/>
  <c r="K156" i="29"/>
  <c r="K156" i="47" s="1"/>
  <c r="G156" i="29"/>
  <c r="G156" i="47" s="1"/>
  <c r="I156" i="29"/>
  <c r="I156" i="47" s="1"/>
  <c r="H156" i="29"/>
  <c r="R185" i="12" l="1"/>
  <c r="K174" i="26"/>
  <c r="H156" i="47"/>
  <c r="A158" i="26"/>
  <c r="A158" i="47"/>
  <c r="D176" i="47"/>
  <c r="C13" i="38"/>
  <c r="R184" i="12"/>
  <c r="D187" i="47"/>
  <c r="C187" i="47"/>
  <c r="B187" i="47"/>
  <c r="L184" i="12"/>
  <c r="L186" i="12"/>
  <c r="B188" i="47"/>
  <c r="D188" i="47"/>
  <c r="C188" i="47"/>
  <c r="E176" i="26"/>
  <c r="D176" i="29"/>
  <c r="C176" i="29"/>
  <c r="D176" i="26"/>
  <c r="F176" i="26"/>
  <c r="R175" i="12"/>
  <c r="F175" i="26"/>
  <c r="L175" i="12"/>
  <c r="I176" i="26"/>
  <c r="J177" i="26"/>
  <c r="I177" i="26"/>
  <c r="G177" i="26"/>
  <c r="H177" i="26"/>
  <c r="B184" i="26"/>
  <c r="B184" i="29"/>
  <c r="C177" i="47"/>
  <c r="G14" i="24"/>
  <c r="G14" i="21" s="1"/>
  <c r="G14" i="22" s="1"/>
  <c r="K14" i="24"/>
  <c r="K14" i="21" s="1"/>
  <c r="K14" i="22" s="1"/>
  <c r="J14" i="24"/>
  <c r="J14" i="21" s="1"/>
  <c r="J14" i="22" s="1"/>
  <c r="H14" i="24"/>
  <c r="H14" i="21" s="1"/>
  <c r="H14" i="22" s="1"/>
  <c r="I14" i="24"/>
  <c r="I14" i="21" s="1"/>
  <c r="I14" i="22" s="1"/>
  <c r="C13" i="25"/>
  <c r="A16" i="13"/>
  <c r="A15" i="38"/>
  <c r="K15" i="13"/>
  <c r="H15" i="13"/>
  <c r="A15" i="21"/>
  <c r="A15" i="25"/>
  <c r="E15" i="13"/>
  <c r="D15" i="21" s="1"/>
  <c r="E15" i="21" s="1"/>
  <c r="J15" i="13"/>
  <c r="B15" i="13"/>
  <c r="B15" i="24" s="1"/>
  <c r="B15" i="21" s="1"/>
  <c r="B15" i="22" s="1"/>
  <c r="A15" i="22"/>
  <c r="G15" i="13"/>
  <c r="C15" i="13"/>
  <c r="C15" i="24" s="1"/>
  <c r="C15" i="21" s="1"/>
  <c r="C15" i="22" s="1"/>
  <c r="I15" i="13"/>
  <c r="A15" i="24"/>
  <c r="D15" i="24" s="1"/>
  <c r="E15" i="24" s="1"/>
  <c r="A15" i="23"/>
  <c r="B14" i="23"/>
  <c r="B14" i="25"/>
  <c r="B14" i="38"/>
  <c r="L156" i="29"/>
  <c r="H157" i="29"/>
  <c r="J157" i="29"/>
  <c r="I157" i="29"/>
  <c r="K157" i="29"/>
  <c r="G157" i="29"/>
  <c r="A159" i="12"/>
  <c r="A158" i="29"/>
  <c r="R186" i="12" l="1"/>
  <c r="J156" i="47"/>
  <c r="M156" i="47" s="1"/>
  <c r="K175" i="26"/>
  <c r="D177" i="47"/>
  <c r="A159" i="26"/>
  <c r="A159" i="47"/>
  <c r="C14" i="38"/>
  <c r="R176" i="12"/>
  <c r="C177" i="29"/>
  <c r="D177" i="26"/>
  <c r="J184" i="26"/>
  <c r="D177" i="29"/>
  <c r="E177" i="26"/>
  <c r="G184" i="26"/>
  <c r="I184" i="26"/>
  <c r="H184" i="26"/>
  <c r="L176" i="12"/>
  <c r="K176" i="26"/>
  <c r="B189" i="47"/>
  <c r="D189" i="47"/>
  <c r="C189" i="47"/>
  <c r="I178" i="26"/>
  <c r="H178" i="26"/>
  <c r="J178" i="26"/>
  <c r="G178" i="26"/>
  <c r="E184" i="26"/>
  <c r="D184" i="29"/>
  <c r="D184" i="26"/>
  <c r="C184" i="29"/>
  <c r="F184" i="26"/>
  <c r="B185" i="26"/>
  <c r="B185" i="29"/>
  <c r="C178" i="47"/>
  <c r="I15" i="24"/>
  <c r="I15" i="21" s="1"/>
  <c r="I15" i="22" s="1"/>
  <c r="G15" i="24"/>
  <c r="G15" i="21" s="1"/>
  <c r="G15" i="22" s="1"/>
  <c r="B15" i="38"/>
  <c r="C15" i="38" s="1"/>
  <c r="B15" i="25"/>
  <c r="B15" i="23"/>
  <c r="C14" i="25"/>
  <c r="J15" i="24"/>
  <c r="J15" i="21" s="1"/>
  <c r="J15" i="22" s="1"/>
  <c r="H15" i="24"/>
  <c r="H15" i="21" s="1"/>
  <c r="H15" i="22" s="1"/>
  <c r="K16" i="13"/>
  <c r="A16" i="38"/>
  <c r="C16" i="13"/>
  <c r="C16" i="24" s="1"/>
  <c r="C16" i="21" s="1"/>
  <c r="C16" i="22" s="1"/>
  <c r="I16" i="13"/>
  <c r="A16" i="23"/>
  <c r="A16" i="25"/>
  <c r="H16" i="13"/>
  <c r="A16" i="24"/>
  <c r="D16" i="24" s="1"/>
  <c r="E16" i="24" s="1"/>
  <c r="A16" i="22"/>
  <c r="J16" i="13"/>
  <c r="G16" i="13"/>
  <c r="B16" i="13"/>
  <c r="B16" i="24" s="1"/>
  <c r="B16" i="21" s="1"/>
  <c r="B16" i="22" s="1"/>
  <c r="E16" i="13"/>
  <c r="D16" i="21" s="1"/>
  <c r="E16" i="21" s="1"/>
  <c r="A16" i="21"/>
  <c r="A17" i="13"/>
  <c r="A18" i="13" s="1"/>
  <c r="K15" i="24"/>
  <c r="K15" i="21" s="1"/>
  <c r="K15" i="22" s="1"/>
  <c r="J158" i="29"/>
  <c r="H158" i="29"/>
  <c r="K158" i="29"/>
  <c r="I158" i="29"/>
  <c r="G158" i="29"/>
  <c r="A159" i="29"/>
  <c r="A160" i="12"/>
  <c r="L157" i="29"/>
  <c r="L187" i="12" l="1"/>
  <c r="R187" i="12"/>
  <c r="M157" i="47"/>
  <c r="A160" i="26"/>
  <c r="A160" i="47"/>
  <c r="D178" i="47"/>
  <c r="L188" i="12"/>
  <c r="K184" i="26"/>
  <c r="R177" i="12"/>
  <c r="F177" i="26"/>
  <c r="D178" i="26"/>
  <c r="C178" i="29"/>
  <c r="J185" i="26"/>
  <c r="B190" i="47"/>
  <c r="D190" i="47"/>
  <c r="C190" i="47"/>
  <c r="R188" i="12"/>
  <c r="L177" i="12"/>
  <c r="I185" i="26"/>
  <c r="G185" i="26"/>
  <c r="H185" i="26"/>
  <c r="D178" i="29"/>
  <c r="E178" i="26"/>
  <c r="E185" i="26"/>
  <c r="D185" i="29"/>
  <c r="F185" i="26"/>
  <c r="B186" i="26"/>
  <c r="B186" i="29"/>
  <c r="D185" i="26"/>
  <c r="C185" i="29"/>
  <c r="J186" i="26"/>
  <c r="I186" i="26"/>
  <c r="H186" i="26"/>
  <c r="G186" i="26"/>
  <c r="G16" i="24"/>
  <c r="G16" i="21" s="1"/>
  <c r="G16" i="22" s="1"/>
  <c r="K16" i="24"/>
  <c r="K16" i="21" s="1"/>
  <c r="K16" i="22" s="1"/>
  <c r="J16" i="24"/>
  <c r="J16" i="21" s="1"/>
  <c r="J16" i="22" s="1"/>
  <c r="H16" i="24"/>
  <c r="H16" i="21" s="1"/>
  <c r="H16" i="22" s="1"/>
  <c r="I16" i="24"/>
  <c r="I16" i="21" s="1"/>
  <c r="I16" i="22" s="1"/>
  <c r="B16" i="25"/>
  <c r="B16" i="38"/>
  <c r="B16" i="23"/>
  <c r="C15" i="25"/>
  <c r="A19" i="13"/>
  <c r="E18" i="13"/>
  <c r="D18" i="21" s="1"/>
  <c r="E18" i="21" s="1"/>
  <c r="G18" i="13"/>
  <c r="A18" i="38"/>
  <c r="C18" i="13"/>
  <c r="C18" i="24" s="1"/>
  <c r="C18" i="21" s="1"/>
  <c r="C18" i="22" s="1"/>
  <c r="A18" i="22"/>
  <c r="J18" i="13"/>
  <c r="A18" i="24"/>
  <c r="D18" i="24" s="1"/>
  <c r="E18" i="24" s="1"/>
  <c r="H18" i="13"/>
  <c r="A18" i="25"/>
  <c r="I18" i="13"/>
  <c r="B18" i="13"/>
  <c r="B18" i="24" s="1"/>
  <c r="B18" i="21" s="1"/>
  <c r="B18" i="22" s="1"/>
  <c r="A18" i="21"/>
  <c r="K18" i="13"/>
  <c r="A18" i="23"/>
  <c r="H17" i="13"/>
  <c r="I17" i="13"/>
  <c r="C17" i="13"/>
  <c r="C17" i="24" s="1"/>
  <c r="C17" i="21" s="1"/>
  <c r="C17" i="22" s="1"/>
  <c r="A17" i="24"/>
  <c r="D17" i="24" s="1"/>
  <c r="E17" i="24" s="1"/>
  <c r="A17" i="23"/>
  <c r="B17" i="13"/>
  <c r="B17" i="24" s="1"/>
  <c r="B17" i="21" s="1"/>
  <c r="B17" i="22" s="1"/>
  <c r="A17" i="22"/>
  <c r="A17" i="21"/>
  <c r="G17" i="13"/>
  <c r="A17" i="25"/>
  <c r="J17" i="13"/>
  <c r="K17" i="13"/>
  <c r="E17" i="13"/>
  <c r="D17" i="21" s="1"/>
  <c r="E17" i="21" s="1"/>
  <c r="A17" i="38"/>
  <c r="L158" i="29"/>
  <c r="A161" i="12"/>
  <c r="A160" i="29"/>
  <c r="H159" i="29"/>
  <c r="J159" i="29"/>
  <c r="G159" i="29"/>
  <c r="K159" i="29"/>
  <c r="I159" i="29"/>
  <c r="K177" i="26" l="1"/>
  <c r="A161" i="26"/>
  <c r="A161" i="47"/>
  <c r="C16" i="38"/>
  <c r="L178" i="12"/>
  <c r="R189" i="12"/>
  <c r="B191" i="47"/>
  <c r="D191" i="47"/>
  <c r="C191" i="47"/>
  <c r="K185" i="26"/>
  <c r="R178" i="12"/>
  <c r="F178" i="26"/>
  <c r="L189" i="12"/>
  <c r="D186" i="26"/>
  <c r="C186" i="29"/>
  <c r="E186" i="26"/>
  <c r="D186" i="29"/>
  <c r="F186" i="26"/>
  <c r="B187" i="26"/>
  <c r="B187" i="29"/>
  <c r="I187" i="26"/>
  <c r="H187" i="26"/>
  <c r="G187" i="26"/>
  <c r="J187" i="26"/>
  <c r="K18" i="24"/>
  <c r="K18" i="21" s="1"/>
  <c r="K18" i="22" s="1"/>
  <c r="G17" i="24"/>
  <c r="G17" i="21" s="1"/>
  <c r="G17" i="22" s="1"/>
  <c r="J18" i="24"/>
  <c r="J18" i="21" s="1"/>
  <c r="J18" i="22" s="1"/>
  <c r="G18" i="24"/>
  <c r="G18" i="21" s="1"/>
  <c r="G18" i="22" s="1"/>
  <c r="H18" i="24"/>
  <c r="H18" i="21" s="1"/>
  <c r="H18" i="22" s="1"/>
  <c r="I18" i="24"/>
  <c r="I18" i="21" s="1"/>
  <c r="I18" i="22" s="1"/>
  <c r="A20" i="13"/>
  <c r="H19" i="13"/>
  <c r="B19" i="13"/>
  <c r="B19" i="24" s="1"/>
  <c r="B19" i="21" s="1"/>
  <c r="B19" i="22" s="1"/>
  <c r="C19" i="13"/>
  <c r="C19" i="24" s="1"/>
  <c r="C19" i="21" s="1"/>
  <c r="C19" i="22" s="1"/>
  <c r="A19" i="24"/>
  <c r="D19" i="24" s="1"/>
  <c r="E19" i="24" s="1"/>
  <c r="I19" i="13"/>
  <c r="A19" i="21"/>
  <c r="A19" i="25"/>
  <c r="E19" i="13"/>
  <c r="D19" i="21" s="1"/>
  <c r="E19" i="21" s="1"/>
  <c r="G19" i="13"/>
  <c r="K19" i="13"/>
  <c r="J19" i="13"/>
  <c r="A19" i="23"/>
  <c r="A19" i="22"/>
  <c r="A19" i="38"/>
  <c r="B18" i="38"/>
  <c r="B18" i="25"/>
  <c r="B18" i="23"/>
  <c r="K17" i="24"/>
  <c r="K17" i="21" s="1"/>
  <c r="K17" i="22" s="1"/>
  <c r="I17" i="24"/>
  <c r="I17" i="21" s="1"/>
  <c r="I17" i="22" s="1"/>
  <c r="C16" i="25"/>
  <c r="J17" i="24"/>
  <c r="J17" i="21" s="1"/>
  <c r="J17" i="22" s="1"/>
  <c r="B17" i="38"/>
  <c r="C17" i="38" s="1"/>
  <c r="B17" i="23"/>
  <c r="B17" i="25"/>
  <c r="H17" i="24"/>
  <c r="H17" i="21" s="1"/>
  <c r="H17" i="22" s="1"/>
  <c r="A162" i="12"/>
  <c r="A161" i="29"/>
  <c r="L159" i="29"/>
  <c r="J160" i="29"/>
  <c r="J160" i="47" s="1"/>
  <c r="H160" i="29"/>
  <c r="G160" i="29"/>
  <c r="I160" i="29"/>
  <c r="K160" i="29"/>
  <c r="K160" i="47" s="1"/>
  <c r="K178" i="26" l="1"/>
  <c r="K186" i="26"/>
  <c r="I160" i="47"/>
  <c r="G160" i="47"/>
  <c r="H160" i="47"/>
  <c r="A162" i="26"/>
  <c r="A162" i="47"/>
  <c r="C18" i="38"/>
  <c r="B192" i="47"/>
  <c r="D192" i="47"/>
  <c r="C192" i="47"/>
  <c r="L190" i="12"/>
  <c r="R190" i="12"/>
  <c r="E187" i="26"/>
  <c r="D187" i="29"/>
  <c r="F187" i="26"/>
  <c r="B188" i="26"/>
  <c r="B188" i="29"/>
  <c r="D187" i="26"/>
  <c r="C187" i="29"/>
  <c r="H188" i="26"/>
  <c r="G188" i="26"/>
  <c r="I188" i="26"/>
  <c r="J188" i="26"/>
  <c r="J19" i="24"/>
  <c r="J19" i="21" s="1"/>
  <c r="J19" i="22" s="1"/>
  <c r="K19" i="24"/>
  <c r="K19" i="21" s="1"/>
  <c r="K19" i="22" s="1"/>
  <c r="G19" i="24"/>
  <c r="G19" i="21" s="1"/>
  <c r="G19" i="22" s="1"/>
  <c r="I19" i="24"/>
  <c r="I19" i="21" s="1"/>
  <c r="I19" i="22" s="1"/>
  <c r="C17" i="25"/>
  <c r="B19" i="23"/>
  <c r="B19" i="38"/>
  <c r="B19" i="25"/>
  <c r="C18" i="25"/>
  <c r="H19" i="24"/>
  <c r="H19" i="21" s="1"/>
  <c r="H19" i="22" s="1"/>
  <c r="I20" i="13"/>
  <c r="A20" i="22"/>
  <c r="J20" i="13"/>
  <c r="E20" i="13"/>
  <c r="D20" i="21" s="1"/>
  <c r="E20" i="21" s="1"/>
  <c r="A20" i="21"/>
  <c r="K20" i="13"/>
  <c r="A20" i="25"/>
  <c r="A20" i="24"/>
  <c r="D20" i="24" s="1"/>
  <c r="E20" i="24" s="1"/>
  <c r="A20" i="23"/>
  <c r="B20" i="13"/>
  <c r="B20" i="24" s="1"/>
  <c r="B20" i="21" s="1"/>
  <c r="B20" i="22" s="1"/>
  <c r="G20" i="13"/>
  <c r="A20" i="38"/>
  <c r="C20" i="13"/>
  <c r="C20" i="24" s="1"/>
  <c r="C20" i="21" s="1"/>
  <c r="C20" i="22" s="1"/>
  <c r="H20" i="13"/>
  <c r="A21" i="13"/>
  <c r="L160" i="29"/>
  <c r="H161" i="29"/>
  <c r="J161" i="29"/>
  <c r="I161" i="29"/>
  <c r="K161" i="29"/>
  <c r="K161" i="47" s="1"/>
  <c r="G161" i="29"/>
  <c r="A163" i="12"/>
  <c r="A162" i="29"/>
  <c r="K187" i="26" l="1"/>
  <c r="M160" i="47"/>
  <c r="J161" i="47"/>
  <c r="I161" i="47"/>
  <c r="A163" i="26"/>
  <c r="A163" i="47"/>
  <c r="G161" i="47"/>
  <c r="H161" i="47"/>
  <c r="C19" i="38"/>
  <c r="R191" i="12"/>
  <c r="L191" i="12"/>
  <c r="B193" i="47"/>
  <c r="D193" i="47"/>
  <c r="C193" i="47"/>
  <c r="E188" i="26"/>
  <c r="D188" i="29"/>
  <c r="F188" i="26"/>
  <c r="D188" i="26"/>
  <c r="C188" i="29"/>
  <c r="B189" i="26"/>
  <c r="B189" i="29"/>
  <c r="G189" i="26"/>
  <c r="J189" i="26"/>
  <c r="I189" i="26"/>
  <c r="H189" i="26"/>
  <c r="G20" i="24"/>
  <c r="G20" i="21" s="1"/>
  <c r="G20" i="22" s="1"/>
  <c r="H20" i="24"/>
  <c r="H20" i="21" s="1"/>
  <c r="H20" i="22" s="1"/>
  <c r="I20" i="24"/>
  <c r="I20" i="21" s="1"/>
  <c r="I20" i="22" s="1"/>
  <c r="K20" i="24"/>
  <c r="K20" i="21" s="1"/>
  <c r="K20" i="22" s="1"/>
  <c r="J20" i="24"/>
  <c r="J20" i="21" s="1"/>
  <c r="J20" i="22" s="1"/>
  <c r="B20" i="38"/>
  <c r="B20" i="25"/>
  <c r="B20" i="23"/>
  <c r="C19" i="25"/>
  <c r="C21" i="13"/>
  <c r="C21" i="24" s="1"/>
  <c r="C21" i="21" s="1"/>
  <c r="C21" i="22" s="1"/>
  <c r="A21" i="24"/>
  <c r="D21" i="24" s="1"/>
  <c r="E21" i="24" s="1"/>
  <c r="A21" i="23"/>
  <c r="A21" i="22"/>
  <c r="I21" i="13"/>
  <c r="H21" i="13"/>
  <c r="A21" i="38"/>
  <c r="K21" i="13"/>
  <c r="G21" i="13"/>
  <c r="A21" i="25"/>
  <c r="B21" i="13"/>
  <c r="B21" i="24" s="1"/>
  <c r="B21" i="21" s="1"/>
  <c r="B21" i="22" s="1"/>
  <c r="E21" i="13"/>
  <c r="D21" i="21" s="1"/>
  <c r="E21" i="21" s="1"/>
  <c r="A21" i="21"/>
  <c r="J21" i="13"/>
  <c r="J21" i="24" s="1"/>
  <c r="A22" i="13"/>
  <c r="J162" i="29"/>
  <c r="J162" i="47" s="1"/>
  <c r="H162" i="29"/>
  <c r="K162" i="29"/>
  <c r="K162" i="47" s="1"/>
  <c r="I162" i="29"/>
  <c r="I162" i="47" s="1"/>
  <c r="G162" i="29"/>
  <c r="A163" i="29"/>
  <c r="A164" i="12"/>
  <c r="L161" i="29"/>
  <c r="K188" i="26" l="1"/>
  <c r="M161" i="47"/>
  <c r="H162" i="47"/>
  <c r="G162" i="47"/>
  <c r="A164" i="26"/>
  <c r="A164" i="47"/>
  <c r="C20" i="38"/>
  <c r="R192" i="12"/>
  <c r="B194" i="47"/>
  <c r="D194" i="47"/>
  <c r="C194" i="47"/>
  <c r="L192" i="12"/>
  <c r="D189" i="26"/>
  <c r="C189" i="29"/>
  <c r="E189" i="26"/>
  <c r="D189" i="29"/>
  <c r="F189" i="26"/>
  <c r="B190" i="26"/>
  <c r="B190" i="29"/>
  <c r="J190" i="26"/>
  <c r="I190" i="26"/>
  <c r="G190" i="26"/>
  <c r="H190" i="26"/>
  <c r="K21" i="24"/>
  <c r="K21" i="21" s="1"/>
  <c r="K21" i="22" s="1"/>
  <c r="I21" i="24"/>
  <c r="I21" i="21" s="1"/>
  <c r="I21" i="22" s="1"/>
  <c r="H21" i="24"/>
  <c r="H21" i="21" s="1"/>
  <c r="H21" i="22" s="1"/>
  <c r="G21" i="24"/>
  <c r="G21" i="21" s="1"/>
  <c r="G21" i="22" s="1"/>
  <c r="B21" i="38"/>
  <c r="B21" i="23"/>
  <c r="B21" i="25"/>
  <c r="A23" i="13"/>
  <c r="A24" i="13" s="1"/>
  <c r="J21" i="21"/>
  <c r="J21" i="22" s="1"/>
  <c r="C20" i="25"/>
  <c r="E22" i="13"/>
  <c r="D22" i="21" s="1"/>
  <c r="E22" i="21" s="1"/>
  <c r="G22" i="13"/>
  <c r="A22" i="38"/>
  <c r="A22" i="22"/>
  <c r="H22" i="13"/>
  <c r="J22" i="13"/>
  <c r="K22" i="13"/>
  <c r="A22" i="23"/>
  <c r="A22" i="24"/>
  <c r="D22" i="24" s="1"/>
  <c r="E22" i="24" s="1"/>
  <c r="A22" i="25"/>
  <c r="B22" i="13"/>
  <c r="B22" i="24" s="1"/>
  <c r="B22" i="21" s="1"/>
  <c r="B22" i="22" s="1"/>
  <c r="C22" i="13"/>
  <c r="C22" i="24" s="1"/>
  <c r="C22" i="21" s="1"/>
  <c r="C22" i="22" s="1"/>
  <c r="I22" i="13"/>
  <c r="A22" i="21"/>
  <c r="H163" i="29"/>
  <c r="H163" i="47" s="1"/>
  <c r="J163" i="29"/>
  <c r="G163" i="29"/>
  <c r="I163" i="29"/>
  <c r="I163" i="47" s="1"/>
  <c r="K163" i="29"/>
  <c r="K163" i="47" s="1"/>
  <c r="A165" i="12"/>
  <c r="A164" i="29"/>
  <c r="L162" i="29"/>
  <c r="K189" i="26" l="1"/>
  <c r="M162" i="47"/>
  <c r="G163" i="47"/>
  <c r="A165" i="26"/>
  <c r="A165" i="47"/>
  <c r="J163" i="47"/>
  <c r="C21" i="38"/>
  <c r="R193" i="12"/>
  <c r="L193" i="12"/>
  <c r="B195" i="47"/>
  <c r="D195" i="47"/>
  <c r="C195" i="47"/>
  <c r="D190" i="26"/>
  <c r="C190" i="29"/>
  <c r="E190" i="26"/>
  <c r="D190" i="29"/>
  <c r="F190" i="26"/>
  <c r="B191" i="26"/>
  <c r="B191" i="29"/>
  <c r="I191" i="26"/>
  <c r="H191" i="26"/>
  <c r="J191" i="26"/>
  <c r="G191" i="26"/>
  <c r="K22" i="24"/>
  <c r="K22" i="21" s="1"/>
  <c r="K22" i="22" s="1"/>
  <c r="G22" i="24"/>
  <c r="G22" i="21" s="1"/>
  <c r="G22" i="22" s="1"/>
  <c r="I22" i="24"/>
  <c r="I22" i="21" s="1"/>
  <c r="I22" i="22" s="1"/>
  <c r="A25" i="13"/>
  <c r="A24" i="22"/>
  <c r="J24" i="13"/>
  <c r="G24" i="13"/>
  <c r="K24" i="13"/>
  <c r="H24" i="13"/>
  <c r="I24" i="13"/>
  <c r="B24" i="13"/>
  <c r="B24" i="24" s="1"/>
  <c r="B24" i="21" s="1"/>
  <c r="B24" i="22" s="1"/>
  <c r="E24" i="13"/>
  <c r="D24" i="21" s="1"/>
  <c r="E24" i="21" s="1"/>
  <c r="A24" i="21"/>
  <c r="A24" i="25"/>
  <c r="A24" i="23"/>
  <c r="A24" i="38"/>
  <c r="C24" i="13"/>
  <c r="C24" i="24" s="1"/>
  <c r="C24" i="21" s="1"/>
  <c r="C24" i="22" s="1"/>
  <c r="A24" i="24"/>
  <c r="D24" i="24" s="1"/>
  <c r="E24" i="24" s="1"/>
  <c r="J22" i="24"/>
  <c r="J22" i="21" s="1"/>
  <c r="J22" i="22" s="1"/>
  <c r="H22" i="24"/>
  <c r="H22" i="21" s="1"/>
  <c r="H22" i="22" s="1"/>
  <c r="A23" i="25"/>
  <c r="B23" i="13"/>
  <c r="B23" i="24" s="1"/>
  <c r="B23" i="21" s="1"/>
  <c r="B23" i="22" s="1"/>
  <c r="C23" i="13"/>
  <c r="C23" i="24" s="1"/>
  <c r="C23" i="21" s="1"/>
  <c r="C23" i="22" s="1"/>
  <c r="H23" i="13"/>
  <c r="A23" i="21"/>
  <c r="K23" i="13"/>
  <c r="J23" i="13"/>
  <c r="G23" i="13"/>
  <c r="I23" i="13"/>
  <c r="A23" i="24"/>
  <c r="D23" i="24" s="1"/>
  <c r="E23" i="24" s="1"/>
  <c r="A23" i="22"/>
  <c r="A23" i="38"/>
  <c r="E23" i="13"/>
  <c r="D23" i="21" s="1"/>
  <c r="E23" i="21" s="1"/>
  <c r="A23" i="23"/>
  <c r="B22" i="23"/>
  <c r="B22" i="25"/>
  <c r="B22" i="38"/>
  <c r="C22" i="38" s="1"/>
  <c r="C21" i="25"/>
  <c r="A166" i="12"/>
  <c r="A165" i="29"/>
  <c r="J164" i="29"/>
  <c r="J164" i="47" s="1"/>
  <c r="H164" i="29"/>
  <c r="G164" i="29"/>
  <c r="I164" i="29"/>
  <c r="I164" i="47" s="1"/>
  <c r="K164" i="29"/>
  <c r="L163" i="29"/>
  <c r="K190" i="26" l="1"/>
  <c r="M163" i="47"/>
  <c r="K164" i="47"/>
  <c r="H164" i="47"/>
  <c r="G164" i="47"/>
  <c r="A166" i="26"/>
  <c r="A166" i="47"/>
  <c r="B196" i="47"/>
  <c r="D196" i="47"/>
  <c r="C196" i="47"/>
  <c r="L194" i="12"/>
  <c r="R194" i="12"/>
  <c r="D191" i="26"/>
  <c r="C191" i="29"/>
  <c r="E191" i="26"/>
  <c r="D191" i="29"/>
  <c r="F191" i="26"/>
  <c r="B192" i="26"/>
  <c r="B192" i="29"/>
  <c r="C179" i="47"/>
  <c r="G23" i="24"/>
  <c r="G23" i="21" s="1"/>
  <c r="G23" i="22" s="1"/>
  <c r="I23" i="24"/>
  <c r="I23" i="21" s="1"/>
  <c r="I23" i="22" s="1"/>
  <c r="K23" i="24"/>
  <c r="K23" i="21" s="1"/>
  <c r="K23" i="22" s="1"/>
  <c r="B24" i="25"/>
  <c r="B24" i="38"/>
  <c r="C24" i="38" s="1"/>
  <c r="B24" i="23"/>
  <c r="B23" i="38"/>
  <c r="B23" i="25"/>
  <c r="B23" i="23"/>
  <c r="I24" i="24"/>
  <c r="I24" i="21" s="1"/>
  <c r="I24" i="22" s="1"/>
  <c r="G24" i="24"/>
  <c r="G24" i="21" s="1"/>
  <c r="G24" i="22" s="1"/>
  <c r="I25" i="13"/>
  <c r="C25" i="13"/>
  <c r="C25" i="24" s="1"/>
  <c r="C25" i="21" s="1"/>
  <c r="C25" i="22" s="1"/>
  <c r="A25" i="23"/>
  <c r="A25" i="22"/>
  <c r="A25" i="21"/>
  <c r="A25" i="38"/>
  <c r="J25" i="13"/>
  <c r="E25" i="13"/>
  <c r="D25" i="21" s="1"/>
  <c r="E25" i="21" s="1"/>
  <c r="H25" i="13"/>
  <c r="B25" i="13"/>
  <c r="B25" i="24" s="1"/>
  <c r="B25" i="21" s="1"/>
  <c r="B25" i="22" s="1"/>
  <c r="A25" i="24"/>
  <c r="D25" i="24" s="1"/>
  <c r="E25" i="24" s="1"/>
  <c r="A25" i="25"/>
  <c r="G25" i="13"/>
  <c r="K25" i="13"/>
  <c r="A26" i="13"/>
  <c r="C22" i="25"/>
  <c r="K24" i="24"/>
  <c r="K24" i="21" s="1"/>
  <c r="K24" i="22" s="1"/>
  <c r="J23" i="24"/>
  <c r="J23" i="21" s="1"/>
  <c r="J23" i="22" s="1"/>
  <c r="H23" i="24"/>
  <c r="H23" i="21" s="1"/>
  <c r="H23" i="22" s="1"/>
  <c r="H24" i="24"/>
  <c r="H24" i="21" s="1"/>
  <c r="H24" i="22" s="1"/>
  <c r="J24" i="24"/>
  <c r="J24" i="21" s="1"/>
  <c r="J24" i="22" s="1"/>
  <c r="L164" i="29"/>
  <c r="H165" i="29"/>
  <c r="J165" i="29"/>
  <c r="J165" i="47" s="1"/>
  <c r="I165" i="29"/>
  <c r="K165" i="29"/>
  <c r="G165" i="29"/>
  <c r="A167" i="12"/>
  <c r="A166" i="29"/>
  <c r="K191" i="26" l="1"/>
  <c r="M164" i="47"/>
  <c r="I165" i="47"/>
  <c r="A167" i="26"/>
  <c r="A167" i="47"/>
  <c r="G165" i="47"/>
  <c r="H165" i="47"/>
  <c r="D179" i="47"/>
  <c r="K165" i="47"/>
  <c r="C23" i="38"/>
  <c r="R195" i="12"/>
  <c r="G179" i="26"/>
  <c r="E179" i="26"/>
  <c r="D179" i="29"/>
  <c r="J192" i="26"/>
  <c r="I179" i="26"/>
  <c r="L195" i="12"/>
  <c r="D179" i="26"/>
  <c r="C179" i="29"/>
  <c r="G192" i="26"/>
  <c r="I192" i="26"/>
  <c r="H192" i="26"/>
  <c r="H179" i="26"/>
  <c r="J179" i="26"/>
  <c r="B197" i="47"/>
  <c r="D197" i="47"/>
  <c r="C197" i="47"/>
  <c r="F192" i="26"/>
  <c r="D192" i="26"/>
  <c r="C192" i="29"/>
  <c r="B193" i="26"/>
  <c r="B193" i="29"/>
  <c r="E192" i="26"/>
  <c r="D192" i="29"/>
  <c r="G193" i="26"/>
  <c r="J193" i="26"/>
  <c r="H193" i="26"/>
  <c r="I193" i="26"/>
  <c r="J25" i="24"/>
  <c r="J25" i="21" s="1"/>
  <c r="J25" i="22" s="1"/>
  <c r="K25" i="24"/>
  <c r="K25" i="21" s="1"/>
  <c r="K25" i="22" s="1"/>
  <c r="B25" i="25"/>
  <c r="B25" i="23"/>
  <c r="B25" i="38"/>
  <c r="C25" i="38" s="1"/>
  <c r="C23" i="25"/>
  <c r="G25" i="24"/>
  <c r="G25" i="21" s="1"/>
  <c r="G25" i="22" s="1"/>
  <c r="H25" i="24"/>
  <c r="H25" i="21" s="1"/>
  <c r="H25" i="22" s="1"/>
  <c r="I25" i="24"/>
  <c r="I25" i="21" s="1"/>
  <c r="I25" i="22" s="1"/>
  <c r="A26" i="38"/>
  <c r="A26" i="21"/>
  <c r="I26" i="13"/>
  <c r="C26" i="13"/>
  <c r="C26" i="24" s="1"/>
  <c r="C26" i="21" s="1"/>
  <c r="C26" i="22" s="1"/>
  <c r="A26" i="22"/>
  <c r="E26" i="13"/>
  <c r="D26" i="21" s="1"/>
  <c r="E26" i="21" s="1"/>
  <c r="A26" i="23"/>
  <c r="A26" i="24"/>
  <c r="D26" i="24" s="1"/>
  <c r="E26" i="24" s="1"/>
  <c r="A26" i="25"/>
  <c r="B26" i="13"/>
  <c r="B26" i="24" s="1"/>
  <c r="B26" i="21" s="1"/>
  <c r="B26" i="22" s="1"/>
  <c r="J26" i="13"/>
  <c r="G26" i="13"/>
  <c r="G26" i="24" s="1"/>
  <c r="K26" i="13"/>
  <c r="H26" i="13"/>
  <c r="A27" i="13"/>
  <c r="C24" i="25"/>
  <c r="H43" i="38"/>
  <c r="J166" i="29"/>
  <c r="J166" i="47" s="1"/>
  <c r="H166" i="29"/>
  <c r="H166" i="47" s="1"/>
  <c r="K166" i="29"/>
  <c r="I166" i="29"/>
  <c r="G166" i="29"/>
  <c r="G166" i="47" s="1"/>
  <c r="A167" i="29"/>
  <c r="A168" i="12"/>
  <c r="L165" i="29"/>
  <c r="M165" i="47" l="1"/>
  <c r="K166" i="47"/>
  <c r="A168" i="26"/>
  <c r="A168" i="47"/>
  <c r="I166" i="47"/>
  <c r="K192" i="26"/>
  <c r="L196" i="12"/>
  <c r="B198" i="47"/>
  <c r="D198" i="47"/>
  <c r="C198" i="47"/>
  <c r="R196" i="12"/>
  <c r="R179" i="12"/>
  <c r="F179" i="26"/>
  <c r="E193" i="26"/>
  <c r="D193" i="29"/>
  <c r="F193" i="26"/>
  <c r="D193" i="26"/>
  <c r="C193" i="29"/>
  <c r="B194" i="26"/>
  <c r="B194" i="29"/>
  <c r="C180" i="47"/>
  <c r="K26" i="24"/>
  <c r="K26" i="21" s="1"/>
  <c r="K26" i="22" s="1"/>
  <c r="G26" i="21"/>
  <c r="G26" i="22" s="1"/>
  <c r="B26" i="25"/>
  <c r="B26" i="23"/>
  <c r="B26" i="38"/>
  <c r="A27" i="23"/>
  <c r="A27" i="22"/>
  <c r="A27" i="38"/>
  <c r="E27" i="13"/>
  <c r="D27" i="21" s="1"/>
  <c r="E27" i="21" s="1"/>
  <c r="B27" i="13"/>
  <c r="B27" i="24" s="1"/>
  <c r="B27" i="21" s="1"/>
  <c r="B27" i="22" s="1"/>
  <c r="A27" i="24"/>
  <c r="D27" i="24" s="1"/>
  <c r="E27" i="24" s="1"/>
  <c r="G27" i="13"/>
  <c r="J27" i="13"/>
  <c r="I27" i="13"/>
  <c r="A27" i="21"/>
  <c r="A27" i="25"/>
  <c r="H27" i="13"/>
  <c r="C27" i="13"/>
  <c r="C27" i="24" s="1"/>
  <c r="C27" i="21" s="1"/>
  <c r="C27" i="22" s="1"/>
  <c r="K27" i="13"/>
  <c r="A28" i="13"/>
  <c r="I26" i="24"/>
  <c r="I26" i="21" s="1"/>
  <c r="I26" i="22" s="1"/>
  <c r="H26" i="24"/>
  <c r="H26" i="21" s="1"/>
  <c r="H26" i="22" s="1"/>
  <c r="J26" i="24"/>
  <c r="J26" i="21" s="1"/>
  <c r="J26" i="22" s="1"/>
  <c r="C25" i="25"/>
  <c r="A169" i="12"/>
  <c r="A168" i="29"/>
  <c r="H167" i="29"/>
  <c r="H167" i="47" s="1"/>
  <c r="J167" i="29"/>
  <c r="G167" i="29"/>
  <c r="G167" i="47" s="1"/>
  <c r="I167" i="29"/>
  <c r="K167" i="29"/>
  <c r="L166" i="29"/>
  <c r="M166" i="47" l="1"/>
  <c r="K179" i="26"/>
  <c r="K193" i="26"/>
  <c r="I167" i="47"/>
  <c r="J167" i="47"/>
  <c r="A169" i="26"/>
  <c r="A169" i="47"/>
  <c r="D180" i="47"/>
  <c r="K167" i="47"/>
  <c r="C26" i="38"/>
  <c r="L179" i="12"/>
  <c r="G194" i="26"/>
  <c r="J194" i="26"/>
  <c r="C180" i="29"/>
  <c r="D180" i="26"/>
  <c r="I194" i="26"/>
  <c r="I180" i="26"/>
  <c r="D180" i="29"/>
  <c r="E180" i="26"/>
  <c r="J180" i="26"/>
  <c r="R197" i="12"/>
  <c r="B199" i="47"/>
  <c r="C199" i="47"/>
  <c r="D199" i="47"/>
  <c r="L197" i="12"/>
  <c r="G180" i="26"/>
  <c r="H194" i="26"/>
  <c r="H180" i="26"/>
  <c r="G181" i="26"/>
  <c r="J181" i="26"/>
  <c r="H181" i="26"/>
  <c r="I181" i="26"/>
  <c r="D194" i="26"/>
  <c r="C194" i="29"/>
  <c r="F194" i="26"/>
  <c r="E194" i="26"/>
  <c r="D194" i="29"/>
  <c r="B195" i="26"/>
  <c r="B195" i="29"/>
  <c r="C181" i="47"/>
  <c r="K27" i="24"/>
  <c r="K27" i="21" s="1"/>
  <c r="K27" i="22" s="1"/>
  <c r="H27" i="24"/>
  <c r="H27" i="21" s="1"/>
  <c r="H27" i="22" s="1"/>
  <c r="I27" i="24"/>
  <c r="I27" i="21" s="1"/>
  <c r="I27" i="22" s="1"/>
  <c r="G27" i="24"/>
  <c r="G27" i="21" s="1"/>
  <c r="G27" i="22" s="1"/>
  <c r="G28" i="13"/>
  <c r="A28" i="25"/>
  <c r="H28" i="13"/>
  <c r="C28" i="13"/>
  <c r="C28" i="24" s="1"/>
  <c r="C28" i="21" s="1"/>
  <c r="C28" i="22" s="1"/>
  <c r="J28" i="13"/>
  <c r="A28" i="23"/>
  <c r="K28" i="13"/>
  <c r="B28" i="13"/>
  <c r="B28" i="24" s="1"/>
  <c r="B28" i="21" s="1"/>
  <c r="B28" i="22" s="1"/>
  <c r="E28" i="13"/>
  <c r="D28" i="21" s="1"/>
  <c r="E28" i="21" s="1"/>
  <c r="A28" i="21"/>
  <c r="A28" i="38"/>
  <c r="A28" i="24"/>
  <c r="D28" i="24" s="1"/>
  <c r="E28" i="24" s="1"/>
  <c r="I28" i="13"/>
  <c r="A28" i="22"/>
  <c r="A29" i="13"/>
  <c r="B27" i="23"/>
  <c r="B27" i="38"/>
  <c r="B27" i="25"/>
  <c r="C26" i="25"/>
  <c r="J27" i="24"/>
  <c r="J27" i="21" s="1"/>
  <c r="J27" i="22" s="1"/>
  <c r="J168" i="29"/>
  <c r="H168" i="29"/>
  <c r="G168" i="29"/>
  <c r="G168" i="47" s="1"/>
  <c r="I168" i="29"/>
  <c r="I168" i="47" s="1"/>
  <c r="K168" i="29"/>
  <c r="A170" i="12"/>
  <c r="A169" i="29"/>
  <c r="L167" i="29"/>
  <c r="M167" i="47" l="1"/>
  <c r="K168" i="47"/>
  <c r="J168" i="47"/>
  <c r="A170" i="26"/>
  <c r="A170" i="47"/>
  <c r="D181" i="47"/>
  <c r="C27" i="38"/>
  <c r="K194" i="26"/>
  <c r="R180" i="12"/>
  <c r="F180" i="26"/>
  <c r="J195" i="26"/>
  <c r="I195" i="26"/>
  <c r="G195" i="26"/>
  <c r="B200" i="47"/>
  <c r="D200" i="47"/>
  <c r="C200" i="47"/>
  <c r="D181" i="29"/>
  <c r="E181" i="26"/>
  <c r="D181" i="26"/>
  <c r="C181" i="29"/>
  <c r="H195" i="26"/>
  <c r="L198" i="12"/>
  <c r="R198" i="12"/>
  <c r="J182" i="26"/>
  <c r="I182" i="26"/>
  <c r="D195" i="26"/>
  <c r="C195" i="29"/>
  <c r="E195" i="26"/>
  <c r="D195" i="29"/>
  <c r="F195" i="26"/>
  <c r="B196" i="26"/>
  <c r="B196" i="29"/>
  <c r="C182" i="47"/>
  <c r="K28" i="24"/>
  <c r="K28" i="21" s="1"/>
  <c r="K28" i="22" s="1"/>
  <c r="G28" i="24"/>
  <c r="G28" i="21" s="1"/>
  <c r="G28" i="22" s="1"/>
  <c r="I28" i="24"/>
  <c r="I28" i="21" s="1"/>
  <c r="I28" i="22" s="1"/>
  <c r="K29" i="13"/>
  <c r="G29" i="13"/>
  <c r="A29" i="23"/>
  <c r="A29" i="22"/>
  <c r="A29" i="38"/>
  <c r="E29" i="13"/>
  <c r="D29" i="21" s="1"/>
  <c r="E29" i="21" s="1"/>
  <c r="H29" i="13"/>
  <c r="B29" i="13"/>
  <c r="B29" i="24" s="1"/>
  <c r="B29" i="21" s="1"/>
  <c r="B29" i="22" s="1"/>
  <c r="C29" i="13"/>
  <c r="C29" i="24" s="1"/>
  <c r="C29" i="21" s="1"/>
  <c r="C29" i="22" s="1"/>
  <c r="A29" i="24"/>
  <c r="D29" i="24" s="1"/>
  <c r="E29" i="24" s="1"/>
  <c r="I29" i="13"/>
  <c r="A29" i="21"/>
  <c r="A29" i="25"/>
  <c r="J29" i="13"/>
  <c r="A30" i="13"/>
  <c r="H28" i="24"/>
  <c r="H28" i="21" s="1"/>
  <c r="H28" i="22" s="1"/>
  <c r="C27" i="25"/>
  <c r="B28" i="23"/>
  <c r="B28" i="25"/>
  <c r="B28" i="38"/>
  <c r="C28" i="38" s="1"/>
  <c r="J28" i="24"/>
  <c r="J28" i="21" s="1"/>
  <c r="J28" i="22" s="1"/>
  <c r="L168" i="29"/>
  <c r="H169" i="29"/>
  <c r="J169" i="29"/>
  <c r="I169" i="29"/>
  <c r="K169" i="29"/>
  <c r="G169" i="29"/>
  <c r="G169" i="47" s="1"/>
  <c r="A171" i="12"/>
  <c r="A170" i="29"/>
  <c r="H168" i="47" l="1"/>
  <c r="M168" i="47" s="1"/>
  <c r="K180" i="26"/>
  <c r="I169" i="47"/>
  <c r="J169" i="47"/>
  <c r="K169" i="47"/>
  <c r="D182" i="47"/>
  <c r="A171" i="26"/>
  <c r="A171" i="47"/>
  <c r="K195" i="26"/>
  <c r="L180" i="12"/>
  <c r="D182" i="26"/>
  <c r="C182" i="29"/>
  <c r="J196" i="26"/>
  <c r="H196" i="26"/>
  <c r="B201" i="47"/>
  <c r="R199" i="12"/>
  <c r="L199" i="12"/>
  <c r="R181" i="12"/>
  <c r="F181" i="26"/>
  <c r="L181" i="12"/>
  <c r="I196" i="26"/>
  <c r="G182" i="26"/>
  <c r="E182" i="26"/>
  <c r="D182" i="29"/>
  <c r="G196" i="26"/>
  <c r="H182" i="26"/>
  <c r="I183" i="26"/>
  <c r="H183" i="26"/>
  <c r="J183" i="26"/>
  <c r="G183" i="26"/>
  <c r="B197" i="26"/>
  <c r="B197" i="29"/>
  <c r="E196" i="26"/>
  <c r="D196" i="29"/>
  <c r="F196" i="26"/>
  <c r="D196" i="26"/>
  <c r="C196" i="29"/>
  <c r="C183" i="47"/>
  <c r="K29" i="24"/>
  <c r="K29" i="21" s="1"/>
  <c r="K29" i="22" s="1"/>
  <c r="A30" i="38"/>
  <c r="A30" i="22"/>
  <c r="H30" i="13"/>
  <c r="A30" i="25"/>
  <c r="B30" i="13"/>
  <c r="B30" i="24" s="1"/>
  <c r="B30" i="21" s="1"/>
  <c r="B30" i="22" s="1"/>
  <c r="C30" i="13"/>
  <c r="C30" i="24" s="1"/>
  <c r="C30" i="21" s="1"/>
  <c r="C30" i="22" s="1"/>
  <c r="I30" i="13"/>
  <c r="J30" i="13"/>
  <c r="K30" i="13"/>
  <c r="A30" i="23"/>
  <c r="A30" i="24"/>
  <c r="D30" i="24" s="1"/>
  <c r="E30" i="24" s="1"/>
  <c r="A30" i="21"/>
  <c r="E30" i="13"/>
  <c r="D30" i="21" s="1"/>
  <c r="E30" i="21" s="1"/>
  <c r="G30" i="13"/>
  <c r="A31" i="13"/>
  <c r="I29" i="24"/>
  <c r="I29" i="21" s="1"/>
  <c r="I29" i="22" s="1"/>
  <c r="B29" i="25"/>
  <c r="B29" i="23"/>
  <c r="B29" i="38"/>
  <c r="C29" i="38" s="1"/>
  <c r="C28" i="25"/>
  <c r="J29" i="24"/>
  <c r="J29" i="21" s="1"/>
  <c r="J29" i="22" s="1"/>
  <c r="H29" i="24"/>
  <c r="H29" i="21" s="1"/>
  <c r="H29" i="22" s="1"/>
  <c r="G29" i="24"/>
  <c r="G29" i="21" s="1"/>
  <c r="G29" i="22" s="1"/>
  <c r="J170" i="29"/>
  <c r="H170" i="29"/>
  <c r="K170" i="29"/>
  <c r="G170" i="29"/>
  <c r="G170" i="47" s="1"/>
  <c r="I170" i="29"/>
  <c r="A171" i="29"/>
  <c r="A172" i="12"/>
  <c r="L169" i="29"/>
  <c r="H169" i="47" l="1"/>
  <c r="M169" i="47" s="1"/>
  <c r="D201" i="47"/>
  <c r="D129" i="38"/>
  <c r="D126" i="38"/>
  <c r="E129" i="38"/>
  <c r="E128" i="38"/>
  <c r="E127" i="38"/>
  <c r="E130" i="38"/>
  <c r="D130" i="38"/>
  <c r="D128" i="38"/>
  <c r="D127" i="38"/>
  <c r="E126" i="38"/>
  <c r="K181" i="26"/>
  <c r="I170" i="47"/>
  <c r="J170" i="47"/>
  <c r="G27" i="38"/>
  <c r="G19" i="38"/>
  <c r="G16" i="38"/>
  <c r="G20" i="38"/>
  <c r="G14" i="38"/>
  <c r="G13" i="38"/>
  <c r="G23" i="38"/>
  <c r="G26" i="38"/>
  <c r="K170" i="47"/>
  <c r="C201" i="47"/>
  <c r="N16" i="15"/>
  <c r="N23" i="15"/>
  <c r="N19" i="15"/>
  <c r="N22" i="15"/>
  <c r="N18" i="15"/>
  <c r="N20" i="15"/>
  <c r="D183" i="47"/>
  <c r="A172" i="26"/>
  <c r="A172" i="47"/>
  <c r="K196" i="26"/>
  <c r="L200" i="12"/>
  <c r="E183" i="26"/>
  <c r="D183" i="29"/>
  <c r="R182" i="12"/>
  <c r="F182" i="26"/>
  <c r="I197" i="26"/>
  <c r="J197" i="26"/>
  <c r="R200" i="12"/>
  <c r="D183" i="26"/>
  <c r="C183" i="29"/>
  <c r="H197" i="26"/>
  <c r="G197" i="26"/>
  <c r="D197" i="26"/>
  <c r="C197" i="29"/>
  <c r="E197" i="26"/>
  <c r="D197" i="29"/>
  <c r="F197" i="26"/>
  <c r="B198" i="26"/>
  <c r="B198" i="29"/>
  <c r="J198" i="26"/>
  <c r="I198" i="26"/>
  <c r="G198" i="26"/>
  <c r="H198" i="26"/>
  <c r="G30" i="24"/>
  <c r="G30" i="21" s="1"/>
  <c r="G30" i="22" s="1"/>
  <c r="H30" i="24"/>
  <c r="H30" i="21" s="1"/>
  <c r="H30" i="22" s="1"/>
  <c r="I30" i="24"/>
  <c r="I30" i="21" s="1"/>
  <c r="I30" i="22" s="1"/>
  <c r="K30" i="24"/>
  <c r="K30" i="21" s="1"/>
  <c r="K30" i="22" s="1"/>
  <c r="B30" i="23"/>
  <c r="B30" i="25"/>
  <c r="B30" i="38"/>
  <c r="C29" i="25"/>
  <c r="I31" i="13"/>
  <c r="A31" i="21"/>
  <c r="A31" i="23"/>
  <c r="A31" i="38"/>
  <c r="H31" i="13"/>
  <c r="B31" i="13"/>
  <c r="B31" i="24" s="1"/>
  <c r="B31" i="21" s="1"/>
  <c r="B31" i="22" s="1"/>
  <c r="C31" i="13"/>
  <c r="C31" i="24" s="1"/>
  <c r="C31" i="21" s="1"/>
  <c r="C31" i="22" s="1"/>
  <c r="E31" i="13"/>
  <c r="D31" i="21" s="1"/>
  <c r="E31" i="21" s="1"/>
  <c r="A31" i="25"/>
  <c r="G31" i="13"/>
  <c r="K31" i="13"/>
  <c r="J31" i="13"/>
  <c r="A31" i="24"/>
  <c r="D31" i="24" s="1"/>
  <c r="E31" i="24" s="1"/>
  <c r="A31" i="22"/>
  <c r="A32" i="13"/>
  <c r="J30" i="24"/>
  <c r="J30" i="21" s="1"/>
  <c r="J30" i="22" s="1"/>
  <c r="I48" i="38"/>
  <c r="A173" i="12"/>
  <c r="A172" i="29"/>
  <c r="H171" i="29"/>
  <c r="J171" i="29"/>
  <c r="G171" i="29"/>
  <c r="K171" i="29"/>
  <c r="I171" i="29"/>
  <c r="L170" i="29"/>
  <c r="H170" i="47" l="1"/>
  <c r="M170" i="47" s="1"/>
  <c r="K182" i="26"/>
  <c r="I32" i="15"/>
  <c r="N32" i="15"/>
  <c r="I36" i="15"/>
  <c r="K32" i="15"/>
  <c r="N36" i="15"/>
  <c r="G36" i="15"/>
  <c r="G32" i="15"/>
  <c r="H32" i="15"/>
  <c r="J36" i="15"/>
  <c r="J32" i="15"/>
  <c r="K36" i="15"/>
  <c r="H36" i="15"/>
  <c r="J33" i="15"/>
  <c r="I33" i="15"/>
  <c r="N33" i="15"/>
  <c r="K33" i="15"/>
  <c r="H33" i="15"/>
  <c r="G33" i="15"/>
  <c r="G29" i="15"/>
  <c r="J29" i="15"/>
  <c r="G30" i="15"/>
  <c r="J35" i="15"/>
  <c r="H35" i="15"/>
  <c r="I35" i="15"/>
  <c r="G35" i="15"/>
  <c r="K35" i="15"/>
  <c r="N35" i="15"/>
  <c r="A173" i="26"/>
  <c r="A173" i="47"/>
  <c r="C30" i="38"/>
  <c r="L182" i="12"/>
  <c r="L183" i="12"/>
  <c r="K197" i="26"/>
  <c r="L201" i="12"/>
  <c r="R183" i="12"/>
  <c r="F183" i="26"/>
  <c r="R201" i="12"/>
  <c r="E198" i="26"/>
  <c r="D198" i="29"/>
  <c r="F198" i="26"/>
  <c r="D198" i="26"/>
  <c r="C198" i="29"/>
  <c r="B199" i="26"/>
  <c r="B199" i="29"/>
  <c r="I199" i="26"/>
  <c r="H199" i="26"/>
  <c r="J199" i="26"/>
  <c r="G199" i="26"/>
  <c r="J31" i="24"/>
  <c r="J31" i="21" s="1"/>
  <c r="J31" i="22" s="1"/>
  <c r="H31" i="24"/>
  <c r="H31" i="21" s="1"/>
  <c r="H31" i="22" s="1"/>
  <c r="B31" i="23"/>
  <c r="B31" i="38"/>
  <c r="G31" i="38" s="1"/>
  <c r="B31" i="25"/>
  <c r="C30" i="25"/>
  <c r="A32" i="21"/>
  <c r="J32" i="13"/>
  <c r="A32" i="24"/>
  <c r="D32" i="24" s="1"/>
  <c r="E32" i="24" s="1"/>
  <c r="C32" i="13"/>
  <c r="C32" i="24" s="1"/>
  <c r="C32" i="21" s="1"/>
  <c r="C32" i="22" s="1"/>
  <c r="B32" i="13"/>
  <c r="B32" i="24" s="1"/>
  <c r="B32" i="21" s="1"/>
  <c r="B32" i="22" s="1"/>
  <c r="A32" i="22"/>
  <c r="A32" i="25"/>
  <c r="H32" i="13"/>
  <c r="I32" i="13"/>
  <c r="G32" i="13"/>
  <c r="K32" i="13"/>
  <c r="A32" i="23"/>
  <c r="A32" i="38"/>
  <c r="E32" i="13"/>
  <c r="D32" i="21" s="1"/>
  <c r="E32" i="21" s="1"/>
  <c r="A33" i="13"/>
  <c r="I31" i="24"/>
  <c r="I31" i="21" s="1"/>
  <c r="I31" i="22" s="1"/>
  <c r="K31" i="24"/>
  <c r="K31" i="21" s="1"/>
  <c r="K31" i="22" s="1"/>
  <c r="G31" i="24"/>
  <c r="G31" i="21" s="1"/>
  <c r="G31" i="22" s="1"/>
  <c r="L171" i="29"/>
  <c r="J172" i="29"/>
  <c r="J172" i="47" s="1"/>
  <c r="H172" i="29"/>
  <c r="G172" i="29"/>
  <c r="G172" i="47" s="1"/>
  <c r="I172" i="29"/>
  <c r="K172" i="29"/>
  <c r="K172" i="47" s="1"/>
  <c r="A174" i="12"/>
  <c r="A173" i="29"/>
  <c r="H171" i="47" l="1"/>
  <c r="M171" i="47" s="1"/>
  <c r="K183" i="26"/>
  <c r="K198" i="26"/>
  <c r="I172" i="47"/>
  <c r="N21" i="15"/>
  <c r="A174" i="26"/>
  <c r="A174" i="47"/>
  <c r="C31" i="38"/>
  <c r="E199" i="26"/>
  <c r="D199" i="29"/>
  <c r="F199" i="26"/>
  <c r="D199" i="26"/>
  <c r="C199" i="29"/>
  <c r="G200" i="26"/>
  <c r="I200" i="26"/>
  <c r="J200" i="26"/>
  <c r="H200" i="26"/>
  <c r="B200" i="26"/>
  <c r="B200" i="29"/>
  <c r="I32" i="24"/>
  <c r="I32" i="21" s="1"/>
  <c r="I32" i="22" s="1"/>
  <c r="G32" i="24"/>
  <c r="G32" i="21" s="1"/>
  <c r="G32" i="22" s="1"/>
  <c r="K32" i="24"/>
  <c r="K32" i="21" s="1"/>
  <c r="K32" i="22" s="1"/>
  <c r="J32" i="24"/>
  <c r="J32" i="21" s="1"/>
  <c r="J32" i="22" s="1"/>
  <c r="H32" i="24"/>
  <c r="H32" i="21" s="1"/>
  <c r="H32" i="22" s="1"/>
  <c r="C31" i="25"/>
  <c r="H33" i="13"/>
  <c r="I33" i="13"/>
  <c r="C33" i="13"/>
  <c r="C33" i="24" s="1"/>
  <c r="C33" i="21" s="1"/>
  <c r="C33" i="22" s="1"/>
  <c r="A33" i="24"/>
  <c r="D33" i="24" s="1"/>
  <c r="E33" i="24" s="1"/>
  <c r="A33" i="21"/>
  <c r="J33" i="13"/>
  <c r="K33" i="13"/>
  <c r="B33" i="13"/>
  <c r="B33" i="24" s="1"/>
  <c r="B33" i="21" s="1"/>
  <c r="B33" i="22" s="1"/>
  <c r="A33" i="22"/>
  <c r="A33" i="25"/>
  <c r="G33" i="13"/>
  <c r="A33" i="23"/>
  <c r="E33" i="13"/>
  <c r="D33" i="21" s="1"/>
  <c r="E33" i="21" s="1"/>
  <c r="A33" i="38"/>
  <c r="A34" i="13"/>
  <c r="B32" i="23"/>
  <c r="B32" i="38"/>
  <c r="C32" i="38" s="1"/>
  <c r="B32" i="25"/>
  <c r="A175" i="12"/>
  <c r="A174" i="29"/>
  <c r="H173" i="29"/>
  <c r="J173" i="29"/>
  <c r="I173" i="29"/>
  <c r="I173" i="47" s="1"/>
  <c r="K173" i="29"/>
  <c r="K173" i="47" s="1"/>
  <c r="G173" i="29"/>
  <c r="L172" i="29"/>
  <c r="H172" i="47" l="1"/>
  <c r="M172" i="47" s="1"/>
  <c r="K199" i="26"/>
  <c r="G173" i="47"/>
  <c r="H173" i="47"/>
  <c r="A175" i="26"/>
  <c r="A175" i="47"/>
  <c r="D200" i="26"/>
  <c r="C200" i="29"/>
  <c r="F200" i="26"/>
  <c r="E200" i="26"/>
  <c r="D200" i="29"/>
  <c r="J201" i="26"/>
  <c r="I201" i="26"/>
  <c r="G201" i="26"/>
  <c r="H201" i="26"/>
  <c r="B201" i="26"/>
  <c r="B201" i="29"/>
  <c r="K33" i="24"/>
  <c r="K33" i="21" s="1"/>
  <c r="K33" i="22" s="1"/>
  <c r="J33" i="24"/>
  <c r="J33" i="21" s="1"/>
  <c r="J33" i="22" s="1"/>
  <c r="G33" i="24"/>
  <c r="G33" i="21" s="1"/>
  <c r="G33" i="22" s="1"/>
  <c r="H33" i="24"/>
  <c r="H33" i="21" s="1"/>
  <c r="H33" i="22" s="1"/>
  <c r="B33" i="38"/>
  <c r="G33" i="38" s="1"/>
  <c r="B33" i="23"/>
  <c r="B33" i="25"/>
  <c r="A34" i="25"/>
  <c r="B34" i="13"/>
  <c r="B34" i="24" s="1"/>
  <c r="B34" i="21" s="1"/>
  <c r="B34" i="22" s="1"/>
  <c r="A34" i="21"/>
  <c r="I34" i="13"/>
  <c r="H34" i="13"/>
  <c r="K34" i="13"/>
  <c r="A34" i="23"/>
  <c r="A34" i="24"/>
  <c r="D34" i="24" s="1"/>
  <c r="E34" i="24" s="1"/>
  <c r="A34" i="38"/>
  <c r="A34" i="22"/>
  <c r="E34" i="13"/>
  <c r="D34" i="21" s="1"/>
  <c r="E34" i="21" s="1"/>
  <c r="G34" i="13"/>
  <c r="C34" i="13"/>
  <c r="C34" i="24" s="1"/>
  <c r="C34" i="21" s="1"/>
  <c r="C34" i="22" s="1"/>
  <c r="J34" i="13"/>
  <c r="A35" i="13"/>
  <c r="C32" i="25"/>
  <c r="I33" i="24"/>
  <c r="I33" i="21" s="1"/>
  <c r="I33" i="22" s="1"/>
  <c r="L173" i="29"/>
  <c r="J174" i="29"/>
  <c r="H174" i="29"/>
  <c r="K174" i="29"/>
  <c r="G174" i="29"/>
  <c r="I174" i="29"/>
  <c r="A175" i="29"/>
  <c r="A176" i="12"/>
  <c r="J173" i="47" l="1"/>
  <c r="M173" i="47" s="1"/>
  <c r="K200" i="26"/>
  <c r="A176" i="26"/>
  <c r="A176" i="47"/>
  <c r="C33" i="38"/>
  <c r="F201" i="26"/>
  <c r="E201" i="26"/>
  <c r="D201" i="29"/>
  <c r="D201" i="26"/>
  <c r="C201" i="29"/>
  <c r="J34" i="24"/>
  <c r="J34" i="21" s="1"/>
  <c r="J34" i="22" s="1"/>
  <c r="G34" i="24"/>
  <c r="G34" i="21" s="1"/>
  <c r="G34" i="22" s="1"/>
  <c r="H34" i="24"/>
  <c r="H34" i="21" s="1"/>
  <c r="H34" i="22" s="1"/>
  <c r="I34" i="24"/>
  <c r="I34" i="21" s="1"/>
  <c r="I34" i="22" s="1"/>
  <c r="A35" i="38"/>
  <c r="H35" i="13"/>
  <c r="B35" i="13"/>
  <c r="B35" i="24" s="1"/>
  <c r="B35" i="21" s="1"/>
  <c r="B35" i="22" s="1"/>
  <c r="J35" i="13"/>
  <c r="A35" i="21"/>
  <c r="A35" i="25"/>
  <c r="K35" i="13"/>
  <c r="G35" i="13"/>
  <c r="E35" i="13"/>
  <c r="D35" i="21" s="1"/>
  <c r="E35" i="21" s="1"/>
  <c r="I35" i="13"/>
  <c r="C35" i="13"/>
  <c r="C35" i="24" s="1"/>
  <c r="C35" i="21" s="1"/>
  <c r="C35" i="22" s="1"/>
  <c r="A35" i="24"/>
  <c r="D35" i="24" s="1"/>
  <c r="E35" i="24" s="1"/>
  <c r="A35" i="23"/>
  <c r="A35" i="22"/>
  <c r="A36" i="13"/>
  <c r="K34" i="24"/>
  <c r="K34" i="21" s="1"/>
  <c r="K34" i="22" s="1"/>
  <c r="C33" i="25"/>
  <c r="B34" i="25"/>
  <c r="B34" i="23"/>
  <c r="B34" i="38"/>
  <c r="G34" i="38" s="1"/>
  <c r="H53" i="38"/>
  <c r="L174" i="29"/>
  <c r="A176" i="29"/>
  <c r="A177" i="12"/>
  <c r="H175" i="29"/>
  <c r="J175" i="29"/>
  <c r="J175" i="47" s="1"/>
  <c r="G175" i="29"/>
  <c r="G175" i="47" s="1"/>
  <c r="K175" i="29"/>
  <c r="I175" i="29"/>
  <c r="J174" i="47" l="1"/>
  <c r="M174" i="47" s="1"/>
  <c r="K201" i="26"/>
  <c r="I175" i="47"/>
  <c r="H175" i="47"/>
  <c r="L35" i="15"/>
  <c r="O35" i="15" s="1"/>
  <c r="L32" i="15"/>
  <c r="O32" i="15" s="1"/>
  <c r="K175" i="47"/>
  <c r="A177" i="26"/>
  <c r="A177" i="47"/>
  <c r="C34" i="38"/>
  <c r="E212" i="26"/>
  <c r="D212" i="29"/>
  <c r="D207" i="26"/>
  <c r="C207" i="29"/>
  <c r="D211" i="26"/>
  <c r="C211" i="29"/>
  <c r="D217" i="26"/>
  <c r="C217" i="29"/>
  <c r="D218" i="26"/>
  <c r="C218" i="29"/>
  <c r="D206" i="26"/>
  <c r="C206" i="29"/>
  <c r="D212" i="26"/>
  <c r="C212" i="29"/>
  <c r="E202" i="26"/>
  <c r="D202" i="29"/>
  <c r="D208" i="26"/>
  <c r="C208" i="29"/>
  <c r="E216" i="26"/>
  <c r="D216" i="29"/>
  <c r="E213" i="26"/>
  <c r="D213" i="29"/>
  <c r="E206" i="26"/>
  <c r="D206" i="29"/>
  <c r="D202" i="26"/>
  <c r="C202" i="29"/>
  <c r="E207" i="26"/>
  <c r="D207" i="29"/>
  <c r="J214" i="26"/>
  <c r="J205" i="26"/>
  <c r="G203" i="26"/>
  <c r="G219" i="26"/>
  <c r="I217" i="26"/>
  <c r="G210" i="26"/>
  <c r="I211" i="26"/>
  <c r="J211" i="26"/>
  <c r="G207" i="26"/>
  <c r="J219" i="26"/>
  <c r="J216" i="26"/>
  <c r="H203" i="26"/>
  <c r="H205" i="26"/>
  <c r="H217" i="26"/>
  <c r="G218" i="26"/>
  <c r="I207" i="26"/>
  <c r="G208" i="26"/>
  <c r="G211" i="26"/>
  <c r="I218" i="26"/>
  <c r="J215" i="26"/>
  <c r="I202" i="26"/>
  <c r="H211" i="26"/>
  <c r="H207" i="26"/>
  <c r="G209" i="26"/>
  <c r="H213" i="26"/>
  <c r="H210" i="26"/>
  <c r="H219" i="26"/>
  <c r="F213" i="26"/>
  <c r="J218" i="26"/>
  <c r="I210" i="26"/>
  <c r="J204" i="26"/>
  <c r="I206" i="26"/>
  <c r="J212" i="26"/>
  <c r="G217" i="26"/>
  <c r="H216" i="26"/>
  <c r="H209" i="26"/>
  <c r="J213" i="26"/>
  <c r="G206" i="26"/>
  <c r="J217" i="26"/>
  <c r="J209" i="26"/>
  <c r="I214" i="26"/>
  <c r="H214" i="26"/>
  <c r="G204" i="26"/>
  <c r="I209" i="26"/>
  <c r="H208" i="26"/>
  <c r="H215" i="26"/>
  <c r="I203" i="26"/>
  <c r="H218" i="26"/>
  <c r="G202" i="26"/>
  <c r="I215" i="26"/>
  <c r="G215" i="26"/>
  <c r="I219" i="26"/>
  <c r="G212" i="26"/>
  <c r="G205" i="26"/>
  <c r="J207" i="26"/>
  <c r="I205" i="26"/>
  <c r="I208" i="26"/>
  <c r="I213" i="26"/>
  <c r="H204" i="26"/>
  <c r="J202" i="26"/>
  <c r="I216" i="26"/>
  <c r="H212" i="26"/>
  <c r="J210" i="26"/>
  <c r="J206" i="26"/>
  <c r="G216" i="26"/>
  <c r="I204" i="26"/>
  <c r="J203" i="26"/>
  <c r="J208" i="26"/>
  <c r="F206" i="26"/>
  <c r="G214" i="26"/>
  <c r="I212" i="26"/>
  <c r="H202" i="26"/>
  <c r="E209" i="26"/>
  <c r="D209" i="29"/>
  <c r="D209" i="26"/>
  <c r="C209" i="29"/>
  <c r="E204" i="26"/>
  <c r="D204" i="29"/>
  <c r="D213" i="26"/>
  <c r="C213" i="29"/>
  <c r="E208" i="26"/>
  <c r="D208" i="29"/>
  <c r="D216" i="26"/>
  <c r="C216" i="29"/>
  <c r="D219" i="26"/>
  <c r="C219" i="29"/>
  <c r="E211" i="26"/>
  <c r="D211" i="29"/>
  <c r="E219" i="26"/>
  <c r="D219" i="29"/>
  <c r="E215" i="26"/>
  <c r="D215" i="29"/>
  <c r="E210" i="26"/>
  <c r="D210" i="29"/>
  <c r="E214" i="26"/>
  <c r="D214" i="29"/>
  <c r="E217" i="26"/>
  <c r="D217" i="29"/>
  <c r="D215" i="26"/>
  <c r="C215" i="29"/>
  <c r="D205" i="26"/>
  <c r="C205" i="29"/>
  <c r="E203" i="26"/>
  <c r="D203" i="29"/>
  <c r="D210" i="26"/>
  <c r="C210" i="29"/>
  <c r="E205" i="26"/>
  <c r="D205" i="29"/>
  <c r="D214" i="26"/>
  <c r="C214" i="29"/>
  <c r="D203" i="26"/>
  <c r="C203" i="29"/>
  <c r="E218" i="26"/>
  <c r="D218" i="29"/>
  <c r="D204" i="26"/>
  <c r="C204" i="29"/>
  <c r="K35" i="24"/>
  <c r="K35" i="21" s="1"/>
  <c r="K35" i="22" s="1"/>
  <c r="J35" i="24"/>
  <c r="J35" i="21" s="1"/>
  <c r="J35" i="22" s="1"/>
  <c r="I35" i="24"/>
  <c r="I35" i="21" s="1"/>
  <c r="I35" i="22" s="1"/>
  <c r="C34" i="25"/>
  <c r="B35" i="38"/>
  <c r="C35" i="38" s="1"/>
  <c r="B35" i="25"/>
  <c r="B35" i="23"/>
  <c r="H35" i="24"/>
  <c r="H35" i="21" s="1"/>
  <c r="H35" i="22" s="1"/>
  <c r="A36" i="38"/>
  <c r="A36" i="24"/>
  <c r="D36" i="24" s="1"/>
  <c r="E36" i="24" s="1"/>
  <c r="I36" i="13"/>
  <c r="A36" i="23"/>
  <c r="A36" i="25"/>
  <c r="C36" i="13"/>
  <c r="C36" i="24" s="1"/>
  <c r="C36" i="21" s="1"/>
  <c r="C36" i="22" s="1"/>
  <c r="J36" i="13"/>
  <c r="G36" i="13"/>
  <c r="K36" i="13"/>
  <c r="H36" i="13"/>
  <c r="A36" i="22"/>
  <c r="B36" i="13"/>
  <c r="B36" i="24" s="1"/>
  <c r="B36" i="21" s="1"/>
  <c r="B36" i="22" s="1"/>
  <c r="E36" i="13"/>
  <c r="D36" i="21" s="1"/>
  <c r="E36" i="21" s="1"/>
  <c r="A36" i="21"/>
  <c r="A37" i="13"/>
  <c r="G35" i="24"/>
  <c r="G35" i="21" s="1"/>
  <c r="G35" i="22" s="1"/>
  <c r="L175" i="29"/>
  <c r="A178" i="12"/>
  <c r="A177" i="29"/>
  <c r="J176" i="29"/>
  <c r="J176" i="47" s="1"/>
  <c r="H176" i="29"/>
  <c r="G176" i="29"/>
  <c r="G176" i="47" s="1"/>
  <c r="I176" i="29"/>
  <c r="K176" i="29"/>
  <c r="M175" i="47" l="1"/>
  <c r="A178" i="26"/>
  <c r="A178" i="47"/>
  <c r="L33" i="15"/>
  <c r="O33" i="15" s="1"/>
  <c r="I176" i="47"/>
  <c r="H176" i="47"/>
  <c r="K176" i="47"/>
  <c r="H206" i="26"/>
  <c r="K206" i="26" s="1"/>
  <c r="F214" i="26"/>
  <c r="F204" i="26"/>
  <c r="F218" i="26"/>
  <c r="F209" i="26"/>
  <c r="F210" i="26"/>
  <c r="F219" i="26"/>
  <c r="F215" i="26"/>
  <c r="F212" i="26"/>
  <c r="F207" i="26"/>
  <c r="F205" i="26"/>
  <c r="F203" i="26"/>
  <c r="K23" i="15"/>
  <c r="G263" i="19"/>
  <c r="H23" i="15"/>
  <c r="G23" i="15"/>
  <c r="C24" i="18"/>
  <c r="G19" i="15"/>
  <c r="G241" i="19"/>
  <c r="G221" i="19"/>
  <c r="G327" i="19"/>
  <c r="G28" i="18"/>
  <c r="F24" i="18"/>
  <c r="G273" i="19"/>
  <c r="J19" i="15"/>
  <c r="K19" i="15"/>
  <c r="I19" i="15"/>
  <c r="C28" i="18"/>
  <c r="J23" i="15"/>
  <c r="D28" i="18"/>
  <c r="F28" i="18"/>
  <c r="G317" i="19"/>
  <c r="E28" i="18"/>
  <c r="G24" i="18"/>
  <c r="D24" i="18"/>
  <c r="G231" i="19"/>
  <c r="H19" i="15"/>
  <c r="I23" i="15"/>
  <c r="E24" i="18"/>
  <c r="G337" i="19"/>
  <c r="H20" i="15"/>
  <c r="J20" i="15"/>
  <c r="E25" i="18"/>
  <c r="G25" i="18"/>
  <c r="K20" i="15"/>
  <c r="G20" i="15"/>
  <c r="C25" i="18"/>
  <c r="I20" i="15"/>
  <c r="F25" i="18"/>
  <c r="G253" i="19"/>
  <c r="G177" i="19"/>
  <c r="G199" i="19"/>
  <c r="G359" i="19"/>
  <c r="G167" i="19"/>
  <c r="G295" i="19"/>
  <c r="F202" i="26"/>
  <c r="F217" i="26"/>
  <c r="F211" i="26"/>
  <c r="G213" i="26"/>
  <c r="K213" i="26" s="1"/>
  <c r="F208" i="26"/>
  <c r="F216" i="26"/>
  <c r="K36" i="24"/>
  <c r="K36" i="21" s="1"/>
  <c r="K36" i="22" s="1"/>
  <c r="I36" i="24"/>
  <c r="I36" i="21" s="1"/>
  <c r="I36" i="22" s="1"/>
  <c r="G36" i="24"/>
  <c r="G36" i="21" s="1"/>
  <c r="G36" i="22" s="1"/>
  <c r="H36" i="24"/>
  <c r="H36" i="21" s="1"/>
  <c r="H36" i="22" s="1"/>
  <c r="J36" i="24"/>
  <c r="J36" i="21" s="1"/>
  <c r="J36" i="22" s="1"/>
  <c r="B36" i="25"/>
  <c r="B36" i="38"/>
  <c r="C36" i="38" s="1"/>
  <c r="B36" i="23"/>
  <c r="C35" i="25"/>
  <c r="B37" i="13"/>
  <c r="B37" i="24" s="1"/>
  <c r="B37" i="21" s="1"/>
  <c r="B37" i="22" s="1"/>
  <c r="C37" i="13"/>
  <c r="C37" i="24" s="1"/>
  <c r="C37" i="21" s="1"/>
  <c r="C37" i="22" s="1"/>
  <c r="A37" i="24"/>
  <c r="D37" i="24" s="1"/>
  <c r="E37" i="24" s="1"/>
  <c r="A37" i="22"/>
  <c r="A37" i="21"/>
  <c r="K37" i="13"/>
  <c r="G37" i="13"/>
  <c r="I37" i="13"/>
  <c r="J37" i="13"/>
  <c r="A37" i="23"/>
  <c r="A37" i="38"/>
  <c r="E37" i="13"/>
  <c r="D37" i="21" s="1"/>
  <c r="E37" i="21" s="1"/>
  <c r="H37" i="13"/>
  <c r="A37" i="25"/>
  <c r="A38" i="13"/>
  <c r="L176" i="29"/>
  <c r="H177" i="29"/>
  <c r="H177" i="47" s="1"/>
  <c r="J177" i="29"/>
  <c r="J177" i="47" s="1"/>
  <c r="I177" i="29"/>
  <c r="K177" i="29"/>
  <c r="G177" i="29"/>
  <c r="G177" i="47" s="1"/>
  <c r="A179" i="12"/>
  <c r="A178" i="29"/>
  <c r="K212" i="26" l="1"/>
  <c r="K209" i="26"/>
  <c r="K208" i="26"/>
  <c r="K202" i="26"/>
  <c r="K203" i="26"/>
  <c r="K215" i="26"/>
  <c r="K218" i="26"/>
  <c r="K211" i="26"/>
  <c r="K207" i="26"/>
  <c r="K210" i="26"/>
  <c r="K214" i="26"/>
  <c r="K216" i="26"/>
  <c r="K217" i="26"/>
  <c r="K205" i="26"/>
  <c r="K219" i="26"/>
  <c r="K204" i="26"/>
  <c r="M176" i="47"/>
  <c r="K177" i="47"/>
  <c r="A179" i="26"/>
  <c r="A179" i="47"/>
  <c r="I177" i="47"/>
  <c r="G282" i="19"/>
  <c r="L20" i="15"/>
  <c r="O20" i="15" s="1"/>
  <c r="H24" i="18"/>
  <c r="L19" i="15"/>
  <c r="O19" i="15" s="1"/>
  <c r="G346" i="19"/>
  <c r="H28" i="18"/>
  <c r="G250" i="19"/>
  <c r="L23" i="15"/>
  <c r="O23" i="15" s="1"/>
  <c r="I37" i="24"/>
  <c r="I37" i="21" s="1"/>
  <c r="I37" i="22" s="1"/>
  <c r="G37" i="24"/>
  <c r="G37" i="21" s="1"/>
  <c r="G37" i="22" s="1"/>
  <c r="H37" i="24"/>
  <c r="H37" i="21" s="1"/>
  <c r="H37" i="22" s="1"/>
  <c r="K37" i="24"/>
  <c r="K37" i="21" s="1"/>
  <c r="K37" i="22" s="1"/>
  <c r="J37" i="24"/>
  <c r="J37" i="21" s="1"/>
  <c r="J37" i="22" s="1"/>
  <c r="B37" i="23"/>
  <c r="B37" i="25"/>
  <c r="B37" i="38"/>
  <c r="C37" i="38" s="1"/>
  <c r="C36" i="25"/>
  <c r="A38" i="38"/>
  <c r="B38" i="13"/>
  <c r="B38" i="24" s="1"/>
  <c r="B38" i="21" s="1"/>
  <c r="B38" i="22" s="1"/>
  <c r="H38" i="13"/>
  <c r="E38" i="13"/>
  <c r="D38" i="21" s="1"/>
  <c r="E38" i="21" s="1"/>
  <c r="A38" i="24"/>
  <c r="D38" i="24" s="1"/>
  <c r="E38" i="24" s="1"/>
  <c r="A38" i="25"/>
  <c r="I38" i="13"/>
  <c r="C38" i="13"/>
  <c r="C38" i="24" s="1"/>
  <c r="C38" i="21" s="1"/>
  <c r="C38" i="22" s="1"/>
  <c r="A38" i="21"/>
  <c r="J38" i="13"/>
  <c r="G38" i="13"/>
  <c r="K38" i="13"/>
  <c r="A38" i="23"/>
  <c r="A38" i="22"/>
  <c r="A39" i="13"/>
  <c r="L177" i="29"/>
  <c r="A179" i="29"/>
  <c r="A180" i="12"/>
  <c r="J178" i="29"/>
  <c r="H178" i="29"/>
  <c r="K178" i="29"/>
  <c r="G178" i="29"/>
  <c r="G178" i="47" s="1"/>
  <c r="I178" i="29"/>
  <c r="I178" i="47" s="1"/>
  <c r="M177" i="47" l="1"/>
  <c r="J178" i="47"/>
  <c r="A180" i="26"/>
  <c r="A180" i="47"/>
  <c r="H178" i="47"/>
  <c r="K178" i="47"/>
  <c r="K38" i="24"/>
  <c r="K38" i="21" s="1"/>
  <c r="K38" i="22" s="1"/>
  <c r="J38" i="24"/>
  <c r="J38" i="21" s="1"/>
  <c r="J38" i="22" s="1"/>
  <c r="G38" i="24"/>
  <c r="G38" i="21" s="1"/>
  <c r="G38" i="22" s="1"/>
  <c r="I38" i="24"/>
  <c r="I38" i="21" s="1"/>
  <c r="I38" i="22" s="1"/>
  <c r="H38" i="24"/>
  <c r="H38" i="21" s="1"/>
  <c r="H38" i="22" s="1"/>
  <c r="C37" i="25"/>
  <c r="A39" i="21"/>
  <c r="A39" i="25"/>
  <c r="G39" i="13"/>
  <c r="K39" i="13"/>
  <c r="C39" i="13"/>
  <c r="C39" i="24" s="1"/>
  <c r="C39" i="21" s="1"/>
  <c r="C39" i="22" s="1"/>
  <c r="A39" i="24"/>
  <c r="D39" i="24" s="1"/>
  <c r="E39" i="24" s="1"/>
  <c r="A39" i="23"/>
  <c r="A39" i="22"/>
  <c r="I39" i="13"/>
  <c r="A39" i="38"/>
  <c r="E39" i="13"/>
  <c r="D39" i="21" s="1"/>
  <c r="E39" i="21" s="1"/>
  <c r="H39" i="13"/>
  <c r="J39" i="13"/>
  <c r="B39" i="13"/>
  <c r="B39" i="24" s="1"/>
  <c r="B39" i="21" s="1"/>
  <c r="B39" i="22" s="1"/>
  <c r="A40" i="13"/>
  <c r="B38" i="38"/>
  <c r="B38" i="23"/>
  <c r="B38" i="25"/>
  <c r="H179" i="29"/>
  <c r="J179" i="29"/>
  <c r="G179" i="29"/>
  <c r="K179" i="29"/>
  <c r="I179" i="29"/>
  <c r="I179" i="47" s="1"/>
  <c r="A181" i="12"/>
  <c r="A180" i="29"/>
  <c r="L178" i="29"/>
  <c r="M178" i="47" l="1"/>
  <c r="G179" i="47"/>
  <c r="A181" i="26"/>
  <c r="A181" i="47"/>
  <c r="J179" i="47"/>
  <c r="H179" i="47"/>
  <c r="K179" i="47"/>
  <c r="C38" i="38"/>
  <c r="J39" i="24"/>
  <c r="J39" i="21" s="1"/>
  <c r="J39" i="22" s="1"/>
  <c r="I39" i="24"/>
  <c r="I39" i="21" s="1"/>
  <c r="I39" i="22" s="1"/>
  <c r="K39" i="24"/>
  <c r="K39" i="21" s="1"/>
  <c r="K39" i="22" s="1"/>
  <c r="B39" i="23"/>
  <c r="B39" i="38"/>
  <c r="G39" i="38" s="1"/>
  <c r="B39" i="25"/>
  <c r="G39" i="24"/>
  <c r="G39" i="21" s="1"/>
  <c r="G39" i="22" s="1"/>
  <c r="A40" i="22"/>
  <c r="A40" i="23"/>
  <c r="A40" i="25"/>
  <c r="C40" i="13"/>
  <c r="C40" i="24" s="1"/>
  <c r="C40" i="21" s="1"/>
  <c r="C40" i="22" s="1"/>
  <c r="A40" i="24"/>
  <c r="D40" i="24" s="1"/>
  <c r="E40" i="24" s="1"/>
  <c r="G40" i="13"/>
  <c r="A40" i="21"/>
  <c r="A40" i="38"/>
  <c r="H40" i="13"/>
  <c r="I40" i="13"/>
  <c r="B40" i="13"/>
  <c r="B40" i="24" s="1"/>
  <c r="B40" i="21" s="1"/>
  <c r="B40" i="22" s="1"/>
  <c r="E40" i="13"/>
  <c r="D40" i="21" s="1"/>
  <c r="E40" i="21" s="1"/>
  <c r="K40" i="13"/>
  <c r="J40" i="13"/>
  <c r="A41" i="13"/>
  <c r="C38" i="25"/>
  <c r="H39" i="24"/>
  <c r="H39" i="21" s="1"/>
  <c r="H39" i="22" s="1"/>
  <c r="L179" i="29"/>
  <c r="J180" i="29"/>
  <c r="J180" i="47" s="1"/>
  <c r="H180" i="29"/>
  <c r="H180" i="47" s="1"/>
  <c r="G180" i="29"/>
  <c r="I180" i="29"/>
  <c r="I180" i="47" s="1"/>
  <c r="K180" i="29"/>
  <c r="A182" i="12"/>
  <c r="A181" i="29"/>
  <c r="M179" i="47" l="1"/>
  <c r="K180" i="47"/>
  <c r="G180" i="47"/>
  <c r="A182" i="26"/>
  <c r="A182" i="47"/>
  <c r="C39" i="38"/>
  <c r="K40" i="24"/>
  <c r="K40" i="21" s="1"/>
  <c r="K40" i="22" s="1"/>
  <c r="I40" i="24"/>
  <c r="I40" i="21" s="1"/>
  <c r="I40" i="22" s="1"/>
  <c r="J40" i="24"/>
  <c r="J40" i="21" s="1"/>
  <c r="J40" i="22" s="1"/>
  <c r="H40" i="24"/>
  <c r="H40" i="21" s="1"/>
  <c r="H40" i="22" s="1"/>
  <c r="G40" i="24"/>
  <c r="G40" i="21" s="1"/>
  <c r="G40" i="22" s="1"/>
  <c r="B41" i="13"/>
  <c r="B41" i="24" s="1"/>
  <c r="B41" i="21" s="1"/>
  <c r="B41" i="22" s="1"/>
  <c r="C41" i="13"/>
  <c r="C41" i="24" s="1"/>
  <c r="C41" i="21" s="1"/>
  <c r="C41" i="22" s="1"/>
  <c r="A41" i="23"/>
  <c r="A41" i="22"/>
  <c r="A41" i="21"/>
  <c r="J41" i="13"/>
  <c r="H41" i="13"/>
  <c r="E41" i="13"/>
  <c r="D41" i="21" s="1"/>
  <c r="E41" i="21" s="1"/>
  <c r="A41" i="24"/>
  <c r="D41" i="24" s="1"/>
  <c r="E41" i="24" s="1"/>
  <c r="G41" i="13"/>
  <c r="A41" i="38"/>
  <c r="I41" i="13"/>
  <c r="A41" i="25"/>
  <c r="K41" i="13"/>
  <c r="A42" i="13"/>
  <c r="B40" i="25"/>
  <c r="B40" i="23"/>
  <c r="B40" i="38"/>
  <c r="G40" i="38" s="1"/>
  <c r="C39" i="25"/>
  <c r="L180" i="29"/>
  <c r="A183" i="12"/>
  <c r="A182" i="29"/>
  <c r="H181" i="29"/>
  <c r="H181" i="47" s="1"/>
  <c r="J181" i="29"/>
  <c r="I181" i="29"/>
  <c r="K181" i="29"/>
  <c r="K181" i="47" s="1"/>
  <c r="G181" i="29"/>
  <c r="M180" i="47" l="1"/>
  <c r="I181" i="47"/>
  <c r="A183" i="26"/>
  <c r="A183" i="47"/>
  <c r="J181" i="47"/>
  <c r="G181" i="47"/>
  <c r="C40" i="38"/>
  <c r="K41" i="24"/>
  <c r="K41" i="21" s="1"/>
  <c r="K41" i="22" s="1"/>
  <c r="G41" i="24"/>
  <c r="G41" i="21" s="1"/>
  <c r="G41" i="22" s="1"/>
  <c r="H41" i="24"/>
  <c r="H41" i="21" s="1"/>
  <c r="H41" i="22" s="1"/>
  <c r="I41" i="24"/>
  <c r="I41" i="21" s="1"/>
  <c r="I41" i="22" s="1"/>
  <c r="C40" i="25"/>
  <c r="A42" i="23"/>
  <c r="A42" i="22"/>
  <c r="J42" i="13"/>
  <c r="K42" i="13"/>
  <c r="E42" i="13"/>
  <c r="D42" i="21" s="1"/>
  <c r="E42" i="21" s="1"/>
  <c r="A42" i="25"/>
  <c r="B42" i="13"/>
  <c r="B42" i="24" s="1"/>
  <c r="B42" i="21" s="1"/>
  <c r="B42" i="22" s="1"/>
  <c r="I42" i="13"/>
  <c r="G42" i="13"/>
  <c r="A42" i="38"/>
  <c r="A42" i="21"/>
  <c r="C42" i="13"/>
  <c r="C42" i="24" s="1"/>
  <c r="C42" i="21" s="1"/>
  <c r="C42" i="22" s="1"/>
  <c r="A42" i="24"/>
  <c r="D42" i="24" s="1"/>
  <c r="E42" i="24" s="1"/>
  <c r="H42" i="13"/>
  <c r="A43" i="13"/>
  <c r="J41" i="24"/>
  <c r="J41" i="21" s="1"/>
  <c r="J41" i="22" s="1"/>
  <c r="B41" i="25"/>
  <c r="B41" i="38"/>
  <c r="G41" i="38" s="1"/>
  <c r="B41" i="23"/>
  <c r="J182" i="29"/>
  <c r="H182" i="29"/>
  <c r="D135" i="18" s="1"/>
  <c r="K182" i="29"/>
  <c r="G135" i="18" s="1"/>
  <c r="G182" i="29"/>
  <c r="C135" i="18" s="1"/>
  <c r="I182" i="29"/>
  <c r="A183" i="29"/>
  <c r="A184" i="12"/>
  <c r="L181" i="29"/>
  <c r="I182" i="47" l="1"/>
  <c r="E135" i="18"/>
  <c r="J182" i="47"/>
  <c r="F135" i="18"/>
  <c r="M181" i="47"/>
  <c r="A184" i="26"/>
  <c r="A184" i="47"/>
  <c r="H182" i="47"/>
  <c r="G182" i="47"/>
  <c r="K182" i="47"/>
  <c r="C41" i="38"/>
  <c r="G42" i="24"/>
  <c r="G42" i="21" s="1"/>
  <c r="G42" i="22" s="1"/>
  <c r="C41" i="25"/>
  <c r="A43" i="38"/>
  <c r="H43" i="13"/>
  <c r="B43" i="13"/>
  <c r="B43" i="24" s="1"/>
  <c r="B43" i="21" s="1"/>
  <c r="B43" i="22" s="1"/>
  <c r="A43" i="21"/>
  <c r="A43" i="25"/>
  <c r="K43" i="13"/>
  <c r="E43" i="13"/>
  <c r="D43" i="21" s="1"/>
  <c r="E43" i="21" s="1"/>
  <c r="C43" i="13"/>
  <c r="C43" i="24" s="1"/>
  <c r="C43" i="21" s="1"/>
  <c r="C43" i="22" s="1"/>
  <c r="A43" i="22"/>
  <c r="G43" i="13"/>
  <c r="A43" i="24"/>
  <c r="D43" i="24" s="1"/>
  <c r="E43" i="24" s="1"/>
  <c r="I43" i="13"/>
  <c r="A43" i="23"/>
  <c r="J43" i="13"/>
  <c r="A44" i="13"/>
  <c r="H42" i="24"/>
  <c r="H42" i="21" s="1"/>
  <c r="H42" i="22" s="1"/>
  <c r="I42" i="24"/>
  <c r="I42" i="21" s="1"/>
  <c r="I42" i="22" s="1"/>
  <c r="K42" i="24"/>
  <c r="K42" i="21" s="1"/>
  <c r="K42" i="22" s="1"/>
  <c r="B42" i="25"/>
  <c r="B42" i="23"/>
  <c r="B42" i="38"/>
  <c r="G42" i="38" s="1"/>
  <c r="J42" i="24"/>
  <c r="J42" i="21" s="1"/>
  <c r="J42" i="22" s="1"/>
  <c r="L182" i="29"/>
  <c r="A185" i="12"/>
  <c r="A184" i="29"/>
  <c r="H183" i="29"/>
  <c r="J183" i="29"/>
  <c r="F128" i="18" s="1"/>
  <c r="F129" i="18" s="1"/>
  <c r="G183" i="29"/>
  <c r="C128" i="18" s="1"/>
  <c r="C129" i="18" s="1"/>
  <c r="K183" i="29"/>
  <c r="G128" i="18" s="1"/>
  <c r="I183" i="29"/>
  <c r="I183" i="47" l="1"/>
  <c r="I34" i="15" s="1"/>
  <c r="E128" i="18"/>
  <c r="E129" i="18" s="1"/>
  <c r="H183" i="47"/>
  <c r="H9" i="47" s="1"/>
  <c r="D128" i="18"/>
  <c r="D129" i="18" s="1"/>
  <c r="I31" i="15"/>
  <c r="I29" i="15"/>
  <c r="H31" i="15"/>
  <c r="H29" i="15"/>
  <c r="H30" i="15"/>
  <c r="M182" i="47"/>
  <c r="G183" i="47"/>
  <c r="A185" i="26"/>
  <c r="A185" i="47"/>
  <c r="J183" i="47"/>
  <c r="K183" i="47"/>
  <c r="C42" i="38"/>
  <c r="J43" i="24"/>
  <c r="J43" i="21" s="1"/>
  <c r="J43" i="22" s="1"/>
  <c r="I43" i="24"/>
  <c r="I43" i="21" s="1"/>
  <c r="I43" i="22" s="1"/>
  <c r="C42" i="25"/>
  <c r="B43" i="25"/>
  <c r="B43" i="38"/>
  <c r="B43" i="23"/>
  <c r="B44" i="13"/>
  <c r="B44" i="24" s="1"/>
  <c r="B44" i="21" s="1"/>
  <c r="B44" i="22" s="1"/>
  <c r="J44" i="13"/>
  <c r="A44" i="23"/>
  <c r="A44" i="38"/>
  <c r="A44" i="24"/>
  <c r="D44" i="24" s="1"/>
  <c r="E44" i="24" s="1"/>
  <c r="E44" i="13"/>
  <c r="D44" i="21" s="1"/>
  <c r="E44" i="21" s="1"/>
  <c r="G44" i="13"/>
  <c r="A44" i="22"/>
  <c r="I44" i="13"/>
  <c r="A44" i="21"/>
  <c r="A44" i="25"/>
  <c r="C44" i="13"/>
  <c r="C44" i="24" s="1"/>
  <c r="C44" i="21" s="1"/>
  <c r="C44" i="22" s="1"/>
  <c r="K44" i="13"/>
  <c r="H44" i="13"/>
  <c r="A45" i="13"/>
  <c r="G43" i="24"/>
  <c r="G43" i="21" s="1"/>
  <c r="G43" i="22" s="1"/>
  <c r="K43" i="24"/>
  <c r="K43" i="21" s="1"/>
  <c r="K43" i="22" s="1"/>
  <c r="H43" i="24"/>
  <c r="H43" i="21" s="1"/>
  <c r="H43" i="22" s="1"/>
  <c r="J184" i="29"/>
  <c r="H184" i="29"/>
  <c r="G184" i="29"/>
  <c r="I184" i="29"/>
  <c r="K184" i="29"/>
  <c r="L183" i="29"/>
  <c r="A185" i="29"/>
  <c r="A186" i="12"/>
  <c r="H34" i="15" l="1"/>
  <c r="J31" i="15"/>
  <c r="J34" i="15"/>
  <c r="M183" i="47"/>
  <c r="G274" i="47"/>
  <c r="K9" i="47"/>
  <c r="K31" i="15"/>
  <c r="K29" i="15"/>
  <c r="K30" i="15"/>
  <c r="K34" i="15"/>
  <c r="A186" i="26"/>
  <c r="A186" i="47"/>
  <c r="G9" i="47"/>
  <c r="C43" i="38"/>
  <c r="G44" i="24"/>
  <c r="G44" i="21" s="1"/>
  <c r="G44" i="22" s="1"/>
  <c r="H44" i="24"/>
  <c r="H44" i="21" s="1"/>
  <c r="H44" i="22" s="1"/>
  <c r="B44" i="23"/>
  <c r="B44" i="25"/>
  <c r="B44" i="38"/>
  <c r="A45" i="23"/>
  <c r="A45" i="38"/>
  <c r="E45" i="13"/>
  <c r="D45" i="21" s="1"/>
  <c r="E45" i="21" s="1"/>
  <c r="H45" i="13"/>
  <c r="I45" i="13"/>
  <c r="A45" i="21"/>
  <c r="J45" i="13"/>
  <c r="K45" i="13"/>
  <c r="B45" i="13"/>
  <c r="B45" i="24" s="1"/>
  <c r="B45" i="21" s="1"/>
  <c r="B45" i="22" s="1"/>
  <c r="A45" i="24"/>
  <c r="D45" i="24" s="1"/>
  <c r="E45" i="24" s="1"/>
  <c r="A45" i="25"/>
  <c r="C45" i="13"/>
  <c r="C45" i="24" s="1"/>
  <c r="C45" i="21" s="1"/>
  <c r="C45" i="22" s="1"/>
  <c r="A45" i="22"/>
  <c r="G45" i="13"/>
  <c r="A46" i="13"/>
  <c r="I44" i="24"/>
  <c r="I44" i="21" s="1"/>
  <c r="I44" i="22" s="1"/>
  <c r="C43" i="25"/>
  <c r="J44" i="24"/>
  <c r="J44" i="21" s="1"/>
  <c r="J44" i="22" s="1"/>
  <c r="K44" i="24"/>
  <c r="K44" i="21" s="1"/>
  <c r="K44" i="22" s="1"/>
  <c r="L184" i="29"/>
  <c r="A186" i="29"/>
  <c r="A187" i="12"/>
  <c r="H185" i="29"/>
  <c r="J185" i="29"/>
  <c r="I185" i="29"/>
  <c r="K185" i="29"/>
  <c r="G185" i="29"/>
  <c r="G31" i="15" l="1"/>
  <c r="G34" i="15"/>
  <c r="N31" i="15"/>
  <c r="N29" i="15"/>
  <c r="N34" i="15"/>
  <c r="A187" i="26"/>
  <c r="A187" i="47"/>
  <c r="C44" i="38"/>
  <c r="J45" i="24"/>
  <c r="J45" i="21" s="1"/>
  <c r="J45" i="22" s="1"/>
  <c r="G45" i="24"/>
  <c r="G45" i="21" s="1"/>
  <c r="G45" i="22" s="1"/>
  <c r="K45" i="24"/>
  <c r="K45" i="21" s="1"/>
  <c r="K45" i="22" s="1"/>
  <c r="I45" i="24"/>
  <c r="I45" i="21" s="1"/>
  <c r="I45" i="22" s="1"/>
  <c r="A46" i="25"/>
  <c r="B46" i="13"/>
  <c r="B46" i="24" s="1"/>
  <c r="B46" i="21" s="1"/>
  <c r="B46" i="22" s="1"/>
  <c r="C46" i="13"/>
  <c r="C46" i="24" s="1"/>
  <c r="C46" i="21" s="1"/>
  <c r="C46" i="22" s="1"/>
  <c r="I46" i="13"/>
  <c r="A46" i="21"/>
  <c r="A46" i="22"/>
  <c r="A46" i="23"/>
  <c r="A46" i="38"/>
  <c r="J46" i="13"/>
  <c r="G46" i="13"/>
  <c r="E46" i="13"/>
  <c r="D46" i="21" s="1"/>
  <c r="E46" i="21" s="1"/>
  <c r="H46" i="13"/>
  <c r="K46" i="13"/>
  <c r="A46" i="24"/>
  <c r="D46" i="24" s="1"/>
  <c r="E46" i="24" s="1"/>
  <c r="A47" i="13"/>
  <c r="B45" i="25"/>
  <c r="B45" i="38"/>
  <c r="C45" i="38" s="1"/>
  <c r="B45" i="23"/>
  <c r="H45" i="24"/>
  <c r="H45" i="21" s="1"/>
  <c r="H45" i="22" s="1"/>
  <c r="C44" i="25"/>
  <c r="A188" i="12"/>
  <c r="A187" i="29"/>
  <c r="J186" i="29"/>
  <c r="H186" i="29"/>
  <c r="G186" i="29"/>
  <c r="K186" i="29"/>
  <c r="I186" i="29"/>
  <c r="L185" i="29"/>
  <c r="A188" i="26" l="1"/>
  <c r="A188" i="47"/>
  <c r="K46" i="24"/>
  <c r="K46" i="21" s="1"/>
  <c r="K46" i="22" s="1"/>
  <c r="J46" i="24"/>
  <c r="J46" i="21" s="1"/>
  <c r="J46" i="22" s="1"/>
  <c r="H46" i="24"/>
  <c r="H46" i="21" s="1"/>
  <c r="H46" i="22" s="1"/>
  <c r="B46" i="38"/>
  <c r="G46" i="38" s="1"/>
  <c r="B46" i="25"/>
  <c r="B46" i="23"/>
  <c r="I47" i="13"/>
  <c r="A47" i="21"/>
  <c r="A47" i="38"/>
  <c r="B47" i="13"/>
  <c r="B47" i="24" s="1"/>
  <c r="B47" i="21" s="1"/>
  <c r="B47" i="22" s="1"/>
  <c r="C47" i="13"/>
  <c r="C47" i="24" s="1"/>
  <c r="C47" i="21" s="1"/>
  <c r="C47" i="22" s="1"/>
  <c r="A47" i="24"/>
  <c r="D47" i="24" s="1"/>
  <c r="E47" i="24" s="1"/>
  <c r="A47" i="23"/>
  <c r="A47" i="22"/>
  <c r="A47" i="25"/>
  <c r="E47" i="13"/>
  <c r="D47" i="21" s="1"/>
  <c r="E47" i="21" s="1"/>
  <c r="H47" i="13"/>
  <c r="G47" i="13"/>
  <c r="J47" i="13"/>
  <c r="K47" i="13"/>
  <c r="A48" i="13"/>
  <c r="C45" i="25"/>
  <c r="G46" i="24"/>
  <c r="G46" i="21" s="1"/>
  <c r="G46" i="22" s="1"/>
  <c r="I46" i="24"/>
  <c r="I46" i="21" s="1"/>
  <c r="I46" i="22" s="1"/>
  <c r="L186" i="29"/>
  <c r="A188" i="29"/>
  <c r="A189" i="12"/>
  <c r="H187" i="29"/>
  <c r="J187" i="29"/>
  <c r="G187" i="29"/>
  <c r="I187" i="29"/>
  <c r="K187" i="29"/>
  <c r="E20" i="34" s="1"/>
  <c r="A189" i="26" l="1"/>
  <c r="A189" i="47"/>
  <c r="C46" i="38"/>
  <c r="G47" i="24"/>
  <c r="G47" i="21" s="1"/>
  <c r="G47" i="22" s="1"/>
  <c r="H47" i="24"/>
  <c r="H47" i="21" s="1"/>
  <c r="H47" i="22" s="1"/>
  <c r="K47" i="24"/>
  <c r="K47" i="21" s="1"/>
  <c r="K47" i="22" s="1"/>
  <c r="I47" i="24"/>
  <c r="I47" i="21" s="1"/>
  <c r="I47" i="22" s="1"/>
  <c r="J47" i="24"/>
  <c r="J47" i="21" s="1"/>
  <c r="J47" i="22" s="1"/>
  <c r="B47" i="23"/>
  <c r="B47" i="25"/>
  <c r="B47" i="38"/>
  <c r="G47" i="38" s="1"/>
  <c r="C46" i="25"/>
  <c r="E48" i="13"/>
  <c r="D48" i="21" s="1"/>
  <c r="E48" i="21" s="1"/>
  <c r="K48" i="13"/>
  <c r="J48" i="13"/>
  <c r="A48" i="25"/>
  <c r="I48" i="13"/>
  <c r="B48" i="13"/>
  <c r="B48" i="24" s="1"/>
  <c r="B48" i="21" s="1"/>
  <c r="B48" i="22" s="1"/>
  <c r="G48" i="13"/>
  <c r="A48" i="22"/>
  <c r="A48" i="23"/>
  <c r="A48" i="38"/>
  <c r="H48" i="13"/>
  <c r="A48" i="24"/>
  <c r="D48" i="24" s="1"/>
  <c r="E48" i="24" s="1"/>
  <c r="A48" i="21"/>
  <c r="C48" i="13"/>
  <c r="C48" i="24" s="1"/>
  <c r="C48" i="21" s="1"/>
  <c r="C48" i="22" s="1"/>
  <c r="A49" i="13"/>
  <c r="H65" i="38"/>
  <c r="L187" i="29"/>
  <c r="A190" i="12"/>
  <c r="A189" i="29"/>
  <c r="J188" i="29"/>
  <c r="H188" i="29"/>
  <c r="I188" i="29"/>
  <c r="K188" i="29"/>
  <c r="G188" i="29"/>
  <c r="A190" i="26" l="1"/>
  <c r="A190" i="47"/>
  <c r="C47" i="38"/>
  <c r="I48" i="24"/>
  <c r="I48" i="21" s="1"/>
  <c r="I48" i="22" s="1"/>
  <c r="K48" i="24"/>
  <c r="K48" i="21" s="1"/>
  <c r="K48" i="22" s="1"/>
  <c r="A49" i="23"/>
  <c r="I49" i="13"/>
  <c r="A49" i="25"/>
  <c r="J49" i="13"/>
  <c r="E49" i="13"/>
  <c r="D49" i="21" s="1"/>
  <c r="E49" i="21" s="1"/>
  <c r="B49" i="13"/>
  <c r="B49" i="24" s="1"/>
  <c r="B49" i="21" s="1"/>
  <c r="B49" i="22" s="1"/>
  <c r="A49" i="38"/>
  <c r="G49" i="13"/>
  <c r="A49" i="24"/>
  <c r="D49" i="24" s="1"/>
  <c r="E49" i="24" s="1"/>
  <c r="K49" i="13"/>
  <c r="H49" i="13"/>
  <c r="A49" i="22"/>
  <c r="A49" i="21"/>
  <c r="C49" i="13"/>
  <c r="C49" i="24" s="1"/>
  <c r="C49" i="21" s="1"/>
  <c r="C49" i="22" s="1"/>
  <c r="A50" i="13"/>
  <c r="H48" i="24"/>
  <c r="H48" i="21" s="1"/>
  <c r="H48" i="22" s="1"/>
  <c r="G48" i="24"/>
  <c r="G48" i="21" s="1"/>
  <c r="G48" i="22" s="1"/>
  <c r="J48" i="24"/>
  <c r="J48" i="21" s="1"/>
  <c r="J48" i="22" s="1"/>
  <c r="C47" i="25"/>
  <c r="B48" i="23"/>
  <c r="B48" i="38"/>
  <c r="B48" i="25"/>
  <c r="L188" i="29"/>
  <c r="A190" i="29"/>
  <c r="A191" i="12"/>
  <c r="H189" i="29"/>
  <c r="J189" i="29"/>
  <c r="K189" i="29"/>
  <c r="I189" i="29"/>
  <c r="G189" i="29"/>
  <c r="A191" i="26" l="1"/>
  <c r="A191" i="47"/>
  <c r="C48" i="38"/>
  <c r="H49" i="24"/>
  <c r="H49" i="21" s="1"/>
  <c r="H49" i="22" s="1"/>
  <c r="K49" i="24"/>
  <c r="K49" i="21" s="1"/>
  <c r="K49" i="22" s="1"/>
  <c r="J49" i="24"/>
  <c r="J49" i="21" s="1"/>
  <c r="J49" i="22" s="1"/>
  <c r="C48" i="25"/>
  <c r="B49" i="23"/>
  <c r="B49" i="25"/>
  <c r="B49" i="38"/>
  <c r="J50" i="13"/>
  <c r="K50" i="13"/>
  <c r="G50" i="13"/>
  <c r="A50" i="24"/>
  <c r="D50" i="24" s="1"/>
  <c r="E50" i="24" s="1"/>
  <c r="E50" i="13"/>
  <c r="D50" i="21" s="1"/>
  <c r="E50" i="21" s="1"/>
  <c r="H50" i="13"/>
  <c r="A50" i="22"/>
  <c r="I50" i="13"/>
  <c r="C50" i="13"/>
  <c r="C50" i="24" s="1"/>
  <c r="C50" i="21" s="1"/>
  <c r="C50" i="22" s="1"/>
  <c r="A50" i="23"/>
  <c r="A50" i="25"/>
  <c r="B50" i="13"/>
  <c r="B50" i="24" s="1"/>
  <c r="B50" i="21" s="1"/>
  <c r="B50" i="22" s="1"/>
  <c r="A50" i="21"/>
  <c r="A50" i="38"/>
  <c r="A51" i="13"/>
  <c r="G49" i="24"/>
  <c r="G49" i="21" s="1"/>
  <c r="G49" i="22" s="1"/>
  <c r="I49" i="24"/>
  <c r="I49" i="21" s="1"/>
  <c r="I49" i="22" s="1"/>
  <c r="I68" i="38"/>
  <c r="L189" i="29"/>
  <c r="A192" i="12"/>
  <c r="A191" i="29"/>
  <c r="J190" i="29"/>
  <c r="H190" i="29"/>
  <c r="G190" i="29"/>
  <c r="K190" i="29"/>
  <c r="E27" i="34" s="1"/>
  <c r="I190" i="29"/>
  <c r="A192" i="26" l="1"/>
  <c r="A192" i="47"/>
  <c r="C49" i="38"/>
  <c r="I50" i="24"/>
  <c r="I50" i="21" s="1"/>
  <c r="I50" i="22" s="1"/>
  <c r="H50" i="24"/>
  <c r="H50" i="21" s="1"/>
  <c r="H50" i="22" s="1"/>
  <c r="K50" i="24"/>
  <c r="K50" i="21" s="1"/>
  <c r="K50" i="22" s="1"/>
  <c r="J50" i="24"/>
  <c r="J50" i="21" s="1"/>
  <c r="J50" i="22" s="1"/>
  <c r="A51" i="38"/>
  <c r="E51" i="13"/>
  <c r="D51" i="21" s="1"/>
  <c r="E51" i="21" s="1"/>
  <c r="H51" i="13"/>
  <c r="B51" i="13"/>
  <c r="B51" i="24" s="1"/>
  <c r="B51" i="21" s="1"/>
  <c r="B51" i="22" s="1"/>
  <c r="A51" i="21"/>
  <c r="A51" i="25"/>
  <c r="G51" i="13"/>
  <c r="K51" i="13"/>
  <c r="A51" i="23"/>
  <c r="C51" i="13"/>
  <c r="C51" i="24" s="1"/>
  <c r="C51" i="21" s="1"/>
  <c r="C51" i="22" s="1"/>
  <c r="A51" i="22"/>
  <c r="J51" i="13"/>
  <c r="I51" i="13"/>
  <c r="A51" i="24"/>
  <c r="D51" i="24" s="1"/>
  <c r="E51" i="24" s="1"/>
  <c r="A52" i="13"/>
  <c r="B50" i="25"/>
  <c r="B50" i="23"/>
  <c r="B50" i="38"/>
  <c r="C50" i="38" s="1"/>
  <c r="G50" i="24"/>
  <c r="G50" i="21" s="1"/>
  <c r="G50" i="22" s="1"/>
  <c r="C49" i="25"/>
  <c r="H191" i="29"/>
  <c r="J191" i="29"/>
  <c r="G191" i="29"/>
  <c r="I191" i="29"/>
  <c r="K191" i="29"/>
  <c r="E29" i="34" s="1"/>
  <c r="L190" i="29"/>
  <c r="A192" i="29"/>
  <c r="A193" i="12"/>
  <c r="A193" i="26" l="1"/>
  <c r="A193" i="47"/>
  <c r="I51" i="24"/>
  <c r="I51" i="21" s="1"/>
  <c r="I51" i="22" s="1"/>
  <c r="G51" i="24"/>
  <c r="G51" i="21" s="1"/>
  <c r="G51" i="22" s="1"/>
  <c r="H51" i="24"/>
  <c r="H51" i="21" s="1"/>
  <c r="H51" i="22" s="1"/>
  <c r="C50" i="25"/>
  <c r="J51" i="24"/>
  <c r="J51" i="21" s="1"/>
  <c r="J51" i="22" s="1"/>
  <c r="K51" i="24"/>
  <c r="K51" i="21" s="1"/>
  <c r="K51" i="22" s="1"/>
  <c r="B51" i="23"/>
  <c r="B51" i="25"/>
  <c r="B51" i="38"/>
  <c r="C51" i="38" s="1"/>
  <c r="K52" i="13"/>
  <c r="A52" i="25"/>
  <c r="H52" i="13"/>
  <c r="C52" i="13"/>
  <c r="C52" i="24" s="1"/>
  <c r="C52" i="21" s="1"/>
  <c r="C52" i="22" s="1"/>
  <c r="B52" i="13"/>
  <c r="B52" i="24" s="1"/>
  <c r="B52" i="21" s="1"/>
  <c r="B52" i="22" s="1"/>
  <c r="J52" i="13"/>
  <c r="G52" i="13"/>
  <c r="A52" i="22"/>
  <c r="A52" i="38"/>
  <c r="A52" i="23"/>
  <c r="A52" i="24"/>
  <c r="D52" i="24" s="1"/>
  <c r="E52" i="24" s="1"/>
  <c r="I52" i="13"/>
  <c r="E52" i="13"/>
  <c r="D52" i="21" s="1"/>
  <c r="E52" i="21" s="1"/>
  <c r="A52" i="21"/>
  <c r="A53" i="13"/>
  <c r="A194" i="12"/>
  <c r="A193" i="29"/>
  <c r="J192" i="29"/>
  <c r="H192" i="29"/>
  <c r="I192" i="29"/>
  <c r="K192" i="29"/>
  <c r="G192" i="29"/>
  <c r="L191" i="29"/>
  <c r="A194" i="26" l="1"/>
  <c r="A194" i="47"/>
  <c r="E31" i="34"/>
  <c r="J52" i="24"/>
  <c r="J52" i="21" s="1"/>
  <c r="J52" i="22" s="1"/>
  <c r="K52" i="24"/>
  <c r="K52" i="21" s="1"/>
  <c r="K52" i="22" s="1"/>
  <c r="B52" i="38"/>
  <c r="C52" i="38" s="1"/>
  <c r="B52" i="23"/>
  <c r="B52" i="25"/>
  <c r="G52" i="24"/>
  <c r="G52" i="21" s="1"/>
  <c r="G52" i="22" s="1"/>
  <c r="H52" i="24"/>
  <c r="H52" i="21" s="1"/>
  <c r="H52" i="22" s="1"/>
  <c r="B53" i="13"/>
  <c r="B53" i="24" s="1"/>
  <c r="B53" i="21" s="1"/>
  <c r="B53" i="22" s="1"/>
  <c r="A53" i="21"/>
  <c r="G53" i="13"/>
  <c r="E53" i="13"/>
  <c r="D53" i="21" s="1"/>
  <c r="E53" i="21" s="1"/>
  <c r="H53" i="13"/>
  <c r="C53" i="13"/>
  <c r="C53" i="24" s="1"/>
  <c r="C53" i="21" s="1"/>
  <c r="C53" i="22" s="1"/>
  <c r="J53" i="13"/>
  <c r="A53" i="23"/>
  <c r="A53" i="25"/>
  <c r="K53" i="13"/>
  <c r="I53" i="13"/>
  <c r="A53" i="24"/>
  <c r="D53" i="24" s="1"/>
  <c r="E53" i="24" s="1"/>
  <c r="A53" i="22"/>
  <c r="A53" i="38"/>
  <c r="A54" i="13"/>
  <c r="C51" i="25"/>
  <c r="I52" i="24"/>
  <c r="I52" i="21" s="1"/>
  <c r="I52" i="22" s="1"/>
  <c r="L192" i="29"/>
  <c r="A195" i="12"/>
  <c r="A194" i="29"/>
  <c r="H193" i="29"/>
  <c r="J193" i="29"/>
  <c r="G193" i="29"/>
  <c r="K193" i="29"/>
  <c r="I193" i="29"/>
  <c r="A195" i="26" l="1"/>
  <c r="A195" i="47"/>
  <c r="K53" i="24"/>
  <c r="K53" i="21" s="1"/>
  <c r="K53" i="22" s="1"/>
  <c r="J53" i="24"/>
  <c r="J53" i="21" s="1"/>
  <c r="J53" i="22" s="1"/>
  <c r="G53" i="24"/>
  <c r="G53" i="21" s="1"/>
  <c r="G53" i="22" s="1"/>
  <c r="B53" i="38"/>
  <c r="G53" i="38" s="1"/>
  <c r="B53" i="23"/>
  <c r="B53" i="25"/>
  <c r="H54" i="13"/>
  <c r="K54" i="13"/>
  <c r="I54" i="13"/>
  <c r="A54" i="21"/>
  <c r="A54" i="23"/>
  <c r="C54" i="13"/>
  <c r="C54" i="24" s="1"/>
  <c r="C54" i="21" s="1"/>
  <c r="C54" i="22" s="1"/>
  <c r="J54" i="13"/>
  <c r="G54" i="13"/>
  <c r="A54" i="25"/>
  <c r="E54" i="13"/>
  <c r="D54" i="21" s="1"/>
  <c r="E54" i="21" s="1"/>
  <c r="B54" i="13"/>
  <c r="B54" i="24" s="1"/>
  <c r="B54" i="21" s="1"/>
  <c r="B54" i="22" s="1"/>
  <c r="A54" i="22"/>
  <c r="A54" i="38"/>
  <c r="A54" i="24"/>
  <c r="D54" i="24" s="1"/>
  <c r="E54" i="24" s="1"/>
  <c r="A55" i="13"/>
  <c r="H53" i="24"/>
  <c r="H53" i="21" s="1"/>
  <c r="H53" i="22" s="1"/>
  <c r="I53" i="24"/>
  <c r="I53" i="21" s="1"/>
  <c r="I53" i="22" s="1"/>
  <c r="C52" i="25"/>
  <c r="H71" i="38"/>
  <c r="L193" i="29"/>
  <c r="J194" i="29"/>
  <c r="H194" i="29"/>
  <c r="G194" i="29"/>
  <c r="I194" i="29"/>
  <c r="K194" i="29"/>
  <c r="A196" i="12"/>
  <c r="A195" i="29"/>
  <c r="A196" i="26" l="1"/>
  <c r="A196" i="47"/>
  <c r="C53" i="38"/>
  <c r="C53" i="25"/>
  <c r="B54" i="23"/>
  <c r="B54" i="25"/>
  <c r="B54" i="38"/>
  <c r="G54" i="38" s="1"/>
  <c r="J54" i="24"/>
  <c r="J54" i="21" s="1"/>
  <c r="J54" i="22" s="1"/>
  <c r="I54" i="24"/>
  <c r="I54" i="21" s="1"/>
  <c r="I54" i="22" s="1"/>
  <c r="H54" i="24"/>
  <c r="H54" i="21" s="1"/>
  <c r="H54" i="22" s="1"/>
  <c r="K54" i="24"/>
  <c r="K54" i="21" s="1"/>
  <c r="K54" i="22" s="1"/>
  <c r="A55" i="21"/>
  <c r="A55" i="22"/>
  <c r="H55" i="13"/>
  <c r="C55" i="13"/>
  <c r="C55" i="24" s="1"/>
  <c r="C55" i="21" s="1"/>
  <c r="C55" i="22" s="1"/>
  <c r="I55" i="13"/>
  <c r="B55" i="13"/>
  <c r="B55" i="24" s="1"/>
  <c r="B55" i="21" s="1"/>
  <c r="B55" i="22" s="1"/>
  <c r="A55" i="23"/>
  <c r="A55" i="38"/>
  <c r="A55" i="25"/>
  <c r="E55" i="13"/>
  <c r="D55" i="21" s="1"/>
  <c r="E55" i="21" s="1"/>
  <c r="G55" i="13"/>
  <c r="J55" i="13"/>
  <c r="A55" i="24"/>
  <c r="D55" i="24" s="1"/>
  <c r="E55" i="24" s="1"/>
  <c r="K55" i="13"/>
  <c r="A56" i="13"/>
  <c r="G54" i="24"/>
  <c r="G54" i="21" s="1"/>
  <c r="G54" i="22" s="1"/>
  <c r="E13" i="34"/>
  <c r="H195" i="29"/>
  <c r="J195" i="29"/>
  <c r="I195" i="29"/>
  <c r="K195" i="29"/>
  <c r="G195" i="29"/>
  <c r="L194" i="29"/>
  <c r="A197" i="12"/>
  <c r="A196" i="29"/>
  <c r="A197" i="26" l="1"/>
  <c r="A197" i="47"/>
  <c r="C54" i="38"/>
  <c r="K55" i="24"/>
  <c r="K55" i="21" s="1"/>
  <c r="K55" i="22" s="1"/>
  <c r="G55" i="24"/>
  <c r="G55" i="21" s="1"/>
  <c r="G55" i="22" s="1"/>
  <c r="H55" i="24"/>
  <c r="H55" i="21" s="1"/>
  <c r="H55" i="22" s="1"/>
  <c r="I55" i="24"/>
  <c r="I55" i="21" s="1"/>
  <c r="I55" i="22" s="1"/>
  <c r="C54" i="25"/>
  <c r="B55" i="38"/>
  <c r="C55" i="38" s="1"/>
  <c r="B55" i="23"/>
  <c r="B55" i="25"/>
  <c r="A56" i="24"/>
  <c r="D56" i="24" s="1"/>
  <c r="E56" i="24" s="1"/>
  <c r="E56" i="13"/>
  <c r="D56" i="21" s="1"/>
  <c r="E56" i="21" s="1"/>
  <c r="J56" i="13"/>
  <c r="G56" i="13"/>
  <c r="A56" i="21"/>
  <c r="A56" i="25"/>
  <c r="H56" i="13"/>
  <c r="I56" i="13"/>
  <c r="B56" i="13"/>
  <c r="B56" i="24" s="1"/>
  <c r="B56" i="21" s="1"/>
  <c r="B56" i="22" s="1"/>
  <c r="K56" i="13"/>
  <c r="A56" i="22"/>
  <c r="A56" i="23"/>
  <c r="A56" i="38"/>
  <c r="C56" i="13"/>
  <c r="C56" i="24" s="1"/>
  <c r="C56" i="21" s="1"/>
  <c r="C56" i="22" s="1"/>
  <c r="A57" i="13"/>
  <c r="J55" i="24"/>
  <c r="J55" i="21" s="1"/>
  <c r="J55" i="22" s="1"/>
  <c r="E14" i="34"/>
  <c r="E49" i="34" s="1"/>
  <c r="J196" i="29"/>
  <c r="H196" i="29"/>
  <c r="G196" i="29"/>
  <c r="K196" i="29"/>
  <c r="I196" i="29"/>
  <c r="L195" i="29"/>
  <c r="A198" i="12"/>
  <c r="A197" i="29"/>
  <c r="E48" i="34"/>
  <c r="A198" i="26" l="1"/>
  <c r="A198" i="47"/>
  <c r="J56" i="24"/>
  <c r="J56" i="21" s="1"/>
  <c r="J56" i="22" s="1"/>
  <c r="K56" i="24"/>
  <c r="K56" i="21" s="1"/>
  <c r="K56" i="22" s="1"/>
  <c r="H56" i="24"/>
  <c r="H56" i="21" s="1"/>
  <c r="H56" i="22" s="1"/>
  <c r="G56" i="24"/>
  <c r="G56" i="21" s="1"/>
  <c r="G56" i="22" s="1"/>
  <c r="B56" i="38"/>
  <c r="C56" i="38" s="1"/>
  <c r="B56" i="25"/>
  <c r="B56" i="23"/>
  <c r="C55" i="25"/>
  <c r="E57" i="13"/>
  <c r="D57" i="21" s="1"/>
  <c r="E57" i="21" s="1"/>
  <c r="C57" i="13"/>
  <c r="C57" i="24" s="1"/>
  <c r="C57" i="21" s="1"/>
  <c r="C57" i="22" s="1"/>
  <c r="A57" i="25"/>
  <c r="G57" i="13"/>
  <c r="H57" i="13"/>
  <c r="I57" i="13"/>
  <c r="A57" i="23"/>
  <c r="J57" i="13"/>
  <c r="K57" i="13"/>
  <c r="A57" i="21"/>
  <c r="A57" i="38"/>
  <c r="A57" i="22"/>
  <c r="B57" i="13"/>
  <c r="B57" i="24" s="1"/>
  <c r="B57" i="21" s="1"/>
  <c r="B57" i="22" s="1"/>
  <c r="A57" i="24"/>
  <c r="D57" i="24" s="1"/>
  <c r="E57" i="24" s="1"/>
  <c r="A58" i="13"/>
  <c r="I56" i="24"/>
  <c r="I56" i="21" s="1"/>
  <c r="I56" i="22" s="1"/>
  <c r="J74" i="38"/>
  <c r="E15" i="34"/>
  <c r="L196" i="29"/>
  <c r="A199" i="12"/>
  <c r="A199" i="47" s="1"/>
  <c r="A198" i="29"/>
  <c r="H197" i="29"/>
  <c r="J197" i="29"/>
  <c r="G197" i="29"/>
  <c r="I197" i="29"/>
  <c r="K197" i="29"/>
  <c r="A199" i="26" l="1"/>
  <c r="A200" i="12"/>
  <c r="J57" i="24"/>
  <c r="J57" i="21" s="1"/>
  <c r="J57" i="22" s="1"/>
  <c r="G57" i="24"/>
  <c r="G57" i="21" s="1"/>
  <c r="G57" i="22" s="1"/>
  <c r="B57" i="25"/>
  <c r="B57" i="38"/>
  <c r="B57" i="23"/>
  <c r="I57" i="24"/>
  <c r="I57" i="21" s="1"/>
  <c r="I57" i="22" s="1"/>
  <c r="C56" i="25"/>
  <c r="A58" i="22"/>
  <c r="A58" i="23"/>
  <c r="K58" i="13"/>
  <c r="G58" i="13"/>
  <c r="A58" i="24"/>
  <c r="D58" i="24" s="1"/>
  <c r="E58" i="24" s="1"/>
  <c r="A58" i="25"/>
  <c r="B58" i="13"/>
  <c r="B58" i="24" s="1"/>
  <c r="B58" i="21" s="1"/>
  <c r="B58" i="22" s="1"/>
  <c r="A58" i="21"/>
  <c r="J58" i="13"/>
  <c r="A58" i="38"/>
  <c r="I58" i="13"/>
  <c r="C58" i="13"/>
  <c r="C58" i="24" s="1"/>
  <c r="C58" i="21" s="1"/>
  <c r="C58" i="22" s="1"/>
  <c r="E58" i="13"/>
  <c r="D58" i="21" s="1"/>
  <c r="E58" i="21" s="1"/>
  <c r="H58" i="13"/>
  <c r="A59" i="13"/>
  <c r="K57" i="24"/>
  <c r="K57" i="21" s="1"/>
  <c r="K57" i="22" s="1"/>
  <c r="H57" i="24"/>
  <c r="H57" i="21" s="1"/>
  <c r="H57" i="22" s="1"/>
  <c r="E16" i="34"/>
  <c r="E47" i="34" s="1"/>
  <c r="L197" i="29"/>
  <c r="J198" i="29"/>
  <c r="H198" i="29"/>
  <c r="I198" i="29"/>
  <c r="K198" i="29"/>
  <c r="G198" i="29"/>
  <c r="A200" i="26"/>
  <c r="A199" i="29"/>
  <c r="A201" i="12" l="1"/>
  <c r="A201" i="47" s="1"/>
  <c r="A200" i="47"/>
  <c r="C57" i="38"/>
  <c r="J58" i="24"/>
  <c r="J58" i="21" s="1"/>
  <c r="J58" i="22" s="1"/>
  <c r="I58" i="24"/>
  <c r="I58" i="21" s="1"/>
  <c r="I58" i="22" s="1"/>
  <c r="G58" i="24"/>
  <c r="G58" i="21" s="1"/>
  <c r="G58" i="22" s="1"/>
  <c r="H58" i="24"/>
  <c r="H58" i="21" s="1"/>
  <c r="H58" i="22" s="1"/>
  <c r="K58" i="24"/>
  <c r="K58" i="21" s="1"/>
  <c r="K58" i="22" s="1"/>
  <c r="C57" i="25"/>
  <c r="B58" i="38"/>
  <c r="B58" i="25"/>
  <c r="B58" i="23"/>
  <c r="A59" i="38"/>
  <c r="E59" i="13"/>
  <c r="D59" i="21" s="1"/>
  <c r="E59" i="21" s="1"/>
  <c r="G59" i="13"/>
  <c r="A59" i="23"/>
  <c r="A59" i="22"/>
  <c r="A59" i="25"/>
  <c r="B59" i="13"/>
  <c r="B59" i="24" s="1"/>
  <c r="B59" i="21" s="1"/>
  <c r="B59" i="22" s="1"/>
  <c r="A59" i="21"/>
  <c r="C59" i="13"/>
  <c r="C59" i="24" s="1"/>
  <c r="C59" i="21" s="1"/>
  <c r="C59" i="22" s="1"/>
  <c r="I59" i="13"/>
  <c r="A59" i="24"/>
  <c r="D59" i="24" s="1"/>
  <c r="E59" i="24" s="1"/>
  <c r="J59" i="13"/>
  <c r="K59" i="13"/>
  <c r="H59" i="13"/>
  <c r="A60" i="13"/>
  <c r="I76" i="38"/>
  <c r="A201" i="26"/>
  <c r="A200" i="29"/>
  <c r="H199" i="29"/>
  <c r="J199" i="29"/>
  <c r="G199" i="29"/>
  <c r="K199" i="29"/>
  <c r="I199" i="29"/>
  <c r="L198" i="29"/>
  <c r="E17" i="34"/>
  <c r="C58" i="38" l="1"/>
  <c r="H59" i="24"/>
  <c r="H59" i="21" s="1"/>
  <c r="H59" i="22" s="1"/>
  <c r="J59" i="24"/>
  <c r="J59" i="21" s="1"/>
  <c r="J59" i="22" s="1"/>
  <c r="J60" i="13"/>
  <c r="A60" i="23"/>
  <c r="A60" i="21"/>
  <c r="K60" i="13"/>
  <c r="I60" i="13"/>
  <c r="B60" i="13"/>
  <c r="B60" i="24" s="1"/>
  <c r="B60" i="21" s="1"/>
  <c r="B60" i="22" s="1"/>
  <c r="G60" i="13"/>
  <c r="A60" i="22"/>
  <c r="A60" i="24"/>
  <c r="D60" i="24" s="1"/>
  <c r="E60" i="24" s="1"/>
  <c r="E60" i="13"/>
  <c r="D60" i="21" s="1"/>
  <c r="E60" i="21" s="1"/>
  <c r="A60" i="25"/>
  <c r="H60" i="13"/>
  <c r="C60" i="13"/>
  <c r="C60" i="24" s="1"/>
  <c r="C60" i="21" s="1"/>
  <c r="C60" i="22" s="1"/>
  <c r="A60" i="38"/>
  <c r="A61" i="13"/>
  <c r="B59" i="38"/>
  <c r="C59" i="38" s="1"/>
  <c r="B59" i="23"/>
  <c r="B59" i="25"/>
  <c r="C58" i="25"/>
  <c r="K59" i="24"/>
  <c r="K59" i="21" s="1"/>
  <c r="K59" i="22" s="1"/>
  <c r="I59" i="24"/>
  <c r="I59" i="21" s="1"/>
  <c r="I59" i="22" s="1"/>
  <c r="G59" i="24"/>
  <c r="G59" i="21" s="1"/>
  <c r="G59" i="22" s="1"/>
  <c r="E18" i="34"/>
  <c r="E45" i="34" s="1"/>
  <c r="J200" i="29"/>
  <c r="H200" i="29"/>
  <c r="I200" i="29"/>
  <c r="K200" i="29"/>
  <c r="G200" i="29"/>
  <c r="L199" i="29"/>
  <c r="A202" i="26"/>
  <c r="A201" i="29"/>
  <c r="H60" i="24" l="1"/>
  <c r="H60" i="21" s="1"/>
  <c r="H60" i="22" s="1"/>
  <c r="G60" i="24"/>
  <c r="G60" i="21" s="1"/>
  <c r="G60" i="22" s="1"/>
  <c r="I60" i="24"/>
  <c r="I60" i="21" s="1"/>
  <c r="I60" i="22" s="1"/>
  <c r="J60" i="24"/>
  <c r="J60" i="21" s="1"/>
  <c r="J60" i="22" s="1"/>
  <c r="B60" i="25"/>
  <c r="B60" i="23"/>
  <c r="B60" i="38"/>
  <c r="K60" i="24"/>
  <c r="K60" i="21" s="1"/>
  <c r="K60" i="22" s="1"/>
  <c r="C59" i="25"/>
  <c r="I61" i="13"/>
  <c r="A61" i="21"/>
  <c r="E61" i="13"/>
  <c r="D61" i="21" s="1"/>
  <c r="E61" i="21" s="1"/>
  <c r="B61" i="13"/>
  <c r="B61" i="24" s="1"/>
  <c r="B61" i="21" s="1"/>
  <c r="B61" i="22" s="1"/>
  <c r="C61" i="13"/>
  <c r="C61" i="24" s="1"/>
  <c r="C61" i="21" s="1"/>
  <c r="C61" i="22" s="1"/>
  <c r="K61" i="13"/>
  <c r="A61" i="38"/>
  <c r="H61" i="13"/>
  <c r="G61" i="13"/>
  <c r="A61" i="24"/>
  <c r="D61" i="24" s="1"/>
  <c r="E61" i="24" s="1"/>
  <c r="A61" i="22"/>
  <c r="J61" i="13"/>
  <c r="A61" i="25"/>
  <c r="A61" i="23"/>
  <c r="A62" i="13"/>
  <c r="E19" i="34"/>
  <c r="A203" i="26"/>
  <c r="A202" i="29"/>
  <c r="H201" i="29"/>
  <c r="J201" i="29"/>
  <c r="K201" i="29"/>
  <c r="I201" i="29"/>
  <c r="G201" i="29"/>
  <c r="L200" i="29"/>
  <c r="C60" i="38" l="1"/>
  <c r="B61" i="38"/>
  <c r="G61" i="38" s="1"/>
  <c r="B61" i="23"/>
  <c r="B61" i="25"/>
  <c r="G61" i="24"/>
  <c r="G61" i="21" s="1"/>
  <c r="G61" i="22" s="1"/>
  <c r="J61" i="24"/>
  <c r="J61" i="21" s="1"/>
  <c r="J61" i="22" s="1"/>
  <c r="K61" i="24"/>
  <c r="K61" i="21" s="1"/>
  <c r="K61" i="22" s="1"/>
  <c r="C60" i="25"/>
  <c r="I62" i="13"/>
  <c r="A62" i="21"/>
  <c r="J62" i="13"/>
  <c r="K62" i="13"/>
  <c r="A62" i="23"/>
  <c r="B62" i="13"/>
  <c r="B62" i="24" s="1"/>
  <c r="B62" i="21" s="1"/>
  <c r="B62" i="22" s="1"/>
  <c r="E62" i="13"/>
  <c r="D62" i="21" s="1"/>
  <c r="E62" i="21" s="1"/>
  <c r="H62" i="13"/>
  <c r="A62" i="38"/>
  <c r="A62" i="22"/>
  <c r="G62" i="13"/>
  <c r="A62" i="24"/>
  <c r="D62" i="24" s="1"/>
  <c r="E62" i="24" s="1"/>
  <c r="A62" i="25"/>
  <c r="C62" i="13"/>
  <c r="C62" i="24" s="1"/>
  <c r="C62" i="21" s="1"/>
  <c r="C62" i="22" s="1"/>
  <c r="A63" i="13"/>
  <c r="H61" i="24"/>
  <c r="H61" i="21" s="1"/>
  <c r="H61" i="22" s="1"/>
  <c r="I61" i="24"/>
  <c r="I61" i="21" s="1"/>
  <c r="I61" i="22" s="1"/>
  <c r="I202" i="29"/>
  <c r="K202" i="29"/>
  <c r="G202" i="29"/>
  <c r="H202" i="29"/>
  <c r="J202" i="29"/>
  <c r="L201" i="29"/>
  <c r="A204" i="26"/>
  <c r="A203" i="29"/>
  <c r="C61" i="25" l="1"/>
  <c r="C61" i="38"/>
  <c r="J62" i="24"/>
  <c r="J62" i="21" s="1"/>
  <c r="J62" i="22" s="1"/>
  <c r="H63" i="13"/>
  <c r="B63" i="13"/>
  <c r="B63" i="24" s="1"/>
  <c r="B63" i="21" s="1"/>
  <c r="B63" i="22" s="1"/>
  <c r="C63" i="13"/>
  <c r="C63" i="24" s="1"/>
  <c r="C63" i="21" s="1"/>
  <c r="C63" i="22" s="1"/>
  <c r="A63" i="24"/>
  <c r="D63" i="24" s="1"/>
  <c r="E63" i="24" s="1"/>
  <c r="A63" i="21"/>
  <c r="E63" i="13"/>
  <c r="D63" i="21" s="1"/>
  <c r="E63" i="21" s="1"/>
  <c r="G63" i="13"/>
  <c r="K63" i="13"/>
  <c r="J63" i="13"/>
  <c r="A63" i="23"/>
  <c r="A63" i="22"/>
  <c r="A63" i="25"/>
  <c r="I63" i="13"/>
  <c r="A63" i="38"/>
  <c r="A64" i="13"/>
  <c r="H62" i="24"/>
  <c r="H62" i="21" s="1"/>
  <c r="H62" i="22" s="1"/>
  <c r="K62" i="24"/>
  <c r="K62" i="21" s="1"/>
  <c r="K62" i="22" s="1"/>
  <c r="G62" i="24"/>
  <c r="G62" i="21" s="1"/>
  <c r="G62" i="22" s="1"/>
  <c r="B62" i="38"/>
  <c r="C62" i="38" s="1"/>
  <c r="B62" i="23"/>
  <c r="B62" i="25"/>
  <c r="I62" i="24"/>
  <c r="I62" i="21" s="1"/>
  <c r="I62" i="22" s="1"/>
  <c r="L202" i="29"/>
  <c r="E21" i="34"/>
  <c r="A205" i="26"/>
  <c r="A204" i="29"/>
  <c r="K203" i="29"/>
  <c r="G203" i="29"/>
  <c r="I203" i="29"/>
  <c r="J203" i="29"/>
  <c r="H203" i="29"/>
  <c r="G63" i="24" l="1"/>
  <c r="G63" i="21" s="1"/>
  <c r="G63" i="22" s="1"/>
  <c r="J63" i="24"/>
  <c r="J63" i="21" s="1"/>
  <c r="J63" i="22" s="1"/>
  <c r="I63" i="24"/>
  <c r="I63" i="21" s="1"/>
  <c r="I63" i="22" s="1"/>
  <c r="K63" i="24"/>
  <c r="K63" i="21" s="1"/>
  <c r="K63" i="22" s="1"/>
  <c r="H63" i="24"/>
  <c r="H63" i="21" s="1"/>
  <c r="H63" i="22" s="1"/>
  <c r="B63" i="38"/>
  <c r="G63" i="38" s="1"/>
  <c r="B63" i="25"/>
  <c r="B63" i="23"/>
  <c r="C62" i="25"/>
  <c r="A64" i="24"/>
  <c r="D64" i="24" s="1"/>
  <c r="E64" i="24" s="1"/>
  <c r="E64" i="13"/>
  <c r="D64" i="21" s="1"/>
  <c r="E64" i="21" s="1"/>
  <c r="A64" i="25"/>
  <c r="C64" i="13"/>
  <c r="C64" i="24" s="1"/>
  <c r="C64" i="21" s="1"/>
  <c r="C64" i="22" s="1"/>
  <c r="B64" i="13"/>
  <c r="B64" i="24" s="1"/>
  <c r="B64" i="21" s="1"/>
  <c r="B64" i="22" s="1"/>
  <c r="A64" i="23"/>
  <c r="J64" i="13"/>
  <c r="G64" i="13"/>
  <c r="A64" i="21"/>
  <c r="I64" i="13"/>
  <c r="A64" i="38"/>
  <c r="K64" i="13"/>
  <c r="A64" i="22"/>
  <c r="H64" i="13"/>
  <c r="A65" i="13"/>
  <c r="E22" i="34"/>
  <c r="E46" i="34" s="1"/>
  <c r="L203" i="29"/>
  <c r="I204" i="29"/>
  <c r="K204" i="29"/>
  <c r="G204" i="29"/>
  <c r="H204" i="29"/>
  <c r="J204" i="29"/>
  <c r="A206" i="26"/>
  <c r="A205" i="29"/>
  <c r="C63" i="25" l="1"/>
  <c r="C63" i="38"/>
  <c r="I64" i="24"/>
  <c r="I64" i="21" s="1"/>
  <c r="I64" i="22" s="1"/>
  <c r="H64" i="24"/>
  <c r="H64" i="21" s="1"/>
  <c r="H64" i="22" s="1"/>
  <c r="J64" i="24"/>
  <c r="J64" i="21" s="1"/>
  <c r="J64" i="22" s="1"/>
  <c r="K64" i="24"/>
  <c r="K64" i="21" s="1"/>
  <c r="K64" i="22" s="1"/>
  <c r="B64" i="25"/>
  <c r="B64" i="23"/>
  <c r="B64" i="38"/>
  <c r="C64" i="38" s="1"/>
  <c r="A65" i="24"/>
  <c r="D65" i="24" s="1"/>
  <c r="E65" i="24" s="1"/>
  <c r="A65" i="22"/>
  <c r="A65" i="21"/>
  <c r="A65" i="25"/>
  <c r="A65" i="23"/>
  <c r="I65" i="13"/>
  <c r="E65" i="13"/>
  <c r="D65" i="21" s="1"/>
  <c r="E65" i="21" s="1"/>
  <c r="J65" i="13"/>
  <c r="G65" i="13"/>
  <c r="G65" i="24" s="1"/>
  <c r="C65" i="13"/>
  <c r="C65" i="24" s="1"/>
  <c r="C65" i="21" s="1"/>
  <c r="C65" i="22" s="1"/>
  <c r="B65" i="13"/>
  <c r="B65" i="24" s="1"/>
  <c r="B65" i="21" s="1"/>
  <c r="B65" i="22" s="1"/>
  <c r="H65" i="13"/>
  <c r="A65" i="38"/>
  <c r="K65" i="13"/>
  <c r="A66" i="13"/>
  <c r="G64" i="24"/>
  <c r="G64" i="21" s="1"/>
  <c r="G64" i="22" s="1"/>
  <c r="J82" i="38"/>
  <c r="E23" i="34"/>
  <c r="K205" i="29"/>
  <c r="G205" i="29"/>
  <c r="I205" i="29"/>
  <c r="J205" i="29"/>
  <c r="H205" i="29"/>
  <c r="A207" i="26"/>
  <c r="A206" i="29"/>
  <c r="L204" i="29"/>
  <c r="C64" i="25" l="1"/>
  <c r="G65" i="21"/>
  <c r="G65" i="22" s="1"/>
  <c r="H65" i="24"/>
  <c r="H65" i="21" s="1"/>
  <c r="H65" i="22" s="1"/>
  <c r="J66" i="13"/>
  <c r="K66" i="13"/>
  <c r="G66" i="13"/>
  <c r="A66" i="24"/>
  <c r="D66" i="24" s="1"/>
  <c r="E66" i="24" s="1"/>
  <c r="C66" i="13"/>
  <c r="C66" i="24" s="1"/>
  <c r="C66" i="21" s="1"/>
  <c r="C66" i="22" s="1"/>
  <c r="E66" i="13"/>
  <c r="D66" i="21" s="1"/>
  <c r="E66" i="21" s="1"/>
  <c r="H66" i="13"/>
  <c r="A66" i="25"/>
  <c r="I66" i="13"/>
  <c r="B66" i="13"/>
  <c r="B66" i="24" s="1"/>
  <c r="B66" i="21" s="1"/>
  <c r="B66" i="22" s="1"/>
  <c r="A66" i="21"/>
  <c r="A66" i="22"/>
  <c r="A66" i="23"/>
  <c r="A66" i="38"/>
  <c r="A67" i="13"/>
  <c r="B65" i="25"/>
  <c r="B65" i="38"/>
  <c r="C65" i="38" s="1"/>
  <c r="B65" i="23"/>
  <c r="J65" i="24"/>
  <c r="J65" i="21" s="1"/>
  <c r="J65" i="22" s="1"/>
  <c r="I65" i="24"/>
  <c r="I65" i="21" s="1"/>
  <c r="I65" i="22" s="1"/>
  <c r="K65" i="24"/>
  <c r="K65" i="21" s="1"/>
  <c r="K65" i="22" s="1"/>
  <c r="E24" i="34"/>
  <c r="I206" i="29"/>
  <c r="K206" i="29"/>
  <c r="G206" i="29"/>
  <c r="H206" i="29"/>
  <c r="J206" i="29"/>
  <c r="A208" i="26"/>
  <c r="A207" i="29"/>
  <c r="L205" i="29"/>
  <c r="H66" i="24" l="1"/>
  <c r="H66" i="21" s="1"/>
  <c r="H66" i="22" s="1"/>
  <c r="J66" i="24"/>
  <c r="J66" i="21" s="1"/>
  <c r="J66" i="22" s="1"/>
  <c r="I66" i="24"/>
  <c r="I66" i="21" s="1"/>
  <c r="I66" i="22" s="1"/>
  <c r="G66" i="24"/>
  <c r="G66" i="21" s="1"/>
  <c r="G66" i="22" s="1"/>
  <c r="K66" i="24"/>
  <c r="K66" i="21" s="1"/>
  <c r="K66" i="22" s="1"/>
  <c r="C65" i="25"/>
  <c r="A67" i="22"/>
  <c r="A67" i="38"/>
  <c r="H67" i="13"/>
  <c r="B67" i="13"/>
  <c r="B67" i="24" s="1"/>
  <c r="B67" i="21" s="1"/>
  <c r="B67" i="22" s="1"/>
  <c r="A67" i="24"/>
  <c r="D67" i="24" s="1"/>
  <c r="E67" i="24" s="1"/>
  <c r="A67" i="23"/>
  <c r="I67" i="13"/>
  <c r="A67" i="21"/>
  <c r="A67" i="25"/>
  <c r="E67" i="13"/>
  <c r="D67" i="21" s="1"/>
  <c r="E67" i="21" s="1"/>
  <c r="G67" i="13"/>
  <c r="K67" i="13"/>
  <c r="C67" i="13"/>
  <c r="C67" i="24" s="1"/>
  <c r="C67" i="21" s="1"/>
  <c r="C67" i="22" s="1"/>
  <c r="J67" i="13"/>
  <c r="A68" i="13"/>
  <c r="B66" i="23"/>
  <c r="B66" i="38"/>
  <c r="C66" i="38" s="1"/>
  <c r="B66" i="25"/>
  <c r="E25" i="34"/>
  <c r="K207" i="29"/>
  <c r="G207" i="29"/>
  <c r="I207" i="29"/>
  <c r="J207" i="29"/>
  <c r="H207" i="29"/>
  <c r="L206" i="29"/>
  <c r="A208" i="29"/>
  <c r="A209" i="26"/>
  <c r="C66" i="25" l="1"/>
  <c r="J67" i="24"/>
  <c r="J67" i="21" s="1"/>
  <c r="J67" i="22" s="1"/>
  <c r="K67" i="24"/>
  <c r="K67" i="21" s="1"/>
  <c r="K67" i="22" s="1"/>
  <c r="G67" i="24"/>
  <c r="G67" i="21" s="1"/>
  <c r="G67" i="22" s="1"/>
  <c r="I67" i="24"/>
  <c r="I67" i="21" s="1"/>
  <c r="I67" i="22" s="1"/>
  <c r="H67" i="24"/>
  <c r="H67" i="21" s="1"/>
  <c r="H67" i="22" s="1"/>
  <c r="A68" i="25"/>
  <c r="H68" i="13"/>
  <c r="B68" i="13"/>
  <c r="B68" i="24" s="1"/>
  <c r="B68" i="21" s="1"/>
  <c r="B68" i="22" s="1"/>
  <c r="A68" i="23"/>
  <c r="A68" i="38"/>
  <c r="C68" i="13"/>
  <c r="C68" i="24" s="1"/>
  <c r="C68" i="21" s="1"/>
  <c r="C68" i="22" s="1"/>
  <c r="A68" i="22"/>
  <c r="I68" i="13"/>
  <c r="A68" i="21"/>
  <c r="G68" i="13"/>
  <c r="A68" i="24"/>
  <c r="D68" i="24" s="1"/>
  <c r="E68" i="24" s="1"/>
  <c r="K68" i="13"/>
  <c r="E68" i="13"/>
  <c r="D68" i="21" s="1"/>
  <c r="E68" i="21" s="1"/>
  <c r="J68" i="13"/>
  <c r="A69" i="13"/>
  <c r="B67" i="25"/>
  <c r="B67" i="38"/>
  <c r="C67" i="38" s="1"/>
  <c r="B67" i="23"/>
  <c r="A210" i="26"/>
  <c r="A209" i="29"/>
  <c r="L207" i="29"/>
  <c r="I208" i="29"/>
  <c r="K208" i="29"/>
  <c r="G208" i="29"/>
  <c r="H208" i="29"/>
  <c r="J208" i="29"/>
  <c r="E26" i="34"/>
  <c r="C67" i="25" l="1"/>
  <c r="J68" i="24"/>
  <c r="J68" i="21" s="1"/>
  <c r="J68" i="22" s="1"/>
  <c r="K68" i="24"/>
  <c r="K68" i="21" s="1"/>
  <c r="K68" i="22" s="1"/>
  <c r="I68" i="24"/>
  <c r="I68" i="21" s="1"/>
  <c r="I68" i="22" s="1"/>
  <c r="G68" i="24"/>
  <c r="G68" i="21" s="1"/>
  <c r="G68" i="22" s="1"/>
  <c r="B69" i="13"/>
  <c r="B69" i="24" s="1"/>
  <c r="B69" i="21" s="1"/>
  <c r="B69" i="22" s="1"/>
  <c r="C69" i="13"/>
  <c r="C69" i="24" s="1"/>
  <c r="C69" i="21" s="1"/>
  <c r="C69" i="22" s="1"/>
  <c r="A69" i="24"/>
  <c r="D69" i="24" s="1"/>
  <c r="E69" i="24" s="1"/>
  <c r="A69" i="22"/>
  <c r="G69" i="13"/>
  <c r="A69" i="38"/>
  <c r="E69" i="13"/>
  <c r="D69" i="21" s="1"/>
  <c r="E69" i="21" s="1"/>
  <c r="I69" i="13"/>
  <c r="A69" i="21"/>
  <c r="J69" i="13"/>
  <c r="A69" i="23"/>
  <c r="H69" i="13"/>
  <c r="K69" i="13"/>
  <c r="A69" i="25"/>
  <c r="A70" i="13"/>
  <c r="B68" i="38"/>
  <c r="C68" i="38" s="1"/>
  <c r="B68" i="23"/>
  <c r="B68" i="25"/>
  <c r="H68" i="24"/>
  <c r="H68" i="21" s="1"/>
  <c r="H68" i="22" s="1"/>
  <c r="K209" i="29"/>
  <c r="G209" i="29"/>
  <c r="I209" i="29"/>
  <c r="J209" i="29"/>
  <c r="H209" i="29"/>
  <c r="A211" i="26"/>
  <c r="A210" i="29"/>
  <c r="L208" i="29"/>
  <c r="H69" i="24" l="1"/>
  <c r="H69" i="21" s="1"/>
  <c r="H69" i="22" s="1"/>
  <c r="I69" i="24"/>
  <c r="I69" i="21" s="1"/>
  <c r="I69" i="22" s="1"/>
  <c r="G69" i="24"/>
  <c r="G69" i="21" s="1"/>
  <c r="G69" i="22" s="1"/>
  <c r="K69" i="24"/>
  <c r="K69" i="21" s="1"/>
  <c r="K69" i="22" s="1"/>
  <c r="J69" i="24"/>
  <c r="J69" i="21" s="1"/>
  <c r="J69" i="22" s="1"/>
  <c r="A70" i="22"/>
  <c r="A70" i="23"/>
  <c r="G70" i="13"/>
  <c r="A70" i="38"/>
  <c r="B70" i="13"/>
  <c r="B70" i="24" s="1"/>
  <c r="B70" i="21" s="1"/>
  <c r="B70" i="22" s="1"/>
  <c r="E70" i="13"/>
  <c r="D70" i="21" s="1"/>
  <c r="E70" i="21" s="1"/>
  <c r="H70" i="13"/>
  <c r="A70" i="24"/>
  <c r="D70" i="24" s="1"/>
  <c r="E70" i="24" s="1"/>
  <c r="C70" i="13"/>
  <c r="C70" i="24" s="1"/>
  <c r="C70" i="21" s="1"/>
  <c r="C70" i="22" s="1"/>
  <c r="A70" i="21"/>
  <c r="J70" i="13"/>
  <c r="K70" i="13"/>
  <c r="A70" i="25"/>
  <c r="I70" i="13"/>
  <c r="A71" i="13"/>
  <c r="B69" i="38"/>
  <c r="G69" i="38" s="1"/>
  <c r="B69" i="25"/>
  <c r="B69" i="23"/>
  <c r="C68" i="25"/>
  <c r="H87" i="38"/>
  <c r="A211" i="29"/>
  <c r="A212" i="26"/>
  <c r="L209" i="29"/>
  <c r="I210" i="29"/>
  <c r="K210" i="29"/>
  <c r="G210" i="29"/>
  <c r="H210" i="29"/>
  <c r="J210" i="29"/>
  <c r="E28" i="34"/>
  <c r="C69" i="38" l="1"/>
  <c r="J70" i="24"/>
  <c r="J70" i="21" s="1"/>
  <c r="J70" i="22" s="1"/>
  <c r="I70" i="24"/>
  <c r="I70" i="21" s="1"/>
  <c r="I70" i="22" s="1"/>
  <c r="H70" i="24"/>
  <c r="H70" i="21" s="1"/>
  <c r="H70" i="22" s="1"/>
  <c r="G70" i="24"/>
  <c r="G70" i="21" s="1"/>
  <c r="G70" i="22" s="1"/>
  <c r="K70" i="24"/>
  <c r="K70" i="21" s="1"/>
  <c r="K70" i="22" s="1"/>
  <c r="C69" i="25"/>
  <c r="I71" i="13"/>
  <c r="A71" i="21"/>
  <c r="A71" i="25"/>
  <c r="E71" i="13"/>
  <c r="D71" i="21" s="1"/>
  <c r="E71" i="21" s="1"/>
  <c r="G71" i="13"/>
  <c r="B71" i="13"/>
  <c r="B71" i="24" s="1"/>
  <c r="B71" i="21" s="1"/>
  <c r="B71" i="22" s="1"/>
  <c r="A71" i="24"/>
  <c r="D71" i="24" s="1"/>
  <c r="E71" i="24" s="1"/>
  <c r="A71" i="23"/>
  <c r="C71" i="13"/>
  <c r="C71" i="24" s="1"/>
  <c r="C71" i="21" s="1"/>
  <c r="C71" i="22" s="1"/>
  <c r="H71" i="13"/>
  <c r="K71" i="13"/>
  <c r="K71" i="24" s="1"/>
  <c r="J71" i="13"/>
  <c r="A71" i="22"/>
  <c r="A71" i="38"/>
  <c r="A72" i="13"/>
  <c r="B70" i="25"/>
  <c r="B70" i="38"/>
  <c r="G70" i="38" s="1"/>
  <c r="B70" i="23"/>
  <c r="L210" i="29"/>
  <c r="A212" i="29"/>
  <c r="A213" i="26"/>
  <c r="K211" i="29"/>
  <c r="G211" i="29"/>
  <c r="I211" i="29"/>
  <c r="J211" i="29"/>
  <c r="H211" i="29"/>
  <c r="C70" i="38" l="1"/>
  <c r="J71" i="24"/>
  <c r="J71" i="21" s="1"/>
  <c r="J71" i="22" s="1"/>
  <c r="G72" i="13"/>
  <c r="A72" i="21"/>
  <c r="A72" i="25"/>
  <c r="H72" i="13"/>
  <c r="K72" i="13"/>
  <c r="I72" i="13"/>
  <c r="B72" i="13"/>
  <c r="B72" i="24" s="1"/>
  <c r="B72" i="21" s="1"/>
  <c r="B72" i="22" s="1"/>
  <c r="A72" i="23"/>
  <c r="A72" i="22"/>
  <c r="A72" i="38"/>
  <c r="C72" i="13"/>
  <c r="C72" i="24" s="1"/>
  <c r="C72" i="21" s="1"/>
  <c r="C72" i="22" s="1"/>
  <c r="A72" i="24"/>
  <c r="D72" i="24" s="1"/>
  <c r="E72" i="24" s="1"/>
  <c r="E72" i="13"/>
  <c r="D72" i="21" s="1"/>
  <c r="E72" i="21" s="1"/>
  <c r="J72" i="13"/>
  <c r="A73" i="13"/>
  <c r="C70" i="25"/>
  <c r="H71" i="24"/>
  <c r="H71" i="21" s="1"/>
  <c r="H71" i="22" s="1"/>
  <c r="B71" i="23"/>
  <c r="B71" i="25"/>
  <c r="B71" i="38"/>
  <c r="G71" i="38" s="1"/>
  <c r="K71" i="21"/>
  <c r="K71" i="22" s="1"/>
  <c r="G71" i="24"/>
  <c r="G71" i="21" s="1"/>
  <c r="G71" i="22" s="1"/>
  <c r="I71" i="24"/>
  <c r="I71" i="21" s="1"/>
  <c r="I71" i="22" s="1"/>
  <c r="A214" i="26"/>
  <c r="A213" i="29"/>
  <c r="E30" i="34"/>
  <c r="I212" i="29"/>
  <c r="K212" i="29"/>
  <c r="G212" i="29"/>
  <c r="H212" i="29"/>
  <c r="J212" i="29"/>
  <c r="L211" i="29"/>
  <c r="C71" i="38" l="1"/>
  <c r="J72" i="24"/>
  <c r="J72" i="21" s="1"/>
  <c r="J72" i="22" s="1"/>
  <c r="A73" i="23"/>
  <c r="A73" i="38"/>
  <c r="J73" i="13"/>
  <c r="E73" i="13"/>
  <c r="D73" i="21" s="1"/>
  <c r="E73" i="21" s="1"/>
  <c r="H73" i="13"/>
  <c r="I73" i="13"/>
  <c r="A73" i="21"/>
  <c r="A73" i="25"/>
  <c r="G73" i="13"/>
  <c r="K73" i="13"/>
  <c r="B73" i="13"/>
  <c r="B73" i="24" s="1"/>
  <c r="B73" i="21" s="1"/>
  <c r="B73" i="22" s="1"/>
  <c r="A73" i="24"/>
  <c r="D73" i="24" s="1"/>
  <c r="E73" i="24" s="1"/>
  <c r="C73" i="13"/>
  <c r="C73" i="24" s="1"/>
  <c r="C73" i="21" s="1"/>
  <c r="C73" i="22" s="1"/>
  <c r="A73" i="22"/>
  <c r="A74" i="13"/>
  <c r="K72" i="24"/>
  <c r="K72" i="21" s="1"/>
  <c r="K72" i="22" s="1"/>
  <c r="B72" i="23"/>
  <c r="B72" i="38"/>
  <c r="G72" i="38" s="1"/>
  <c r="B72" i="25"/>
  <c r="H72" i="24"/>
  <c r="H72" i="21" s="1"/>
  <c r="H72" i="22" s="1"/>
  <c r="G72" i="24"/>
  <c r="G72" i="21" s="1"/>
  <c r="G72" i="22" s="1"/>
  <c r="C71" i="25"/>
  <c r="I72" i="24"/>
  <c r="I72" i="21" s="1"/>
  <c r="I72" i="22" s="1"/>
  <c r="I90" i="38"/>
  <c r="L212" i="29"/>
  <c r="K213" i="29"/>
  <c r="G213" i="29"/>
  <c r="I213" i="29"/>
  <c r="J213" i="29"/>
  <c r="H213" i="29"/>
  <c r="A215" i="26"/>
  <c r="A214" i="29"/>
  <c r="C72" i="38" l="1"/>
  <c r="G73" i="24"/>
  <c r="G73" i="21" s="1"/>
  <c r="G73" i="22" s="1"/>
  <c r="J73" i="24"/>
  <c r="J73" i="21" s="1"/>
  <c r="J73" i="22" s="1"/>
  <c r="K73" i="24"/>
  <c r="K73" i="21" s="1"/>
  <c r="K73" i="22" s="1"/>
  <c r="I73" i="24"/>
  <c r="I73" i="21" s="1"/>
  <c r="I73" i="22" s="1"/>
  <c r="H73" i="24"/>
  <c r="H73" i="21" s="1"/>
  <c r="H73" i="22" s="1"/>
  <c r="A74" i="38"/>
  <c r="C74" i="13"/>
  <c r="C74" i="24" s="1"/>
  <c r="C74" i="21" s="1"/>
  <c r="C74" i="22" s="1"/>
  <c r="E74" i="13"/>
  <c r="D74" i="21" s="1"/>
  <c r="E74" i="21" s="1"/>
  <c r="H74" i="13"/>
  <c r="A74" i="24"/>
  <c r="D74" i="24" s="1"/>
  <c r="E74" i="24" s="1"/>
  <c r="A74" i="25"/>
  <c r="B74" i="13"/>
  <c r="B74" i="24" s="1"/>
  <c r="B74" i="21" s="1"/>
  <c r="B74" i="22" s="1"/>
  <c r="A74" i="21"/>
  <c r="I74" i="13"/>
  <c r="I74" i="24" s="1"/>
  <c r="A74" i="23"/>
  <c r="J74" i="13"/>
  <c r="K74" i="13"/>
  <c r="G74" i="13"/>
  <c r="A74" i="22"/>
  <c r="A75" i="13"/>
  <c r="B73" i="23"/>
  <c r="B73" i="25"/>
  <c r="B73" i="38"/>
  <c r="C73" i="38" s="1"/>
  <c r="C72" i="25"/>
  <c r="H91" i="38"/>
  <c r="L213" i="29"/>
  <c r="I214" i="29"/>
  <c r="K214" i="29"/>
  <c r="G214" i="29"/>
  <c r="H214" i="29"/>
  <c r="J214" i="29"/>
  <c r="E32" i="34"/>
  <c r="A215" i="29"/>
  <c r="A216" i="26"/>
  <c r="J74" i="24" l="1"/>
  <c r="J74" i="21" s="1"/>
  <c r="J74" i="22" s="1"/>
  <c r="G74" i="24"/>
  <c r="G74" i="21" s="1"/>
  <c r="G74" i="22" s="1"/>
  <c r="K74" i="24"/>
  <c r="K74" i="21" s="1"/>
  <c r="K74" i="22" s="1"/>
  <c r="B74" i="38"/>
  <c r="G74" i="38" s="1"/>
  <c r="B74" i="25"/>
  <c r="B74" i="23"/>
  <c r="C73" i="25"/>
  <c r="H74" i="24"/>
  <c r="H74" i="21" s="1"/>
  <c r="H74" i="22" s="1"/>
  <c r="G75" i="13"/>
  <c r="E75" i="13"/>
  <c r="D75" i="21" s="1"/>
  <c r="E75" i="21" s="1"/>
  <c r="A75" i="23"/>
  <c r="H75" i="13"/>
  <c r="A75" i="22"/>
  <c r="A75" i="21"/>
  <c r="A75" i="38"/>
  <c r="I75" i="13"/>
  <c r="C75" i="13"/>
  <c r="C75" i="24" s="1"/>
  <c r="C75" i="21" s="1"/>
  <c r="C75" i="22" s="1"/>
  <c r="A75" i="24"/>
  <c r="D75" i="24" s="1"/>
  <c r="E75" i="24" s="1"/>
  <c r="A75" i="25"/>
  <c r="K75" i="13"/>
  <c r="B75" i="13"/>
  <c r="B75" i="24" s="1"/>
  <c r="B75" i="21" s="1"/>
  <c r="B75" i="22" s="1"/>
  <c r="J75" i="13"/>
  <c r="J75" i="24" s="1"/>
  <c r="A76" i="13"/>
  <c r="I74" i="21"/>
  <c r="I74" i="22" s="1"/>
  <c r="L214" i="29"/>
  <c r="E33" i="34"/>
  <c r="K215" i="29"/>
  <c r="G215" i="29"/>
  <c r="I215" i="29"/>
  <c r="J215" i="29"/>
  <c r="H215" i="29"/>
  <c r="A217" i="12"/>
  <c r="A216" i="29"/>
  <c r="A217" i="26" l="1"/>
  <c r="A217" i="47"/>
  <c r="C74" i="38"/>
  <c r="J75" i="21"/>
  <c r="J75" i="22" s="1"/>
  <c r="H75" i="24"/>
  <c r="H75" i="21" s="1"/>
  <c r="H75" i="22" s="1"/>
  <c r="C74" i="25"/>
  <c r="G76" i="13"/>
  <c r="A76" i="21"/>
  <c r="A76" i="25"/>
  <c r="H76" i="13"/>
  <c r="C76" i="13"/>
  <c r="C76" i="24" s="1"/>
  <c r="C76" i="21" s="1"/>
  <c r="C76" i="22" s="1"/>
  <c r="J76" i="13"/>
  <c r="A76" i="38"/>
  <c r="I76" i="13"/>
  <c r="E76" i="13"/>
  <c r="D76" i="21" s="1"/>
  <c r="E76" i="21" s="1"/>
  <c r="K76" i="13"/>
  <c r="B76" i="13"/>
  <c r="B76" i="24" s="1"/>
  <c r="B76" i="21" s="1"/>
  <c r="B76" i="22" s="1"/>
  <c r="A76" i="23"/>
  <c r="A76" i="22"/>
  <c r="A76" i="24"/>
  <c r="D76" i="24" s="1"/>
  <c r="E76" i="24" s="1"/>
  <c r="A77" i="13"/>
  <c r="K75" i="24"/>
  <c r="K75" i="21" s="1"/>
  <c r="K75" i="22" s="1"/>
  <c r="I75" i="24"/>
  <c r="I75" i="21" s="1"/>
  <c r="I75" i="22" s="1"/>
  <c r="B75" i="25"/>
  <c r="B75" i="23"/>
  <c r="B75" i="38"/>
  <c r="G75" i="24"/>
  <c r="G75" i="21" s="1"/>
  <c r="G75" i="22" s="1"/>
  <c r="I216" i="29"/>
  <c r="K216" i="29"/>
  <c r="G216" i="29"/>
  <c r="H216" i="29"/>
  <c r="J216" i="29"/>
  <c r="A218" i="12"/>
  <c r="A217" i="29"/>
  <c r="L215" i="29"/>
  <c r="E34" i="34"/>
  <c r="A218" i="26" l="1"/>
  <c r="A218" i="47"/>
  <c r="C75" i="38"/>
  <c r="K76" i="24"/>
  <c r="K76" i="21" s="1"/>
  <c r="K76" i="22" s="1"/>
  <c r="I76" i="24"/>
  <c r="I76" i="21" s="1"/>
  <c r="I76" i="22" s="1"/>
  <c r="H76" i="24"/>
  <c r="H76" i="21" s="1"/>
  <c r="H76" i="22" s="1"/>
  <c r="G76" i="24"/>
  <c r="G76" i="21" s="1"/>
  <c r="G76" i="22" s="1"/>
  <c r="C75" i="25"/>
  <c r="I77" i="13"/>
  <c r="A77" i="38"/>
  <c r="J77" i="13"/>
  <c r="H77" i="13"/>
  <c r="B77" i="13"/>
  <c r="B77" i="24" s="1"/>
  <c r="B77" i="21" s="1"/>
  <c r="B77" i="22" s="1"/>
  <c r="A77" i="21"/>
  <c r="A77" i="25"/>
  <c r="K77" i="13"/>
  <c r="G77" i="13"/>
  <c r="A77" i="24"/>
  <c r="D77" i="24" s="1"/>
  <c r="E77" i="24" s="1"/>
  <c r="A77" i="22"/>
  <c r="A77" i="23"/>
  <c r="E77" i="13"/>
  <c r="D77" i="21" s="1"/>
  <c r="E77" i="21" s="1"/>
  <c r="C77" i="13"/>
  <c r="C77" i="24" s="1"/>
  <c r="C77" i="21" s="1"/>
  <c r="C77" i="22" s="1"/>
  <c r="A78" i="13"/>
  <c r="B76" i="23"/>
  <c r="B76" i="38"/>
  <c r="B76" i="25"/>
  <c r="J76" i="24"/>
  <c r="J76" i="21" s="1"/>
  <c r="J76" i="22" s="1"/>
  <c r="H95" i="38"/>
  <c r="L216" i="29"/>
  <c r="K217" i="29"/>
  <c r="G217" i="29"/>
  <c r="I217" i="29"/>
  <c r="J217" i="29"/>
  <c r="H217" i="29"/>
  <c r="A218" i="29"/>
  <c r="K220" i="29"/>
  <c r="K221" i="29"/>
  <c r="I225" i="29"/>
  <c r="I241" i="29"/>
  <c r="K223" i="29"/>
  <c r="I223" i="29"/>
  <c r="K222" i="29"/>
  <c r="I233" i="29"/>
  <c r="K219" i="29"/>
  <c r="G233" i="29"/>
  <c r="G220" i="29"/>
  <c r="G224" i="29"/>
  <c r="K224" i="29"/>
  <c r="H265" i="29"/>
  <c r="K261" i="29"/>
  <c r="K235" i="29"/>
  <c r="K230" i="29"/>
  <c r="H227" i="29"/>
  <c r="I257" i="29"/>
  <c r="G219" i="29"/>
  <c r="H249" i="29"/>
  <c r="J241" i="29"/>
  <c r="J244" i="29"/>
  <c r="K266" i="29"/>
  <c r="G255" i="29"/>
  <c r="G234" i="29"/>
  <c r="H259" i="29"/>
  <c r="K256" i="29"/>
  <c r="I255" i="29"/>
  <c r="K250" i="29"/>
  <c r="K243" i="29"/>
  <c r="I219" i="29"/>
  <c r="I251" i="29"/>
  <c r="H245" i="29"/>
  <c r="H262" i="29"/>
  <c r="I248" i="29"/>
  <c r="H225" i="29"/>
  <c r="J253" i="29"/>
  <c r="K228" i="29"/>
  <c r="K246" i="29"/>
  <c r="G257" i="29"/>
  <c r="H239" i="29"/>
  <c r="K225" i="29"/>
  <c r="I249" i="29"/>
  <c r="H257" i="29"/>
  <c r="H255" i="29"/>
  <c r="K238" i="29"/>
  <c r="K258" i="29"/>
  <c r="G222" i="29"/>
  <c r="G236" i="29"/>
  <c r="I258" i="29"/>
  <c r="G229" i="29"/>
  <c r="I259" i="29"/>
  <c r="K253" i="29"/>
  <c r="H266" i="29"/>
  <c r="H220" i="29"/>
  <c r="G221" i="29"/>
  <c r="K237" i="29"/>
  <c r="I229" i="29"/>
  <c r="G261" i="29"/>
  <c r="H263" i="29"/>
  <c r="H260" i="29"/>
  <c r="H253" i="29"/>
  <c r="K257" i="29"/>
  <c r="I266" i="29"/>
  <c r="I256" i="29"/>
  <c r="G230" i="29"/>
  <c r="J263" i="29"/>
  <c r="J266" i="29"/>
  <c r="K249" i="29"/>
  <c r="G253" i="29"/>
  <c r="J246" i="29"/>
  <c r="J259" i="29"/>
  <c r="K242" i="29"/>
  <c r="J257" i="29"/>
  <c r="H261" i="29"/>
  <c r="G225" i="29"/>
  <c r="G232" i="29"/>
  <c r="H238" i="29"/>
  <c r="I236" i="29"/>
  <c r="I265" i="29"/>
  <c r="H246" i="29"/>
  <c r="J260" i="29"/>
  <c r="J220" i="29"/>
  <c r="J255" i="29"/>
  <c r="G251" i="29"/>
  <c r="I243" i="29"/>
  <c r="I224" i="29"/>
  <c r="J230" i="29"/>
  <c r="H232" i="29"/>
  <c r="J251" i="29"/>
  <c r="H254" i="29"/>
  <c r="G262" i="29"/>
  <c r="J231" i="29"/>
  <c r="J265" i="29"/>
  <c r="H219" i="29"/>
  <c r="I234" i="29"/>
  <c r="J224" i="29"/>
  <c r="J227" i="29"/>
  <c r="J223" i="29"/>
  <c r="H228" i="29"/>
  <c r="G223" i="29"/>
  <c r="H241" i="29"/>
  <c r="H248" i="29"/>
  <c r="I230" i="29"/>
  <c r="K262" i="29"/>
  <c r="I261" i="29"/>
  <c r="G228" i="29"/>
  <c r="K227" i="29"/>
  <c r="I240" i="29"/>
  <c r="I244" i="29"/>
  <c r="G239" i="29"/>
  <c r="H247" i="29"/>
  <c r="K229" i="29"/>
  <c r="K245" i="29"/>
  <c r="J234" i="29"/>
  <c r="I226" i="29"/>
  <c r="G263" i="29"/>
  <c r="K239" i="29"/>
  <c r="H243" i="29"/>
  <c r="G260" i="29"/>
  <c r="J252" i="29"/>
  <c r="H252" i="29"/>
  <c r="K244" i="29"/>
  <c r="J240" i="29"/>
  <c r="G241" i="29"/>
  <c r="I238" i="29"/>
  <c r="K232" i="29"/>
  <c r="I221" i="29"/>
  <c r="K248" i="29"/>
  <c r="I260" i="29"/>
  <c r="H229" i="29"/>
  <c r="K226" i="29"/>
  <c r="I252" i="29"/>
  <c r="K234" i="29"/>
  <c r="I245" i="29"/>
  <c r="H251" i="29"/>
  <c r="K247" i="29"/>
  <c r="H240" i="29"/>
  <c r="G238" i="29"/>
  <c r="J221" i="29"/>
  <c r="I263" i="29"/>
  <c r="H224" i="29"/>
  <c r="J229" i="29"/>
  <c r="J233" i="29"/>
  <c r="J245" i="29"/>
  <c r="H237" i="29"/>
  <c r="J254" i="29"/>
  <c r="I242" i="29"/>
  <c r="G248" i="29"/>
  <c r="G252" i="29"/>
  <c r="J256" i="29"/>
  <c r="K233" i="29"/>
  <c r="J235" i="29"/>
  <c r="J250" i="29"/>
  <c r="J226" i="29"/>
  <c r="J232" i="29"/>
  <c r="J239" i="29"/>
  <c r="J262" i="29"/>
  <c r="G259" i="29"/>
  <c r="J243" i="29"/>
  <c r="I235" i="29"/>
  <c r="I222" i="29"/>
  <c r="J264" i="29"/>
  <c r="K231" i="29"/>
  <c r="G247" i="29"/>
  <c r="H234" i="29"/>
  <c r="I247" i="29"/>
  <c r="G254" i="29"/>
  <c r="I250" i="29"/>
  <c r="G227" i="29"/>
  <c r="G249" i="29"/>
  <c r="K252" i="29"/>
  <c r="H233" i="29"/>
  <c r="H236" i="29"/>
  <c r="J225" i="29"/>
  <c r="G226" i="29"/>
  <c r="H235" i="29"/>
  <c r="K259" i="29"/>
  <c r="I227" i="29"/>
  <c r="H231" i="29"/>
  <c r="H223" i="29"/>
  <c r="H244" i="29"/>
  <c r="I264" i="29"/>
  <c r="H226" i="29"/>
  <c r="H221" i="29"/>
  <c r="G246" i="29"/>
  <c r="G250" i="29"/>
  <c r="I262" i="29"/>
  <c r="G244" i="29"/>
  <c r="H258" i="29"/>
  <c r="K241" i="29"/>
  <c r="G245" i="29"/>
  <c r="K265" i="29"/>
  <c r="I254" i="29"/>
  <c r="H256" i="29"/>
  <c r="G235" i="29"/>
  <c r="J261" i="29"/>
  <c r="K251" i="29"/>
  <c r="I231" i="29"/>
  <c r="J249" i="29"/>
  <c r="K254" i="29"/>
  <c r="I237" i="29"/>
  <c r="I232" i="29"/>
  <c r="K260" i="29"/>
  <c r="G266" i="29"/>
  <c r="K255" i="29"/>
  <c r="G237" i="29"/>
  <c r="G242" i="29"/>
  <c r="H222" i="29"/>
  <c r="H242" i="29"/>
  <c r="G243" i="29"/>
  <c r="J219" i="29"/>
  <c r="J222" i="29"/>
  <c r="K236" i="29"/>
  <c r="J258" i="29"/>
  <c r="J247" i="29"/>
  <c r="G264" i="29"/>
  <c r="K264" i="29"/>
  <c r="I220" i="29"/>
  <c r="H230" i="29"/>
  <c r="G240" i="29"/>
  <c r="J242" i="29"/>
  <c r="G256" i="29"/>
  <c r="K263" i="29"/>
  <c r="J236" i="29"/>
  <c r="I239" i="29"/>
  <c r="J248" i="29"/>
  <c r="K240" i="29"/>
  <c r="J238" i="29"/>
  <c r="G258" i="29"/>
  <c r="J237" i="29"/>
  <c r="J228" i="29"/>
  <c r="H264" i="29"/>
  <c r="H250" i="29"/>
  <c r="I246" i="29"/>
  <c r="G265" i="29"/>
  <c r="I228" i="29"/>
  <c r="I253" i="29"/>
  <c r="G231" i="29"/>
  <c r="E35" i="34"/>
  <c r="C76" i="38" l="1"/>
  <c r="G209" i="19"/>
  <c r="G285" i="19"/>
  <c r="J77" i="24"/>
  <c r="J77" i="21" s="1"/>
  <c r="J77" i="22" s="1"/>
  <c r="K77" i="24"/>
  <c r="K77" i="21" s="1"/>
  <c r="K77" i="22" s="1"/>
  <c r="B77" i="23"/>
  <c r="B77" i="25"/>
  <c r="B77" i="38"/>
  <c r="G77" i="38" s="1"/>
  <c r="I77" i="24"/>
  <c r="I77" i="21" s="1"/>
  <c r="I77" i="22" s="1"/>
  <c r="G77" i="24"/>
  <c r="G77" i="21" s="1"/>
  <c r="G77" i="22" s="1"/>
  <c r="C76" i="25"/>
  <c r="J78" i="13"/>
  <c r="K78" i="13"/>
  <c r="G78" i="13"/>
  <c r="A78" i="24"/>
  <c r="D78" i="24" s="1"/>
  <c r="E78" i="24" s="1"/>
  <c r="E78" i="13"/>
  <c r="D78" i="21" s="1"/>
  <c r="E78" i="21" s="1"/>
  <c r="A78" i="25"/>
  <c r="C78" i="13"/>
  <c r="C78" i="24" s="1"/>
  <c r="C78" i="21" s="1"/>
  <c r="C78" i="22" s="1"/>
  <c r="A78" i="21"/>
  <c r="H78" i="13"/>
  <c r="I78" i="13"/>
  <c r="A78" i="23"/>
  <c r="A78" i="22"/>
  <c r="A78" i="38"/>
  <c r="B78" i="13"/>
  <c r="B78" i="24" s="1"/>
  <c r="B78" i="21" s="1"/>
  <c r="B78" i="22" s="1"/>
  <c r="A79" i="13"/>
  <c r="H77" i="24"/>
  <c r="H77" i="21" s="1"/>
  <c r="H77" i="22" s="1"/>
  <c r="G157" i="19"/>
  <c r="G349" i="19"/>
  <c r="G189" i="19"/>
  <c r="G369" i="19"/>
  <c r="G125" i="19"/>
  <c r="L256" i="29"/>
  <c r="L258" i="29"/>
  <c r="L246" i="29"/>
  <c r="L227" i="29"/>
  <c r="L252" i="29"/>
  <c r="L230" i="29"/>
  <c r="L220" i="29"/>
  <c r="L248" i="29"/>
  <c r="L235" i="29"/>
  <c r="D21" i="18"/>
  <c r="H17" i="15"/>
  <c r="D35" i="18"/>
  <c r="D172" i="39" s="1"/>
  <c r="D22" i="18"/>
  <c r="H16" i="15"/>
  <c r="H18" i="15"/>
  <c r="D23" i="18"/>
  <c r="D25" i="18"/>
  <c r="H25" i="18" s="1"/>
  <c r="D34" i="18"/>
  <c r="E36" i="34"/>
  <c r="L265" i="29"/>
  <c r="L231" i="29"/>
  <c r="L243" i="29"/>
  <c r="L237" i="29"/>
  <c r="L250" i="29"/>
  <c r="L249" i="29"/>
  <c r="L259" i="29"/>
  <c r="L238" i="29"/>
  <c r="L239" i="29"/>
  <c r="L228" i="29"/>
  <c r="L261" i="29"/>
  <c r="L229" i="29"/>
  <c r="G35" i="18"/>
  <c r="G172" i="39" s="1"/>
  <c r="G76" i="19" s="1"/>
  <c r="G22" i="18"/>
  <c r="K17" i="15"/>
  <c r="K18" i="15"/>
  <c r="G23" i="18"/>
  <c r="L219" i="29"/>
  <c r="L224" i="29"/>
  <c r="I218" i="29"/>
  <c r="E27" i="18" s="1"/>
  <c r="K218" i="29"/>
  <c r="G305" i="19" s="1"/>
  <c r="G218" i="29"/>
  <c r="H218" i="29"/>
  <c r="H37" i="15" s="1"/>
  <c r="J218" i="29"/>
  <c r="J22" i="15" s="1"/>
  <c r="L217" i="29"/>
  <c r="L240" i="29"/>
  <c r="L264" i="29"/>
  <c r="L266" i="29"/>
  <c r="C21" i="18"/>
  <c r="G17" i="15"/>
  <c r="C22" i="18"/>
  <c r="C35" i="18"/>
  <c r="G18" i="15"/>
  <c r="C23" i="18"/>
  <c r="G16" i="15"/>
  <c r="C34" i="18"/>
  <c r="L244" i="29"/>
  <c r="L247" i="29"/>
  <c r="L241" i="29"/>
  <c r="L263" i="29"/>
  <c r="L223" i="29"/>
  <c r="L251" i="29"/>
  <c r="L232" i="29"/>
  <c r="L236" i="29"/>
  <c r="L234" i="29"/>
  <c r="L233" i="29"/>
  <c r="L253" i="29"/>
  <c r="L242" i="29"/>
  <c r="L245" i="29"/>
  <c r="L226" i="29"/>
  <c r="L254" i="29"/>
  <c r="L260" i="29"/>
  <c r="L262" i="29"/>
  <c r="L225" i="29"/>
  <c r="F35" i="18"/>
  <c r="F172" i="39" s="1"/>
  <c r="F26" i="18"/>
  <c r="J18" i="15"/>
  <c r="F23" i="18"/>
  <c r="J16" i="15"/>
  <c r="F21" i="18"/>
  <c r="E34" i="18"/>
  <c r="E35" i="18"/>
  <c r="E172" i="39" s="1"/>
  <c r="E26" i="18"/>
  <c r="E21" i="18"/>
  <c r="I17" i="15"/>
  <c r="E22" i="18"/>
  <c r="E23" i="18"/>
  <c r="I18" i="15"/>
  <c r="I16" i="15"/>
  <c r="L221" i="29"/>
  <c r="L222" i="29"/>
  <c r="L257" i="29"/>
  <c r="L255" i="29"/>
  <c r="E38" i="34"/>
  <c r="E40" i="34"/>
  <c r="E39" i="34"/>
  <c r="E41" i="34"/>
  <c r="E42" i="34"/>
  <c r="G37" i="15" l="1"/>
  <c r="L36" i="15"/>
  <c r="O36" i="15" s="1"/>
  <c r="L34" i="15"/>
  <c r="O34" i="15" s="1"/>
  <c r="L31" i="15"/>
  <c r="O31" i="15" s="1"/>
  <c r="C77" i="38"/>
  <c r="H78" i="24"/>
  <c r="H78" i="21" s="1"/>
  <c r="H78" i="22" s="1"/>
  <c r="G187" i="19"/>
  <c r="I78" i="24"/>
  <c r="I78" i="21" s="1"/>
  <c r="I78" i="22" s="1"/>
  <c r="G78" i="24"/>
  <c r="G78" i="21" s="1"/>
  <c r="G78" i="22" s="1"/>
  <c r="K78" i="24"/>
  <c r="K78" i="21" s="1"/>
  <c r="K78" i="22" s="1"/>
  <c r="J78" i="24"/>
  <c r="J78" i="21" s="1"/>
  <c r="J78" i="22" s="1"/>
  <c r="B78" i="38"/>
  <c r="G78" i="38" s="1"/>
  <c r="B78" i="25"/>
  <c r="B78" i="23"/>
  <c r="C77" i="25"/>
  <c r="A79" i="21"/>
  <c r="A79" i="38"/>
  <c r="A79" i="24"/>
  <c r="D79" i="24" s="1"/>
  <c r="E79" i="24" s="1"/>
  <c r="A79" i="25"/>
  <c r="B79" i="13"/>
  <c r="B79" i="24" s="1"/>
  <c r="B79" i="21" s="1"/>
  <c r="B79" i="22" s="1"/>
  <c r="K79" i="13"/>
  <c r="J79" i="13"/>
  <c r="H79" i="13"/>
  <c r="G79" i="13"/>
  <c r="I79" i="13"/>
  <c r="A79" i="22"/>
  <c r="E79" i="13"/>
  <c r="D79" i="21" s="1"/>
  <c r="E79" i="21" s="1"/>
  <c r="C79" i="13"/>
  <c r="C79" i="24" s="1"/>
  <c r="C79" i="21" s="1"/>
  <c r="C79" i="22" s="1"/>
  <c r="A79" i="23"/>
  <c r="A80" i="13"/>
  <c r="J96" i="38"/>
  <c r="G218" i="19"/>
  <c r="G186" i="19"/>
  <c r="I22" i="15"/>
  <c r="F27" i="18"/>
  <c r="G21" i="15"/>
  <c r="C16" i="18"/>
  <c r="G15" i="20" s="1"/>
  <c r="C27" i="18"/>
  <c r="G26" i="18"/>
  <c r="G136" i="18"/>
  <c r="G22" i="15"/>
  <c r="J21" i="15"/>
  <c r="F136" i="18"/>
  <c r="I21" i="15"/>
  <c r="E136" i="18"/>
  <c r="E16" i="18"/>
  <c r="I15" i="20" s="1"/>
  <c r="H21" i="15"/>
  <c r="D136" i="18"/>
  <c r="D16" i="18"/>
  <c r="H15" i="20" s="1"/>
  <c r="D27" i="18"/>
  <c r="K22" i="15"/>
  <c r="G314" i="19" s="1"/>
  <c r="G27" i="18"/>
  <c r="H22" i="15"/>
  <c r="I9" i="29"/>
  <c r="G9" i="29"/>
  <c r="H9" i="29"/>
  <c r="E36" i="18"/>
  <c r="E37" i="18" s="1"/>
  <c r="F76" i="19"/>
  <c r="E76" i="19"/>
  <c r="D76" i="19"/>
  <c r="E29" i="18"/>
  <c r="C36" i="18"/>
  <c r="L18" i="15"/>
  <c r="O18" i="15" s="1"/>
  <c r="E30" i="39"/>
  <c r="E53" i="18"/>
  <c r="H23" i="18"/>
  <c r="H35" i="18"/>
  <c r="C172" i="39"/>
  <c r="L218" i="29"/>
  <c r="D53" i="18"/>
  <c r="D30" i="39"/>
  <c r="D36" i="18"/>
  <c r="D26" i="18"/>
  <c r="C53" i="18"/>
  <c r="C30" i="39"/>
  <c r="C26" i="18"/>
  <c r="E37" i="34"/>
  <c r="E50" i="34" s="1"/>
  <c r="K21" i="15"/>
  <c r="G378" i="19" s="1"/>
  <c r="C55" i="18" l="1"/>
  <c r="C121" i="18" s="1"/>
  <c r="C253" i="39"/>
  <c r="C78" i="38"/>
  <c r="G79" i="24"/>
  <c r="G79" i="21" s="1"/>
  <c r="G79" i="22" s="1"/>
  <c r="K79" i="24"/>
  <c r="K79" i="21" s="1"/>
  <c r="K79" i="22" s="1"/>
  <c r="H79" i="24"/>
  <c r="H79" i="21" s="1"/>
  <c r="H79" i="22" s="1"/>
  <c r="I79" i="24"/>
  <c r="I79" i="21" s="1"/>
  <c r="I79" i="22" s="1"/>
  <c r="J79" i="24"/>
  <c r="J79" i="21" s="1"/>
  <c r="J79" i="22" s="1"/>
  <c r="C78" i="25"/>
  <c r="G80" i="13"/>
  <c r="A80" i="21"/>
  <c r="A80" i="25"/>
  <c r="C80" i="13"/>
  <c r="C80" i="24" s="1"/>
  <c r="C80" i="21" s="1"/>
  <c r="C80" i="22" s="1"/>
  <c r="E80" i="13"/>
  <c r="D80" i="21" s="1"/>
  <c r="E80" i="21" s="1"/>
  <c r="K80" i="13"/>
  <c r="I80" i="13"/>
  <c r="B80" i="13"/>
  <c r="B80" i="24" s="1"/>
  <c r="B80" i="21" s="1"/>
  <c r="B80" i="22" s="1"/>
  <c r="J80" i="13"/>
  <c r="A80" i="23"/>
  <c r="A80" i="22"/>
  <c r="A80" i="38"/>
  <c r="H80" i="13"/>
  <c r="A80" i="24"/>
  <c r="D80" i="24" s="1"/>
  <c r="E80" i="24" s="1"/>
  <c r="A81" i="13"/>
  <c r="B79" i="23"/>
  <c r="B79" i="38"/>
  <c r="G79" i="38" s="1"/>
  <c r="B79" i="25"/>
  <c r="I24" i="15"/>
  <c r="D29" i="18"/>
  <c r="G24" i="15"/>
  <c r="C29" i="18"/>
  <c r="L22" i="15"/>
  <c r="O22" i="15" s="1"/>
  <c r="H24" i="15"/>
  <c r="H27" i="18"/>
  <c r="C136" i="18"/>
  <c r="H135" i="18"/>
  <c r="H136" i="18" s="1"/>
  <c r="E55" i="18"/>
  <c r="E253" i="39"/>
  <c r="C76" i="19"/>
  <c r="C37" i="18"/>
  <c r="L21" i="15"/>
  <c r="O21" i="15" s="1"/>
  <c r="D37" i="18"/>
  <c r="E42" i="18"/>
  <c r="D55" i="18"/>
  <c r="D253" i="39"/>
  <c r="E51" i="34"/>
  <c r="H26" i="18"/>
  <c r="C54" i="18" l="1"/>
  <c r="C56" i="18" s="1"/>
  <c r="C79" i="38"/>
  <c r="A81" i="25"/>
  <c r="J81" i="13"/>
  <c r="K81" i="13"/>
  <c r="I81" i="13"/>
  <c r="E81" i="13"/>
  <c r="D81" i="21" s="1"/>
  <c r="E81" i="21" s="1"/>
  <c r="B81" i="13"/>
  <c r="B81" i="24" s="1"/>
  <c r="B81" i="21" s="1"/>
  <c r="B81" i="22" s="1"/>
  <c r="C81" i="13"/>
  <c r="C81" i="24" s="1"/>
  <c r="C81" i="21" s="1"/>
  <c r="C81" i="22" s="1"/>
  <c r="A81" i="24"/>
  <c r="D81" i="24" s="1"/>
  <c r="E81" i="24" s="1"/>
  <c r="A81" i="22"/>
  <c r="A81" i="23"/>
  <c r="A81" i="38"/>
  <c r="G81" i="13"/>
  <c r="G81" i="24" s="1"/>
  <c r="A81" i="21"/>
  <c r="H81" i="13"/>
  <c r="A82" i="13"/>
  <c r="H80" i="24"/>
  <c r="H80" i="21" s="1"/>
  <c r="H80" i="22" s="1"/>
  <c r="J80" i="24"/>
  <c r="J80" i="21" s="1"/>
  <c r="J80" i="22" s="1"/>
  <c r="K80" i="24"/>
  <c r="K80" i="21" s="1"/>
  <c r="K80" i="22" s="1"/>
  <c r="G80" i="24"/>
  <c r="G80" i="21" s="1"/>
  <c r="G80" i="22" s="1"/>
  <c r="I80" i="24"/>
  <c r="I80" i="21" s="1"/>
  <c r="I80" i="22" s="1"/>
  <c r="C79" i="25"/>
  <c r="B80" i="38"/>
  <c r="G80" i="38" s="1"/>
  <c r="B80" i="25"/>
  <c r="B80" i="23"/>
  <c r="E121" i="18"/>
  <c r="C42" i="18"/>
  <c r="E54" i="18"/>
  <c r="E52" i="34"/>
  <c r="D54" i="18"/>
  <c r="D42" i="18"/>
  <c r="D121" i="18"/>
  <c r="C86" i="18" l="1"/>
  <c r="C80" i="38"/>
  <c r="G81" i="21"/>
  <c r="G81" i="22" s="1"/>
  <c r="I81" i="24"/>
  <c r="I81" i="21" s="1"/>
  <c r="I81" i="22" s="1"/>
  <c r="K81" i="24"/>
  <c r="K81" i="21" s="1"/>
  <c r="K81" i="22" s="1"/>
  <c r="C80" i="25"/>
  <c r="H81" i="24"/>
  <c r="H81" i="21" s="1"/>
  <c r="H81" i="22" s="1"/>
  <c r="J81" i="24"/>
  <c r="J81" i="21" s="1"/>
  <c r="J81" i="22" s="1"/>
  <c r="A82" i="23"/>
  <c r="A82" i="22"/>
  <c r="A82" i="38"/>
  <c r="C82" i="13"/>
  <c r="C82" i="24" s="1"/>
  <c r="C82" i="21" s="1"/>
  <c r="C82" i="22" s="1"/>
  <c r="E82" i="13"/>
  <c r="D82" i="21" s="1"/>
  <c r="E82" i="21" s="1"/>
  <c r="H82" i="13"/>
  <c r="I82" i="13"/>
  <c r="B82" i="13"/>
  <c r="B82" i="24" s="1"/>
  <c r="B82" i="21" s="1"/>
  <c r="B82" i="22" s="1"/>
  <c r="J82" i="13"/>
  <c r="K82" i="13"/>
  <c r="G82" i="13"/>
  <c r="A82" i="24"/>
  <c r="D82" i="24" s="1"/>
  <c r="E82" i="24" s="1"/>
  <c r="A82" i="25"/>
  <c r="A82" i="21"/>
  <c r="A83" i="13"/>
  <c r="B81" i="25"/>
  <c r="B81" i="23"/>
  <c r="B81" i="38"/>
  <c r="G81" i="38" s="1"/>
  <c r="E56" i="18"/>
  <c r="E86" i="18"/>
  <c r="D86" i="18"/>
  <c r="D56" i="18"/>
  <c r="G129" i="18"/>
  <c r="H128" i="18"/>
  <c r="H129" i="18" s="1"/>
  <c r="C81" i="38" l="1"/>
  <c r="K82" i="24"/>
  <c r="K82" i="21" s="1"/>
  <c r="K82" i="22" s="1"/>
  <c r="G82" i="24"/>
  <c r="G82" i="21" s="1"/>
  <c r="G82" i="22" s="1"/>
  <c r="I82" i="24"/>
  <c r="I82" i="21" s="1"/>
  <c r="I82" i="22" s="1"/>
  <c r="C83" i="13"/>
  <c r="C83" i="24" s="1"/>
  <c r="C83" i="21" s="1"/>
  <c r="C83" i="22" s="1"/>
  <c r="A83" i="25"/>
  <c r="J83" i="13"/>
  <c r="A83" i="23"/>
  <c r="B83" i="13"/>
  <c r="B83" i="24" s="1"/>
  <c r="B83" i="21" s="1"/>
  <c r="B83" i="22" s="1"/>
  <c r="A83" i="22"/>
  <c r="A83" i="21"/>
  <c r="A83" i="38"/>
  <c r="K83" i="13"/>
  <c r="G83" i="13"/>
  <c r="I83" i="13"/>
  <c r="A83" i="24"/>
  <c r="D83" i="24" s="1"/>
  <c r="E83" i="24" s="1"/>
  <c r="E83" i="13"/>
  <c r="D83" i="21" s="1"/>
  <c r="E83" i="21" s="1"/>
  <c r="H83" i="13"/>
  <c r="A84" i="13"/>
  <c r="H82" i="24"/>
  <c r="H82" i="21" s="1"/>
  <c r="H82" i="22" s="1"/>
  <c r="C81" i="25"/>
  <c r="B82" i="38"/>
  <c r="G82" i="38" s="1"/>
  <c r="B82" i="25"/>
  <c r="B82" i="23"/>
  <c r="J82" i="24"/>
  <c r="J82" i="21" s="1"/>
  <c r="J82" i="22" s="1"/>
  <c r="C82" i="38" l="1"/>
  <c r="H83" i="24"/>
  <c r="H83" i="21" s="1"/>
  <c r="H83" i="22" s="1"/>
  <c r="I83" i="24"/>
  <c r="I83" i="21" s="1"/>
  <c r="I83" i="22" s="1"/>
  <c r="K83" i="24"/>
  <c r="K83" i="21" s="1"/>
  <c r="K83" i="22" s="1"/>
  <c r="C82" i="25"/>
  <c r="B83" i="23"/>
  <c r="B83" i="25"/>
  <c r="B83" i="38"/>
  <c r="C83" i="38" s="1"/>
  <c r="G83" i="24"/>
  <c r="G83" i="21" s="1"/>
  <c r="G83" i="22" s="1"/>
  <c r="J84" i="13"/>
  <c r="I84" i="13"/>
  <c r="E84" i="13"/>
  <c r="D84" i="21" s="1"/>
  <c r="E84" i="21" s="1"/>
  <c r="A84" i="21"/>
  <c r="A84" i="25"/>
  <c r="C84" i="13"/>
  <c r="C84" i="24" s="1"/>
  <c r="C84" i="21" s="1"/>
  <c r="C84" i="22" s="1"/>
  <c r="B84" i="13"/>
  <c r="B84" i="24" s="1"/>
  <c r="B84" i="21" s="1"/>
  <c r="B84" i="22" s="1"/>
  <c r="K84" i="13"/>
  <c r="A84" i="23"/>
  <c r="A84" i="38"/>
  <c r="H84" i="13"/>
  <c r="G84" i="13"/>
  <c r="A84" i="22"/>
  <c r="A84" i="24"/>
  <c r="D84" i="24" s="1"/>
  <c r="E84" i="24" s="1"/>
  <c r="A85" i="13"/>
  <c r="J83" i="24"/>
  <c r="J83" i="21" s="1"/>
  <c r="J83" i="22" s="1"/>
  <c r="H84" i="24" l="1"/>
  <c r="H84" i="21" s="1"/>
  <c r="H84" i="22" s="1"/>
  <c r="B84" i="25"/>
  <c r="B84" i="23"/>
  <c r="B84" i="38"/>
  <c r="C84" i="38" s="1"/>
  <c r="J84" i="24"/>
  <c r="J84" i="21" s="1"/>
  <c r="J84" i="22" s="1"/>
  <c r="K85" i="13"/>
  <c r="G85" i="13"/>
  <c r="A85" i="23"/>
  <c r="A85" i="38"/>
  <c r="E85" i="13"/>
  <c r="D85" i="21" s="1"/>
  <c r="E85" i="21" s="1"/>
  <c r="I85" i="13"/>
  <c r="A85" i="21"/>
  <c r="A85" i="25"/>
  <c r="J85" i="13"/>
  <c r="H85" i="13"/>
  <c r="B85" i="13"/>
  <c r="B85" i="24" s="1"/>
  <c r="B85" i="21" s="1"/>
  <c r="B85" i="22" s="1"/>
  <c r="A85" i="24"/>
  <c r="D85" i="24" s="1"/>
  <c r="E85" i="24" s="1"/>
  <c r="A85" i="22"/>
  <c r="C85" i="13"/>
  <c r="C85" i="24" s="1"/>
  <c r="C85" i="21" s="1"/>
  <c r="C85" i="22" s="1"/>
  <c r="A86" i="13"/>
  <c r="G84" i="24"/>
  <c r="G84" i="21" s="1"/>
  <c r="G84" i="22" s="1"/>
  <c r="I84" i="24"/>
  <c r="I84" i="21" s="1"/>
  <c r="I84" i="22" s="1"/>
  <c r="C83" i="25"/>
  <c r="K84" i="24"/>
  <c r="K84" i="21" s="1"/>
  <c r="K84" i="22" s="1"/>
  <c r="H85" i="24" l="1"/>
  <c r="H85" i="21" s="1"/>
  <c r="H85" i="22" s="1"/>
  <c r="I85" i="24"/>
  <c r="I85" i="21" s="1"/>
  <c r="I85" i="22" s="1"/>
  <c r="G85" i="24"/>
  <c r="G85" i="21" s="1"/>
  <c r="G85" i="22" s="1"/>
  <c r="J85" i="24"/>
  <c r="J85" i="21" s="1"/>
  <c r="J85" i="22" s="1"/>
  <c r="G86" i="13"/>
  <c r="A86" i="24"/>
  <c r="D86" i="24" s="1"/>
  <c r="E86" i="24" s="1"/>
  <c r="A86" i="25"/>
  <c r="C86" i="13"/>
  <c r="C86" i="24" s="1"/>
  <c r="C86" i="21" s="1"/>
  <c r="C86" i="22" s="1"/>
  <c r="K86" i="13"/>
  <c r="A86" i="38"/>
  <c r="H86" i="13"/>
  <c r="A86" i="23"/>
  <c r="I86" i="13"/>
  <c r="A86" i="21"/>
  <c r="J86" i="13"/>
  <c r="A86" i="22"/>
  <c r="B86" i="13"/>
  <c r="B86" i="24" s="1"/>
  <c r="B86" i="21" s="1"/>
  <c r="B86" i="22" s="1"/>
  <c r="E86" i="13"/>
  <c r="D86" i="21" s="1"/>
  <c r="E86" i="21" s="1"/>
  <c r="A87" i="13"/>
  <c r="B85" i="38"/>
  <c r="B85" i="25"/>
  <c r="B85" i="23"/>
  <c r="K85" i="24"/>
  <c r="K85" i="21" s="1"/>
  <c r="K85" i="22" s="1"/>
  <c r="C84" i="25"/>
  <c r="C85" i="38" l="1"/>
  <c r="K86" i="24"/>
  <c r="K86" i="21" s="1"/>
  <c r="K86" i="22" s="1"/>
  <c r="A87" i="38"/>
  <c r="E87" i="13"/>
  <c r="D87" i="21" s="1"/>
  <c r="E87" i="21" s="1"/>
  <c r="G87" i="13"/>
  <c r="K87" i="13"/>
  <c r="J87" i="13"/>
  <c r="I87" i="13"/>
  <c r="A87" i="24"/>
  <c r="D87" i="24" s="1"/>
  <c r="E87" i="24" s="1"/>
  <c r="A87" i="23"/>
  <c r="A87" i="22"/>
  <c r="A87" i="21"/>
  <c r="A87" i="25"/>
  <c r="H87" i="13"/>
  <c r="B87" i="13"/>
  <c r="B87" i="24" s="1"/>
  <c r="B87" i="21" s="1"/>
  <c r="B87" i="22" s="1"/>
  <c r="C87" i="13"/>
  <c r="C87" i="24" s="1"/>
  <c r="C87" i="21" s="1"/>
  <c r="C87" i="22" s="1"/>
  <c r="A88" i="13"/>
  <c r="J86" i="24"/>
  <c r="J86" i="21" s="1"/>
  <c r="J86" i="22" s="1"/>
  <c r="C85" i="25"/>
  <c r="B86" i="25"/>
  <c r="B86" i="38"/>
  <c r="B86" i="23"/>
  <c r="I86" i="24"/>
  <c r="I86" i="21" s="1"/>
  <c r="I86" i="22" s="1"/>
  <c r="H86" i="24"/>
  <c r="H86" i="21" s="1"/>
  <c r="H86" i="22" s="1"/>
  <c r="G86" i="24"/>
  <c r="G86" i="21" s="1"/>
  <c r="G86" i="22" s="1"/>
  <c r="C86" i="38" l="1"/>
  <c r="H87" i="24"/>
  <c r="H87" i="21" s="1"/>
  <c r="H87" i="22" s="1"/>
  <c r="I87" i="24"/>
  <c r="I87" i="21" s="1"/>
  <c r="I87" i="22" s="1"/>
  <c r="G87" i="24"/>
  <c r="G87" i="21" s="1"/>
  <c r="G87" i="22" s="1"/>
  <c r="C86" i="25"/>
  <c r="J87" i="24"/>
  <c r="J87" i="21" s="1"/>
  <c r="J87" i="22" s="1"/>
  <c r="A88" i="21"/>
  <c r="A88" i="25"/>
  <c r="H88" i="13"/>
  <c r="I88" i="13"/>
  <c r="A88" i="38"/>
  <c r="A88" i="24"/>
  <c r="D88" i="24" s="1"/>
  <c r="E88" i="24" s="1"/>
  <c r="K88" i="13"/>
  <c r="A88" i="23"/>
  <c r="B88" i="13"/>
  <c r="B88" i="24" s="1"/>
  <c r="B88" i="21" s="1"/>
  <c r="B88" i="22" s="1"/>
  <c r="J88" i="13"/>
  <c r="G88" i="13"/>
  <c r="A88" i="22"/>
  <c r="C88" i="13"/>
  <c r="C88" i="24" s="1"/>
  <c r="C88" i="21" s="1"/>
  <c r="C88" i="22" s="1"/>
  <c r="E88" i="13"/>
  <c r="D88" i="21" s="1"/>
  <c r="E88" i="21" s="1"/>
  <c r="A89" i="13"/>
  <c r="B87" i="25"/>
  <c r="B87" i="23"/>
  <c r="B87" i="38"/>
  <c r="K87" i="24"/>
  <c r="K87" i="21" s="1"/>
  <c r="K87" i="22" s="1"/>
  <c r="C87" i="38" l="1"/>
  <c r="G88" i="24"/>
  <c r="G88" i="21" s="1"/>
  <c r="G88" i="22" s="1"/>
  <c r="K88" i="24"/>
  <c r="K88" i="21" s="1"/>
  <c r="K88" i="22" s="1"/>
  <c r="B88" i="23"/>
  <c r="B88" i="38"/>
  <c r="B88" i="25"/>
  <c r="I88" i="24"/>
  <c r="I88" i="21" s="1"/>
  <c r="I88" i="22" s="1"/>
  <c r="A89" i="24"/>
  <c r="D89" i="24" s="1"/>
  <c r="E89" i="24" s="1"/>
  <c r="A89" i="22"/>
  <c r="A89" i="23"/>
  <c r="A89" i="38"/>
  <c r="J89" i="13"/>
  <c r="J89" i="24" s="1"/>
  <c r="I89" i="13"/>
  <c r="E89" i="13"/>
  <c r="D89" i="21" s="1"/>
  <c r="E89" i="21" s="1"/>
  <c r="H89" i="13"/>
  <c r="B89" i="13"/>
  <c r="B89" i="24" s="1"/>
  <c r="B89" i="21" s="1"/>
  <c r="B89" i="22" s="1"/>
  <c r="C89" i="13"/>
  <c r="C89" i="24" s="1"/>
  <c r="C89" i="21" s="1"/>
  <c r="C89" i="22" s="1"/>
  <c r="A89" i="25"/>
  <c r="G89" i="13"/>
  <c r="K89" i="13"/>
  <c r="A89" i="21"/>
  <c r="A90" i="13"/>
  <c r="J88" i="24"/>
  <c r="J88" i="21" s="1"/>
  <c r="J88" i="22" s="1"/>
  <c r="C87" i="25"/>
  <c r="H88" i="24"/>
  <c r="H88" i="21" s="1"/>
  <c r="H88" i="22" s="1"/>
  <c r="C88" i="38" l="1"/>
  <c r="I89" i="24"/>
  <c r="I89" i="21" s="1"/>
  <c r="I89" i="22" s="1"/>
  <c r="K90" i="13"/>
  <c r="G90" i="13"/>
  <c r="A90" i="24"/>
  <c r="D90" i="24" s="1"/>
  <c r="E90" i="24" s="1"/>
  <c r="A90" i="25"/>
  <c r="A90" i="21"/>
  <c r="B90" i="13"/>
  <c r="B90" i="24" s="1"/>
  <c r="B90" i="21" s="1"/>
  <c r="B90" i="22" s="1"/>
  <c r="J90" i="13"/>
  <c r="J90" i="24" s="1"/>
  <c r="A90" i="22"/>
  <c r="C90" i="13"/>
  <c r="C90" i="24" s="1"/>
  <c r="C90" i="21" s="1"/>
  <c r="C90" i="22" s="1"/>
  <c r="E90" i="13"/>
  <c r="D90" i="21" s="1"/>
  <c r="E90" i="21" s="1"/>
  <c r="H90" i="13"/>
  <c r="H90" i="24" s="1"/>
  <c r="I90" i="13"/>
  <c r="A90" i="23"/>
  <c r="A90" i="38"/>
  <c r="A91" i="13"/>
  <c r="K89" i="24"/>
  <c r="K89" i="21" s="1"/>
  <c r="K89" i="22" s="1"/>
  <c r="B89" i="38"/>
  <c r="B89" i="23"/>
  <c r="B89" i="25"/>
  <c r="J89" i="21"/>
  <c r="J89" i="22" s="1"/>
  <c r="G89" i="24"/>
  <c r="G89" i="21" s="1"/>
  <c r="G89" i="22" s="1"/>
  <c r="H89" i="24"/>
  <c r="H89" i="21" s="1"/>
  <c r="H89" i="22" s="1"/>
  <c r="C88" i="25"/>
  <c r="C15" i="26"/>
  <c r="K15" i="29"/>
  <c r="C89" i="38" l="1"/>
  <c r="G135" i="19"/>
  <c r="G145" i="19"/>
  <c r="G36" i="18"/>
  <c r="F15" i="26"/>
  <c r="G15" i="26"/>
  <c r="D78" i="18" s="1"/>
  <c r="D80" i="18" s="1"/>
  <c r="H15" i="26"/>
  <c r="E78" i="18" s="1"/>
  <c r="E80" i="18" s="1"/>
  <c r="I15" i="26"/>
  <c r="F78" i="18" s="1"/>
  <c r="F80" i="18" s="1"/>
  <c r="J15" i="26"/>
  <c r="G78" i="18" s="1"/>
  <c r="H90" i="21"/>
  <c r="H90" i="22" s="1"/>
  <c r="J90" i="21"/>
  <c r="J90" i="22" s="1"/>
  <c r="B90" i="38"/>
  <c r="B90" i="25"/>
  <c r="B90" i="23"/>
  <c r="C89" i="25"/>
  <c r="K90" i="24"/>
  <c r="K90" i="21" s="1"/>
  <c r="K90" i="22" s="1"/>
  <c r="B91" i="13"/>
  <c r="B91" i="24" s="1"/>
  <c r="B91" i="21" s="1"/>
  <c r="B91" i="22" s="1"/>
  <c r="C91" i="13"/>
  <c r="C91" i="24" s="1"/>
  <c r="C91" i="21" s="1"/>
  <c r="C91" i="22" s="1"/>
  <c r="E91" i="13"/>
  <c r="D91" i="21" s="1"/>
  <c r="E91" i="21" s="1"/>
  <c r="A91" i="23"/>
  <c r="A91" i="22"/>
  <c r="K91" i="13"/>
  <c r="I91" i="13"/>
  <c r="A91" i="25"/>
  <c r="G91" i="13"/>
  <c r="J91" i="13"/>
  <c r="A91" i="38"/>
  <c r="H91" i="13"/>
  <c r="A91" i="24"/>
  <c r="D91" i="24" s="1"/>
  <c r="E91" i="24" s="1"/>
  <c r="A91" i="21"/>
  <c r="A92" i="13"/>
  <c r="I90" i="24"/>
  <c r="I90" i="21" s="1"/>
  <c r="I90" i="22" s="1"/>
  <c r="G90" i="24"/>
  <c r="G90" i="21" s="1"/>
  <c r="G90" i="22" s="1"/>
  <c r="G16" i="18"/>
  <c r="G79" i="18"/>
  <c r="L15" i="29"/>
  <c r="G21" i="18"/>
  <c r="K16" i="15"/>
  <c r="G34" i="18"/>
  <c r="K9" i="29"/>
  <c r="L15" i="47" l="1"/>
  <c r="N39" i="15" s="1"/>
  <c r="L39" i="17" s="1"/>
  <c r="L29" i="15"/>
  <c r="O29" i="15" s="1"/>
  <c r="K37" i="15"/>
  <c r="C90" i="38"/>
  <c r="G155" i="19"/>
  <c r="G253" i="39"/>
  <c r="G55" i="18"/>
  <c r="C78" i="18"/>
  <c r="K15" i="26"/>
  <c r="B91" i="23"/>
  <c r="B91" i="25"/>
  <c r="B91" i="38"/>
  <c r="C90" i="25"/>
  <c r="H91" i="24"/>
  <c r="H91" i="21" s="1"/>
  <c r="H91" i="22" s="1"/>
  <c r="J91" i="24"/>
  <c r="J91" i="21" s="1"/>
  <c r="J91" i="22" s="1"/>
  <c r="K91" i="24"/>
  <c r="K91" i="21" s="1"/>
  <c r="K91" i="22" s="1"/>
  <c r="I91" i="24"/>
  <c r="I91" i="21" s="1"/>
  <c r="I91" i="22" s="1"/>
  <c r="A92" i="25"/>
  <c r="A92" i="24"/>
  <c r="D92" i="24" s="1"/>
  <c r="E92" i="24" s="1"/>
  <c r="C92" i="13"/>
  <c r="C92" i="24" s="1"/>
  <c r="C92" i="21" s="1"/>
  <c r="C92" i="22" s="1"/>
  <c r="B92" i="13"/>
  <c r="B92" i="24" s="1"/>
  <c r="B92" i="21" s="1"/>
  <c r="B92" i="22" s="1"/>
  <c r="G92" i="13"/>
  <c r="I92" i="13"/>
  <c r="K92" i="13"/>
  <c r="A92" i="23"/>
  <c r="A92" i="22"/>
  <c r="A92" i="38"/>
  <c r="H92" i="13"/>
  <c r="J92" i="13"/>
  <c r="A92" i="21"/>
  <c r="E92" i="13"/>
  <c r="D92" i="21" s="1"/>
  <c r="E92" i="21" s="1"/>
  <c r="A93" i="13"/>
  <c r="G91" i="24"/>
  <c r="G91" i="21" s="1"/>
  <c r="G91" i="22" s="1"/>
  <c r="G154" i="19"/>
  <c r="G53" i="18"/>
  <c r="G30" i="39"/>
  <c r="G37" i="18"/>
  <c r="L16" i="15"/>
  <c r="O16" i="15" s="1"/>
  <c r="K24" i="15"/>
  <c r="G379" i="19" s="1"/>
  <c r="H21" i="18"/>
  <c r="G29" i="18"/>
  <c r="K15" i="20"/>
  <c r="G80" i="18"/>
  <c r="C91" i="38" l="1"/>
  <c r="G92" i="24"/>
  <c r="G92" i="21" s="1"/>
  <c r="G92" i="22" s="1"/>
  <c r="G121" i="18"/>
  <c r="C80" i="18"/>
  <c r="I78" i="18"/>
  <c r="J92" i="24"/>
  <c r="J92" i="21" s="1"/>
  <c r="J92" i="22" s="1"/>
  <c r="I92" i="24"/>
  <c r="I92" i="21" s="1"/>
  <c r="I92" i="22" s="1"/>
  <c r="H92" i="24"/>
  <c r="H92" i="21" s="1"/>
  <c r="H92" i="22" s="1"/>
  <c r="K92" i="24"/>
  <c r="K92" i="21" s="1"/>
  <c r="K92" i="22" s="1"/>
  <c r="C91" i="25"/>
  <c r="I93" i="13"/>
  <c r="C93" i="13"/>
  <c r="C93" i="24" s="1"/>
  <c r="C93" i="21" s="1"/>
  <c r="C93" i="22" s="1"/>
  <c r="H93" i="13"/>
  <c r="J93" i="13"/>
  <c r="K93" i="13"/>
  <c r="B93" i="13"/>
  <c r="B93" i="24" s="1"/>
  <c r="B93" i="21" s="1"/>
  <c r="B93" i="22" s="1"/>
  <c r="E93" i="13"/>
  <c r="D93" i="21" s="1"/>
  <c r="E93" i="21" s="1"/>
  <c r="G93" i="13"/>
  <c r="A93" i="23"/>
  <c r="A93" i="21"/>
  <c r="A93" i="24"/>
  <c r="D93" i="24" s="1"/>
  <c r="E93" i="24" s="1"/>
  <c r="A93" i="22"/>
  <c r="A93" i="38"/>
  <c r="A93" i="25"/>
  <c r="A94" i="13"/>
  <c r="B92" i="25"/>
  <c r="B92" i="38"/>
  <c r="C92" i="38" s="1"/>
  <c r="B92" i="23"/>
  <c r="G54" i="18"/>
  <c r="G42" i="18"/>
  <c r="A94" i="23" l="1"/>
  <c r="A94" i="22"/>
  <c r="A94" i="38"/>
  <c r="J94" i="13"/>
  <c r="K94" i="13"/>
  <c r="G94" i="13"/>
  <c r="E94" i="13"/>
  <c r="D94" i="21" s="1"/>
  <c r="E94" i="21" s="1"/>
  <c r="A94" i="24"/>
  <c r="D94" i="24" s="1"/>
  <c r="E94" i="24" s="1"/>
  <c r="H94" i="13"/>
  <c r="A94" i="25"/>
  <c r="B94" i="13"/>
  <c r="B94" i="24" s="1"/>
  <c r="B94" i="21" s="1"/>
  <c r="B94" i="22" s="1"/>
  <c r="C94" i="13"/>
  <c r="C94" i="24" s="1"/>
  <c r="C94" i="21" s="1"/>
  <c r="C94" i="22" s="1"/>
  <c r="I94" i="13"/>
  <c r="A94" i="21"/>
  <c r="A95" i="13"/>
  <c r="H93" i="24"/>
  <c r="H93" i="21" s="1"/>
  <c r="H93" i="22" s="1"/>
  <c r="B93" i="25"/>
  <c r="B93" i="38"/>
  <c r="C93" i="38" s="1"/>
  <c r="B93" i="23"/>
  <c r="K93" i="24"/>
  <c r="K93" i="21" s="1"/>
  <c r="K93" i="22" s="1"/>
  <c r="I93" i="24"/>
  <c r="I93" i="21" s="1"/>
  <c r="I93" i="22" s="1"/>
  <c r="C92" i="25"/>
  <c r="G93" i="24"/>
  <c r="G93" i="21" s="1"/>
  <c r="G93" i="22" s="1"/>
  <c r="J93" i="24"/>
  <c r="J93" i="21" s="1"/>
  <c r="J93" i="22" s="1"/>
  <c r="G86" i="18"/>
  <c r="G56" i="18"/>
  <c r="I94" i="24" l="1"/>
  <c r="I94" i="21" s="1"/>
  <c r="I94" i="22" s="1"/>
  <c r="H94" i="24"/>
  <c r="H94" i="21" s="1"/>
  <c r="H94" i="22" s="1"/>
  <c r="G94" i="24"/>
  <c r="G94" i="21" s="1"/>
  <c r="G94" i="22" s="1"/>
  <c r="C93" i="25"/>
  <c r="A95" i="24"/>
  <c r="D95" i="24" s="1"/>
  <c r="E95" i="24" s="1"/>
  <c r="A95" i="25"/>
  <c r="C95" i="13"/>
  <c r="C95" i="24" s="1"/>
  <c r="C95" i="21" s="1"/>
  <c r="C95" i="22" s="1"/>
  <c r="A95" i="21"/>
  <c r="A95" i="23"/>
  <c r="A95" i="22"/>
  <c r="A95" i="38"/>
  <c r="E95" i="13"/>
  <c r="D95" i="21" s="1"/>
  <c r="E95" i="21" s="1"/>
  <c r="B95" i="13"/>
  <c r="B95" i="24" s="1"/>
  <c r="B95" i="21" s="1"/>
  <c r="B95" i="22" s="1"/>
  <c r="B95" i="38" s="1"/>
  <c r="A96" i="13"/>
  <c r="K94" i="24"/>
  <c r="K94" i="21" s="1"/>
  <c r="K94" i="22" s="1"/>
  <c r="B94" i="23"/>
  <c r="B94" i="25"/>
  <c r="B94" i="38"/>
  <c r="C94" i="38" s="1"/>
  <c r="J94" i="24"/>
  <c r="J94" i="21" s="1"/>
  <c r="J94" i="22" s="1"/>
  <c r="B95" i="25" l="1"/>
  <c r="B95" i="23"/>
  <c r="C95" i="38"/>
  <c r="C94" i="25"/>
  <c r="A96" i="22"/>
  <c r="A96" i="38"/>
  <c r="C96" i="13"/>
  <c r="C96" i="24" s="1"/>
  <c r="C96" i="21" s="1"/>
  <c r="C96" i="22" s="1"/>
  <c r="A96" i="24"/>
  <c r="D96" i="24" s="1"/>
  <c r="E96" i="24" s="1"/>
  <c r="E96" i="13"/>
  <c r="D96" i="21" s="1"/>
  <c r="E96" i="21" s="1"/>
  <c r="A96" i="21"/>
  <c r="A96" i="25"/>
  <c r="H96" i="13"/>
  <c r="I96" i="13"/>
  <c r="A96" i="23"/>
  <c r="K96" i="13"/>
  <c r="B96" i="13"/>
  <c r="B96" i="24" s="1"/>
  <c r="B96" i="21" s="1"/>
  <c r="B96" i="22" s="1"/>
  <c r="J96" i="13"/>
  <c r="G96" i="13"/>
  <c r="A97" i="13"/>
  <c r="G96" i="24" l="1"/>
  <c r="G96" i="21" s="1"/>
  <c r="G96" i="22" s="1"/>
  <c r="K96" i="24"/>
  <c r="K96" i="21" s="1"/>
  <c r="K96" i="22" s="1"/>
  <c r="J96" i="24"/>
  <c r="J96" i="21" s="1"/>
  <c r="J96" i="22" s="1"/>
  <c r="H96" i="24"/>
  <c r="H96" i="21" s="1"/>
  <c r="H96" i="22" s="1"/>
  <c r="C95" i="25"/>
  <c r="I96" i="24"/>
  <c r="I96" i="21" s="1"/>
  <c r="I96" i="22" s="1"/>
  <c r="B96" i="23"/>
  <c r="B96" i="38"/>
  <c r="C96" i="38" s="1"/>
  <c r="B96" i="25"/>
  <c r="B97" i="13"/>
  <c r="B97" i="24" s="1"/>
  <c r="B97" i="21" s="1"/>
  <c r="B97" i="22" s="1"/>
  <c r="C97" i="13"/>
  <c r="C97" i="24" s="1"/>
  <c r="C97" i="21" s="1"/>
  <c r="C97" i="22" s="1"/>
  <c r="A97" i="24"/>
  <c r="D97" i="24" s="1"/>
  <c r="E97" i="24" s="1"/>
  <c r="A97" i="22"/>
  <c r="A97" i="23"/>
  <c r="A97" i="38"/>
  <c r="G97" i="13"/>
  <c r="G97" i="24" s="1"/>
  <c r="E97" i="13"/>
  <c r="D97" i="21" s="1"/>
  <c r="E97" i="21" s="1"/>
  <c r="I97" i="13"/>
  <c r="A97" i="21"/>
  <c r="A97" i="25"/>
  <c r="J97" i="13"/>
  <c r="K97" i="13"/>
  <c r="H97" i="13"/>
  <c r="A98" i="13"/>
  <c r="J115" i="38"/>
  <c r="G97" i="21" l="1"/>
  <c r="G97" i="22" s="1"/>
  <c r="C98" i="13"/>
  <c r="C98" i="24" s="1"/>
  <c r="C98" i="21" s="1"/>
  <c r="C98" i="22" s="1"/>
  <c r="E98" i="13"/>
  <c r="D98" i="21" s="1"/>
  <c r="E98" i="21" s="1"/>
  <c r="A98" i="23"/>
  <c r="A98" i="38"/>
  <c r="A98" i="24"/>
  <c r="D98" i="24" s="1"/>
  <c r="E98" i="24" s="1"/>
  <c r="A98" i="25"/>
  <c r="B98" i="13"/>
  <c r="B98" i="24" s="1"/>
  <c r="B98" i="21" s="1"/>
  <c r="B98" i="22" s="1"/>
  <c r="A98" i="21"/>
  <c r="A98" i="22"/>
  <c r="A99" i="13"/>
  <c r="I97" i="24"/>
  <c r="I97" i="21" s="1"/>
  <c r="I97" i="22" s="1"/>
  <c r="B97" i="23"/>
  <c r="B97" i="25"/>
  <c r="B97" i="38"/>
  <c r="C97" i="38" s="1"/>
  <c r="H97" i="24"/>
  <c r="H97" i="21" s="1"/>
  <c r="H97" i="22" s="1"/>
  <c r="K97" i="24"/>
  <c r="K97" i="21" s="1"/>
  <c r="K97" i="22" s="1"/>
  <c r="J97" i="24"/>
  <c r="J97" i="21" s="1"/>
  <c r="J97" i="22" s="1"/>
  <c r="C96" i="25"/>
  <c r="C97" i="25" l="1"/>
  <c r="B98" i="38"/>
  <c r="C98" i="38" s="1"/>
  <c r="B98" i="25"/>
  <c r="B98" i="23"/>
  <c r="A99" i="22"/>
  <c r="A99" i="21"/>
  <c r="A99" i="38"/>
  <c r="E99" i="13"/>
  <c r="D99" i="21" s="1"/>
  <c r="E99" i="21" s="1"/>
  <c r="B99" i="13"/>
  <c r="B99" i="24" s="1"/>
  <c r="B99" i="21" s="1"/>
  <c r="B99" i="22" s="1"/>
  <c r="A99" i="25"/>
  <c r="A99" i="23"/>
  <c r="C99" i="13"/>
  <c r="C99" i="24" s="1"/>
  <c r="C99" i="21" s="1"/>
  <c r="C99" i="22" s="1"/>
  <c r="A99" i="24"/>
  <c r="D99" i="24" s="1"/>
  <c r="E99" i="24" s="1"/>
  <c r="A100" i="13"/>
  <c r="B99" i="38" l="1"/>
  <c r="C99" i="38" s="1"/>
  <c r="B99" i="25"/>
  <c r="B99" i="23"/>
  <c r="C98" i="25"/>
  <c r="A100" i="25"/>
  <c r="C100" i="13"/>
  <c r="C100" i="24" s="1"/>
  <c r="C100" i="21" s="1"/>
  <c r="C100" i="22" s="1"/>
  <c r="B100" i="13"/>
  <c r="B100" i="24" s="1"/>
  <c r="B100" i="21" s="1"/>
  <c r="B100" i="22" s="1"/>
  <c r="A100" i="21"/>
  <c r="A100" i="23"/>
  <c r="A100" i="24"/>
  <c r="D100" i="24" s="1"/>
  <c r="E100" i="24" s="1"/>
  <c r="E100" i="13"/>
  <c r="D100" i="21" s="1"/>
  <c r="E100" i="21" s="1"/>
  <c r="A100" i="22"/>
  <c r="A100" i="38"/>
  <c r="A101" i="13"/>
  <c r="I101" i="13" l="1"/>
  <c r="A101" i="21"/>
  <c r="A101" i="25"/>
  <c r="J101" i="13"/>
  <c r="K101" i="13"/>
  <c r="G101" i="13"/>
  <c r="A101" i="23"/>
  <c r="A101" i="38"/>
  <c r="E101" i="13"/>
  <c r="D101" i="21" s="1"/>
  <c r="E101" i="21" s="1"/>
  <c r="H101" i="13"/>
  <c r="B101" i="13"/>
  <c r="B101" i="24" s="1"/>
  <c r="B101" i="21" s="1"/>
  <c r="B101" i="22" s="1"/>
  <c r="C101" i="13"/>
  <c r="C101" i="24" s="1"/>
  <c r="C101" i="21" s="1"/>
  <c r="C101" i="22" s="1"/>
  <c r="A101" i="24"/>
  <c r="D101" i="24" s="1"/>
  <c r="E101" i="24" s="1"/>
  <c r="A101" i="22"/>
  <c r="A102" i="13"/>
  <c r="B100" i="38"/>
  <c r="C100" i="38" s="1"/>
  <c r="B100" i="25"/>
  <c r="B100" i="23"/>
  <c r="C99" i="25"/>
  <c r="K101" i="24" l="1"/>
  <c r="K101" i="21" s="1"/>
  <c r="K101" i="22" s="1"/>
  <c r="I101" i="24"/>
  <c r="I101" i="21" s="1"/>
  <c r="I101" i="22" s="1"/>
  <c r="H101" i="24"/>
  <c r="H101" i="21" s="1"/>
  <c r="H101" i="22" s="1"/>
  <c r="J101" i="24"/>
  <c r="J101" i="21" s="1"/>
  <c r="J101" i="22" s="1"/>
  <c r="G101" i="24"/>
  <c r="G101" i="21" s="1"/>
  <c r="G101" i="22" s="1"/>
  <c r="C100" i="25"/>
  <c r="B101" i="38"/>
  <c r="C101" i="38" s="1"/>
  <c r="B101" i="23"/>
  <c r="B101" i="25"/>
  <c r="I102" i="13"/>
  <c r="A102" i="21"/>
  <c r="J102" i="13"/>
  <c r="K102" i="13"/>
  <c r="A102" i="22"/>
  <c r="A102" i="38"/>
  <c r="A102" i="24"/>
  <c r="D102" i="24" s="1"/>
  <c r="E102" i="24" s="1"/>
  <c r="C102" i="13"/>
  <c r="C102" i="24" s="1"/>
  <c r="C102" i="21" s="1"/>
  <c r="C102" i="22" s="1"/>
  <c r="B102" i="13"/>
  <c r="B102" i="24" s="1"/>
  <c r="B102" i="21" s="1"/>
  <c r="B102" i="22" s="1"/>
  <c r="G102" i="13"/>
  <c r="A102" i="25"/>
  <c r="H102" i="13"/>
  <c r="A102" i="23"/>
  <c r="E102" i="13"/>
  <c r="D102" i="21" s="1"/>
  <c r="E102" i="21" s="1"/>
  <c r="A103" i="13"/>
  <c r="G102" i="24" l="1"/>
  <c r="G102" i="21" s="1"/>
  <c r="G102" i="22" s="1"/>
  <c r="J102" i="24"/>
  <c r="J102" i="21" s="1"/>
  <c r="J102" i="22" s="1"/>
  <c r="B102" i="38"/>
  <c r="B102" i="23"/>
  <c r="B102" i="25"/>
  <c r="H102" i="24"/>
  <c r="H102" i="21" s="1"/>
  <c r="H102" i="22" s="1"/>
  <c r="K102" i="24"/>
  <c r="K102" i="21" s="1"/>
  <c r="K102" i="22" s="1"/>
  <c r="C101" i="25"/>
  <c r="C103" i="13"/>
  <c r="C103" i="24" s="1"/>
  <c r="C103" i="21" s="1"/>
  <c r="C103" i="22" s="1"/>
  <c r="A103" i="23"/>
  <c r="A103" i="22"/>
  <c r="A103" i="21"/>
  <c r="J103" i="13"/>
  <c r="I103" i="13"/>
  <c r="A103" i="38"/>
  <c r="H103" i="13"/>
  <c r="A103" i="24"/>
  <c r="D103" i="24" s="1"/>
  <c r="E103" i="24" s="1"/>
  <c r="A103" i="25"/>
  <c r="E103" i="13"/>
  <c r="D103" i="21" s="1"/>
  <c r="E103" i="21" s="1"/>
  <c r="G103" i="13"/>
  <c r="K103" i="13"/>
  <c r="K103" i="24" s="1"/>
  <c r="B103" i="13"/>
  <c r="B103" i="24" s="1"/>
  <c r="B103" i="21" s="1"/>
  <c r="B103" i="22" s="1"/>
  <c r="A104" i="13"/>
  <c r="I102" i="24"/>
  <c r="I102" i="21" s="1"/>
  <c r="I102" i="22" s="1"/>
  <c r="C102" i="38" l="1"/>
  <c r="K103" i="21"/>
  <c r="K103" i="22" s="1"/>
  <c r="J103" i="24"/>
  <c r="J103" i="21" s="1"/>
  <c r="J103" i="22" s="1"/>
  <c r="C102" i="25"/>
  <c r="L104" i="13"/>
  <c r="N104" i="13"/>
  <c r="G104" i="13"/>
  <c r="K104" i="13"/>
  <c r="M104" i="13"/>
  <c r="B104" i="13"/>
  <c r="B104" i="24" s="1"/>
  <c r="B104" i="21" s="1"/>
  <c r="B104" i="22" s="1"/>
  <c r="E104" i="13"/>
  <c r="D104" i="21" s="1"/>
  <c r="E104" i="21" s="1"/>
  <c r="I104" i="13"/>
  <c r="J104" i="13"/>
  <c r="A104" i="21"/>
  <c r="O104" i="13"/>
  <c r="A104" i="23"/>
  <c r="A104" i="25"/>
  <c r="H104" i="13"/>
  <c r="A104" i="22"/>
  <c r="A104" i="38"/>
  <c r="C104" i="13"/>
  <c r="C104" i="24" s="1"/>
  <c r="C104" i="21" s="1"/>
  <c r="C104" i="22" s="1"/>
  <c r="A104" i="24"/>
  <c r="D104" i="24" s="1"/>
  <c r="E104" i="24" s="1"/>
  <c r="A105" i="13"/>
  <c r="G103" i="24"/>
  <c r="G103" i="21" s="1"/>
  <c r="G103" i="22" s="1"/>
  <c r="I103" i="24"/>
  <c r="I103" i="21" s="1"/>
  <c r="I103" i="22" s="1"/>
  <c r="B103" i="38"/>
  <c r="C103" i="38" s="1"/>
  <c r="B103" i="25"/>
  <c r="B103" i="23"/>
  <c r="H103" i="24"/>
  <c r="H103" i="21" s="1"/>
  <c r="H103" i="22" s="1"/>
  <c r="I104" i="24" l="1"/>
  <c r="I104" i="21" s="1"/>
  <c r="I104" i="22" s="1"/>
  <c r="C105" i="13"/>
  <c r="C105" i="24" s="1"/>
  <c r="C105" i="21" s="1"/>
  <c r="C105" i="22" s="1"/>
  <c r="A105" i="24"/>
  <c r="D105" i="24" s="1"/>
  <c r="E105" i="24" s="1"/>
  <c r="A105" i="22"/>
  <c r="A105" i="23"/>
  <c r="N105" i="13"/>
  <c r="L105" i="13"/>
  <c r="M105" i="13"/>
  <c r="I105" i="13"/>
  <c r="A105" i="38"/>
  <c r="G105" i="13"/>
  <c r="G105" i="24" s="1"/>
  <c r="E105" i="13"/>
  <c r="D105" i="21" s="1"/>
  <c r="E105" i="21" s="1"/>
  <c r="H105" i="13"/>
  <c r="B105" i="13"/>
  <c r="B105" i="24" s="1"/>
  <c r="B105" i="21" s="1"/>
  <c r="B105" i="22" s="1"/>
  <c r="A105" i="21"/>
  <c r="A105" i="25"/>
  <c r="J105" i="13"/>
  <c r="K105" i="13"/>
  <c r="O105" i="13"/>
  <c r="A106" i="13"/>
  <c r="G104" i="24"/>
  <c r="G104" i="21" s="1"/>
  <c r="G104" i="22" s="1"/>
  <c r="B104" i="25"/>
  <c r="B104" i="23"/>
  <c r="B104" i="38"/>
  <c r="C104" i="38" s="1"/>
  <c r="J104" i="24"/>
  <c r="J104" i="21" s="1"/>
  <c r="J104" i="22" s="1"/>
  <c r="Q104" i="13"/>
  <c r="C103" i="25"/>
  <c r="H104" i="24"/>
  <c r="H104" i="21" s="1"/>
  <c r="H104" i="22" s="1"/>
  <c r="C104" i="23"/>
  <c r="F104" i="23"/>
  <c r="D104" i="23"/>
  <c r="E104" i="23"/>
  <c r="K104" i="24"/>
  <c r="K104" i="21" s="1"/>
  <c r="K104" i="22" s="1"/>
  <c r="K105" i="24" l="1"/>
  <c r="K105" i="21" s="1"/>
  <c r="K105" i="22" s="1"/>
  <c r="J105" i="24"/>
  <c r="J105" i="21" s="1"/>
  <c r="J105" i="22" s="1"/>
  <c r="H105" i="24"/>
  <c r="H105" i="21" s="1"/>
  <c r="H105" i="22" s="1"/>
  <c r="I105" i="24"/>
  <c r="I105" i="21" s="1"/>
  <c r="I105" i="22" s="1"/>
  <c r="J104" i="23"/>
  <c r="J104" i="25" s="1"/>
  <c r="K104" i="23"/>
  <c r="K104" i="25" s="1"/>
  <c r="I104" i="23"/>
  <c r="I104" i="25" s="1"/>
  <c r="H104" i="23"/>
  <c r="H104" i="25" s="1"/>
  <c r="G104" i="23"/>
  <c r="G104" i="25" s="1"/>
  <c r="M104" i="23"/>
  <c r="B105" i="38"/>
  <c r="C105" i="38" s="1"/>
  <c r="B105" i="25"/>
  <c r="B105" i="23"/>
  <c r="C104" i="25"/>
  <c r="D105" i="23"/>
  <c r="E105" i="23"/>
  <c r="C105" i="23"/>
  <c r="F105" i="23"/>
  <c r="M106" i="13"/>
  <c r="J106" i="13"/>
  <c r="G106" i="13"/>
  <c r="K106" i="13"/>
  <c r="A106" i="38"/>
  <c r="L106" i="13"/>
  <c r="C106" i="13"/>
  <c r="C106" i="24" s="1"/>
  <c r="C106" i="21" s="1"/>
  <c r="C106" i="22" s="1"/>
  <c r="H106" i="13"/>
  <c r="E106" i="13"/>
  <c r="D106" i="21" s="1"/>
  <c r="E106" i="21" s="1"/>
  <c r="A106" i="24"/>
  <c r="D106" i="24" s="1"/>
  <c r="E106" i="24" s="1"/>
  <c r="I106" i="13"/>
  <c r="B106" i="13"/>
  <c r="B106" i="24" s="1"/>
  <c r="B106" i="21" s="1"/>
  <c r="B106" i="22" s="1"/>
  <c r="A106" i="25"/>
  <c r="A106" i="21"/>
  <c r="N106" i="13"/>
  <c r="O106" i="13"/>
  <c r="A106" i="22"/>
  <c r="A106" i="23"/>
  <c r="A107" i="13"/>
  <c r="G105" i="21"/>
  <c r="G105" i="22" s="1"/>
  <c r="Q105" i="13"/>
  <c r="J106" i="24" l="1"/>
  <c r="J106" i="21" s="1"/>
  <c r="J106" i="22" s="1"/>
  <c r="H106" i="24"/>
  <c r="H106" i="21" s="1"/>
  <c r="H106" i="22" s="1"/>
  <c r="I106" i="24"/>
  <c r="I106" i="21" s="1"/>
  <c r="I106" i="22" s="1"/>
  <c r="G106" i="24"/>
  <c r="G106" i="21" s="1"/>
  <c r="G106" i="22" s="1"/>
  <c r="B106" i="38"/>
  <c r="C106" i="38" s="1"/>
  <c r="B106" i="23"/>
  <c r="B106" i="25"/>
  <c r="K106" i="24"/>
  <c r="K106" i="21" s="1"/>
  <c r="K106" i="22" s="1"/>
  <c r="L104" i="25"/>
  <c r="D106" i="23"/>
  <c r="E106" i="23"/>
  <c r="C106" i="23"/>
  <c r="F106" i="23"/>
  <c r="Q106" i="13"/>
  <c r="C105" i="25"/>
  <c r="A107" i="25"/>
  <c r="E107" i="13"/>
  <c r="D107" i="21" s="1"/>
  <c r="E107" i="21" s="1"/>
  <c r="G107" i="13"/>
  <c r="K107" i="13"/>
  <c r="A107" i="23"/>
  <c r="M107" i="13"/>
  <c r="A107" i="21"/>
  <c r="N107" i="13"/>
  <c r="A107" i="24"/>
  <c r="D107" i="24" s="1"/>
  <c r="E107" i="24" s="1"/>
  <c r="H107" i="13"/>
  <c r="C107" i="13"/>
  <c r="C107" i="24" s="1"/>
  <c r="C107" i="21" s="1"/>
  <c r="C107" i="22" s="1"/>
  <c r="O107" i="13"/>
  <c r="B107" i="13"/>
  <c r="B107" i="24" s="1"/>
  <c r="B107" i="21" s="1"/>
  <c r="B107" i="22" s="1"/>
  <c r="J107" i="13"/>
  <c r="L107" i="13"/>
  <c r="A107" i="22"/>
  <c r="A107" i="38"/>
  <c r="I107" i="13"/>
  <c r="A108" i="13"/>
  <c r="J105" i="23"/>
  <c r="J105" i="25" s="1"/>
  <c r="G105" i="23"/>
  <c r="G105" i="25" s="1"/>
  <c r="I105" i="23"/>
  <c r="I105" i="25" s="1"/>
  <c r="K105" i="23"/>
  <c r="K105" i="25" s="1"/>
  <c r="H105" i="23"/>
  <c r="H105" i="25" s="1"/>
  <c r="M105" i="23"/>
  <c r="G104" i="38" l="1"/>
  <c r="L104" i="38" s="1"/>
  <c r="K105" i="38"/>
  <c r="I105" i="38"/>
  <c r="H105" i="38"/>
  <c r="K107" i="24"/>
  <c r="K107" i="21" s="1"/>
  <c r="K107" i="22" s="1"/>
  <c r="G107" i="24"/>
  <c r="G107" i="21" s="1"/>
  <c r="G107" i="22" s="1"/>
  <c r="I107" i="24"/>
  <c r="I107" i="21" s="1"/>
  <c r="I107" i="22" s="1"/>
  <c r="J107" i="24"/>
  <c r="J107" i="21" s="1"/>
  <c r="J107" i="22" s="1"/>
  <c r="H107" i="24"/>
  <c r="H107" i="21" s="1"/>
  <c r="H107" i="22" s="1"/>
  <c r="L105" i="25"/>
  <c r="J105" i="38" s="1"/>
  <c r="E104" i="25"/>
  <c r="D104" i="25"/>
  <c r="E108" i="13"/>
  <c r="D108" i="21" s="1"/>
  <c r="E108" i="21" s="1"/>
  <c r="L108" i="13"/>
  <c r="A108" i="38"/>
  <c r="A108" i="24"/>
  <c r="D108" i="24" s="1"/>
  <c r="E108" i="24" s="1"/>
  <c r="A108" i="25"/>
  <c r="A108" i="22"/>
  <c r="N108" i="13"/>
  <c r="G108" i="13"/>
  <c r="G108" i="24" s="1"/>
  <c r="B108" i="13"/>
  <c r="B108" i="24" s="1"/>
  <c r="B108" i="21" s="1"/>
  <c r="B108" i="22" s="1"/>
  <c r="C108" i="13"/>
  <c r="C108" i="24" s="1"/>
  <c r="C108" i="21" s="1"/>
  <c r="C108" i="22" s="1"/>
  <c r="M108" i="13"/>
  <c r="O108" i="13"/>
  <c r="A108" i="23"/>
  <c r="K108" i="13"/>
  <c r="J108" i="13"/>
  <c r="A108" i="21"/>
  <c r="I108" i="13"/>
  <c r="H108" i="13"/>
  <c r="A109" i="13"/>
  <c r="Q107" i="13"/>
  <c r="G106" i="23"/>
  <c r="G106" i="25" s="1"/>
  <c r="K106" i="23"/>
  <c r="K106" i="25" s="1"/>
  <c r="H106" i="23"/>
  <c r="H106" i="25" s="1"/>
  <c r="M106" i="23"/>
  <c r="J106" i="23"/>
  <c r="J106" i="25" s="1"/>
  <c r="I106" i="23"/>
  <c r="I106" i="25" s="1"/>
  <c r="C106" i="25"/>
  <c r="B107" i="38"/>
  <c r="C107" i="38" s="1"/>
  <c r="B107" i="25"/>
  <c r="B107" i="23"/>
  <c r="E107" i="23"/>
  <c r="C107" i="23"/>
  <c r="D107" i="23"/>
  <c r="F107" i="23"/>
  <c r="G105" i="38" l="1"/>
  <c r="L105" i="38" s="1"/>
  <c r="K106" i="38"/>
  <c r="J108" i="24"/>
  <c r="J108" i="21" s="1"/>
  <c r="J108" i="22" s="1"/>
  <c r="H108" i="24"/>
  <c r="H108" i="21" s="1"/>
  <c r="H108" i="22" s="1"/>
  <c r="K108" i="24"/>
  <c r="K108" i="21" s="1"/>
  <c r="K108" i="22" s="1"/>
  <c r="I108" i="24"/>
  <c r="I108" i="21" s="1"/>
  <c r="I108" i="22" s="1"/>
  <c r="F108" i="23"/>
  <c r="C108" i="23"/>
  <c r="D108" i="23"/>
  <c r="E108" i="23"/>
  <c r="J106" i="38"/>
  <c r="L106" i="25"/>
  <c r="G106" i="38" s="1"/>
  <c r="Q108" i="13"/>
  <c r="D105" i="25"/>
  <c r="E105" i="25"/>
  <c r="C107" i="25"/>
  <c r="H106" i="38"/>
  <c r="G108" i="21"/>
  <c r="G108" i="22" s="1"/>
  <c r="E104" i="38"/>
  <c r="D104" i="38"/>
  <c r="B108" i="23"/>
  <c r="B108" i="38"/>
  <c r="C108" i="38" s="1"/>
  <c r="B108" i="25"/>
  <c r="J107" i="23"/>
  <c r="J107" i="25" s="1"/>
  <c r="M107" i="23"/>
  <c r="K107" i="23"/>
  <c r="K107" i="25" s="1"/>
  <c r="G107" i="23"/>
  <c r="G107" i="25" s="1"/>
  <c r="I107" i="23"/>
  <c r="I107" i="25" s="1"/>
  <c r="H107" i="23"/>
  <c r="H107" i="25" s="1"/>
  <c r="I106" i="38"/>
  <c r="A109" i="38"/>
  <c r="O109" i="13"/>
  <c r="K109" i="13"/>
  <c r="G109" i="13"/>
  <c r="E109" i="13"/>
  <c r="D109" i="21" s="1"/>
  <c r="E109" i="21" s="1"/>
  <c r="A109" i="21"/>
  <c r="A109" i="23"/>
  <c r="A109" i="25"/>
  <c r="C109" i="13"/>
  <c r="C109" i="24" s="1"/>
  <c r="C109" i="21" s="1"/>
  <c r="C109" i="22" s="1"/>
  <c r="I109" i="13"/>
  <c r="N109" i="13"/>
  <c r="B109" i="13"/>
  <c r="B109" i="24" s="1"/>
  <c r="B109" i="21" s="1"/>
  <c r="B109" i="22" s="1"/>
  <c r="L109" i="13"/>
  <c r="A109" i="22"/>
  <c r="J109" i="13"/>
  <c r="M109" i="13"/>
  <c r="A109" i="24"/>
  <c r="D109" i="24" s="1"/>
  <c r="E109" i="24" s="1"/>
  <c r="H109" i="13"/>
  <c r="A110" i="13"/>
  <c r="K107" i="38" l="1"/>
  <c r="I107" i="38"/>
  <c r="J107" i="38"/>
  <c r="J109" i="24"/>
  <c r="J109" i="21" s="1"/>
  <c r="J109" i="22" s="1"/>
  <c r="K109" i="24"/>
  <c r="K109" i="21" s="1"/>
  <c r="K109" i="22" s="1"/>
  <c r="H109" i="24"/>
  <c r="H109" i="21" s="1"/>
  <c r="H109" i="22" s="1"/>
  <c r="I109" i="24"/>
  <c r="I109" i="21" s="1"/>
  <c r="I109" i="22" s="1"/>
  <c r="C109" i="23"/>
  <c r="F109" i="23"/>
  <c r="E109" i="23"/>
  <c r="D109" i="23"/>
  <c r="B109" i="25"/>
  <c r="B109" i="38"/>
  <c r="C109" i="38" s="1"/>
  <c r="B109" i="23"/>
  <c r="G109" i="24"/>
  <c r="G109" i="21" s="1"/>
  <c r="G109" i="22" s="1"/>
  <c r="L107" i="25"/>
  <c r="G107" i="38" s="1"/>
  <c r="C108" i="25"/>
  <c r="D105" i="38"/>
  <c r="E105" i="38"/>
  <c r="D106" i="25"/>
  <c r="E106" i="25"/>
  <c r="M108" i="23"/>
  <c r="H108" i="23"/>
  <c r="H108" i="25" s="1"/>
  <c r="J108" i="23"/>
  <c r="J108" i="25" s="1"/>
  <c r="K108" i="23"/>
  <c r="K108" i="25" s="1"/>
  <c r="I108" i="23"/>
  <c r="I108" i="25" s="1"/>
  <c r="G108" i="23"/>
  <c r="G108" i="25" s="1"/>
  <c r="M110" i="13"/>
  <c r="E110" i="13"/>
  <c r="D110" i="21" s="1"/>
  <c r="E110" i="21" s="1"/>
  <c r="H110" i="13"/>
  <c r="N110" i="13"/>
  <c r="A110" i="25"/>
  <c r="C110" i="13"/>
  <c r="C110" i="24" s="1"/>
  <c r="C110" i="21" s="1"/>
  <c r="C110" i="22" s="1"/>
  <c r="I110" i="13"/>
  <c r="G110" i="13"/>
  <c r="L110" i="13"/>
  <c r="A110" i="21"/>
  <c r="O110" i="13"/>
  <c r="A110" i="23"/>
  <c r="A110" i="22"/>
  <c r="A110" i="38"/>
  <c r="B110" i="13"/>
  <c r="B110" i="24" s="1"/>
  <c r="B110" i="21" s="1"/>
  <c r="B110" i="22" s="1"/>
  <c r="J110" i="13"/>
  <c r="K110" i="13"/>
  <c r="A110" i="24"/>
  <c r="D110" i="24" s="1"/>
  <c r="E110" i="24" s="1"/>
  <c r="A111" i="13"/>
  <c r="Q109" i="13"/>
  <c r="L106" i="38"/>
  <c r="H107" i="38" l="1"/>
  <c r="L107" i="38" s="1"/>
  <c r="D107" i="38" s="1"/>
  <c r="K108" i="38"/>
  <c r="I108" i="38"/>
  <c r="J108" i="38"/>
  <c r="H108" i="38"/>
  <c r="K110" i="24"/>
  <c r="K110" i="21" s="1"/>
  <c r="K110" i="22" s="1"/>
  <c r="Q110" i="13"/>
  <c r="J110" i="24"/>
  <c r="J110" i="21" s="1"/>
  <c r="J110" i="22" s="1"/>
  <c r="G110" i="24"/>
  <c r="G110" i="21" s="1"/>
  <c r="G110" i="22" s="1"/>
  <c r="D106" i="38"/>
  <c r="E106" i="38"/>
  <c r="D107" i="25"/>
  <c r="E107" i="25"/>
  <c r="C109" i="25"/>
  <c r="O111" i="13"/>
  <c r="A111" i="38"/>
  <c r="M111" i="13"/>
  <c r="B111" i="13"/>
  <c r="B111" i="24" s="1"/>
  <c r="B111" i="21" s="1"/>
  <c r="B111" i="22" s="1"/>
  <c r="A111" i="23"/>
  <c r="N111" i="13"/>
  <c r="J111" i="13"/>
  <c r="L111" i="13"/>
  <c r="A111" i="21"/>
  <c r="A111" i="25"/>
  <c r="E111" i="13"/>
  <c r="D111" i="21" s="1"/>
  <c r="E111" i="21" s="1"/>
  <c r="C111" i="13"/>
  <c r="C111" i="24" s="1"/>
  <c r="C111" i="21" s="1"/>
  <c r="C111" i="22" s="1"/>
  <c r="H111" i="13"/>
  <c r="A111" i="24"/>
  <c r="D111" i="24" s="1"/>
  <c r="E111" i="24" s="1"/>
  <c r="I111" i="13"/>
  <c r="G111" i="13"/>
  <c r="K111" i="13"/>
  <c r="A111" i="22"/>
  <c r="A112" i="13"/>
  <c r="B110" i="25"/>
  <c r="B110" i="38"/>
  <c r="C110" i="38" s="1"/>
  <c r="B110" i="23"/>
  <c r="I110" i="24"/>
  <c r="I110" i="21" s="1"/>
  <c r="I110" i="22" s="1"/>
  <c r="H110" i="24"/>
  <c r="H110" i="21" s="1"/>
  <c r="H110" i="22" s="1"/>
  <c r="L108" i="25"/>
  <c r="M109" i="23"/>
  <c r="H109" i="23"/>
  <c r="H109" i="25" s="1"/>
  <c r="I109" i="23"/>
  <c r="I109" i="25" s="1"/>
  <c r="G109" i="23"/>
  <c r="G109" i="25" s="1"/>
  <c r="J109" i="23"/>
  <c r="J109" i="25" s="1"/>
  <c r="K109" i="23"/>
  <c r="K109" i="25" s="1"/>
  <c r="C110" i="23"/>
  <c r="F110" i="23"/>
  <c r="E110" i="23"/>
  <c r="D110" i="23"/>
  <c r="I128" i="38"/>
  <c r="G108" i="38" l="1"/>
  <c r="L108" i="38" s="1"/>
  <c r="E107" i="38"/>
  <c r="I109" i="38"/>
  <c r="K109" i="38"/>
  <c r="J109" i="38"/>
  <c r="K112" i="13"/>
  <c r="A112" i="23"/>
  <c r="L112" i="13"/>
  <c r="N112" i="13"/>
  <c r="I112" i="13"/>
  <c r="J112" i="13"/>
  <c r="B112" i="13"/>
  <c r="B112" i="24" s="1"/>
  <c r="B112" i="21" s="1"/>
  <c r="B112" i="22" s="1"/>
  <c r="A112" i="24"/>
  <c r="D112" i="24" s="1"/>
  <c r="E112" i="24" s="1"/>
  <c r="A112" i="38"/>
  <c r="H112" i="13"/>
  <c r="M112" i="13"/>
  <c r="A112" i="22"/>
  <c r="A112" i="25"/>
  <c r="C112" i="13"/>
  <c r="C112" i="24" s="1"/>
  <c r="C112" i="21" s="1"/>
  <c r="C112" i="22" s="1"/>
  <c r="A112" i="21"/>
  <c r="O112" i="13"/>
  <c r="G112" i="13"/>
  <c r="E112" i="13"/>
  <c r="D112" i="21" s="1"/>
  <c r="E112" i="21" s="1"/>
  <c r="A113" i="13"/>
  <c r="I111" i="24"/>
  <c r="I111" i="21" s="1"/>
  <c r="I111" i="22" s="1"/>
  <c r="J111" i="24"/>
  <c r="J111" i="21" s="1"/>
  <c r="J111" i="22" s="1"/>
  <c r="L109" i="25"/>
  <c r="H109" i="38" s="1"/>
  <c r="D108" i="25"/>
  <c r="E108" i="25"/>
  <c r="K111" i="24"/>
  <c r="K111" i="21" s="1"/>
  <c r="K111" i="22" s="1"/>
  <c r="H111" i="24"/>
  <c r="H111" i="21" s="1"/>
  <c r="H111" i="22" s="1"/>
  <c r="C111" i="23"/>
  <c r="F111" i="23"/>
  <c r="E111" i="23"/>
  <c r="D111" i="23"/>
  <c r="I110" i="23"/>
  <c r="I110" i="25" s="1"/>
  <c r="M110" i="23"/>
  <c r="G110" i="23"/>
  <c r="G110" i="25" s="1"/>
  <c r="H110" i="23"/>
  <c r="H110" i="25" s="1"/>
  <c r="J110" i="23"/>
  <c r="J110" i="25" s="1"/>
  <c r="K110" i="23"/>
  <c r="K110" i="25" s="1"/>
  <c r="C110" i="25"/>
  <c r="G111" i="24"/>
  <c r="G111" i="21" s="1"/>
  <c r="G111" i="22" s="1"/>
  <c r="Q111" i="13"/>
  <c r="B111" i="23"/>
  <c r="B111" i="38"/>
  <c r="B111" i="25"/>
  <c r="C111" i="25" l="1"/>
  <c r="G109" i="38"/>
  <c r="L109" i="38" s="1"/>
  <c r="J110" i="38"/>
  <c r="I110" i="38"/>
  <c r="H110" i="38"/>
  <c r="C111" i="38"/>
  <c r="H112" i="24"/>
  <c r="H112" i="21" s="1"/>
  <c r="H112" i="22" s="1"/>
  <c r="G112" i="24"/>
  <c r="G112" i="21" s="1"/>
  <c r="G112" i="22" s="1"/>
  <c r="L110" i="25"/>
  <c r="I111" i="23"/>
  <c r="I111" i="25" s="1"/>
  <c r="G111" i="23"/>
  <c r="G111" i="25" s="1"/>
  <c r="M111" i="23"/>
  <c r="H111" i="23"/>
  <c r="H111" i="25" s="1"/>
  <c r="J111" i="23"/>
  <c r="J111" i="25" s="1"/>
  <c r="K111" i="23"/>
  <c r="K111" i="25" s="1"/>
  <c r="E108" i="38"/>
  <c r="D108" i="38"/>
  <c r="B112" i="25"/>
  <c r="B112" i="38"/>
  <c r="C112" i="38" s="1"/>
  <c r="B112" i="23"/>
  <c r="D109" i="25"/>
  <c r="E109" i="25"/>
  <c r="J112" i="24"/>
  <c r="J112" i="21" s="1"/>
  <c r="J112" i="22" s="1"/>
  <c r="E112" i="23"/>
  <c r="D112" i="23"/>
  <c r="F112" i="23"/>
  <c r="C112" i="23"/>
  <c r="A113" i="22"/>
  <c r="A113" i="38"/>
  <c r="A113" i="23"/>
  <c r="A113" i="21"/>
  <c r="L113" i="13"/>
  <c r="H113" i="13"/>
  <c r="G113" i="13"/>
  <c r="A113" i="25"/>
  <c r="M113" i="13"/>
  <c r="C113" i="13"/>
  <c r="C113" i="24" s="1"/>
  <c r="C113" i="21" s="1"/>
  <c r="C113" i="22" s="1"/>
  <c r="I113" i="13"/>
  <c r="N113" i="13"/>
  <c r="J113" i="13"/>
  <c r="K113" i="13"/>
  <c r="E113" i="13"/>
  <c r="D113" i="21" s="1"/>
  <c r="E113" i="21" s="1"/>
  <c r="O113" i="13"/>
  <c r="A113" i="24"/>
  <c r="D113" i="24" s="1"/>
  <c r="E113" i="24" s="1"/>
  <c r="B113" i="13"/>
  <c r="B113" i="24" s="1"/>
  <c r="B113" i="21" s="1"/>
  <c r="B113" i="22" s="1"/>
  <c r="A114" i="13"/>
  <c r="Q112" i="13"/>
  <c r="I112" i="24"/>
  <c r="I112" i="21" s="1"/>
  <c r="I112" i="22" s="1"/>
  <c r="K112" i="24"/>
  <c r="K112" i="21" s="1"/>
  <c r="K112" i="22" s="1"/>
  <c r="C112" i="25" l="1"/>
  <c r="G110" i="38"/>
  <c r="L110" i="38" s="1"/>
  <c r="Q113" i="13"/>
  <c r="E110" i="25"/>
  <c r="D110" i="25"/>
  <c r="B113" i="38"/>
  <c r="C113" i="38" s="1"/>
  <c r="B113" i="25"/>
  <c r="B113" i="23"/>
  <c r="K113" i="24"/>
  <c r="K113" i="21" s="1"/>
  <c r="K113" i="22" s="1"/>
  <c r="H113" i="24"/>
  <c r="H113" i="21" s="1"/>
  <c r="H113" i="22" s="1"/>
  <c r="L111" i="25"/>
  <c r="G111" i="38" s="1"/>
  <c r="J113" i="24"/>
  <c r="J113" i="21" s="1"/>
  <c r="J113" i="22" s="1"/>
  <c r="A114" i="25"/>
  <c r="A114" i="21"/>
  <c r="M114" i="13"/>
  <c r="I114" i="13"/>
  <c r="N114" i="13"/>
  <c r="J114" i="13"/>
  <c r="B114" i="13"/>
  <c r="B114" i="24" s="1"/>
  <c r="B114" i="21" s="1"/>
  <c r="B114" i="22" s="1"/>
  <c r="H114" i="13"/>
  <c r="O114" i="13"/>
  <c r="G114" i="13"/>
  <c r="A114" i="23"/>
  <c r="A114" i="22"/>
  <c r="L114" i="13"/>
  <c r="K114" i="13"/>
  <c r="C114" i="13"/>
  <c r="C114" i="24" s="1"/>
  <c r="C114" i="21" s="1"/>
  <c r="C114" i="22" s="1"/>
  <c r="A114" i="24"/>
  <c r="D114" i="24" s="1"/>
  <c r="E114" i="24" s="1"/>
  <c r="E114" i="13"/>
  <c r="D114" i="21" s="1"/>
  <c r="E114" i="21" s="1"/>
  <c r="A114" i="38"/>
  <c r="A115" i="13"/>
  <c r="I113" i="24"/>
  <c r="I113" i="21" s="1"/>
  <c r="I113" i="22" s="1"/>
  <c r="G113" i="24"/>
  <c r="G113" i="21" s="1"/>
  <c r="G113" i="22" s="1"/>
  <c r="C113" i="23"/>
  <c r="F113" i="23"/>
  <c r="E113" i="23"/>
  <c r="D113" i="23"/>
  <c r="J112" i="23"/>
  <c r="J112" i="25" s="1"/>
  <c r="I112" i="23"/>
  <c r="I112" i="25" s="1"/>
  <c r="K112" i="23"/>
  <c r="K112" i="25" s="1"/>
  <c r="H112" i="23"/>
  <c r="H112" i="25" s="1"/>
  <c r="M112" i="23"/>
  <c r="G112" i="23"/>
  <c r="G112" i="25" s="1"/>
  <c r="D109" i="38"/>
  <c r="E109" i="38"/>
  <c r="D110" i="38" l="1"/>
  <c r="E110" i="38"/>
  <c r="F114" i="23"/>
  <c r="E114" i="23"/>
  <c r="C114" i="23"/>
  <c r="D114" i="23"/>
  <c r="J114" i="24"/>
  <c r="J114" i="21" s="1"/>
  <c r="J114" i="22" s="1"/>
  <c r="B114" i="38"/>
  <c r="C114" i="38" s="1"/>
  <c r="B114" i="23"/>
  <c r="B114" i="25"/>
  <c r="K114" i="24"/>
  <c r="K114" i="21" s="1"/>
  <c r="K114" i="22" s="1"/>
  <c r="G114" i="24"/>
  <c r="G114" i="21" s="1"/>
  <c r="G114" i="22" s="1"/>
  <c r="L112" i="25"/>
  <c r="Q114" i="13"/>
  <c r="J111" i="38"/>
  <c r="L111" i="38" s="1"/>
  <c r="D111" i="25"/>
  <c r="E111" i="25"/>
  <c r="A115" i="38"/>
  <c r="A115" i="24"/>
  <c r="D115" i="24" s="1"/>
  <c r="E115" i="24" s="1"/>
  <c r="A115" i="25"/>
  <c r="E115" i="13"/>
  <c r="D115" i="21" s="1"/>
  <c r="E115" i="21" s="1"/>
  <c r="K115" i="13"/>
  <c r="A115" i="23"/>
  <c r="L115" i="13"/>
  <c r="M115" i="13"/>
  <c r="A115" i="22"/>
  <c r="A115" i="21"/>
  <c r="N115" i="13"/>
  <c r="G115" i="13"/>
  <c r="B115" i="13"/>
  <c r="B115" i="24" s="1"/>
  <c r="B115" i="21" s="1"/>
  <c r="B115" i="22" s="1"/>
  <c r="J115" i="13"/>
  <c r="J115" i="24" s="1"/>
  <c r="O115" i="13"/>
  <c r="H115" i="13"/>
  <c r="I115" i="13"/>
  <c r="C115" i="13"/>
  <c r="C115" i="24" s="1"/>
  <c r="C115" i="21" s="1"/>
  <c r="C115" i="22" s="1"/>
  <c r="A116" i="13"/>
  <c r="M113" i="23"/>
  <c r="G113" i="23"/>
  <c r="G113" i="25" s="1"/>
  <c r="K113" i="23"/>
  <c r="K113" i="25" s="1"/>
  <c r="J113" i="23"/>
  <c r="J113" i="25" s="1"/>
  <c r="I113" i="23"/>
  <c r="I113" i="25" s="1"/>
  <c r="H113" i="23"/>
  <c r="H113" i="25" s="1"/>
  <c r="H114" i="24"/>
  <c r="H114" i="21" s="1"/>
  <c r="H114" i="22" s="1"/>
  <c r="I114" i="24"/>
  <c r="I114" i="21" s="1"/>
  <c r="I114" i="22" s="1"/>
  <c r="C113" i="25"/>
  <c r="C114" i="25" l="1"/>
  <c r="G112" i="38"/>
  <c r="L112" i="38" s="1"/>
  <c r="J115" i="21"/>
  <c r="J115" i="22" s="1"/>
  <c r="L116" i="13"/>
  <c r="N116" i="13"/>
  <c r="K116" i="13"/>
  <c r="A116" i="23"/>
  <c r="M116" i="13"/>
  <c r="J116" i="13"/>
  <c r="G116" i="13"/>
  <c r="A116" i="22"/>
  <c r="A116" i="38"/>
  <c r="H116" i="13"/>
  <c r="I116" i="13"/>
  <c r="E116" i="13"/>
  <c r="D116" i="21" s="1"/>
  <c r="E116" i="21" s="1"/>
  <c r="B116" i="13"/>
  <c r="B116" i="24" s="1"/>
  <c r="B116" i="21" s="1"/>
  <c r="B116" i="22" s="1"/>
  <c r="A116" i="21"/>
  <c r="O116" i="13"/>
  <c r="A116" i="25"/>
  <c r="A116" i="24"/>
  <c r="D116" i="24" s="1"/>
  <c r="E116" i="24" s="1"/>
  <c r="C116" i="13"/>
  <c r="C116" i="24" s="1"/>
  <c r="C116" i="21" s="1"/>
  <c r="C116" i="22" s="1"/>
  <c r="A117" i="13"/>
  <c r="Q115" i="13"/>
  <c r="E111" i="38"/>
  <c r="D111" i="38"/>
  <c r="I115" i="24"/>
  <c r="I115" i="21" s="1"/>
  <c r="I115" i="22" s="1"/>
  <c r="B115" i="23"/>
  <c r="B115" i="25"/>
  <c r="B115" i="38"/>
  <c r="K115" i="24"/>
  <c r="K115" i="21" s="1"/>
  <c r="K115" i="22" s="1"/>
  <c r="F115" i="23"/>
  <c r="D115" i="23"/>
  <c r="E115" i="23"/>
  <c r="C115" i="23"/>
  <c r="L113" i="25"/>
  <c r="I113" i="38" s="1"/>
  <c r="H115" i="24"/>
  <c r="H115" i="21" s="1"/>
  <c r="H115" i="22" s="1"/>
  <c r="G115" i="24"/>
  <c r="G115" i="21" s="1"/>
  <c r="G115" i="22" s="1"/>
  <c r="E112" i="25"/>
  <c r="D112" i="25"/>
  <c r="M114" i="23"/>
  <c r="H114" i="23"/>
  <c r="H114" i="25" s="1"/>
  <c r="J114" i="23"/>
  <c r="J114" i="25" s="1"/>
  <c r="I114" i="23"/>
  <c r="I114" i="25" s="1"/>
  <c r="G114" i="23"/>
  <c r="G114" i="25" s="1"/>
  <c r="K114" i="23"/>
  <c r="K114" i="25" s="1"/>
  <c r="G113" i="38" l="1"/>
  <c r="L113" i="38" s="1"/>
  <c r="C115" i="38"/>
  <c r="H116" i="24"/>
  <c r="H116" i="21" s="1"/>
  <c r="H116" i="22" s="1"/>
  <c r="I116" i="24"/>
  <c r="I116" i="21" s="1"/>
  <c r="I116" i="22" s="1"/>
  <c r="G116" i="24"/>
  <c r="G116" i="21" s="1"/>
  <c r="G116" i="22" s="1"/>
  <c r="K116" i="24"/>
  <c r="K116" i="21" s="1"/>
  <c r="K116" i="22" s="1"/>
  <c r="L117" i="13"/>
  <c r="B117" i="13"/>
  <c r="B117" i="24" s="1"/>
  <c r="B117" i="21" s="1"/>
  <c r="B117" i="22" s="1"/>
  <c r="A117" i="22"/>
  <c r="I117" i="13"/>
  <c r="A117" i="25"/>
  <c r="J117" i="13"/>
  <c r="A117" i="21"/>
  <c r="H117" i="13"/>
  <c r="C117" i="13"/>
  <c r="C117" i="24" s="1"/>
  <c r="C117" i="21" s="1"/>
  <c r="C117" i="22" s="1"/>
  <c r="E117" i="13"/>
  <c r="D117" i="21" s="1"/>
  <c r="E117" i="21" s="1"/>
  <c r="A117" i="38"/>
  <c r="M117" i="13"/>
  <c r="G117" i="13"/>
  <c r="A117" i="24"/>
  <c r="D117" i="24" s="1"/>
  <c r="E117" i="24" s="1"/>
  <c r="A117" i="23"/>
  <c r="N117" i="13"/>
  <c r="K117" i="13"/>
  <c r="O117" i="13"/>
  <c r="A118" i="13"/>
  <c r="E113" i="25"/>
  <c r="D113" i="25"/>
  <c r="M115" i="23"/>
  <c r="K115" i="23"/>
  <c r="K115" i="25" s="1"/>
  <c r="H115" i="23"/>
  <c r="H115" i="25" s="1"/>
  <c r="G115" i="23"/>
  <c r="G115" i="25" s="1"/>
  <c r="J115" i="23"/>
  <c r="J115" i="25" s="1"/>
  <c r="I115" i="23"/>
  <c r="I115" i="25" s="1"/>
  <c r="C115" i="25"/>
  <c r="C116" i="23"/>
  <c r="D116" i="23"/>
  <c r="F116" i="23"/>
  <c r="E116" i="23"/>
  <c r="J116" i="24"/>
  <c r="J116" i="21" s="1"/>
  <c r="J116" i="22" s="1"/>
  <c r="L114" i="25"/>
  <c r="E112" i="38"/>
  <c r="D112" i="38"/>
  <c r="B116" i="38"/>
  <c r="C116" i="38" s="1"/>
  <c r="B116" i="23"/>
  <c r="B116" i="25"/>
  <c r="Q116" i="13"/>
  <c r="G114" i="38" l="1"/>
  <c r="L114" i="38" s="1"/>
  <c r="B117" i="23"/>
  <c r="B117" i="38"/>
  <c r="C117" i="38" s="1"/>
  <c r="B117" i="25"/>
  <c r="E114" i="25"/>
  <c r="D114" i="25"/>
  <c r="M116" i="23"/>
  <c r="H116" i="23"/>
  <c r="H116" i="25" s="1"/>
  <c r="G116" i="23"/>
  <c r="G116" i="25" s="1"/>
  <c r="J116" i="23"/>
  <c r="J116" i="25" s="1"/>
  <c r="K116" i="23"/>
  <c r="K116" i="25" s="1"/>
  <c r="I116" i="23"/>
  <c r="I116" i="25" s="1"/>
  <c r="A118" i="38"/>
  <c r="L118" i="13"/>
  <c r="A118" i="23"/>
  <c r="A118" i="22"/>
  <c r="O118" i="13"/>
  <c r="A118" i="24"/>
  <c r="D118" i="24" s="1"/>
  <c r="E118" i="24" s="1"/>
  <c r="A118" i="25"/>
  <c r="K118" i="13"/>
  <c r="G118" i="13"/>
  <c r="N118" i="13"/>
  <c r="E118" i="13"/>
  <c r="D118" i="21" s="1"/>
  <c r="E118" i="21" s="1"/>
  <c r="A118" i="21"/>
  <c r="B118" i="13"/>
  <c r="B118" i="24" s="1"/>
  <c r="B118" i="21" s="1"/>
  <c r="B118" i="22" s="1"/>
  <c r="C118" i="13"/>
  <c r="C118" i="24" s="1"/>
  <c r="C118" i="21" s="1"/>
  <c r="C118" i="22" s="1"/>
  <c r="I118" i="13"/>
  <c r="M118" i="13"/>
  <c r="J118" i="13"/>
  <c r="H118" i="13"/>
  <c r="H118" i="24" s="1"/>
  <c r="A119" i="13"/>
  <c r="D117" i="23"/>
  <c r="E117" i="23"/>
  <c r="C117" i="23"/>
  <c r="F117" i="23"/>
  <c r="E113" i="38"/>
  <c r="D113" i="38"/>
  <c r="K117" i="24"/>
  <c r="K117" i="21" s="1"/>
  <c r="K117" i="22" s="1"/>
  <c r="G117" i="24"/>
  <c r="G117" i="21" s="1"/>
  <c r="G117" i="22" s="1"/>
  <c r="Q117" i="13"/>
  <c r="J117" i="24"/>
  <c r="J117" i="21" s="1"/>
  <c r="J117" i="22" s="1"/>
  <c r="C116" i="25"/>
  <c r="L115" i="25"/>
  <c r="G115" i="38" s="1"/>
  <c r="H117" i="24"/>
  <c r="H117" i="21" s="1"/>
  <c r="H117" i="22" s="1"/>
  <c r="I117" i="24"/>
  <c r="I117" i="21" s="1"/>
  <c r="I117" i="22" s="1"/>
  <c r="C117" i="25" l="1"/>
  <c r="I115" i="38"/>
  <c r="J116" i="38"/>
  <c r="I116" i="38"/>
  <c r="J118" i="24"/>
  <c r="J118" i="21" s="1"/>
  <c r="J118" i="22" s="1"/>
  <c r="G118" i="24"/>
  <c r="G118" i="21" s="1"/>
  <c r="G118" i="22" s="1"/>
  <c r="K118" i="24"/>
  <c r="K118" i="21" s="1"/>
  <c r="K118" i="22" s="1"/>
  <c r="I118" i="24"/>
  <c r="I118" i="21" s="1"/>
  <c r="I118" i="22" s="1"/>
  <c r="H118" i="21"/>
  <c r="H118" i="22" s="1"/>
  <c r="H119" i="13"/>
  <c r="A119" i="38"/>
  <c r="E119" i="13"/>
  <c r="D119" i="21" s="1"/>
  <c r="E119" i="21" s="1"/>
  <c r="O119" i="13"/>
  <c r="G119" i="13"/>
  <c r="A119" i="24"/>
  <c r="D119" i="24" s="1"/>
  <c r="E119" i="24" s="1"/>
  <c r="A119" i="25"/>
  <c r="N119" i="13"/>
  <c r="A119" i="23"/>
  <c r="M119" i="13"/>
  <c r="B119" i="13"/>
  <c r="B119" i="24" s="1"/>
  <c r="B119" i="21" s="1"/>
  <c r="B119" i="22" s="1"/>
  <c r="J119" i="13"/>
  <c r="L119" i="13"/>
  <c r="K119" i="13"/>
  <c r="K119" i="24" s="1"/>
  <c r="A119" i="22"/>
  <c r="I119" i="13"/>
  <c r="C119" i="13"/>
  <c r="C119" i="24" s="1"/>
  <c r="C119" i="21" s="1"/>
  <c r="C119" i="22" s="1"/>
  <c r="A119" i="21"/>
  <c r="A120" i="13"/>
  <c r="F118" i="23"/>
  <c r="C118" i="23"/>
  <c r="E118" i="23"/>
  <c r="D118" i="23"/>
  <c r="L116" i="25"/>
  <c r="B118" i="23"/>
  <c r="B118" i="38"/>
  <c r="C118" i="38" s="1"/>
  <c r="B118" i="25"/>
  <c r="H115" i="38"/>
  <c r="D115" i="25"/>
  <c r="E115" i="25"/>
  <c r="J117" i="23"/>
  <c r="J117" i="25" s="1"/>
  <c r="G117" i="23"/>
  <c r="G117" i="25" s="1"/>
  <c r="M117" i="23"/>
  <c r="I117" i="23"/>
  <c r="I117" i="25" s="1"/>
  <c r="H117" i="23"/>
  <c r="H117" i="25" s="1"/>
  <c r="K117" i="23"/>
  <c r="K117" i="25" s="1"/>
  <c r="Q118" i="13"/>
  <c r="H116" i="38"/>
  <c r="E114" i="38"/>
  <c r="D114" i="38"/>
  <c r="L115" i="38" l="1"/>
  <c r="E115" i="38" s="1"/>
  <c r="C118" i="25"/>
  <c r="G116" i="38"/>
  <c r="L116" i="38" s="1"/>
  <c r="K119" i="21"/>
  <c r="K119" i="22" s="1"/>
  <c r="E116" i="25"/>
  <c r="D116" i="25"/>
  <c r="Q119" i="13"/>
  <c r="F119" i="23"/>
  <c r="E119" i="23"/>
  <c r="D119" i="23"/>
  <c r="C119" i="23"/>
  <c r="G119" i="24"/>
  <c r="G119" i="21" s="1"/>
  <c r="G119" i="22" s="1"/>
  <c r="H119" i="24"/>
  <c r="H119" i="21" s="1"/>
  <c r="H119" i="22" s="1"/>
  <c r="L117" i="25"/>
  <c r="I117" i="38" s="1"/>
  <c r="D115" i="38"/>
  <c r="I119" i="24"/>
  <c r="I119" i="21" s="1"/>
  <c r="I119" i="22" s="1"/>
  <c r="J119" i="24"/>
  <c r="J119" i="21" s="1"/>
  <c r="J119" i="22" s="1"/>
  <c r="K118" i="23"/>
  <c r="K118" i="25" s="1"/>
  <c r="J118" i="23"/>
  <c r="J118" i="25" s="1"/>
  <c r="I118" i="23"/>
  <c r="I118" i="25" s="1"/>
  <c r="G118" i="23"/>
  <c r="G118" i="25" s="1"/>
  <c r="H118" i="23"/>
  <c r="H118" i="25" s="1"/>
  <c r="M118" i="23"/>
  <c r="A120" i="38"/>
  <c r="C120" i="13"/>
  <c r="C120" i="24" s="1"/>
  <c r="C120" i="21" s="1"/>
  <c r="C120" i="22" s="1"/>
  <c r="G120" i="13"/>
  <c r="A120" i="21"/>
  <c r="J120" i="13"/>
  <c r="O120" i="13"/>
  <c r="E120" i="13"/>
  <c r="D120" i="21" s="1"/>
  <c r="E120" i="21" s="1"/>
  <c r="L120" i="13"/>
  <c r="H120" i="13"/>
  <c r="N120" i="13"/>
  <c r="A120" i="24"/>
  <c r="D120" i="24" s="1"/>
  <c r="E120" i="24" s="1"/>
  <c r="M120" i="13"/>
  <c r="B120" i="13"/>
  <c r="B120" i="24" s="1"/>
  <c r="B120" i="21" s="1"/>
  <c r="B120" i="22" s="1"/>
  <c r="A120" i="22"/>
  <c r="A120" i="25"/>
  <c r="I120" i="13"/>
  <c r="A120" i="23"/>
  <c r="K120" i="13"/>
  <c r="A121" i="13"/>
  <c r="B119" i="25"/>
  <c r="B119" i="38"/>
  <c r="B119" i="23"/>
  <c r="C119" i="25" l="1"/>
  <c r="G117" i="38"/>
  <c r="L117" i="38" s="1"/>
  <c r="C119" i="38"/>
  <c r="K120" i="24"/>
  <c r="K120" i="21" s="1"/>
  <c r="K120" i="22" s="1"/>
  <c r="H120" i="24"/>
  <c r="H120" i="21" s="1"/>
  <c r="H120" i="22" s="1"/>
  <c r="J120" i="24"/>
  <c r="J120" i="21" s="1"/>
  <c r="J120" i="22" s="1"/>
  <c r="I120" i="24"/>
  <c r="I120" i="21" s="1"/>
  <c r="I120" i="22" s="1"/>
  <c r="Q120" i="13"/>
  <c r="E120" i="23"/>
  <c r="C120" i="23"/>
  <c r="F120" i="23"/>
  <c r="D120" i="23"/>
  <c r="K119" i="23"/>
  <c r="K119" i="25" s="1"/>
  <c r="J119" i="23"/>
  <c r="J119" i="25" s="1"/>
  <c r="M119" i="23"/>
  <c r="G119" i="23"/>
  <c r="G119" i="25" s="1"/>
  <c r="I119" i="23"/>
  <c r="I119" i="25" s="1"/>
  <c r="H119" i="23"/>
  <c r="H119" i="25" s="1"/>
  <c r="D117" i="25"/>
  <c r="E117" i="25"/>
  <c r="H121" i="13"/>
  <c r="B121" i="13"/>
  <c r="B121" i="24" s="1"/>
  <c r="B121" i="21" s="1"/>
  <c r="B121" i="22" s="1"/>
  <c r="C121" i="13"/>
  <c r="C121" i="24" s="1"/>
  <c r="C121" i="21" s="1"/>
  <c r="C121" i="22" s="1"/>
  <c r="A121" i="24"/>
  <c r="D121" i="24" s="1"/>
  <c r="E121" i="24" s="1"/>
  <c r="A121" i="22"/>
  <c r="A121" i="38"/>
  <c r="G121" i="13"/>
  <c r="O121" i="13"/>
  <c r="L121" i="13"/>
  <c r="M121" i="13"/>
  <c r="I121" i="13"/>
  <c r="A121" i="21"/>
  <c r="A121" i="25"/>
  <c r="J121" i="13"/>
  <c r="K121" i="13"/>
  <c r="N121" i="13"/>
  <c r="A121" i="23"/>
  <c r="E121" i="13"/>
  <c r="D121" i="21" s="1"/>
  <c r="E121" i="21" s="1"/>
  <c r="A122" i="13"/>
  <c r="G120" i="24"/>
  <c r="G120" i="21" s="1"/>
  <c r="G120" i="22" s="1"/>
  <c r="B120" i="23"/>
  <c r="B120" i="25"/>
  <c r="B120" i="38"/>
  <c r="C120" i="38" s="1"/>
  <c r="L118" i="25"/>
  <c r="E116" i="38"/>
  <c r="D116" i="38"/>
  <c r="G118" i="38" l="1"/>
  <c r="H118" i="38"/>
  <c r="J121" i="24"/>
  <c r="J121" i="21" s="1"/>
  <c r="J121" i="22" s="1"/>
  <c r="H121" i="24"/>
  <c r="H121" i="21" s="1"/>
  <c r="H121" i="22" s="1"/>
  <c r="K121" i="24"/>
  <c r="K121" i="21" s="1"/>
  <c r="K121" i="22" s="1"/>
  <c r="I121" i="24"/>
  <c r="I121" i="21" s="1"/>
  <c r="I121" i="22" s="1"/>
  <c r="G121" i="24"/>
  <c r="A122" i="23"/>
  <c r="A122" i="38"/>
  <c r="A122" i="25"/>
  <c r="A122" i="22"/>
  <c r="N122" i="13"/>
  <c r="J122" i="13"/>
  <c r="O122" i="13"/>
  <c r="E122" i="13"/>
  <c r="D122" i="21" s="1"/>
  <c r="E122" i="21" s="1"/>
  <c r="C122" i="13"/>
  <c r="C122" i="24" s="1"/>
  <c r="C122" i="21" s="1"/>
  <c r="C122" i="22" s="1"/>
  <c r="K122" i="13"/>
  <c r="A122" i="24"/>
  <c r="D122" i="24" s="1"/>
  <c r="E122" i="24" s="1"/>
  <c r="G122" i="13"/>
  <c r="M122" i="13"/>
  <c r="A122" i="21"/>
  <c r="L122" i="13"/>
  <c r="B122" i="13"/>
  <c r="B122" i="24" s="1"/>
  <c r="B122" i="21" s="1"/>
  <c r="B122" i="22" s="1"/>
  <c r="I122" i="13"/>
  <c r="H122" i="13"/>
  <c r="A123" i="13"/>
  <c r="G121" i="21"/>
  <c r="G121" i="22" s="1"/>
  <c r="L119" i="25"/>
  <c r="B121" i="23"/>
  <c r="B121" i="38"/>
  <c r="C121" i="38" s="1"/>
  <c r="B121" i="25"/>
  <c r="C121" i="23"/>
  <c r="F121" i="23"/>
  <c r="D121" i="23"/>
  <c r="E121" i="23"/>
  <c r="Q121" i="13"/>
  <c r="G120" i="23"/>
  <c r="G120" i="25" s="1"/>
  <c r="H120" i="23"/>
  <c r="H120" i="25" s="1"/>
  <c r="I120" i="23"/>
  <c r="I120" i="25" s="1"/>
  <c r="K120" i="23"/>
  <c r="K120" i="25" s="1"/>
  <c r="M120" i="23"/>
  <c r="J120" i="23"/>
  <c r="J120" i="25" s="1"/>
  <c r="D118" i="25"/>
  <c r="E118" i="25"/>
  <c r="C120" i="25"/>
  <c r="E117" i="38"/>
  <c r="D117" i="38"/>
  <c r="C121" i="25" l="1"/>
  <c r="G119" i="38"/>
  <c r="L118" i="38"/>
  <c r="D118" i="38" s="1"/>
  <c r="G122" i="24"/>
  <c r="G122" i="21" s="1"/>
  <c r="G122" i="22" s="1"/>
  <c r="H122" i="24"/>
  <c r="H122" i="21" s="1"/>
  <c r="H122" i="22" s="1"/>
  <c r="K122" i="24"/>
  <c r="K122" i="21" s="1"/>
  <c r="K122" i="22" s="1"/>
  <c r="J122" i="24"/>
  <c r="J122" i="21" s="1"/>
  <c r="J122" i="22" s="1"/>
  <c r="L120" i="25"/>
  <c r="I122" i="24"/>
  <c r="I122" i="21" s="1"/>
  <c r="I122" i="22" s="1"/>
  <c r="B122" i="25"/>
  <c r="B122" i="23"/>
  <c r="B122" i="38"/>
  <c r="C122" i="38" s="1"/>
  <c r="D119" i="25"/>
  <c r="I119" i="38"/>
  <c r="E119" i="25"/>
  <c r="J121" i="23"/>
  <c r="J121" i="25" s="1"/>
  <c r="M121" i="23"/>
  <c r="G121" i="23"/>
  <c r="G121" i="25" s="1"/>
  <c r="I121" i="23"/>
  <c r="I121" i="25" s="1"/>
  <c r="H121" i="23"/>
  <c r="H121" i="25" s="1"/>
  <c r="K121" i="23"/>
  <c r="K121" i="25" s="1"/>
  <c r="H123" i="13"/>
  <c r="B123" i="13"/>
  <c r="B123" i="24" s="1"/>
  <c r="B123" i="21" s="1"/>
  <c r="B123" i="22" s="1"/>
  <c r="A123" i="38"/>
  <c r="C123" i="13"/>
  <c r="C123" i="24" s="1"/>
  <c r="C123" i="21" s="1"/>
  <c r="C123" i="22" s="1"/>
  <c r="O123" i="13"/>
  <c r="G123" i="13"/>
  <c r="L123" i="13"/>
  <c r="K123" i="13"/>
  <c r="A123" i="25"/>
  <c r="A123" i="21"/>
  <c r="E123" i="13"/>
  <c r="D123" i="21" s="1"/>
  <c r="E123" i="21" s="1"/>
  <c r="A123" i="24"/>
  <c r="D123" i="24" s="1"/>
  <c r="E123" i="24" s="1"/>
  <c r="M123" i="13"/>
  <c r="A123" i="22"/>
  <c r="J123" i="13"/>
  <c r="I123" i="13"/>
  <c r="I123" i="24" s="1"/>
  <c r="A123" i="23"/>
  <c r="N123" i="13"/>
  <c r="A124" i="13"/>
  <c r="Q122" i="13"/>
  <c r="E122" i="23"/>
  <c r="D122" i="23"/>
  <c r="C122" i="23"/>
  <c r="F122" i="23"/>
  <c r="L119" i="38" l="1"/>
  <c r="D119" i="38" s="1"/>
  <c r="C122" i="25"/>
  <c r="E118" i="38"/>
  <c r="G120" i="38"/>
  <c r="H120" i="38"/>
  <c r="I123" i="21"/>
  <c r="I123" i="22" s="1"/>
  <c r="D120" i="25"/>
  <c r="K123" i="24"/>
  <c r="K123" i="21" s="1"/>
  <c r="K123" i="22" s="1"/>
  <c r="Q123" i="13"/>
  <c r="E120" i="25"/>
  <c r="J123" i="24"/>
  <c r="J123" i="21" s="1"/>
  <c r="J123" i="22" s="1"/>
  <c r="C123" i="23"/>
  <c r="F123" i="23"/>
  <c r="E123" i="23"/>
  <c r="D123" i="23"/>
  <c r="H123" i="24"/>
  <c r="H123" i="21" s="1"/>
  <c r="H123" i="22" s="1"/>
  <c r="L121" i="25"/>
  <c r="A124" i="23"/>
  <c r="A124" i="22"/>
  <c r="O124" i="13"/>
  <c r="A124" i="25"/>
  <c r="H124" i="13"/>
  <c r="L124" i="13"/>
  <c r="N124" i="13"/>
  <c r="K124" i="13"/>
  <c r="A124" i="21"/>
  <c r="E124" i="13"/>
  <c r="D124" i="21" s="1"/>
  <c r="E124" i="21" s="1"/>
  <c r="B124" i="13"/>
  <c r="B124" i="24" s="1"/>
  <c r="B124" i="21" s="1"/>
  <c r="B124" i="22" s="1"/>
  <c r="G124" i="13"/>
  <c r="C124" i="13"/>
  <c r="C124" i="24" s="1"/>
  <c r="C124" i="21" s="1"/>
  <c r="C124" i="22" s="1"/>
  <c r="A124" i="38"/>
  <c r="A124" i="24"/>
  <c r="D124" i="24" s="1"/>
  <c r="E124" i="24" s="1"/>
  <c r="I124" i="13"/>
  <c r="M124" i="13"/>
  <c r="J124" i="13"/>
  <c r="A125" i="13"/>
  <c r="H122" i="23"/>
  <c r="H122" i="25" s="1"/>
  <c r="G122" i="23"/>
  <c r="G122" i="25" s="1"/>
  <c r="M122" i="23"/>
  <c r="K122" i="23"/>
  <c r="K122" i="25" s="1"/>
  <c r="I122" i="23"/>
  <c r="I122" i="25" s="1"/>
  <c r="J122" i="23"/>
  <c r="J122" i="25" s="1"/>
  <c r="G123" i="24"/>
  <c r="G123" i="21" s="1"/>
  <c r="G123" i="22" s="1"/>
  <c r="B123" i="25"/>
  <c r="B123" i="38"/>
  <c r="B123" i="23"/>
  <c r="E119" i="38" l="1"/>
  <c r="L120" i="38"/>
  <c r="D120" i="38" s="1"/>
  <c r="G121" i="38"/>
  <c r="H121" i="38"/>
  <c r="C123" i="38"/>
  <c r="J124" i="24"/>
  <c r="J124" i="21" s="1"/>
  <c r="J124" i="22" s="1"/>
  <c r="H124" i="24"/>
  <c r="H124" i="21" s="1"/>
  <c r="H124" i="22" s="1"/>
  <c r="I124" i="24"/>
  <c r="I124" i="21" s="1"/>
  <c r="I124" i="22" s="1"/>
  <c r="G124" i="24"/>
  <c r="G124" i="21" s="1"/>
  <c r="G124" i="22" s="1"/>
  <c r="K124" i="24"/>
  <c r="K124" i="21" s="1"/>
  <c r="K124" i="22" s="1"/>
  <c r="C123" i="25"/>
  <c r="Q124" i="13"/>
  <c r="E121" i="25"/>
  <c r="D121" i="25"/>
  <c r="G123" i="23"/>
  <c r="G123" i="25" s="1"/>
  <c r="M123" i="23"/>
  <c r="I123" i="23"/>
  <c r="I123" i="25" s="1"/>
  <c r="J123" i="23"/>
  <c r="J123" i="25" s="1"/>
  <c r="H123" i="23"/>
  <c r="H123" i="25" s="1"/>
  <c r="K123" i="23"/>
  <c r="K123" i="25" s="1"/>
  <c r="E124" i="23"/>
  <c r="C124" i="23"/>
  <c r="F124" i="23"/>
  <c r="D124" i="23"/>
  <c r="L122" i="25"/>
  <c r="H122" i="38" s="1"/>
  <c r="N125" i="13"/>
  <c r="L125" i="13"/>
  <c r="B125" i="13"/>
  <c r="B125" i="24" s="1"/>
  <c r="B125" i="21" s="1"/>
  <c r="B125" i="22" s="1"/>
  <c r="K125" i="13"/>
  <c r="A125" i="38"/>
  <c r="O125" i="13"/>
  <c r="A125" i="22"/>
  <c r="I125" i="13"/>
  <c r="A125" i="21"/>
  <c r="A125" i="25"/>
  <c r="J125" i="13"/>
  <c r="M125" i="13"/>
  <c r="G125" i="13"/>
  <c r="E125" i="13"/>
  <c r="D125" i="21" s="1"/>
  <c r="E125" i="21" s="1"/>
  <c r="C125" i="13"/>
  <c r="C125" i="24" s="1"/>
  <c r="C125" i="21" s="1"/>
  <c r="C125" i="22" s="1"/>
  <c r="A125" i="24"/>
  <c r="D125" i="24" s="1"/>
  <c r="E125" i="24" s="1"/>
  <c r="A125" i="23"/>
  <c r="H125" i="13"/>
  <c r="A126" i="13"/>
  <c r="B124" i="25"/>
  <c r="B124" i="23"/>
  <c r="B124" i="38"/>
  <c r="C124" i="38" s="1"/>
  <c r="C124" i="25" l="1"/>
  <c r="K123" i="38"/>
  <c r="H123" i="38"/>
  <c r="G123" i="38"/>
  <c r="J123" i="38"/>
  <c r="E120" i="38"/>
  <c r="L121" i="38"/>
  <c r="D121" i="38" s="1"/>
  <c r="G122" i="38"/>
  <c r="I122" i="38"/>
  <c r="G125" i="24"/>
  <c r="G125" i="21" s="1"/>
  <c r="G125" i="22" s="1"/>
  <c r="H125" i="24"/>
  <c r="H125" i="21" s="1"/>
  <c r="H125" i="22" s="1"/>
  <c r="Q125" i="13"/>
  <c r="I124" i="23"/>
  <c r="I124" i="25" s="1"/>
  <c r="I124" i="38" s="1"/>
  <c r="M124" i="23"/>
  <c r="K124" i="23"/>
  <c r="K124" i="25" s="1"/>
  <c r="K124" i="38" s="1"/>
  <c r="H124" i="23"/>
  <c r="H124" i="25" s="1"/>
  <c r="H124" i="38" s="1"/>
  <c r="J124" i="23"/>
  <c r="J124" i="25" s="1"/>
  <c r="J124" i="38" s="1"/>
  <c r="G124" i="23"/>
  <c r="G124" i="25" s="1"/>
  <c r="D122" i="25"/>
  <c r="E122" i="25"/>
  <c r="E125" i="23"/>
  <c r="D125" i="23"/>
  <c r="C125" i="23"/>
  <c r="F125" i="23"/>
  <c r="I125" i="24"/>
  <c r="I125" i="21" s="1"/>
  <c r="I125" i="22" s="1"/>
  <c r="K125" i="24"/>
  <c r="K125" i="21" s="1"/>
  <c r="K125" i="22" s="1"/>
  <c r="E126" i="13"/>
  <c r="D126" i="21" s="1"/>
  <c r="E126" i="21" s="1"/>
  <c r="A126" i="38"/>
  <c r="B126" i="13"/>
  <c r="B126" i="24" s="1"/>
  <c r="B126" i="21" s="1"/>
  <c r="B126" i="22" s="1"/>
  <c r="M126" i="13"/>
  <c r="A126" i="24"/>
  <c r="D126" i="24" s="1"/>
  <c r="E126" i="24" s="1"/>
  <c r="L126" i="13"/>
  <c r="A126" i="23"/>
  <c r="C126" i="13"/>
  <c r="C126" i="24" s="1"/>
  <c r="C126" i="21" s="1"/>
  <c r="C126" i="22" s="1"/>
  <c r="A126" i="25"/>
  <c r="A126" i="22"/>
  <c r="O126" i="13"/>
  <c r="K126" i="13"/>
  <c r="H126" i="13"/>
  <c r="H126" i="24" s="1"/>
  <c r="A126" i="21"/>
  <c r="J126" i="13"/>
  <c r="I126" i="13"/>
  <c r="N126" i="13"/>
  <c r="G126" i="13"/>
  <c r="A127" i="13"/>
  <c r="J125" i="24"/>
  <c r="J125" i="21" s="1"/>
  <c r="J125" i="22" s="1"/>
  <c r="B125" i="25"/>
  <c r="B125" i="38"/>
  <c r="B125" i="23"/>
  <c r="L123" i="25"/>
  <c r="C125" i="25" l="1"/>
  <c r="E121" i="38"/>
  <c r="L122" i="38"/>
  <c r="E122" i="38" s="1"/>
  <c r="C125" i="38"/>
  <c r="H126" i="21"/>
  <c r="H126" i="22" s="1"/>
  <c r="J126" i="24"/>
  <c r="J126" i="21" s="1"/>
  <c r="J126" i="22" s="1"/>
  <c r="I126" i="24"/>
  <c r="I126" i="21" s="1"/>
  <c r="I126" i="22" s="1"/>
  <c r="K126" i="24"/>
  <c r="K126" i="21" s="1"/>
  <c r="K126" i="22" s="1"/>
  <c r="G126" i="24"/>
  <c r="G126" i="21" s="1"/>
  <c r="G126" i="22" s="1"/>
  <c r="L124" i="25"/>
  <c r="K125" i="23"/>
  <c r="K125" i="25" s="1"/>
  <c r="K125" i="38" s="1"/>
  <c r="G125" i="23"/>
  <c r="G125" i="25" s="1"/>
  <c r="J125" i="23"/>
  <c r="J125" i="25" s="1"/>
  <c r="J125" i="38" s="1"/>
  <c r="I125" i="23"/>
  <c r="I125" i="25" s="1"/>
  <c r="I125" i="38" s="1"/>
  <c r="H125" i="23"/>
  <c r="H125" i="25" s="1"/>
  <c r="H125" i="38" s="1"/>
  <c r="M125" i="23"/>
  <c r="I127" i="13"/>
  <c r="J127" i="13"/>
  <c r="A127" i="22"/>
  <c r="E127" i="13"/>
  <c r="D127" i="21" s="1"/>
  <c r="E127" i="21" s="1"/>
  <c r="G127" i="13"/>
  <c r="B127" i="13"/>
  <c r="B127" i="24" s="1"/>
  <c r="B127" i="21" s="1"/>
  <c r="B127" i="22" s="1"/>
  <c r="H127" i="13"/>
  <c r="A127" i="25"/>
  <c r="K127" i="13"/>
  <c r="L127" i="13"/>
  <c r="O127" i="13"/>
  <c r="A127" i="23"/>
  <c r="A127" i="21"/>
  <c r="A127" i="24"/>
  <c r="D127" i="24" s="1"/>
  <c r="E127" i="24" s="1"/>
  <c r="N127" i="13"/>
  <c r="C127" i="13"/>
  <c r="C127" i="24" s="1"/>
  <c r="C127" i="21" s="1"/>
  <c r="C127" i="22" s="1"/>
  <c r="M127" i="13"/>
  <c r="A127" i="38"/>
  <c r="A128" i="13"/>
  <c r="E126" i="23"/>
  <c r="C126" i="23"/>
  <c r="F126" i="23"/>
  <c r="D126" i="23"/>
  <c r="B126" i="25"/>
  <c r="B126" i="23"/>
  <c r="I123" i="38"/>
  <c r="L123" i="38" s="1"/>
  <c r="E123" i="25"/>
  <c r="D123" i="25"/>
  <c r="Q126" i="13"/>
  <c r="G124" i="38" l="1"/>
  <c r="L124" i="38" s="1"/>
  <c r="E124" i="38" s="1"/>
  <c r="D122" i="38"/>
  <c r="D124" i="25"/>
  <c r="E124" i="25"/>
  <c r="K127" i="24"/>
  <c r="K127" i="21" s="1"/>
  <c r="K127" i="22" s="1"/>
  <c r="G127" i="24"/>
  <c r="G127" i="21" s="1"/>
  <c r="G127" i="22" s="1"/>
  <c r="I127" i="24"/>
  <c r="I127" i="21" s="1"/>
  <c r="I127" i="22" s="1"/>
  <c r="F127" i="23"/>
  <c r="E127" i="23"/>
  <c r="D127" i="23"/>
  <c r="C127" i="23"/>
  <c r="K126" i="23"/>
  <c r="K126" i="25" s="1"/>
  <c r="I126" i="23"/>
  <c r="I126" i="25" s="1"/>
  <c r="H126" i="23"/>
  <c r="H126" i="25" s="1"/>
  <c r="J126" i="23"/>
  <c r="J126" i="25" s="1"/>
  <c r="M126" i="23"/>
  <c r="G126" i="23"/>
  <c r="G126" i="25" s="1"/>
  <c r="N128" i="13"/>
  <c r="K128" i="13"/>
  <c r="A128" i="22"/>
  <c r="E128" i="13"/>
  <c r="D128" i="21" s="1"/>
  <c r="E128" i="21" s="1"/>
  <c r="B128" i="13"/>
  <c r="B128" i="24" s="1"/>
  <c r="B128" i="21" s="1"/>
  <c r="B128" i="22" s="1"/>
  <c r="L128" i="13"/>
  <c r="I128" i="13"/>
  <c r="C128" i="13"/>
  <c r="C128" i="24" s="1"/>
  <c r="C128" i="21" s="1"/>
  <c r="C128" i="22" s="1"/>
  <c r="A128" i="23"/>
  <c r="O128" i="13"/>
  <c r="H128" i="13"/>
  <c r="M128" i="13"/>
  <c r="J128" i="13"/>
  <c r="A128" i="38"/>
  <c r="A128" i="24"/>
  <c r="D128" i="24" s="1"/>
  <c r="E128" i="24" s="1"/>
  <c r="A128" i="21"/>
  <c r="A128" i="25"/>
  <c r="G128" i="13"/>
  <c r="A129" i="13"/>
  <c r="H127" i="24"/>
  <c r="H127" i="21" s="1"/>
  <c r="H127" i="22" s="1"/>
  <c r="E123" i="38"/>
  <c r="D123" i="38"/>
  <c r="C126" i="25"/>
  <c r="Q127" i="13"/>
  <c r="B127" i="25"/>
  <c r="B127" i="23"/>
  <c r="J127" i="24"/>
  <c r="J127" i="21" s="1"/>
  <c r="J127" i="22" s="1"/>
  <c r="L125" i="25"/>
  <c r="G125" i="38" l="1"/>
  <c r="L125" i="38" s="1"/>
  <c r="D125" i="38" s="1"/>
  <c r="D124" i="38"/>
  <c r="H128" i="24"/>
  <c r="H128" i="21" s="1"/>
  <c r="H128" i="22" s="1"/>
  <c r="I128" i="24"/>
  <c r="I128" i="21" s="1"/>
  <c r="I128" i="22" s="1"/>
  <c r="L126" i="25"/>
  <c r="I127" i="23"/>
  <c r="I127" i="25" s="1"/>
  <c r="K127" i="23"/>
  <c r="K127" i="25" s="1"/>
  <c r="G127" i="23"/>
  <c r="G127" i="25" s="1"/>
  <c r="M127" i="23"/>
  <c r="J127" i="23"/>
  <c r="J127" i="25" s="1"/>
  <c r="H127" i="23"/>
  <c r="H127" i="25" s="1"/>
  <c r="G128" i="24"/>
  <c r="G128" i="21" s="1"/>
  <c r="G128" i="22" s="1"/>
  <c r="Q128" i="13"/>
  <c r="K128" i="24"/>
  <c r="K128" i="21" s="1"/>
  <c r="K128" i="22" s="1"/>
  <c r="L129" i="13"/>
  <c r="K129" i="13"/>
  <c r="O129" i="13"/>
  <c r="N129" i="13"/>
  <c r="A129" i="25"/>
  <c r="A129" i="21"/>
  <c r="E129" i="13"/>
  <c r="D129" i="21" s="1"/>
  <c r="E129" i="21" s="1"/>
  <c r="A129" i="23"/>
  <c r="A129" i="38"/>
  <c r="G129" i="13"/>
  <c r="J129" i="13"/>
  <c r="A129" i="22"/>
  <c r="A129" i="24"/>
  <c r="D129" i="24" s="1"/>
  <c r="E129" i="24" s="1"/>
  <c r="M129" i="13"/>
  <c r="B129" i="13"/>
  <c r="B129" i="24" s="1"/>
  <c r="B129" i="21" s="1"/>
  <c r="B129" i="22" s="1"/>
  <c r="C129" i="13"/>
  <c r="C129" i="24" s="1"/>
  <c r="C129" i="21" s="1"/>
  <c r="C129" i="22" s="1"/>
  <c r="H129" i="13"/>
  <c r="I129" i="13"/>
  <c r="A130" i="13"/>
  <c r="E125" i="25"/>
  <c r="D125" i="25"/>
  <c r="C127" i="25"/>
  <c r="J128" i="24"/>
  <c r="J128" i="21" s="1"/>
  <c r="J128" i="22" s="1"/>
  <c r="D128" i="23"/>
  <c r="C128" i="23"/>
  <c r="E128" i="23"/>
  <c r="F128" i="23"/>
  <c r="B128" i="25"/>
  <c r="B128" i="23"/>
  <c r="C128" i="25" l="1"/>
  <c r="E125" i="38"/>
  <c r="G126" i="38"/>
  <c r="H129" i="24"/>
  <c r="H129" i="21" s="1"/>
  <c r="H129" i="22" s="1"/>
  <c r="J129" i="24"/>
  <c r="J129" i="21" s="1"/>
  <c r="J129" i="22" s="1"/>
  <c r="I129" i="24"/>
  <c r="I129" i="21" s="1"/>
  <c r="I129" i="22" s="1"/>
  <c r="G129" i="24"/>
  <c r="G129" i="21" s="1"/>
  <c r="G129" i="22" s="1"/>
  <c r="K129" i="24"/>
  <c r="K129" i="21" s="1"/>
  <c r="K129" i="22" s="1"/>
  <c r="J128" i="23"/>
  <c r="J128" i="25" s="1"/>
  <c r="K128" i="23"/>
  <c r="K128" i="25" s="1"/>
  <c r="I128" i="23"/>
  <c r="I128" i="25" s="1"/>
  <c r="H128" i="23"/>
  <c r="H128" i="25" s="1"/>
  <c r="M128" i="23"/>
  <c r="G128" i="23"/>
  <c r="G128" i="25" s="1"/>
  <c r="D129" i="23"/>
  <c r="C129" i="23"/>
  <c r="F129" i="23"/>
  <c r="E129" i="23"/>
  <c r="O130" i="13"/>
  <c r="A130" i="23"/>
  <c r="A130" i="38"/>
  <c r="A130" i="22"/>
  <c r="M130" i="13"/>
  <c r="J130" i="13"/>
  <c r="K130" i="13"/>
  <c r="A130" i="24"/>
  <c r="D130" i="24" s="1"/>
  <c r="E130" i="24" s="1"/>
  <c r="G130" i="13"/>
  <c r="N130" i="13"/>
  <c r="C130" i="13"/>
  <c r="C130" i="24" s="1"/>
  <c r="C130" i="21" s="1"/>
  <c r="C130" i="22" s="1"/>
  <c r="A130" i="25"/>
  <c r="B130" i="13"/>
  <c r="B130" i="24" s="1"/>
  <c r="B130" i="21" s="1"/>
  <c r="B130" i="22" s="1"/>
  <c r="I130" i="13"/>
  <c r="L130" i="13"/>
  <c r="A130" i="21"/>
  <c r="E130" i="13"/>
  <c r="D130" i="21" s="1"/>
  <c r="E130" i="21" s="1"/>
  <c r="H130" i="13"/>
  <c r="A131" i="13"/>
  <c r="H126" i="38"/>
  <c r="E126" i="25"/>
  <c r="D126" i="25"/>
  <c r="B129" i="25"/>
  <c r="B129" i="23"/>
  <c r="Q129" i="13"/>
  <c r="L127" i="25"/>
  <c r="L126" i="38" l="1"/>
  <c r="G127" i="38"/>
  <c r="L127" i="38" s="1"/>
  <c r="G130" i="24"/>
  <c r="G130" i="21" s="1"/>
  <c r="G130" i="22" s="1"/>
  <c r="H130" i="24"/>
  <c r="H130" i="21" s="1"/>
  <c r="H130" i="22" s="1"/>
  <c r="I130" i="24"/>
  <c r="I130" i="21" s="1"/>
  <c r="I130" i="22" s="1"/>
  <c r="J130" i="24"/>
  <c r="J130" i="21" s="1"/>
  <c r="J130" i="22" s="1"/>
  <c r="D130" i="23"/>
  <c r="E130" i="23"/>
  <c r="C130" i="23"/>
  <c r="F130" i="23"/>
  <c r="G129" i="23"/>
  <c r="G129" i="25" s="1"/>
  <c r="M129" i="23"/>
  <c r="I129" i="23"/>
  <c r="I129" i="25" s="1"/>
  <c r="I129" i="38" s="1"/>
  <c r="K129" i="23"/>
  <c r="K129" i="25" s="1"/>
  <c r="K129" i="38" s="1"/>
  <c r="J129" i="23"/>
  <c r="J129" i="25" s="1"/>
  <c r="J129" i="38" s="1"/>
  <c r="H129" i="23"/>
  <c r="H129" i="25" s="1"/>
  <c r="H129" i="38" s="1"/>
  <c r="L128" i="25"/>
  <c r="E127" i="25"/>
  <c r="D127" i="25"/>
  <c r="B130" i="23"/>
  <c r="B130" i="25"/>
  <c r="C129" i="25"/>
  <c r="L131" i="13"/>
  <c r="M131" i="13"/>
  <c r="C131" i="13"/>
  <c r="C131" i="24" s="1"/>
  <c r="C131" i="21" s="1"/>
  <c r="C131" i="22" s="1"/>
  <c r="B131" i="13"/>
  <c r="B131" i="24" s="1"/>
  <c r="B131" i="21" s="1"/>
  <c r="B131" i="22" s="1"/>
  <c r="H131" i="13"/>
  <c r="A131" i="23"/>
  <c r="E131" i="13"/>
  <c r="D131" i="21" s="1"/>
  <c r="E131" i="21" s="1"/>
  <c r="A131" i="22"/>
  <c r="A131" i="24"/>
  <c r="D131" i="24" s="1"/>
  <c r="E131" i="24" s="1"/>
  <c r="N131" i="13"/>
  <c r="J131" i="13"/>
  <c r="O131" i="13"/>
  <c r="K131" i="13"/>
  <c r="K131" i="24" s="1"/>
  <c r="A131" i="38"/>
  <c r="G131" i="13"/>
  <c r="A131" i="21"/>
  <c r="A131" i="25"/>
  <c r="I131" i="13"/>
  <c r="A132" i="13"/>
  <c r="Q130" i="13"/>
  <c r="K130" i="24"/>
  <c r="K130" i="21" s="1"/>
  <c r="K130" i="22" s="1"/>
  <c r="G128" i="38" l="1"/>
  <c r="I131" i="24"/>
  <c r="I131" i="21" s="1"/>
  <c r="I131" i="22" s="1"/>
  <c r="G131" i="24"/>
  <c r="G131" i="21" s="1"/>
  <c r="G131" i="22" s="1"/>
  <c r="J131" i="24"/>
  <c r="J131" i="21" s="1"/>
  <c r="J131" i="22" s="1"/>
  <c r="B131" i="23"/>
  <c r="B131" i="25"/>
  <c r="B131" i="38"/>
  <c r="H128" i="38"/>
  <c r="D128" i="25"/>
  <c r="E128" i="25"/>
  <c r="M130" i="23"/>
  <c r="J130" i="23"/>
  <c r="J130" i="25" s="1"/>
  <c r="K130" i="23"/>
  <c r="K130" i="25" s="1"/>
  <c r="G130" i="23"/>
  <c r="G130" i="25" s="1"/>
  <c r="H130" i="23"/>
  <c r="H130" i="25" s="1"/>
  <c r="I130" i="23"/>
  <c r="I130" i="25" s="1"/>
  <c r="L129" i="25"/>
  <c r="A132" i="23"/>
  <c r="A132" i="22"/>
  <c r="A132" i="38"/>
  <c r="H132" i="13"/>
  <c r="I132" i="13"/>
  <c r="A132" i="24"/>
  <c r="D132" i="24" s="1"/>
  <c r="E132" i="24" s="1"/>
  <c r="G132" i="13"/>
  <c r="A132" i="21"/>
  <c r="O132" i="13"/>
  <c r="A132" i="25"/>
  <c r="C132" i="13"/>
  <c r="C132" i="24" s="1"/>
  <c r="C132" i="21" s="1"/>
  <c r="C132" i="22" s="1"/>
  <c r="M132" i="13"/>
  <c r="B132" i="13"/>
  <c r="B132" i="24" s="1"/>
  <c r="B132" i="21" s="1"/>
  <c r="B132" i="22" s="1"/>
  <c r="J132" i="13"/>
  <c r="J132" i="24" s="1"/>
  <c r="E132" i="13"/>
  <c r="D132" i="21" s="1"/>
  <c r="E132" i="21" s="1"/>
  <c r="L132" i="13"/>
  <c r="N132" i="13"/>
  <c r="K132" i="13"/>
  <c r="K132" i="24" s="1"/>
  <c r="A133" i="13"/>
  <c r="C131" i="23"/>
  <c r="F131" i="23"/>
  <c r="D131" i="23"/>
  <c r="E131" i="23"/>
  <c r="K131" i="21"/>
  <c r="K131" i="22" s="1"/>
  <c r="H131" i="24"/>
  <c r="H131" i="21" s="1"/>
  <c r="H131" i="22" s="1"/>
  <c r="Q131" i="13"/>
  <c r="C130" i="25"/>
  <c r="G129" i="38" l="1"/>
  <c r="L129" i="38" s="1"/>
  <c r="L128" i="38"/>
  <c r="C131" i="38"/>
  <c r="G131" i="38"/>
  <c r="G132" i="24"/>
  <c r="G132" i="21" s="1"/>
  <c r="G132" i="22" s="1"/>
  <c r="K130" i="38"/>
  <c r="D129" i="25"/>
  <c r="E129" i="25"/>
  <c r="J130" i="38"/>
  <c r="I130" i="38"/>
  <c r="B132" i="38"/>
  <c r="B132" i="25"/>
  <c r="B132" i="23"/>
  <c r="I132" i="24"/>
  <c r="I132" i="21" s="1"/>
  <c r="I132" i="22" s="1"/>
  <c r="F132" i="23"/>
  <c r="D132" i="23"/>
  <c r="E132" i="23"/>
  <c r="C132" i="23"/>
  <c r="C131" i="25"/>
  <c r="N133" i="13"/>
  <c r="A133" i="22"/>
  <c r="A133" i="23"/>
  <c r="A133" i="25"/>
  <c r="A133" i="38"/>
  <c r="O133" i="13"/>
  <c r="M133" i="13"/>
  <c r="I133" i="13"/>
  <c r="L133" i="13"/>
  <c r="A133" i="21"/>
  <c r="A133" i="24"/>
  <c r="D133" i="24" s="1"/>
  <c r="E133" i="24" s="1"/>
  <c r="H133" i="13"/>
  <c r="J133" i="13"/>
  <c r="C133" i="13"/>
  <c r="C133" i="24" s="1"/>
  <c r="C133" i="21" s="1"/>
  <c r="C133" i="22" s="1"/>
  <c r="E133" i="13"/>
  <c r="D133" i="21" s="1"/>
  <c r="E133" i="21" s="1"/>
  <c r="K133" i="13"/>
  <c r="G133" i="13"/>
  <c r="B133" i="13"/>
  <c r="B133" i="24" s="1"/>
  <c r="B133" i="21" s="1"/>
  <c r="B133" i="22" s="1"/>
  <c r="A134" i="13"/>
  <c r="L130" i="25"/>
  <c r="K132" i="21"/>
  <c r="K132" i="22" s="1"/>
  <c r="J132" i="21"/>
  <c r="J132" i="22" s="1"/>
  <c r="M131" i="23"/>
  <c r="H131" i="23"/>
  <c r="H131" i="25" s="1"/>
  <c r="K131" i="23"/>
  <c r="K131" i="25" s="1"/>
  <c r="I131" i="23"/>
  <c r="I131" i="25" s="1"/>
  <c r="J131" i="23"/>
  <c r="J131" i="25" s="1"/>
  <c r="G131" i="23"/>
  <c r="G131" i="25" s="1"/>
  <c r="H130" i="38"/>
  <c r="Q132" i="13"/>
  <c r="H132" i="24"/>
  <c r="H132" i="21" s="1"/>
  <c r="H132" i="22" s="1"/>
  <c r="G130" i="38" l="1"/>
  <c r="L130" i="38" s="1"/>
  <c r="C132" i="38"/>
  <c r="G132" i="38"/>
  <c r="K133" i="24"/>
  <c r="K133" i="21" s="1"/>
  <c r="K133" i="22" s="1"/>
  <c r="H133" i="24"/>
  <c r="H133" i="21" s="1"/>
  <c r="H133" i="22" s="1"/>
  <c r="G133" i="24"/>
  <c r="G133" i="21" s="1"/>
  <c r="G133" i="22" s="1"/>
  <c r="J133" i="24"/>
  <c r="J133" i="21" s="1"/>
  <c r="J133" i="22" s="1"/>
  <c r="Q133" i="13"/>
  <c r="I133" i="24"/>
  <c r="I133" i="21" s="1"/>
  <c r="I133" i="22" s="1"/>
  <c r="L131" i="25"/>
  <c r="K132" i="23"/>
  <c r="K132" i="25" s="1"/>
  <c r="M132" i="23"/>
  <c r="H132" i="23"/>
  <c r="H132" i="25" s="1"/>
  <c r="I132" i="23"/>
  <c r="I132" i="25" s="1"/>
  <c r="G132" i="23"/>
  <c r="G132" i="25" s="1"/>
  <c r="J132" i="23"/>
  <c r="J132" i="25" s="1"/>
  <c r="A134" i="23"/>
  <c r="A134" i="22"/>
  <c r="O134" i="13"/>
  <c r="A134" i="24"/>
  <c r="D134" i="24" s="1"/>
  <c r="E134" i="24" s="1"/>
  <c r="A134" i="25"/>
  <c r="G134" i="13"/>
  <c r="J134" i="13"/>
  <c r="N134" i="13"/>
  <c r="M134" i="13"/>
  <c r="E134" i="13"/>
  <c r="D134" i="21" s="1"/>
  <c r="E134" i="21" s="1"/>
  <c r="B134" i="13"/>
  <c r="B134" i="24" s="1"/>
  <c r="B134" i="21" s="1"/>
  <c r="B134" i="22" s="1"/>
  <c r="K134" i="13"/>
  <c r="K134" i="24" s="1"/>
  <c r="A134" i="21"/>
  <c r="C134" i="13"/>
  <c r="C134" i="24" s="1"/>
  <c r="C134" i="21" s="1"/>
  <c r="C134" i="22" s="1"/>
  <c r="I134" i="13"/>
  <c r="A134" i="38"/>
  <c r="L134" i="13"/>
  <c r="H134" i="13"/>
  <c r="A135" i="13"/>
  <c r="D133" i="23"/>
  <c r="C133" i="23"/>
  <c r="F133" i="23"/>
  <c r="E133" i="23"/>
  <c r="D130" i="25"/>
  <c r="E130" i="25"/>
  <c r="B133" i="23"/>
  <c r="B133" i="38"/>
  <c r="B133" i="25"/>
  <c r="C132" i="25"/>
  <c r="C133" i="38" l="1"/>
  <c r="G133" i="38"/>
  <c r="K134" i="21"/>
  <c r="K134" i="22" s="1"/>
  <c r="E131" i="25"/>
  <c r="L131" i="38"/>
  <c r="D131" i="25"/>
  <c r="Q134" i="13"/>
  <c r="E134" i="23"/>
  <c r="F134" i="23"/>
  <c r="C134" i="23"/>
  <c r="D134" i="23"/>
  <c r="L132" i="25"/>
  <c r="C133" i="25"/>
  <c r="A135" i="24"/>
  <c r="D135" i="24" s="1"/>
  <c r="E135" i="24" s="1"/>
  <c r="A135" i="25"/>
  <c r="M135" i="13"/>
  <c r="I135" i="13"/>
  <c r="O135" i="13"/>
  <c r="A135" i="21"/>
  <c r="C135" i="13"/>
  <c r="C135" i="24" s="1"/>
  <c r="C135" i="21" s="1"/>
  <c r="C135" i="22" s="1"/>
  <c r="L135" i="13"/>
  <c r="H135" i="13"/>
  <c r="H135" i="24" s="1"/>
  <c r="B135" i="13"/>
  <c r="B135" i="24" s="1"/>
  <c r="B135" i="21" s="1"/>
  <c r="B135" i="22" s="1"/>
  <c r="J135" i="13"/>
  <c r="G135" i="13"/>
  <c r="K135" i="13"/>
  <c r="K135" i="24" s="1"/>
  <c r="A135" i="38"/>
  <c r="N135" i="13"/>
  <c r="A135" i="22"/>
  <c r="A135" i="23"/>
  <c r="E135" i="13"/>
  <c r="D135" i="21" s="1"/>
  <c r="E135" i="21" s="1"/>
  <c r="A136" i="13"/>
  <c r="I134" i="24"/>
  <c r="I134" i="21" s="1"/>
  <c r="I134" i="22" s="1"/>
  <c r="B134" i="25"/>
  <c r="B134" i="38"/>
  <c r="B134" i="23"/>
  <c r="J134" i="24"/>
  <c r="J134" i="21" s="1"/>
  <c r="J134" i="22" s="1"/>
  <c r="I133" i="23"/>
  <c r="I133" i="25" s="1"/>
  <c r="M133" i="23"/>
  <c r="J133" i="23"/>
  <c r="J133" i="25" s="1"/>
  <c r="K133" i="23"/>
  <c r="K133" i="25" s="1"/>
  <c r="H133" i="23"/>
  <c r="H133" i="25" s="1"/>
  <c r="G133" i="23"/>
  <c r="G133" i="25" s="1"/>
  <c r="H134" i="24"/>
  <c r="H134" i="21" s="1"/>
  <c r="H134" i="22" s="1"/>
  <c r="G134" i="24"/>
  <c r="G134" i="21" s="1"/>
  <c r="G134" i="22" s="1"/>
  <c r="C134" i="38" l="1"/>
  <c r="G134" i="38"/>
  <c r="G135" i="24"/>
  <c r="G135" i="21" s="1"/>
  <c r="G135" i="22" s="1"/>
  <c r="I135" i="24"/>
  <c r="I135" i="21" s="1"/>
  <c r="I135" i="22" s="1"/>
  <c r="J135" i="24"/>
  <c r="J135" i="21" s="1"/>
  <c r="J135" i="22" s="1"/>
  <c r="K135" i="21"/>
  <c r="K135" i="22" s="1"/>
  <c r="Q135" i="13"/>
  <c r="C135" i="23"/>
  <c r="F135" i="23"/>
  <c r="E135" i="23"/>
  <c r="D135" i="23"/>
  <c r="H135" i="21"/>
  <c r="H135" i="22" s="1"/>
  <c r="D131" i="38"/>
  <c r="E131" i="38"/>
  <c r="C134" i="25"/>
  <c r="D132" i="25"/>
  <c r="E132" i="25"/>
  <c r="I132" i="38"/>
  <c r="L132" i="38" s="1"/>
  <c r="I136" i="13"/>
  <c r="A136" i="25"/>
  <c r="A136" i="22"/>
  <c r="O136" i="13"/>
  <c r="A136" i="23"/>
  <c r="K136" i="13"/>
  <c r="A136" i="21"/>
  <c r="G136" i="13"/>
  <c r="J136" i="13"/>
  <c r="L136" i="13"/>
  <c r="A136" i="38"/>
  <c r="B136" i="13"/>
  <c r="B136" i="24" s="1"/>
  <c r="B136" i="21" s="1"/>
  <c r="B136" i="22" s="1"/>
  <c r="E136" i="13"/>
  <c r="D136" i="21" s="1"/>
  <c r="E136" i="21" s="1"/>
  <c r="C136" i="13"/>
  <c r="C136" i="24" s="1"/>
  <c r="C136" i="21" s="1"/>
  <c r="C136" i="22" s="1"/>
  <c r="H136" i="13"/>
  <c r="M136" i="13"/>
  <c r="N136" i="13"/>
  <c r="A136" i="24"/>
  <c r="D136" i="24" s="1"/>
  <c r="E136" i="24" s="1"/>
  <c r="A137" i="13"/>
  <c r="L133" i="25"/>
  <c r="B135" i="38"/>
  <c r="B135" i="23"/>
  <c r="B135" i="25"/>
  <c r="H134" i="23"/>
  <c r="H134" i="25" s="1"/>
  <c r="M134" i="23"/>
  <c r="J134" i="23"/>
  <c r="J134" i="25" s="1"/>
  <c r="K134" i="23"/>
  <c r="K134" i="25" s="1"/>
  <c r="G134" i="23"/>
  <c r="G134" i="25" s="1"/>
  <c r="I134" i="23"/>
  <c r="I134" i="25" s="1"/>
  <c r="C135" i="38" l="1"/>
  <c r="G135" i="38"/>
  <c r="J136" i="24"/>
  <c r="J136" i="21" s="1"/>
  <c r="J136" i="22" s="1"/>
  <c r="G136" i="24"/>
  <c r="G136" i="21" s="1"/>
  <c r="G136" i="22" s="1"/>
  <c r="L134" i="25"/>
  <c r="E136" i="23"/>
  <c r="C136" i="23"/>
  <c r="D136" i="23"/>
  <c r="F136" i="23"/>
  <c r="I136" i="24"/>
  <c r="I136" i="21" s="1"/>
  <c r="I136" i="22" s="1"/>
  <c r="C135" i="25"/>
  <c r="D133" i="25"/>
  <c r="L133" i="38"/>
  <c r="E133" i="25"/>
  <c r="N137" i="13"/>
  <c r="G137" i="13"/>
  <c r="K137" i="13"/>
  <c r="O137" i="13"/>
  <c r="A137" i="22"/>
  <c r="A137" i="21"/>
  <c r="A137" i="25"/>
  <c r="M137" i="13"/>
  <c r="E137" i="13"/>
  <c r="D137" i="21" s="1"/>
  <c r="E137" i="21" s="1"/>
  <c r="A137" i="23"/>
  <c r="C137" i="13"/>
  <c r="C137" i="24" s="1"/>
  <c r="C137" i="21" s="1"/>
  <c r="C137" i="22" s="1"/>
  <c r="L137" i="13"/>
  <c r="H137" i="13"/>
  <c r="B137" i="13"/>
  <c r="B137" i="24" s="1"/>
  <c r="B137" i="21" s="1"/>
  <c r="B137" i="22" s="1"/>
  <c r="A137" i="38"/>
  <c r="J137" i="13"/>
  <c r="A137" i="24"/>
  <c r="D137" i="24" s="1"/>
  <c r="E137" i="24" s="1"/>
  <c r="I137" i="13"/>
  <c r="A138" i="13"/>
  <c r="H136" i="24"/>
  <c r="H136" i="21" s="1"/>
  <c r="H136" i="22" s="1"/>
  <c r="J135" i="23"/>
  <c r="J135" i="25" s="1"/>
  <c r="I135" i="23"/>
  <c r="I135" i="25" s="1"/>
  <c r="H135" i="23"/>
  <c r="H135" i="25" s="1"/>
  <c r="K135" i="23"/>
  <c r="K135" i="25" s="1"/>
  <c r="G135" i="23"/>
  <c r="G135" i="25" s="1"/>
  <c r="M135" i="23"/>
  <c r="B136" i="38"/>
  <c r="B136" i="23"/>
  <c r="B136" i="25"/>
  <c r="E132" i="38"/>
  <c r="D132" i="38"/>
  <c r="Q136" i="13"/>
  <c r="K136" i="24"/>
  <c r="K136" i="21" s="1"/>
  <c r="K136" i="22" s="1"/>
  <c r="C136" i="38" l="1"/>
  <c r="G136" i="38"/>
  <c r="L134" i="38"/>
  <c r="E134" i="25"/>
  <c r="D134" i="25"/>
  <c r="H137" i="24"/>
  <c r="H137" i="21" s="1"/>
  <c r="H137" i="22" s="1"/>
  <c r="I137" i="24"/>
  <c r="I137" i="21" s="1"/>
  <c r="I137" i="22" s="1"/>
  <c r="B137" i="23"/>
  <c r="B137" i="25"/>
  <c r="B137" i="38"/>
  <c r="D137" i="23"/>
  <c r="C137" i="23"/>
  <c r="F137" i="23"/>
  <c r="E137" i="23"/>
  <c r="G137" i="24"/>
  <c r="G137" i="21" s="1"/>
  <c r="G137" i="22" s="1"/>
  <c r="J137" i="24"/>
  <c r="J137" i="21" s="1"/>
  <c r="J137" i="22" s="1"/>
  <c r="Q137" i="13"/>
  <c r="M136" i="23"/>
  <c r="J136" i="23"/>
  <c r="J136" i="25" s="1"/>
  <c r="H136" i="23"/>
  <c r="H136" i="25" s="1"/>
  <c r="G136" i="23"/>
  <c r="G136" i="25" s="1"/>
  <c r="K136" i="23"/>
  <c r="K136" i="25" s="1"/>
  <c r="I136" i="23"/>
  <c r="I136" i="25" s="1"/>
  <c r="C136" i="25"/>
  <c r="L135" i="25"/>
  <c r="C138" i="13"/>
  <c r="C138" i="24" s="1"/>
  <c r="C138" i="21" s="1"/>
  <c r="C138" i="22" s="1"/>
  <c r="E138" i="13"/>
  <c r="D138" i="21" s="1"/>
  <c r="E138" i="21" s="1"/>
  <c r="G138" i="13"/>
  <c r="A138" i="22"/>
  <c r="A138" i="38"/>
  <c r="M138" i="13"/>
  <c r="A138" i="21"/>
  <c r="A138" i="24"/>
  <c r="D138" i="24" s="1"/>
  <c r="E138" i="24" s="1"/>
  <c r="A138" i="23"/>
  <c r="N138" i="13"/>
  <c r="K138" i="13"/>
  <c r="H138" i="13"/>
  <c r="H138" i="24" s="1"/>
  <c r="L138" i="13"/>
  <c r="B138" i="13"/>
  <c r="B138" i="24" s="1"/>
  <c r="B138" i="21" s="1"/>
  <c r="B138" i="22" s="1"/>
  <c r="I138" i="13"/>
  <c r="J138" i="13"/>
  <c r="J138" i="24" s="1"/>
  <c r="O138" i="13"/>
  <c r="A138" i="25"/>
  <c r="A139" i="13"/>
  <c r="K137" i="24"/>
  <c r="K137" i="21" s="1"/>
  <c r="K137" i="22" s="1"/>
  <c r="E133" i="38"/>
  <c r="D133" i="38"/>
  <c r="C137" i="38" l="1"/>
  <c r="G137" i="38"/>
  <c r="E134" i="38"/>
  <c r="D134" i="38"/>
  <c r="J138" i="21"/>
  <c r="J138" i="22" s="1"/>
  <c r="H138" i="21"/>
  <c r="H138" i="22" s="1"/>
  <c r="I138" i="24"/>
  <c r="I138" i="21" s="1"/>
  <c r="I138" i="22" s="1"/>
  <c r="G138" i="24"/>
  <c r="G138" i="21" s="1"/>
  <c r="G138" i="22" s="1"/>
  <c r="L136" i="25"/>
  <c r="C137" i="25"/>
  <c r="B138" i="25"/>
  <c r="B138" i="38"/>
  <c r="B138" i="23"/>
  <c r="K137" i="23"/>
  <c r="K137" i="25" s="1"/>
  <c r="I137" i="23"/>
  <c r="I137" i="25" s="1"/>
  <c r="H137" i="23"/>
  <c r="H137" i="25" s="1"/>
  <c r="M137" i="23"/>
  <c r="J137" i="23"/>
  <c r="J137" i="25" s="1"/>
  <c r="G137" i="23"/>
  <c r="G137" i="25" s="1"/>
  <c r="E135" i="25"/>
  <c r="D135" i="25"/>
  <c r="H135" i="38"/>
  <c r="L135" i="38" s="1"/>
  <c r="C139" i="13"/>
  <c r="C139" i="24" s="1"/>
  <c r="C139" i="21" s="1"/>
  <c r="C139" i="22" s="1"/>
  <c r="I139" i="13"/>
  <c r="A139" i="38"/>
  <c r="E139" i="13"/>
  <c r="D139" i="21" s="1"/>
  <c r="E139" i="21" s="1"/>
  <c r="N139" i="13"/>
  <c r="L139" i="13"/>
  <c r="G139" i="13"/>
  <c r="J139" i="13"/>
  <c r="K139" i="13"/>
  <c r="A139" i="25"/>
  <c r="A139" i="21"/>
  <c r="A139" i="23"/>
  <c r="B139" i="13"/>
  <c r="B139" i="24" s="1"/>
  <c r="B139" i="21" s="1"/>
  <c r="B139" i="22" s="1"/>
  <c r="H139" i="13"/>
  <c r="O139" i="13"/>
  <c r="A139" i="22"/>
  <c r="M139" i="13"/>
  <c r="A139" i="24"/>
  <c r="D139" i="24" s="1"/>
  <c r="E139" i="24" s="1"/>
  <c r="A140" i="13"/>
  <c r="K138" i="24"/>
  <c r="K138" i="21" s="1"/>
  <c r="K138" i="22" s="1"/>
  <c r="Q138" i="13"/>
  <c r="F138" i="23"/>
  <c r="D138" i="23"/>
  <c r="E138" i="23"/>
  <c r="C138" i="23"/>
  <c r="C138" i="38" l="1"/>
  <c r="G138" i="38"/>
  <c r="L138" i="38" s="1"/>
  <c r="G139" i="24"/>
  <c r="G139" i="21" s="1"/>
  <c r="G139" i="22" s="1"/>
  <c r="H139" i="24"/>
  <c r="H139" i="21" s="1"/>
  <c r="H139" i="22" s="1"/>
  <c r="M138" i="23"/>
  <c r="H138" i="23"/>
  <c r="H138" i="25" s="1"/>
  <c r="G138" i="23"/>
  <c r="G138" i="25" s="1"/>
  <c r="K138" i="23"/>
  <c r="K138" i="25" s="1"/>
  <c r="J138" i="23"/>
  <c r="J138" i="25" s="1"/>
  <c r="I138" i="23"/>
  <c r="I138" i="25" s="1"/>
  <c r="I139" i="24"/>
  <c r="I139" i="21" s="1"/>
  <c r="I139" i="22" s="1"/>
  <c r="D136" i="25"/>
  <c r="L136" i="38"/>
  <c r="E136" i="25"/>
  <c r="B139" i="25"/>
  <c r="B139" i="38"/>
  <c r="B139" i="23"/>
  <c r="K139" i="24"/>
  <c r="K139" i="21" s="1"/>
  <c r="K139" i="22" s="1"/>
  <c r="L137" i="25"/>
  <c r="C138" i="25"/>
  <c r="A140" i="21"/>
  <c r="N140" i="13"/>
  <c r="B140" i="13"/>
  <c r="B140" i="24" s="1"/>
  <c r="B140" i="21" s="1"/>
  <c r="B140" i="22" s="1"/>
  <c r="I140" i="13"/>
  <c r="K140" i="13"/>
  <c r="A140" i="23"/>
  <c r="H140" i="13"/>
  <c r="A140" i="24"/>
  <c r="D140" i="24" s="1"/>
  <c r="E140" i="24" s="1"/>
  <c r="M140" i="13"/>
  <c r="A140" i="25"/>
  <c r="A140" i="22"/>
  <c r="C140" i="13"/>
  <c r="C140" i="24" s="1"/>
  <c r="C140" i="21" s="1"/>
  <c r="C140" i="22" s="1"/>
  <c r="O140" i="13"/>
  <c r="J140" i="13"/>
  <c r="G140" i="13"/>
  <c r="E140" i="13"/>
  <c r="D140" i="21" s="1"/>
  <c r="E140" i="21" s="1"/>
  <c r="A140" i="38"/>
  <c r="L140" i="13"/>
  <c r="A141" i="13"/>
  <c r="Q139" i="13"/>
  <c r="D139" i="23"/>
  <c r="E139" i="23"/>
  <c r="C139" i="23"/>
  <c r="F139" i="23"/>
  <c r="J139" i="24"/>
  <c r="J139" i="21" s="1"/>
  <c r="J139" i="22" s="1"/>
  <c r="E135" i="38"/>
  <c r="D135" i="38"/>
  <c r="C139" i="38" l="1"/>
  <c r="G139" i="38"/>
  <c r="L139" i="38" s="1"/>
  <c r="D138" i="38"/>
  <c r="E138" i="38"/>
  <c r="L138" i="25"/>
  <c r="K140" i="24"/>
  <c r="K140" i="21" s="1"/>
  <c r="K140" i="22" s="1"/>
  <c r="I140" i="24"/>
  <c r="I140" i="21" s="1"/>
  <c r="I140" i="22" s="1"/>
  <c r="I141" i="13"/>
  <c r="A141" i="23"/>
  <c r="O141" i="13"/>
  <c r="M141" i="13"/>
  <c r="A141" i="38"/>
  <c r="J141" i="13"/>
  <c r="C141" i="13"/>
  <c r="C141" i="24" s="1"/>
  <c r="C141" i="21" s="1"/>
  <c r="C141" i="22" s="1"/>
  <c r="L141" i="13"/>
  <c r="G141" i="13"/>
  <c r="N141" i="13"/>
  <c r="H141" i="13"/>
  <c r="A141" i="21"/>
  <c r="K141" i="13"/>
  <c r="A141" i="22"/>
  <c r="B141" i="13"/>
  <c r="B141" i="24" s="1"/>
  <c r="B141" i="21" s="1"/>
  <c r="B141" i="22" s="1"/>
  <c r="E141" i="13"/>
  <c r="D141" i="21" s="1"/>
  <c r="E141" i="21" s="1"/>
  <c r="A141" i="24"/>
  <c r="D141" i="24" s="1"/>
  <c r="E141" i="24" s="1"/>
  <c r="A141" i="25"/>
  <c r="A142" i="13"/>
  <c r="G140" i="24"/>
  <c r="G140" i="21" s="1"/>
  <c r="G140" i="22" s="1"/>
  <c r="H140" i="24"/>
  <c r="H140" i="21" s="1"/>
  <c r="H140" i="22" s="1"/>
  <c r="B140" i="38"/>
  <c r="B140" i="23"/>
  <c r="B140" i="25"/>
  <c r="E136" i="38"/>
  <c r="D136" i="38"/>
  <c r="M139" i="23"/>
  <c r="K139" i="23"/>
  <c r="K139" i="25" s="1"/>
  <c r="G139" i="23"/>
  <c r="G139" i="25" s="1"/>
  <c r="I139" i="23"/>
  <c r="I139" i="25" s="1"/>
  <c r="H139" i="23"/>
  <c r="H139" i="25" s="1"/>
  <c r="J139" i="23"/>
  <c r="J139" i="25" s="1"/>
  <c r="Q140" i="13"/>
  <c r="J140" i="24"/>
  <c r="J140" i="21" s="1"/>
  <c r="J140" i="22" s="1"/>
  <c r="F140" i="23"/>
  <c r="E140" i="23"/>
  <c r="D140" i="23"/>
  <c r="C140" i="23"/>
  <c r="H137" i="38"/>
  <c r="L137" i="38" s="1"/>
  <c r="E137" i="25"/>
  <c r="D137" i="25"/>
  <c r="C139" i="25"/>
  <c r="D138" i="25" l="1"/>
  <c r="C140" i="38"/>
  <c r="G140" i="38"/>
  <c r="L140" i="38" s="1"/>
  <c r="D139" i="38"/>
  <c r="E139" i="38"/>
  <c r="E138" i="25"/>
  <c r="J141" i="24"/>
  <c r="J141" i="21" s="1"/>
  <c r="J141" i="22" s="1"/>
  <c r="I140" i="23"/>
  <c r="I140" i="25" s="1"/>
  <c r="G140" i="23"/>
  <c r="G140" i="25" s="1"/>
  <c r="H140" i="23"/>
  <c r="H140" i="25" s="1"/>
  <c r="K140" i="23"/>
  <c r="K140" i="25" s="1"/>
  <c r="M140" i="23"/>
  <c r="J140" i="23"/>
  <c r="J140" i="25" s="1"/>
  <c r="E141" i="23"/>
  <c r="D141" i="23"/>
  <c r="C141" i="23"/>
  <c r="F141" i="23"/>
  <c r="G141" i="24"/>
  <c r="G141" i="21" s="1"/>
  <c r="G141" i="22" s="1"/>
  <c r="I141" i="24"/>
  <c r="I141" i="21" s="1"/>
  <c r="I141" i="22" s="1"/>
  <c r="C140" i="25"/>
  <c r="Q141" i="13"/>
  <c r="K141" i="24"/>
  <c r="K141" i="21" s="1"/>
  <c r="K141" i="22" s="1"/>
  <c r="E137" i="38"/>
  <c r="D137" i="38"/>
  <c r="L139" i="25"/>
  <c r="A142" i="22"/>
  <c r="J142" i="13"/>
  <c r="A142" i="38"/>
  <c r="O142" i="13"/>
  <c r="L142" i="13"/>
  <c r="A142" i="24"/>
  <c r="D142" i="24" s="1"/>
  <c r="E142" i="24" s="1"/>
  <c r="A142" i="23"/>
  <c r="M142" i="13"/>
  <c r="I142" i="13"/>
  <c r="E142" i="13"/>
  <c r="D142" i="21" s="1"/>
  <c r="E142" i="21" s="1"/>
  <c r="G142" i="13"/>
  <c r="A142" i="21"/>
  <c r="H142" i="13"/>
  <c r="N142" i="13"/>
  <c r="A142" i="25"/>
  <c r="C142" i="13"/>
  <c r="C142" i="24" s="1"/>
  <c r="C142" i="21" s="1"/>
  <c r="C142" i="22" s="1"/>
  <c r="B142" i="13"/>
  <c r="B142" i="24" s="1"/>
  <c r="B142" i="21" s="1"/>
  <c r="B142" i="22" s="1"/>
  <c r="K142" i="13"/>
  <c r="K142" i="24" s="1"/>
  <c r="A143" i="13"/>
  <c r="B141" i="25"/>
  <c r="B141" i="38"/>
  <c r="B141" i="23"/>
  <c r="H141" i="24"/>
  <c r="H141" i="21" s="1"/>
  <c r="H141" i="22" s="1"/>
  <c r="C141" i="38" l="1"/>
  <c r="G141" i="38"/>
  <c r="L141" i="38" s="1"/>
  <c r="E140" i="38"/>
  <c r="D140" i="38"/>
  <c r="K142" i="21"/>
  <c r="K142" i="22" s="1"/>
  <c r="J142" i="24"/>
  <c r="J142" i="21" s="1"/>
  <c r="J142" i="22" s="1"/>
  <c r="B142" i="23"/>
  <c r="B142" i="25"/>
  <c r="B142" i="38"/>
  <c r="A143" i="25"/>
  <c r="I143" i="13"/>
  <c r="O143" i="13"/>
  <c r="G143" i="13"/>
  <c r="A143" i="23"/>
  <c r="L143" i="13"/>
  <c r="A143" i="24"/>
  <c r="D143" i="24" s="1"/>
  <c r="E143" i="24" s="1"/>
  <c r="E143" i="13"/>
  <c r="D143" i="21" s="1"/>
  <c r="E143" i="21" s="1"/>
  <c r="J143" i="13"/>
  <c r="C143" i="13"/>
  <c r="C143" i="24" s="1"/>
  <c r="C143" i="21" s="1"/>
  <c r="C143" i="22" s="1"/>
  <c r="A143" i="22"/>
  <c r="A143" i="38"/>
  <c r="H143" i="13"/>
  <c r="N143" i="13"/>
  <c r="K143" i="13"/>
  <c r="K143" i="24" s="1"/>
  <c r="M143" i="13"/>
  <c r="A143" i="21"/>
  <c r="B143" i="13"/>
  <c r="B143" i="24" s="1"/>
  <c r="B143" i="21" s="1"/>
  <c r="B143" i="22" s="1"/>
  <c r="A144" i="13"/>
  <c r="G142" i="24"/>
  <c r="G142" i="21" s="1"/>
  <c r="G142" i="22" s="1"/>
  <c r="E142" i="23"/>
  <c r="D142" i="23"/>
  <c r="C142" i="23"/>
  <c r="F142" i="23"/>
  <c r="L140" i="25"/>
  <c r="M141" i="23"/>
  <c r="G141" i="23"/>
  <c r="G141" i="25" s="1"/>
  <c r="I141" i="23"/>
  <c r="I141" i="25" s="1"/>
  <c r="J141" i="23"/>
  <c r="J141" i="25" s="1"/>
  <c r="H141" i="23"/>
  <c r="H141" i="25" s="1"/>
  <c r="K141" i="23"/>
  <c r="K141" i="25" s="1"/>
  <c r="H142" i="24"/>
  <c r="H142" i="21" s="1"/>
  <c r="H142" i="22" s="1"/>
  <c r="I142" i="24"/>
  <c r="I142" i="21" s="1"/>
  <c r="I142" i="22" s="1"/>
  <c r="Q142" i="13"/>
  <c r="C141" i="25"/>
  <c r="E139" i="25"/>
  <c r="D139" i="25"/>
  <c r="C142" i="25" l="1"/>
  <c r="C142" i="38"/>
  <c r="G142" i="38"/>
  <c r="L142" i="38" s="1"/>
  <c r="D141" i="38"/>
  <c r="E141" i="38"/>
  <c r="H143" i="24"/>
  <c r="H143" i="21" s="1"/>
  <c r="H143" i="22" s="1"/>
  <c r="G143" i="24"/>
  <c r="G143" i="21" s="1"/>
  <c r="G143" i="22" s="1"/>
  <c r="J143" i="24"/>
  <c r="J143" i="21" s="1"/>
  <c r="J143" i="22" s="1"/>
  <c r="D143" i="23"/>
  <c r="C143" i="23"/>
  <c r="F143" i="23"/>
  <c r="E143" i="23"/>
  <c r="A144" i="25"/>
  <c r="K144" i="13"/>
  <c r="A144" i="22"/>
  <c r="H144" i="13"/>
  <c r="A144" i="24"/>
  <c r="D144" i="24" s="1"/>
  <c r="E144" i="24" s="1"/>
  <c r="A144" i="23"/>
  <c r="O144" i="13"/>
  <c r="M144" i="13"/>
  <c r="C144" i="13"/>
  <c r="C144" i="24" s="1"/>
  <c r="C144" i="21" s="1"/>
  <c r="C144" i="22" s="1"/>
  <c r="E144" i="13"/>
  <c r="D144" i="21" s="1"/>
  <c r="E144" i="21" s="1"/>
  <c r="N144" i="13"/>
  <c r="J144" i="13"/>
  <c r="A144" i="21"/>
  <c r="L144" i="13"/>
  <c r="G144" i="13"/>
  <c r="B144" i="13"/>
  <c r="B144" i="24" s="1"/>
  <c r="B144" i="21" s="1"/>
  <c r="B144" i="22" s="1"/>
  <c r="I144" i="13"/>
  <c r="I144" i="24" s="1"/>
  <c r="A144" i="38"/>
  <c r="A145" i="13"/>
  <c r="K143" i="21"/>
  <c r="K143" i="22" s="1"/>
  <c r="L141" i="25"/>
  <c r="E140" i="25"/>
  <c r="D140" i="25"/>
  <c r="M142" i="23"/>
  <c r="K142" i="23"/>
  <c r="K142" i="25" s="1"/>
  <c r="J142" i="23"/>
  <c r="J142" i="25" s="1"/>
  <c r="G142" i="23"/>
  <c r="G142" i="25" s="1"/>
  <c r="I142" i="23"/>
  <c r="I142" i="25" s="1"/>
  <c r="H142" i="23"/>
  <c r="H142" i="25" s="1"/>
  <c r="B143" i="38"/>
  <c r="B143" i="25"/>
  <c r="B143" i="23"/>
  <c r="Q143" i="13"/>
  <c r="I143" i="24"/>
  <c r="I143" i="21" s="1"/>
  <c r="I143" i="22" s="1"/>
  <c r="C143" i="25" l="1"/>
  <c r="C143" i="38"/>
  <c r="G143" i="38"/>
  <c r="L143" i="38" s="1"/>
  <c r="D142" i="38"/>
  <c r="E142" i="38"/>
  <c r="I144" i="21"/>
  <c r="I144" i="22" s="1"/>
  <c r="Q144" i="13"/>
  <c r="E141" i="25"/>
  <c r="D141" i="25"/>
  <c r="F144" i="23"/>
  <c r="E144" i="23"/>
  <c r="D144" i="23"/>
  <c r="C144" i="23"/>
  <c r="K144" i="24"/>
  <c r="K144" i="21" s="1"/>
  <c r="K144" i="22" s="1"/>
  <c r="K143" i="23"/>
  <c r="K143" i="25" s="1"/>
  <c r="M143" i="23"/>
  <c r="I143" i="23"/>
  <c r="I143" i="25" s="1"/>
  <c r="G143" i="23"/>
  <c r="G143" i="25" s="1"/>
  <c r="J143" i="23"/>
  <c r="J143" i="25" s="1"/>
  <c r="H143" i="23"/>
  <c r="H143" i="25" s="1"/>
  <c r="B144" i="25"/>
  <c r="B144" i="38"/>
  <c r="B144" i="23"/>
  <c r="J144" i="24"/>
  <c r="J144" i="21" s="1"/>
  <c r="J144" i="22" s="1"/>
  <c r="H144" i="24"/>
  <c r="H144" i="21" s="1"/>
  <c r="H144" i="22" s="1"/>
  <c r="L142" i="25"/>
  <c r="H145" i="13"/>
  <c r="O145" i="13"/>
  <c r="E145" i="13"/>
  <c r="D145" i="21" s="1"/>
  <c r="E145" i="21" s="1"/>
  <c r="J145" i="13"/>
  <c r="M145" i="13"/>
  <c r="G145" i="13"/>
  <c r="C145" i="13"/>
  <c r="C145" i="24" s="1"/>
  <c r="C145" i="21" s="1"/>
  <c r="C145" i="22" s="1"/>
  <c r="A145" i="24"/>
  <c r="D145" i="24" s="1"/>
  <c r="E145" i="24" s="1"/>
  <c r="A145" i="25"/>
  <c r="B145" i="13"/>
  <c r="B145" i="24" s="1"/>
  <c r="B145" i="21" s="1"/>
  <c r="B145" i="22" s="1"/>
  <c r="N145" i="13"/>
  <c r="A145" i="21"/>
  <c r="A145" i="23"/>
  <c r="A145" i="38"/>
  <c r="K145" i="13"/>
  <c r="I145" i="13"/>
  <c r="L145" i="13"/>
  <c r="A145" i="22"/>
  <c r="A146" i="13"/>
  <c r="G144" i="24"/>
  <c r="G144" i="21" s="1"/>
  <c r="G144" i="22" s="1"/>
  <c r="C144" i="25" l="1"/>
  <c r="C144" i="38"/>
  <c r="G144" i="38"/>
  <c r="L144" i="38" s="1"/>
  <c r="E143" i="38"/>
  <c r="D143" i="38"/>
  <c r="I145" i="24"/>
  <c r="K145" i="24"/>
  <c r="K145" i="21" s="1"/>
  <c r="K145" i="22" s="1"/>
  <c r="G145" i="24"/>
  <c r="G145" i="21" s="1"/>
  <c r="G145" i="22" s="1"/>
  <c r="A146" i="25"/>
  <c r="O146" i="13"/>
  <c r="A146" i="21"/>
  <c r="B146" i="13"/>
  <c r="B146" i="24" s="1"/>
  <c r="B146" i="21" s="1"/>
  <c r="B146" i="22" s="1"/>
  <c r="A146" i="38"/>
  <c r="J146" i="13"/>
  <c r="A146" i="23"/>
  <c r="M146" i="13"/>
  <c r="A146" i="22"/>
  <c r="N146" i="13"/>
  <c r="I146" i="13"/>
  <c r="E146" i="13"/>
  <c r="D146" i="21" s="1"/>
  <c r="E146" i="21" s="1"/>
  <c r="H146" i="13"/>
  <c r="K146" i="13"/>
  <c r="A146" i="24"/>
  <c r="D146" i="24" s="1"/>
  <c r="E146" i="24" s="1"/>
  <c r="C146" i="13"/>
  <c r="C146" i="24" s="1"/>
  <c r="C146" i="21" s="1"/>
  <c r="C146" i="22" s="1"/>
  <c r="G146" i="13"/>
  <c r="L146" i="13"/>
  <c r="A147" i="13"/>
  <c r="B145" i="38"/>
  <c r="B145" i="25"/>
  <c r="B145" i="23"/>
  <c r="E142" i="25"/>
  <c r="D142" i="25"/>
  <c r="L143" i="25"/>
  <c r="Q145" i="13"/>
  <c r="F145" i="23"/>
  <c r="E145" i="23"/>
  <c r="D145" i="23"/>
  <c r="C145" i="23"/>
  <c r="H145" i="24"/>
  <c r="H145" i="21" s="1"/>
  <c r="H145" i="22" s="1"/>
  <c r="M144" i="23"/>
  <c r="K144" i="23"/>
  <c r="K144" i="25" s="1"/>
  <c r="J144" i="23"/>
  <c r="J144" i="25" s="1"/>
  <c r="H144" i="23"/>
  <c r="H144" i="25" s="1"/>
  <c r="G144" i="23"/>
  <c r="G144" i="25" s="1"/>
  <c r="I144" i="23"/>
  <c r="I144" i="25" s="1"/>
  <c r="I145" i="21"/>
  <c r="I145" i="22" s="1"/>
  <c r="J145" i="24"/>
  <c r="J145" i="21" s="1"/>
  <c r="J145" i="22" s="1"/>
  <c r="C145" i="25" l="1"/>
  <c r="E143" i="25"/>
  <c r="C145" i="38"/>
  <c r="G145" i="38"/>
  <c r="L145" i="38" s="1"/>
  <c r="D144" i="38"/>
  <c r="E144" i="38"/>
  <c r="Q146" i="13"/>
  <c r="K146" i="24"/>
  <c r="K146" i="21" s="1"/>
  <c r="K146" i="22" s="1"/>
  <c r="J146" i="24"/>
  <c r="J146" i="21" s="1"/>
  <c r="J146" i="22" s="1"/>
  <c r="B146" i="23"/>
  <c r="B146" i="38"/>
  <c r="B146" i="25"/>
  <c r="L144" i="25"/>
  <c r="O147" i="13"/>
  <c r="A147" i="22"/>
  <c r="B147" i="13"/>
  <c r="B147" i="24" s="1"/>
  <c r="B147" i="21" s="1"/>
  <c r="B147" i="22" s="1"/>
  <c r="A147" i="23"/>
  <c r="E147" i="13"/>
  <c r="D147" i="21" s="1"/>
  <c r="E147" i="21" s="1"/>
  <c r="C147" i="13"/>
  <c r="C147" i="24" s="1"/>
  <c r="C147" i="21" s="1"/>
  <c r="C147" i="22" s="1"/>
  <c r="H147" i="13"/>
  <c r="M147" i="13"/>
  <c r="A147" i="25"/>
  <c r="N147" i="13"/>
  <c r="G147" i="13"/>
  <c r="A147" i="38"/>
  <c r="I147" i="13"/>
  <c r="A147" i="24"/>
  <c r="D147" i="24" s="1"/>
  <c r="E147" i="24" s="1"/>
  <c r="L147" i="13"/>
  <c r="J147" i="13"/>
  <c r="K147" i="13"/>
  <c r="A147" i="21"/>
  <c r="A148" i="13"/>
  <c r="I146" i="24"/>
  <c r="I146" i="21" s="1"/>
  <c r="I146" i="22" s="1"/>
  <c r="E146" i="23"/>
  <c r="D146" i="23"/>
  <c r="C146" i="23"/>
  <c r="F146" i="23"/>
  <c r="J145" i="23"/>
  <c r="J145" i="25" s="1"/>
  <c r="I145" i="23"/>
  <c r="I145" i="25" s="1"/>
  <c r="K145" i="23"/>
  <c r="K145" i="25" s="1"/>
  <c r="M145" i="23"/>
  <c r="H145" i="23"/>
  <c r="H145" i="25" s="1"/>
  <c r="G145" i="23"/>
  <c r="G145" i="25" s="1"/>
  <c r="G146" i="24"/>
  <c r="G146" i="21" s="1"/>
  <c r="G146" i="22" s="1"/>
  <c r="H146" i="24"/>
  <c r="H146" i="21" s="1"/>
  <c r="H146" i="22" s="1"/>
  <c r="C146" i="25" l="1"/>
  <c r="C146" i="38"/>
  <c r="G146" i="38"/>
  <c r="L146" i="38" s="1"/>
  <c r="D145" i="38"/>
  <c r="E145" i="38"/>
  <c r="Q147" i="13"/>
  <c r="G147" i="24"/>
  <c r="G147" i="21" s="1"/>
  <c r="G147" i="22" s="1"/>
  <c r="H147" i="24"/>
  <c r="H147" i="21" s="1"/>
  <c r="H147" i="22" s="1"/>
  <c r="B147" i="38"/>
  <c r="B147" i="25"/>
  <c r="B147" i="23"/>
  <c r="L145" i="25"/>
  <c r="J147" i="24"/>
  <c r="J147" i="21" s="1"/>
  <c r="J147" i="22" s="1"/>
  <c r="F147" i="23"/>
  <c r="E147" i="23"/>
  <c r="D147" i="23"/>
  <c r="C147" i="23"/>
  <c r="E144" i="25"/>
  <c r="D144" i="25"/>
  <c r="J146" i="23"/>
  <c r="J146" i="25" s="1"/>
  <c r="I146" i="23"/>
  <c r="I146" i="25" s="1"/>
  <c r="K146" i="23"/>
  <c r="K146" i="25" s="1"/>
  <c r="G146" i="23"/>
  <c r="G146" i="25" s="1"/>
  <c r="H146" i="23"/>
  <c r="H146" i="25" s="1"/>
  <c r="M146" i="23"/>
  <c r="M148" i="13"/>
  <c r="E148" i="13"/>
  <c r="D148" i="21" s="1"/>
  <c r="E148" i="21" s="1"/>
  <c r="I148" i="13"/>
  <c r="J148" i="13"/>
  <c r="G148" i="13"/>
  <c r="H148" i="13"/>
  <c r="L148" i="13"/>
  <c r="C148" i="13"/>
  <c r="C148" i="24" s="1"/>
  <c r="C148" i="21" s="1"/>
  <c r="C148" i="22" s="1"/>
  <c r="A148" i="38"/>
  <c r="K148" i="13"/>
  <c r="A148" i="25"/>
  <c r="A148" i="21"/>
  <c r="B148" i="13"/>
  <c r="B148" i="24" s="1"/>
  <c r="B148" i="21" s="1"/>
  <c r="B148" i="22" s="1"/>
  <c r="A148" i="24"/>
  <c r="D148" i="24" s="1"/>
  <c r="E148" i="24" s="1"/>
  <c r="A148" i="22"/>
  <c r="N148" i="13"/>
  <c r="A148" i="23"/>
  <c r="O148" i="13"/>
  <c r="A149" i="13"/>
  <c r="K147" i="24"/>
  <c r="K147" i="21" s="1"/>
  <c r="K147" i="22" s="1"/>
  <c r="I147" i="24"/>
  <c r="I147" i="21" s="1"/>
  <c r="I147" i="22" s="1"/>
  <c r="C147" i="25" l="1"/>
  <c r="C147" i="38"/>
  <c r="G147" i="38"/>
  <c r="L147" i="38" s="1"/>
  <c r="D146" i="38"/>
  <c r="E146" i="38"/>
  <c r="L146" i="25"/>
  <c r="H148" i="24"/>
  <c r="H148" i="21" s="1"/>
  <c r="H148" i="22" s="1"/>
  <c r="F148" i="23"/>
  <c r="C148" i="23"/>
  <c r="E148" i="23"/>
  <c r="D148" i="23"/>
  <c r="G148" i="24"/>
  <c r="G148" i="21" s="1"/>
  <c r="G148" i="22" s="1"/>
  <c r="N149" i="13"/>
  <c r="E149" i="13"/>
  <c r="D149" i="21" s="1"/>
  <c r="E149" i="21" s="1"/>
  <c r="B149" i="13"/>
  <c r="B149" i="24" s="1"/>
  <c r="B149" i="21" s="1"/>
  <c r="B149" i="22" s="1"/>
  <c r="G149" i="13"/>
  <c r="A149" i="38"/>
  <c r="C149" i="13"/>
  <c r="C149" i="24" s="1"/>
  <c r="C149" i="21" s="1"/>
  <c r="C149" i="22" s="1"/>
  <c r="M149" i="13"/>
  <c r="A149" i="22"/>
  <c r="A149" i="21"/>
  <c r="O149" i="13"/>
  <c r="K149" i="13"/>
  <c r="J149" i="13"/>
  <c r="A149" i="23"/>
  <c r="A149" i="24"/>
  <c r="D149" i="24" s="1"/>
  <c r="E149" i="24" s="1"/>
  <c r="A149" i="25"/>
  <c r="H149" i="13"/>
  <c r="L149" i="13"/>
  <c r="I149" i="13"/>
  <c r="I149" i="24" s="1"/>
  <c r="I149" i="21" s="1"/>
  <c r="I149" i="22" s="1"/>
  <c r="A150" i="13"/>
  <c r="Q148" i="13"/>
  <c r="I148" i="24"/>
  <c r="I148" i="21" s="1"/>
  <c r="I148" i="22" s="1"/>
  <c r="E145" i="25"/>
  <c r="D145" i="25"/>
  <c r="K148" i="24"/>
  <c r="K148" i="21" s="1"/>
  <c r="K148" i="22" s="1"/>
  <c r="B148" i="38"/>
  <c r="B148" i="23"/>
  <c r="B148" i="25"/>
  <c r="J148" i="24"/>
  <c r="J148" i="21" s="1"/>
  <c r="J148" i="22" s="1"/>
  <c r="J147" i="23"/>
  <c r="J147" i="25" s="1"/>
  <c r="I147" i="23"/>
  <c r="I147" i="25" s="1"/>
  <c r="M147" i="23"/>
  <c r="H147" i="23"/>
  <c r="H147" i="25" s="1"/>
  <c r="K147" i="23"/>
  <c r="K147" i="25" s="1"/>
  <c r="G147" i="23"/>
  <c r="G147" i="25" s="1"/>
  <c r="C148" i="25" l="1"/>
  <c r="D146" i="25"/>
  <c r="C148" i="38"/>
  <c r="G148" i="38"/>
  <c r="L148" i="38" s="1"/>
  <c r="E147" i="38"/>
  <c r="D147" i="38"/>
  <c r="E146" i="25"/>
  <c r="H149" i="24"/>
  <c r="H149" i="21" s="1"/>
  <c r="H149" i="22" s="1"/>
  <c r="J149" i="24"/>
  <c r="J149" i="21" s="1"/>
  <c r="J149" i="22" s="1"/>
  <c r="G149" i="24"/>
  <c r="G149" i="21" s="1"/>
  <c r="G149" i="22" s="1"/>
  <c r="Q149" i="13"/>
  <c r="F149" i="23"/>
  <c r="D149" i="23"/>
  <c r="E149" i="23"/>
  <c r="C149" i="23"/>
  <c r="K148" i="23"/>
  <c r="K148" i="25" s="1"/>
  <c r="J148" i="23"/>
  <c r="J148" i="25" s="1"/>
  <c r="I148" i="23"/>
  <c r="I148" i="25" s="1"/>
  <c r="H148" i="23"/>
  <c r="H148" i="25" s="1"/>
  <c r="M148" i="23"/>
  <c r="G148" i="23"/>
  <c r="G148" i="25" s="1"/>
  <c r="L147" i="25"/>
  <c r="E150" i="13"/>
  <c r="D150" i="21" s="1"/>
  <c r="E150" i="21" s="1"/>
  <c r="K150" i="13"/>
  <c r="A150" i="21"/>
  <c r="M150" i="13"/>
  <c r="G150" i="13"/>
  <c r="C150" i="13"/>
  <c r="C150" i="24" s="1"/>
  <c r="C150" i="21" s="1"/>
  <c r="C150" i="22" s="1"/>
  <c r="J150" i="13"/>
  <c r="O150" i="13"/>
  <c r="L150" i="13"/>
  <c r="H150" i="13"/>
  <c r="A150" i="25"/>
  <c r="A150" i="24"/>
  <c r="D150" i="24" s="1"/>
  <c r="E150" i="24" s="1"/>
  <c r="A150" i="23"/>
  <c r="A150" i="38"/>
  <c r="A150" i="22"/>
  <c r="N150" i="13"/>
  <c r="I150" i="13"/>
  <c r="B150" i="13"/>
  <c r="B150" i="24" s="1"/>
  <c r="B150" i="21" s="1"/>
  <c r="B150" i="22" s="1"/>
  <c r="A151" i="13"/>
  <c r="K149" i="24"/>
  <c r="K149" i="21" s="1"/>
  <c r="K149" i="22" s="1"/>
  <c r="B149" i="23"/>
  <c r="B149" i="38"/>
  <c r="B149" i="25"/>
  <c r="C149" i="25" l="1"/>
  <c r="C149" i="38"/>
  <c r="G149" i="38"/>
  <c r="L149" i="38" s="1"/>
  <c r="D148" i="38"/>
  <c r="E148" i="38"/>
  <c r="I150" i="24"/>
  <c r="I150" i="21" s="1"/>
  <c r="I150" i="22" s="1"/>
  <c r="H150" i="24"/>
  <c r="H150" i="21" s="1"/>
  <c r="H150" i="22" s="1"/>
  <c r="K150" i="24"/>
  <c r="K150" i="21" s="1"/>
  <c r="K150" i="22" s="1"/>
  <c r="J150" i="24"/>
  <c r="J150" i="21" s="1"/>
  <c r="J150" i="22" s="1"/>
  <c r="L148" i="25"/>
  <c r="G151" i="13"/>
  <c r="C151" i="13"/>
  <c r="C151" i="24" s="1"/>
  <c r="C151" i="21" s="1"/>
  <c r="C151" i="22" s="1"/>
  <c r="A151" i="22"/>
  <c r="N151" i="13"/>
  <c r="A151" i="24"/>
  <c r="D151" i="24" s="1"/>
  <c r="E151" i="24" s="1"/>
  <c r="A151" i="21"/>
  <c r="A151" i="25"/>
  <c r="B151" i="13"/>
  <c r="B151" i="24" s="1"/>
  <c r="B151" i="21" s="1"/>
  <c r="B151" i="22" s="1"/>
  <c r="J151" i="13"/>
  <c r="J151" i="24" s="1"/>
  <c r="E151" i="13"/>
  <c r="D151" i="21" s="1"/>
  <c r="E151" i="21" s="1"/>
  <c r="O151" i="13"/>
  <c r="A151" i="38"/>
  <c r="K151" i="13"/>
  <c r="K151" i="24" s="1"/>
  <c r="H151" i="13"/>
  <c r="A151" i="23"/>
  <c r="L151" i="13"/>
  <c r="M151" i="13"/>
  <c r="I151" i="13"/>
  <c r="A152" i="13"/>
  <c r="E148" i="25"/>
  <c r="B150" i="38"/>
  <c r="B150" i="23"/>
  <c r="B150" i="25"/>
  <c r="E147" i="25"/>
  <c r="D147" i="25"/>
  <c r="E150" i="23"/>
  <c r="C150" i="23"/>
  <c r="F150" i="23"/>
  <c r="D150" i="23"/>
  <c r="Q150" i="13"/>
  <c r="G150" i="24"/>
  <c r="G150" i="21" s="1"/>
  <c r="G150" i="22" s="1"/>
  <c r="G149" i="23"/>
  <c r="G149" i="25" s="1"/>
  <c r="K149" i="23"/>
  <c r="K149" i="25" s="1"/>
  <c r="H149" i="23"/>
  <c r="H149" i="25" s="1"/>
  <c r="M149" i="23"/>
  <c r="I149" i="23"/>
  <c r="I149" i="25" s="1"/>
  <c r="J149" i="23"/>
  <c r="J149" i="25" s="1"/>
  <c r="C150" i="25" l="1"/>
  <c r="D148" i="25"/>
  <c r="C150" i="38"/>
  <c r="G150" i="38"/>
  <c r="L150" i="38" s="1"/>
  <c r="D149" i="38"/>
  <c r="E149" i="38"/>
  <c r="I151" i="24"/>
  <c r="I151" i="21" s="1"/>
  <c r="I151" i="22" s="1"/>
  <c r="H151" i="24"/>
  <c r="H151" i="21" s="1"/>
  <c r="H151" i="22" s="1"/>
  <c r="E152" i="13"/>
  <c r="D152" i="21" s="1"/>
  <c r="E152" i="21" s="1"/>
  <c r="M152" i="13"/>
  <c r="A152" i="21"/>
  <c r="I152" i="13"/>
  <c r="L152" i="13"/>
  <c r="O152" i="13"/>
  <c r="G152" i="13"/>
  <c r="C152" i="13"/>
  <c r="C152" i="24" s="1"/>
  <c r="C152" i="21" s="1"/>
  <c r="C152" i="22" s="1"/>
  <c r="K152" i="13"/>
  <c r="B152" i="13"/>
  <c r="B152" i="24" s="1"/>
  <c r="B152" i="21" s="1"/>
  <c r="B152" i="22" s="1"/>
  <c r="H152" i="13"/>
  <c r="A152" i="23"/>
  <c r="A152" i="22"/>
  <c r="A152" i="38"/>
  <c r="N152" i="13"/>
  <c r="A152" i="25"/>
  <c r="J152" i="13"/>
  <c r="A152" i="24"/>
  <c r="D152" i="24" s="1"/>
  <c r="E152" i="24" s="1"/>
  <c r="A153" i="13"/>
  <c r="D151" i="23"/>
  <c r="F151" i="23"/>
  <c r="C151" i="23"/>
  <c r="E151" i="23"/>
  <c r="I150" i="23"/>
  <c r="I150" i="25" s="1"/>
  <c r="K150" i="23"/>
  <c r="K150" i="25" s="1"/>
  <c r="H150" i="23"/>
  <c r="H150" i="25" s="1"/>
  <c r="G150" i="23"/>
  <c r="G150" i="25" s="1"/>
  <c r="J150" i="23"/>
  <c r="J150" i="25" s="1"/>
  <c r="M150" i="23"/>
  <c r="Q151" i="13"/>
  <c r="B151" i="23"/>
  <c r="B151" i="38"/>
  <c r="B151" i="25"/>
  <c r="L149" i="25"/>
  <c r="K151" i="21"/>
  <c r="K151" i="22" s="1"/>
  <c r="J151" i="21"/>
  <c r="J151" i="22" s="1"/>
  <c r="G151" i="24"/>
  <c r="G151" i="21" s="1"/>
  <c r="G151" i="22" s="1"/>
  <c r="C151" i="25" l="1"/>
  <c r="C151" i="38"/>
  <c r="G151" i="38"/>
  <c r="L151" i="38" s="1"/>
  <c r="D150" i="38"/>
  <c r="E150" i="38"/>
  <c r="H152" i="24"/>
  <c r="H152" i="21" s="1"/>
  <c r="H152" i="22" s="1"/>
  <c r="G152" i="24"/>
  <c r="G152" i="21" s="1"/>
  <c r="G152" i="22" s="1"/>
  <c r="A153" i="25"/>
  <c r="M153" i="13"/>
  <c r="N153" i="13"/>
  <c r="A153" i="22"/>
  <c r="O153" i="13"/>
  <c r="E153" i="13"/>
  <c r="D153" i="21" s="1"/>
  <c r="E153" i="21" s="1"/>
  <c r="A153" i="24"/>
  <c r="D153" i="24" s="1"/>
  <c r="E153" i="24" s="1"/>
  <c r="G153" i="13"/>
  <c r="A153" i="38"/>
  <c r="L153" i="13"/>
  <c r="B153" i="13"/>
  <c r="B153" i="24" s="1"/>
  <c r="B153" i="21" s="1"/>
  <c r="B153" i="22" s="1"/>
  <c r="A153" i="23"/>
  <c r="A153" i="21"/>
  <c r="C153" i="13"/>
  <c r="C153" i="24" s="1"/>
  <c r="C153" i="21" s="1"/>
  <c r="C153" i="22" s="1"/>
  <c r="K153" i="13"/>
  <c r="K153" i="24" s="1"/>
  <c r="I153" i="13"/>
  <c r="H153" i="13"/>
  <c r="J153" i="13"/>
  <c r="A154" i="13"/>
  <c r="H151" i="23"/>
  <c r="H151" i="25" s="1"/>
  <c r="G151" i="23"/>
  <c r="G151" i="25" s="1"/>
  <c r="I151" i="23"/>
  <c r="I151" i="25" s="1"/>
  <c r="J151" i="23"/>
  <c r="J151" i="25" s="1"/>
  <c r="M151" i="23"/>
  <c r="K151" i="23"/>
  <c r="K151" i="25" s="1"/>
  <c r="L150" i="25"/>
  <c r="C152" i="23"/>
  <c r="D152" i="23"/>
  <c r="F152" i="23"/>
  <c r="E152" i="23"/>
  <c r="I152" i="24"/>
  <c r="I152" i="21" s="1"/>
  <c r="I152" i="22" s="1"/>
  <c r="E149" i="25"/>
  <c r="D149" i="25"/>
  <c r="B152" i="25"/>
  <c r="B152" i="38"/>
  <c r="B152" i="23"/>
  <c r="J152" i="24"/>
  <c r="J152" i="21" s="1"/>
  <c r="J152" i="22" s="1"/>
  <c r="K152" i="24"/>
  <c r="K152" i="21" s="1"/>
  <c r="K152" i="22" s="1"/>
  <c r="Q152" i="13"/>
  <c r="C152" i="25" l="1"/>
  <c r="C152" i="38"/>
  <c r="G152" i="38"/>
  <c r="L152" i="38" s="1"/>
  <c r="D151" i="38"/>
  <c r="E151" i="38"/>
  <c r="K153" i="21"/>
  <c r="K153" i="22" s="1"/>
  <c r="B153" i="23"/>
  <c r="B153" i="25"/>
  <c r="B153" i="38"/>
  <c r="Q153" i="13"/>
  <c r="E150" i="25"/>
  <c r="D150" i="25"/>
  <c r="I153" i="24"/>
  <c r="I153" i="21" s="1"/>
  <c r="I153" i="22" s="1"/>
  <c r="D153" i="23"/>
  <c r="C153" i="23"/>
  <c r="F153" i="23"/>
  <c r="E153" i="23"/>
  <c r="G153" i="24"/>
  <c r="G153" i="21" s="1"/>
  <c r="G153" i="22" s="1"/>
  <c r="L151" i="25"/>
  <c r="H154" i="13"/>
  <c r="L154" i="13"/>
  <c r="B154" i="13"/>
  <c r="B154" i="24" s="1"/>
  <c r="B154" i="21" s="1"/>
  <c r="B154" i="22" s="1"/>
  <c r="A154" i="22"/>
  <c r="A154" i="38"/>
  <c r="O154" i="13"/>
  <c r="A154" i="25"/>
  <c r="G154" i="13"/>
  <c r="A154" i="21"/>
  <c r="N154" i="13"/>
  <c r="E154" i="13"/>
  <c r="D154" i="21" s="1"/>
  <c r="E154" i="21" s="1"/>
  <c r="J154" i="13"/>
  <c r="A154" i="23"/>
  <c r="K154" i="13"/>
  <c r="M154" i="13"/>
  <c r="C154" i="13"/>
  <c r="C154" i="24" s="1"/>
  <c r="C154" i="21" s="1"/>
  <c r="C154" i="22" s="1"/>
  <c r="I154" i="13"/>
  <c r="A154" i="24"/>
  <c r="D154" i="24" s="1"/>
  <c r="E154" i="24" s="1"/>
  <c r="A155" i="13"/>
  <c r="J153" i="24"/>
  <c r="J153" i="21" s="1"/>
  <c r="J153" i="22" s="1"/>
  <c r="J152" i="23"/>
  <c r="J152" i="25" s="1"/>
  <c r="M152" i="23"/>
  <c r="K152" i="23"/>
  <c r="K152" i="25" s="1"/>
  <c r="H152" i="23"/>
  <c r="H152" i="25" s="1"/>
  <c r="I152" i="23"/>
  <c r="I152" i="25" s="1"/>
  <c r="G152" i="23"/>
  <c r="G152" i="25" s="1"/>
  <c r="H153" i="24"/>
  <c r="H153" i="21" s="1"/>
  <c r="H153" i="22" s="1"/>
  <c r="C153" i="25" l="1"/>
  <c r="C153" i="38"/>
  <c r="G153" i="38"/>
  <c r="L153" i="38" s="1"/>
  <c r="D152" i="38"/>
  <c r="E152" i="38"/>
  <c r="J154" i="24"/>
  <c r="J154" i="21" s="1"/>
  <c r="J154" i="22" s="1"/>
  <c r="G154" i="24"/>
  <c r="G154" i="21" s="1"/>
  <c r="G154" i="22" s="1"/>
  <c r="D151" i="25"/>
  <c r="E151" i="25"/>
  <c r="B155" i="13"/>
  <c r="B155" i="24" s="1"/>
  <c r="B155" i="21" s="1"/>
  <c r="B155" i="22" s="1"/>
  <c r="C155" i="13"/>
  <c r="C155" i="24" s="1"/>
  <c r="C155" i="21" s="1"/>
  <c r="C155" i="22" s="1"/>
  <c r="A155" i="25"/>
  <c r="A155" i="38"/>
  <c r="A155" i="22"/>
  <c r="M155" i="13"/>
  <c r="G155" i="13"/>
  <c r="J155" i="13"/>
  <c r="L155" i="13"/>
  <c r="I155" i="13"/>
  <c r="N155" i="13"/>
  <c r="A155" i="21"/>
  <c r="O155" i="13"/>
  <c r="A155" i="23"/>
  <c r="A155" i="24"/>
  <c r="D155" i="24" s="1"/>
  <c r="E155" i="24" s="1"/>
  <c r="H155" i="13"/>
  <c r="E155" i="13"/>
  <c r="D155" i="21" s="1"/>
  <c r="E155" i="21" s="1"/>
  <c r="K155" i="13"/>
  <c r="A156" i="13"/>
  <c r="L152" i="25"/>
  <c r="I154" i="24"/>
  <c r="I154" i="21" s="1"/>
  <c r="I154" i="22" s="1"/>
  <c r="D154" i="23"/>
  <c r="C154" i="23"/>
  <c r="E154" i="23"/>
  <c r="F154" i="23"/>
  <c r="H154" i="24"/>
  <c r="H154" i="21" s="1"/>
  <c r="H154" i="22" s="1"/>
  <c r="H153" i="23"/>
  <c r="H153" i="25" s="1"/>
  <c r="M153" i="23"/>
  <c r="I153" i="23"/>
  <c r="I153" i="25" s="1"/>
  <c r="K153" i="23"/>
  <c r="K153" i="25" s="1"/>
  <c r="J153" i="23"/>
  <c r="J153" i="25" s="1"/>
  <c r="G153" i="23"/>
  <c r="G153" i="25" s="1"/>
  <c r="B154" i="25"/>
  <c r="B154" i="23"/>
  <c r="B154" i="38"/>
  <c r="K154" i="24"/>
  <c r="K154" i="21" s="1"/>
  <c r="K154" i="22" s="1"/>
  <c r="Q154" i="13"/>
  <c r="C154" i="25" l="1"/>
  <c r="C154" i="38"/>
  <c r="G154" i="38"/>
  <c r="L154" i="38" s="1"/>
  <c r="D153" i="38"/>
  <c r="E153" i="38"/>
  <c r="K155" i="24"/>
  <c r="K155" i="21" s="1"/>
  <c r="K155" i="22" s="1"/>
  <c r="I155" i="24"/>
  <c r="H155" i="24"/>
  <c r="J155" i="24"/>
  <c r="Q155" i="13"/>
  <c r="E155" i="23"/>
  <c r="D155" i="23"/>
  <c r="F155" i="23"/>
  <c r="C155" i="23"/>
  <c r="I155" i="21"/>
  <c r="I155" i="22" s="1"/>
  <c r="B155" i="25"/>
  <c r="C155" i="25" s="1"/>
  <c r="B155" i="38"/>
  <c r="B155" i="23"/>
  <c r="L153" i="25"/>
  <c r="H155" i="21"/>
  <c r="H155" i="22" s="1"/>
  <c r="J155" i="21"/>
  <c r="J155" i="22" s="1"/>
  <c r="H154" i="23"/>
  <c r="H154" i="25" s="1"/>
  <c r="G154" i="23"/>
  <c r="G154" i="25" s="1"/>
  <c r="M154" i="23"/>
  <c r="J154" i="23"/>
  <c r="J154" i="25" s="1"/>
  <c r="K154" i="23"/>
  <c r="K154" i="25" s="1"/>
  <c r="I154" i="23"/>
  <c r="I154" i="25" s="1"/>
  <c r="D152" i="25"/>
  <c r="E152" i="25"/>
  <c r="O156" i="13"/>
  <c r="N156" i="13"/>
  <c r="A156" i="23"/>
  <c r="A156" i="38"/>
  <c r="H156" i="13"/>
  <c r="I156" i="13"/>
  <c r="M156" i="13"/>
  <c r="A156" i="24"/>
  <c r="D156" i="24" s="1"/>
  <c r="E156" i="24" s="1"/>
  <c r="L156" i="13"/>
  <c r="G156" i="13"/>
  <c r="J156" i="13"/>
  <c r="E156" i="13"/>
  <c r="D156" i="21" s="1"/>
  <c r="E156" i="21" s="1"/>
  <c r="A156" i="25"/>
  <c r="K156" i="13"/>
  <c r="B156" i="13"/>
  <c r="B156" i="24" s="1"/>
  <c r="B156" i="21" s="1"/>
  <c r="B156" i="22" s="1"/>
  <c r="A156" i="21"/>
  <c r="A156" i="22"/>
  <c r="C156" i="13"/>
  <c r="C156" i="24" s="1"/>
  <c r="C156" i="21" s="1"/>
  <c r="C156" i="22" s="1"/>
  <c r="A157" i="13"/>
  <c r="G155" i="24"/>
  <c r="G155" i="21" s="1"/>
  <c r="G155" i="22" s="1"/>
  <c r="C155" i="38" l="1"/>
  <c r="G155" i="38"/>
  <c r="L155" i="38" s="1"/>
  <c r="E154" i="38"/>
  <c r="D154" i="38"/>
  <c r="K156" i="24"/>
  <c r="K156" i="21" s="1"/>
  <c r="K156" i="22" s="1"/>
  <c r="J156" i="24"/>
  <c r="J156" i="21" s="1"/>
  <c r="J156" i="22" s="1"/>
  <c r="G156" i="24"/>
  <c r="G156" i="21" s="1"/>
  <c r="G156" i="22" s="1"/>
  <c r="I156" i="24"/>
  <c r="I156" i="21" s="1"/>
  <c r="I156" i="22" s="1"/>
  <c r="H156" i="24"/>
  <c r="H156" i="21" s="1"/>
  <c r="H156" i="22" s="1"/>
  <c r="A157" i="23"/>
  <c r="A157" i="21"/>
  <c r="A157" i="25"/>
  <c r="A157" i="24"/>
  <c r="D157" i="24" s="1"/>
  <c r="E157" i="24" s="1"/>
  <c r="L157" i="13"/>
  <c r="G157" i="13"/>
  <c r="C157" i="13"/>
  <c r="C157" i="24" s="1"/>
  <c r="C157" i="21" s="1"/>
  <c r="C157" i="22" s="1"/>
  <c r="N157" i="13"/>
  <c r="H157" i="13"/>
  <c r="B157" i="13"/>
  <c r="B157" i="24" s="1"/>
  <c r="B157" i="21" s="1"/>
  <c r="B157" i="22" s="1"/>
  <c r="K157" i="13"/>
  <c r="O157" i="13"/>
  <c r="E157" i="13"/>
  <c r="D157" i="21" s="1"/>
  <c r="E157" i="21" s="1"/>
  <c r="I157" i="13"/>
  <c r="J157" i="13"/>
  <c r="A157" i="22"/>
  <c r="A157" i="38"/>
  <c r="M157" i="13"/>
  <c r="A158" i="13"/>
  <c r="B156" i="25"/>
  <c r="C156" i="25" s="1"/>
  <c r="B156" i="38"/>
  <c r="B156" i="23"/>
  <c r="C156" i="23"/>
  <c r="D156" i="23"/>
  <c r="F156" i="23"/>
  <c r="E156" i="23"/>
  <c r="L154" i="25"/>
  <c r="D153" i="25"/>
  <c r="E153" i="25"/>
  <c r="Q156" i="13"/>
  <c r="J155" i="23"/>
  <c r="J155" i="25" s="1"/>
  <c r="K155" i="23"/>
  <c r="K155" i="25" s="1"/>
  <c r="M155" i="23"/>
  <c r="G155" i="23"/>
  <c r="G155" i="25" s="1"/>
  <c r="H155" i="23"/>
  <c r="H155" i="25" s="1"/>
  <c r="I155" i="23"/>
  <c r="I155" i="25" s="1"/>
  <c r="C156" i="38" l="1"/>
  <c r="G156" i="38"/>
  <c r="L156" i="38" s="1"/>
  <c r="D155" i="38"/>
  <c r="E155" i="38"/>
  <c r="J157" i="24"/>
  <c r="J157" i="21" s="1"/>
  <c r="J157" i="22" s="1"/>
  <c r="K157" i="24"/>
  <c r="K157" i="21" s="1"/>
  <c r="K157" i="22" s="1"/>
  <c r="I157" i="24"/>
  <c r="I157" i="21" s="1"/>
  <c r="I157" i="22" s="1"/>
  <c r="G157" i="24"/>
  <c r="G157" i="21" s="1"/>
  <c r="G157" i="22" s="1"/>
  <c r="H157" i="24"/>
  <c r="B158" i="13"/>
  <c r="B158" i="24" s="1"/>
  <c r="B158" i="21" s="1"/>
  <c r="B158" i="22" s="1"/>
  <c r="J158" i="13"/>
  <c r="A158" i="23"/>
  <c r="A158" i="38"/>
  <c r="A158" i="21"/>
  <c r="H158" i="13"/>
  <c r="C158" i="13"/>
  <c r="C158" i="24" s="1"/>
  <c r="C158" i="21" s="1"/>
  <c r="C158" i="22" s="1"/>
  <c r="A158" i="22"/>
  <c r="M158" i="13"/>
  <c r="I158" i="13"/>
  <c r="E158" i="13"/>
  <c r="D158" i="21" s="1"/>
  <c r="E158" i="21" s="1"/>
  <c r="N158" i="13"/>
  <c r="K158" i="13"/>
  <c r="G158" i="13"/>
  <c r="A158" i="24"/>
  <c r="D158" i="24" s="1"/>
  <c r="E158" i="24" s="1"/>
  <c r="A158" i="25"/>
  <c r="O158" i="13"/>
  <c r="L158" i="13"/>
  <c r="A159" i="13"/>
  <c r="G156" i="23"/>
  <c r="G156" i="25" s="1"/>
  <c r="K156" i="23"/>
  <c r="K156" i="25" s="1"/>
  <c r="H156" i="23"/>
  <c r="H156" i="25" s="1"/>
  <c r="J156" i="23"/>
  <c r="J156" i="25" s="1"/>
  <c r="M156" i="23"/>
  <c r="I156" i="23"/>
  <c r="I156" i="25" s="1"/>
  <c r="B157" i="23"/>
  <c r="B157" i="25"/>
  <c r="C157" i="25" s="1"/>
  <c r="B157" i="38"/>
  <c r="D154" i="25"/>
  <c r="E154" i="25"/>
  <c r="L155" i="25"/>
  <c r="H157" i="21"/>
  <c r="H157" i="22" s="1"/>
  <c r="Q157" i="13"/>
  <c r="F157" i="23"/>
  <c r="E157" i="23"/>
  <c r="D157" i="23"/>
  <c r="C157" i="23"/>
  <c r="C157" i="38" l="1"/>
  <c r="G157" i="38"/>
  <c r="L157" i="38" s="1"/>
  <c r="E156" i="38"/>
  <c r="D156" i="38"/>
  <c r="Q158" i="13"/>
  <c r="L156" i="25"/>
  <c r="G158" i="24"/>
  <c r="G158" i="21" s="1"/>
  <c r="G158" i="22" s="1"/>
  <c r="H158" i="24"/>
  <c r="H158" i="21" s="1"/>
  <c r="H158" i="22" s="1"/>
  <c r="I157" i="23"/>
  <c r="I157" i="25" s="1"/>
  <c r="J157" i="23"/>
  <c r="J157" i="25" s="1"/>
  <c r="M157" i="23"/>
  <c r="K157" i="23"/>
  <c r="K157" i="25" s="1"/>
  <c r="G157" i="23"/>
  <c r="G157" i="25" s="1"/>
  <c r="H157" i="23"/>
  <c r="H157" i="25" s="1"/>
  <c r="A159" i="21"/>
  <c r="A159" i="38"/>
  <c r="E159" i="13"/>
  <c r="D159" i="21" s="1"/>
  <c r="E159" i="21" s="1"/>
  <c r="A159" i="22"/>
  <c r="M159" i="13"/>
  <c r="A159" i="23"/>
  <c r="A159" i="25"/>
  <c r="N159" i="13"/>
  <c r="G159" i="13"/>
  <c r="A159" i="24"/>
  <c r="D159" i="24" s="1"/>
  <c r="E159" i="24" s="1"/>
  <c r="J159" i="13"/>
  <c r="C159" i="13"/>
  <c r="C159" i="24" s="1"/>
  <c r="C159" i="21" s="1"/>
  <c r="C159" i="22" s="1"/>
  <c r="B159" i="13"/>
  <c r="B159" i="24" s="1"/>
  <c r="B159" i="21" s="1"/>
  <c r="B159" i="22" s="1"/>
  <c r="H159" i="13"/>
  <c r="H159" i="24" s="1"/>
  <c r="I159" i="13"/>
  <c r="O159" i="13"/>
  <c r="L159" i="13"/>
  <c r="K159" i="13"/>
  <c r="K159" i="24" s="1"/>
  <c r="A160" i="13"/>
  <c r="D158" i="23"/>
  <c r="C158" i="23"/>
  <c r="F158" i="23"/>
  <c r="E158" i="23"/>
  <c r="I158" i="24"/>
  <c r="I158" i="21" s="1"/>
  <c r="I158" i="22" s="1"/>
  <c r="J158" i="24"/>
  <c r="J158" i="21" s="1"/>
  <c r="J158" i="22" s="1"/>
  <c r="E155" i="25"/>
  <c r="D155" i="25"/>
  <c r="K158" i="24"/>
  <c r="K158" i="21" s="1"/>
  <c r="K158" i="22" s="1"/>
  <c r="B158" i="25"/>
  <c r="C158" i="25" s="1"/>
  <c r="B158" i="38"/>
  <c r="B158" i="23"/>
  <c r="C158" i="38" l="1"/>
  <c r="G158" i="38"/>
  <c r="L158" i="38" s="1"/>
  <c r="E157" i="38"/>
  <c r="D157" i="38"/>
  <c r="Q159" i="13"/>
  <c r="K159" i="21"/>
  <c r="K159" i="22" s="1"/>
  <c r="H159" i="21"/>
  <c r="H159" i="22" s="1"/>
  <c r="G159" i="24"/>
  <c r="G159" i="21" s="1"/>
  <c r="G159" i="22" s="1"/>
  <c r="E160" i="13"/>
  <c r="D160" i="21" s="1"/>
  <c r="E160" i="21" s="1"/>
  <c r="A160" i="24"/>
  <c r="D160" i="24" s="1"/>
  <c r="E160" i="24" s="1"/>
  <c r="A160" i="23"/>
  <c r="A160" i="25"/>
  <c r="K160" i="13"/>
  <c r="O160" i="13"/>
  <c r="M160" i="13"/>
  <c r="N160" i="13"/>
  <c r="B160" i="13"/>
  <c r="B160" i="24" s="1"/>
  <c r="B160" i="21" s="1"/>
  <c r="B160" i="22" s="1"/>
  <c r="G160" i="13"/>
  <c r="G160" i="24" s="1"/>
  <c r="I160" i="13"/>
  <c r="H160" i="13"/>
  <c r="J160" i="13"/>
  <c r="C160" i="13"/>
  <c r="C160" i="24" s="1"/>
  <c r="C160" i="21" s="1"/>
  <c r="C160" i="22" s="1"/>
  <c r="A160" i="22"/>
  <c r="A160" i="38"/>
  <c r="L160" i="13"/>
  <c r="A160" i="21"/>
  <c r="A161" i="13"/>
  <c r="I159" i="24"/>
  <c r="I159" i="21" s="1"/>
  <c r="I159" i="22" s="1"/>
  <c r="J159" i="24"/>
  <c r="J159" i="21" s="1"/>
  <c r="J159" i="22" s="1"/>
  <c r="C159" i="23"/>
  <c r="F159" i="23"/>
  <c r="E159" i="23"/>
  <c r="D159" i="23"/>
  <c r="G158" i="23"/>
  <c r="G158" i="25" s="1"/>
  <c r="M158" i="23"/>
  <c r="K158" i="23"/>
  <c r="K158" i="25" s="1"/>
  <c r="J158" i="23"/>
  <c r="J158" i="25" s="1"/>
  <c r="H158" i="23"/>
  <c r="H158" i="25" s="1"/>
  <c r="I158" i="23"/>
  <c r="I158" i="25" s="1"/>
  <c r="B159" i="23"/>
  <c r="B159" i="25"/>
  <c r="C159" i="25" s="1"/>
  <c r="B159" i="38"/>
  <c r="L157" i="25"/>
  <c r="E156" i="25"/>
  <c r="D156" i="25"/>
  <c r="C159" i="38" l="1"/>
  <c r="G159" i="38"/>
  <c r="L159" i="38" s="1"/>
  <c r="D158" i="38"/>
  <c r="E158" i="38"/>
  <c r="G160" i="21"/>
  <c r="G160" i="22" s="1"/>
  <c r="J160" i="24"/>
  <c r="J160" i="21" s="1"/>
  <c r="J160" i="22" s="1"/>
  <c r="L158" i="25"/>
  <c r="H159" i="23"/>
  <c r="H159" i="25" s="1"/>
  <c r="J159" i="23"/>
  <c r="J159" i="25" s="1"/>
  <c r="I159" i="23"/>
  <c r="I159" i="25" s="1"/>
  <c r="K159" i="23"/>
  <c r="K159" i="25" s="1"/>
  <c r="M159" i="23"/>
  <c r="G159" i="23"/>
  <c r="G159" i="25" s="1"/>
  <c r="A161" i="23"/>
  <c r="A161" i="21"/>
  <c r="A161" i="25"/>
  <c r="A161" i="24"/>
  <c r="D161" i="24" s="1"/>
  <c r="E161" i="24" s="1"/>
  <c r="L161" i="13"/>
  <c r="E161" i="13"/>
  <c r="D161" i="21" s="1"/>
  <c r="E161" i="21" s="1"/>
  <c r="G161" i="13"/>
  <c r="I161" i="13"/>
  <c r="I161" i="24" s="1"/>
  <c r="C161" i="13"/>
  <c r="C161" i="24" s="1"/>
  <c r="C161" i="21" s="1"/>
  <c r="C161" i="22" s="1"/>
  <c r="N161" i="13"/>
  <c r="H161" i="13"/>
  <c r="B161" i="13"/>
  <c r="B161" i="24" s="1"/>
  <c r="B161" i="21" s="1"/>
  <c r="B161" i="22" s="1"/>
  <c r="K161" i="13"/>
  <c r="O161" i="13"/>
  <c r="A161" i="22"/>
  <c r="J161" i="13"/>
  <c r="J161" i="24" s="1"/>
  <c r="A161" i="38"/>
  <c r="M161" i="13"/>
  <c r="A162" i="13"/>
  <c r="I160" i="24"/>
  <c r="I160" i="21" s="1"/>
  <c r="I160" i="22" s="1"/>
  <c r="D160" i="23"/>
  <c r="C160" i="23"/>
  <c r="E160" i="23"/>
  <c r="F160" i="23"/>
  <c r="Q160" i="13"/>
  <c r="B160" i="23"/>
  <c r="B160" i="38"/>
  <c r="B160" i="25"/>
  <c r="C160" i="25" s="1"/>
  <c r="K160" i="24"/>
  <c r="K160" i="21" s="1"/>
  <c r="K160" i="22" s="1"/>
  <c r="E157" i="25"/>
  <c r="D157" i="25"/>
  <c r="H160" i="24"/>
  <c r="H160" i="21" s="1"/>
  <c r="H160" i="22" s="1"/>
  <c r="C160" i="38" l="1"/>
  <c r="G160" i="38"/>
  <c r="L160" i="38" s="1"/>
  <c r="D159" i="38"/>
  <c r="E159" i="38"/>
  <c r="K161" i="24"/>
  <c r="H161" i="24"/>
  <c r="H161" i="21" s="1"/>
  <c r="H161" i="22" s="1"/>
  <c r="G161" i="24"/>
  <c r="G161" i="21" s="1"/>
  <c r="G161" i="22" s="1"/>
  <c r="I160" i="23"/>
  <c r="I160" i="25" s="1"/>
  <c r="G160" i="23"/>
  <c r="G160" i="25" s="1"/>
  <c r="H160" i="23"/>
  <c r="H160" i="25" s="1"/>
  <c r="M160" i="23"/>
  <c r="J160" i="23"/>
  <c r="J160" i="25" s="1"/>
  <c r="K160" i="23"/>
  <c r="K160" i="25" s="1"/>
  <c r="J161" i="21"/>
  <c r="J161" i="22" s="1"/>
  <c r="B161" i="23"/>
  <c r="B161" i="25"/>
  <c r="C161" i="25" s="1"/>
  <c r="B161" i="38"/>
  <c r="I161" i="21"/>
  <c r="I161" i="22" s="1"/>
  <c r="L159" i="25"/>
  <c r="A162" i="38"/>
  <c r="G162" i="13"/>
  <c r="B162" i="13"/>
  <c r="B162" i="24" s="1"/>
  <c r="B162" i="21" s="1"/>
  <c r="B162" i="22" s="1"/>
  <c r="A162" i="24"/>
  <c r="D162" i="24" s="1"/>
  <c r="E162" i="24" s="1"/>
  <c r="K162" i="13"/>
  <c r="M162" i="13"/>
  <c r="E162" i="13"/>
  <c r="D162" i="21" s="1"/>
  <c r="E162" i="21" s="1"/>
  <c r="J162" i="13"/>
  <c r="C162" i="13"/>
  <c r="C162" i="24" s="1"/>
  <c r="C162" i="21" s="1"/>
  <c r="C162" i="22" s="1"/>
  <c r="A162" i="21"/>
  <c r="N162" i="13"/>
  <c r="A162" i="23"/>
  <c r="A162" i="25"/>
  <c r="O162" i="13"/>
  <c r="L162" i="13"/>
  <c r="A162" i="22"/>
  <c r="H162" i="13"/>
  <c r="I162" i="13"/>
  <c r="A163" i="13"/>
  <c r="D158" i="25"/>
  <c r="E158" i="25"/>
  <c r="K161" i="21"/>
  <c r="K161" i="22" s="1"/>
  <c r="Q161" i="13"/>
  <c r="D161" i="23"/>
  <c r="C161" i="23"/>
  <c r="F161" i="23"/>
  <c r="E161" i="23"/>
  <c r="C161" i="38" l="1"/>
  <c r="G161" i="38"/>
  <c r="L161" i="38" s="1"/>
  <c r="D160" i="38"/>
  <c r="E160" i="38"/>
  <c r="J162" i="24"/>
  <c r="J162" i="21" s="1"/>
  <c r="J162" i="22" s="1"/>
  <c r="Q162" i="13"/>
  <c r="D159" i="25"/>
  <c r="E159" i="25"/>
  <c r="K161" i="23"/>
  <c r="K161" i="25" s="1"/>
  <c r="I161" i="23"/>
  <c r="I161" i="25" s="1"/>
  <c r="J161" i="23"/>
  <c r="J161" i="25" s="1"/>
  <c r="H161" i="23"/>
  <c r="H161" i="25" s="1"/>
  <c r="M161" i="23"/>
  <c r="G161" i="23"/>
  <c r="G161" i="25" s="1"/>
  <c r="H162" i="24"/>
  <c r="H162" i="21" s="1"/>
  <c r="H162" i="22" s="1"/>
  <c r="K162" i="24"/>
  <c r="K162" i="21" s="1"/>
  <c r="K162" i="22" s="1"/>
  <c r="D162" i="23"/>
  <c r="C162" i="23"/>
  <c r="E162" i="23"/>
  <c r="F162" i="23"/>
  <c r="C163" i="13"/>
  <c r="C163" i="24" s="1"/>
  <c r="C163" i="21" s="1"/>
  <c r="C163" i="22" s="1"/>
  <c r="A163" i="22"/>
  <c r="L163" i="13"/>
  <c r="I163" i="13"/>
  <c r="E163" i="13"/>
  <c r="D163" i="21" s="1"/>
  <c r="E163" i="21" s="1"/>
  <c r="A163" i="25"/>
  <c r="N163" i="13"/>
  <c r="A163" i="21"/>
  <c r="A163" i="24"/>
  <c r="D163" i="24" s="1"/>
  <c r="E163" i="24" s="1"/>
  <c r="J163" i="13"/>
  <c r="H163" i="13"/>
  <c r="A163" i="38"/>
  <c r="B163" i="13"/>
  <c r="B163" i="24" s="1"/>
  <c r="B163" i="21" s="1"/>
  <c r="B163" i="22" s="1"/>
  <c r="O163" i="13"/>
  <c r="K163" i="13"/>
  <c r="M163" i="13"/>
  <c r="G163" i="13"/>
  <c r="G163" i="24" s="1"/>
  <c r="G163" i="21" s="1"/>
  <c r="G163" i="22" s="1"/>
  <c r="A163" i="23"/>
  <c r="A164" i="13"/>
  <c r="B162" i="38"/>
  <c r="B162" i="25"/>
  <c r="C162" i="25" s="1"/>
  <c r="B162" i="23"/>
  <c r="I162" i="24"/>
  <c r="I162" i="21" s="1"/>
  <c r="I162" i="22" s="1"/>
  <c r="G162" i="24"/>
  <c r="G162" i="21" s="1"/>
  <c r="G162" i="22" s="1"/>
  <c r="L160" i="25"/>
  <c r="C162" i="38" l="1"/>
  <c r="G162" i="38"/>
  <c r="L162" i="38" s="1"/>
  <c r="D161" i="38"/>
  <c r="E161" i="38"/>
  <c r="K163" i="24"/>
  <c r="K163" i="21" s="1"/>
  <c r="K163" i="22" s="1"/>
  <c r="H163" i="24"/>
  <c r="H163" i="21" s="1"/>
  <c r="H163" i="22" s="1"/>
  <c r="Q163" i="13"/>
  <c r="B163" i="25"/>
  <c r="C163" i="25" s="1"/>
  <c r="B163" i="23"/>
  <c r="B163" i="38"/>
  <c r="I163" i="24"/>
  <c r="I163" i="21" s="1"/>
  <c r="I163" i="22" s="1"/>
  <c r="D160" i="25"/>
  <c r="E160" i="25"/>
  <c r="N164" i="13"/>
  <c r="A164" i="23"/>
  <c r="A164" i="22"/>
  <c r="A164" i="38"/>
  <c r="H164" i="13"/>
  <c r="I164" i="13"/>
  <c r="C164" i="13"/>
  <c r="C164" i="24" s="1"/>
  <c r="C164" i="21" s="1"/>
  <c r="C164" i="22" s="1"/>
  <c r="E164" i="13"/>
  <c r="D164" i="21" s="1"/>
  <c r="E164" i="21" s="1"/>
  <c r="A164" i="24"/>
  <c r="D164" i="24" s="1"/>
  <c r="E164" i="24" s="1"/>
  <c r="B164" i="13"/>
  <c r="B164" i="24" s="1"/>
  <c r="B164" i="21" s="1"/>
  <c r="B164" i="22" s="1"/>
  <c r="M164" i="13"/>
  <c r="O164" i="13"/>
  <c r="A164" i="25"/>
  <c r="K164" i="13"/>
  <c r="J164" i="13"/>
  <c r="A164" i="21"/>
  <c r="G164" i="13"/>
  <c r="G164" i="24" s="1"/>
  <c r="L164" i="13"/>
  <c r="A165" i="13"/>
  <c r="E163" i="23"/>
  <c r="D163" i="23"/>
  <c r="C163" i="23"/>
  <c r="F163" i="23"/>
  <c r="J163" i="24"/>
  <c r="J163" i="21" s="1"/>
  <c r="J163" i="22" s="1"/>
  <c r="J162" i="23"/>
  <c r="J162" i="25" s="1"/>
  <c r="G162" i="23"/>
  <c r="G162" i="25" s="1"/>
  <c r="I162" i="23"/>
  <c r="I162" i="25" s="1"/>
  <c r="M162" i="23"/>
  <c r="K162" i="23"/>
  <c r="K162" i="25" s="1"/>
  <c r="H162" i="23"/>
  <c r="H162" i="25" s="1"/>
  <c r="L161" i="25"/>
  <c r="C163" i="38" l="1"/>
  <c r="G163" i="38"/>
  <c r="L163" i="38" s="1"/>
  <c r="D162" i="38"/>
  <c r="E162" i="38"/>
  <c r="K164" i="24"/>
  <c r="J164" i="24"/>
  <c r="J164" i="21" s="1"/>
  <c r="J164" i="22" s="1"/>
  <c r="I164" i="24"/>
  <c r="I164" i="21" s="1"/>
  <c r="I164" i="22" s="1"/>
  <c r="Q164" i="13"/>
  <c r="K164" i="21"/>
  <c r="K164" i="22" s="1"/>
  <c r="B164" i="25"/>
  <c r="C164" i="25" s="1"/>
  <c r="B164" i="23"/>
  <c r="B164" i="38"/>
  <c r="C164" i="23"/>
  <c r="D164" i="23"/>
  <c r="E164" i="23"/>
  <c r="F164" i="23"/>
  <c r="D161" i="25"/>
  <c r="E161" i="25"/>
  <c r="G164" i="21"/>
  <c r="G164" i="22" s="1"/>
  <c r="H164" i="24"/>
  <c r="H164" i="21" s="1"/>
  <c r="H164" i="22" s="1"/>
  <c r="H165" i="13"/>
  <c r="I165" i="13"/>
  <c r="O165" i="13"/>
  <c r="M165" i="13"/>
  <c r="E165" i="13"/>
  <c r="D165" i="21" s="1"/>
  <c r="E165" i="21" s="1"/>
  <c r="G165" i="13"/>
  <c r="N165" i="13"/>
  <c r="A165" i="21"/>
  <c r="J165" i="13"/>
  <c r="A165" i="38"/>
  <c r="A165" i="25"/>
  <c r="A165" i="22"/>
  <c r="C165" i="13"/>
  <c r="C165" i="24" s="1"/>
  <c r="C165" i="21" s="1"/>
  <c r="C165" i="22" s="1"/>
  <c r="A165" i="23"/>
  <c r="B165" i="13"/>
  <c r="B165" i="24" s="1"/>
  <c r="B165" i="21" s="1"/>
  <c r="B165" i="22" s="1"/>
  <c r="A165" i="24"/>
  <c r="D165" i="24" s="1"/>
  <c r="E165" i="24" s="1"/>
  <c r="L165" i="13"/>
  <c r="K165" i="13"/>
  <c r="A166" i="13"/>
  <c r="L162" i="25"/>
  <c r="K163" i="23"/>
  <c r="K163" i="25" s="1"/>
  <c r="J163" i="23"/>
  <c r="J163" i="25" s="1"/>
  <c r="H163" i="23"/>
  <c r="H163" i="25" s="1"/>
  <c r="I163" i="23"/>
  <c r="I163" i="25" s="1"/>
  <c r="M163" i="23"/>
  <c r="G163" i="23"/>
  <c r="G163" i="25" s="1"/>
  <c r="C164" i="38" l="1"/>
  <c r="G164" i="38"/>
  <c r="L164" i="38" s="1"/>
  <c r="D163" i="38"/>
  <c r="E163" i="38"/>
  <c r="K165" i="24"/>
  <c r="K165" i="21" s="1"/>
  <c r="K165" i="22" s="1"/>
  <c r="G165" i="24"/>
  <c r="G165" i="21" s="1"/>
  <c r="G165" i="22" s="1"/>
  <c r="J165" i="24"/>
  <c r="J165" i="21" s="1"/>
  <c r="J165" i="22" s="1"/>
  <c r="Q165" i="13"/>
  <c r="H165" i="24"/>
  <c r="H165" i="21" s="1"/>
  <c r="H165" i="22" s="1"/>
  <c r="L163" i="25"/>
  <c r="D163" i="25" s="1"/>
  <c r="I165" i="24"/>
  <c r="I165" i="21" s="1"/>
  <c r="I165" i="22" s="1"/>
  <c r="C165" i="23"/>
  <c r="E165" i="23"/>
  <c r="D165" i="23"/>
  <c r="F165" i="23"/>
  <c r="H164" i="23"/>
  <c r="H164" i="25" s="1"/>
  <c r="I164" i="23"/>
  <c r="I164" i="25" s="1"/>
  <c r="M164" i="23"/>
  <c r="K164" i="23"/>
  <c r="K164" i="25" s="1"/>
  <c r="J164" i="23"/>
  <c r="J164" i="25" s="1"/>
  <c r="G164" i="23"/>
  <c r="G164" i="25" s="1"/>
  <c r="D162" i="25"/>
  <c r="E162" i="25"/>
  <c r="A166" i="25"/>
  <c r="G166" i="13"/>
  <c r="L166" i="13"/>
  <c r="K166" i="13"/>
  <c r="B166" i="13"/>
  <c r="B166" i="24" s="1"/>
  <c r="B166" i="21" s="1"/>
  <c r="B166" i="22" s="1"/>
  <c r="A166" i="21"/>
  <c r="I166" i="13"/>
  <c r="E166" i="13"/>
  <c r="D166" i="21" s="1"/>
  <c r="E166" i="21" s="1"/>
  <c r="A166" i="38"/>
  <c r="A166" i="22"/>
  <c r="H166" i="13"/>
  <c r="C166" i="13"/>
  <c r="C166" i="24" s="1"/>
  <c r="C166" i="21" s="1"/>
  <c r="C166" i="22" s="1"/>
  <c r="N166" i="13"/>
  <c r="A166" i="24"/>
  <c r="D166" i="24" s="1"/>
  <c r="E166" i="24" s="1"/>
  <c r="J166" i="13"/>
  <c r="A166" i="23"/>
  <c r="O166" i="13"/>
  <c r="M166" i="13"/>
  <c r="A167" i="13"/>
  <c r="B165" i="23"/>
  <c r="B165" i="38"/>
  <c r="B165" i="25"/>
  <c r="C165" i="25" s="1"/>
  <c r="C165" i="38" l="1"/>
  <c r="G165" i="38"/>
  <c r="L165" i="38" s="1"/>
  <c r="D164" i="38"/>
  <c r="E164" i="38"/>
  <c r="E163" i="25"/>
  <c r="K166" i="24"/>
  <c r="K166" i="21" s="1"/>
  <c r="K166" i="22" s="1"/>
  <c r="J166" i="24"/>
  <c r="J166" i="21" s="1"/>
  <c r="J166" i="22" s="1"/>
  <c r="H166" i="24"/>
  <c r="H166" i="21" s="1"/>
  <c r="H166" i="22" s="1"/>
  <c r="I166" i="24"/>
  <c r="I166" i="21" s="1"/>
  <c r="I166" i="22" s="1"/>
  <c r="G165" i="23"/>
  <c r="G165" i="25" s="1"/>
  <c r="I165" i="23"/>
  <c r="I165" i="25" s="1"/>
  <c r="M165" i="23"/>
  <c r="J165" i="23"/>
  <c r="J165" i="25" s="1"/>
  <c r="H165" i="23"/>
  <c r="H165" i="25" s="1"/>
  <c r="K165" i="23"/>
  <c r="K165" i="25" s="1"/>
  <c r="M167" i="13"/>
  <c r="L167" i="13"/>
  <c r="A167" i="21"/>
  <c r="A167" i="38"/>
  <c r="N167" i="13"/>
  <c r="K167" i="13"/>
  <c r="H167" i="13"/>
  <c r="A167" i="23"/>
  <c r="A167" i="24"/>
  <c r="D167" i="24" s="1"/>
  <c r="E167" i="24" s="1"/>
  <c r="E167" i="13"/>
  <c r="D167" i="21" s="1"/>
  <c r="E167" i="21" s="1"/>
  <c r="A167" i="22"/>
  <c r="G167" i="13"/>
  <c r="O167" i="13"/>
  <c r="B167" i="13"/>
  <c r="B167" i="24" s="1"/>
  <c r="B167" i="21" s="1"/>
  <c r="B167" i="22" s="1"/>
  <c r="A167" i="25"/>
  <c r="I167" i="13"/>
  <c r="J167" i="13"/>
  <c r="J167" i="24" s="1"/>
  <c r="C167" i="13"/>
  <c r="C167" i="24" s="1"/>
  <c r="C167" i="21" s="1"/>
  <c r="C167" i="22" s="1"/>
  <c r="A168" i="13"/>
  <c r="Q166" i="13"/>
  <c r="G166" i="24"/>
  <c r="G166" i="21" s="1"/>
  <c r="G166" i="22" s="1"/>
  <c r="L164" i="25"/>
  <c r="C166" i="23"/>
  <c r="D166" i="23"/>
  <c r="F166" i="23"/>
  <c r="E166" i="23"/>
  <c r="B166" i="23"/>
  <c r="B166" i="38"/>
  <c r="B166" i="25"/>
  <c r="C166" i="25" s="1"/>
  <c r="C166" i="38" l="1"/>
  <c r="G166" i="38"/>
  <c r="L166" i="38" s="1"/>
  <c r="D165" i="38"/>
  <c r="E165" i="38"/>
  <c r="J167" i="21"/>
  <c r="J167" i="22" s="1"/>
  <c r="I167" i="24"/>
  <c r="I167" i="21" s="1"/>
  <c r="I167" i="22" s="1"/>
  <c r="G167" i="24"/>
  <c r="G167" i="21" s="1"/>
  <c r="G167" i="22" s="1"/>
  <c r="D167" i="23"/>
  <c r="C167" i="23"/>
  <c r="F167" i="23"/>
  <c r="E167" i="23"/>
  <c r="H166" i="23"/>
  <c r="H166" i="25" s="1"/>
  <c r="I166" i="23"/>
  <c r="I166" i="25" s="1"/>
  <c r="M166" i="23"/>
  <c r="K166" i="23"/>
  <c r="K166" i="25" s="1"/>
  <c r="J166" i="23"/>
  <c r="J166" i="25" s="1"/>
  <c r="G166" i="23"/>
  <c r="G166" i="25" s="1"/>
  <c r="A168" i="24"/>
  <c r="D168" i="24" s="1"/>
  <c r="E168" i="24" s="1"/>
  <c r="K168" i="13"/>
  <c r="B168" i="13"/>
  <c r="B168" i="24" s="1"/>
  <c r="B168" i="21" s="1"/>
  <c r="B168" i="22" s="1"/>
  <c r="M168" i="13"/>
  <c r="N168" i="13"/>
  <c r="A168" i="22"/>
  <c r="L168" i="13"/>
  <c r="G168" i="13"/>
  <c r="I168" i="13"/>
  <c r="I168" i="24" s="1"/>
  <c r="E168" i="13"/>
  <c r="D168" i="21" s="1"/>
  <c r="E168" i="21" s="1"/>
  <c r="A168" i="38"/>
  <c r="H168" i="13"/>
  <c r="A168" i="21"/>
  <c r="J168" i="13"/>
  <c r="O168" i="13"/>
  <c r="A168" i="25"/>
  <c r="C168" i="13"/>
  <c r="C168" i="24" s="1"/>
  <c r="C168" i="21" s="1"/>
  <c r="C168" i="22" s="1"/>
  <c r="A168" i="23"/>
  <c r="A169" i="13"/>
  <c r="H167" i="24"/>
  <c r="H167" i="21" s="1"/>
  <c r="H167" i="22" s="1"/>
  <c r="L165" i="25"/>
  <c r="D164" i="25"/>
  <c r="E164" i="25"/>
  <c r="B167" i="23"/>
  <c r="B167" i="38"/>
  <c r="B167" i="25"/>
  <c r="C167" i="25" s="1"/>
  <c r="K167" i="24"/>
  <c r="K167" i="21" s="1"/>
  <c r="K167" i="22" s="1"/>
  <c r="Q167" i="13"/>
  <c r="C167" i="38" l="1"/>
  <c r="G167" i="38"/>
  <c r="L167" i="38" s="1"/>
  <c r="D166" i="38"/>
  <c r="E166" i="38"/>
  <c r="H168" i="24"/>
  <c r="H168" i="21" s="1"/>
  <c r="H168" i="22" s="1"/>
  <c r="G168" i="24"/>
  <c r="G168" i="21" s="1"/>
  <c r="G168" i="22" s="1"/>
  <c r="I168" i="21"/>
  <c r="I168" i="22" s="1"/>
  <c r="L166" i="25"/>
  <c r="D166" i="25" s="1"/>
  <c r="E169" i="13"/>
  <c r="D169" i="21" s="1"/>
  <c r="E169" i="21" s="1"/>
  <c r="B169" i="13"/>
  <c r="B169" i="24" s="1"/>
  <c r="B169" i="21" s="1"/>
  <c r="B169" i="22" s="1"/>
  <c r="A169" i="24"/>
  <c r="D169" i="24" s="1"/>
  <c r="E169" i="24" s="1"/>
  <c r="A169" i="23"/>
  <c r="A169" i="25"/>
  <c r="M169" i="13"/>
  <c r="O169" i="13"/>
  <c r="H169" i="13"/>
  <c r="L169" i="13"/>
  <c r="J169" i="13"/>
  <c r="N169" i="13"/>
  <c r="K169" i="13"/>
  <c r="A169" i="21"/>
  <c r="A169" i="38"/>
  <c r="C169" i="13"/>
  <c r="C169" i="24" s="1"/>
  <c r="C169" i="21" s="1"/>
  <c r="C169" i="22" s="1"/>
  <c r="I169" i="13"/>
  <c r="A169" i="22"/>
  <c r="G169" i="13"/>
  <c r="A170" i="13"/>
  <c r="B168" i="38"/>
  <c r="B168" i="25"/>
  <c r="C168" i="25" s="1"/>
  <c r="B168" i="23"/>
  <c r="E165" i="25"/>
  <c r="D165" i="25"/>
  <c r="C168" i="23"/>
  <c r="D168" i="23"/>
  <c r="E168" i="23"/>
  <c r="F168" i="23"/>
  <c r="J168" i="24"/>
  <c r="J168" i="21" s="1"/>
  <c r="J168" i="22" s="1"/>
  <c r="K168" i="24"/>
  <c r="K168" i="21" s="1"/>
  <c r="K168" i="22" s="1"/>
  <c r="H167" i="23"/>
  <c r="H167" i="25" s="1"/>
  <c r="I167" i="23"/>
  <c r="I167" i="25" s="1"/>
  <c r="J167" i="23"/>
  <c r="J167" i="25" s="1"/>
  <c r="M167" i="23"/>
  <c r="G167" i="23"/>
  <c r="G167" i="25" s="1"/>
  <c r="K167" i="23"/>
  <c r="K167" i="25" s="1"/>
  <c r="Q168" i="13"/>
  <c r="C168" i="38" l="1"/>
  <c r="G168" i="38"/>
  <c r="L168" i="38" s="1"/>
  <c r="E167" i="38"/>
  <c r="D167" i="38"/>
  <c r="E166" i="25"/>
  <c r="L167" i="25"/>
  <c r="E167" i="25" s="1"/>
  <c r="G169" i="24"/>
  <c r="G169" i="21" s="1"/>
  <c r="G169" i="22" s="1"/>
  <c r="J169" i="24"/>
  <c r="J169" i="21" s="1"/>
  <c r="J169" i="22" s="1"/>
  <c r="I169" i="24"/>
  <c r="I169" i="21" s="1"/>
  <c r="I169" i="22" s="1"/>
  <c r="K169" i="24"/>
  <c r="Q169" i="13"/>
  <c r="K168" i="23"/>
  <c r="K168" i="25" s="1"/>
  <c r="G168" i="23"/>
  <c r="G168" i="25" s="1"/>
  <c r="J168" i="23"/>
  <c r="J168" i="25" s="1"/>
  <c r="I168" i="23"/>
  <c r="I168" i="25" s="1"/>
  <c r="H168" i="23"/>
  <c r="H168" i="25" s="1"/>
  <c r="M168" i="23"/>
  <c r="K169" i="21"/>
  <c r="K169" i="22" s="1"/>
  <c r="H169" i="24"/>
  <c r="H169" i="21" s="1"/>
  <c r="H169" i="22" s="1"/>
  <c r="E169" i="23"/>
  <c r="C169" i="23"/>
  <c r="D169" i="23"/>
  <c r="F169" i="23"/>
  <c r="B169" i="23"/>
  <c r="B169" i="25"/>
  <c r="C169" i="25" s="1"/>
  <c r="B169" i="38"/>
  <c r="A170" i="24"/>
  <c r="D170" i="24" s="1"/>
  <c r="E170" i="24" s="1"/>
  <c r="H170" i="13"/>
  <c r="A170" i="21"/>
  <c r="I170" i="13"/>
  <c r="A170" i="23"/>
  <c r="K170" i="13"/>
  <c r="E170" i="13"/>
  <c r="D170" i="21" s="1"/>
  <c r="E170" i="21" s="1"/>
  <c r="J170" i="13"/>
  <c r="L170" i="13"/>
  <c r="C170" i="13"/>
  <c r="C170" i="24" s="1"/>
  <c r="C170" i="21" s="1"/>
  <c r="C170" i="22" s="1"/>
  <c r="M170" i="13"/>
  <c r="A170" i="22"/>
  <c r="A170" i="25"/>
  <c r="A170" i="38"/>
  <c r="O170" i="13"/>
  <c r="B170" i="13"/>
  <c r="B170" i="24" s="1"/>
  <c r="B170" i="21" s="1"/>
  <c r="B170" i="22" s="1"/>
  <c r="N170" i="13"/>
  <c r="G170" i="13"/>
  <c r="A171" i="13"/>
  <c r="C169" i="38" l="1"/>
  <c r="G169" i="38"/>
  <c r="L169" i="38" s="1"/>
  <c r="D168" i="38"/>
  <c r="E168" i="38"/>
  <c r="D167" i="25"/>
  <c r="I170" i="24"/>
  <c r="I170" i="21" s="1"/>
  <c r="I170" i="22" s="1"/>
  <c r="L168" i="25"/>
  <c r="M171" i="13"/>
  <c r="N171" i="13"/>
  <c r="A171" i="22"/>
  <c r="C171" i="13"/>
  <c r="C171" i="24" s="1"/>
  <c r="C171" i="21" s="1"/>
  <c r="C171" i="22" s="1"/>
  <c r="J171" i="13"/>
  <c r="A171" i="25"/>
  <c r="I171" i="13"/>
  <c r="E171" i="13"/>
  <c r="D171" i="21" s="1"/>
  <c r="E171" i="21" s="1"/>
  <c r="A171" i="21"/>
  <c r="L171" i="13"/>
  <c r="A171" i="24"/>
  <c r="D171" i="24" s="1"/>
  <c r="E171" i="24" s="1"/>
  <c r="A171" i="38"/>
  <c r="B171" i="13"/>
  <c r="B171" i="24" s="1"/>
  <c r="B171" i="21" s="1"/>
  <c r="B171" i="22" s="1"/>
  <c r="A171" i="23"/>
  <c r="G171" i="13"/>
  <c r="G171" i="24" s="1"/>
  <c r="O171" i="13"/>
  <c r="K171" i="13"/>
  <c r="H171" i="13"/>
  <c r="A172" i="13"/>
  <c r="Q170" i="13"/>
  <c r="F170" i="23"/>
  <c r="E170" i="23"/>
  <c r="C170" i="23"/>
  <c r="D170" i="23"/>
  <c r="G169" i="23"/>
  <c r="G169" i="25" s="1"/>
  <c r="M169" i="23"/>
  <c r="K169" i="23"/>
  <c r="K169" i="25" s="1"/>
  <c r="H169" i="23"/>
  <c r="H169" i="25" s="1"/>
  <c r="I169" i="23"/>
  <c r="I169" i="25" s="1"/>
  <c r="J169" i="23"/>
  <c r="J169" i="25" s="1"/>
  <c r="B170" i="25"/>
  <c r="C170" i="25" s="1"/>
  <c r="B170" i="23"/>
  <c r="B170" i="38"/>
  <c r="J170" i="24"/>
  <c r="J170" i="21" s="1"/>
  <c r="J170" i="22" s="1"/>
  <c r="G170" i="24"/>
  <c r="G170" i="21" s="1"/>
  <c r="G170" i="22" s="1"/>
  <c r="K170" i="24"/>
  <c r="K170" i="21" s="1"/>
  <c r="K170" i="22" s="1"/>
  <c r="H170" i="24"/>
  <c r="H170" i="21" s="1"/>
  <c r="H170" i="22" s="1"/>
  <c r="C170" i="38" l="1"/>
  <c r="G170" i="38"/>
  <c r="L170" i="38" s="1"/>
  <c r="D169" i="38"/>
  <c r="E169" i="38"/>
  <c r="K171" i="24"/>
  <c r="K171" i="21" s="1"/>
  <c r="K171" i="22" s="1"/>
  <c r="H171" i="24"/>
  <c r="H171" i="21" s="1"/>
  <c r="H171" i="22" s="1"/>
  <c r="Q171" i="13"/>
  <c r="J171" i="24"/>
  <c r="J171" i="21" s="1"/>
  <c r="J171" i="22" s="1"/>
  <c r="K170" i="23"/>
  <c r="K170" i="25" s="1"/>
  <c r="J170" i="23"/>
  <c r="J170" i="25" s="1"/>
  <c r="H170" i="23"/>
  <c r="H170" i="25" s="1"/>
  <c r="I170" i="23"/>
  <c r="I170" i="25" s="1"/>
  <c r="G170" i="23"/>
  <c r="G170" i="25" s="1"/>
  <c r="M170" i="23"/>
  <c r="L169" i="25"/>
  <c r="E168" i="25"/>
  <c r="D168" i="25"/>
  <c r="F171" i="23"/>
  <c r="E171" i="23"/>
  <c r="D171" i="23"/>
  <c r="C171" i="23"/>
  <c r="B171" i="25"/>
  <c r="C171" i="25" s="1"/>
  <c r="B171" i="38"/>
  <c r="B171" i="23"/>
  <c r="A172" i="25"/>
  <c r="K172" i="13"/>
  <c r="B172" i="13"/>
  <c r="B172" i="24" s="1"/>
  <c r="B172" i="21" s="1"/>
  <c r="B172" i="22" s="1"/>
  <c r="H172" i="13"/>
  <c r="G172" i="13"/>
  <c r="A172" i="23"/>
  <c r="A172" i="38"/>
  <c r="A172" i="21"/>
  <c r="I172" i="13"/>
  <c r="E172" i="13"/>
  <c r="D172" i="21" s="1"/>
  <c r="E172" i="21" s="1"/>
  <c r="A172" i="24"/>
  <c r="D172" i="24" s="1"/>
  <c r="E172" i="24" s="1"/>
  <c r="L172" i="13"/>
  <c r="C172" i="13"/>
  <c r="C172" i="24" s="1"/>
  <c r="C172" i="21" s="1"/>
  <c r="C172" i="22" s="1"/>
  <c r="O172" i="13"/>
  <c r="M172" i="13"/>
  <c r="N172" i="13"/>
  <c r="A172" i="22"/>
  <c r="J172" i="13"/>
  <c r="A173" i="13"/>
  <c r="G171" i="21"/>
  <c r="G171" i="22" s="1"/>
  <c r="I171" i="24"/>
  <c r="I171" i="21" s="1"/>
  <c r="I171" i="22" s="1"/>
  <c r="C171" i="38" l="1"/>
  <c r="G171" i="38"/>
  <c r="L171" i="38" s="1"/>
  <c r="D170" i="38"/>
  <c r="E170" i="38"/>
  <c r="H172" i="24"/>
  <c r="H172" i="21" s="1"/>
  <c r="H172" i="22" s="1"/>
  <c r="B172" i="23"/>
  <c r="B172" i="25"/>
  <c r="C172" i="25" s="1"/>
  <c r="B172" i="38"/>
  <c r="E169" i="25"/>
  <c r="D169" i="25"/>
  <c r="Q172" i="13"/>
  <c r="A173" i="25"/>
  <c r="C173" i="13"/>
  <c r="C173" i="24" s="1"/>
  <c r="C173" i="21" s="1"/>
  <c r="C173" i="22" s="1"/>
  <c r="A173" i="21"/>
  <c r="A173" i="38"/>
  <c r="M173" i="13"/>
  <c r="L173" i="13"/>
  <c r="B173" i="13"/>
  <c r="B173" i="24" s="1"/>
  <c r="B173" i="21" s="1"/>
  <c r="B173" i="22" s="1"/>
  <c r="A173" i="24"/>
  <c r="D173" i="24" s="1"/>
  <c r="E173" i="24" s="1"/>
  <c r="K173" i="13"/>
  <c r="H173" i="13"/>
  <c r="I173" i="13"/>
  <c r="O173" i="13"/>
  <c r="E173" i="13"/>
  <c r="D173" i="21" s="1"/>
  <c r="E173" i="21" s="1"/>
  <c r="J173" i="13"/>
  <c r="A173" i="22"/>
  <c r="N173" i="13"/>
  <c r="A173" i="23"/>
  <c r="G173" i="13"/>
  <c r="A174" i="13"/>
  <c r="J172" i="24"/>
  <c r="J172" i="21" s="1"/>
  <c r="J172" i="22" s="1"/>
  <c r="D172" i="23"/>
  <c r="C172" i="23"/>
  <c r="F172" i="23"/>
  <c r="E172" i="23"/>
  <c r="K172" i="24"/>
  <c r="K172" i="21" s="1"/>
  <c r="K172" i="22" s="1"/>
  <c r="I172" i="24"/>
  <c r="I172" i="21" s="1"/>
  <c r="I172" i="22" s="1"/>
  <c r="G172" i="24"/>
  <c r="G172" i="21" s="1"/>
  <c r="G172" i="22" s="1"/>
  <c r="M171" i="23"/>
  <c r="J171" i="23"/>
  <c r="J171" i="25" s="1"/>
  <c r="K171" i="23"/>
  <c r="K171" i="25" s="1"/>
  <c r="H171" i="23"/>
  <c r="H171" i="25" s="1"/>
  <c r="I171" i="23"/>
  <c r="I171" i="25" s="1"/>
  <c r="G171" i="23"/>
  <c r="G171" i="25" s="1"/>
  <c r="L170" i="25"/>
  <c r="C172" i="38" l="1"/>
  <c r="G172" i="38"/>
  <c r="L172" i="38" s="1"/>
  <c r="D171" i="38"/>
  <c r="E171" i="38"/>
  <c r="G173" i="24"/>
  <c r="G173" i="21" s="1"/>
  <c r="G173" i="22" s="1"/>
  <c r="J173" i="24"/>
  <c r="J173" i="21" s="1"/>
  <c r="J173" i="22" s="1"/>
  <c r="K173" i="24"/>
  <c r="K173" i="21" s="1"/>
  <c r="K173" i="22" s="1"/>
  <c r="I173" i="24"/>
  <c r="I173" i="21" s="1"/>
  <c r="I173" i="22" s="1"/>
  <c r="H173" i="24"/>
  <c r="H173" i="21" s="1"/>
  <c r="H173" i="22" s="1"/>
  <c r="Q173" i="13"/>
  <c r="L171" i="25"/>
  <c r="E171" i="25" s="1"/>
  <c r="G172" i="23"/>
  <c r="G172" i="25" s="1"/>
  <c r="H172" i="23"/>
  <c r="H172" i="25" s="1"/>
  <c r="M172" i="23"/>
  <c r="K172" i="23"/>
  <c r="K172" i="25" s="1"/>
  <c r="J172" i="23"/>
  <c r="J172" i="25" s="1"/>
  <c r="I172" i="23"/>
  <c r="I172" i="25" s="1"/>
  <c r="D173" i="23"/>
  <c r="C173" i="23"/>
  <c r="E173" i="23"/>
  <c r="F173" i="23"/>
  <c r="D170" i="25"/>
  <c r="E170" i="25"/>
  <c r="A174" i="21"/>
  <c r="N174" i="13"/>
  <c r="J174" i="13"/>
  <c r="I174" i="13"/>
  <c r="L174" i="13"/>
  <c r="M174" i="13"/>
  <c r="H174" i="13"/>
  <c r="G174" i="13"/>
  <c r="K174" i="13"/>
  <c r="C174" i="13"/>
  <c r="C174" i="24" s="1"/>
  <c r="C174" i="21" s="1"/>
  <c r="C174" i="22" s="1"/>
  <c r="B174" i="13"/>
  <c r="B174" i="24" s="1"/>
  <c r="B174" i="21" s="1"/>
  <c r="B174" i="22" s="1"/>
  <c r="A174" i="23"/>
  <c r="A174" i="22"/>
  <c r="A174" i="38"/>
  <c r="O174" i="13"/>
  <c r="A174" i="25"/>
  <c r="E174" i="13"/>
  <c r="D174" i="21" s="1"/>
  <c r="E174" i="21" s="1"/>
  <c r="A174" i="24"/>
  <c r="D174" i="24" s="1"/>
  <c r="E174" i="24" s="1"/>
  <c r="A175" i="13"/>
  <c r="B173" i="23"/>
  <c r="B173" i="25"/>
  <c r="C173" i="25" s="1"/>
  <c r="B173" i="38"/>
  <c r="C173" i="38" l="1"/>
  <c r="G173" i="38"/>
  <c r="L173" i="38" s="1"/>
  <c r="D172" i="38"/>
  <c r="E172" i="38"/>
  <c r="D171" i="25"/>
  <c r="K174" i="24"/>
  <c r="K174" i="21" s="1"/>
  <c r="K174" i="22" s="1"/>
  <c r="Q174" i="13"/>
  <c r="H173" i="23"/>
  <c r="H173" i="25" s="1"/>
  <c r="I173" i="23"/>
  <c r="I173" i="25" s="1"/>
  <c r="M173" i="23"/>
  <c r="K173" i="23"/>
  <c r="K173" i="25" s="1"/>
  <c r="J173" i="23"/>
  <c r="J173" i="25" s="1"/>
  <c r="G173" i="23"/>
  <c r="G173" i="25" s="1"/>
  <c r="L172" i="25"/>
  <c r="D174" i="23"/>
  <c r="E174" i="23"/>
  <c r="F174" i="23"/>
  <c r="C174" i="23"/>
  <c r="G174" i="24"/>
  <c r="G174" i="21" s="1"/>
  <c r="G174" i="22" s="1"/>
  <c r="I174" i="24"/>
  <c r="I174" i="21" s="1"/>
  <c r="I174" i="22" s="1"/>
  <c r="J175" i="13"/>
  <c r="N175" i="13"/>
  <c r="A175" i="21"/>
  <c r="A175" i="38"/>
  <c r="E175" i="13"/>
  <c r="D175" i="21" s="1"/>
  <c r="E175" i="21" s="1"/>
  <c r="A175" i="24"/>
  <c r="D175" i="24" s="1"/>
  <c r="E175" i="24" s="1"/>
  <c r="A175" i="25"/>
  <c r="H175" i="13"/>
  <c r="L175" i="13"/>
  <c r="B175" i="13"/>
  <c r="B175" i="24" s="1"/>
  <c r="B175" i="21" s="1"/>
  <c r="B175" i="22" s="1"/>
  <c r="K175" i="13"/>
  <c r="G175" i="13"/>
  <c r="O175" i="13"/>
  <c r="I175" i="13"/>
  <c r="I175" i="24" s="1"/>
  <c r="M175" i="13"/>
  <c r="A175" i="22"/>
  <c r="C175" i="13"/>
  <c r="C175" i="24" s="1"/>
  <c r="C175" i="21" s="1"/>
  <c r="C175" i="22" s="1"/>
  <c r="A175" i="23"/>
  <c r="A176" i="13"/>
  <c r="B174" i="38"/>
  <c r="B174" i="25"/>
  <c r="C174" i="25" s="1"/>
  <c r="B174" i="23"/>
  <c r="H174" i="24"/>
  <c r="H174" i="21" s="1"/>
  <c r="H174" i="22" s="1"/>
  <c r="J174" i="24"/>
  <c r="J174" i="21" s="1"/>
  <c r="J174" i="22" s="1"/>
  <c r="C174" i="38" l="1"/>
  <c r="G174" i="38"/>
  <c r="L174" i="38" s="1"/>
  <c r="D173" i="38"/>
  <c r="E173" i="38"/>
  <c r="I175" i="21"/>
  <c r="I175" i="22" s="1"/>
  <c r="G175" i="24"/>
  <c r="G175" i="21" s="1"/>
  <c r="G175" i="22" s="1"/>
  <c r="H175" i="24"/>
  <c r="H175" i="21" s="1"/>
  <c r="H175" i="22" s="1"/>
  <c r="M176" i="13"/>
  <c r="N176" i="13"/>
  <c r="A176" i="22"/>
  <c r="A176" i="23"/>
  <c r="G176" i="13"/>
  <c r="E176" i="13"/>
  <c r="D176" i="21" s="1"/>
  <c r="E176" i="21" s="1"/>
  <c r="J176" i="13"/>
  <c r="H176" i="13"/>
  <c r="A176" i="21"/>
  <c r="C176" i="13"/>
  <c r="C176" i="24" s="1"/>
  <c r="C176" i="21" s="1"/>
  <c r="C176" i="22" s="1"/>
  <c r="A176" i="24"/>
  <c r="D176" i="24" s="1"/>
  <c r="E176" i="24" s="1"/>
  <c r="A176" i="25"/>
  <c r="K176" i="13"/>
  <c r="B176" i="13"/>
  <c r="B176" i="24" s="1"/>
  <c r="B176" i="21" s="1"/>
  <c r="B176" i="22" s="1"/>
  <c r="L176" i="13"/>
  <c r="I176" i="13"/>
  <c r="A176" i="38"/>
  <c r="O176" i="13"/>
  <c r="A177" i="13"/>
  <c r="K175" i="24"/>
  <c r="K175" i="21" s="1"/>
  <c r="K175" i="22" s="1"/>
  <c r="B175" i="25"/>
  <c r="C175" i="25" s="1"/>
  <c r="B175" i="38"/>
  <c r="B175" i="23"/>
  <c r="K174" i="23"/>
  <c r="K174" i="25" s="1"/>
  <c r="I174" i="23"/>
  <c r="I174" i="25" s="1"/>
  <c r="J174" i="23"/>
  <c r="J174" i="25" s="1"/>
  <c r="G174" i="23"/>
  <c r="G174" i="25" s="1"/>
  <c r="H174" i="23"/>
  <c r="H174" i="25" s="1"/>
  <c r="M174" i="23"/>
  <c r="E175" i="23"/>
  <c r="D175" i="23"/>
  <c r="F175" i="23"/>
  <c r="C175" i="23"/>
  <c r="Q175" i="13"/>
  <c r="J175" i="24"/>
  <c r="J175" i="21" s="1"/>
  <c r="J175" i="22" s="1"/>
  <c r="D172" i="25"/>
  <c r="E172" i="25"/>
  <c r="L173" i="25"/>
  <c r="C175" i="38" l="1"/>
  <c r="G175" i="38"/>
  <c r="L175" i="38" s="1"/>
  <c r="D174" i="38"/>
  <c r="E174" i="38"/>
  <c r="K176" i="24"/>
  <c r="K176" i="21" s="1"/>
  <c r="K176" i="22" s="1"/>
  <c r="G176" i="24"/>
  <c r="G176" i="21" s="1"/>
  <c r="G176" i="22" s="1"/>
  <c r="I176" i="24"/>
  <c r="I176" i="21" s="1"/>
  <c r="I176" i="22" s="1"/>
  <c r="E173" i="25"/>
  <c r="D173" i="25"/>
  <c r="L174" i="25"/>
  <c r="H176" i="24"/>
  <c r="H176" i="21" s="1"/>
  <c r="H176" i="22" s="1"/>
  <c r="C176" i="23"/>
  <c r="E176" i="23"/>
  <c r="F176" i="23"/>
  <c r="D176" i="23"/>
  <c r="H175" i="23"/>
  <c r="H175" i="25" s="1"/>
  <c r="I175" i="23"/>
  <c r="I175" i="25" s="1"/>
  <c r="G175" i="23"/>
  <c r="G175" i="25" s="1"/>
  <c r="K175" i="23"/>
  <c r="K175" i="25" s="1"/>
  <c r="J175" i="23"/>
  <c r="J175" i="25" s="1"/>
  <c r="M175" i="23"/>
  <c r="H177" i="13"/>
  <c r="N177" i="13"/>
  <c r="C177" i="13"/>
  <c r="C177" i="24" s="1"/>
  <c r="C177" i="21" s="1"/>
  <c r="C177" i="22" s="1"/>
  <c r="A177" i="25"/>
  <c r="A177" i="22"/>
  <c r="G177" i="13"/>
  <c r="A177" i="38"/>
  <c r="O177" i="13"/>
  <c r="A177" i="23"/>
  <c r="A177" i="24"/>
  <c r="D177" i="24" s="1"/>
  <c r="E177" i="24" s="1"/>
  <c r="I177" i="13"/>
  <c r="M177" i="13"/>
  <c r="E177" i="13"/>
  <c r="D177" i="21" s="1"/>
  <c r="E177" i="21" s="1"/>
  <c r="A177" i="21"/>
  <c r="L177" i="13"/>
  <c r="J177" i="13"/>
  <c r="B177" i="13"/>
  <c r="B177" i="24" s="1"/>
  <c r="B177" i="21" s="1"/>
  <c r="B177" i="22" s="1"/>
  <c r="K177" i="13"/>
  <c r="K177" i="24" s="1"/>
  <c r="A178" i="13"/>
  <c r="Q176" i="13"/>
  <c r="J176" i="24"/>
  <c r="J176" i="21" s="1"/>
  <c r="J176" i="22" s="1"/>
  <c r="B176" i="38"/>
  <c r="B176" i="25"/>
  <c r="C176" i="25" s="1"/>
  <c r="B176" i="23"/>
  <c r="C176" i="38" l="1"/>
  <c r="G176" i="38"/>
  <c r="L176" i="38" s="1"/>
  <c r="D175" i="38"/>
  <c r="E175" i="38"/>
  <c r="K177" i="21"/>
  <c r="K177" i="22" s="1"/>
  <c r="Q177" i="13"/>
  <c r="L175" i="25"/>
  <c r="D175" i="25" s="1"/>
  <c r="J177" i="24"/>
  <c r="J177" i="21" s="1"/>
  <c r="J177" i="22" s="1"/>
  <c r="E174" i="25"/>
  <c r="D174" i="25"/>
  <c r="A178" i="21"/>
  <c r="N178" i="13"/>
  <c r="E178" i="13"/>
  <c r="D178" i="21" s="1"/>
  <c r="E178" i="21" s="1"/>
  <c r="A178" i="24"/>
  <c r="D178" i="24" s="1"/>
  <c r="E178" i="24" s="1"/>
  <c r="B178" i="13"/>
  <c r="B178" i="24" s="1"/>
  <c r="B178" i="21" s="1"/>
  <c r="B178" i="22" s="1"/>
  <c r="K178" i="13"/>
  <c r="A178" i="25"/>
  <c r="G178" i="13"/>
  <c r="G178" i="24" s="1"/>
  <c r="L178" i="13"/>
  <c r="H178" i="13"/>
  <c r="A178" i="23"/>
  <c r="A178" i="22"/>
  <c r="A178" i="38"/>
  <c r="O178" i="13"/>
  <c r="I178" i="13"/>
  <c r="C178" i="13"/>
  <c r="C178" i="24" s="1"/>
  <c r="C178" i="21" s="1"/>
  <c r="C178" i="22" s="1"/>
  <c r="M178" i="13"/>
  <c r="J178" i="13"/>
  <c r="A179" i="13"/>
  <c r="I177" i="24"/>
  <c r="I177" i="21" s="1"/>
  <c r="I177" i="22" s="1"/>
  <c r="M176" i="23"/>
  <c r="J176" i="23"/>
  <c r="J176" i="25" s="1"/>
  <c r="H176" i="23"/>
  <c r="H176" i="25" s="1"/>
  <c r="I176" i="23"/>
  <c r="I176" i="25" s="1"/>
  <c r="G176" i="23"/>
  <c r="G176" i="25" s="1"/>
  <c r="K176" i="23"/>
  <c r="K176" i="25" s="1"/>
  <c r="G177" i="24"/>
  <c r="G177" i="21" s="1"/>
  <c r="G177" i="22" s="1"/>
  <c r="B177" i="38"/>
  <c r="B177" i="23"/>
  <c r="B177" i="25"/>
  <c r="C177" i="25" s="1"/>
  <c r="E177" i="23"/>
  <c r="D177" i="23"/>
  <c r="C177" i="23"/>
  <c r="F177" i="23"/>
  <c r="H177" i="24"/>
  <c r="H177" i="21" s="1"/>
  <c r="H177" i="22" s="1"/>
  <c r="C177" i="38" l="1"/>
  <c r="G177" i="38"/>
  <c r="L177" i="38" s="1"/>
  <c r="J178" i="24"/>
  <c r="J178" i="21" s="1"/>
  <c r="J178" i="22" s="1"/>
  <c r="D176" i="38"/>
  <c r="E176" i="38"/>
  <c r="H178" i="24"/>
  <c r="H178" i="21" s="1"/>
  <c r="H178" i="22" s="1"/>
  <c r="K178" i="24"/>
  <c r="K178" i="21" s="1"/>
  <c r="K178" i="22" s="1"/>
  <c r="E175" i="25"/>
  <c r="I178" i="24"/>
  <c r="I178" i="21" s="1"/>
  <c r="I178" i="22" s="1"/>
  <c r="J177" i="23"/>
  <c r="J177" i="25" s="1"/>
  <c r="I177" i="23"/>
  <c r="I177" i="25" s="1"/>
  <c r="K177" i="23"/>
  <c r="K177" i="25" s="1"/>
  <c r="M177" i="23"/>
  <c r="G177" i="23"/>
  <c r="G177" i="25" s="1"/>
  <c r="H177" i="23"/>
  <c r="H177" i="25" s="1"/>
  <c r="L176" i="25"/>
  <c r="G178" i="21"/>
  <c r="G178" i="22" s="1"/>
  <c r="E179" i="13"/>
  <c r="D179" i="21" s="1"/>
  <c r="E179" i="21" s="1"/>
  <c r="A179" i="38"/>
  <c r="G179" i="13"/>
  <c r="K179" i="13"/>
  <c r="A179" i="21"/>
  <c r="A179" i="24"/>
  <c r="D179" i="24" s="1"/>
  <c r="E179" i="24" s="1"/>
  <c r="L179" i="13"/>
  <c r="J179" i="13"/>
  <c r="I179" i="13"/>
  <c r="M179" i="13"/>
  <c r="N179" i="13"/>
  <c r="A179" i="25"/>
  <c r="O179" i="13"/>
  <c r="B179" i="13"/>
  <c r="B179" i="24" s="1"/>
  <c r="B179" i="21" s="1"/>
  <c r="B179" i="22" s="1"/>
  <c r="C179" i="13"/>
  <c r="C179" i="24" s="1"/>
  <c r="C179" i="21" s="1"/>
  <c r="C179" i="22" s="1"/>
  <c r="A179" i="22"/>
  <c r="A179" i="23"/>
  <c r="H179" i="13"/>
  <c r="H179" i="24" s="1"/>
  <c r="A180" i="13"/>
  <c r="E178" i="23"/>
  <c r="C178" i="23"/>
  <c r="F178" i="23"/>
  <c r="D178" i="23"/>
  <c r="Q178" i="13"/>
  <c r="B178" i="23"/>
  <c r="B178" i="25"/>
  <c r="C178" i="25" s="1"/>
  <c r="B178" i="38"/>
  <c r="C178" i="38" l="1"/>
  <c r="G178" i="38"/>
  <c r="L178" i="38" s="1"/>
  <c r="D177" i="38"/>
  <c r="E177" i="38"/>
  <c r="H179" i="21"/>
  <c r="H179" i="22" s="1"/>
  <c r="I179" i="24"/>
  <c r="I179" i="21" s="1"/>
  <c r="I179" i="22" s="1"/>
  <c r="L177" i="25"/>
  <c r="E177" i="25" s="1"/>
  <c r="J179" i="24"/>
  <c r="J179" i="21" s="1"/>
  <c r="J179" i="22" s="1"/>
  <c r="K179" i="24"/>
  <c r="K179" i="21" s="1"/>
  <c r="K179" i="22" s="1"/>
  <c r="G179" i="24"/>
  <c r="K178" i="23"/>
  <c r="K178" i="25" s="1"/>
  <c r="I178" i="23"/>
  <c r="I178" i="25" s="1"/>
  <c r="H178" i="23"/>
  <c r="H178" i="25" s="1"/>
  <c r="M178" i="23"/>
  <c r="J178" i="23"/>
  <c r="J178" i="25" s="1"/>
  <c r="G178" i="23"/>
  <c r="G178" i="25" s="1"/>
  <c r="Q179" i="13"/>
  <c r="G179" i="21"/>
  <c r="G179" i="22" s="1"/>
  <c r="E176" i="25"/>
  <c r="D176" i="25"/>
  <c r="A180" i="23"/>
  <c r="A180" i="22"/>
  <c r="A180" i="25"/>
  <c r="K180" i="13"/>
  <c r="G180" i="13"/>
  <c r="J180" i="13"/>
  <c r="E180" i="13"/>
  <c r="D180" i="21" s="1"/>
  <c r="E180" i="21" s="1"/>
  <c r="N180" i="13"/>
  <c r="A180" i="21"/>
  <c r="I180" i="13"/>
  <c r="B180" i="13"/>
  <c r="B180" i="24" s="1"/>
  <c r="B180" i="21" s="1"/>
  <c r="B180" i="22" s="1"/>
  <c r="H180" i="13"/>
  <c r="L180" i="13"/>
  <c r="M180" i="13"/>
  <c r="A180" i="38"/>
  <c r="C180" i="13"/>
  <c r="C180" i="24" s="1"/>
  <c r="C180" i="21" s="1"/>
  <c r="C180" i="22" s="1"/>
  <c r="O180" i="13"/>
  <c r="A180" i="24"/>
  <c r="D180" i="24" s="1"/>
  <c r="E180" i="24" s="1"/>
  <c r="A181" i="13"/>
  <c r="B179" i="25"/>
  <c r="C179" i="25" s="1"/>
  <c r="B179" i="38"/>
  <c r="C179" i="38" s="1"/>
  <c r="B179" i="23"/>
  <c r="C179" i="23"/>
  <c r="E179" i="23"/>
  <c r="F179" i="23"/>
  <c r="D179" i="23"/>
  <c r="D177" i="25"/>
  <c r="D178" i="38" l="1"/>
  <c r="E178" i="38"/>
  <c r="L178" i="25"/>
  <c r="D178" i="25" s="1"/>
  <c r="I180" i="24"/>
  <c r="I180" i="21" s="1"/>
  <c r="I180" i="22" s="1"/>
  <c r="Q180" i="13"/>
  <c r="G180" i="24"/>
  <c r="G180" i="21" s="1"/>
  <c r="G180" i="22" s="1"/>
  <c r="F180" i="23"/>
  <c r="D180" i="23"/>
  <c r="C180" i="23"/>
  <c r="E180" i="23"/>
  <c r="J180" i="24"/>
  <c r="J180" i="21" s="1"/>
  <c r="J180" i="22" s="1"/>
  <c r="I179" i="23"/>
  <c r="I179" i="25" s="1"/>
  <c r="G179" i="23"/>
  <c r="G179" i="25" s="1"/>
  <c r="J179" i="23"/>
  <c r="J179" i="25" s="1"/>
  <c r="K179" i="23"/>
  <c r="K179" i="25" s="1"/>
  <c r="M179" i="23"/>
  <c r="H179" i="23"/>
  <c r="H179" i="25" s="1"/>
  <c r="H180" i="24"/>
  <c r="H180" i="21" s="1"/>
  <c r="H180" i="22" s="1"/>
  <c r="K180" i="24"/>
  <c r="K180" i="21" s="1"/>
  <c r="K180" i="22" s="1"/>
  <c r="A181" i="23"/>
  <c r="I181" i="13"/>
  <c r="A181" i="22"/>
  <c r="B181" i="13"/>
  <c r="B181" i="24" s="1"/>
  <c r="B181" i="21" s="1"/>
  <c r="B181" i="22" s="1"/>
  <c r="K181" i="13"/>
  <c r="M181" i="13"/>
  <c r="E181" i="13"/>
  <c r="D181" i="21" s="1"/>
  <c r="E181" i="21" s="1"/>
  <c r="G181" i="13"/>
  <c r="A181" i="24"/>
  <c r="D181" i="24" s="1"/>
  <c r="E181" i="24" s="1"/>
  <c r="J181" i="13"/>
  <c r="O181" i="13"/>
  <c r="A181" i="21"/>
  <c r="A181" i="25"/>
  <c r="H181" i="13"/>
  <c r="A181" i="38"/>
  <c r="L181" i="13"/>
  <c r="C181" i="13"/>
  <c r="C181" i="24" s="1"/>
  <c r="C181" i="21" s="1"/>
  <c r="C181" i="22" s="1"/>
  <c r="N181" i="13"/>
  <c r="A182" i="13"/>
  <c r="B180" i="25"/>
  <c r="C180" i="25" s="1"/>
  <c r="B180" i="23"/>
  <c r="B180" i="38"/>
  <c r="C180" i="38" s="1"/>
  <c r="E178" i="25" l="1"/>
  <c r="G181" i="24"/>
  <c r="G181" i="21" s="1"/>
  <c r="G181" i="22" s="1"/>
  <c r="H181" i="24"/>
  <c r="H181" i="21" s="1"/>
  <c r="H181" i="22" s="1"/>
  <c r="J181" i="24"/>
  <c r="J181" i="21" s="1"/>
  <c r="J181" i="22" s="1"/>
  <c r="I181" i="24"/>
  <c r="I181" i="21" s="1"/>
  <c r="I181" i="22" s="1"/>
  <c r="L179" i="25"/>
  <c r="E179" i="25" s="1"/>
  <c r="H182" i="13"/>
  <c r="A182" i="38"/>
  <c r="E182" i="13"/>
  <c r="D182" i="21" s="1"/>
  <c r="E182" i="21" s="1"/>
  <c r="B182" i="13"/>
  <c r="B182" i="24" s="1"/>
  <c r="B182" i="21" s="1"/>
  <c r="B182" i="22" s="1"/>
  <c r="A182" i="25"/>
  <c r="O182" i="13"/>
  <c r="M182" i="13"/>
  <c r="C182" i="13"/>
  <c r="C182" i="24" s="1"/>
  <c r="C182" i="21" s="1"/>
  <c r="C182" i="22" s="1"/>
  <c r="N182" i="13"/>
  <c r="I182" i="13"/>
  <c r="A182" i="24"/>
  <c r="D182" i="24" s="1"/>
  <c r="E182" i="24" s="1"/>
  <c r="A182" i="23"/>
  <c r="A182" i="21"/>
  <c r="J182" i="13"/>
  <c r="A182" i="22"/>
  <c r="G182" i="13"/>
  <c r="L182" i="13"/>
  <c r="K182" i="13"/>
  <c r="A183" i="13"/>
  <c r="K181" i="24"/>
  <c r="K181" i="21" s="1"/>
  <c r="K181" i="22" s="1"/>
  <c r="E181" i="23"/>
  <c r="F181" i="23"/>
  <c r="D181" i="23"/>
  <c r="C181" i="23"/>
  <c r="G180" i="23"/>
  <c r="G180" i="25" s="1"/>
  <c r="H180" i="23"/>
  <c r="H180" i="25" s="1"/>
  <c r="M180" i="23"/>
  <c r="I180" i="23"/>
  <c r="I180" i="25" s="1"/>
  <c r="K180" i="23"/>
  <c r="K180" i="25" s="1"/>
  <c r="J180" i="23"/>
  <c r="J180" i="25" s="1"/>
  <c r="Q181" i="13"/>
  <c r="B181" i="38"/>
  <c r="C181" i="38" s="1"/>
  <c r="B181" i="23"/>
  <c r="B181" i="25"/>
  <c r="C181" i="25" s="1"/>
  <c r="D179" i="25" l="1"/>
  <c r="G182" i="24"/>
  <c r="C182" i="23"/>
  <c r="D182" i="23"/>
  <c r="E182" i="23"/>
  <c r="F182" i="23"/>
  <c r="B183" i="13"/>
  <c r="B183" i="24" s="1"/>
  <c r="B183" i="21" s="1"/>
  <c r="B183" i="22" s="1"/>
  <c r="K183" i="13"/>
  <c r="G183" i="13"/>
  <c r="O183" i="13"/>
  <c r="I183" i="13"/>
  <c r="M183" i="13"/>
  <c r="A183" i="22"/>
  <c r="C183" i="13"/>
  <c r="C183" i="24" s="1"/>
  <c r="C183" i="21" s="1"/>
  <c r="C183" i="22" s="1"/>
  <c r="N183" i="13"/>
  <c r="A183" i="21"/>
  <c r="E183" i="13"/>
  <c r="D183" i="21" s="1"/>
  <c r="E183" i="21" s="1"/>
  <c r="J183" i="13"/>
  <c r="A183" i="24"/>
  <c r="D183" i="24" s="1"/>
  <c r="E183" i="24" s="1"/>
  <c r="A183" i="25"/>
  <c r="H183" i="13"/>
  <c r="A183" i="23"/>
  <c r="L183" i="13"/>
  <c r="A183" i="38"/>
  <c r="A184" i="13"/>
  <c r="L180" i="25"/>
  <c r="K182" i="24"/>
  <c r="J182" i="24"/>
  <c r="I182" i="24"/>
  <c r="I182" i="21" s="1"/>
  <c r="G182" i="21"/>
  <c r="B182" i="23"/>
  <c r="B182" i="38"/>
  <c r="C182" i="38" s="1"/>
  <c r="B182" i="25"/>
  <c r="C182" i="25" s="1"/>
  <c r="K181" i="23"/>
  <c r="K181" i="25" s="1"/>
  <c r="G181" i="23"/>
  <c r="G181" i="25" s="1"/>
  <c r="H181" i="23"/>
  <c r="H181" i="25" s="1"/>
  <c r="I181" i="23"/>
  <c r="I181" i="25" s="1"/>
  <c r="J181" i="23"/>
  <c r="J181" i="25" s="1"/>
  <c r="M181" i="23"/>
  <c r="Q182" i="13"/>
  <c r="H182" i="24"/>
  <c r="J183" i="24" l="1"/>
  <c r="J183" i="21" s="1"/>
  <c r="J183" i="22" s="1"/>
  <c r="K182" i="21"/>
  <c r="G182" i="22"/>
  <c r="L184" i="13"/>
  <c r="A184" i="21"/>
  <c r="B184" i="13"/>
  <c r="B184" i="24" s="1"/>
  <c r="B184" i="21" s="1"/>
  <c r="B184" i="22" s="1"/>
  <c r="N184" i="13"/>
  <c r="A184" i="23"/>
  <c r="A184" i="24"/>
  <c r="A184" i="22"/>
  <c r="A184" i="38"/>
  <c r="I184" i="13"/>
  <c r="K184" i="13"/>
  <c r="A184" i="25"/>
  <c r="H184" i="13"/>
  <c r="J184" i="13"/>
  <c r="G184" i="13"/>
  <c r="E184" i="13"/>
  <c r="D184" i="21" s="1"/>
  <c r="E184" i="21" s="1"/>
  <c r="M184" i="13"/>
  <c r="C184" i="13"/>
  <c r="C184" i="24" s="1"/>
  <c r="C184" i="21" s="1"/>
  <c r="C184" i="22" s="1"/>
  <c r="O184" i="13"/>
  <c r="A185" i="13"/>
  <c r="H183" i="24"/>
  <c r="H183" i="21" s="1"/>
  <c r="H183" i="22" s="1"/>
  <c r="G183" i="24"/>
  <c r="H182" i="21"/>
  <c r="E183" i="23"/>
  <c r="F183" i="23"/>
  <c r="D183" i="23"/>
  <c r="C183" i="23"/>
  <c r="L181" i="25"/>
  <c r="I182" i="22"/>
  <c r="D180" i="25"/>
  <c r="E180" i="25"/>
  <c r="K183" i="24"/>
  <c r="K183" i="21" s="1"/>
  <c r="K183" i="22" s="1"/>
  <c r="J182" i="21"/>
  <c r="Q183" i="13"/>
  <c r="I183" i="24"/>
  <c r="I183" i="21" s="1"/>
  <c r="I183" i="22" s="1"/>
  <c r="B183" i="25"/>
  <c r="C183" i="25" s="1"/>
  <c r="B183" i="38"/>
  <c r="C183" i="38" s="1"/>
  <c r="B183" i="23"/>
  <c r="I182" i="23"/>
  <c r="G182" i="23"/>
  <c r="M182" i="23"/>
  <c r="J182" i="23"/>
  <c r="H182" i="23"/>
  <c r="K182" i="23"/>
  <c r="G182" i="25" l="1"/>
  <c r="I182" i="25"/>
  <c r="J182" i="22"/>
  <c r="J182" i="25" s="1"/>
  <c r="H182" i="22"/>
  <c r="H182" i="25" s="1"/>
  <c r="G183" i="21"/>
  <c r="I185" i="13"/>
  <c r="K185" i="13"/>
  <c r="H185" i="13"/>
  <c r="A185" i="24"/>
  <c r="D185" i="24" s="1"/>
  <c r="E185" i="24" s="1"/>
  <c r="B185" i="13"/>
  <c r="B185" i="24" s="1"/>
  <c r="B185" i="21" s="1"/>
  <c r="B185" i="22" s="1"/>
  <c r="A185" i="23"/>
  <c r="A185" i="38"/>
  <c r="J185" i="13"/>
  <c r="J185" i="24" s="1"/>
  <c r="E185" i="13"/>
  <c r="D185" i="21" s="1"/>
  <c r="E185" i="21" s="1"/>
  <c r="G185" i="13"/>
  <c r="O185" i="13"/>
  <c r="A185" i="21"/>
  <c r="A185" i="25"/>
  <c r="C185" i="13"/>
  <c r="C185" i="24" s="1"/>
  <c r="C185" i="21" s="1"/>
  <c r="C185" i="22" s="1"/>
  <c r="A185" i="22"/>
  <c r="N185" i="13"/>
  <c r="L185" i="13"/>
  <c r="M185" i="13"/>
  <c r="A186" i="13"/>
  <c r="B184" i="25"/>
  <c r="C184" i="25" s="1"/>
  <c r="B184" i="38"/>
  <c r="C184" i="38" s="1"/>
  <c r="B184" i="23"/>
  <c r="D181" i="25"/>
  <c r="E181" i="25"/>
  <c r="D184" i="24"/>
  <c r="E184" i="24" s="1"/>
  <c r="H184" i="24" s="1"/>
  <c r="M183" i="23"/>
  <c r="J183" i="23"/>
  <c r="J183" i="25" s="1"/>
  <c r="K183" i="23"/>
  <c r="K183" i="25" s="1"/>
  <c r="G183" i="23"/>
  <c r="I183" i="23"/>
  <c r="I183" i="25" s="1"/>
  <c r="H183" i="23"/>
  <c r="H183" i="25" s="1"/>
  <c r="F184" i="23"/>
  <c r="D184" i="23"/>
  <c r="E184" i="23"/>
  <c r="C184" i="23"/>
  <c r="Q184" i="13"/>
  <c r="K182" i="22"/>
  <c r="K182" i="25" s="1"/>
  <c r="I184" i="24" l="1"/>
  <c r="I184" i="21" s="1"/>
  <c r="I184" i="22" s="1"/>
  <c r="K184" i="24"/>
  <c r="K184" i="21" s="1"/>
  <c r="K184" i="22" s="1"/>
  <c r="J184" i="24"/>
  <c r="J184" i="21" s="1"/>
  <c r="L182" i="25"/>
  <c r="E182" i="25" s="1"/>
  <c r="G184" i="24"/>
  <c r="G184" i="21" s="1"/>
  <c r="G184" i="22" s="1"/>
  <c r="J185" i="21"/>
  <c r="J185" i="22" s="1"/>
  <c r="A186" i="25"/>
  <c r="O186" i="13"/>
  <c r="A186" i="21"/>
  <c r="N186" i="13"/>
  <c r="A186" i="23"/>
  <c r="I186" i="13"/>
  <c r="A186" i="24"/>
  <c r="L186" i="13"/>
  <c r="H186" i="13"/>
  <c r="B186" i="13"/>
  <c r="B186" i="24" s="1"/>
  <c r="B186" i="21" s="1"/>
  <c r="B186" i="22" s="1"/>
  <c r="A186" i="22"/>
  <c r="G186" i="13"/>
  <c r="J186" i="13"/>
  <c r="E186" i="13"/>
  <c r="D186" i="21" s="1"/>
  <c r="E186" i="21" s="1"/>
  <c r="K186" i="13"/>
  <c r="M186" i="13"/>
  <c r="C186" i="13"/>
  <c r="C186" i="24" s="1"/>
  <c r="C186" i="21" s="1"/>
  <c r="C186" i="22" s="1"/>
  <c r="A186" i="38"/>
  <c r="A187" i="13"/>
  <c r="H185" i="24"/>
  <c r="H185" i="21" s="1"/>
  <c r="H185" i="22" s="1"/>
  <c r="G183" i="22"/>
  <c r="G183" i="25" s="1"/>
  <c r="I184" i="23"/>
  <c r="G184" i="23"/>
  <c r="G184" i="25" s="1"/>
  <c r="H184" i="23"/>
  <c r="M184" i="23"/>
  <c r="J184" i="23"/>
  <c r="K184" i="23"/>
  <c r="H184" i="21"/>
  <c r="G185" i="24"/>
  <c r="G185" i="21" s="1"/>
  <c r="G185" i="22" s="1"/>
  <c r="F185" i="23"/>
  <c r="D185" i="23"/>
  <c r="C185" i="23"/>
  <c r="E185" i="23"/>
  <c r="K185" i="24"/>
  <c r="Q185" i="13"/>
  <c r="B185" i="38"/>
  <c r="C185" i="38" s="1"/>
  <c r="B185" i="25"/>
  <c r="C185" i="25" s="1"/>
  <c r="B185" i="23"/>
  <c r="I185" i="24"/>
  <c r="I185" i="21" s="1"/>
  <c r="I185" i="22" s="1"/>
  <c r="I184" i="25" l="1"/>
  <c r="K184" i="25"/>
  <c r="D182" i="25"/>
  <c r="M185" i="23"/>
  <c r="H185" i="23"/>
  <c r="H185" i="25" s="1"/>
  <c r="K185" i="23"/>
  <c r="I185" i="23"/>
  <c r="I185" i="25" s="1"/>
  <c r="G185" i="23"/>
  <c r="G185" i="25" s="1"/>
  <c r="J185" i="23"/>
  <c r="J185" i="25" s="1"/>
  <c r="C186" i="23"/>
  <c r="E186" i="23"/>
  <c r="D186" i="23"/>
  <c r="F186" i="23"/>
  <c r="B186" i="23"/>
  <c r="B186" i="25"/>
  <c r="C186" i="25" s="1"/>
  <c r="B186" i="38"/>
  <c r="C186" i="38" s="1"/>
  <c r="K185" i="21"/>
  <c r="Q186" i="13"/>
  <c r="L183" i="25"/>
  <c r="H184" i="22"/>
  <c r="H184" i="25" s="1"/>
  <c r="J184" i="22"/>
  <c r="J184" i="25" s="1"/>
  <c r="M187" i="13"/>
  <c r="A187" i="25"/>
  <c r="I187" i="13"/>
  <c r="E187" i="13"/>
  <c r="D187" i="21" s="1"/>
  <c r="E187" i="21" s="1"/>
  <c r="B187" i="13"/>
  <c r="B187" i="24" s="1"/>
  <c r="B187" i="21" s="1"/>
  <c r="B187" i="22" s="1"/>
  <c r="A187" i="23"/>
  <c r="C187" i="13"/>
  <c r="C187" i="24" s="1"/>
  <c r="C187" i="21" s="1"/>
  <c r="C187" i="22" s="1"/>
  <c r="N187" i="13"/>
  <c r="J187" i="13"/>
  <c r="H187" i="13"/>
  <c r="A187" i="24"/>
  <c r="D187" i="24" s="1"/>
  <c r="E187" i="24" s="1"/>
  <c r="L187" i="13"/>
  <c r="A187" i="21"/>
  <c r="A187" i="38"/>
  <c r="G187" i="13"/>
  <c r="O187" i="13"/>
  <c r="K187" i="13"/>
  <c r="A187" i="22"/>
  <c r="A188" i="13"/>
  <c r="D186" i="24"/>
  <c r="E186" i="24" s="1"/>
  <c r="J186" i="24" s="1"/>
  <c r="G187" i="24" l="1"/>
  <c r="G187" i="21" s="1"/>
  <c r="G187" i="22" s="1"/>
  <c r="K186" i="24"/>
  <c r="K186" i="21" s="1"/>
  <c r="K186" i="22" s="1"/>
  <c r="J186" i="21"/>
  <c r="Q187" i="13"/>
  <c r="I186" i="24"/>
  <c r="I186" i="21" s="1"/>
  <c r="G186" i="24"/>
  <c r="B188" i="13"/>
  <c r="B188" i="24" s="1"/>
  <c r="B188" i="21" s="1"/>
  <c r="B188" i="22" s="1"/>
  <c r="A188" i="24"/>
  <c r="D188" i="24" s="1"/>
  <c r="E188" i="24" s="1"/>
  <c r="A188" i="25"/>
  <c r="K188" i="13"/>
  <c r="J188" i="13"/>
  <c r="O188" i="13"/>
  <c r="G188" i="13"/>
  <c r="I188" i="13"/>
  <c r="H188" i="13"/>
  <c r="C188" i="13"/>
  <c r="C188" i="24" s="1"/>
  <c r="C188" i="21" s="1"/>
  <c r="C188" i="22" s="1"/>
  <c r="A188" i="38"/>
  <c r="A188" i="21"/>
  <c r="L188" i="13"/>
  <c r="A188" i="23"/>
  <c r="E188" i="13"/>
  <c r="D188" i="21" s="1"/>
  <c r="E188" i="21" s="1"/>
  <c r="M188" i="13"/>
  <c r="N188" i="13"/>
  <c r="A188" i="22"/>
  <c r="A189" i="13"/>
  <c r="I187" i="24"/>
  <c r="I187" i="21" s="1"/>
  <c r="I187" i="22" s="1"/>
  <c r="H186" i="23"/>
  <c r="M186" i="23"/>
  <c r="J186" i="23"/>
  <c r="K186" i="23"/>
  <c r="I186" i="23"/>
  <c r="G186" i="23"/>
  <c r="H187" i="24"/>
  <c r="H187" i="21" s="1"/>
  <c r="H187" i="22" s="1"/>
  <c r="E187" i="23"/>
  <c r="C187" i="23"/>
  <c r="F187" i="23"/>
  <c r="D187" i="23"/>
  <c r="K185" i="22"/>
  <c r="K185" i="25" s="1"/>
  <c r="L185" i="25" s="1"/>
  <c r="H186" i="24"/>
  <c r="K187" i="24"/>
  <c r="K187" i="21" s="1"/>
  <c r="K187" i="22" s="1"/>
  <c r="J187" i="24"/>
  <c r="J187" i="21" s="1"/>
  <c r="J187" i="22" s="1"/>
  <c r="B187" i="23"/>
  <c r="B187" i="25"/>
  <c r="C187" i="25" s="1"/>
  <c r="B187" i="38"/>
  <c r="C187" i="38" s="1"/>
  <c r="E183" i="25"/>
  <c r="D183" i="25"/>
  <c r="L184" i="25"/>
  <c r="K186" i="25" l="1"/>
  <c r="H188" i="24"/>
  <c r="H188" i="21" s="1"/>
  <c r="H188" i="22" s="1"/>
  <c r="J188" i="24"/>
  <c r="J188" i="21" s="1"/>
  <c r="J188" i="22" s="1"/>
  <c r="I188" i="24"/>
  <c r="I188" i="21" s="1"/>
  <c r="I188" i="22" s="1"/>
  <c r="E185" i="25"/>
  <c r="D185" i="25"/>
  <c r="G187" i="23"/>
  <c r="G187" i="25" s="1"/>
  <c r="K187" i="23"/>
  <c r="K187" i="25" s="1"/>
  <c r="J187" i="23"/>
  <c r="J187" i="25" s="1"/>
  <c r="M187" i="23"/>
  <c r="H187" i="23"/>
  <c r="H187" i="25" s="1"/>
  <c r="I187" i="23"/>
  <c r="I187" i="25" s="1"/>
  <c r="K188" i="24"/>
  <c r="K188" i="21" s="1"/>
  <c r="K188" i="22" s="1"/>
  <c r="I186" i="22"/>
  <c r="I186" i="25" s="1"/>
  <c r="D184" i="25"/>
  <c r="E184" i="25"/>
  <c r="H186" i="21"/>
  <c r="L189" i="13"/>
  <c r="A189" i="23"/>
  <c r="B189" i="13"/>
  <c r="B189" i="24" s="1"/>
  <c r="B189" i="21" s="1"/>
  <c r="B189" i="22" s="1"/>
  <c r="A189" i="24"/>
  <c r="D189" i="24" s="1"/>
  <c r="E189" i="24" s="1"/>
  <c r="G189" i="13"/>
  <c r="E189" i="13"/>
  <c r="D189" i="21" s="1"/>
  <c r="E189" i="21" s="1"/>
  <c r="J189" i="13"/>
  <c r="M189" i="13"/>
  <c r="N189" i="13"/>
  <c r="A189" i="25"/>
  <c r="A189" i="22"/>
  <c r="A189" i="38"/>
  <c r="K189" i="13"/>
  <c r="H189" i="13"/>
  <c r="I189" i="13"/>
  <c r="O189" i="13"/>
  <c r="A189" i="21"/>
  <c r="C189" i="13"/>
  <c r="C189" i="24" s="1"/>
  <c r="C189" i="21" s="1"/>
  <c r="C189" i="22" s="1"/>
  <c r="A190" i="13"/>
  <c r="G188" i="24"/>
  <c r="G188" i="21" s="1"/>
  <c r="G188" i="22" s="1"/>
  <c r="F188" i="23"/>
  <c r="D188" i="23"/>
  <c r="C188" i="23"/>
  <c r="E188" i="23"/>
  <c r="G186" i="21"/>
  <c r="Q188" i="13"/>
  <c r="B188" i="38"/>
  <c r="C188" i="38" s="1"/>
  <c r="B188" i="23"/>
  <c r="B188" i="25"/>
  <c r="C188" i="25" s="1"/>
  <c r="J186" i="22"/>
  <c r="J186" i="25" l="1"/>
  <c r="K190" i="13"/>
  <c r="H190" i="13"/>
  <c r="A190" i="24"/>
  <c r="D190" i="24" s="1"/>
  <c r="E190" i="24" s="1"/>
  <c r="L190" i="13"/>
  <c r="G190" i="13"/>
  <c r="O190" i="13"/>
  <c r="I190" i="13"/>
  <c r="A190" i="21"/>
  <c r="N190" i="13"/>
  <c r="C190" i="13"/>
  <c r="C190" i="24" s="1"/>
  <c r="C190" i="21" s="1"/>
  <c r="C190" i="22" s="1"/>
  <c r="A190" i="23"/>
  <c r="M190" i="13"/>
  <c r="A190" i="22"/>
  <c r="E190" i="13"/>
  <c r="D190" i="21" s="1"/>
  <c r="E190" i="21" s="1"/>
  <c r="A190" i="38"/>
  <c r="A190" i="25"/>
  <c r="B190" i="13"/>
  <c r="B190" i="24" s="1"/>
  <c r="B190" i="21" s="1"/>
  <c r="B190" i="22" s="1"/>
  <c r="J190" i="13"/>
  <c r="A191" i="13"/>
  <c r="I189" i="24"/>
  <c r="I189" i="21" s="1"/>
  <c r="J189" i="24"/>
  <c r="B189" i="38"/>
  <c r="C189" i="38" s="1"/>
  <c r="B189" i="23"/>
  <c r="B189" i="25"/>
  <c r="C189" i="25" s="1"/>
  <c r="H186" i="22"/>
  <c r="J188" i="23"/>
  <c r="J188" i="25" s="1"/>
  <c r="H188" i="23"/>
  <c r="H188" i="25" s="1"/>
  <c r="I188" i="23"/>
  <c r="I188" i="25" s="1"/>
  <c r="G188" i="23"/>
  <c r="G188" i="25" s="1"/>
  <c r="M188" i="23"/>
  <c r="K188" i="23"/>
  <c r="K188" i="25" s="1"/>
  <c r="H189" i="24"/>
  <c r="E189" i="23"/>
  <c r="C189" i="23"/>
  <c r="D189" i="23"/>
  <c r="F189" i="23"/>
  <c r="L187" i="25"/>
  <c r="G186" i="22"/>
  <c r="K189" i="24"/>
  <c r="K189" i="21" s="1"/>
  <c r="G189" i="24"/>
  <c r="G189" i="21" s="1"/>
  <c r="G189" i="22" s="1"/>
  <c r="Q189" i="13"/>
  <c r="I190" i="24" l="1"/>
  <c r="J190" i="24"/>
  <c r="J190" i="21" s="1"/>
  <c r="J190" i="22" s="1"/>
  <c r="H190" i="24"/>
  <c r="H190" i="21" s="1"/>
  <c r="H190" i="22" s="1"/>
  <c r="G190" i="24"/>
  <c r="G190" i="21" s="1"/>
  <c r="K190" i="24"/>
  <c r="K190" i="21" s="1"/>
  <c r="K190" i="22" s="1"/>
  <c r="L188" i="25"/>
  <c r="E188" i="25" s="1"/>
  <c r="G186" i="25"/>
  <c r="D187" i="25"/>
  <c r="E187" i="25"/>
  <c r="H186" i="25"/>
  <c r="L191" i="13"/>
  <c r="A191" i="24"/>
  <c r="D191" i="24" s="1"/>
  <c r="E191" i="24" s="1"/>
  <c r="A191" i="38"/>
  <c r="E191" i="13"/>
  <c r="D191" i="21" s="1"/>
  <c r="E191" i="21" s="1"/>
  <c r="J191" i="13"/>
  <c r="M191" i="13"/>
  <c r="O191" i="13"/>
  <c r="A191" i="25"/>
  <c r="I191" i="13"/>
  <c r="N191" i="13"/>
  <c r="C191" i="13"/>
  <c r="C191" i="24" s="1"/>
  <c r="C191" i="21" s="1"/>
  <c r="C191" i="22" s="1"/>
  <c r="G191" i="13"/>
  <c r="K191" i="13"/>
  <c r="B191" i="13"/>
  <c r="B191" i="24" s="1"/>
  <c r="B191" i="21" s="1"/>
  <c r="B191" i="22" s="1"/>
  <c r="A191" i="23"/>
  <c r="A191" i="21"/>
  <c r="A191" i="22"/>
  <c r="H191" i="13"/>
  <c r="H191" i="24" s="1"/>
  <c r="A192" i="13"/>
  <c r="D190" i="23"/>
  <c r="E190" i="23"/>
  <c r="F190" i="23"/>
  <c r="C190" i="23"/>
  <c r="I190" i="21"/>
  <c r="I190" i="22" s="1"/>
  <c r="K189" i="22"/>
  <c r="H189" i="21"/>
  <c r="J189" i="21"/>
  <c r="B190" i="38"/>
  <c r="C190" i="38" s="1"/>
  <c r="B190" i="23"/>
  <c r="B190" i="25"/>
  <c r="C190" i="25" s="1"/>
  <c r="H189" i="23"/>
  <c r="J189" i="23"/>
  <c r="I189" i="23"/>
  <c r="K189" i="23"/>
  <c r="M189" i="23"/>
  <c r="G189" i="23"/>
  <c r="G189" i="25" s="1"/>
  <c r="I189" i="22"/>
  <c r="Q190" i="13"/>
  <c r="D188" i="25" l="1"/>
  <c r="H191" i="21"/>
  <c r="H191" i="22" s="1"/>
  <c r="K189" i="25"/>
  <c r="K191" i="24"/>
  <c r="K191" i="21" s="1"/>
  <c r="K191" i="22" s="1"/>
  <c r="I191" i="24"/>
  <c r="I191" i="21" s="1"/>
  <c r="I191" i="22" s="1"/>
  <c r="J191" i="24"/>
  <c r="J191" i="21" s="1"/>
  <c r="J191" i="22" s="1"/>
  <c r="Q191" i="13"/>
  <c r="B191" i="23"/>
  <c r="B191" i="38"/>
  <c r="C191" i="38" s="1"/>
  <c r="B191" i="25"/>
  <c r="C191" i="25" s="1"/>
  <c r="I189" i="25"/>
  <c r="G190" i="22"/>
  <c r="G191" i="24"/>
  <c r="G191" i="21" s="1"/>
  <c r="G191" i="22" s="1"/>
  <c r="J189" i="22"/>
  <c r="J189" i="25" s="1"/>
  <c r="H189" i="22"/>
  <c r="H189" i="25" s="1"/>
  <c r="K190" i="23"/>
  <c r="K190" i="25" s="1"/>
  <c r="M190" i="23"/>
  <c r="J190" i="23"/>
  <c r="J190" i="25" s="1"/>
  <c r="G190" i="23"/>
  <c r="H190" i="23"/>
  <c r="H190" i="25" s="1"/>
  <c r="I190" i="23"/>
  <c r="I190" i="25" s="1"/>
  <c r="J192" i="13"/>
  <c r="A192" i="23"/>
  <c r="A192" i="38"/>
  <c r="K192" i="13"/>
  <c r="G192" i="13"/>
  <c r="O192" i="13"/>
  <c r="E192" i="13"/>
  <c r="D192" i="21" s="1"/>
  <c r="E192" i="21" s="1"/>
  <c r="C192" i="13"/>
  <c r="C192" i="24" s="1"/>
  <c r="C192" i="21" s="1"/>
  <c r="C192" i="22" s="1"/>
  <c r="I192" i="13"/>
  <c r="B192" i="13"/>
  <c r="B192" i="24" s="1"/>
  <c r="B192" i="21" s="1"/>
  <c r="B192" i="22" s="1"/>
  <c r="A192" i="25"/>
  <c r="M192" i="13"/>
  <c r="A192" i="22"/>
  <c r="A192" i="24"/>
  <c r="D192" i="24" s="1"/>
  <c r="E192" i="24" s="1"/>
  <c r="A192" i="21"/>
  <c r="H192" i="13"/>
  <c r="L192" i="13"/>
  <c r="N192" i="13"/>
  <c r="A193" i="13"/>
  <c r="F191" i="23"/>
  <c r="D191" i="23"/>
  <c r="C191" i="23"/>
  <c r="E191" i="23"/>
  <c r="L186" i="25"/>
  <c r="G190" i="25" l="1"/>
  <c r="L190" i="25" s="1"/>
  <c r="H192" i="24"/>
  <c r="H192" i="21" s="1"/>
  <c r="H192" i="22" s="1"/>
  <c r="L189" i="25"/>
  <c r="K193" i="13"/>
  <c r="E193" i="13"/>
  <c r="D193" i="21" s="1"/>
  <c r="E193" i="21" s="1"/>
  <c r="M193" i="13"/>
  <c r="A193" i="23"/>
  <c r="C193" i="13"/>
  <c r="C193" i="24" s="1"/>
  <c r="C193" i="21" s="1"/>
  <c r="C193" i="22" s="1"/>
  <c r="N193" i="13"/>
  <c r="G193" i="13"/>
  <c r="A193" i="21"/>
  <c r="A193" i="24"/>
  <c r="D193" i="24" s="1"/>
  <c r="E193" i="24" s="1"/>
  <c r="B193" i="13"/>
  <c r="B193" i="24" s="1"/>
  <c r="B193" i="21" s="1"/>
  <c r="B193" i="22" s="1"/>
  <c r="A193" i="25"/>
  <c r="I193" i="13"/>
  <c r="A193" i="22"/>
  <c r="L193" i="13"/>
  <c r="H193" i="13"/>
  <c r="A193" i="38"/>
  <c r="O193" i="13"/>
  <c r="J193" i="13"/>
  <c r="A194" i="13"/>
  <c r="B192" i="25"/>
  <c r="C192" i="25" s="1"/>
  <c r="B192" i="38"/>
  <c r="C192" i="38" s="1"/>
  <c r="B192" i="23"/>
  <c r="F192" i="23"/>
  <c r="D192" i="23"/>
  <c r="C192" i="23"/>
  <c r="E192" i="23"/>
  <c r="G191" i="23"/>
  <c r="G191" i="25" s="1"/>
  <c r="H191" i="23"/>
  <c r="H191" i="25" s="1"/>
  <c r="I191" i="23"/>
  <c r="I191" i="25" s="1"/>
  <c r="M191" i="23"/>
  <c r="K191" i="23"/>
  <c r="K191" i="25" s="1"/>
  <c r="J191" i="23"/>
  <c r="J191" i="25" s="1"/>
  <c r="D186" i="25"/>
  <c r="E186" i="25"/>
  <c r="Q192" i="13"/>
  <c r="I192" i="24"/>
  <c r="I192" i="21" s="1"/>
  <c r="I192" i="22" s="1"/>
  <c r="G192" i="24"/>
  <c r="G192" i="21" s="1"/>
  <c r="G192" i="22" s="1"/>
  <c r="J192" i="24"/>
  <c r="J192" i="21" s="1"/>
  <c r="K192" i="24"/>
  <c r="K192" i="21" s="1"/>
  <c r="K192" i="22" s="1"/>
  <c r="J193" i="24" l="1"/>
  <c r="J193" i="21" s="1"/>
  <c r="J193" i="22" s="1"/>
  <c r="H193" i="24"/>
  <c r="H193" i="21" s="1"/>
  <c r="H193" i="22" s="1"/>
  <c r="I193" i="24"/>
  <c r="I193" i="21" s="1"/>
  <c r="I193" i="22" s="1"/>
  <c r="G193" i="24"/>
  <c r="G193" i="21" s="1"/>
  <c r="G193" i="22" s="1"/>
  <c r="J192" i="22"/>
  <c r="K192" i="23"/>
  <c r="K192" i="25" s="1"/>
  <c r="G192" i="23"/>
  <c r="G192" i="25" s="1"/>
  <c r="H192" i="23"/>
  <c r="H192" i="25" s="1"/>
  <c r="M192" i="23"/>
  <c r="J192" i="23"/>
  <c r="I192" i="23"/>
  <c r="I192" i="25" s="1"/>
  <c r="D190" i="25"/>
  <c r="E190" i="25"/>
  <c r="E193" i="23"/>
  <c r="C193" i="23"/>
  <c r="F193" i="23"/>
  <c r="D193" i="23"/>
  <c r="L191" i="25"/>
  <c r="B194" i="13"/>
  <c r="B194" i="24" s="1"/>
  <c r="B194" i="21" s="1"/>
  <c r="B194" i="22" s="1"/>
  <c r="E194" i="13"/>
  <c r="D194" i="21" s="1"/>
  <c r="E194" i="21" s="1"/>
  <c r="M194" i="13"/>
  <c r="I194" i="13"/>
  <c r="J194" i="13"/>
  <c r="O194" i="13"/>
  <c r="G194" i="13"/>
  <c r="K194" i="13"/>
  <c r="A194" i="21"/>
  <c r="A194" i="24"/>
  <c r="D194" i="24" s="1"/>
  <c r="E194" i="24" s="1"/>
  <c r="H194" i="13"/>
  <c r="A194" i="25"/>
  <c r="C194" i="13"/>
  <c r="C194" i="24" s="1"/>
  <c r="C194" i="21" s="1"/>
  <c r="C194" i="22" s="1"/>
  <c r="A194" i="22"/>
  <c r="A194" i="38"/>
  <c r="L194" i="13"/>
  <c r="A194" i="23"/>
  <c r="N194" i="13"/>
  <c r="A195" i="13"/>
  <c r="E189" i="25"/>
  <c r="D189" i="25"/>
  <c r="Q193" i="13"/>
  <c r="B193" i="23"/>
  <c r="B193" i="25"/>
  <c r="C193" i="25" s="1"/>
  <c r="B193" i="38"/>
  <c r="C193" i="38" s="1"/>
  <c r="K193" i="24"/>
  <c r="K193" i="21" s="1"/>
  <c r="K193" i="22" s="1"/>
  <c r="J192" i="25" l="1"/>
  <c r="L192" i="25" s="1"/>
  <c r="J194" i="24"/>
  <c r="J194" i="21" s="1"/>
  <c r="J194" i="22" s="1"/>
  <c r="Q194" i="13"/>
  <c r="K194" i="24"/>
  <c r="K194" i="21" s="1"/>
  <c r="K194" i="22" s="1"/>
  <c r="I194" i="24"/>
  <c r="I194" i="21" s="1"/>
  <c r="I194" i="22" s="1"/>
  <c r="H194" i="24"/>
  <c r="H194" i="21" s="1"/>
  <c r="H194" i="22" s="1"/>
  <c r="G194" i="24"/>
  <c r="G194" i="21" s="1"/>
  <c r="G194" i="22" s="1"/>
  <c r="D191" i="25"/>
  <c r="E191" i="25"/>
  <c r="C194" i="23"/>
  <c r="F194" i="23"/>
  <c r="E194" i="23"/>
  <c r="D194" i="23"/>
  <c r="B194" i="25"/>
  <c r="C194" i="25" s="1"/>
  <c r="B194" i="23"/>
  <c r="B194" i="38"/>
  <c r="C194" i="38" s="1"/>
  <c r="O195" i="13"/>
  <c r="A195" i="24"/>
  <c r="D195" i="24" s="1"/>
  <c r="E195" i="24" s="1"/>
  <c r="G195" i="13"/>
  <c r="K195" i="13"/>
  <c r="A195" i="21"/>
  <c r="L195" i="13"/>
  <c r="H195" i="13"/>
  <c r="E195" i="13"/>
  <c r="D195" i="21" s="1"/>
  <c r="E195" i="21" s="1"/>
  <c r="A195" i="22"/>
  <c r="J195" i="13"/>
  <c r="J195" i="24" s="1"/>
  <c r="M195" i="13"/>
  <c r="C195" i="13"/>
  <c r="C195" i="24" s="1"/>
  <c r="C195" i="21" s="1"/>
  <c r="C195" i="22" s="1"/>
  <c r="A195" i="25"/>
  <c r="A195" i="23"/>
  <c r="A195" i="38"/>
  <c r="N195" i="13"/>
  <c r="I195" i="13"/>
  <c r="B195" i="13"/>
  <c r="B195" i="24" s="1"/>
  <c r="B195" i="21" s="1"/>
  <c r="B195" i="22" s="1"/>
  <c r="A196" i="13"/>
  <c r="J193" i="23"/>
  <c r="J193" i="25" s="1"/>
  <c r="M193" i="23"/>
  <c r="G193" i="23"/>
  <c r="G193" i="25" s="1"/>
  <c r="K193" i="23"/>
  <c r="K193" i="25" s="1"/>
  <c r="I193" i="23"/>
  <c r="I193" i="25" s="1"/>
  <c r="H193" i="23"/>
  <c r="H193" i="25" s="1"/>
  <c r="J195" i="21" l="1"/>
  <c r="J195" i="22" s="1"/>
  <c r="Q195" i="13"/>
  <c r="E192" i="25"/>
  <c r="D192" i="25"/>
  <c r="L193" i="25"/>
  <c r="F195" i="23"/>
  <c r="E195" i="23"/>
  <c r="C195" i="23"/>
  <c r="D195" i="23"/>
  <c r="M194" i="23"/>
  <c r="K194" i="23"/>
  <c r="K194" i="25" s="1"/>
  <c r="J194" i="23"/>
  <c r="J194" i="25" s="1"/>
  <c r="H194" i="23"/>
  <c r="H194" i="25" s="1"/>
  <c r="I194" i="23"/>
  <c r="I194" i="25" s="1"/>
  <c r="G194" i="23"/>
  <c r="G194" i="25" s="1"/>
  <c r="I195" i="24"/>
  <c r="I195" i="21" s="1"/>
  <c r="I195" i="22" s="1"/>
  <c r="K195" i="24"/>
  <c r="K195" i="21" s="1"/>
  <c r="K195" i="22" s="1"/>
  <c r="B195" i="25"/>
  <c r="C195" i="25" s="1"/>
  <c r="B195" i="23"/>
  <c r="B195" i="38"/>
  <c r="C195" i="38" s="1"/>
  <c r="A196" i="22"/>
  <c r="N196" i="13"/>
  <c r="H196" i="13"/>
  <c r="B196" i="13"/>
  <c r="B196" i="24" s="1"/>
  <c r="B196" i="21" s="1"/>
  <c r="B196" i="22" s="1"/>
  <c r="L196" i="13"/>
  <c r="A196" i="24"/>
  <c r="D196" i="24" s="1"/>
  <c r="E196" i="24" s="1"/>
  <c r="O196" i="13"/>
  <c r="A196" i="38"/>
  <c r="I196" i="13"/>
  <c r="K196" i="13"/>
  <c r="K196" i="24" s="1"/>
  <c r="M196" i="13"/>
  <c r="G196" i="13"/>
  <c r="C196" i="13"/>
  <c r="C196" i="24" s="1"/>
  <c r="C196" i="21" s="1"/>
  <c r="C196" i="22" s="1"/>
  <c r="A196" i="23"/>
  <c r="A196" i="21"/>
  <c r="A196" i="25"/>
  <c r="J196" i="13"/>
  <c r="E196" i="13"/>
  <c r="D196" i="21" s="1"/>
  <c r="E196" i="21" s="1"/>
  <c r="A197" i="13"/>
  <c r="H195" i="24"/>
  <c r="H195" i="21" s="1"/>
  <c r="H195" i="22" s="1"/>
  <c r="G195" i="24"/>
  <c r="G195" i="21" s="1"/>
  <c r="G195" i="22" s="1"/>
  <c r="J196" i="24" l="1"/>
  <c r="J196" i="21" s="1"/>
  <c r="J196" i="22" s="1"/>
  <c r="I196" i="24"/>
  <c r="I196" i="21" s="1"/>
  <c r="I196" i="22" s="1"/>
  <c r="Q196" i="13"/>
  <c r="G196" i="24"/>
  <c r="G196" i="21" s="1"/>
  <c r="G196" i="22" s="1"/>
  <c r="H196" i="24"/>
  <c r="I197" i="13"/>
  <c r="A197" i="38"/>
  <c r="M197" i="13"/>
  <c r="A197" i="21"/>
  <c r="B197" i="13"/>
  <c r="B197" i="24" s="1"/>
  <c r="B197" i="21" s="1"/>
  <c r="B197" i="22" s="1"/>
  <c r="H197" i="13"/>
  <c r="A197" i="25"/>
  <c r="E197" i="13"/>
  <c r="D197" i="21" s="1"/>
  <c r="E197" i="21" s="1"/>
  <c r="A197" i="22"/>
  <c r="C197" i="13"/>
  <c r="C197" i="24" s="1"/>
  <c r="C197" i="21" s="1"/>
  <c r="C197" i="22" s="1"/>
  <c r="O197" i="13"/>
  <c r="A197" i="24"/>
  <c r="D197" i="24" s="1"/>
  <c r="E197" i="24" s="1"/>
  <c r="A197" i="23"/>
  <c r="G197" i="13"/>
  <c r="N197" i="13"/>
  <c r="J197" i="13"/>
  <c r="J197" i="24" s="1"/>
  <c r="J197" i="21" s="1"/>
  <c r="J197" i="22" s="1"/>
  <c r="L197" i="13"/>
  <c r="K197" i="13"/>
  <c r="A198" i="13"/>
  <c r="H196" i="21"/>
  <c r="H196" i="22" s="1"/>
  <c r="H195" i="23"/>
  <c r="H195" i="25" s="1"/>
  <c r="K195" i="23"/>
  <c r="K195" i="25" s="1"/>
  <c r="M195" i="23"/>
  <c r="I195" i="23"/>
  <c r="I195" i="25" s="1"/>
  <c r="G195" i="23"/>
  <c r="G195" i="25" s="1"/>
  <c r="J195" i="23"/>
  <c r="J195" i="25" s="1"/>
  <c r="D196" i="23"/>
  <c r="F196" i="23"/>
  <c r="E196" i="23"/>
  <c r="C196" i="23"/>
  <c r="K196" i="21"/>
  <c r="K196" i="22" s="1"/>
  <c r="L194" i="25"/>
  <c r="D193" i="25"/>
  <c r="E193" i="25"/>
  <c r="B196" i="23"/>
  <c r="B196" i="38"/>
  <c r="C196" i="38" s="1"/>
  <c r="B196" i="25"/>
  <c r="C196" i="25" s="1"/>
  <c r="K197" i="24" l="1"/>
  <c r="K197" i="21" s="1"/>
  <c r="K197" i="22" s="1"/>
  <c r="G197" i="24"/>
  <c r="G197" i="21" s="1"/>
  <c r="G197" i="22" s="1"/>
  <c r="H197" i="24"/>
  <c r="H197" i="21" s="1"/>
  <c r="H197" i="22" s="1"/>
  <c r="E198" i="13"/>
  <c r="D198" i="21" s="1"/>
  <c r="E198" i="21" s="1"/>
  <c r="A198" i="25"/>
  <c r="A198" i="22"/>
  <c r="A198" i="38"/>
  <c r="J198" i="13"/>
  <c r="N198" i="13"/>
  <c r="O198" i="13"/>
  <c r="A198" i="21"/>
  <c r="A198" i="24"/>
  <c r="D198" i="24" s="1"/>
  <c r="E198" i="24" s="1"/>
  <c r="C198" i="13"/>
  <c r="C198" i="24" s="1"/>
  <c r="C198" i="21" s="1"/>
  <c r="C198" i="22" s="1"/>
  <c r="A198" i="23"/>
  <c r="G198" i="13"/>
  <c r="H198" i="13"/>
  <c r="H198" i="24" s="1"/>
  <c r="H198" i="21" s="1"/>
  <c r="H198" i="22" s="1"/>
  <c r="B198" i="13"/>
  <c r="B198" i="24" s="1"/>
  <c r="B198" i="21" s="1"/>
  <c r="B198" i="22" s="1"/>
  <c r="I198" i="13"/>
  <c r="M198" i="13"/>
  <c r="K198" i="13"/>
  <c r="K198" i="24" s="1"/>
  <c r="K198" i="21" s="1"/>
  <c r="K198" i="22" s="1"/>
  <c r="L198" i="13"/>
  <c r="A199" i="13"/>
  <c r="L195" i="25"/>
  <c r="Q197" i="13"/>
  <c r="E197" i="23"/>
  <c r="D197" i="23"/>
  <c r="F197" i="23"/>
  <c r="C197" i="23"/>
  <c r="B197" i="23"/>
  <c r="B197" i="25"/>
  <c r="C197" i="25" s="1"/>
  <c r="B197" i="38"/>
  <c r="C197" i="38" s="1"/>
  <c r="I197" i="24"/>
  <c r="I197" i="21" s="1"/>
  <c r="I197" i="22" s="1"/>
  <c r="I196" i="23"/>
  <c r="I196" i="25" s="1"/>
  <c r="M196" i="23"/>
  <c r="K196" i="23"/>
  <c r="K196" i="25" s="1"/>
  <c r="H196" i="23"/>
  <c r="H196" i="25" s="1"/>
  <c r="J196" i="23"/>
  <c r="J196" i="25" s="1"/>
  <c r="G196" i="23"/>
  <c r="G196" i="25" s="1"/>
  <c r="D194" i="25"/>
  <c r="E194" i="25"/>
  <c r="G198" i="24" l="1"/>
  <c r="G198" i="21" s="1"/>
  <c r="G198" i="22" s="1"/>
  <c r="L196" i="25"/>
  <c r="E196" i="25" s="1"/>
  <c r="A199" i="38"/>
  <c r="J199" i="13"/>
  <c r="H199" i="13"/>
  <c r="O199" i="13"/>
  <c r="A199" i="22"/>
  <c r="A199" i="23"/>
  <c r="B199" i="13"/>
  <c r="B199" i="24" s="1"/>
  <c r="B199" i="21" s="1"/>
  <c r="B199" i="22" s="1"/>
  <c r="A199" i="21"/>
  <c r="A199" i="24"/>
  <c r="D199" i="24" s="1"/>
  <c r="E199" i="24" s="1"/>
  <c r="E199" i="13"/>
  <c r="D199" i="21" s="1"/>
  <c r="E199" i="21" s="1"/>
  <c r="K199" i="13"/>
  <c r="L199" i="13"/>
  <c r="G199" i="13"/>
  <c r="G199" i="24" s="1"/>
  <c r="N199" i="13"/>
  <c r="I199" i="13"/>
  <c r="M199" i="13"/>
  <c r="C199" i="13"/>
  <c r="C199" i="24" s="1"/>
  <c r="C199" i="21" s="1"/>
  <c r="C199" i="22" s="1"/>
  <c r="A199" i="25"/>
  <c r="A200" i="13"/>
  <c r="I198" i="24"/>
  <c r="I198" i="21" s="1"/>
  <c r="I198" i="22" s="1"/>
  <c r="D198" i="23"/>
  <c r="F198" i="23"/>
  <c r="C198" i="23"/>
  <c r="E198" i="23"/>
  <c r="Q198" i="13"/>
  <c r="B198" i="38"/>
  <c r="C198" i="38" s="1"/>
  <c r="B198" i="25"/>
  <c r="C198" i="25" s="1"/>
  <c r="B198" i="23"/>
  <c r="M197" i="23"/>
  <c r="J197" i="23"/>
  <c r="J197" i="25" s="1"/>
  <c r="K197" i="23"/>
  <c r="K197" i="25" s="1"/>
  <c r="H197" i="23"/>
  <c r="H197" i="25" s="1"/>
  <c r="G197" i="23"/>
  <c r="G197" i="25" s="1"/>
  <c r="I197" i="23"/>
  <c r="I197" i="25" s="1"/>
  <c r="E195" i="25"/>
  <c r="D195" i="25"/>
  <c r="J198" i="24"/>
  <c r="J198" i="21" s="1"/>
  <c r="J198" i="22" s="1"/>
  <c r="G199" i="21" l="1"/>
  <c r="G199" i="22" s="1"/>
  <c r="I199" i="24"/>
  <c r="I199" i="21" s="1"/>
  <c r="I199" i="22" s="1"/>
  <c r="D196" i="25"/>
  <c r="K199" i="24"/>
  <c r="K199" i="21" s="1"/>
  <c r="K199" i="22" s="1"/>
  <c r="H199" i="24"/>
  <c r="H199" i="21" s="1"/>
  <c r="H199" i="22" s="1"/>
  <c r="L197" i="25"/>
  <c r="H198" i="23"/>
  <c r="H198" i="25" s="1"/>
  <c r="I198" i="23"/>
  <c r="I198" i="25" s="1"/>
  <c r="M198" i="23"/>
  <c r="J198" i="23"/>
  <c r="J198" i="25" s="1"/>
  <c r="G198" i="23"/>
  <c r="G198" i="25" s="1"/>
  <c r="K198" i="23"/>
  <c r="K198" i="25" s="1"/>
  <c r="H200" i="13"/>
  <c r="B200" i="13"/>
  <c r="B200" i="24" s="1"/>
  <c r="B200" i="21" s="1"/>
  <c r="B200" i="22" s="1"/>
  <c r="A200" i="21"/>
  <c r="D11" i="21" s="1"/>
  <c r="L200" i="13"/>
  <c r="N200" i="13"/>
  <c r="A200" i="23"/>
  <c r="O200" i="13"/>
  <c r="K200" i="13"/>
  <c r="A200" i="22"/>
  <c r="D11" i="22" s="1"/>
  <c r="A200" i="38"/>
  <c r="D11" i="38" s="1"/>
  <c r="M200" i="13"/>
  <c r="A200" i="25"/>
  <c r="D11" i="25" s="1"/>
  <c r="G200" i="13"/>
  <c r="I200" i="13"/>
  <c r="C200" i="13"/>
  <c r="C200" i="24" s="1"/>
  <c r="C200" i="21" s="1"/>
  <c r="C200" i="22" s="1"/>
  <c r="A200" i="24"/>
  <c r="J200" i="13"/>
  <c r="E200" i="13"/>
  <c r="D200" i="21" s="1"/>
  <c r="E200" i="21" s="1"/>
  <c r="B199" i="38"/>
  <c r="C199" i="38" s="1"/>
  <c r="B199" i="25"/>
  <c r="C199" i="25" s="1"/>
  <c r="B199" i="23"/>
  <c r="F199" i="23"/>
  <c r="E199" i="23"/>
  <c r="C199" i="23"/>
  <c r="D199" i="23"/>
  <c r="J199" i="24"/>
  <c r="J199" i="21" s="1"/>
  <c r="J199" i="22" s="1"/>
  <c r="Q199" i="13"/>
  <c r="C200" i="23" l="1"/>
  <c r="F200" i="23"/>
  <c r="D200" i="23"/>
  <c r="E200" i="23"/>
  <c r="B200" i="38"/>
  <c r="C200" i="38" s="1"/>
  <c r="B200" i="23"/>
  <c r="B200" i="25"/>
  <c r="C200" i="25" s="1"/>
  <c r="E197" i="25"/>
  <c r="D197" i="25"/>
  <c r="G199" i="23"/>
  <c r="G199" i="25" s="1"/>
  <c r="I199" i="23"/>
  <c r="I199" i="25" s="1"/>
  <c r="J199" i="23"/>
  <c r="J199" i="25" s="1"/>
  <c r="H199" i="23"/>
  <c r="H199" i="25" s="1"/>
  <c r="K199" i="23"/>
  <c r="K199" i="25" s="1"/>
  <c r="M199" i="23"/>
  <c r="D200" i="24"/>
  <c r="E200" i="24" s="1"/>
  <c r="G200" i="24" s="1"/>
  <c r="D11" i="24"/>
  <c r="Q200" i="13"/>
  <c r="L198" i="25"/>
  <c r="I200" i="24" l="1"/>
  <c r="I200" i="21" s="1"/>
  <c r="D198" i="25"/>
  <c r="E198" i="25"/>
  <c r="K200" i="24"/>
  <c r="L199" i="25"/>
  <c r="G200" i="21"/>
  <c r="H200" i="24"/>
  <c r="J200" i="24"/>
  <c r="H200" i="23"/>
  <c r="I200" i="23"/>
  <c r="M200" i="23"/>
  <c r="K200" i="23"/>
  <c r="G200" i="23"/>
  <c r="J200" i="23"/>
  <c r="G200" i="22" l="1"/>
  <c r="E199" i="25"/>
  <c r="D199" i="25"/>
  <c r="I200" i="22"/>
  <c r="J200" i="21"/>
  <c r="H200" i="21"/>
  <c r="K200" i="21"/>
  <c r="K200" i="22" l="1"/>
  <c r="J200" i="22"/>
  <c r="H200" i="22"/>
  <c r="I200" i="25"/>
  <c r="G200" i="25"/>
  <c r="J200" i="25" l="1"/>
  <c r="H200" i="25"/>
  <c r="K200" i="25"/>
  <c r="L200" i="25" l="1"/>
  <c r="D200" i="25" l="1"/>
  <c r="E200" i="25"/>
  <c r="J13" i="29" l="1"/>
  <c r="L13" i="12"/>
  <c r="N17" i="15" l="1"/>
  <c r="N24" i="15" s="1"/>
  <c r="C13" i="26"/>
  <c r="G13" i="26" s="1"/>
  <c r="G11" i="26" s="1"/>
  <c r="F36" i="18"/>
  <c r="F253" i="39" s="1"/>
  <c r="F13" i="26"/>
  <c r="J17" i="15"/>
  <c r="J9" i="29"/>
  <c r="F22" i="18"/>
  <c r="L13" i="29"/>
  <c r="G66" i="18"/>
  <c r="F16" i="18"/>
  <c r="L11" i="26"/>
  <c r="F34" i="18"/>
  <c r="F30" i="39" s="1"/>
  <c r="I13" i="26" l="1"/>
  <c r="I11" i="26" s="1"/>
  <c r="H13" i="26"/>
  <c r="H11" i="26" s="1"/>
  <c r="J13" i="26"/>
  <c r="J11" i="26" s="1"/>
  <c r="F11" i="26"/>
  <c r="J13" i="47"/>
  <c r="J30" i="15" s="1"/>
  <c r="I13" i="47"/>
  <c r="G50" i="18"/>
  <c r="G49" i="18"/>
  <c r="E50" i="18"/>
  <c r="E49" i="18"/>
  <c r="D50" i="18"/>
  <c r="D49" i="18"/>
  <c r="C50" i="18"/>
  <c r="C49" i="18"/>
  <c r="F50" i="18"/>
  <c r="F49" i="18"/>
  <c r="H36" i="18"/>
  <c r="F55" i="18"/>
  <c r="H22" i="18"/>
  <c r="F29" i="18"/>
  <c r="H29" i="18" s="1"/>
  <c r="F48" i="18"/>
  <c r="H16" i="18"/>
  <c r="J15" i="20"/>
  <c r="G48" i="18"/>
  <c r="E48" i="18"/>
  <c r="H34" i="18"/>
  <c r="F53" i="18"/>
  <c r="F37" i="18"/>
  <c r="K13" i="26"/>
  <c r="C48" i="18"/>
  <c r="I66" i="18"/>
  <c r="I68" i="18" s="1"/>
  <c r="G68" i="18"/>
  <c r="J24" i="15"/>
  <c r="L24" i="15" s="1"/>
  <c r="L17" i="15"/>
  <c r="O17" i="15" s="1"/>
  <c r="D48" i="18"/>
  <c r="M13" i="47" l="1"/>
  <c r="N30" i="15" s="1"/>
  <c r="N37" i="15" s="1"/>
  <c r="N40" i="15" s="1"/>
  <c r="N41" i="15" s="1"/>
  <c r="J9" i="47"/>
  <c r="E120" i="18"/>
  <c r="E122" i="18" s="1"/>
  <c r="F120" i="18"/>
  <c r="D60" i="18"/>
  <c r="G120" i="18"/>
  <c r="G122" i="18" s="1"/>
  <c r="C120" i="18"/>
  <c r="C122" i="18" s="1"/>
  <c r="F85" i="18"/>
  <c r="J29" i="18"/>
  <c r="I30" i="15"/>
  <c r="I37" i="15" s="1"/>
  <c r="I9" i="47"/>
  <c r="J37" i="15"/>
  <c r="H11" i="15"/>
  <c r="O24" i="15"/>
  <c r="D120" i="18"/>
  <c r="D122" i="18" s="1"/>
  <c r="G60" i="18"/>
  <c r="C85" i="18"/>
  <c r="C87" i="18" s="1"/>
  <c r="H49" i="18"/>
  <c r="C59" i="18"/>
  <c r="E85" i="18"/>
  <c r="E87" i="18" s="1"/>
  <c r="E59" i="18"/>
  <c r="F51" i="18"/>
  <c r="J16" i="20" s="1"/>
  <c r="H50" i="18"/>
  <c r="E60" i="18"/>
  <c r="D85" i="18"/>
  <c r="D87" i="18" s="1"/>
  <c r="D59" i="18"/>
  <c r="C60" i="18"/>
  <c r="G85" i="18"/>
  <c r="G59" i="18"/>
  <c r="F121" i="18"/>
  <c r="H55" i="18"/>
  <c r="F60" i="18"/>
  <c r="K11" i="26"/>
  <c r="M11" i="26" s="1"/>
  <c r="G58" i="18"/>
  <c r="G51" i="18"/>
  <c r="E51" i="18"/>
  <c r="E58" i="18"/>
  <c r="H37" i="18"/>
  <c r="J37" i="18" s="1"/>
  <c r="F42" i="18"/>
  <c r="H42" i="18" s="1"/>
  <c r="J42" i="18" s="1"/>
  <c r="F54" i="18"/>
  <c r="D58" i="18"/>
  <c r="D51" i="18"/>
  <c r="C58" i="18"/>
  <c r="C51" i="18"/>
  <c r="H48" i="18"/>
  <c r="H53" i="18"/>
  <c r="J53" i="18" s="1"/>
  <c r="F58" i="18"/>
  <c r="J55" i="18" l="1"/>
  <c r="F56" i="18"/>
  <c r="H56" i="18" s="1"/>
  <c r="J56" i="18" s="1"/>
  <c r="L30" i="15"/>
  <c r="O30" i="15" s="1"/>
  <c r="L37" i="15"/>
  <c r="H120" i="18"/>
  <c r="J120" i="18" s="1"/>
  <c r="H51" i="18"/>
  <c r="J51" i="18" s="1"/>
  <c r="H60" i="18"/>
  <c r="H85" i="18"/>
  <c r="G87" i="18"/>
  <c r="F122" i="18"/>
  <c r="H122" i="18" s="1"/>
  <c r="H121" i="18"/>
  <c r="J121" i="18" s="1"/>
  <c r="H58" i="18"/>
  <c r="K16" i="20"/>
  <c r="G61" i="18"/>
  <c r="G16" i="20"/>
  <c r="C61" i="18"/>
  <c r="F59" i="18"/>
  <c r="H59" i="18" s="1"/>
  <c r="H54" i="18"/>
  <c r="F86" i="18"/>
  <c r="I16" i="20"/>
  <c r="E61" i="18"/>
  <c r="D61" i="18"/>
  <c r="H16" i="20"/>
  <c r="F61" i="18" l="1"/>
  <c r="H61" i="18" s="1"/>
  <c r="J54" i="18"/>
  <c r="O37" i="15"/>
  <c r="F87" i="18"/>
  <c r="H87" i="18" s="1"/>
  <c r="H86" i="18"/>
  <c r="O101" i="13" l="1"/>
  <c r="F101" i="23" s="1"/>
  <c r="M101" i="13"/>
  <c r="D101" i="23" s="1"/>
  <c r="M103" i="13"/>
  <c r="D103" i="23" s="1"/>
  <c r="M102" i="13"/>
  <c r="D102" i="23" s="1"/>
  <c r="M83" i="13" l="1"/>
  <c r="D83" i="23" s="1"/>
  <c r="M44" i="13"/>
  <c r="D44" i="23" s="1"/>
  <c r="O50" i="13"/>
  <c r="F50" i="23" s="1"/>
  <c r="O18" i="13"/>
  <c r="F18" i="23" s="1"/>
  <c r="O71" i="13"/>
  <c r="F71" i="23" s="1"/>
  <c r="L46" i="13"/>
  <c r="L91" i="13"/>
  <c r="L94" i="13"/>
  <c r="L61" i="13"/>
  <c r="O39" i="13"/>
  <c r="F39" i="23" s="1"/>
  <c r="O87" i="13"/>
  <c r="F87" i="23" s="1"/>
  <c r="L19" i="13"/>
  <c r="O26" i="13"/>
  <c r="F26" i="23" s="1"/>
  <c r="O96" i="13"/>
  <c r="F96" i="23" s="1"/>
  <c r="M71" i="13"/>
  <c r="D71" i="23" s="1"/>
  <c r="L82" i="13"/>
  <c r="L86" i="13"/>
  <c r="L83" i="13"/>
  <c r="L64" i="13"/>
  <c r="O69" i="13"/>
  <c r="F69" i="23" s="1"/>
  <c r="M41" i="13"/>
  <c r="D41" i="23" s="1"/>
  <c r="M66" i="13"/>
  <c r="D66" i="23" s="1"/>
  <c r="M89" i="13"/>
  <c r="D89" i="23" s="1"/>
  <c r="O86" i="13"/>
  <c r="F86" i="23" s="1"/>
  <c r="M28" i="13"/>
  <c r="D28" i="23" s="1"/>
  <c r="O83" i="13"/>
  <c r="F83" i="23" s="1"/>
  <c r="M14" i="13"/>
  <c r="D14" i="23" s="1"/>
  <c r="L54" i="13"/>
  <c r="L22" i="13"/>
  <c r="N101" i="13"/>
  <c r="E101" i="23" s="1"/>
  <c r="O103" i="13"/>
  <c r="F103" i="23" s="1"/>
  <c r="M72" i="13"/>
  <c r="D72" i="23" s="1"/>
  <c r="O73" i="13"/>
  <c r="F73" i="23" s="1"/>
  <c r="M69" i="13"/>
  <c r="D69" i="23" s="1"/>
  <c r="M68" i="13"/>
  <c r="D68" i="23" s="1"/>
  <c r="O68" i="13"/>
  <c r="F68" i="23" s="1"/>
  <c r="O65" i="13"/>
  <c r="F65" i="23" s="1"/>
  <c r="M58" i="13"/>
  <c r="D58" i="23" s="1"/>
  <c r="M54" i="13"/>
  <c r="D54" i="23" s="1"/>
  <c r="M50" i="13"/>
  <c r="D50" i="23" s="1"/>
  <c r="M49" i="13"/>
  <c r="D49" i="23" s="1"/>
  <c r="M46" i="13"/>
  <c r="D46" i="23" s="1"/>
  <c r="O46" i="13"/>
  <c r="F46" i="23" s="1"/>
  <c r="O45" i="13"/>
  <c r="F45" i="23" s="1"/>
  <c r="M42" i="13"/>
  <c r="D42" i="23" s="1"/>
  <c r="M37" i="13"/>
  <c r="D37" i="23" s="1"/>
  <c r="M34" i="13"/>
  <c r="D34" i="23" s="1"/>
  <c r="M32" i="13"/>
  <c r="D32" i="23" s="1"/>
  <c r="M30" i="13"/>
  <c r="D30" i="23" s="1"/>
  <c r="M26" i="13"/>
  <c r="D26" i="23" s="1"/>
  <c r="O24" i="13"/>
  <c r="F24" i="23" s="1"/>
  <c r="M22" i="13"/>
  <c r="D22" i="23" s="1"/>
  <c r="O21" i="13"/>
  <c r="F21" i="23" s="1"/>
  <c r="O19" i="13"/>
  <c r="F19" i="23" s="1"/>
  <c r="O16" i="13"/>
  <c r="F16" i="23" s="1"/>
  <c r="O14" i="13"/>
  <c r="F14" i="23" s="1"/>
  <c r="M62" i="13"/>
  <c r="D62" i="23" s="1"/>
  <c r="O77" i="13"/>
  <c r="F77" i="23" s="1"/>
  <c r="O52" i="13"/>
  <c r="F52" i="23" s="1"/>
  <c r="O36" i="13"/>
  <c r="F36" i="23" s="1"/>
  <c r="O28" i="13"/>
  <c r="F28" i="23" s="1"/>
  <c r="O102" i="13"/>
  <c r="F102" i="23" s="1"/>
  <c r="M77" i="13"/>
  <c r="D77" i="23" s="1"/>
  <c r="O60" i="13"/>
  <c r="F60" i="23" s="1"/>
  <c r="O43" i="13"/>
  <c r="F43" i="23" s="1"/>
  <c r="O27" i="13"/>
  <c r="F27" i="23" s="1"/>
  <c r="O79" i="13"/>
  <c r="F79" i="23" s="1"/>
  <c r="O49" i="13"/>
  <c r="F49" i="23" s="1"/>
  <c r="O41" i="13"/>
  <c r="F41" i="23" s="1"/>
  <c r="O33" i="13"/>
  <c r="F33" i="23" s="1"/>
  <c r="O25" i="13"/>
  <c r="F25" i="23" s="1"/>
  <c r="O17" i="13"/>
  <c r="F17" i="23" s="1"/>
  <c r="M20" i="13"/>
  <c r="D20" i="23" s="1"/>
  <c r="M56" i="13"/>
  <c r="D56" i="23" s="1"/>
  <c r="M47" i="13"/>
  <c r="D47" i="23" s="1"/>
  <c r="M31" i="13"/>
  <c r="D31" i="23" s="1"/>
  <c r="M17" i="13"/>
  <c r="D17" i="23" s="1"/>
  <c r="O63" i="13"/>
  <c r="F63" i="23" s="1"/>
  <c r="M97" i="13"/>
  <c r="D97" i="23" s="1"/>
  <c r="O82" i="13"/>
  <c r="F82" i="23" s="1"/>
  <c r="M79" i="13"/>
  <c r="D79" i="23" s="1"/>
  <c r="M75" i="13"/>
  <c r="D75" i="23" s="1"/>
  <c r="O85" i="13"/>
  <c r="F85" i="23" s="1"/>
  <c r="M82" i="13"/>
  <c r="D82" i="23" s="1"/>
  <c r="O57" i="13"/>
  <c r="F57" i="23" s="1"/>
  <c r="O40" i="13"/>
  <c r="F40" i="23" s="1"/>
  <c r="O97" i="13"/>
  <c r="F97" i="23" s="1"/>
  <c r="N43" i="13"/>
  <c r="E43" i="23" s="1"/>
  <c r="M51" i="13"/>
  <c r="D51" i="23" s="1"/>
  <c r="M43" i="13"/>
  <c r="D43" i="23" s="1"/>
  <c r="M35" i="13"/>
  <c r="D35" i="23" s="1"/>
  <c r="L84" i="13"/>
  <c r="M21" i="13"/>
  <c r="D21" i="23" s="1"/>
  <c r="O100" i="13" l="1"/>
  <c r="F100" i="23" s="1"/>
  <c r="L100" i="13"/>
  <c r="C100" i="23" s="1"/>
  <c r="M94" i="13"/>
  <c r="D94" i="23" s="1"/>
  <c r="O94" i="13"/>
  <c r="F94" i="23" s="1"/>
  <c r="M91" i="13"/>
  <c r="D91" i="23" s="1"/>
  <c r="O91" i="13"/>
  <c r="F91" i="23" s="1"/>
  <c r="L87" i="13"/>
  <c r="N84" i="13"/>
  <c r="E84" i="23" s="1"/>
  <c r="O78" i="13"/>
  <c r="F78" i="23" s="1"/>
  <c r="M78" i="13"/>
  <c r="D78" i="23" s="1"/>
  <c r="O76" i="13"/>
  <c r="F76" i="23" s="1"/>
  <c r="M76" i="13"/>
  <c r="D76" i="23" s="1"/>
  <c r="O75" i="13"/>
  <c r="F75" i="23" s="1"/>
  <c r="L75" i="13"/>
  <c r="N74" i="13"/>
  <c r="E74" i="23" s="1"/>
  <c r="O74" i="13"/>
  <c r="F74" i="23" s="1"/>
  <c r="O72" i="13"/>
  <c r="F72" i="23" s="1"/>
  <c r="O67" i="13"/>
  <c r="F67" i="23" s="1"/>
  <c r="L67" i="13"/>
  <c r="C67" i="23" s="1"/>
  <c r="M67" i="13"/>
  <c r="D67" i="23" s="1"/>
  <c r="M61" i="13"/>
  <c r="D61" i="23" s="1"/>
  <c r="O61" i="13"/>
  <c r="F61" i="23" s="1"/>
  <c r="N86" i="13"/>
  <c r="E86" i="23" s="1"/>
  <c r="L57" i="13"/>
  <c r="O56" i="13"/>
  <c r="F56" i="23" s="1"/>
  <c r="N25" i="13"/>
  <c r="E25" i="23" s="1"/>
  <c r="N85" i="13"/>
  <c r="E85" i="23" s="1"/>
  <c r="N18" i="13"/>
  <c r="E18" i="23" s="1"/>
  <c r="N97" i="13"/>
  <c r="E97" i="23" s="1"/>
  <c r="N33" i="13"/>
  <c r="E33" i="23" s="1"/>
  <c r="N78" i="13"/>
  <c r="E78" i="23" s="1"/>
  <c r="N21" i="13"/>
  <c r="E21" i="23" s="1"/>
  <c r="N58" i="13"/>
  <c r="E58" i="23" s="1"/>
  <c r="N37" i="13"/>
  <c r="E37" i="23" s="1"/>
  <c r="N67" i="13"/>
  <c r="E67" i="23" s="1"/>
  <c r="N16" i="13"/>
  <c r="E16" i="23" s="1"/>
  <c r="L63" i="13"/>
  <c r="C63" i="23" s="1"/>
  <c r="M55" i="13"/>
  <c r="D55" i="23" s="1"/>
  <c r="O55" i="13"/>
  <c r="F55" i="23" s="1"/>
  <c r="M90" i="13"/>
  <c r="D90" i="23" s="1"/>
  <c r="O90" i="13"/>
  <c r="F90" i="23" s="1"/>
  <c r="M92" i="13"/>
  <c r="D92" i="23" s="1"/>
  <c r="O92" i="13"/>
  <c r="F92" i="23" s="1"/>
  <c r="M36" i="13"/>
  <c r="D36" i="23" s="1"/>
  <c r="N45" i="13"/>
  <c r="E45" i="23" s="1"/>
  <c r="N24" i="13"/>
  <c r="E24" i="23" s="1"/>
  <c r="O34" i="13"/>
  <c r="F34" i="23" s="1"/>
  <c r="N96" i="13"/>
  <c r="E96" i="23" s="1"/>
  <c r="O84" i="13"/>
  <c r="F84" i="23" s="1"/>
  <c r="L20" i="13"/>
  <c r="C20" i="23" s="1"/>
  <c r="L30" i="13"/>
  <c r="C30" i="23" s="1"/>
  <c r="L62" i="13"/>
  <c r="C62" i="23" s="1"/>
  <c r="M63" i="13"/>
  <c r="D63" i="23" s="1"/>
  <c r="M65" i="13"/>
  <c r="D65" i="23" s="1"/>
  <c r="M96" i="13"/>
  <c r="D96" i="23" s="1"/>
  <c r="N83" i="13"/>
  <c r="E83" i="23" s="1"/>
  <c r="O42" i="13"/>
  <c r="F42" i="23" s="1"/>
  <c r="M99" i="13"/>
  <c r="D99" i="23" s="1"/>
  <c r="Q77" i="8"/>
  <c r="R77" i="8" s="1"/>
  <c r="N41" i="13"/>
  <c r="E41" i="23" s="1"/>
  <c r="L93" i="13"/>
  <c r="C93" i="23" s="1"/>
  <c r="O88" i="13"/>
  <c r="F88" i="23" s="1"/>
  <c r="M81" i="13"/>
  <c r="D81" i="23" s="1"/>
  <c r="M74" i="13"/>
  <c r="D74" i="23" s="1"/>
  <c r="O31" i="13"/>
  <c r="F31" i="23" s="1"/>
  <c r="N69" i="13"/>
  <c r="E69" i="23" s="1"/>
  <c r="L73" i="13"/>
  <c r="C73" i="23" s="1"/>
  <c r="N72" i="13"/>
  <c r="E72" i="23" s="1"/>
  <c r="O99" i="13"/>
  <c r="F99" i="23" s="1"/>
  <c r="O47" i="13"/>
  <c r="F47" i="23" s="1"/>
  <c r="N29" i="13"/>
  <c r="E29" i="23" s="1"/>
  <c r="N14" i="13"/>
  <c r="L38" i="13"/>
  <c r="C38" i="23" s="1"/>
  <c r="L74" i="13"/>
  <c r="M85" i="13"/>
  <c r="D85" i="23" s="1"/>
  <c r="O81" i="13"/>
  <c r="F81" i="23" s="1"/>
  <c r="M27" i="13"/>
  <c r="D27" i="23" s="1"/>
  <c r="M60" i="13"/>
  <c r="D60" i="23" s="1"/>
  <c r="N35" i="13"/>
  <c r="E35" i="23" s="1"/>
  <c r="N51" i="13"/>
  <c r="E51" i="23" s="1"/>
  <c r="O93" i="13"/>
  <c r="F93" i="23" s="1"/>
  <c r="L35" i="13"/>
  <c r="L76" i="13"/>
  <c r="O32" i="13"/>
  <c r="F32" i="23" s="1"/>
  <c r="O48" i="13"/>
  <c r="F48" i="23" s="1"/>
  <c r="M93" i="13"/>
  <c r="D93" i="23" s="1"/>
  <c r="O64" i="13"/>
  <c r="F64" i="23" s="1"/>
  <c r="O62" i="13"/>
  <c r="F62" i="23" s="1"/>
  <c r="N36" i="13"/>
  <c r="E36" i="23" s="1"/>
  <c r="O20" i="13"/>
  <c r="F20" i="23" s="1"/>
  <c r="N31" i="13"/>
  <c r="E31" i="23" s="1"/>
  <c r="O58" i="13"/>
  <c r="F58" i="23" s="1"/>
  <c r="O35" i="13"/>
  <c r="F35" i="23" s="1"/>
  <c r="O51" i="13"/>
  <c r="F51" i="23" s="1"/>
  <c r="O80" i="13"/>
  <c r="F80" i="23" s="1"/>
  <c r="O44" i="13"/>
  <c r="F44" i="23" s="1"/>
  <c r="N66" i="13"/>
  <c r="E66" i="23" s="1"/>
  <c r="N28" i="13"/>
  <c r="E28" i="23" s="1"/>
  <c r="N15" i="13"/>
  <c r="E15" i="23" s="1"/>
  <c r="L18" i="13"/>
  <c r="N19" i="13"/>
  <c r="E19" i="23" s="1"/>
  <c r="O22" i="13"/>
  <c r="F22" i="23" s="1"/>
  <c r="L23" i="13"/>
  <c r="L24" i="13"/>
  <c r="Q26" i="8"/>
  <c r="R26" i="8" s="1"/>
  <c r="M29" i="13"/>
  <c r="D29" i="23" s="1"/>
  <c r="N30" i="13"/>
  <c r="L32" i="13"/>
  <c r="O37" i="13"/>
  <c r="F37" i="23" s="1"/>
  <c r="L39" i="13"/>
  <c r="L42" i="13"/>
  <c r="M45" i="13"/>
  <c r="D45" i="23" s="1"/>
  <c r="L48" i="13"/>
  <c r="M53" i="13"/>
  <c r="D53" i="23" s="1"/>
  <c r="O54" i="13"/>
  <c r="F54" i="23" s="1"/>
  <c r="M59" i="13"/>
  <c r="D59" i="23" s="1"/>
  <c r="N62" i="13"/>
  <c r="E62" i="23" s="1"/>
  <c r="O66" i="13"/>
  <c r="F66" i="23" s="1"/>
  <c r="L70" i="13"/>
  <c r="M73" i="13"/>
  <c r="D73" i="23" s="1"/>
  <c r="N80" i="13"/>
  <c r="E80" i="23" s="1"/>
  <c r="M88" i="13"/>
  <c r="D88" i="23" s="1"/>
  <c r="O15" i="13"/>
  <c r="F15" i="23" s="1"/>
  <c r="N17" i="13"/>
  <c r="E17" i="23" s="1"/>
  <c r="N60" i="13"/>
  <c r="E60" i="23" s="1"/>
  <c r="N38" i="13"/>
  <c r="E38" i="23" s="1"/>
  <c r="M100" i="13"/>
  <c r="D100" i="23" s="1"/>
  <c r="N75" i="13"/>
  <c r="E75" i="23" s="1"/>
  <c r="O53" i="13"/>
  <c r="F53" i="23" s="1"/>
  <c r="M86" i="13"/>
  <c r="D86" i="23" s="1"/>
  <c r="N65" i="13"/>
  <c r="E65" i="23" s="1"/>
  <c r="N87" i="13"/>
  <c r="E87" i="23" s="1"/>
  <c r="M80" i="13"/>
  <c r="D80" i="23" s="1"/>
  <c r="O70" i="13"/>
  <c r="F70" i="23" s="1"/>
  <c r="O59" i="13"/>
  <c r="F59" i="23" s="1"/>
  <c r="N49" i="13"/>
  <c r="E49" i="23" s="1"/>
  <c r="M52" i="13"/>
  <c r="D52" i="23" s="1"/>
  <c r="M87" i="13"/>
  <c r="D87" i="23" s="1"/>
  <c r="L97" i="13"/>
  <c r="C97" i="23" s="1"/>
  <c r="M84" i="13"/>
  <c r="D84" i="23" s="1"/>
  <c r="N34" i="13"/>
  <c r="E34" i="23" s="1"/>
  <c r="L14" i="13"/>
  <c r="C14" i="23" s="1"/>
  <c r="O23" i="13"/>
  <c r="F23" i="23" s="1"/>
  <c r="M18" i="13"/>
  <c r="D18" i="23" s="1"/>
  <c r="Q21" i="8"/>
  <c r="R21" i="8" s="1"/>
  <c r="N23" i="13"/>
  <c r="E23" i="23" s="1"/>
  <c r="M25" i="13"/>
  <c r="D25" i="23" s="1"/>
  <c r="O29" i="13"/>
  <c r="F29" i="23" s="1"/>
  <c r="O30" i="13"/>
  <c r="F30" i="23" s="1"/>
  <c r="M33" i="13"/>
  <c r="D33" i="23" s="1"/>
  <c r="O38" i="13"/>
  <c r="F38" i="23" s="1"/>
  <c r="M40" i="13"/>
  <c r="D40" i="23" s="1"/>
  <c r="N42" i="13"/>
  <c r="E42" i="23" s="1"/>
  <c r="L45" i="13"/>
  <c r="M48" i="13"/>
  <c r="D48" i="23" s="1"/>
  <c r="L53" i="13"/>
  <c r="N54" i="13"/>
  <c r="E54" i="23" s="1"/>
  <c r="M57" i="13"/>
  <c r="D57" i="23" s="1"/>
  <c r="L59" i="13"/>
  <c r="M64" i="13"/>
  <c r="D64" i="23" s="1"/>
  <c r="N68" i="13"/>
  <c r="E68" i="23" s="1"/>
  <c r="M70" i="13"/>
  <c r="D70" i="23" s="1"/>
  <c r="L80" i="13"/>
  <c r="O89" i="13"/>
  <c r="F89" i="23" s="1"/>
  <c r="N76" i="13"/>
  <c r="E76" i="23" s="1"/>
  <c r="N39" i="13"/>
  <c r="E39" i="23" s="1"/>
  <c r="N44" i="13"/>
  <c r="E44" i="23" s="1"/>
  <c r="N52" i="13"/>
  <c r="E52" i="23" s="1"/>
  <c r="M24" i="13"/>
  <c r="D24" i="23" s="1"/>
  <c r="M15" i="13"/>
  <c r="D15" i="23" s="1"/>
  <c r="M23" i="13"/>
  <c r="D23" i="23" s="1"/>
  <c r="N53" i="13"/>
  <c r="E53" i="23" s="1"/>
  <c r="L47" i="13"/>
  <c r="L79" i="13"/>
  <c r="C82" i="23"/>
  <c r="L96" i="13"/>
  <c r="L16" i="13"/>
  <c r="C86" i="23"/>
  <c r="C19" i="23"/>
  <c r="M19" i="13"/>
  <c r="D19" i="23" s="1"/>
  <c r="L27" i="13"/>
  <c r="L28" i="13"/>
  <c r="L44" i="13"/>
  <c r="L88" i="13"/>
  <c r="C54" i="23"/>
  <c r="Q82" i="8"/>
  <c r="R82" i="8" s="1"/>
  <c r="N32" i="13"/>
  <c r="E32" i="23" s="1"/>
  <c r="N102" i="13"/>
  <c r="E102" i="23" s="1"/>
  <c r="Q43" i="8"/>
  <c r="R43" i="8" s="1"/>
  <c r="L43" i="13"/>
  <c r="L68" i="13"/>
  <c r="N82" i="13"/>
  <c r="E82" i="23" s="1"/>
  <c r="L81" i="13"/>
  <c r="L29" i="13"/>
  <c r="L34" i="13"/>
  <c r="L40" i="13"/>
  <c r="L77" i="13"/>
  <c r="N89" i="13"/>
  <c r="E89" i="23" s="1"/>
  <c r="L102" i="13"/>
  <c r="C61" i="23"/>
  <c r="C91" i="23"/>
  <c r="M16" i="13"/>
  <c r="D16" i="23" s="1"/>
  <c r="L50" i="13"/>
  <c r="C83" i="23"/>
  <c r="N48" i="13"/>
  <c r="E48" i="23" s="1"/>
  <c r="L60" i="13"/>
  <c r="N47" i="13"/>
  <c r="E47" i="23" s="1"/>
  <c r="N61" i="13"/>
  <c r="E61" i="23" s="1"/>
  <c r="N103" i="13"/>
  <c r="E103" i="23" s="1"/>
  <c r="C22" i="23"/>
  <c r="C94" i="23"/>
  <c r="N26" i="13"/>
  <c r="E26" i="23" s="1"/>
  <c r="Q101" i="8"/>
  <c r="R101" i="8" s="1"/>
  <c r="L101" i="13"/>
  <c r="N70" i="13"/>
  <c r="E70" i="23" s="1"/>
  <c r="Q103" i="8"/>
  <c r="R103" i="8" s="1"/>
  <c r="L103" i="13"/>
  <c r="M39" i="13"/>
  <c r="D39" i="23" s="1"/>
  <c r="N93" i="13"/>
  <c r="E93" i="23" s="1"/>
  <c r="L15" i="13"/>
  <c r="C84" i="23"/>
  <c r="C64" i="23"/>
  <c r="C46" i="23"/>
  <c r="N88" i="13" l="1"/>
  <c r="E88" i="23" s="1"/>
  <c r="N100" i="13"/>
  <c r="E100" i="23" s="1"/>
  <c r="J100" i="23" s="1"/>
  <c r="N99" i="13"/>
  <c r="E99" i="23" s="1"/>
  <c r="N57" i="13"/>
  <c r="E57" i="23" s="1"/>
  <c r="Q63" i="8"/>
  <c r="R63" i="8" s="1"/>
  <c r="N56" i="13"/>
  <c r="E56" i="23" s="1"/>
  <c r="Q61" i="8"/>
  <c r="R61" i="8" s="1"/>
  <c r="Q78" i="8"/>
  <c r="R78" i="8" s="1"/>
  <c r="N81" i="13"/>
  <c r="E81" i="23" s="1"/>
  <c r="Q67" i="8"/>
  <c r="R67" i="8" s="1"/>
  <c r="N40" i="13"/>
  <c r="E40" i="23" s="1"/>
  <c r="Q67" i="13"/>
  <c r="N94" i="13"/>
  <c r="E94" i="23" s="1"/>
  <c r="K94" i="23" s="1"/>
  <c r="K94" i="25" s="1"/>
  <c r="Q28" i="8"/>
  <c r="R28" i="8" s="1"/>
  <c r="N59" i="13"/>
  <c r="E59" i="23" s="1"/>
  <c r="N22" i="13"/>
  <c r="E22" i="23" s="1"/>
  <c r="M22" i="23" s="1"/>
  <c r="N90" i="13"/>
  <c r="E90" i="23" s="1"/>
  <c r="Q68" i="8"/>
  <c r="R68" i="8" s="1"/>
  <c r="N73" i="13"/>
  <c r="E73" i="23" s="1"/>
  <c r="I73" i="23" s="1"/>
  <c r="I73" i="25" s="1"/>
  <c r="N46" i="13"/>
  <c r="E46" i="23" s="1"/>
  <c r="I46" i="23" s="1"/>
  <c r="I46" i="25" s="1"/>
  <c r="Q37" i="8"/>
  <c r="R37" i="8" s="1"/>
  <c r="Q50" i="8"/>
  <c r="R50" i="8" s="1"/>
  <c r="L37" i="13"/>
  <c r="C37" i="23" s="1"/>
  <c r="Q42" i="8"/>
  <c r="R42" i="8" s="1"/>
  <c r="L21" i="13"/>
  <c r="C21" i="23" s="1"/>
  <c r="Q76" i="8"/>
  <c r="R76" i="8" s="1"/>
  <c r="N55" i="13"/>
  <c r="E55" i="23" s="1"/>
  <c r="Q75" i="8"/>
  <c r="R75" i="8" s="1"/>
  <c r="Q45" i="8"/>
  <c r="R45" i="8" s="1"/>
  <c r="N79" i="13"/>
  <c r="E79" i="23" s="1"/>
  <c r="Q34" i="8"/>
  <c r="R34" i="8" s="1"/>
  <c r="Q31" i="8"/>
  <c r="R31" i="8" s="1"/>
  <c r="N71" i="13"/>
  <c r="E71" i="23" s="1"/>
  <c r="Q46" i="8"/>
  <c r="R46" i="8" s="1"/>
  <c r="N92" i="13"/>
  <c r="E92" i="23" s="1"/>
  <c r="Q74" i="8"/>
  <c r="R74" i="8" s="1"/>
  <c r="Q87" i="8"/>
  <c r="R87" i="8" s="1"/>
  <c r="Q100" i="13"/>
  <c r="Q54" i="8"/>
  <c r="R54" i="8" s="1"/>
  <c r="L31" i="13"/>
  <c r="Q31" i="13" s="1"/>
  <c r="Q60" i="8"/>
  <c r="R60" i="8" s="1"/>
  <c r="Q83" i="13"/>
  <c r="L26" i="13"/>
  <c r="Q26" i="13" s="1"/>
  <c r="Q18" i="8"/>
  <c r="R18" i="8" s="1"/>
  <c r="Q20" i="8"/>
  <c r="R20" i="8" s="1"/>
  <c r="Q97" i="13"/>
  <c r="N50" i="13"/>
  <c r="E50" i="23" s="1"/>
  <c r="N63" i="13"/>
  <c r="E63" i="23" s="1"/>
  <c r="K63" i="23" s="1"/>
  <c r="K63" i="25" s="1"/>
  <c r="Q14" i="8"/>
  <c r="R14" i="8" s="1"/>
  <c r="Q59" i="8"/>
  <c r="R59" i="8" s="1"/>
  <c r="Q56" i="8"/>
  <c r="R56" i="8" s="1"/>
  <c r="Q94" i="8"/>
  <c r="R94" i="8" s="1"/>
  <c r="Q35" i="8"/>
  <c r="R35" i="8" s="1"/>
  <c r="Q27" i="8"/>
  <c r="R27" i="8" s="1"/>
  <c r="Q100" i="8"/>
  <c r="E30" i="23"/>
  <c r="G30" i="23" s="1"/>
  <c r="G30" i="25" s="1"/>
  <c r="Q30" i="13"/>
  <c r="E14" i="23"/>
  <c r="H14" i="23" s="1"/>
  <c r="H14" i="25" s="1"/>
  <c r="Q14" i="13"/>
  <c r="Q65" i="8"/>
  <c r="R65" i="8" s="1"/>
  <c r="L65" i="13"/>
  <c r="L71" i="13"/>
  <c r="Q71" i="8"/>
  <c r="R71" i="8" s="1"/>
  <c r="Q15" i="8"/>
  <c r="R15" i="8" s="1"/>
  <c r="Q73" i="8"/>
  <c r="R73" i="8" s="1"/>
  <c r="N20" i="13"/>
  <c r="Q92" i="8"/>
  <c r="R92" i="8" s="1"/>
  <c r="L92" i="13"/>
  <c r="N77" i="13"/>
  <c r="E77" i="23" s="1"/>
  <c r="N27" i="13"/>
  <c r="E27" i="23" s="1"/>
  <c r="Q86" i="8"/>
  <c r="R86" i="8" s="1"/>
  <c r="Q97" i="8"/>
  <c r="R97" i="8" s="1"/>
  <c r="Q80" i="8"/>
  <c r="R80" i="8" s="1"/>
  <c r="L78" i="13"/>
  <c r="C78" i="23" s="1"/>
  <c r="L56" i="13"/>
  <c r="Q40" i="8"/>
  <c r="R40" i="8" s="1"/>
  <c r="Q81" i="8"/>
  <c r="R81" i="8" s="1"/>
  <c r="Q86" i="13"/>
  <c r="Q96" i="8"/>
  <c r="R96" i="8" s="1"/>
  <c r="Q93" i="8"/>
  <c r="R93" i="8" s="1"/>
  <c r="Q22" i="8"/>
  <c r="R22" i="8" s="1"/>
  <c r="Q91" i="8"/>
  <c r="R91" i="8" s="1"/>
  <c r="N91" i="13"/>
  <c r="Q69" i="8"/>
  <c r="R69" i="8" s="1"/>
  <c r="L69" i="13"/>
  <c r="L99" i="13"/>
  <c r="Q99" i="8"/>
  <c r="Q55" i="8"/>
  <c r="R55" i="8" s="1"/>
  <c r="L55" i="13"/>
  <c r="L72" i="13"/>
  <c r="Q72" i="8"/>
  <c r="R72" i="8" s="1"/>
  <c r="Q62" i="8"/>
  <c r="R62" i="8" s="1"/>
  <c r="Q90" i="8"/>
  <c r="R90" i="8" s="1"/>
  <c r="L90" i="13"/>
  <c r="Q84" i="13"/>
  <c r="Q29" i="8"/>
  <c r="R29" i="8" s="1"/>
  <c r="Q30" i="8"/>
  <c r="R30" i="8" s="1"/>
  <c r="Q44" i="8"/>
  <c r="R44" i="8" s="1"/>
  <c r="Q84" i="8"/>
  <c r="R84" i="8" s="1"/>
  <c r="Q83" i="8"/>
  <c r="R83" i="8" s="1"/>
  <c r="Q39" i="8"/>
  <c r="R39" i="8" s="1"/>
  <c r="Q32" i="8"/>
  <c r="R32" i="8" s="1"/>
  <c r="Q61" i="13"/>
  <c r="Q93" i="13"/>
  <c r="Q19" i="13"/>
  <c r="Q16" i="8"/>
  <c r="R16" i="8" s="1"/>
  <c r="Q82" i="13"/>
  <c r="Q54" i="13"/>
  <c r="Q53" i="13"/>
  <c r="C53" i="23"/>
  <c r="C35" i="23"/>
  <c r="Q35" i="13"/>
  <c r="C101" i="23"/>
  <c r="Q101" i="13"/>
  <c r="H62" i="23"/>
  <c r="H62" i="25" s="1"/>
  <c r="M62" i="23"/>
  <c r="G62" i="23"/>
  <c r="G62" i="25" s="1"/>
  <c r="I62" i="23"/>
  <c r="I62" i="25" s="1"/>
  <c r="J62" i="23"/>
  <c r="J62" i="25" s="1"/>
  <c r="K62" i="23"/>
  <c r="K62" i="25" s="1"/>
  <c r="N64" i="13"/>
  <c r="Q64" i="8"/>
  <c r="R64" i="8" s="1"/>
  <c r="C60" i="23"/>
  <c r="Q60" i="13"/>
  <c r="Q33" i="8"/>
  <c r="R33" i="8" s="1"/>
  <c r="L33" i="13"/>
  <c r="C50" i="23"/>
  <c r="Q102" i="13"/>
  <c r="C102" i="23"/>
  <c r="Q57" i="8"/>
  <c r="R57" i="8" s="1"/>
  <c r="Q29" i="13"/>
  <c r="C29" i="23"/>
  <c r="Q66" i="8"/>
  <c r="R66" i="8" s="1"/>
  <c r="L66" i="13"/>
  <c r="Q52" i="8"/>
  <c r="R52" i="8" s="1"/>
  <c r="L52" i="13"/>
  <c r="Q43" i="13"/>
  <c r="C43" i="23"/>
  <c r="Q41" i="8"/>
  <c r="R41" i="8" s="1"/>
  <c r="L41" i="13"/>
  <c r="Q42" i="13"/>
  <c r="C42" i="23"/>
  <c r="C23" i="23"/>
  <c r="Q23" i="13"/>
  <c r="C88" i="23"/>
  <c r="Q28" i="13"/>
  <c r="C28" i="23"/>
  <c r="I86" i="23"/>
  <c r="I86" i="25" s="1"/>
  <c r="M86" i="23"/>
  <c r="H86" i="23"/>
  <c r="H86" i="25" s="1"/>
  <c r="J86" i="23"/>
  <c r="J86" i="25" s="1"/>
  <c r="G86" i="23"/>
  <c r="G86" i="25" s="1"/>
  <c r="K86" i="23"/>
  <c r="K86" i="25" s="1"/>
  <c r="C79" i="23"/>
  <c r="C47" i="23"/>
  <c r="Q47" i="13"/>
  <c r="H93" i="23"/>
  <c r="H93" i="25" s="1"/>
  <c r="M93" i="23"/>
  <c r="G93" i="23"/>
  <c r="G93" i="25" s="1"/>
  <c r="I93" i="23"/>
  <c r="I93" i="25" s="1"/>
  <c r="K93" i="23"/>
  <c r="K93" i="25" s="1"/>
  <c r="J93" i="23"/>
  <c r="J93" i="25" s="1"/>
  <c r="Q53" i="8"/>
  <c r="R53" i="8" s="1"/>
  <c r="Q103" i="13"/>
  <c r="C103" i="23"/>
  <c r="C32" i="23"/>
  <c r="Q32" i="13"/>
  <c r="Q85" i="8"/>
  <c r="R85" i="8" s="1"/>
  <c r="L85" i="13"/>
  <c r="Q102" i="8"/>
  <c r="R102" i="8" s="1"/>
  <c r="C77" i="23"/>
  <c r="Q34" i="13"/>
  <c r="C34" i="23"/>
  <c r="Q19" i="8"/>
  <c r="R19" i="8" s="1"/>
  <c r="I97" i="23"/>
  <c r="I97" i="25" s="1"/>
  <c r="J97" i="23"/>
  <c r="J97" i="25" s="1"/>
  <c r="G97" i="23"/>
  <c r="G97" i="25" s="1"/>
  <c r="H97" i="23"/>
  <c r="H97" i="25" s="1"/>
  <c r="M97" i="23"/>
  <c r="K97" i="23"/>
  <c r="K97" i="25" s="1"/>
  <c r="H54" i="23"/>
  <c r="H54" i="25" s="1"/>
  <c r="I54" i="23"/>
  <c r="I54" i="25" s="1"/>
  <c r="J54" i="23"/>
  <c r="J54" i="25" s="1"/>
  <c r="G54" i="23"/>
  <c r="G54" i="25" s="1"/>
  <c r="M54" i="23"/>
  <c r="K54" i="23"/>
  <c r="K54" i="25" s="1"/>
  <c r="Q23" i="8"/>
  <c r="R23" i="8" s="1"/>
  <c r="Q88" i="8"/>
  <c r="R88" i="8" s="1"/>
  <c r="G19" i="23"/>
  <c r="G19" i="25" s="1"/>
  <c r="K19" i="23"/>
  <c r="K19" i="25" s="1"/>
  <c r="J19" i="23"/>
  <c r="J19" i="25" s="1"/>
  <c r="M19" i="23"/>
  <c r="I19" i="23"/>
  <c r="I19" i="25" s="1"/>
  <c r="H19" i="23"/>
  <c r="H19" i="25" s="1"/>
  <c r="Q16" i="13"/>
  <c r="C16" i="23"/>
  <c r="J82" i="23"/>
  <c r="J82" i="25" s="1"/>
  <c r="G82" i="23"/>
  <c r="G82" i="25" s="1"/>
  <c r="K82" i="23"/>
  <c r="K82" i="25" s="1"/>
  <c r="I82" i="23"/>
  <c r="I82" i="25" s="1"/>
  <c r="M82" i="23"/>
  <c r="H82" i="23"/>
  <c r="H82" i="25" s="1"/>
  <c r="Q79" i="8"/>
  <c r="R79" i="8" s="1"/>
  <c r="Q47" i="8"/>
  <c r="R47" i="8" s="1"/>
  <c r="M67" i="23"/>
  <c r="J67" i="23"/>
  <c r="J67" i="25" s="1"/>
  <c r="I67" i="23"/>
  <c r="I67" i="25" s="1"/>
  <c r="H67" i="23"/>
  <c r="H67" i="25" s="1"/>
  <c r="K67" i="23"/>
  <c r="K67" i="25" s="1"/>
  <c r="G67" i="23"/>
  <c r="G67" i="25" s="1"/>
  <c r="G84" i="23"/>
  <c r="G84" i="25" s="1"/>
  <c r="K84" i="23"/>
  <c r="K84" i="25" s="1"/>
  <c r="J84" i="23"/>
  <c r="J84" i="25" s="1"/>
  <c r="I84" i="23"/>
  <c r="I84" i="25" s="1"/>
  <c r="H84" i="23"/>
  <c r="H84" i="25" s="1"/>
  <c r="M84" i="23"/>
  <c r="C59" i="23"/>
  <c r="Q45" i="13"/>
  <c r="C45" i="23"/>
  <c r="C76" i="23"/>
  <c r="Q76" i="13"/>
  <c r="Q17" i="8"/>
  <c r="R17" i="8" s="1"/>
  <c r="L17" i="13"/>
  <c r="C70" i="23"/>
  <c r="Q70" i="13"/>
  <c r="Q89" i="8"/>
  <c r="R89" i="8" s="1"/>
  <c r="L89" i="13"/>
  <c r="Q49" i="8"/>
  <c r="R49" i="8" s="1"/>
  <c r="L49" i="13"/>
  <c r="M83" i="23"/>
  <c r="I83" i="23"/>
  <c r="I83" i="25" s="1"/>
  <c r="G83" i="23"/>
  <c r="G83" i="25" s="1"/>
  <c r="K83" i="23"/>
  <c r="K83" i="25" s="1"/>
  <c r="J83" i="23"/>
  <c r="J83" i="25" s="1"/>
  <c r="H83" i="23"/>
  <c r="H83" i="25" s="1"/>
  <c r="Q68" i="13"/>
  <c r="C68" i="23"/>
  <c r="Q36" i="8"/>
  <c r="R36" i="8" s="1"/>
  <c r="L36" i="13"/>
  <c r="Q58" i="8"/>
  <c r="R58" i="8" s="1"/>
  <c r="L58" i="13"/>
  <c r="Q25" i="8"/>
  <c r="R25" i="8" s="1"/>
  <c r="L25" i="13"/>
  <c r="C87" i="23"/>
  <c r="Q87" i="13"/>
  <c r="Q48" i="13"/>
  <c r="C48" i="23"/>
  <c r="M38" i="13"/>
  <c r="Q38" i="8"/>
  <c r="R38" i="8" s="1"/>
  <c r="Q24" i="13"/>
  <c r="C24" i="23"/>
  <c r="Q18" i="13"/>
  <c r="C18" i="23"/>
  <c r="Q44" i="13"/>
  <c r="C44" i="23"/>
  <c r="C27" i="23"/>
  <c r="Q80" i="13"/>
  <c r="C80" i="23"/>
  <c r="C15" i="23"/>
  <c r="Q15" i="13"/>
  <c r="Q62" i="13"/>
  <c r="Q70" i="8"/>
  <c r="R70" i="8" s="1"/>
  <c r="Q39" i="13"/>
  <c r="C39" i="23"/>
  <c r="Q51" i="8"/>
  <c r="R51" i="8" s="1"/>
  <c r="L51" i="13"/>
  <c r="C75" i="23"/>
  <c r="Q75" i="13"/>
  <c r="C74" i="23"/>
  <c r="Q74" i="13"/>
  <c r="G61" i="23"/>
  <c r="G61" i="25" s="1"/>
  <c r="K61" i="23"/>
  <c r="K61" i="25" s="1"/>
  <c r="H61" i="23"/>
  <c r="H61" i="25" s="1"/>
  <c r="I61" i="23"/>
  <c r="I61" i="25" s="1"/>
  <c r="I61" i="38" s="1"/>
  <c r="J61" i="23"/>
  <c r="J61" i="25" s="1"/>
  <c r="J61" i="38" s="1"/>
  <c r="M61" i="23"/>
  <c r="C57" i="23"/>
  <c r="C40" i="23"/>
  <c r="C81" i="23"/>
  <c r="Q48" i="8"/>
  <c r="R48" i="8" s="1"/>
  <c r="Q24" i="8"/>
  <c r="R24" i="8" s="1"/>
  <c r="C96" i="23"/>
  <c r="Q96" i="13"/>
  <c r="G100" i="23" l="1"/>
  <c r="H100" i="23"/>
  <c r="K93" i="38"/>
  <c r="K62" i="38"/>
  <c r="Q48" i="18"/>
  <c r="G86" i="38"/>
  <c r="O48" i="18"/>
  <c r="G30" i="38"/>
  <c r="P48" i="18"/>
  <c r="G93" i="38"/>
  <c r="G62" i="38"/>
  <c r="M100" i="23"/>
  <c r="K100" i="23"/>
  <c r="I100" i="23"/>
  <c r="Q57" i="13"/>
  <c r="Q88" i="13"/>
  <c r="I84" i="38"/>
  <c r="J84" i="38"/>
  <c r="K86" i="38"/>
  <c r="K84" i="38"/>
  <c r="I86" i="38"/>
  <c r="H84" i="38"/>
  <c r="J86" i="38"/>
  <c r="R42" i="18"/>
  <c r="K94" i="38"/>
  <c r="R48" i="18"/>
  <c r="K97" i="38"/>
  <c r="N48" i="18"/>
  <c r="Q56" i="13"/>
  <c r="H73" i="23"/>
  <c r="H73" i="25" s="1"/>
  <c r="Q81" i="13"/>
  <c r="J22" i="23"/>
  <c r="J22" i="25" s="1"/>
  <c r="K22" i="23"/>
  <c r="K22" i="25" s="1"/>
  <c r="Q40" i="13"/>
  <c r="Q94" i="13"/>
  <c r="H22" i="23"/>
  <c r="H22" i="25" s="1"/>
  <c r="G22" i="23"/>
  <c r="G22" i="25" s="1"/>
  <c r="G46" i="23"/>
  <c r="G46" i="25" s="1"/>
  <c r="I22" i="23"/>
  <c r="I22" i="25" s="1"/>
  <c r="M46" i="23"/>
  <c r="I94" i="23"/>
  <c r="I94" i="25" s="1"/>
  <c r="H94" i="23"/>
  <c r="H94" i="25" s="1"/>
  <c r="J94" i="23"/>
  <c r="J94" i="25" s="1"/>
  <c r="G94" i="23"/>
  <c r="G94" i="25" s="1"/>
  <c r="M94" i="23"/>
  <c r="J46" i="23"/>
  <c r="J46" i="25" s="1"/>
  <c r="Q22" i="13"/>
  <c r="H46" i="23"/>
  <c r="H46" i="25" s="1"/>
  <c r="K46" i="23"/>
  <c r="K46" i="25" s="1"/>
  <c r="Q46" i="13"/>
  <c r="Q59" i="13"/>
  <c r="Q37" i="13"/>
  <c r="J73" i="23"/>
  <c r="J73" i="25" s="1"/>
  <c r="M73" i="23"/>
  <c r="Q73" i="13"/>
  <c r="G73" i="23"/>
  <c r="G73" i="25" s="1"/>
  <c r="K73" i="23"/>
  <c r="K73" i="25" s="1"/>
  <c r="Q50" i="13"/>
  <c r="C26" i="23"/>
  <c r="H26" i="23" s="1"/>
  <c r="H26" i="25" s="1"/>
  <c r="Q21" i="13"/>
  <c r="Q79" i="13"/>
  <c r="H63" i="23"/>
  <c r="H63" i="25" s="1"/>
  <c r="J30" i="23"/>
  <c r="J30" i="25" s="1"/>
  <c r="I30" i="23"/>
  <c r="I30" i="25" s="1"/>
  <c r="G63" i="23"/>
  <c r="G63" i="25" s="1"/>
  <c r="C31" i="23"/>
  <c r="I31" i="23" s="1"/>
  <c r="I31" i="25" s="1"/>
  <c r="H30" i="23"/>
  <c r="H30" i="25" s="1"/>
  <c r="K30" i="23"/>
  <c r="K30" i="25" s="1"/>
  <c r="J63" i="23"/>
  <c r="J63" i="25" s="1"/>
  <c r="I63" i="23"/>
  <c r="I63" i="25" s="1"/>
  <c r="M63" i="23"/>
  <c r="M30" i="23"/>
  <c r="J14" i="23"/>
  <c r="J14" i="25" s="1"/>
  <c r="Q63" i="13"/>
  <c r="Q27" i="13"/>
  <c r="G14" i="23"/>
  <c r="G14" i="25" s="1"/>
  <c r="Q78" i="13"/>
  <c r="Q77" i="13"/>
  <c r="E91" i="23"/>
  <c r="Q91" i="13"/>
  <c r="C72" i="23"/>
  <c r="Q72" i="13"/>
  <c r="Q71" i="13"/>
  <c r="C71" i="23"/>
  <c r="M14" i="23"/>
  <c r="K14" i="23"/>
  <c r="K14" i="25" s="1"/>
  <c r="C56" i="23"/>
  <c r="J56" i="23" s="1"/>
  <c r="J56" i="25" s="1"/>
  <c r="C55" i="23"/>
  <c r="Q55" i="13"/>
  <c r="C69" i="23"/>
  <c r="Q69" i="13"/>
  <c r="C65" i="23"/>
  <c r="Q65" i="13"/>
  <c r="C90" i="23"/>
  <c r="Q90" i="13"/>
  <c r="Q99" i="13"/>
  <c r="C99" i="23"/>
  <c r="E20" i="23"/>
  <c r="Q20" i="13"/>
  <c r="I14" i="23"/>
  <c r="I14" i="25" s="1"/>
  <c r="C92" i="23"/>
  <c r="Q92" i="13"/>
  <c r="K96" i="23"/>
  <c r="K96" i="25" s="1"/>
  <c r="H96" i="23"/>
  <c r="H96" i="25" s="1"/>
  <c r="M96" i="23"/>
  <c r="J96" i="23"/>
  <c r="J96" i="25" s="1"/>
  <c r="G96" i="23"/>
  <c r="G96" i="25" s="1"/>
  <c r="I96" i="23"/>
  <c r="I96" i="25" s="1"/>
  <c r="L61" i="25"/>
  <c r="I75" i="23"/>
  <c r="I75" i="25" s="1"/>
  <c r="K75" i="23"/>
  <c r="K75" i="25" s="1"/>
  <c r="H75" i="23"/>
  <c r="H75" i="25" s="1"/>
  <c r="J75" i="23"/>
  <c r="J75" i="25" s="1"/>
  <c r="G75" i="23"/>
  <c r="G75" i="25" s="1"/>
  <c r="M75" i="23"/>
  <c r="L83" i="25"/>
  <c r="G70" i="23"/>
  <c r="G70" i="25" s="1"/>
  <c r="K70" i="23"/>
  <c r="K70" i="25" s="1"/>
  <c r="M70" i="23"/>
  <c r="H70" i="23"/>
  <c r="H70" i="25" s="1"/>
  <c r="I70" i="23"/>
  <c r="I70" i="25" s="1"/>
  <c r="J70" i="23"/>
  <c r="J70" i="25" s="1"/>
  <c r="L84" i="25"/>
  <c r="E84" i="25" s="1"/>
  <c r="I97" i="38"/>
  <c r="K77" i="23"/>
  <c r="K77" i="25" s="1"/>
  <c r="H77" i="23"/>
  <c r="H77" i="25" s="1"/>
  <c r="I77" i="23"/>
  <c r="I77" i="25" s="1"/>
  <c r="J77" i="23"/>
  <c r="J77" i="25" s="1"/>
  <c r="M77" i="23"/>
  <c r="G77" i="23"/>
  <c r="G77" i="25" s="1"/>
  <c r="M32" i="23"/>
  <c r="K32" i="23"/>
  <c r="K32" i="25" s="1"/>
  <c r="H32" i="23"/>
  <c r="H32" i="25" s="1"/>
  <c r="J32" i="23"/>
  <c r="J32" i="25" s="1"/>
  <c r="G32" i="23"/>
  <c r="G32" i="25" s="1"/>
  <c r="I32" i="23"/>
  <c r="I32" i="25" s="1"/>
  <c r="H21" i="23"/>
  <c r="H21" i="25" s="1"/>
  <c r="G21" i="23"/>
  <c r="G21" i="25" s="1"/>
  <c r="K21" i="23"/>
  <c r="K21" i="25" s="1"/>
  <c r="M21" i="23"/>
  <c r="J21" i="23"/>
  <c r="J21" i="25" s="1"/>
  <c r="I21" i="23"/>
  <c r="I21" i="25" s="1"/>
  <c r="H93" i="38"/>
  <c r="I23" i="23"/>
  <c r="I23" i="25" s="1"/>
  <c r="J23" i="23"/>
  <c r="J23" i="25" s="1"/>
  <c r="K23" i="23"/>
  <c r="K23" i="25" s="1"/>
  <c r="G23" i="23"/>
  <c r="G23" i="25" s="1"/>
  <c r="M23" i="23"/>
  <c r="H23" i="23"/>
  <c r="H23" i="25" s="1"/>
  <c r="H102" i="23"/>
  <c r="H102" i="25" s="1"/>
  <c r="M102" i="23"/>
  <c r="G102" i="23"/>
  <c r="G102" i="25" s="1"/>
  <c r="I102" i="23"/>
  <c r="I102" i="25" s="1"/>
  <c r="K102" i="23"/>
  <c r="K102" i="25" s="1"/>
  <c r="J102" i="23"/>
  <c r="J102" i="25" s="1"/>
  <c r="G57" i="23"/>
  <c r="G57" i="25" s="1"/>
  <c r="I57" i="23"/>
  <c r="I57" i="25" s="1"/>
  <c r="M57" i="23"/>
  <c r="J57" i="23"/>
  <c r="J57" i="25" s="1"/>
  <c r="H57" i="23"/>
  <c r="H57" i="25" s="1"/>
  <c r="K57" i="23"/>
  <c r="K57" i="25" s="1"/>
  <c r="Q51" i="13"/>
  <c r="C51" i="23"/>
  <c r="H39" i="23"/>
  <c r="H39" i="25" s="1"/>
  <c r="G39" i="23"/>
  <c r="G39" i="25" s="1"/>
  <c r="J39" i="23"/>
  <c r="J39" i="25" s="1"/>
  <c r="I39" i="23"/>
  <c r="I39" i="25" s="1"/>
  <c r="K39" i="23"/>
  <c r="K39" i="25" s="1"/>
  <c r="M39" i="23"/>
  <c r="M80" i="23"/>
  <c r="K80" i="23"/>
  <c r="K80" i="25" s="1"/>
  <c r="H80" i="23"/>
  <c r="H80" i="25" s="1"/>
  <c r="J80" i="23"/>
  <c r="J80" i="25" s="1"/>
  <c r="I80" i="23"/>
  <c r="I80" i="25" s="1"/>
  <c r="G80" i="23"/>
  <c r="G80" i="25" s="1"/>
  <c r="H18" i="23"/>
  <c r="H18" i="25" s="1"/>
  <c r="I18" i="23"/>
  <c r="I18" i="25" s="1"/>
  <c r="M18" i="23"/>
  <c r="K18" i="23"/>
  <c r="K18" i="25" s="1"/>
  <c r="J18" i="23"/>
  <c r="J18" i="25" s="1"/>
  <c r="G18" i="23"/>
  <c r="G18" i="25" s="1"/>
  <c r="Q58" i="13"/>
  <c r="C58" i="23"/>
  <c r="H68" i="23"/>
  <c r="H68" i="25" s="1"/>
  <c r="J68" i="23"/>
  <c r="J68" i="25" s="1"/>
  <c r="M68" i="23"/>
  <c r="G68" i="23"/>
  <c r="G68" i="25" s="1"/>
  <c r="I68" i="23"/>
  <c r="I68" i="25" s="1"/>
  <c r="K68" i="23"/>
  <c r="K68" i="25" s="1"/>
  <c r="C89" i="23"/>
  <c r="Q89" i="13"/>
  <c r="L67" i="25"/>
  <c r="L82" i="25"/>
  <c r="I54" i="38"/>
  <c r="H97" i="38"/>
  <c r="G78" i="23"/>
  <c r="G78" i="25" s="1"/>
  <c r="J78" i="23"/>
  <c r="J78" i="25" s="1"/>
  <c r="K78" i="23"/>
  <c r="K78" i="25" s="1"/>
  <c r="M78" i="23"/>
  <c r="I78" i="23"/>
  <c r="I78" i="25" s="1"/>
  <c r="H78" i="23"/>
  <c r="H78" i="25" s="1"/>
  <c r="I93" i="38"/>
  <c r="C41" i="23"/>
  <c r="Q41" i="13"/>
  <c r="Q52" i="13"/>
  <c r="C52" i="23"/>
  <c r="H29" i="23"/>
  <c r="H29" i="25" s="1"/>
  <c r="I29" i="23"/>
  <c r="I29" i="25" s="1"/>
  <c r="K29" i="23"/>
  <c r="K29" i="25" s="1"/>
  <c r="G29" i="23"/>
  <c r="G29" i="25" s="1"/>
  <c r="M29" i="23"/>
  <c r="J29" i="23"/>
  <c r="J29" i="25" s="1"/>
  <c r="K60" i="23"/>
  <c r="K60" i="25" s="1"/>
  <c r="H60" i="23"/>
  <c r="H60" i="25" s="1"/>
  <c r="G60" i="23"/>
  <c r="G60" i="25" s="1"/>
  <c r="J60" i="23"/>
  <c r="J60" i="25" s="1"/>
  <c r="M60" i="23"/>
  <c r="I60" i="23"/>
  <c r="I60" i="25" s="1"/>
  <c r="H62" i="38"/>
  <c r="M35" i="23"/>
  <c r="I35" i="23"/>
  <c r="I35" i="25" s="1"/>
  <c r="H35" i="23"/>
  <c r="H35" i="25" s="1"/>
  <c r="K35" i="23"/>
  <c r="K35" i="25" s="1"/>
  <c r="G35" i="23"/>
  <c r="G35" i="25" s="1"/>
  <c r="J35" i="23"/>
  <c r="J35" i="25" s="1"/>
  <c r="G81" i="23"/>
  <c r="G81" i="25" s="1"/>
  <c r="M81" i="23"/>
  <c r="I81" i="23"/>
  <c r="I81" i="25" s="1"/>
  <c r="K81" i="23"/>
  <c r="K81" i="25" s="1"/>
  <c r="H81" i="23"/>
  <c r="H81" i="25" s="1"/>
  <c r="J81" i="23"/>
  <c r="J81" i="25" s="1"/>
  <c r="M74" i="23"/>
  <c r="H74" i="23"/>
  <c r="H74" i="25" s="1"/>
  <c r="K74" i="23"/>
  <c r="K74" i="25" s="1"/>
  <c r="I74" i="23"/>
  <c r="I74" i="25" s="1"/>
  <c r="J74" i="23"/>
  <c r="J74" i="25" s="1"/>
  <c r="G74" i="23"/>
  <c r="G74" i="25" s="1"/>
  <c r="J15" i="23"/>
  <c r="J15" i="25" s="1"/>
  <c r="H15" i="23"/>
  <c r="H15" i="25" s="1"/>
  <c r="K15" i="23"/>
  <c r="K15" i="25" s="1"/>
  <c r="I15" i="23"/>
  <c r="I15" i="25" s="1"/>
  <c r="M15" i="23"/>
  <c r="G15" i="23"/>
  <c r="G15" i="25" s="1"/>
  <c r="J27" i="23"/>
  <c r="J27" i="25" s="1"/>
  <c r="H27" i="23"/>
  <c r="H27" i="25" s="1"/>
  <c r="I27" i="23"/>
  <c r="I27" i="25" s="1"/>
  <c r="K27" i="23"/>
  <c r="K27" i="25" s="1"/>
  <c r="M27" i="23"/>
  <c r="G27" i="23"/>
  <c r="G27" i="25" s="1"/>
  <c r="D38" i="23"/>
  <c r="Q38" i="13"/>
  <c r="H87" i="23"/>
  <c r="H87" i="25" s="1"/>
  <c r="G87" i="23"/>
  <c r="G87" i="25" s="1"/>
  <c r="K87" i="23"/>
  <c r="K87" i="25" s="1"/>
  <c r="M87" i="23"/>
  <c r="J87" i="23"/>
  <c r="J87" i="25" s="1"/>
  <c r="I87" i="23"/>
  <c r="I87" i="25" s="1"/>
  <c r="M76" i="23"/>
  <c r="G76" i="23"/>
  <c r="G76" i="25" s="1"/>
  <c r="H76" i="23"/>
  <c r="H76" i="25" s="1"/>
  <c r="I76" i="23"/>
  <c r="I76" i="25" s="1"/>
  <c r="J76" i="23"/>
  <c r="J76" i="25" s="1"/>
  <c r="K76" i="23"/>
  <c r="K76" i="25" s="1"/>
  <c r="H59" i="23"/>
  <c r="H59" i="25" s="1"/>
  <c r="K59" i="23"/>
  <c r="K59" i="25" s="1"/>
  <c r="J59" i="23"/>
  <c r="J59" i="25" s="1"/>
  <c r="M59" i="23"/>
  <c r="I59" i="23"/>
  <c r="I59" i="25" s="1"/>
  <c r="G59" i="23"/>
  <c r="G59" i="25" s="1"/>
  <c r="L19" i="25"/>
  <c r="L97" i="25"/>
  <c r="K34" i="23"/>
  <c r="K34" i="25" s="1"/>
  <c r="G34" i="23"/>
  <c r="G34" i="25" s="1"/>
  <c r="M34" i="23"/>
  <c r="H34" i="23"/>
  <c r="H34" i="25" s="1"/>
  <c r="I34" i="23"/>
  <c r="I34" i="25" s="1"/>
  <c r="J34" i="23"/>
  <c r="J34" i="25" s="1"/>
  <c r="G103" i="23"/>
  <c r="G103" i="25" s="1"/>
  <c r="I103" i="23"/>
  <c r="I103" i="25" s="1"/>
  <c r="M103" i="23"/>
  <c r="H103" i="23"/>
  <c r="H103" i="25" s="1"/>
  <c r="J103" i="23"/>
  <c r="J103" i="25" s="1"/>
  <c r="K103" i="23"/>
  <c r="K103" i="25" s="1"/>
  <c r="J37" i="23"/>
  <c r="J37" i="25" s="1"/>
  <c r="M37" i="23"/>
  <c r="I37" i="23"/>
  <c r="I37" i="25" s="1"/>
  <c r="H37" i="23"/>
  <c r="H37" i="25" s="1"/>
  <c r="G37" i="23"/>
  <c r="G37" i="25" s="1"/>
  <c r="K37" i="23"/>
  <c r="K37" i="25" s="1"/>
  <c r="L93" i="25"/>
  <c r="I47" i="23"/>
  <c r="I47" i="25" s="1"/>
  <c r="J47" i="23"/>
  <c r="J47" i="25" s="1"/>
  <c r="H47" i="23"/>
  <c r="H47" i="25" s="1"/>
  <c r="G47" i="23"/>
  <c r="G47" i="25" s="1"/>
  <c r="M47" i="23"/>
  <c r="K47" i="23"/>
  <c r="K47" i="25" s="1"/>
  <c r="L86" i="25"/>
  <c r="J88" i="23"/>
  <c r="J88" i="25" s="1"/>
  <c r="M88" i="23"/>
  <c r="H88" i="23"/>
  <c r="H88" i="25" s="1"/>
  <c r="I88" i="23"/>
  <c r="I88" i="25" s="1"/>
  <c r="G88" i="23"/>
  <c r="G88" i="25" s="1"/>
  <c r="K88" i="23"/>
  <c r="K88" i="25" s="1"/>
  <c r="K50" i="23"/>
  <c r="K50" i="25" s="1"/>
  <c r="H50" i="23"/>
  <c r="H50" i="25" s="1"/>
  <c r="J50" i="23"/>
  <c r="J50" i="25" s="1"/>
  <c r="G50" i="23"/>
  <c r="G50" i="25" s="1"/>
  <c r="M50" i="23"/>
  <c r="I50" i="23"/>
  <c r="I50" i="25" s="1"/>
  <c r="C33" i="23"/>
  <c r="Q33" i="13"/>
  <c r="I62" i="38"/>
  <c r="H53" i="23"/>
  <c r="H53" i="25" s="1"/>
  <c r="I53" i="23"/>
  <c r="I53" i="25" s="1"/>
  <c r="G53" i="23"/>
  <c r="G53" i="25" s="1"/>
  <c r="M53" i="23"/>
  <c r="K53" i="23"/>
  <c r="K53" i="25" s="1"/>
  <c r="J53" i="23"/>
  <c r="J53" i="25" s="1"/>
  <c r="I40" i="23"/>
  <c r="I40" i="25" s="1"/>
  <c r="M40" i="23"/>
  <c r="K40" i="23"/>
  <c r="K40" i="25" s="1"/>
  <c r="G40" i="23"/>
  <c r="G40" i="25" s="1"/>
  <c r="J40" i="23"/>
  <c r="J40" i="25" s="1"/>
  <c r="H40" i="23"/>
  <c r="H40" i="25" s="1"/>
  <c r="I44" i="23"/>
  <c r="I44" i="25" s="1"/>
  <c r="J44" i="23"/>
  <c r="J44" i="25" s="1"/>
  <c r="H44" i="23"/>
  <c r="H44" i="25" s="1"/>
  <c r="K44" i="23"/>
  <c r="K44" i="25" s="1"/>
  <c r="G44" i="23"/>
  <c r="G44" i="25" s="1"/>
  <c r="M44" i="23"/>
  <c r="I24" i="23"/>
  <c r="I24" i="25" s="1"/>
  <c r="H24" i="23"/>
  <c r="H24" i="25" s="1"/>
  <c r="J24" i="23"/>
  <c r="J24" i="25" s="1"/>
  <c r="K24" i="23"/>
  <c r="K24" i="25" s="1"/>
  <c r="G24" i="23"/>
  <c r="G24" i="25" s="1"/>
  <c r="M24" i="23"/>
  <c r="J48" i="23"/>
  <c r="J48" i="25" s="1"/>
  <c r="I48" i="23"/>
  <c r="I48" i="25" s="1"/>
  <c r="G48" i="23"/>
  <c r="G48" i="25" s="1"/>
  <c r="H48" i="23"/>
  <c r="H48" i="25" s="1"/>
  <c r="M48" i="23"/>
  <c r="K48" i="23"/>
  <c r="K48" i="25" s="1"/>
  <c r="C25" i="23"/>
  <c r="Q25" i="13"/>
  <c r="Q36" i="13"/>
  <c r="C36" i="23"/>
  <c r="Q49" i="13"/>
  <c r="C49" i="23"/>
  <c r="C17" i="23"/>
  <c r="Q17" i="13"/>
  <c r="H45" i="23"/>
  <c r="H45" i="25" s="1"/>
  <c r="G45" i="23"/>
  <c r="G45" i="25" s="1"/>
  <c r="K45" i="23"/>
  <c r="K45" i="25" s="1"/>
  <c r="I45" i="23"/>
  <c r="I45" i="25" s="1"/>
  <c r="J45" i="23"/>
  <c r="J45" i="25" s="1"/>
  <c r="M45" i="23"/>
  <c r="M16" i="23"/>
  <c r="G16" i="23"/>
  <c r="G16" i="25" s="1"/>
  <c r="H16" i="23"/>
  <c r="H16" i="25" s="1"/>
  <c r="J16" i="23"/>
  <c r="J16" i="25" s="1"/>
  <c r="I16" i="23"/>
  <c r="I16" i="25" s="1"/>
  <c r="K16" i="23"/>
  <c r="K16" i="25" s="1"/>
  <c r="L54" i="25"/>
  <c r="J97" i="38"/>
  <c r="C85" i="23"/>
  <c r="Q85" i="13"/>
  <c r="J93" i="38"/>
  <c r="K79" i="23"/>
  <c r="K79" i="25" s="1"/>
  <c r="H79" i="23"/>
  <c r="H79" i="25" s="1"/>
  <c r="J79" i="23"/>
  <c r="J79" i="25" s="1"/>
  <c r="I79" i="23"/>
  <c r="I79" i="25" s="1"/>
  <c r="G79" i="23"/>
  <c r="G79" i="25" s="1"/>
  <c r="M79" i="23"/>
  <c r="K28" i="23"/>
  <c r="K28" i="25" s="1"/>
  <c r="J28" i="23"/>
  <c r="J28" i="25" s="1"/>
  <c r="G28" i="23"/>
  <c r="G28" i="25" s="1"/>
  <c r="H28" i="23"/>
  <c r="H28" i="25" s="1"/>
  <c r="M28" i="23"/>
  <c r="I28" i="23"/>
  <c r="I28" i="25" s="1"/>
  <c r="M42" i="23"/>
  <c r="J42" i="23"/>
  <c r="J42" i="25" s="1"/>
  <c r="H42" i="23"/>
  <c r="H42" i="25" s="1"/>
  <c r="K42" i="23"/>
  <c r="K42" i="25" s="1"/>
  <c r="G42" i="23"/>
  <c r="G42" i="25" s="1"/>
  <c r="I42" i="23"/>
  <c r="I42" i="25" s="1"/>
  <c r="H43" i="23"/>
  <c r="H43" i="25" s="1"/>
  <c r="I43" i="23"/>
  <c r="I43" i="25" s="1"/>
  <c r="K43" i="23"/>
  <c r="K43" i="25" s="1"/>
  <c r="G43" i="23"/>
  <c r="G43" i="25" s="1"/>
  <c r="M43" i="23"/>
  <c r="J43" i="23"/>
  <c r="J43" i="25" s="1"/>
  <c r="Q66" i="13"/>
  <c r="C66" i="23"/>
  <c r="E64" i="23"/>
  <c r="Q64" i="13"/>
  <c r="L62" i="25"/>
  <c r="I101" i="23"/>
  <c r="I101" i="25" s="1"/>
  <c r="G101" i="23"/>
  <c r="G101" i="25" s="1"/>
  <c r="H101" i="23"/>
  <c r="H101" i="25" s="1"/>
  <c r="K101" i="23"/>
  <c r="K101" i="25" s="1"/>
  <c r="J101" i="23"/>
  <c r="J101" i="25" s="1"/>
  <c r="M101" i="23"/>
  <c r="I19" i="38" l="1"/>
  <c r="K82" i="38"/>
  <c r="J62" i="38"/>
  <c r="L62" i="38" s="1"/>
  <c r="D62" i="38" s="1"/>
  <c r="H54" i="38"/>
  <c r="G97" i="38"/>
  <c r="L97" i="38" s="1"/>
  <c r="G84" i="38"/>
  <c r="L84" i="38" s="1"/>
  <c r="K37" i="38"/>
  <c r="P47" i="18"/>
  <c r="P49" i="18" s="1"/>
  <c r="O47" i="18"/>
  <c r="O49" i="18" s="1"/>
  <c r="K30" i="38"/>
  <c r="I30" i="38"/>
  <c r="H22" i="38"/>
  <c r="G44" i="38"/>
  <c r="N84" i="18"/>
  <c r="G37" i="38"/>
  <c r="N104" i="18"/>
  <c r="N47" i="18"/>
  <c r="R47" i="18"/>
  <c r="R49" i="18" s="1"/>
  <c r="Q79" i="18"/>
  <c r="H30" i="38"/>
  <c r="N89" i="18"/>
  <c r="H44" i="38"/>
  <c r="K29" i="38"/>
  <c r="G57" i="38"/>
  <c r="I102" i="38"/>
  <c r="J44" i="38"/>
  <c r="K44" i="38"/>
  <c r="K103" i="38"/>
  <c r="N69" i="18"/>
  <c r="K102" i="38"/>
  <c r="H102" i="38"/>
  <c r="Q47" i="18"/>
  <c r="Q49" i="18" s="1"/>
  <c r="O99" i="18"/>
  <c r="Q99" i="18"/>
  <c r="J45" i="38"/>
  <c r="H45" i="38"/>
  <c r="I103" i="38"/>
  <c r="J57" i="38"/>
  <c r="J22" i="38"/>
  <c r="I45" i="38"/>
  <c r="I22" i="38"/>
  <c r="K45" i="38"/>
  <c r="K57" i="38"/>
  <c r="G83" i="38"/>
  <c r="J83" i="38"/>
  <c r="G67" i="38"/>
  <c r="H67" i="38"/>
  <c r="H57" i="38"/>
  <c r="K22" i="38"/>
  <c r="P99" i="18"/>
  <c r="R94" i="18"/>
  <c r="R69" i="18"/>
  <c r="K101" i="38"/>
  <c r="R99" i="18"/>
  <c r="O94" i="18"/>
  <c r="R89" i="18"/>
  <c r="Q94" i="18"/>
  <c r="R84" i="18"/>
  <c r="Q69" i="18"/>
  <c r="R104" i="18"/>
  <c r="K32" i="38"/>
  <c r="G101" i="38"/>
  <c r="N99" i="18"/>
  <c r="Q89" i="18"/>
  <c r="N94" i="18"/>
  <c r="P94" i="18"/>
  <c r="Q84" i="18"/>
  <c r="P69" i="18"/>
  <c r="O104" i="18"/>
  <c r="Q104" i="18"/>
  <c r="G32" i="38"/>
  <c r="O89" i="18"/>
  <c r="P84" i="18"/>
  <c r="P104" i="18"/>
  <c r="P89" i="18"/>
  <c r="O84" i="18"/>
  <c r="O69" i="18"/>
  <c r="K59" i="38"/>
  <c r="H94" i="38"/>
  <c r="O42" i="18"/>
  <c r="P42" i="18"/>
  <c r="N42" i="18"/>
  <c r="G94" i="38"/>
  <c r="J94" i="38"/>
  <c r="Q42" i="18"/>
  <c r="S48" i="18"/>
  <c r="M98" i="13"/>
  <c r="D98" i="23" s="1"/>
  <c r="M95" i="13"/>
  <c r="D95" i="23" s="1"/>
  <c r="L22" i="25"/>
  <c r="K31" i="23"/>
  <c r="K31" i="25" s="1"/>
  <c r="L46" i="25"/>
  <c r="L94" i="25"/>
  <c r="M26" i="23"/>
  <c r="H56" i="23"/>
  <c r="H56" i="25" s="1"/>
  <c r="J26" i="23"/>
  <c r="J26" i="25" s="1"/>
  <c r="H31" i="23"/>
  <c r="H31" i="25" s="1"/>
  <c r="M31" i="23"/>
  <c r="L73" i="25"/>
  <c r="K26" i="23"/>
  <c r="K26" i="25" s="1"/>
  <c r="G26" i="23"/>
  <c r="G26" i="25" s="1"/>
  <c r="I26" i="23"/>
  <c r="I26" i="25" s="1"/>
  <c r="I56" i="23"/>
  <c r="I56" i="25" s="1"/>
  <c r="J31" i="23"/>
  <c r="J31" i="25" s="1"/>
  <c r="G31" i="23"/>
  <c r="G31" i="25" s="1"/>
  <c r="L63" i="25"/>
  <c r="K56" i="23"/>
  <c r="K56" i="25" s="1"/>
  <c r="L30" i="25"/>
  <c r="G56" i="23"/>
  <c r="G56" i="25" s="1"/>
  <c r="M56" i="23"/>
  <c r="G99" i="23"/>
  <c r="J99" i="23"/>
  <c r="H99" i="23"/>
  <c r="K99" i="23"/>
  <c r="M99" i="23"/>
  <c r="I99" i="23"/>
  <c r="L14" i="25"/>
  <c r="H65" i="23"/>
  <c r="H65" i="25" s="1"/>
  <c r="J65" i="23"/>
  <c r="J65" i="25" s="1"/>
  <c r="M65" i="23"/>
  <c r="G65" i="23"/>
  <c r="G65" i="25" s="1"/>
  <c r="I65" i="23"/>
  <c r="I65" i="25" s="1"/>
  <c r="K65" i="23"/>
  <c r="K65" i="25" s="1"/>
  <c r="H55" i="23"/>
  <c r="H55" i="25" s="1"/>
  <c r="G55" i="23"/>
  <c r="G55" i="25" s="1"/>
  <c r="I55" i="23"/>
  <c r="I55" i="25" s="1"/>
  <c r="M55" i="23"/>
  <c r="J55" i="23"/>
  <c r="J55" i="25" s="1"/>
  <c r="K55" i="23"/>
  <c r="K55" i="25" s="1"/>
  <c r="G71" i="23"/>
  <c r="G71" i="25" s="1"/>
  <c r="I71" i="23"/>
  <c r="I71" i="25" s="1"/>
  <c r="J71" i="23"/>
  <c r="J71" i="25" s="1"/>
  <c r="M71" i="23"/>
  <c r="H71" i="23"/>
  <c r="H71" i="25" s="1"/>
  <c r="K71" i="23"/>
  <c r="K71" i="25" s="1"/>
  <c r="H20" i="23"/>
  <c r="H20" i="25" s="1"/>
  <c r="I20" i="23"/>
  <c r="I20" i="25" s="1"/>
  <c r="K20" i="23"/>
  <c r="K20" i="25" s="1"/>
  <c r="M20" i="23"/>
  <c r="G20" i="23"/>
  <c r="G20" i="25" s="1"/>
  <c r="J20" i="23"/>
  <c r="J20" i="25" s="1"/>
  <c r="K90" i="23"/>
  <c r="K90" i="25" s="1"/>
  <c r="G90" i="23"/>
  <c r="G90" i="25" s="1"/>
  <c r="I90" i="23"/>
  <c r="I90" i="25" s="1"/>
  <c r="J90" i="23"/>
  <c r="J90" i="25" s="1"/>
  <c r="M90" i="23"/>
  <c r="H90" i="23"/>
  <c r="H90" i="25" s="1"/>
  <c r="M69" i="23"/>
  <c r="G69" i="23"/>
  <c r="G69" i="25" s="1"/>
  <c r="H69" i="23"/>
  <c r="H69" i="25" s="1"/>
  <c r="K69" i="23"/>
  <c r="K69" i="25" s="1"/>
  <c r="J69" i="23"/>
  <c r="J69" i="25" s="1"/>
  <c r="I69" i="23"/>
  <c r="I69" i="25" s="1"/>
  <c r="M92" i="23"/>
  <c r="H92" i="23"/>
  <c r="H92" i="25" s="1"/>
  <c r="K92" i="23"/>
  <c r="K92" i="25" s="1"/>
  <c r="G92" i="23"/>
  <c r="G92" i="25" s="1"/>
  <c r="I92" i="23"/>
  <c r="I92" i="25" s="1"/>
  <c r="J92" i="23"/>
  <c r="J92" i="25" s="1"/>
  <c r="H72" i="23"/>
  <c r="H72" i="25" s="1"/>
  <c r="G72" i="23"/>
  <c r="G72" i="25" s="1"/>
  <c r="M72" i="23"/>
  <c r="I72" i="23"/>
  <c r="I72" i="25" s="1"/>
  <c r="J72" i="23"/>
  <c r="J72" i="25" s="1"/>
  <c r="K72" i="23"/>
  <c r="K72" i="25" s="1"/>
  <c r="H91" i="23"/>
  <c r="H91" i="25" s="1"/>
  <c r="K91" i="23"/>
  <c r="K91" i="25" s="1"/>
  <c r="G91" i="23"/>
  <c r="G91" i="25" s="1"/>
  <c r="J91" i="23"/>
  <c r="J91" i="25" s="1"/>
  <c r="I91" i="23"/>
  <c r="I91" i="25" s="1"/>
  <c r="M91" i="23"/>
  <c r="L42" i="25"/>
  <c r="L28" i="25"/>
  <c r="L79" i="25"/>
  <c r="J85" i="23"/>
  <c r="J85" i="25" s="1"/>
  <c r="M85" i="23"/>
  <c r="G85" i="23"/>
  <c r="G85" i="25" s="1"/>
  <c r="I85" i="23"/>
  <c r="I85" i="25" s="1"/>
  <c r="H85" i="23"/>
  <c r="H85" i="25" s="1"/>
  <c r="K85" i="23"/>
  <c r="K85" i="25" s="1"/>
  <c r="E54" i="25"/>
  <c r="D54" i="25"/>
  <c r="J54" i="38"/>
  <c r="L45" i="25"/>
  <c r="L50" i="25"/>
  <c r="J103" i="38"/>
  <c r="L103" i="25"/>
  <c r="D19" i="25"/>
  <c r="J19" i="38"/>
  <c r="L19" i="38" s="1"/>
  <c r="E19" i="25"/>
  <c r="J59" i="38"/>
  <c r="L87" i="25"/>
  <c r="L27" i="25"/>
  <c r="L74" i="25"/>
  <c r="L68" i="25"/>
  <c r="H58" i="23"/>
  <c r="H58" i="25" s="1"/>
  <c r="J58" i="23"/>
  <c r="J58" i="25" s="1"/>
  <c r="I58" i="23"/>
  <c r="I58" i="25" s="1"/>
  <c r="G58" i="23"/>
  <c r="G58" i="25" s="1"/>
  <c r="M58" i="23"/>
  <c r="K58" i="23"/>
  <c r="K58" i="25" s="1"/>
  <c r="L80" i="25"/>
  <c r="K51" i="23"/>
  <c r="K51" i="25" s="1"/>
  <c r="G51" i="23"/>
  <c r="G51" i="25" s="1"/>
  <c r="J51" i="23"/>
  <c r="J51" i="25" s="1"/>
  <c r="I51" i="23"/>
  <c r="I51" i="25" s="1"/>
  <c r="H51" i="23"/>
  <c r="H51" i="25" s="1"/>
  <c r="M51" i="23"/>
  <c r="L21" i="25"/>
  <c r="J32" i="38"/>
  <c r="L77" i="25"/>
  <c r="D84" i="25"/>
  <c r="L70" i="25"/>
  <c r="L75" i="25"/>
  <c r="H101" i="38"/>
  <c r="D62" i="25"/>
  <c r="E62" i="25"/>
  <c r="I25" i="23"/>
  <c r="I25" i="25" s="1"/>
  <c r="H25" i="23"/>
  <c r="H25" i="25" s="1"/>
  <c r="G25" i="23"/>
  <c r="G25" i="25" s="1"/>
  <c r="M25" i="23"/>
  <c r="K25" i="23"/>
  <c r="K25" i="25" s="1"/>
  <c r="J25" i="23"/>
  <c r="J25" i="25" s="1"/>
  <c r="L48" i="25"/>
  <c r="L24" i="25"/>
  <c r="L53" i="25"/>
  <c r="E53" i="25" s="1"/>
  <c r="L88" i="25"/>
  <c r="H103" i="38"/>
  <c r="E97" i="25"/>
  <c r="D97" i="25"/>
  <c r="L59" i="25"/>
  <c r="J29" i="38"/>
  <c r="I29" i="38"/>
  <c r="E82" i="25"/>
  <c r="D82" i="25"/>
  <c r="H82" i="38"/>
  <c r="M89" i="23"/>
  <c r="J89" i="23"/>
  <c r="J89" i="25" s="1"/>
  <c r="G89" i="23"/>
  <c r="G89" i="25" s="1"/>
  <c r="K89" i="23"/>
  <c r="K89" i="25" s="1"/>
  <c r="I89" i="23"/>
  <c r="I89" i="25" s="1"/>
  <c r="H89" i="23"/>
  <c r="H89" i="25" s="1"/>
  <c r="L102" i="25"/>
  <c r="G102" i="38" s="1"/>
  <c r="E83" i="25"/>
  <c r="D83" i="25"/>
  <c r="H61" i="38"/>
  <c r="L61" i="38" s="1"/>
  <c r="E61" i="25"/>
  <c r="D61" i="25"/>
  <c r="G64" i="23"/>
  <c r="G64" i="25" s="1"/>
  <c r="G64" i="38" s="1"/>
  <c r="J64" i="23"/>
  <c r="J64" i="25" s="1"/>
  <c r="I64" i="23"/>
  <c r="I64" i="25" s="1"/>
  <c r="I64" i="38" s="1"/>
  <c r="H64" i="23"/>
  <c r="H64" i="25" s="1"/>
  <c r="H64" i="38" s="1"/>
  <c r="K64" i="23"/>
  <c r="K64" i="25" s="1"/>
  <c r="K64" i="38" s="1"/>
  <c r="M64" i="23"/>
  <c r="L101" i="25"/>
  <c r="L16" i="25"/>
  <c r="M49" i="23"/>
  <c r="G49" i="23"/>
  <c r="G49" i="25" s="1"/>
  <c r="K49" i="23"/>
  <c r="K49" i="25" s="1"/>
  <c r="J49" i="23"/>
  <c r="J49" i="25" s="1"/>
  <c r="H49" i="23"/>
  <c r="H49" i="25" s="1"/>
  <c r="I49" i="23"/>
  <c r="I49" i="25" s="1"/>
  <c r="K36" i="23"/>
  <c r="K36" i="25" s="1"/>
  <c r="M36" i="23"/>
  <c r="I36" i="23"/>
  <c r="I36" i="25" s="1"/>
  <c r="J36" i="23"/>
  <c r="J36" i="25" s="1"/>
  <c r="G36" i="23"/>
  <c r="G36" i="25" s="1"/>
  <c r="H36" i="23"/>
  <c r="H36" i="25" s="1"/>
  <c r="L40" i="25"/>
  <c r="L47" i="25"/>
  <c r="E93" i="25"/>
  <c r="D93" i="25"/>
  <c r="L37" i="25"/>
  <c r="J37" i="38"/>
  <c r="I59" i="38"/>
  <c r="H59" i="38"/>
  <c r="L15" i="25"/>
  <c r="H29" i="38"/>
  <c r="K41" i="23"/>
  <c r="K41" i="25" s="1"/>
  <c r="G41" i="23"/>
  <c r="G41" i="25" s="1"/>
  <c r="J41" i="23"/>
  <c r="J41" i="25" s="1"/>
  <c r="H41" i="23"/>
  <c r="H41" i="25" s="1"/>
  <c r="I41" i="23"/>
  <c r="I41" i="25" s="1"/>
  <c r="M41" i="23"/>
  <c r="L78" i="25"/>
  <c r="L18" i="25"/>
  <c r="L39" i="25"/>
  <c r="L23" i="25"/>
  <c r="I32" i="38"/>
  <c r="J101" i="38"/>
  <c r="I101" i="38"/>
  <c r="K66" i="23"/>
  <c r="K66" i="25" s="1"/>
  <c r="M66" i="23"/>
  <c r="G66" i="23"/>
  <c r="G66" i="25" s="1"/>
  <c r="I66" i="23"/>
  <c r="I66" i="25" s="1"/>
  <c r="H66" i="23"/>
  <c r="H66" i="25" s="1"/>
  <c r="J66" i="23"/>
  <c r="J66" i="25" s="1"/>
  <c r="L43" i="25"/>
  <c r="G17" i="23"/>
  <c r="G17" i="25" s="1"/>
  <c r="K17" i="23"/>
  <c r="K17" i="25" s="1"/>
  <c r="J17" i="23"/>
  <c r="J17" i="25" s="1"/>
  <c r="H17" i="23"/>
  <c r="H17" i="25" s="1"/>
  <c r="I17" i="23"/>
  <c r="I17" i="25" s="1"/>
  <c r="M17" i="23"/>
  <c r="L44" i="25"/>
  <c r="J33" i="23"/>
  <c r="J33" i="25" s="1"/>
  <c r="M33" i="23"/>
  <c r="G33" i="23"/>
  <c r="G33" i="25" s="1"/>
  <c r="I33" i="23"/>
  <c r="I33" i="25" s="1"/>
  <c r="K33" i="23"/>
  <c r="K33" i="25" s="1"/>
  <c r="H33" i="23"/>
  <c r="H33" i="25" s="1"/>
  <c r="E86" i="25"/>
  <c r="H86" i="38"/>
  <c r="L86" i="38" s="1"/>
  <c r="D86" i="25"/>
  <c r="L93" i="38"/>
  <c r="H37" i="38"/>
  <c r="L34" i="25"/>
  <c r="L76" i="25"/>
  <c r="K38" i="23"/>
  <c r="K38" i="25" s="1"/>
  <c r="G38" i="23"/>
  <c r="G38" i="25" s="1"/>
  <c r="M38" i="23"/>
  <c r="I38" i="23"/>
  <c r="I38" i="25" s="1"/>
  <c r="H38" i="23"/>
  <c r="H38" i="25" s="1"/>
  <c r="J38" i="23"/>
  <c r="J38" i="25" s="1"/>
  <c r="L81" i="25"/>
  <c r="L35" i="25"/>
  <c r="L60" i="25"/>
  <c r="L29" i="25"/>
  <c r="K52" i="23"/>
  <c r="K52" i="25" s="1"/>
  <c r="J52" i="23"/>
  <c r="J52" i="25" s="1"/>
  <c r="M52" i="23"/>
  <c r="I52" i="23"/>
  <c r="I52" i="25" s="1"/>
  <c r="G52" i="23"/>
  <c r="G52" i="25" s="1"/>
  <c r="H52" i="23"/>
  <c r="H52" i="25" s="1"/>
  <c r="J56" i="38"/>
  <c r="D67" i="25"/>
  <c r="E67" i="25"/>
  <c r="H68" i="38"/>
  <c r="L57" i="25"/>
  <c r="L32" i="25"/>
  <c r="L96" i="25"/>
  <c r="L82" i="38" l="1"/>
  <c r="D82" i="38" s="1"/>
  <c r="I39" i="38"/>
  <c r="G28" i="38"/>
  <c r="L28" i="38" s="1"/>
  <c r="I14" i="38"/>
  <c r="L14" i="38" s="1"/>
  <c r="D14" i="38" s="1"/>
  <c r="G96" i="38"/>
  <c r="L96" i="38" s="1"/>
  <c r="K81" i="38"/>
  <c r="G18" i="38"/>
  <c r="G75" i="38"/>
  <c r="G87" i="38"/>
  <c r="G45" i="38"/>
  <c r="L45" i="38" s="1"/>
  <c r="K42" i="38"/>
  <c r="E94" i="25"/>
  <c r="G29" i="38"/>
  <c r="L29" i="38" s="1"/>
  <c r="D29" i="38" s="1"/>
  <c r="H34" i="38"/>
  <c r="G15" i="38"/>
  <c r="L15" i="38" s="1"/>
  <c r="I37" i="38"/>
  <c r="L37" i="38" s="1"/>
  <c r="E37" i="38" s="1"/>
  <c r="J40" i="38"/>
  <c r="K70" i="38"/>
  <c r="I77" i="38"/>
  <c r="G68" i="38"/>
  <c r="L54" i="38"/>
  <c r="E54" i="38" s="1"/>
  <c r="E30" i="25"/>
  <c r="H32" i="38"/>
  <c r="L32" i="38" s="1"/>
  <c r="G60" i="38"/>
  <c r="I79" i="38"/>
  <c r="G76" i="38"/>
  <c r="G59" i="38"/>
  <c r="L59" i="38" s="1"/>
  <c r="G88" i="38"/>
  <c r="I27" i="38"/>
  <c r="G22" i="38"/>
  <c r="L22" i="38" s="1"/>
  <c r="I46" i="38"/>
  <c r="L46" i="38" s="1"/>
  <c r="D46" i="38" s="1"/>
  <c r="G103" i="38"/>
  <c r="L103" i="38" s="1"/>
  <c r="J53" i="38"/>
  <c r="S47" i="18"/>
  <c r="N49" i="18"/>
  <c r="S49" i="18" s="1"/>
  <c r="G49" i="38"/>
  <c r="H89" i="38"/>
  <c r="J89" i="38"/>
  <c r="G58" i="38"/>
  <c r="N64" i="18"/>
  <c r="K66" i="38"/>
  <c r="G52" i="38"/>
  <c r="K52" i="38"/>
  <c r="G66" i="38"/>
  <c r="N74" i="18"/>
  <c r="G89" i="38"/>
  <c r="O109" i="18"/>
  <c r="H58" i="38"/>
  <c r="G92" i="38"/>
  <c r="P109" i="18"/>
  <c r="Q109" i="18"/>
  <c r="I58" i="38"/>
  <c r="G85" i="38"/>
  <c r="K92" i="38"/>
  <c r="I89" i="38"/>
  <c r="J58" i="38"/>
  <c r="L67" i="38"/>
  <c r="E67" i="38" s="1"/>
  <c r="J68" i="38"/>
  <c r="L83" i="38"/>
  <c r="E83" i="38" s="1"/>
  <c r="J49" i="38"/>
  <c r="K16" i="38"/>
  <c r="J16" i="38"/>
  <c r="H85" i="38"/>
  <c r="J85" i="38"/>
  <c r="K55" i="38"/>
  <c r="G73" i="38"/>
  <c r="K73" i="38"/>
  <c r="I94" i="38"/>
  <c r="L94" i="38" s="1"/>
  <c r="E94" i="38" s="1"/>
  <c r="G35" i="38"/>
  <c r="H35" i="38"/>
  <c r="J25" i="38"/>
  <c r="H25" i="38"/>
  <c r="K80" i="38"/>
  <c r="H80" i="38"/>
  <c r="G50" i="38"/>
  <c r="I50" i="38"/>
  <c r="J55" i="38"/>
  <c r="H55" i="38"/>
  <c r="K43" i="38"/>
  <c r="G43" i="38"/>
  <c r="K78" i="38"/>
  <c r="H78" i="38"/>
  <c r="I49" i="38"/>
  <c r="G24" i="38"/>
  <c r="J24" i="38"/>
  <c r="K25" i="38"/>
  <c r="I25" i="38"/>
  <c r="D63" i="25"/>
  <c r="K63" i="38"/>
  <c r="H49" i="38"/>
  <c r="K48" i="38"/>
  <c r="G48" i="38"/>
  <c r="K21" i="38"/>
  <c r="G21" i="38"/>
  <c r="K85" i="38"/>
  <c r="I55" i="38"/>
  <c r="S99" i="18"/>
  <c r="S104" i="18"/>
  <c r="O59" i="18"/>
  <c r="P64" i="18"/>
  <c r="P74" i="18"/>
  <c r="K51" i="38"/>
  <c r="R109" i="18"/>
  <c r="I56" i="38"/>
  <c r="P79" i="18"/>
  <c r="O74" i="18"/>
  <c r="Q74" i="18"/>
  <c r="G51" i="38"/>
  <c r="N109" i="18"/>
  <c r="R59" i="18"/>
  <c r="Q59" i="18"/>
  <c r="G56" i="38"/>
  <c r="N79" i="18"/>
  <c r="O79" i="18"/>
  <c r="O64" i="18"/>
  <c r="N59" i="18"/>
  <c r="R74" i="18"/>
  <c r="P59" i="18"/>
  <c r="K56" i="38"/>
  <c r="R79" i="18"/>
  <c r="Q64" i="18"/>
  <c r="R64" i="18"/>
  <c r="E46" i="25"/>
  <c r="E22" i="25"/>
  <c r="D22" i="25"/>
  <c r="O98" i="13"/>
  <c r="F98" i="23" s="1"/>
  <c r="O95" i="13"/>
  <c r="F95" i="23" s="1"/>
  <c r="D73" i="25"/>
  <c r="E73" i="25"/>
  <c r="D46" i="25"/>
  <c r="D94" i="25"/>
  <c r="E62" i="38"/>
  <c r="S89" i="18"/>
  <c r="L26" i="25"/>
  <c r="J30" i="38"/>
  <c r="L30" i="38" s="1"/>
  <c r="D30" i="38" s="1"/>
  <c r="H63" i="38"/>
  <c r="E63" i="25"/>
  <c r="L31" i="25"/>
  <c r="L56" i="25"/>
  <c r="D30" i="25"/>
  <c r="E14" i="25"/>
  <c r="I92" i="38"/>
  <c r="L71" i="25"/>
  <c r="L91" i="25"/>
  <c r="L72" i="25"/>
  <c r="L69" i="25"/>
  <c r="L55" i="25"/>
  <c r="L65" i="25"/>
  <c r="D14" i="25"/>
  <c r="L20" i="25"/>
  <c r="L92" i="25"/>
  <c r="J92" i="38"/>
  <c r="H92" i="38"/>
  <c r="L90" i="25"/>
  <c r="L101" i="38"/>
  <c r="E101" i="38" s="1"/>
  <c r="D32" i="25"/>
  <c r="E32" i="25"/>
  <c r="H52" i="38"/>
  <c r="J52" i="38"/>
  <c r="E86" i="38"/>
  <c r="D86" i="38"/>
  <c r="L17" i="25"/>
  <c r="J66" i="38"/>
  <c r="H39" i="38"/>
  <c r="L39" i="38" s="1"/>
  <c r="E39" i="25"/>
  <c r="D39" i="25"/>
  <c r="E78" i="25"/>
  <c r="D78" i="25"/>
  <c r="E37" i="25"/>
  <c r="D37" i="25"/>
  <c r="E47" i="25"/>
  <c r="D47" i="25"/>
  <c r="J47" i="38"/>
  <c r="L47" i="38" s="1"/>
  <c r="S42" i="18"/>
  <c r="H88" i="38"/>
  <c r="D88" i="25"/>
  <c r="E88" i="25"/>
  <c r="J70" i="38"/>
  <c r="E70" i="25"/>
  <c r="D70" i="25"/>
  <c r="I51" i="38"/>
  <c r="L58" i="25"/>
  <c r="E27" i="25"/>
  <c r="D27" i="25"/>
  <c r="H27" i="38"/>
  <c r="D50" i="25"/>
  <c r="E50" i="25"/>
  <c r="E45" i="25"/>
  <c r="D45" i="25"/>
  <c r="E96" i="25"/>
  <c r="D96" i="25"/>
  <c r="D57" i="25"/>
  <c r="I57" i="38"/>
  <c r="L57" i="38" s="1"/>
  <c r="E57" i="25"/>
  <c r="L52" i="25"/>
  <c r="D35" i="25"/>
  <c r="E35" i="25"/>
  <c r="L38" i="25"/>
  <c r="E34" i="25"/>
  <c r="I34" i="38"/>
  <c r="D34" i="25"/>
  <c r="L33" i="25"/>
  <c r="D44" i="25"/>
  <c r="E44" i="25"/>
  <c r="I44" i="38"/>
  <c r="L44" i="38" s="1"/>
  <c r="E43" i="25"/>
  <c r="D43" i="25"/>
  <c r="D23" i="25"/>
  <c r="E23" i="25"/>
  <c r="J23" i="38"/>
  <c r="L23" i="38" s="1"/>
  <c r="E18" i="25"/>
  <c r="I18" i="38"/>
  <c r="D18" i="25"/>
  <c r="L41" i="25"/>
  <c r="D40" i="25"/>
  <c r="H40" i="38"/>
  <c r="E40" i="25"/>
  <c r="D16" i="25"/>
  <c r="E16" i="25"/>
  <c r="E101" i="25"/>
  <c r="D101" i="25"/>
  <c r="E82" i="38"/>
  <c r="D53" i="25"/>
  <c r="I53" i="38"/>
  <c r="E24" i="25"/>
  <c r="D24" i="25"/>
  <c r="E21" i="25"/>
  <c r="D21" i="25"/>
  <c r="J51" i="38"/>
  <c r="E80" i="25"/>
  <c r="D80" i="25"/>
  <c r="E68" i="25"/>
  <c r="D68" i="25"/>
  <c r="D103" i="25"/>
  <c r="E103" i="25"/>
  <c r="D28" i="25"/>
  <c r="E28" i="25"/>
  <c r="I52" i="38"/>
  <c r="E81" i="25"/>
  <c r="L81" i="38"/>
  <c r="D81" i="25"/>
  <c r="J76" i="38"/>
  <c r="D76" i="25"/>
  <c r="E76" i="25"/>
  <c r="D93" i="38"/>
  <c r="E93" i="38"/>
  <c r="I66" i="38"/>
  <c r="E15" i="25"/>
  <c r="D15" i="25"/>
  <c r="L36" i="25"/>
  <c r="L64" i="25"/>
  <c r="E61" i="38"/>
  <c r="D61" i="38"/>
  <c r="L89" i="25"/>
  <c r="D48" i="25"/>
  <c r="E48" i="25"/>
  <c r="D77" i="25"/>
  <c r="E77" i="25"/>
  <c r="H77" i="38"/>
  <c r="L51" i="25"/>
  <c r="E74" i="25"/>
  <c r="H74" i="38"/>
  <c r="L74" i="38" s="1"/>
  <c r="D74" i="25"/>
  <c r="I87" i="38"/>
  <c r="E87" i="25"/>
  <c r="D87" i="25"/>
  <c r="D19" i="38"/>
  <c r="E19" i="38"/>
  <c r="J79" i="38"/>
  <c r="E79" i="25"/>
  <c r="D79" i="25"/>
  <c r="S84" i="18"/>
  <c r="E29" i="25"/>
  <c r="D29" i="25"/>
  <c r="E60" i="25"/>
  <c r="D60" i="25"/>
  <c r="J60" i="38"/>
  <c r="D97" i="38"/>
  <c r="E97" i="38"/>
  <c r="L66" i="25"/>
  <c r="L49" i="25"/>
  <c r="J102" i="38"/>
  <c r="L102" i="38" s="1"/>
  <c r="D102" i="25"/>
  <c r="E102" i="25"/>
  <c r="E59" i="25"/>
  <c r="D59" i="25"/>
  <c r="L25" i="25"/>
  <c r="D75" i="25"/>
  <c r="H75" i="38"/>
  <c r="E75" i="25"/>
  <c r="E84" i="38"/>
  <c r="D84" i="38"/>
  <c r="H51" i="38"/>
  <c r="L85" i="25"/>
  <c r="H42" i="38"/>
  <c r="E42" i="25"/>
  <c r="D42" i="25"/>
  <c r="E14" i="38" l="1"/>
  <c r="L77" i="38"/>
  <c r="E77" i="38" s="1"/>
  <c r="L88" i="38"/>
  <c r="E88" i="38" s="1"/>
  <c r="L75" i="38"/>
  <c r="E75" i="38" s="1"/>
  <c r="L60" i="38"/>
  <c r="D60" i="38" s="1"/>
  <c r="L68" i="38"/>
  <c r="D68" i="38" s="1"/>
  <c r="L70" i="38"/>
  <c r="D70" i="38" s="1"/>
  <c r="L76" i="38"/>
  <c r="D76" i="38" s="1"/>
  <c r="L18" i="38"/>
  <c r="D18" i="38" s="1"/>
  <c r="L34" i="38"/>
  <c r="E34" i="38" s="1"/>
  <c r="D54" i="38"/>
  <c r="L40" i="38"/>
  <c r="E40" i="38" s="1"/>
  <c r="L27" i="38"/>
  <c r="E27" i="38" s="1"/>
  <c r="H66" i="38"/>
  <c r="L66" i="38" s="1"/>
  <c r="D66" i="38" s="1"/>
  <c r="L42" i="38"/>
  <c r="E42" i="38" s="1"/>
  <c r="K72" i="38"/>
  <c r="K49" i="38"/>
  <c r="L49" i="38" s="1"/>
  <c r="J64" i="38"/>
  <c r="L64" i="38" s="1"/>
  <c r="E64" i="38" s="1"/>
  <c r="G55" i="38"/>
  <c r="L55" i="38" s="1"/>
  <c r="D56" i="25"/>
  <c r="L79" i="38"/>
  <c r="E79" i="38" s="1"/>
  <c r="K89" i="38"/>
  <c r="L89" i="38" s="1"/>
  <c r="K41" i="38"/>
  <c r="H33" i="38"/>
  <c r="G38" i="38"/>
  <c r="G25" i="38"/>
  <c r="L25" i="38" s="1"/>
  <c r="L87" i="38"/>
  <c r="D87" i="38" s="1"/>
  <c r="K58" i="38"/>
  <c r="L58" i="38" s="1"/>
  <c r="G17" i="38"/>
  <c r="L17" i="38" s="1"/>
  <c r="G65" i="38"/>
  <c r="L65" i="38" s="1"/>
  <c r="G91" i="38"/>
  <c r="E46" i="38"/>
  <c r="L53" i="38"/>
  <c r="D53" i="38" s="1"/>
  <c r="D67" i="38"/>
  <c r="L63" i="38"/>
  <c r="D63" i="38" s="1"/>
  <c r="L73" i="38"/>
  <c r="E73" i="38" s="1"/>
  <c r="L43" i="38"/>
  <c r="D43" i="38" s="1"/>
  <c r="D83" i="38"/>
  <c r="L24" i="38"/>
  <c r="E24" i="38" s="1"/>
  <c r="L50" i="38"/>
  <c r="E50" i="38" s="1"/>
  <c r="L48" i="38"/>
  <c r="E48" i="38" s="1"/>
  <c r="L80" i="38"/>
  <c r="E80" i="38" s="1"/>
  <c r="L16" i="38"/>
  <c r="E16" i="38" s="1"/>
  <c r="L21" i="38"/>
  <c r="E21" i="38" s="1"/>
  <c r="L78" i="38"/>
  <c r="D78" i="38" s="1"/>
  <c r="L35" i="38"/>
  <c r="E35" i="38" s="1"/>
  <c r="K90" i="38"/>
  <c r="G90" i="38"/>
  <c r="K20" i="38"/>
  <c r="H20" i="38"/>
  <c r="J31" i="38"/>
  <c r="H31" i="38"/>
  <c r="K71" i="38"/>
  <c r="J71" i="38"/>
  <c r="G36" i="38"/>
  <c r="K36" i="38"/>
  <c r="I26" i="38"/>
  <c r="J26" i="38"/>
  <c r="H56" i="38"/>
  <c r="L56" i="38" s="1"/>
  <c r="S79" i="18"/>
  <c r="S74" i="18"/>
  <c r="D94" i="38"/>
  <c r="D22" i="38"/>
  <c r="E22" i="38"/>
  <c r="N98" i="13"/>
  <c r="E98" i="23" s="1"/>
  <c r="Q98" i="8"/>
  <c r="L98" i="13"/>
  <c r="C98" i="23" s="1"/>
  <c r="N95" i="13"/>
  <c r="E95" i="23" s="1"/>
  <c r="L95" i="13"/>
  <c r="Q95" i="8"/>
  <c r="D31" i="25"/>
  <c r="D26" i="25"/>
  <c r="E26" i="25"/>
  <c r="D37" i="38"/>
  <c r="E31" i="25"/>
  <c r="E30" i="38"/>
  <c r="E56" i="25"/>
  <c r="D71" i="25"/>
  <c r="E71" i="25"/>
  <c r="E55" i="25"/>
  <c r="D55" i="25"/>
  <c r="E90" i="25"/>
  <c r="D90" i="25"/>
  <c r="D20" i="25"/>
  <c r="E20" i="25"/>
  <c r="D72" i="25"/>
  <c r="J72" i="38"/>
  <c r="E72" i="25"/>
  <c r="E29" i="38"/>
  <c r="D92" i="25"/>
  <c r="E92" i="25"/>
  <c r="L92" i="38"/>
  <c r="E65" i="25"/>
  <c r="D65" i="25"/>
  <c r="D69" i="25"/>
  <c r="E69" i="25"/>
  <c r="H69" i="38"/>
  <c r="L69" i="38" s="1"/>
  <c r="E91" i="25"/>
  <c r="J91" i="38"/>
  <c r="D91" i="25"/>
  <c r="S64" i="18"/>
  <c r="D101" i="38"/>
  <c r="S69" i="18"/>
  <c r="E23" i="38"/>
  <c r="D23" i="38"/>
  <c r="D34" i="38"/>
  <c r="D52" i="25"/>
  <c r="E52" i="25"/>
  <c r="E39" i="38"/>
  <c r="D39" i="38"/>
  <c r="E32" i="38"/>
  <c r="D32" i="38"/>
  <c r="L51" i="38"/>
  <c r="D36" i="25"/>
  <c r="E36" i="25"/>
  <c r="I85" i="38"/>
  <c r="L85" i="38" s="1"/>
  <c r="D85" i="25"/>
  <c r="E85" i="25"/>
  <c r="E102" i="38"/>
  <c r="D102" i="38"/>
  <c r="D49" i="25"/>
  <c r="E49" i="25"/>
  <c r="S94" i="18"/>
  <c r="D77" i="38"/>
  <c r="D59" i="38"/>
  <c r="E59" i="38"/>
  <c r="E38" i="25"/>
  <c r="D38" i="25"/>
  <c r="H38" i="38"/>
  <c r="L52" i="38"/>
  <c r="E57" i="38"/>
  <c r="D57" i="38"/>
  <c r="E96" i="38"/>
  <c r="D96" i="38"/>
  <c r="D45" i="38"/>
  <c r="E45" i="38"/>
  <c r="E17" i="25"/>
  <c r="D17" i="25"/>
  <c r="E25" i="25"/>
  <c r="D25" i="25"/>
  <c r="D51" i="25"/>
  <c r="E51" i="25"/>
  <c r="D89" i="25"/>
  <c r="E89" i="25"/>
  <c r="D81" i="38"/>
  <c r="E81" i="38"/>
  <c r="D28" i="38"/>
  <c r="E28" i="38"/>
  <c r="E58" i="25"/>
  <c r="D58" i="25"/>
  <c r="E47" i="38"/>
  <c r="D47" i="38"/>
  <c r="S59" i="18"/>
  <c r="H41" i="38"/>
  <c r="E41" i="25"/>
  <c r="D41" i="25"/>
  <c r="D66" i="25"/>
  <c r="E66" i="25"/>
  <c r="E74" i="38"/>
  <c r="D74" i="38"/>
  <c r="E64" i="25"/>
  <c r="D64" i="25"/>
  <c r="D15" i="38"/>
  <c r="E15" i="38"/>
  <c r="E103" i="38"/>
  <c r="D103" i="38"/>
  <c r="D44" i="38"/>
  <c r="E44" i="38"/>
  <c r="D33" i="25"/>
  <c r="J33" i="38"/>
  <c r="E33" i="25"/>
  <c r="S109" i="18"/>
  <c r="E68" i="38" l="1"/>
  <c r="E18" i="38"/>
  <c r="E70" i="38"/>
  <c r="L72" i="38"/>
  <c r="D72" i="38" s="1"/>
  <c r="D75" i="38"/>
  <c r="E60" i="38"/>
  <c r="L41" i="38"/>
  <c r="D41" i="38" s="1"/>
  <c r="D42" i="38"/>
  <c r="L91" i="38"/>
  <c r="E91" i="38" s="1"/>
  <c r="E87" i="38"/>
  <c r="D27" i="38"/>
  <c r="E53" i="38"/>
  <c r="L38" i="38"/>
  <c r="D38" i="38" s="1"/>
  <c r="L33" i="38"/>
  <c r="D33" i="38" s="1"/>
  <c r="E76" i="38"/>
  <c r="D64" i="38"/>
  <c r="D40" i="38"/>
  <c r="D79" i="38"/>
  <c r="D73" i="38"/>
  <c r="E43" i="38"/>
  <c r="D35" i="38"/>
  <c r="D16" i="38"/>
  <c r="E63" i="38"/>
  <c r="D80" i="38"/>
  <c r="L36" i="38"/>
  <c r="E36" i="38" s="1"/>
  <c r="L90" i="38"/>
  <c r="D90" i="38" s="1"/>
  <c r="D24" i="38"/>
  <c r="D21" i="38"/>
  <c r="L71" i="38"/>
  <c r="D71" i="38" s="1"/>
  <c r="L20" i="38"/>
  <c r="E20" i="38" s="1"/>
  <c r="D50" i="38"/>
  <c r="E78" i="38"/>
  <c r="D48" i="38"/>
  <c r="L26" i="38"/>
  <c r="E56" i="38"/>
  <c r="D56" i="38"/>
  <c r="L31" i="38"/>
  <c r="Q98" i="13"/>
  <c r="C95" i="23"/>
  <c r="Q95" i="13"/>
  <c r="D91" i="38"/>
  <c r="D92" i="38"/>
  <c r="E92" i="38"/>
  <c r="D55" i="38"/>
  <c r="E55" i="38"/>
  <c r="E72" i="38"/>
  <c r="D69" i="38"/>
  <c r="E69" i="38"/>
  <c r="D65" i="38"/>
  <c r="E65" i="38"/>
  <c r="E66" i="38"/>
  <c r="E89" i="38"/>
  <c r="D89" i="38"/>
  <c r="E17" i="38"/>
  <c r="D17" i="38"/>
  <c r="D85" i="38"/>
  <c r="E85" i="38"/>
  <c r="E25" i="38"/>
  <c r="D25" i="38"/>
  <c r="E49" i="38"/>
  <c r="D49" i="38"/>
  <c r="K98" i="23"/>
  <c r="H98" i="23"/>
  <c r="M98" i="23"/>
  <c r="G98" i="23"/>
  <c r="J98" i="23"/>
  <c r="I98" i="23"/>
  <c r="E58" i="38"/>
  <c r="D58" i="38"/>
  <c r="D52" i="38"/>
  <c r="E52" i="38"/>
  <c r="E51" i="38"/>
  <c r="D51" i="38"/>
  <c r="E33" i="38" l="1"/>
  <c r="E41" i="38"/>
  <c r="E38" i="38"/>
  <c r="D36" i="38"/>
  <c r="E90" i="38"/>
  <c r="D20" i="38"/>
  <c r="E71" i="38"/>
  <c r="E26" i="38"/>
  <c r="D26" i="38"/>
  <c r="D31" i="38"/>
  <c r="E31" i="38"/>
  <c r="H95" i="23"/>
  <c r="M95" i="23"/>
  <c r="G95" i="23"/>
  <c r="I95" i="23"/>
  <c r="J95" i="23"/>
  <c r="K95" i="23"/>
  <c r="J95" i="13" l="1"/>
  <c r="J95" i="24" s="1"/>
  <c r="J95" i="21" s="1"/>
  <c r="J95" i="22" s="1"/>
  <c r="I95" i="13"/>
  <c r="I95" i="24" s="1"/>
  <c r="I95" i="21" s="1"/>
  <c r="I95" i="22" s="1"/>
  <c r="K95" i="13"/>
  <c r="K95" i="24" s="1"/>
  <c r="K95" i="21" s="1"/>
  <c r="K95" i="22" s="1"/>
  <c r="J95" i="25" l="1"/>
  <c r="K95" i="25"/>
  <c r="I95" i="25"/>
  <c r="I98" i="13"/>
  <c r="I98" i="24" s="1"/>
  <c r="I98" i="21" s="1"/>
  <c r="I98" i="22" s="1"/>
  <c r="I98" i="25" s="1"/>
  <c r="J98" i="13"/>
  <c r="J98" i="24" s="1"/>
  <c r="J98" i="21" s="1"/>
  <c r="J98" i="22" s="1"/>
  <c r="J98" i="25" s="1"/>
  <c r="K98" i="13"/>
  <c r="K98" i="24" s="1"/>
  <c r="K98" i="21" s="1"/>
  <c r="K98" i="22" s="1"/>
  <c r="K98" i="25" s="1"/>
  <c r="I100" i="13"/>
  <c r="I100" i="24" s="1"/>
  <c r="I100" i="21" s="1"/>
  <c r="I100" i="22" s="1"/>
  <c r="I100" i="25" s="1"/>
  <c r="J100" i="13"/>
  <c r="J100" i="24" s="1"/>
  <c r="J100" i="21" s="1"/>
  <c r="J100" i="22" s="1"/>
  <c r="J100" i="25" s="1"/>
  <c r="K100" i="13"/>
  <c r="K100" i="24" s="1"/>
  <c r="K100" i="21" s="1"/>
  <c r="K100" i="22" s="1"/>
  <c r="K100" i="25" s="1"/>
  <c r="J99" i="13"/>
  <c r="J99" i="24" s="1"/>
  <c r="I99" i="13"/>
  <c r="I99" i="24" s="1"/>
  <c r="K99" i="13"/>
  <c r="K99" i="24" s="1"/>
  <c r="K100" i="38" l="1"/>
  <c r="J100" i="38"/>
  <c r="I99" i="21"/>
  <c r="I11" i="24"/>
  <c r="K99" i="21"/>
  <c r="K11" i="24"/>
  <c r="J99" i="21"/>
  <c r="J11" i="24"/>
  <c r="K99" i="22" l="1"/>
  <c r="K11" i="21"/>
  <c r="J99" i="22"/>
  <c r="J11" i="21"/>
  <c r="I99" i="22"/>
  <c r="I11" i="21"/>
  <c r="J99" i="25" l="1"/>
  <c r="J11" i="22"/>
  <c r="I99" i="25"/>
  <c r="I11" i="22"/>
  <c r="K99" i="25"/>
  <c r="K11" i="22"/>
  <c r="P54" i="18" l="1"/>
  <c r="R54" i="18"/>
  <c r="Q54" i="18"/>
  <c r="H95" i="13" l="1"/>
  <c r="H95" i="24" s="1"/>
  <c r="H95" i="21" s="1"/>
  <c r="H95" i="22" s="1"/>
  <c r="H95" i="25" l="1"/>
  <c r="H98" i="13"/>
  <c r="H98" i="24" s="1"/>
  <c r="H98" i="21" s="1"/>
  <c r="H98" i="22" s="1"/>
  <c r="H98" i="25" s="1"/>
  <c r="H100" i="13"/>
  <c r="H100" i="24" s="1"/>
  <c r="H100" i="21" s="1"/>
  <c r="H100" i="22" s="1"/>
  <c r="H100" i="25" s="1"/>
  <c r="H99" i="13"/>
  <c r="H99" i="24" s="1"/>
  <c r="H100" i="38" l="1"/>
  <c r="H99" i="21"/>
  <c r="H11" i="24"/>
  <c r="H99" i="22" l="1"/>
  <c r="H11" i="21"/>
  <c r="H99" i="25" l="1"/>
  <c r="H11" i="22"/>
  <c r="O54" i="18" l="1"/>
  <c r="L13" i="13" l="1"/>
  <c r="O13" i="13"/>
  <c r="F13" i="23" s="1"/>
  <c r="M13" i="13"/>
  <c r="D13" i="23" s="1"/>
  <c r="N13" i="13" l="1"/>
  <c r="E13" i="23" s="1"/>
  <c r="C13" i="23"/>
  <c r="Q13" i="8"/>
  <c r="R13" i="8" s="1"/>
  <c r="Q13" i="13" l="1"/>
  <c r="I13" i="23"/>
  <c r="I13" i="25" s="1"/>
  <c r="K13" i="23"/>
  <c r="K13" i="25" s="1"/>
  <c r="J13" i="23"/>
  <c r="J13" i="25" s="1"/>
  <c r="M13" i="23"/>
  <c r="H13" i="23"/>
  <c r="H13" i="25" s="1"/>
  <c r="G13" i="23"/>
  <c r="G13" i="25" s="1"/>
  <c r="O48" i="48" l="1"/>
  <c r="O16" i="18"/>
  <c r="Q48" i="48"/>
  <c r="Q16" i="18"/>
  <c r="P48" i="48"/>
  <c r="P16" i="18"/>
  <c r="R48" i="48"/>
  <c r="R16" i="18"/>
  <c r="L105" i="19"/>
  <c r="I105" i="19"/>
  <c r="K105" i="19"/>
  <c r="J105" i="19"/>
  <c r="J259" i="39"/>
  <c r="I259" i="39"/>
  <c r="K259" i="39"/>
  <c r="L13" i="25"/>
  <c r="P15" i="20"/>
  <c r="K11" i="25"/>
  <c r="L107" i="19"/>
  <c r="L260" i="39"/>
  <c r="L262" i="39"/>
  <c r="L106" i="19"/>
  <c r="L261" i="39"/>
  <c r="L108" i="19"/>
  <c r="L259" i="39"/>
  <c r="J11" i="25"/>
  <c r="O15" i="20"/>
  <c r="K260" i="39"/>
  <c r="K261" i="39"/>
  <c r="K108" i="19"/>
  <c r="K107" i="19"/>
  <c r="K106" i="19"/>
  <c r="K262" i="39"/>
  <c r="H11" i="25"/>
  <c r="M15" i="20"/>
  <c r="I260" i="39"/>
  <c r="I261" i="39"/>
  <c r="I262" i="39"/>
  <c r="I106" i="19"/>
  <c r="I107" i="19"/>
  <c r="I108" i="19"/>
  <c r="N15" i="20"/>
  <c r="I11" i="25"/>
  <c r="J106" i="19"/>
  <c r="J108" i="19"/>
  <c r="J260" i="39"/>
  <c r="J107" i="19"/>
  <c r="J262" i="39"/>
  <c r="J261" i="39"/>
  <c r="H13" i="38" l="1"/>
  <c r="L13" i="38" s="1"/>
  <c r="L110" i="19"/>
  <c r="J264" i="39"/>
  <c r="I110" i="19"/>
  <c r="K110" i="19"/>
  <c r="J110" i="19"/>
  <c r="I264" i="39"/>
  <c r="K264" i="39"/>
  <c r="D13" i="25"/>
  <c r="E13" i="25"/>
  <c r="L264" i="39"/>
  <c r="D13" i="38" l="1"/>
  <c r="E13" i="38"/>
  <c r="G95" i="13" l="1"/>
  <c r="G95" i="24" s="1"/>
  <c r="G95" i="21" s="1"/>
  <c r="G95" i="22" s="1"/>
  <c r="R95" i="8"/>
  <c r="R100" i="8"/>
  <c r="R99" i="8"/>
  <c r="G99" i="13"/>
  <c r="G95" i="25" l="1"/>
  <c r="F11" i="13"/>
  <c r="G100" i="13"/>
  <c r="G100" i="24" s="1"/>
  <c r="G100" i="21" s="1"/>
  <c r="G100" i="22" s="1"/>
  <c r="G100" i="25" s="1"/>
  <c r="R98" i="8"/>
  <c r="G98" i="13"/>
  <c r="G98" i="24" s="1"/>
  <c r="G98" i="21" s="1"/>
  <c r="G98" i="22" s="1"/>
  <c r="G98" i="25" s="1"/>
  <c r="G99" i="24"/>
  <c r="H79" i="18" l="1"/>
  <c r="H80" i="18" s="1"/>
  <c r="I80" i="18" s="1"/>
  <c r="L95" i="25"/>
  <c r="G95" i="38" s="1"/>
  <c r="L95" i="38" s="1"/>
  <c r="G100" i="38"/>
  <c r="I79" i="18"/>
  <c r="L100" i="25"/>
  <c r="E95" i="25"/>
  <c r="E11" i="13"/>
  <c r="G11" i="13" s="1"/>
  <c r="L98" i="25"/>
  <c r="G99" i="21"/>
  <c r="G11" i="24"/>
  <c r="D95" i="25" l="1"/>
  <c r="E100" i="25"/>
  <c r="D100" i="25"/>
  <c r="I100" i="38"/>
  <c r="L100" i="38" s="1"/>
  <c r="D100" i="38" s="1"/>
  <c r="G98" i="38"/>
  <c r="I98" i="38"/>
  <c r="E95" i="38"/>
  <c r="D95" i="38"/>
  <c r="E98" i="25"/>
  <c r="D98" i="25"/>
  <c r="G99" i="22"/>
  <c r="G11" i="21"/>
  <c r="L98" i="38" l="1"/>
  <c r="E98" i="38" s="1"/>
  <c r="E100" i="38"/>
  <c r="G99" i="25"/>
  <c r="G11" i="22"/>
  <c r="N16" i="18" l="1"/>
  <c r="S48" i="48"/>
  <c r="N54" i="18"/>
  <c r="S54" i="18" s="1"/>
  <c r="D98" i="38"/>
  <c r="L99" i="25"/>
  <c r="G11" i="25"/>
  <c r="H107" i="19"/>
  <c r="H262" i="39"/>
  <c r="H260" i="39"/>
  <c r="H108" i="19"/>
  <c r="H106" i="19"/>
  <c r="H261" i="39"/>
  <c r="H259" i="39"/>
  <c r="H105" i="19"/>
  <c r="I99" i="38" l="1"/>
  <c r="G99" i="38"/>
  <c r="L11" i="25"/>
  <c r="H110" i="19"/>
  <c r="H264" i="39"/>
  <c r="L15" i="20"/>
  <c r="S16" i="18"/>
  <c r="D99" i="25"/>
  <c r="E99" i="25"/>
  <c r="Q57" i="48" l="1"/>
  <c r="P55" i="48"/>
  <c r="P59" i="48"/>
  <c r="Q58" i="48"/>
  <c r="N54" i="48"/>
  <c r="N56" i="48"/>
  <c r="N59" i="48"/>
  <c r="O58" i="48"/>
  <c r="R53" i="48"/>
  <c r="O53" i="48"/>
  <c r="P56" i="48"/>
  <c r="P60" i="48"/>
  <c r="Q60" i="48"/>
  <c r="R54" i="48"/>
  <c r="R56" i="48"/>
  <c r="R58" i="48"/>
  <c r="R60" i="48"/>
  <c r="O60" i="48"/>
  <c r="N21" i="18"/>
  <c r="O54" i="48"/>
  <c r="Q55" i="48"/>
  <c r="N53" i="48"/>
  <c r="P57" i="48"/>
  <c r="Q54" i="48"/>
  <c r="Q53" i="48"/>
  <c r="N55" i="48"/>
  <c r="N57" i="48"/>
  <c r="N60" i="48"/>
  <c r="O59" i="48"/>
  <c r="Q59" i="48"/>
  <c r="P54" i="48"/>
  <c r="P58" i="48"/>
  <c r="Q56" i="48"/>
  <c r="P53" i="48"/>
  <c r="R55" i="48"/>
  <c r="R57" i="48"/>
  <c r="R59" i="48"/>
  <c r="O56" i="48"/>
  <c r="O57" i="48"/>
  <c r="N58" i="48"/>
  <c r="S58" i="48" s="1"/>
  <c r="O55" i="48"/>
  <c r="O34" i="18"/>
  <c r="R68" i="48"/>
  <c r="N67" i="48"/>
  <c r="P67" i="48"/>
  <c r="R67" i="48"/>
  <c r="O68" i="48"/>
  <c r="Q68" i="48"/>
  <c r="N68" i="48"/>
  <c r="P68" i="48"/>
  <c r="P66" i="48"/>
  <c r="R66" i="48"/>
  <c r="Q67" i="48"/>
  <c r="O66" i="48"/>
  <c r="Q66" i="48"/>
  <c r="O67" i="48"/>
  <c r="L99" i="38"/>
  <c r="L11" i="38" s="1"/>
  <c r="H337" i="19"/>
  <c r="J221" i="19"/>
  <c r="O23" i="18"/>
  <c r="G20" i="17"/>
  <c r="O25" i="18"/>
  <c r="N27" i="18"/>
  <c r="J22" i="17"/>
  <c r="H18" i="17"/>
  <c r="P21" i="18"/>
  <c r="H23" i="17"/>
  <c r="O22" i="18"/>
  <c r="N24" i="18"/>
  <c r="I157" i="19"/>
  <c r="P24" i="18"/>
  <c r="G18" i="17"/>
  <c r="I177" i="19"/>
  <c r="H20" i="17"/>
  <c r="I167" i="19"/>
  <c r="I221" i="19"/>
  <c r="I145" i="19"/>
  <c r="O27" i="18"/>
  <c r="I209" i="19"/>
  <c r="H241" i="19"/>
  <c r="K18" i="17"/>
  <c r="K349" i="19"/>
  <c r="K17" i="17"/>
  <c r="P28" i="18"/>
  <c r="I21" i="17"/>
  <c r="H263" i="19"/>
  <c r="H221" i="19"/>
  <c r="J20" i="17"/>
  <c r="K359" i="19"/>
  <c r="L167" i="19"/>
  <c r="L295" i="19"/>
  <c r="K16" i="17"/>
  <c r="O28" i="18"/>
  <c r="K209" i="19"/>
  <c r="Q28" i="18"/>
  <c r="Q27" i="18"/>
  <c r="L253" i="19"/>
  <c r="R27" i="18"/>
  <c r="P23" i="18"/>
  <c r="I189" i="19"/>
  <c r="I231" i="19"/>
  <c r="H135" i="19"/>
  <c r="R22" i="18"/>
  <c r="R25" i="18"/>
  <c r="G23" i="17"/>
  <c r="O24" i="18"/>
  <c r="J359" i="19"/>
  <c r="R23" i="18"/>
  <c r="N28" i="18"/>
  <c r="I295" i="19"/>
  <c r="H285" i="19"/>
  <c r="L241" i="19"/>
  <c r="H199" i="19"/>
  <c r="K253" i="19"/>
  <c r="K327" i="19"/>
  <c r="L273" i="19"/>
  <c r="K22" i="17"/>
  <c r="I23" i="17"/>
  <c r="J369" i="19"/>
  <c r="J305" i="19"/>
  <c r="G21" i="17"/>
  <c r="I241" i="19"/>
  <c r="J253" i="19"/>
  <c r="G17" i="17"/>
  <c r="K135" i="19"/>
  <c r="Q23" i="18"/>
  <c r="J263" i="19"/>
  <c r="H209" i="19"/>
  <c r="I199" i="19"/>
  <c r="L157" i="19"/>
  <c r="H19" i="17"/>
  <c r="K337" i="19"/>
  <c r="J327" i="19"/>
  <c r="I317" i="19"/>
  <c r="L177" i="19"/>
  <c r="Q24" i="18"/>
  <c r="J337" i="19"/>
  <c r="I285" i="19"/>
  <c r="J145" i="19"/>
  <c r="L317" i="19"/>
  <c r="I273" i="19"/>
  <c r="I125" i="19"/>
  <c r="N22" i="18"/>
  <c r="K231" i="19"/>
  <c r="K145" i="19"/>
  <c r="J19" i="17"/>
  <c r="L189" i="19"/>
  <c r="N23" i="18"/>
  <c r="I22" i="17"/>
  <c r="J125" i="19"/>
  <c r="J23" i="17"/>
  <c r="R24" i="18"/>
  <c r="K263" i="19"/>
  <c r="J157" i="19"/>
  <c r="L337" i="19"/>
  <c r="H22" i="17"/>
  <c r="P27" i="18"/>
  <c r="K241" i="19"/>
  <c r="H21" i="17"/>
  <c r="K221" i="19"/>
  <c r="L359" i="19"/>
  <c r="L125" i="19"/>
  <c r="K125" i="19"/>
  <c r="K19" i="17"/>
  <c r="N25" i="18"/>
  <c r="G19" i="17"/>
  <c r="H359" i="19"/>
  <c r="H17" i="17"/>
  <c r="L221" i="19"/>
  <c r="L135" i="19"/>
  <c r="L285" i="19"/>
  <c r="O21" i="18"/>
  <c r="J273" i="19"/>
  <c r="L305" i="19"/>
  <c r="H369" i="19"/>
  <c r="J231" i="19"/>
  <c r="H327" i="19"/>
  <c r="I305" i="19"/>
  <c r="H177" i="19"/>
  <c r="N26" i="18"/>
  <c r="I327" i="19"/>
  <c r="J199" i="19"/>
  <c r="H349" i="19"/>
  <c r="H16" i="17"/>
  <c r="J18" i="17"/>
  <c r="H189" i="19"/>
  <c r="K189" i="19"/>
  <c r="H167" i="19"/>
  <c r="K273" i="19"/>
  <c r="L145" i="19"/>
  <c r="L327" i="19"/>
  <c r="R26" i="18"/>
  <c r="H305" i="19"/>
  <c r="K305" i="19"/>
  <c r="Q22" i="18"/>
  <c r="J17" i="17"/>
  <c r="H157" i="19"/>
  <c r="L199" i="19"/>
  <c r="I369" i="19"/>
  <c r="K317" i="19"/>
  <c r="J21" i="17"/>
  <c r="I263" i="19"/>
  <c r="J349" i="19"/>
  <c r="Q25" i="18"/>
  <c r="H253" i="19"/>
  <c r="H231" i="19"/>
  <c r="I19" i="17"/>
  <c r="K369" i="19"/>
  <c r="G22" i="17"/>
  <c r="J209" i="19"/>
  <c r="L263" i="19"/>
  <c r="H145" i="19"/>
  <c r="I135" i="19"/>
  <c r="O26" i="18"/>
  <c r="Q21" i="18"/>
  <c r="R21" i="18"/>
  <c r="J16" i="17"/>
  <c r="J189" i="19"/>
  <c r="H125" i="19"/>
  <c r="I20" i="17"/>
  <c r="J317" i="19"/>
  <c r="K285" i="19"/>
  <c r="I17" i="17"/>
  <c r="G16" i="17"/>
  <c r="P22" i="18"/>
  <c r="P26" i="18"/>
  <c r="J285" i="19"/>
  <c r="I18" i="17"/>
  <c r="K157" i="19"/>
  <c r="L349" i="19"/>
  <c r="J177" i="19"/>
  <c r="K21" i="17"/>
  <c r="I337" i="19"/>
  <c r="I16" i="17"/>
  <c r="K199" i="19"/>
  <c r="J295" i="19"/>
  <c r="J135" i="19"/>
  <c r="I359" i="19"/>
  <c r="K167" i="19"/>
  <c r="R28" i="18"/>
  <c r="L231" i="19"/>
  <c r="H317" i="19"/>
  <c r="K23" i="17"/>
  <c r="J167" i="19"/>
  <c r="Q26" i="18"/>
  <c r="I349" i="19"/>
  <c r="K20" i="17"/>
  <c r="P25" i="18"/>
  <c r="L209" i="19"/>
  <c r="H273" i="19"/>
  <c r="H295" i="19"/>
  <c r="L369" i="19"/>
  <c r="I253" i="19"/>
  <c r="J241" i="19"/>
  <c r="K295" i="19"/>
  <c r="K177" i="19"/>
  <c r="N35" i="18"/>
  <c r="Q36" i="18"/>
  <c r="P34" i="18"/>
  <c r="O35" i="18"/>
  <c r="R34" i="18"/>
  <c r="R35" i="18"/>
  <c r="Q35" i="18"/>
  <c r="N34" i="18"/>
  <c r="P36" i="18"/>
  <c r="O36" i="18"/>
  <c r="Q34" i="18"/>
  <c r="N36" i="18"/>
  <c r="R36" i="18"/>
  <c r="P35" i="18"/>
  <c r="R69" i="48" l="1"/>
  <c r="P61" i="48"/>
  <c r="S60" i="48"/>
  <c r="O69" i="48"/>
  <c r="N69" i="48"/>
  <c r="S66" i="48"/>
  <c r="S67" i="48"/>
  <c r="S55" i="48"/>
  <c r="N61" i="48"/>
  <c r="S53" i="48"/>
  <c r="O61" i="48"/>
  <c r="S56" i="48"/>
  <c r="Q69" i="48"/>
  <c r="P69" i="48"/>
  <c r="S68" i="48"/>
  <c r="S57" i="48"/>
  <c r="Q61" i="48"/>
  <c r="R61" i="48"/>
  <c r="S59" i="48"/>
  <c r="S54" i="48"/>
  <c r="D99" i="38"/>
  <c r="E99" i="38"/>
  <c r="K428" i="19" s="1"/>
  <c r="K513" i="19"/>
  <c r="J533" i="19"/>
  <c r="K523" i="19"/>
  <c r="L533" i="19"/>
  <c r="I533" i="19"/>
  <c r="H513" i="19"/>
  <c r="H523" i="19"/>
  <c r="I523" i="19"/>
  <c r="L513" i="19"/>
  <c r="J513" i="19"/>
  <c r="K533" i="19"/>
  <c r="H533" i="19"/>
  <c r="J523" i="19"/>
  <c r="L523" i="19"/>
  <c r="I513" i="19"/>
  <c r="I172" i="39"/>
  <c r="J172" i="39"/>
  <c r="J76" i="19" s="1"/>
  <c r="K172" i="39"/>
  <c r="K76" i="19" s="1"/>
  <c r="L253" i="39"/>
  <c r="J253" i="39"/>
  <c r="L172" i="39"/>
  <c r="L76" i="19" s="1"/>
  <c r="K253" i="39"/>
  <c r="I253" i="39"/>
  <c r="H346" i="19"/>
  <c r="H218" i="19"/>
  <c r="I24" i="17"/>
  <c r="J268" i="39" s="1"/>
  <c r="L378" i="19"/>
  <c r="K314" i="19"/>
  <c r="L19" i="17"/>
  <c r="I346" i="19"/>
  <c r="S27" i="18"/>
  <c r="I378" i="19"/>
  <c r="J218" i="19"/>
  <c r="K346" i="19"/>
  <c r="H314" i="19"/>
  <c r="L22" i="17"/>
  <c r="S25" i="18"/>
  <c r="J154" i="19"/>
  <c r="J155" i="19"/>
  <c r="I154" i="19"/>
  <c r="I155" i="19"/>
  <c r="L187" i="19"/>
  <c r="L186" i="19"/>
  <c r="H253" i="39"/>
  <c r="S36" i="18"/>
  <c r="L30" i="39"/>
  <c r="R37" i="18"/>
  <c r="I282" i="19"/>
  <c r="J346" i="19"/>
  <c r="J24" i="17"/>
  <c r="K268" i="39" s="1"/>
  <c r="H282" i="19"/>
  <c r="H186" i="19"/>
  <c r="H187" i="19"/>
  <c r="K378" i="19"/>
  <c r="P29" i="18"/>
  <c r="Q37" i="18"/>
  <c r="K30" i="39"/>
  <c r="I30" i="39"/>
  <c r="O37" i="18"/>
  <c r="I76" i="19"/>
  <c r="G24" i="17"/>
  <c r="H268" i="39" s="1"/>
  <c r="L16" i="17"/>
  <c r="R29" i="18"/>
  <c r="H24" i="17"/>
  <c r="I268" i="39" s="1"/>
  <c r="S26" i="18"/>
  <c r="O29" i="18"/>
  <c r="K250" i="19"/>
  <c r="S23" i="18"/>
  <c r="L346" i="19"/>
  <c r="L17" i="17"/>
  <c r="S28" i="18"/>
  <c r="L23" i="17"/>
  <c r="L282" i="19"/>
  <c r="S24" i="18"/>
  <c r="L20" i="17"/>
  <c r="I33" i="17"/>
  <c r="K30" i="17"/>
  <c r="K32" i="17"/>
  <c r="L386" i="19"/>
  <c r="K502" i="19"/>
  <c r="J630" i="19"/>
  <c r="K578" i="19"/>
  <c r="J598" i="19"/>
  <c r="K620" i="19"/>
  <c r="I620" i="19"/>
  <c r="I470" i="19"/>
  <c r="H598" i="19"/>
  <c r="J30" i="17"/>
  <c r="K566" i="19"/>
  <c r="I610" i="19"/>
  <c r="K610" i="19"/>
  <c r="L450" i="19"/>
  <c r="J588" i="19"/>
  <c r="K406" i="19"/>
  <c r="L482" i="19"/>
  <c r="L470" i="19"/>
  <c r="H30" i="17"/>
  <c r="L598" i="19"/>
  <c r="H450" i="19"/>
  <c r="H578" i="19"/>
  <c r="I566" i="19"/>
  <c r="J450" i="19"/>
  <c r="L620" i="19"/>
  <c r="H438" i="19"/>
  <c r="I36" i="17"/>
  <c r="I32" i="17"/>
  <c r="I502" i="19"/>
  <c r="J34" i="17"/>
  <c r="K34" i="17"/>
  <c r="K36" i="17"/>
  <c r="K31" i="17"/>
  <c r="G32" i="17"/>
  <c r="J35" i="17"/>
  <c r="J460" i="19"/>
  <c r="H35" i="17"/>
  <c r="H406" i="19"/>
  <c r="I578" i="19"/>
  <c r="H556" i="19"/>
  <c r="J396" i="19"/>
  <c r="J33" i="17"/>
  <c r="J578" i="19"/>
  <c r="L556" i="19"/>
  <c r="H470" i="19"/>
  <c r="K460" i="19"/>
  <c r="J470" i="19"/>
  <c r="H36" i="17"/>
  <c r="I34" i="17"/>
  <c r="J386" i="19"/>
  <c r="G33" i="17"/>
  <c r="J406" i="19"/>
  <c r="H502" i="19"/>
  <c r="G34" i="17"/>
  <c r="I29" i="17"/>
  <c r="H588" i="19"/>
  <c r="K35" i="17"/>
  <c r="J32" i="17"/>
  <c r="K470" i="19"/>
  <c r="H566" i="19"/>
  <c r="K598" i="19"/>
  <c r="I546" i="19"/>
  <c r="K492" i="19"/>
  <c r="J36" i="17"/>
  <c r="K630" i="19"/>
  <c r="H396" i="19"/>
  <c r="H460" i="19"/>
  <c r="I556" i="19"/>
  <c r="J566" i="19"/>
  <c r="H546" i="19"/>
  <c r="L588" i="19"/>
  <c r="H32" i="17"/>
  <c r="J556" i="19"/>
  <c r="K546" i="19"/>
  <c r="I492" i="19"/>
  <c r="H33" i="17"/>
  <c r="I396" i="19"/>
  <c r="L578" i="19"/>
  <c r="I35" i="17"/>
  <c r="H386" i="19"/>
  <c r="G35" i="17"/>
  <c r="H29" i="17"/>
  <c r="K386" i="19"/>
  <c r="H620" i="19"/>
  <c r="J610" i="19"/>
  <c r="L492" i="19"/>
  <c r="I406" i="19"/>
  <c r="H610" i="19"/>
  <c r="I31" i="17"/>
  <c r="L546" i="19"/>
  <c r="K33" i="17"/>
  <c r="G36" i="17"/>
  <c r="J31" i="17"/>
  <c r="J29" i="17"/>
  <c r="L566" i="19"/>
  <c r="L610" i="19"/>
  <c r="K396" i="19"/>
  <c r="K588" i="19"/>
  <c r="K29" i="17"/>
  <c r="I482" i="19"/>
  <c r="I428" i="19"/>
  <c r="H492" i="19"/>
  <c r="J482" i="19"/>
  <c r="L396" i="19"/>
  <c r="K556" i="19"/>
  <c r="H482" i="19"/>
  <c r="L460" i="19"/>
  <c r="G29" i="17"/>
  <c r="G30" i="17"/>
  <c r="I450" i="19"/>
  <c r="H31" i="17"/>
  <c r="I598" i="19"/>
  <c r="L502" i="19"/>
  <c r="L630" i="19"/>
  <c r="I30" i="17"/>
  <c r="L406" i="19"/>
  <c r="J502" i="19"/>
  <c r="I460" i="19"/>
  <c r="I588" i="19"/>
  <c r="J620" i="19"/>
  <c r="H630" i="19"/>
  <c r="K450" i="19"/>
  <c r="H34" i="17"/>
  <c r="I630" i="19"/>
  <c r="G31" i="17"/>
  <c r="J492" i="19"/>
  <c r="K482" i="19"/>
  <c r="I386" i="19"/>
  <c r="J546" i="19"/>
  <c r="L154" i="19"/>
  <c r="L155" i="19"/>
  <c r="J186" i="19"/>
  <c r="J187" i="19"/>
  <c r="I314" i="19"/>
  <c r="S21" i="18"/>
  <c r="N29" i="18"/>
  <c r="H250" i="19"/>
  <c r="J250" i="19"/>
  <c r="S34" i="18"/>
  <c r="N37" i="18"/>
  <c r="H30" i="39"/>
  <c r="H172" i="39"/>
  <c r="S35" i="18"/>
  <c r="K186" i="19"/>
  <c r="K187" i="19"/>
  <c r="L250" i="19"/>
  <c r="L21" i="17"/>
  <c r="K282" i="19"/>
  <c r="I187" i="19"/>
  <c r="I186" i="19"/>
  <c r="P37" i="18"/>
  <c r="J30" i="39"/>
  <c r="J314" i="19"/>
  <c r="H154" i="19"/>
  <c r="H155" i="19"/>
  <c r="Q29" i="18"/>
  <c r="J378" i="19"/>
  <c r="K218" i="19"/>
  <c r="H378" i="19"/>
  <c r="L314" i="19"/>
  <c r="K154" i="19"/>
  <c r="K155" i="19"/>
  <c r="L218" i="19"/>
  <c r="S22" i="18"/>
  <c r="J282" i="19"/>
  <c r="I218" i="19"/>
  <c r="K24" i="17"/>
  <c r="L268" i="39" s="1"/>
  <c r="I250" i="19"/>
  <c r="L18" i="17"/>
  <c r="J418" i="19" l="1"/>
  <c r="J428" i="19"/>
  <c r="L418" i="19"/>
  <c r="I438" i="19"/>
  <c r="I418" i="19"/>
  <c r="H418" i="19"/>
  <c r="S61" i="48"/>
  <c r="U29" i="48" s="1"/>
  <c r="S69" i="48"/>
  <c r="J438" i="19"/>
  <c r="K438" i="19"/>
  <c r="L438" i="19"/>
  <c r="K418" i="19"/>
  <c r="L428" i="19"/>
  <c r="L447" i="19" s="1"/>
  <c r="H428" i="19"/>
  <c r="H379" i="19"/>
  <c r="I379" i="19"/>
  <c r="J379" i="19"/>
  <c r="K379" i="19"/>
  <c r="L379" i="19"/>
  <c r="S29" i="18"/>
  <c r="U29" i="18" s="1"/>
  <c r="L31" i="17"/>
  <c r="J37" i="17"/>
  <c r="K640" i="19" s="1"/>
  <c r="L36" i="17"/>
  <c r="H37" i="17"/>
  <c r="I640" i="19" s="1"/>
  <c r="I575" i="19"/>
  <c r="L34" i="17"/>
  <c r="J607" i="19"/>
  <c r="H447" i="19"/>
  <c r="J479" i="19"/>
  <c r="I639" i="19"/>
  <c r="I415" i="19"/>
  <c r="I607" i="19"/>
  <c r="L32" i="17"/>
  <c r="J639" i="19"/>
  <c r="L607" i="19"/>
  <c r="L33" i="17"/>
  <c r="L542" i="19"/>
  <c r="S37" i="18"/>
  <c r="K511" i="19"/>
  <c r="H542" i="19"/>
  <c r="I479" i="19"/>
  <c r="J511" i="19"/>
  <c r="I511" i="19"/>
  <c r="L639" i="19"/>
  <c r="L575" i="19"/>
  <c r="H639" i="19"/>
  <c r="L35" i="17"/>
  <c r="J415" i="19"/>
  <c r="K447" i="19"/>
  <c r="K542" i="19"/>
  <c r="H607" i="19"/>
  <c r="L479" i="19"/>
  <c r="K607" i="19"/>
  <c r="L415" i="19"/>
  <c r="H76" i="19"/>
  <c r="L29" i="17"/>
  <c r="G37" i="17"/>
  <c r="H640" i="19" s="1"/>
  <c r="I447" i="19"/>
  <c r="J542" i="19"/>
  <c r="L24" i="17"/>
  <c r="J575" i="19"/>
  <c r="K479" i="19"/>
  <c r="L30" i="17"/>
  <c r="H511" i="19"/>
  <c r="K37" i="17"/>
  <c r="I542" i="19"/>
  <c r="K415" i="19"/>
  <c r="H415" i="19"/>
  <c r="K575" i="19"/>
  <c r="H575" i="19"/>
  <c r="I37" i="17"/>
  <c r="H479" i="19"/>
  <c r="L511" i="19"/>
  <c r="K639" i="19"/>
  <c r="L640" i="19" l="1"/>
  <c r="U37" i="48"/>
  <c r="J447" i="19"/>
  <c r="J640" i="19"/>
  <c r="L40" i="17"/>
  <c r="U37" i="18"/>
  <c r="L37" i="17"/>
  <c r="I11" i="17"/>
  <c r="M40" i="17" l="1"/>
  <c r="E81" i="19" l="1"/>
  <c r="J81" i="19" l="1"/>
  <c r="H81" i="19"/>
  <c r="K81" i="19"/>
  <c r="I81" i="19"/>
  <c r="C81" i="19"/>
  <c r="L81" i="19"/>
  <c r="D81" i="19"/>
  <c r="F81" i="19"/>
  <c r="G81" i="19"/>
  <c r="M177" i="39" l="1"/>
  <c r="J36" i="19" l="1"/>
  <c r="I36" i="19"/>
  <c r="H36" i="19"/>
  <c r="L36" i="19"/>
  <c r="K36" i="19"/>
  <c r="F36" i="19"/>
  <c r="G36" i="19"/>
  <c r="D36" i="19"/>
  <c r="C36" i="19"/>
  <c r="E36" i="19"/>
  <c r="F37" i="19" l="1"/>
  <c r="I37" i="19"/>
  <c r="H37" i="19"/>
  <c r="J37" i="19"/>
  <c r="L37" i="19"/>
  <c r="K37" i="19"/>
  <c r="M36" i="39"/>
  <c r="D37" i="19"/>
  <c r="C37" i="19"/>
  <c r="G37" i="19"/>
  <c r="E37" i="19"/>
  <c r="J82" i="19" l="1"/>
  <c r="F38" i="19"/>
  <c r="L38" i="19"/>
  <c r="H38" i="19"/>
  <c r="J38" i="19"/>
  <c r="I38" i="19"/>
  <c r="K38" i="19"/>
  <c r="I82" i="19"/>
  <c r="L82" i="19"/>
  <c r="H82" i="19"/>
  <c r="E82" i="19"/>
  <c r="D82" i="19"/>
  <c r="M37" i="39"/>
  <c r="D38" i="19"/>
  <c r="E38" i="19"/>
  <c r="G38" i="19"/>
  <c r="C38" i="19"/>
  <c r="F82" i="19" l="1"/>
  <c r="K82" i="19"/>
  <c r="G82" i="19"/>
  <c r="C82" i="19"/>
  <c r="H83" i="19"/>
  <c r="F39" i="19"/>
  <c r="K39" i="19"/>
  <c r="J39" i="19"/>
  <c r="I39" i="19"/>
  <c r="L39" i="19"/>
  <c r="H39" i="19"/>
  <c r="L83" i="19"/>
  <c r="K83" i="19"/>
  <c r="J83" i="19"/>
  <c r="E39" i="19"/>
  <c r="G39" i="19"/>
  <c r="C39" i="19"/>
  <c r="D39" i="19"/>
  <c r="M38" i="39"/>
  <c r="G83" i="19" l="1"/>
  <c r="D83" i="19"/>
  <c r="C83" i="19"/>
  <c r="I83" i="19"/>
  <c r="M178" i="39"/>
  <c r="E83" i="19"/>
  <c r="F83" i="19"/>
  <c r="I84" i="19"/>
  <c r="F40" i="19"/>
  <c r="J40" i="19"/>
  <c r="K40" i="19"/>
  <c r="I40" i="19"/>
  <c r="H40" i="19"/>
  <c r="L40" i="19"/>
  <c r="K84" i="19"/>
  <c r="D40" i="19"/>
  <c r="C40" i="19"/>
  <c r="E40" i="19"/>
  <c r="G40" i="19"/>
  <c r="M39" i="39"/>
  <c r="D84" i="19" l="1"/>
  <c r="G84" i="19"/>
  <c r="L84" i="19"/>
  <c r="E84" i="19"/>
  <c r="F84" i="19"/>
  <c r="C84" i="19"/>
  <c r="M179" i="39"/>
  <c r="J84" i="19"/>
  <c r="L85" i="19"/>
  <c r="F41" i="19"/>
  <c r="I41" i="19"/>
  <c r="J41" i="19"/>
  <c r="K41" i="19"/>
  <c r="L41" i="19"/>
  <c r="H41" i="19"/>
  <c r="E85" i="19"/>
  <c r="M40" i="39"/>
  <c r="C41" i="19"/>
  <c r="D41" i="19"/>
  <c r="E41" i="19"/>
  <c r="G41" i="19"/>
  <c r="M180" i="39" l="1"/>
  <c r="H84" i="19"/>
  <c r="J85" i="19"/>
  <c r="C85" i="19"/>
  <c r="K85" i="19"/>
  <c r="G85" i="19"/>
  <c r="F85" i="19"/>
  <c r="I85" i="19"/>
  <c r="D85" i="19"/>
  <c r="H85" i="19"/>
  <c r="K86" i="19"/>
  <c r="F42" i="19"/>
  <c r="L42" i="19"/>
  <c r="H42" i="19"/>
  <c r="K42" i="19"/>
  <c r="J42" i="19"/>
  <c r="I42" i="19"/>
  <c r="I86" i="19"/>
  <c r="M41" i="39"/>
  <c r="E42" i="19"/>
  <c r="C42" i="19"/>
  <c r="G42" i="19"/>
  <c r="D42" i="19"/>
  <c r="C86" i="19" l="1"/>
  <c r="M181" i="39"/>
  <c r="J86" i="19"/>
  <c r="G86" i="19"/>
  <c r="H86" i="19"/>
  <c r="E86" i="19"/>
  <c r="L86" i="19"/>
  <c r="D86" i="19"/>
  <c r="I87" i="19"/>
  <c r="F43" i="19"/>
  <c r="K43" i="19"/>
  <c r="L43" i="19"/>
  <c r="J43" i="19"/>
  <c r="I43" i="19"/>
  <c r="H43" i="19"/>
  <c r="L87" i="19"/>
  <c r="J87" i="19"/>
  <c r="C43" i="19"/>
  <c r="E43" i="19"/>
  <c r="D43" i="19"/>
  <c r="G43" i="19"/>
  <c r="M42" i="39"/>
  <c r="M182" i="39" l="1"/>
  <c r="F86" i="19"/>
  <c r="E87" i="19"/>
  <c r="F87" i="19"/>
  <c r="K87" i="19"/>
  <c r="G87" i="19"/>
  <c r="C87" i="19"/>
  <c r="H87" i="19"/>
  <c r="D87" i="19"/>
  <c r="I88" i="19"/>
  <c r="F44" i="19"/>
  <c r="J44" i="19"/>
  <c r="L44" i="19"/>
  <c r="K44" i="19"/>
  <c r="I44" i="19"/>
  <c r="H44" i="19"/>
  <c r="K88" i="19"/>
  <c r="J88" i="19"/>
  <c r="H88" i="19"/>
  <c r="D88" i="19"/>
  <c r="G88" i="19"/>
  <c r="C88" i="19"/>
  <c r="D44" i="19"/>
  <c r="C44" i="19"/>
  <c r="E44" i="19"/>
  <c r="G44" i="19"/>
  <c r="M43" i="39"/>
  <c r="L88" i="19" l="1"/>
  <c r="F88" i="19"/>
  <c r="E88" i="19"/>
  <c r="M183" i="39"/>
  <c r="L89" i="19"/>
  <c r="F45" i="19"/>
  <c r="I45" i="19"/>
  <c r="K45" i="19"/>
  <c r="L45" i="19"/>
  <c r="J45" i="19"/>
  <c r="H45" i="19"/>
  <c r="J89" i="19"/>
  <c r="H89" i="19"/>
  <c r="C89" i="19"/>
  <c r="E89" i="19"/>
  <c r="D89" i="19"/>
  <c r="G45" i="19"/>
  <c r="C45" i="19"/>
  <c r="E45" i="19"/>
  <c r="D45" i="19"/>
  <c r="M44" i="39"/>
  <c r="M184" i="39" l="1"/>
  <c r="K89" i="19"/>
  <c r="G89" i="19"/>
  <c r="I89" i="19"/>
  <c r="F89" i="19"/>
  <c r="J90" i="19"/>
  <c r="F46" i="19"/>
  <c r="L46" i="19"/>
  <c r="H46" i="19"/>
  <c r="K46" i="19"/>
  <c r="J46" i="19"/>
  <c r="I46" i="19"/>
  <c r="I90" i="19"/>
  <c r="K90" i="19"/>
  <c r="M45" i="39"/>
  <c r="E46" i="19"/>
  <c r="D46" i="19"/>
  <c r="G46" i="19"/>
  <c r="C46" i="19"/>
  <c r="C90" i="19" l="1"/>
  <c r="H90" i="19"/>
  <c r="E90" i="19"/>
  <c r="G90" i="19"/>
  <c r="F90" i="19"/>
  <c r="L90" i="19"/>
  <c r="M185" i="39"/>
  <c r="D90" i="19"/>
  <c r="H91" i="19"/>
  <c r="F47" i="19"/>
  <c r="K47" i="19"/>
  <c r="H47" i="19"/>
  <c r="L47" i="19"/>
  <c r="J47" i="19"/>
  <c r="I47" i="19"/>
  <c r="L91" i="19"/>
  <c r="M46" i="39"/>
  <c r="D47" i="19"/>
  <c r="E47" i="19"/>
  <c r="G47" i="19"/>
  <c r="C47" i="19"/>
  <c r="G91" i="19" l="1"/>
  <c r="I91" i="19"/>
  <c r="J91" i="19"/>
  <c r="D91" i="19"/>
  <c r="M186" i="39"/>
  <c r="C91" i="19"/>
  <c r="K91" i="19"/>
  <c r="F91" i="19"/>
  <c r="E91" i="19"/>
  <c r="I92" i="19"/>
  <c r="F48" i="19"/>
  <c r="J48" i="19"/>
  <c r="L48" i="19"/>
  <c r="H48" i="19"/>
  <c r="K48" i="19"/>
  <c r="I48" i="19"/>
  <c r="K92" i="19"/>
  <c r="H92" i="19"/>
  <c r="F92" i="19"/>
  <c r="D48" i="19"/>
  <c r="E48" i="19"/>
  <c r="G48" i="19"/>
  <c r="C48" i="19"/>
  <c r="M47" i="39"/>
  <c r="D92" i="19" l="1"/>
  <c r="J92" i="19"/>
  <c r="M187" i="39"/>
  <c r="E92" i="19"/>
  <c r="C92" i="19"/>
  <c r="G92" i="19"/>
  <c r="K93" i="19"/>
  <c r="F49" i="19"/>
  <c r="I49" i="19"/>
  <c r="H49" i="19"/>
  <c r="L49" i="19"/>
  <c r="K49" i="19"/>
  <c r="J49" i="19"/>
  <c r="J93" i="19"/>
  <c r="G49" i="19"/>
  <c r="D49" i="19"/>
  <c r="E49" i="19"/>
  <c r="C49" i="19"/>
  <c r="M48" i="39"/>
  <c r="D93" i="19" l="1"/>
  <c r="C93" i="19"/>
  <c r="H93" i="19"/>
  <c r="G93" i="19"/>
  <c r="I93" i="19"/>
  <c r="E93" i="19"/>
  <c r="L93" i="19"/>
  <c r="M188" i="39"/>
  <c r="L92" i="19"/>
  <c r="F93" i="19"/>
  <c r="H94" i="19"/>
  <c r="F50" i="19"/>
  <c r="L50" i="19"/>
  <c r="H50" i="19"/>
  <c r="I50" i="19"/>
  <c r="K50" i="19"/>
  <c r="J50" i="19"/>
  <c r="I94" i="19"/>
  <c r="E50" i="19"/>
  <c r="D50" i="19"/>
  <c r="C50" i="19"/>
  <c r="G50" i="19"/>
  <c r="M49" i="39"/>
  <c r="F94" i="19" l="1"/>
  <c r="E94" i="19"/>
  <c r="K94" i="19"/>
  <c r="C94" i="19"/>
  <c r="M189" i="39"/>
  <c r="G94" i="19"/>
  <c r="D94" i="19"/>
  <c r="J94" i="19"/>
  <c r="L94" i="19"/>
  <c r="F51" i="19"/>
  <c r="K51" i="19"/>
  <c r="I51" i="19"/>
  <c r="H51" i="19"/>
  <c r="L51" i="19"/>
  <c r="J51" i="19"/>
  <c r="M50" i="39"/>
  <c r="C51" i="19"/>
  <c r="G51" i="19"/>
  <c r="D51" i="19"/>
  <c r="E51" i="19"/>
  <c r="M190" i="39" l="1"/>
  <c r="F52" i="19"/>
  <c r="J52" i="19"/>
  <c r="H52" i="19"/>
  <c r="I52" i="19"/>
  <c r="L52" i="19"/>
  <c r="K52" i="19"/>
  <c r="C52" i="19"/>
  <c r="D52" i="19"/>
  <c r="G52" i="19"/>
  <c r="E52" i="19"/>
  <c r="M51" i="39"/>
  <c r="M191" i="39" l="1"/>
  <c r="F53" i="19"/>
  <c r="I53" i="19"/>
  <c r="J53" i="19"/>
  <c r="H53" i="19"/>
  <c r="L53" i="19"/>
  <c r="K53" i="19"/>
  <c r="E53" i="19"/>
  <c r="G53" i="19"/>
  <c r="C53" i="19"/>
  <c r="D53" i="19"/>
  <c r="M52" i="39"/>
  <c r="M192" i="39" l="1"/>
  <c r="F54" i="19"/>
  <c r="L54" i="19"/>
  <c r="H54" i="19"/>
  <c r="I54" i="19"/>
  <c r="J54" i="19"/>
  <c r="K54" i="19"/>
  <c r="D54" i="19"/>
  <c r="G54" i="19"/>
  <c r="E54" i="19"/>
  <c r="C54" i="19"/>
  <c r="M53" i="39"/>
  <c r="M193" i="39" l="1"/>
  <c r="F55" i="19"/>
  <c r="K55" i="19"/>
  <c r="J55" i="19"/>
  <c r="I55" i="19"/>
  <c r="H55" i="19"/>
  <c r="L55" i="19"/>
  <c r="M54" i="39"/>
  <c r="E55" i="19"/>
  <c r="C55" i="19"/>
  <c r="G55" i="19"/>
  <c r="D55" i="19"/>
  <c r="M194" i="39" l="1"/>
  <c r="F56" i="19"/>
  <c r="J56" i="19"/>
  <c r="K56" i="19"/>
  <c r="I56" i="19"/>
  <c r="L56" i="19"/>
  <c r="H56" i="19"/>
  <c r="M55" i="39"/>
  <c r="D56" i="19"/>
  <c r="G56" i="19"/>
  <c r="C56" i="19"/>
  <c r="E56" i="19"/>
  <c r="M195" i="39" l="1"/>
  <c r="F57" i="19"/>
  <c r="I57" i="19"/>
  <c r="K57" i="19"/>
  <c r="J57" i="19"/>
  <c r="H57" i="19"/>
  <c r="L57" i="19"/>
  <c r="G57" i="19"/>
  <c r="E57" i="19"/>
  <c r="C57" i="19"/>
  <c r="D57" i="19"/>
  <c r="M56" i="39"/>
  <c r="M196" i="39" l="1"/>
  <c r="F58" i="19"/>
  <c r="L58" i="19"/>
  <c r="H58" i="19"/>
  <c r="K58" i="19"/>
  <c r="J58" i="19"/>
  <c r="I58" i="19"/>
  <c r="D58" i="19"/>
  <c r="E58" i="19"/>
  <c r="G58" i="19"/>
  <c r="C58" i="19"/>
  <c r="M57" i="39"/>
  <c r="M197" i="39" l="1"/>
  <c r="F59" i="19"/>
  <c r="K59" i="19"/>
  <c r="J59" i="19"/>
  <c r="L59" i="19"/>
  <c r="I59" i="19"/>
  <c r="H59" i="19"/>
  <c r="D59" i="19"/>
  <c r="G59" i="19"/>
  <c r="C59" i="19"/>
  <c r="E59" i="19"/>
  <c r="M58" i="39"/>
  <c r="M198" i="39" l="1"/>
  <c r="F60" i="19"/>
  <c r="J60" i="19"/>
  <c r="L60" i="19"/>
  <c r="K60" i="19"/>
  <c r="I60" i="19"/>
  <c r="H60" i="19"/>
  <c r="M59" i="39"/>
  <c r="E60" i="19"/>
  <c r="G60" i="19"/>
  <c r="C60" i="19"/>
  <c r="D60" i="19"/>
  <c r="M199" i="39" l="1"/>
  <c r="F61" i="19"/>
  <c r="I61" i="19"/>
  <c r="L61" i="19"/>
  <c r="K61" i="19"/>
  <c r="J61" i="19"/>
  <c r="H61" i="19"/>
  <c r="G61" i="19"/>
  <c r="D61" i="19"/>
  <c r="E61" i="19"/>
  <c r="C61" i="19"/>
  <c r="M60" i="39"/>
  <c r="M200" i="39" l="1"/>
  <c r="F62" i="19"/>
  <c r="L62" i="19"/>
  <c r="H62" i="19"/>
  <c r="K62" i="19"/>
  <c r="J62" i="19"/>
  <c r="I62" i="19"/>
  <c r="M61" i="39"/>
  <c r="G62" i="19"/>
  <c r="E62" i="19"/>
  <c r="C62" i="19"/>
  <c r="D62" i="19"/>
  <c r="M201" i="39" l="1"/>
  <c r="F63" i="19"/>
  <c r="K63" i="19"/>
  <c r="H63" i="19"/>
  <c r="L63" i="19"/>
  <c r="J63" i="19"/>
  <c r="I63" i="19"/>
  <c r="M62" i="39"/>
  <c r="G63" i="19"/>
  <c r="D63" i="19"/>
  <c r="E63" i="19"/>
  <c r="C63" i="19"/>
  <c r="M202" i="39" l="1"/>
  <c r="F64" i="19"/>
  <c r="J64" i="19"/>
  <c r="H64" i="19"/>
  <c r="L64" i="19"/>
  <c r="K64" i="19"/>
  <c r="I64" i="19"/>
  <c r="C64" i="19"/>
  <c r="E64" i="19"/>
  <c r="D64" i="19"/>
  <c r="G64" i="19"/>
  <c r="M63" i="39"/>
  <c r="M203" i="39" l="1"/>
  <c r="F65" i="19"/>
  <c r="I65" i="19"/>
  <c r="H65" i="19"/>
  <c r="L65" i="19"/>
  <c r="K65" i="19"/>
  <c r="J65" i="19"/>
  <c r="C65" i="19"/>
  <c r="D65" i="19"/>
  <c r="G65" i="19"/>
  <c r="E65" i="19"/>
  <c r="M64" i="39"/>
  <c r="M204" i="39" l="1"/>
  <c r="F66" i="19"/>
  <c r="L66" i="19"/>
  <c r="H66" i="19"/>
  <c r="I66" i="19"/>
  <c r="K66" i="19"/>
  <c r="J66" i="19"/>
  <c r="M65" i="39"/>
  <c r="C66" i="19"/>
  <c r="D66" i="19"/>
  <c r="E66" i="19"/>
  <c r="G66" i="19"/>
  <c r="M205" i="39" l="1"/>
  <c r="F67" i="19"/>
  <c r="K67" i="19"/>
  <c r="H67" i="19"/>
  <c r="I67" i="19"/>
  <c r="L67" i="19"/>
  <c r="J67" i="19"/>
  <c r="E67" i="19"/>
  <c r="C67" i="19"/>
  <c r="D67" i="19"/>
  <c r="G67" i="19"/>
  <c r="M66" i="39"/>
  <c r="M206" i="39" l="1"/>
  <c r="F68" i="19"/>
  <c r="J68" i="19"/>
  <c r="I68" i="19"/>
  <c r="H68" i="19"/>
  <c r="L68" i="19"/>
  <c r="K68" i="19"/>
  <c r="M67" i="39"/>
  <c r="G68" i="19"/>
  <c r="C68" i="19"/>
  <c r="E68" i="19"/>
  <c r="D68" i="19"/>
  <c r="M207" i="39" l="1"/>
  <c r="F69" i="19"/>
  <c r="I69" i="19"/>
  <c r="J69" i="19"/>
  <c r="H69" i="19"/>
  <c r="L69" i="19"/>
  <c r="K69" i="19"/>
  <c r="D69" i="19"/>
  <c r="E69" i="19"/>
  <c r="C69" i="19"/>
  <c r="G69" i="19"/>
  <c r="M68" i="39"/>
  <c r="M208" i="39" l="1"/>
  <c r="F70" i="19"/>
  <c r="L70" i="19"/>
  <c r="H70" i="19"/>
  <c r="J70" i="19"/>
  <c r="I70" i="19"/>
  <c r="K70" i="19"/>
  <c r="D70" i="19"/>
  <c r="C70" i="19"/>
  <c r="G70" i="19"/>
  <c r="E70" i="19"/>
  <c r="M69" i="39"/>
  <c r="M209" i="39" l="1"/>
  <c r="F71" i="19"/>
  <c r="K71" i="19"/>
  <c r="J71" i="19"/>
  <c r="I71" i="19"/>
  <c r="L71" i="19"/>
  <c r="H71" i="19"/>
  <c r="M70" i="39"/>
  <c r="C71" i="19"/>
  <c r="D71" i="19"/>
  <c r="G71" i="19"/>
  <c r="E71" i="19"/>
  <c r="M210" i="39" l="1"/>
  <c r="M71" i="39"/>
  <c r="M211" i="39" l="1"/>
  <c r="D15" i="19"/>
  <c r="F15" i="19"/>
  <c r="E15" i="19"/>
  <c r="C15" i="19"/>
  <c r="G15" i="19"/>
  <c r="M72" i="39"/>
  <c r="H15" i="19"/>
  <c r="K15" i="19"/>
  <c r="I15" i="19"/>
  <c r="B15" i="19"/>
  <c r="J15" i="19"/>
  <c r="L15" i="19"/>
  <c r="B16" i="19"/>
  <c r="M212" i="39" l="1"/>
  <c r="F16" i="19"/>
  <c r="D16" i="19"/>
  <c r="E16" i="19"/>
  <c r="G16" i="19"/>
  <c r="C16" i="19"/>
  <c r="I16" i="19"/>
  <c r="J16" i="19"/>
  <c r="M73" i="39"/>
  <c r="K16" i="19"/>
  <c r="L16" i="19"/>
  <c r="H16" i="19"/>
  <c r="B17" i="19"/>
  <c r="M213" i="39" l="1"/>
  <c r="M214" i="39"/>
  <c r="D17" i="19"/>
  <c r="F17" i="19"/>
  <c r="E17" i="19"/>
  <c r="C17" i="19"/>
  <c r="G17" i="19"/>
  <c r="L17" i="19"/>
  <c r="H17" i="19"/>
  <c r="J17" i="19"/>
  <c r="K17" i="19"/>
  <c r="M74" i="39"/>
  <c r="I17" i="19"/>
  <c r="B18" i="19"/>
  <c r="M215" i="39" l="1"/>
  <c r="D18" i="19"/>
  <c r="E18" i="19"/>
  <c r="G18" i="19"/>
  <c r="C18" i="19"/>
  <c r="F18" i="19"/>
  <c r="K18" i="19"/>
  <c r="I18" i="19"/>
  <c r="J18" i="19"/>
  <c r="M75" i="39"/>
  <c r="H18" i="19"/>
  <c r="L18" i="19"/>
  <c r="B19" i="19"/>
  <c r="M216" i="39" l="1"/>
  <c r="D19" i="19"/>
  <c r="E19" i="19"/>
  <c r="F19" i="19"/>
  <c r="C19" i="19"/>
  <c r="G19" i="19"/>
  <c r="I19" i="19"/>
  <c r="H19" i="19"/>
  <c r="J19" i="19"/>
  <c r="K19" i="19"/>
  <c r="M76" i="39"/>
  <c r="L19" i="19"/>
  <c r="B20" i="19"/>
  <c r="M217" i="39" l="1"/>
  <c r="F20" i="19"/>
  <c r="D20" i="19"/>
  <c r="C20" i="19"/>
  <c r="E20" i="19"/>
  <c r="G20" i="19"/>
  <c r="J20" i="19"/>
  <c r="H20" i="19"/>
  <c r="I20" i="19"/>
  <c r="K20" i="19"/>
  <c r="L20" i="19"/>
  <c r="M77" i="39"/>
  <c r="B21" i="19"/>
  <c r="M218" i="39" l="1"/>
  <c r="D21" i="19"/>
  <c r="F21" i="19"/>
  <c r="E21" i="19"/>
  <c r="C21" i="19"/>
  <c r="G21" i="19"/>
  <c r="K21" i="19"/>
  <c r="I21" i="19"/>
  <c r="H21" i="19"/>
  <c r="J21" i="19"/>
  <c r="L21" i="19"/>
  <c r="M78" i="39"/>
  <c r="B22" i="19"/>
  <c r="M219" i="39" l="1"/>
  <c r="D22" i="19"/>
  <c r="C22" i="19"/>
  <c r="E22" i="19"/>
  <c r="G22" i="19"/>
  <c r="F22" i="19"/>
  <c r="H22" i="19"/>
  <c r="J22" i="19"/>
  <c r="L22" i="19"/>
  <c r="I22" i="19"/>
  <c r="M79" i="39"/>
  <c r="K22" i="19"/>
  <c r="B23" i="19"/>
  <c r="M220" i="39" l="1"/>
  <c r="D23" i="19"/>
  <c r="F23" i="19"/>
  <c r="C23" i="19"/>
  <c r="E23" i="19"/>
  <c r="G23" i="19"/>
  <c r="K23" i="19"/>
  <c r="M80" i="39"/>
  <c r="L23" i="19"/>
  <c r="I23" i="19"/>
  <c r="J23" i="19"/>
  <c r="H23" i="19"/>
  <c r="B24" i="19"/>
  <c r="M221" i="39" l="1"/>
  <c r="F24" i="19"/>
  <c r="D24" i="19"/>
  <c r="C24" i="19"/>
  <c r="E24" i="19"/>
  <c r="G24" i="19"/>
  <c r="J24" i="19"/>
  <c r="H24" i="19"/>
  <c r="M81" i="39"/>
  <c r="K24" i="19"/>
  <c r="L24" i="19"/>
  <c r="I24" i="19"/>
  <c r="B25" i="19"/>
  <c r="M222" i="39" l="1"/>
  <c r="D25" i="19"/>
  <c r="F25" i="19"/>
  <c r="E25" i="19"/>
  <c r="C25" i="19"/>
  <c r="G25" i="19"/>
  <c r="I25" i="19"/>
  <c r="J25" i="19"/>
  <c r="L25" i="19"/>
  <c r="K25" i="19"/>
  <c r="H25" i="19"/>
  <c r="M82" i="39"/>
  <c r="B26" i="19"/>
  <c r="D26" i="19" l="1"/>
  <c r="D29" i="19" s="1"/>
  <c r="C26" i="19"/>
  <c r="C29" i="19" s="1"/>
  <c r="E26" i="19"/>
  <c r="E29" i="19" s="1"/>
  <c r="F26" i="19"/>
  <c r="F29" i="19" s="1"/>
  <c r="G26" i="19"/>
  <c r="G29" i="19" s="1"/>
  <c r="L26" i="19"/>
  <c r="L29" i="19" s="1"/>
  <c r="K26" i="19"/>
  <c r="K29" i="19" s="1"/>
  <c r="J26" i="19"/>
  <c r="J29" i="19" s="1"/>
  <c r="H26" i="19"/>
  <c r="H29" i="19" s="1"/>
  <c r="I26" i="19"/>
  <c r="I29" i="19" s="1"/>
  <c r="M83" i="39"/>
  <c r="M223" i="39" l="1"/>
  <c r="Q16" i="39"/>
  <c r="D29" i="39"/>
  <c r="D31" i="39" s="1"/>
  <c r="E29" i="39"/>
  <c r="E31" i="39" s="1"/>
  <c r="F29" i="39"/>
  <c r="F30" i="19" s="1"/>
  <c r="C29" i="39"/>
  <c r="C31" i="39" s="1"/>
  <c r="G29" i="39"/>
  <c r="I29" i="39"/>
  <c r="I31" i="39" s="1"/>
  <c r="H29" i="39"/>
  <c r="L29" i="39"/>
  <c r="J29" i="39"/>
  <c r="K29" i="39"/>
  <c r="K30" i="19" s="1"/>
  <c r="M84" i="39"/>
  <c r="M224" i="39" l="1"/>
  <c r="K31" i="39"/>
  <c r="G31" i="39"/>
  <c r="G30" i="19"/>
  <c r="F31" i="39"/>
  <c r="D30" i="19"/>
  <c r="L31" i="39"/>
  <c r="L30" i="19"/>
  <c r="H30" i="19"/>
  <c r="H31" i="39"/>
  <c r="E30" i="19"/>
  <c r="C30" i="19"/>
  <c r="M85" i="39"/>
  <c r="I30" i="19"/>
  <c r="J30" i="19"/>
  <c r="J31" i="39"/>
  <c r="M225" i="39" l="1"/>
  <c r="M86" i="39"/>
  <c r="M226" i="39" l="1"/>
  <c r="M87" i="39"/>
  <c r="M227" i="39" l="1"/>
  <c r="M88" i="39"/>
  <c r="M228" i="39" l="1"/>
  <c r="M89" i="39"/>
  <c r="M229" i="39" l="1"/>
  <c r="M90" i="39"/>
  <c r="M230" i="39" l="1"/>
  <c r="M91" i="39"/>
  <c r="M231" i="39" l="1"/>
  <c r="M92" i="39"/>
  <c r="M232" i="39" l="1"/>
  <c r="M93" i="39"/>
  <c r="M233" i="39" l="1"/>
  <c r="M94" i="39"/>
  <c r="M234" i="39" l="1"/>
  <c r="M95" i="39"/>
  <c r="M235" i="39" l="1"/>
  <c r="M96" i="39"/>
  <c r="M236" i="39" l="1"/>
  <c r="M97" i="39"/>
  <c r="M237" i="39" l="1"/>
  <c r="M98" i="39"/>
  <c r="M238" i="39" l="1"/>
  <c r="M99" i="39"/>
  <c r="M239" i="39" l="1"/>
  <c r="M100" i="39"/>
  <c r="M240" i="39" l="1"/>
  <c r="M101" i="39"/>
  <c r="M241" i="39" l="1"/>
  <c r="M102" i="39"/>
  <c r="M242" i="39" l="1"/>
  <c r="M103" i="39"/>
  <c r="M243" i="39" l="1"/>
  <c r="M104" i="39"/>
  <c r="M244" i="39" l="1"/>
  <c r="M105" i="39"/>
  <c r="M245" i="39" l="1"/>
  <c r="M106" i="39"/>
  <c r="M246" i="39" l="1"/>
  <c r="M107" i="39"/>
  <c r="M247" i="39" l="1"/>
  <c r="E252" i="39"/>
  <c r="D252" i="39"/>
  <c r="G252" i="39"/>
  <c r="K252" i="39"/>
  <c r="J252" i="39"/>
  <c r="Q177" i="39"/>
  <c r="M108" i="39"/>
  <c r="I252" i="39" l="1"/>
  <c r="F252" i="39"/>
  <c r="F254" i="39" s="1"/>
  <c r="G99" i="19"/>
  <c r="G254" i="39"/>
  <c r="K99" i="19"/>
  <c r="K254" i="39"/>
  <c r="D99" i="19"/>
  <c r="D254" i="39"/>
  <c r="I254" i="39"/>
  <c r="I99" i="19"/>
  <c r="E254" i="39"/>
  <c r="E99" i="19"/>
  <c r="J254" i="39"/>
  <c r="J99" i="19"/>
  <c r="M249" i="39"/>
  <c r="C252" i="39"/>
  <c r="H252" i="39"/>
  <c r="L252" i="39"/>
  <c r="F99" i="19"/>
  <c r="M248" i="39"/>
  <c r="M109" i="39"/>
  <c r="N247" i="39" l="1"/>
  <c r="L254" i="39"/>
  <c r="L99" i="19"/>
  <c r="N248" i="39"/>
  <c r="N242" i="39"/>
  <c r="N243" i="39"/>
  <c r="N244" i="39"/>
  <c r="N245" i="39"/>
  <c r="N246" i="39"/>
  <c r="H99" i="19"/>
  <c r="H254" i="39"/>
  <c r="C99" i="19"/>
  <c r="C254" i="39"/>
  <c r="N230" i="39"/>
  <c r="N226" i="39"/>
  <c r="N196" i="39"/>
  <c r="N204" i="39"/>
  <c r="N177" i="39"/>
  <c r="N195" i="39"/>
  <c r="N205" i="39"/>
  <c r="N210" i="39"/>
  <c r="N181" i="39"/>
  <c r="B85" i="19" s="1"/>
  <c r="N193" i="39"/>
  <c r="N194" i="39"/>
  <c r="N217" i="39"/>
  <c r="N224" i="39"/>
  <c r="N179" i="39"/>
  <c r="B83" i="19" s="1"/>
  <c r="N186" i="39"/>
  <c r="B90" i="19" s="1"/>
  <c r="N213" i="39"/>
  <c r="N222" i="39"/>
  <c r="N211" i="39"/>
  <c r="N191" i="39"/>
  <c r="N216" i="39"/>
  <c r="N182" i="39"/>
  <c r="B86" i="19" s="1"/>
  <c r="N227" i="39"/>
  <c r="N209" i="39"/>
  <c r="N223" i="39"/>
  <c r="N185" i="39"/>
  <c r="B89" i="19" s="1"/>
  <c r="N203" i="39"/>
  <c r="N187" i="39"/>
  <c r="B91" i="19" s="1"/>
  <c r="N200" i="39"/>
  <c r="N188" i="39"/>
  <c r="B92" i="19" s="1"/>
  <c r="N215" i="39"/>
  <c r="N229" i="39"/>
  <c r="N225" i="39"/>
  <c r="N199" i="39"/>
  <c r="N189" i="39"/>
  <c r="B93" i="19" s="1"/>
  <c r="N231" i="39"/>
  <c r="N232" i="39"/>
  <c r="N218" i="39"/>
  <c r="N206" i="39"/>
  <c r="N178" i="39"/>
  <c r="B82" i="19" s="1"/>
  <c r="N202" i="39"/>
  <c r="N208" i="39"/>
  <c r="N219" i="39"/>
  <c r="N220" i="39"/>
  <c r="N190" i="39"/>
  <c r="B94" i="19" s="1"/>
  <c r="N198" i="39"/>
  <c r="N207" i="39"/>
  <c r="N221" i="39"/>
  <c r="N184" i="39"/>
  <c r="B88" i="19" s="1"/>
  <c r="N201" i="39"/>
  <c r="N192" i="39"/>
  <c r="N228" i="39"/>
  <c r="N212" i="39"/>
  <c r="N214" i="39"/>
  <c r="N183" i="39"/>
  <c r="B87" i="19" s="1"/>
  <c r="N197" i="39"/>
  <c r="N249" i="39"/>
  <c r="N180" i="39"/>
  <c r="B84" i="19" s="1"/>
  <c r="N236" i="39"/>
  <c r="N234" i="39"/>
  <c r="N233" i="39"/>
  <c r="N235" i="39"/>
  <c r="N238" i="39"/>
  <c r="N237" i="39"/>
  <c r="N240" i="39"/>
  <c r="N241" i="39"/>
  <c r="N239" i="39"/>
  <c r="M110" i="39"/>
  <c r="H95" i="19" l="1"/>
  <c r="H98" i="19" s="1"/>
  <c r="D95" i="19"/>
  <c r="E95" i="19"/>
  <c r="L95" i="19"/>
  <c r="L98" i="19" s="1"/>
  <c r="L100" i="19" s="1"/>
  <c r="B81" i="19"/>
  <c r="F95" i="19"/>
  <c r="I95" i="19"/>
  <c r="I98" i="19" s="1"/>
  <c r="I100" i="19" s="1"/>
  <c r="K95" i="19"/>
  <c r="K98" i="19" s="1"/>
  <c r="K100" i="19" s="1"/>
  <c r="G95" i="19"/>
  <c r="J95" i="19"/>
  <c r="J98" i="19" s="1"/>
  <c r="J100" i="19" s="1"/>
  <c r="C95" i="19"/>
  <c r="M111" i="39"/>
  <c r="H100" i="19" l="1"/>
  <c r="G98" i="19"/>
  <c r="G100" i="19" s="1"/>
  <c r="D98" i="19"/>
  <c r="D100" i="19" s="1"/>
  <c r="E98" i="19"/>
  <c r="E100" i="19" s="1"/>
  <c r="F98" i="19"/>
  <c r="F100" i="19" s="1"/>
  <c r="C98" i="19"/>
  <c r="C100" i="19" s="1"/>
  <c r="M112" i="39"/>
  <c r="M113" i="39" l="1"/>
  <c r="M114" i="39" l="1"/>
  <c r="M115" i="39" l="1"/>
  <c r="M116" i="39" l="1"/>
  <c r="M117" i="39" l="1"/>
  <c r="M118" i="39" l="1"/>
  <c r="M119" i="39" l="1"/>
  <c r="M120" i="39" l="1"/>
  <c r="M121" i="39" l="1"/>
  <c r="M122" i="39" l="1"/>
  <c r="M123" i="39" l="1"/>
  <c r="M124" i="39"/>
  <c r="M125" i="39" l="1"/>
  <c r="M126" i="39" l="1"/>
  <c r="M127" i="39" l="1"/>
  <c r="M128" i="39" l="1"/>
  <c r="M129" i="39" l="1"/>
  <c r="M130" i="39" l="1"/>
  <c r="M131" i="39" l="1"/>
  <c r="M132" i="39" l="1"/>
  <c r="M133" i="39" l="1"/>
  <c r="M134" i="39" l="1"/>
  <c r="M135" i="39" l="1"/>
  <c r="M136" i="39" l="1"/>
  <c r="M137" i="39" l="1"/>
  <c r="M138" i="39" l="1"/>
  <c r="M139" i="39" l="1"/>
  <c r="M140" i="39" l="1"/>
  <c r="M141" i="39" l="1"/>
  <c r="M142" i="39" l="1"/>
  <c r="M143" i="39" l="1"/>
  <c r="M144" i="39" l="1"/>
  <c r="M145" i="39" l="1"/>
  <c r="M146" i="39" l="1"/>
  <c r="M147" i="39" l="1"/>
  <c r="M148" i="39" l="1"/>
  <c r="M149" i="39" l="1"/>
  <c r="M150" i="39" l="1"/>
  <c r="M151" i="39" l="1"/>
  <c r="M152" i="39" l="1"/>
  <c r="M153" i="39" l="1"/>
  <c r="M154" i="39" l="1"/>
  <c r="M155" i="39" l="1"/>
  <c r="M156" i="39" l="1"/>
  <c r="M157" i="39" l="1"/>
  <c r="M158" i="39" l="1"/>
  <c r="M159" i="39" l="1"/>
  <c r="M160" i="39" l="1"/>
  <c r="M161" i="39" l="1"/>
  <c r="M162" i="39" l="1"/>
  <c r="M163" i="39" l="1"/>
  <c r="M164" i="39" l="1"/>
  <c r="M165" i="39" l="1"/>
  <c r="M166" i="39" l="1"/>
  <c r="F171" i="39" l="1"/>
  <c r="F265" i="39" s="1"/>
  <c r="F266" i="39" s="1"/>
  <c r="K171" i="39"/>
  <c r="K265" i="39" s="1"/>
  <c r="K266" i="39" s="1"/>
  <c r="L171" i="39"/>
  <c r="I171" i="39"/>
  <c r="H171" i="39"/>
  <c r="M167" i="39"/>
  <c r="E171" i="39"/>
  <c r="E173" i="39" s="1"/>
  <c r="C171" i="39"/>
  <c r="C173" i="39" s="1"/>
  <c r="G171" i="39"/>
  <c r="G173" i="39" s="1"/>
  <c r="D171" i="39"/>
  <c r="D173" i="39" s="1"/>
  <c r="J171" i="39"/>
  <c r="J265" i="39" s="1"/>
  <c r="J266" i="39" s="1"/>
  <c r="Q36" i="39"/>
  <c r="J173" i="39" l="1"/>
  <c r="K173" i="39"/>
  <c r="F173" i="39"/>
  <c r="I173" i="39"/>
  <c r="I265" i="39"/>
  <c r="I266" i="39" s="1"/>
  <c r="H173" i="39"/>
  <c r="H265" i="39"/>
  <c r="H266" i="39" s="1"/>
  <c r="L173" i="39"/>
  <c r="L265" i="39"/>
  <c r="L266" i="39" s="1"/>
  <c r="G265" i="39"/>
  <c r="G266" i="39" s="1"/>
  <c r="M168" i="39"/>
  <c r="N38" i="39" s="1"/>
  <c r="B38" i="19" s="1"/>
  <c r="N166" i="39" l="1"/>
  <c r="N111" i="39"/>
  <c r="N156" i="39"/>
  <c r="N96" i="39"/>
  <c r="N139" i="39"/>
  <c r="N78" i="39"/>
  <c r="N127" i="39"/>
  <c r="N57" i="39"/>
  <c r="B57" i="19" s="1"/>
  <c r="N164" i="39"/>
  <c r="N159" i="39"/>
  <c r="N145" i="39"/>
  <c r="N130" i="39"/>
  <c r="N112" i="39"/>
  <c r="N99" i="39"/>
  <c r="N83" i="39"/>
  <c r="N59" i="39"/>
  <c r="B59" i="19" s="1"/>
  <c r="N43" i="39"/>
  <c r="B43" i="19" s="1"/>
  <c r="N161" i="39"/>
  <c r="N155" i="39"/>
  <c r="N138" i="39"/>
  <c r="N121" i="39"/>
  <c r="N106" i="39"/>
  <c r="N89" i="39"/>
  <c r="N69" i="39"/>
  <c r="B69" i="19" s="1"/>
  <c r="N51" i="39"/>
  <c r="B51" i="19" s="1"/>
  <c r="N152" i="39"/>
  <c r="N135" i="39"/>
  <c r="N120" i="39"/>
  <c r="N102" i="39"/>
  <c r="N85" i="39"/>
  <c r="N67" i="39"/>
  <c r="B67" i="19" s="1"/>
  <c r="N45" i="39"/>
  <c r="B45" i="19" s="1"/>
  <c r="N151" i="39"/>
  <c r="N147" i="39"/>
  <c r="N136" i="39"/>
  <c r="N134" i="39"/>
  <c r="N123" i="39"/>
  <c r="N117" i="39"/>
  <c r="N110" i="39"/>
  <c r="N162" i="39"/>
  <c r="N157" i="39"/>
  <c r="N154" i="39"/>
  <c r="N149" i="39"/>
  <c r="N146" i="39"/>
  <c r="N143" i="39"/>
  <c r="N142" i="39"/>
  <c r="N132" i="39"/>
  <c r="N131" i="39"/>
  <c r="N126" i="39"/>
  <c r="N124" i="39"/>
  <c r="N119" i="39"/>
  <c r="N115" i="39"/>
  <c r="N113" i="39"/>
  <c r="N107" i="39"/>
  <c r="N103" i="39"/>
  <c r="N101" i="39"/>
  <c r="N94" i="39"/>
  <c r="N92" i="39"/>
  <c r="N87" i="39"/>
  <c r="N82" i="39"/>
  <c r="N81" i="39"/>
  <c r="N73" i="39"/>
  <c r="N70" i="39"/>
  <c r="B70" i="19" s="1"/>
  <c r="N63" i="39"/>
  <c r="B63" i="19" s="1"/>
  <c r="N58" i="39"/>
  <c r="B58" i="19" s="1"/>
  <c r="N52" i="39"/>
  <c r="B52" i="19" s="1"/>
  <c r="N47" i="39"/>
  <c r="B47" i="19" s="1"/>
  <c r="N42" i="39"/>
  <c r="B42" i="19" s="1"/>
  <c r="N37" i="39"/>
  <c r="B37" i="19" s="1"/>
  <c r="N160" i="39"/>
  <c r="N158" i="39"/>
  <c r="N153" i="39"/>
  <c r="N150" i="39"/>
  <c r="N144" i="39"/>
  <c r="N140" i="39"/>
  <c r="N137" i="39"/>
  <c r="N133" i="39"/>
  <c r="N129" i="39"/>
  <c r="N125" i="39"/>
  <c r="N122" i="39"/>
  <c r="N116" i="39"/>
  <c r="N114" i="39"/>
  <c r="N109" i="39"/>
  <c r="N104" i="39"/>
  <c r="N100" i="39"/>
  <c r="N95" i="39"/>
  <c r="N93" i="39"/>
  <c r="N90" i="39"/>
  <c r="N88" i="39"/>
  <c r="N79" i="39"/>
  <c r="N75" i="39"/>
  <c r="N71" i="39"/>
  <c r="B71" i="19" s="1"/>
  <c r="N66" i="39"/>
  <c r="B66" i="19" s="1"/>
  <c r="N62" i="39"/>
  <c r="B62" i="19" s="1"/>
  <c r="N54" i="39"/>
  <c r="B54" i="19" s="1"/>
  <c r="N50" i="39"/>
  <c r="B50" i="19" s="1"/>
  <c r="N44" i="39"/>
  <c r="B44" i="19" s="1"/>
  <c r="N36" i="39"/>
  <c r="B36" i="19" s="1"/>
  <c r="N148" i="39"/>
  <c r="N141" i="39"/>
  <c r="N128" i="39"/>
  <c r="N118" i="39"/>
  <c r="N108" i="39"/>
  <c r="N105" i="39"/>
  <c r="N98" i="39"/>
  <c r="N97" i="39"/>
  <c r="N91" i="39"/>
  <c r="N86" i="39"/>
  <c r="N84" i="39"/>
  <c r="B73" i="19" s="1"/>
  <c r="N80" i="39"/>
  <c r="N77" i="39"/>
  <c r="N68" i="39"/>
  <c r="B68" i="19" s="1"/>
  <c r="N65" i="39"/>
  <c r="B65" i="19" s="1"/>
  <c r="N61" i="39"/>
  <c r="B61" i="19" s="1"/>
  <c r="N53" i="39"/>
  <c r="B53" i="19" s="1"/>
  <c r="N48" i="39"/>
  <c r="B48" i="19" s="1"/>
  <c r="N40" i="39"/>
  <c r="B40" i="19" s="1"/>
  <c r="N41" i="39"/>
  <c r="B41" i="19" s="1"/>
  <c r="N76" i="39"/>
  <c r="N74" i="39"/>
  <c r="N72" i="39"/>
  <c r="N64" i="39"/>
  <c r="B64" i="19" s="1"/>
  <c r="N60" i="39"/>
  <c r="B60" i="19" s="1"/>
  <c r="N56" i="39"/>
  <c r="B56" i="19" s="1"/>
  <c r="N55" i="39"/>
  <c r="B55" i="19" s="1"/>
  <c r="N49" i="39"/>
  <c r="B49" i="19" s="1"/>
  <c r="N46" i="39"/>
  <c r="B46" i="19" s="1"/>
  <c r="N39" i="39"/>
  <c r="B39" i="19" s="1"/>
  <c r="N163" i="39"/>
  <c r="N168" i="39"/>
  <c r="N167" i="39"/>
  <c r="N165" i="39"/>
  <c r="L72" i="19" l="1"/>
  <c r="C72" i="19"/>
  <c r="E72" i="19"/>
  <c r="H72" i="19"/>
  <c r="J72" i="19"/>
  <c r="K72" i="19"/>
  <c r="F72" i="19"/>
  <c r="I72" i="19"/>
  <c r="D72" i="19"/>
  <c r="G72" i="19"/>
  <c r="F75" i="19" l="1"/>
  <c r="F77" i="19" s="1"/>
  <c r="C75" i="19"/>
  <c r="C77" i="19" s="1"/>
  <c r="D75" i="19"/>
  <c r="D77" i="19" s="1"/>
  <c r="I75" i="19"/>
  <c r="I77" i="19" s="1"/>
  <c r="E75" i="19"/>
  <c r="E77" i="19" s="1"/>
  <c r="H75" i="19"/>
  <c r="J75" i="19"/>
  <c r="J77" i="19" s="1"/>
  <c r="G75" i="19"/>
  <c r="G77" i="19" s="1"/>
  <c r="L75" i="19"/>
  <c r="L111" i="19" s="1"/>
  <c r="K75" i="19"/>
  <c r="K77" i="19" s="1"/>
  <c r="H77" i="19" l="1"/>
  <c r="H111" i="19"/>
  <c r="I111" i="19"/>
  <c r="L77" i="19"/>
  <c r="J111" i="19"/>
  <c r="K111" i="19"/>
</calcChain>
</file>

<file path=xl/sharedStrings.xml><?xml version="1.0" encoding="utf-8"?>
<sst xmlns="http://schemas.openxmlformats.org/spreadsheetml/2006/main" count="2579" uniqueCount="598">
  <si>
    <t>Project Name</t>
  </si>
  <si>
    <t>Business case number</t>
  </si>
  <si>
    <t>Business case/ project code</t>
  </si>
  <si>
    <t>Capex #</t>
  </si>
  <si>
    <t>Category</t>
  </si>
  <si>
    <t>Direct Labour %</t>
  </si>
  <si>
    <t>Direct Contractor %</t>
  </si>
  <si>
    <t>Direct Material %</t>
  </si>
  <si>
    <t>Direct Other %</t>
  </si>
  <si>
    <t>Check</t>
  </si>
  <si>
    <t>Item 
Ref.</t>
  </si>
  <si>
    <t xml:space="preserve">Access Arrangement Description </t>
  </si>
  <si>
    <t>Total</t>
  </si>
  <si>
    <t>Asset Class Name</t>
  </si>
  <si>
    <t>Pipelines</t>
  </si>
  <si>
    <t>Compressors</t>
  </si>
  <si>
    <t>Odourant Plants</t>
  </si>
  <si>
    <t>Gas Quality</t>
  </si>
  <si>
    <t>Other</t>
  </si>
  <si>
    <t>General Land</t>
  </si>
  <si>
    <t>Years</t>
  </si>
  <si>
    <t>Previous AA</t>
  </si>
  <si>
    <t>Current AA</t>
  </si>
  <si>
    <t>Forecast AA</t>
  </si>
  <si>
    <t>Start</t>
  </si>
  <si>
    <t>Finish</t>
  </si>
  <si>
    <t>Allocator</t>
  </si>
  <si>
    <t>check (years)</t>
  </si>
  <si>
    <t>Allocators</t>
  </si>
  <si>
    <t>VTS</t>
  </si>
  <si>
    <t>APA</t>
  </si>
  <si>
    <t>Transmission</t>
  </si>
  <si>
    <t>Converter</t>
  </si>
  <si>
    <t>Allocator Class</t>
  </si>
  <si>
    <t>Unit Input</t>
  </si>
  <si>
    <t>Input currency</t>
  </si>
  <si>
    <t>conversion</t>
  </si>
  <si>
    <t>Inflation</t>
  </si>
  <si>
    <t>CPI</t>
  </si>
  <si>
    <t>Base Year to Dec 2017</t>
  </si>
  <si>
    <t>Labour</t>
  </si>
  <si>
    <t>Contractor</t>
  </si>
  <si>
    <t>Materials</t>
  </si>
  <si>
    <t>Index</t>
  </si>
  <si>
    <t>Increase</t>
  </si>
  <si>
    <t>Real cost Escalation</t>
  </si>
  <si>
    <t>Project number</t>
  </si>
  <si>
    <t>Asset class</t>
  </si>
  <si>
    <t>Asset category</t>
  </si>
  <si>
    <t>Class</t>
  </si>
  <si>
    <t>Buildings</t>
  </si>
  <si>
    <t>City Gates &amp; Field Regs</t>
  </si>
  <si>
    <t>Included in forecast?</t>
  </si>
  <si>
    <t>Actual Capex</t>
  </si>
  <si>
    <t>AER Forecast Inflation</t>
  </si>
  <si>
    <t>Forecast?</t>
  </si>
  <si>
    <t>Nominal from Dec 2012</t>
  </si>
  <si>
    <t>AER forecast to base year to Dec 2012</t>
  </si>
  <si>
    <t>Difference</t>
  </si>
  <si>
    <t>Forecast total</t>
  </si>
  <si>
    <t>Unit</t>
  </si>
  <si>
    <t>Year</t>
  </si>
  <si>
    <t>Historic Capex ($nominal m)</t>
  </si>
  <si>
    <t>Asset Classes</t>
  </si>
  <si>
    <t>Capex by Asset Class ($ nominal m)</t>
  </si>
  <si>
    <t>Anglesea</t>
  </si>
  <si>
    <t>Asset Category</t>
  </si>
  <si>
    <t>Augmentation</t>
  </si>
  <si>
    <t>Non-System</t>
  </si>
  <si>
    <t>Capex by Asset Category ($nominal m)</t>
  </si>
  <si>
    <t>Asset Class</t>
  </si>
  <si>
    <t>Non Augmentation Capex($nominal m)</t>
  </si>
  <si>
    <t>Historic Capex #</t>
  </si>
  <si>
    <t>Project</t>
  </si>
  <si>
    <t>real $2017</t>
  </si>
  <si>
    <t>Applications Renewal</t>
  </si>
  <si>
    <t>Infrastructure Renewal</t>
  </si>
  <si>
    <t>Victoria</t>
  </si>
  <si>
    <t>Check picking up all projects</t>
  </si>
  <si>
    <t>Check values</t>
  </si>
  <si>
    <t>Check picking up projects</t>
  </si>
  <si>
    <t>Check pickup all projects</t>
  </si>
  <si>
    <t>BCS Reconfig (2A)</t>
  </si>
  <si>
    <t>AER Forecast</t>
  </si>
  <si>
    <t>Historic Actual vs AER Forecast ($nominal m)</t>
  </si>
  <si>
    <t>Actuals</t>
  </si>
  <si>
    <t>Non Augmentation capex</t>
  </si>
  <si>
    <t>Zones</t>
  </si>
  <si>
    <t>21 Wollert to Keon Park</t>
  </si>
  <si>
    <t>3 Tyers to Morwell &amp; Maryvale lateral</t>
  </si>
  <si>
    <t>22 Deer Park to Sunbury</t>
  </si>
  <si>
    <t>1 Longford to Tyers (loop end)</t>
  </si>
  <si>
    <t>Inverse of Nominal From 2012</t>
  </si>
  <si>
    <t>Inline inspection (nominal $m)</t>
  </si>
  <si>
    <t>Capital expenditure</t>
  </si>
  <si>
    <t>Capital expenditure acroos current and forecast AA</t>
  </si>
  <si>
    <t>APA Forecast</t>
  </si>
  <si>
    <t>APA VTS Actuals/Forecast</t>
  </si>
  <si>
    <t>Inline inspection (real 2017 $m)</t>
  </si>
  <si>
    <t>Safety management - High consequence areas (real 2017 $m)</t>
  </si>
  <si>
    <t>B&amp;T Projects</t>
  </si>
  <si>
    <t>Dandenong Relocation</t>
  </si>
  <si>
    <t>2017 (f)</t>
  </si>
  <si>
    <t>2016 (e)</t>
  </si>
  <si>
    <t>Refurbishment and Upgrade capex compared to AER forecast (nominal $m)</t>
  </si>
  <si>
    <t>Regulator upgrade - Dandenong City Gate (nominal $m)</t>
  </si>
  <si>
    <t>2017 Extension of existing project</t>
  </si>
  <si>
    <t xml:space="preserve">Hyperion Upgrade to 11.1.2.4 </t>
  </si>
  <si>
    <t xml:space="preserve">SharePoint Upgrade </t>
  </si>
  <si>
    <t xml:space="preserve">APA Grid Extend Program </t>
  </si>
  <si>
    <t xml:space="preserve">Enterprise Content Management </t>
  </si>
  <si>
    <t xml:space="preserve">Victoria CRE </t>
  </si>
  <si>
    <t>Total B&amp;T Projects</t>
  </si>
  <si>
    <t>Gas to Culcairn (nominal $m)</t>
  </si>
  <si>
    <t>Anglesea Pipeline (nominal $m)</t>
  </si>
  <si>
    <t>2018 (f)</t>
  </si>
  <si>
    <t>Reg 2013</t>
  </si>
  <si>
    <t xml:space="preserve">Corporate IT, business and technology projects </t>
  </si>
  <si>
    <t>Warragul lateral expansion (real 2017 $m)</t>
  </si>
  <si>
    <t>Capex by Driver (real 2017 $m)</t>
  </si>
  <si>
    <t>Capex by Asset Class (real 2017 $m)</t>
  </si>
  <si>
    <t>Westbound expansion of the South West Pipeline (real 2017 $m)</t>
  </si>
  <si>
    <t>Pipeline</t>
  </si>
  <si>
    <t>Length (km)</t>
  </si>
  <si>
    <t>Diameter (mm)</t>
  </si>
  <si>
    <t>Year of ILI</t>
  </si>
  <si>
    <t>T57 Ballan – Ballarat</t>
  </si>
  <si>
    <t>2018/19</t>
  </si>
  <si>
    <t>T61 Pakenham – Wollert</t>
  </si>
  <si>
    <t>2019/20</t>
  </si>
  <si>
    <t>T62 Derrimut – Sunbury</t>
  </si>
  <si>
    <t>2017/18</t>
  </si>
  <si>
    <t>T66-70 Mt Franklin -Kyneton - Bendigo</t>
  </si>
  <si>
    <t>T75  Wandong - Kyneton</t>
  </si>
  <si>
    <t>2019/2020</t>
  </si>
  <si>
    <t>T108 Newport</t>
  </si>
  <si>
    <t>T65 Dandenong - Princes Highway</t>
  </si>
  <si>
    <t>T24 Brooklyn - Corio</t>
  </si>
  <si>
    <t>T16 Dandenong – West Melbourne</t>
  </si>
  <si>
    <t>T60 Longford -Dandenong</t>
  </si>
  <si>
    <t>T70 Ballan – Bendigo</t>
  </si>
  <si>
    <t>T33 South Melbourne – Brooklyn</t>
  </si>
  <si>
    <t>T60 Longford – Tyers</t>
  </si>
  <si>
    <t>T63 Tyers - Morwell</t>
  </si>
  <si>
    <t>T96 &amp; T98 Chiltern- Rutherglen – Koonoomoo</t>
  </si>
  <si>
    <t>James Street - Laverton Pipeline (253)</t>
  </si>
  <si>
    <t>Immediately after trap installation</t>
  </si>
  <si>
    <t>T37 Tyres - Maryvale</t>
  </si>
  <si>
    <t>T118 Trugannina-Plumpton</t>
  </si>
  <si>
    <t>T01 Morwell – Dandenong (post inspection program)</t>
  </si>
  <si>
    <t>Pipelines  identified for pigging</t>
  </si>
  <si>
    <t>Brooklyn Compressor station cooler upgrades (nominal $m)</t>
  </si>
  <si>
    <t>Brooklyn Compressor Station Brooklyn Compressor Station Isolation and Loading Valves upgrades (nominal $m)</t>
  </si>
  <si>
    <t>Non-system capital expenditure (nominal $m)</t>
  </si>
  <si>
    <t>WCS 4</t>
  </si>
  <si>
    <t>WCS 5</t>
  </si>
  <si>
    <t>Increased Rate of 10%</t>
  </si>
  <si>
    <t>Current usage pattern</t>
  </si>
  <si>
    <t>Cost ($m)</t>
  </si>
  <si>
    <t>Brooklyn Compressor Station Upgrade (real 2017 $m)</t>
  </si>
  <si>
    <t>VTS Turbine Overhauls (real 2017 $m)</t>
  </si>
  <si>
    <t>Actuate mainline valves in HCA areas (real 2017 $m)</t>
  </si>
  <si>
    <t>Coogee decommissioning (real 2017 $m)</t>
  </si>
  <si>
    <t>Iona CS aftercooler upgrade (real 2017 $m)</t>
  </si>
  <si>
    <t>Emergency Equipment (real 2017 $m)</t>
  </si>
  <si>
    <t>B&amp;T projects (real 2017 $m)</t>
  </si>
  <si>
    <t>Storage shed-Dandenong, Wollert &amp; Springhurst (real 2017 $m)</t>
  </si>
  <si>
    <t>Security - Physical (real 2017 $m)</t>
  </si>
  <si>
    <t>Brooklyn reconfiguration</t>
  </si>
  <si>
    <t>Winchelsea bi-directional works</t>
  </si>
  <si>
    <t>$’m ($###)</t>
  </si>
  <si>
    <t>H1</t>
  </si>
  <si>
    <t>H2</t>
  </si>
  <si>
    <t>E2016</t>
  </si>
  <si>
    <t>F2017</t>
  </si>
  <si>
    <t>Winchelsea compressor</t>
  </si>
  <si>
    <t>Wollert to Barnawartha looping (62TJ)</t>
  </si>
  <si>
    <t>Wollert to Barnawartha looping</t>
  </si>
  <si>
    <t>Completion Year</t>
  </si>
  <si>
    <t>incurred</t>
  </si>
  <si>
    <t>Forecast Capex as incurred ($2017 m)</t>
  </si>
  <si>
    <t>Winchelsea Bi-Direction</t>
  </si>
  <si>
    <t>Forecast Capex as commissioned ($2017 m)</t>
  </si>
  <si>
    <t>WORM (real 2017 $m)</t>
  </si>
  <si>
    <t>4.1 - CAPEX</t>
  </si>
  <si>
    <t>4.1.1 - EXPANSION (by Project)</t>
  </si>
  <si>
    <t>EXPENDITURE
Actual ($0's)</t>
  </si>
  <si>
    <t>1 July to 31 December 2013</t>
  </si>
  <si>
    <t>4.1.2 - REPLACEMENT (by Project)</t>
  </si>
  <si>
    <t>Pig Trap - A Branch Valve on Pipeline 108 to Newport Install(124)</t>
  </si>
  <si>
    <t>Pig Trap - Somerton to Somerton Pipeline Install (238)</t>
  </si>
  <si>
    <t>Zonal Chromatograph Insertion Probes</t>
  </si>
  <si>
    <t>VTS.SIB99 WCS STN-A DISCHRG LQ</t>
  </si>
  <si>
    <t>4.1.3 - NON SYSTEM CAPEX</t>
  </si>
  <si>
    <t>BCS Administration Building Distribution Board Upgrade</t>
  </si>
  <si>
    <t>4.3 - FORECAST CAPEX</t>
  </si>
  <si>
    <t>Direct labour expenditure</t>
  </si>
  <si>
    <t>Direct materials expenditure</t>
  </si>
  <si>
    <t>Direct contractor expenditure</t>
  </si>
  <si>
    <t>Other direct expenditure</t>
  </si>
  <si>
    <t>Overheads</t>
  </si>
  <si>
    <t>Replacement</t>
  </si>
  <si>
    <t>Dandenong redevelopment (nominal $m)</t>
  </si>
  <si>
    <t>Capex as incurred (nominal $m)</t>
  </si>
  <si>
    <t>Proportion</t>
  </si>
  <si>
    <t>Other Non System (details in forecast capex model)</t>
  </si>
  <si>
    <t>3.1 - INFLATION OR EXTRAPOLATION RATES</t>
  </si>
  <si>
    <t>Actual %</t>
  </si>
  <si>
    <t>Forecast %</t>
  </si>
  <si>
    <t>2008</t>
  </si>
  <si>
    <t>2009</t>
  </si>
  <si>
    <t>2010</t>
  </si>
  <si>
    <t>2011</t>
  </si>
  <si>
    <t>2012</t>
  </si>
  <si>
    <t>Inflation or extrapolation rate (eg  CPI)</t>
  </si>
  <si>
    <t>Forecast Capex (nominal $m)</t>
  </si>
  <si>
    <t>Other Replacement (details in forecast capex model)</t>
  </si>
  <si>
    <t>Table for inclusion in Historic Capex</t>
  </si>
  <si>
    <t>7.1 - CAPITAL EXPENDITURE - AS INCURRED (by driver)</t>
  </si>
  <si>
    <t>EXPENDITURE
Forecast ($0's real, December 2017)</t>
  </si>
  <si>
    <t>2018</t>
  </si>
  <si>
    <t>Conforming capital expenditure</t>
  </si>
  <si>
    <t>Non-conforming capital expenditure - recovered by a surcharge</t>
  </si>
  <si>
    <t>Non-conforming capital expenditure - added to the speculative capital expenditure account</t>
  </si>
  <si>
    <t>Non-conforming capital expenditure - other</t>
  </si>
  <si>
    <t>Capital contributions rolled into the capital base</t>
  </si>
  <si>
    <t>Speculative capital expenditure account rolled into the capital base</t>
  </si>
  <si>
    <t>Re-use of redundant assets rolled into the capital base</t>
  </si>
  <si>
    <t>Redundant assets rolled out of the capital base</t>
  </si>
  <si>
    <t>Disposals</t>
  </si>
  <si>
    <t>Non-system</t>
  </si>
  <si>
    <t>COMPRESSORS</t>
  </si>
  <si>
    <t>ODOURANT PLANTS</t>
  </si>
  <si>
    <t>GAS QUALITY</t>
  </si>
  <si>
    <t>BUILDINGS</t>
  </si>
  <si>
    <t>OTHER</t>
  </si>
  <si>
    <t>7.2 - CAPITAL EXPENDITURE - AS COMMISSIONED (by driver)</t>
  </si>
  <si>
    <t>Note: Regarding 7.2 - CAPITAL EXPENDITURE - AS COMMISSIONED (by driver)</t>
  </si>
  <si>
    <t>As per S5.2.2 of the submission :</t>
  </si>
  <si>
    <t>APA VTS has recorded all capital expenditure on an “as Incurred” basis.  The distinction between capital expenditure “as Incurred” vs “as Commissioned” is that the Service Provider is allowed to earn a return on capital invested “as Incurred”, but does not record depreciation on the investment until a depreciable asset has been created (that is, it has been Commissioned).</t>
  </si>
  <si>
    <t>Since APA VTS has applied the forecast depreciation from the earlier PTRM, the distinction between capex “as Incurred” and “as Commissioned” is not required to drive the calculation of depreciation in the Roll Forward Model.</t>
  </si>
  <si>
    <t>WORM (Pipeline)</t>
  </si>
  <si>
    <t>WORM (C50)</t>
  </si>
  <si>
    <t>WORM (PRS)</t>
  </si>
  <si>
    <t>Warragul 6" (Sth)</t>
  </si>
  <si>
    <t>Yes</t>
  </si>
  <si>
    <t>Capex as commissioned (nominal $m)</t>
  </si>
  <si>
    <t>Commissioned</t>
  </si>
  <si>
    <t>Incurred</t>
  </si>
  <si>
    <t>Anglesea Pipeline Extension</t>
  </si>
  <si>
    <t>Total (13-17)</t>
  </si>
  <si>
    <t>Check Total</t>
  </si>
  <si>
    <t>All CS buffer Air shutoff system for all compressors</t>
  </si>
  <si>
    <t>WCS A Process Safety</t>
  </si>
  <si>
    <t>Brooklyn Compressor Station</t>
  </si>
  <si>
    <t>Compressor Station Vent Stack Upgrade (BCS, WCS, GCS, SCS)</t>
  </si>
  <si>
    <t>Longford Odorant Pump Power Gas Upgrade</t>
  </si>
  <si>
    <t>GCS compressor unit vent valves &amp; actuators replacement</t>
  </si>
  <si>
    <t>207a</t>
  </si>
  <si>
    <t>GCS unit discharge and station manifold check valves replacement</t>
  </si>
  <si>
    <t>207b</t>
  </si>
  <si>
    <t>GCS Decomm &amp; removal of turbine oil reservoir &amp; auto fill system</t>
  </si>
  <si>
    <t>207c</t>
  </si>
  <si>
    <t>BCS Instrument Air reliability upgrade</t>
  </si>
  <si>
    <t>Compressor lagging and pipe coating replacement (expand to GCS, Springhurst/BCS12/WCS A/WCS B, Euroa)</t>
  </si>
  <si>
    <t>Storage shed-Dandenong, Wollert &amp; Springhurst</t>
  </si>
  <si>
    <t>Iona CS aftercooler augmentation</t>
  </si>
  <si>
    <t>Battery replacement</t>
  </si>
  <si>
    <t>Wollert CG Instrument Air Conversion</t>
  </si>
  <si>
    <t>Pit installation on LV03 bypass valves on T33</t>
  </si>
  <si>
    <t>Dandenong water supply &amp; fire main modification</t>
  </si>
  <si>
    <t>Culcairn Injection Gas Quality equipment</t>
  </si>
  <si>
    <t>Positioner Replacement</t>
  </si>
  <si>
    <t>VTS Safety Management Study aerial photography</t>
  </si>
  <si>
    <t>BCP Safety Measures for High Consequence areas-(urban growth, fracture control)</t>
  </si>
  <si>
    <t>230a</t>
  </si>
  <si>
    <t>BLP Safety Measures for High Consequence areas-(urban growth, fracture control)</t>
  </si>
  <si>
    <t>230b</t>
  </si>
  <si>
    <t>WOP Safety Measures for High Consequence areas-(urban growth, fracture control)</t>
  </si>
  <si>
    <t>230c</t>
  </si>
  <si>
    <t>ILP Safety Measures for High Consequence areas-(urban growth, fracture control)</t>
  </si>
  <si>
    <t>230e</t>
  </si>
  <si>
    <t>Turbine Overhauls</t>
  </si>
  <si>
    <t>Iona CS Automation replacement</t>
  </si>
  <si>
    <t>GCS Control Room and Unit Enclosure 1,2,3&amp;4 Fire Suppression System</t>
  </si>
  <si>
    <t>237a</t>
  </si>
  <si>
    <t>BCS MCC Room Fire Suppression System</t>
  </si>
  <si>
    <t>237b</t>
  </si>
  <si>
    <t>Iona CS Control Room and Unit Enclosure Fire Suppression System</t>
  </si>
  <si>
    <t>237d</t>
  </si>
  <si>
    <t>Lara City Gate Control Hut Fire Suppression System</t>
  </si>
  <si>
    <t>237e</t>
  </si>
  <si>
    <t>BCS Control Room Fire Suppression System</t>
  </si>
  <si>
    <t>237f</t>
  </si>
  <si>
    <t>Emergency- BA escape sets</t>
  </si>
  <si>
    <t>239a</t>
  </si>
  <si>
    <t>Emergency- Response Equipment</t>
  </si>
  <si>
    <t>239b</t>
  </si>
  <si>
    <t>Emergency- Spark Proof tools</t>
  </si>
  <si>
    <t>239c</t>
  </si>
  <si>
    <t>Emergency - fully equipped caravan</t>
  </si>
  <si>
    <t>239d</t>
  </si>
  <si>
    <t>Emergency diesel fuel storage</t>
  </si>
  <si>
    <t>239e</t>
  </si>
  <si>
    <t>Vent stack for CL600 &amp; 900 pipeline</t>
  </si>
  <si>
    <t>Remote CP/critical drainage bond monitoring</t>
  </si>
  <si>
    <t>BCG Un-regulated Bypass Upgrade</t>
  </si>
  <si>
    <t>Security - Physical</t>
  </si>
  <si>
    <t>CP - Cathodic Protection Replacement</t>
  </si>
  <si>
    <t>Equipment - Gas Detectors</t>
  </si>
  <si>
    <t>Regulator Upgrade - Lara pneumatic control system upgrade</t>
  </si>
  <si>
    <t xml:space="preserve">Hazardous Area Rectification </t>
  </si>
  <si>
    <t>Actuate MLV's in T1 areas</t>
  </si>
  <si>
    <t>Asbestos removal and replacement</t>
  </si>
  <si>
    <t>SCADA - Comms upgrade to IP network-VTS only</t>
  </si>
  <si>
    <t>T33 non-piggable and encased sections (unknown technical solution)</t>
  </si>
  <si>
    <t>Pigging Program T57 Ballan - Ballarat</t>
  </si>
  <si>
    <t>258a</t>
  </si>
  <si>
    <t>Pigging Program T62 Derrimut - Sunbury</t>
  </si>
  <si>
    <t>258b</t>
  </si>
  <si>
    <t>Pigging Program T61 Packenham - Wollert</t>
  </si>
  <si>
    <t>258c</t>
  </si>
  <si>
    <t>Pigging Program T16 Dandenong – West Melbourne</t>
  </si>
  <si>
    <t>258d</t>
  </si>
  <si>
    <t>Pigging Program T60 Longford -Dandenong</t>
  </si>
  <si>
    <t>258e</t>
  </si>
  <si>
    <t>Pigging Program T33 South Melbourne – Brooklyn</t>
  </si>
  <si>
    <t>258f</t>
  </si>
  <si>
    <t>Pigging Program T65 Dandenong to Princes Highway Pipeline (129)</t>
  </si>
  <si>
    <t>258g</t>
  </si>
  <si>
    <t>Pigging Program T66-70 Mt Franklin -Kyneton - Bendigo</t>
  </si>
  <si>
    <t>258i</t>
  </si>
  <si>
    <t>Pigging Program T75  Wandong - Kyneton</t>
  </si>
  <si>
    <t>258k</t>
  </si>
  <si>
    <t>Pigging Program T24 Brooklyn - Corio</t>
  </si>
  <si>
    <t>258l</t>
  </si>
  <si>
    <t>Pigging Program T70 Ballan – Bendigo</t>
  </si>
  <si>
    <t>258m</t>
  </si>
  <si>
    <t>Pigging Program T60 Longford – Tyers</t>
  </si>
  <si>
    <t>258n</t>
  </si>
  <si>
    <t>Pigging Program T63 Tyers - Morwell</t>
  </si>
  <si>
    <t>258o</t>
  </si>
  <si>
    <t>Pigging Program T96 &amp; T98 Chiltern- Rutherglen – Koonoomoo</t>
  </si>
  <si>
    <t>258p</t>
  </si>
  <si>
    <t>Pigging Program T118 Trugannina-Plumpton</t>
  </si>
  <si>
    <t>258q</t>
  </si>
  <si>
    <t>Pigging Program James Street to Laverton Pipeline (253)</t>
  </si>
  <si>
    <t>258s</t>
  </si>
  <si>
    <t>Pigging Program Tyres to Maryvale (67)</t>
  </si>
  <si>
    <t>258u</t>
  </si>
  <si>
    <t>Pigging Program T108 Newport</t>
  </si>
  <si>
    <t>258v</t>
  </si>
  <si>
    <t>Pigging Program Inner Ring Main</t>
  </si>
  <si>
    <t>258w</t>
  </si>
  <si>
    <t>Pigging Program T1 Morwell - Dandenong Repair Program</t>
  </si>
  <si>
    <t>258x</t>
  </si>
  <si>
    <t>Pig Trap Installation James Street to Laverton Pipeline (253)</t>
  </si>
  <si>
    <t>259a</t>
  </si>
  <si>
    <t>Pig Trap Installation Tyers to Maryvale Pipeline (67)</t>
  </si>
  <si>
    <t>259d</t>
  </si>
  <si>
    <t>Pig Trap Installation Trugannina to Plumpton</t>
  </si>
  <si>
    <t>259g</t>
  </si>
  <si>
    <t>Liquid Management - Brooklyn</t>
  </si>
  <si>
    <t>260a</t>
  </si>
  <si>
    <t>Liquid Management - Pakenham</t>
  </si>
  <si>
    <t>260b</t>
  </si>
  <si>
    <t>RTU replacement</t>
  </si>
  <si>
    <t>Pipe Support replacement</t>
  </si>
  <si>
    <t>HMI upgrade to CLEAR SCADA at BCS, SCS and WCS &amp; CG, Longford</t>
  </si>
  <si>
    <t>BCS Unit 12 Inlet Filter Replacement/Augmentation</t>
  </si>
  <si>
    <t>Coogee decommissioning, Step Change</t>
  </si>
  <si>
    <t>Compressor Type B Compliance</t>
  </si>
  <si>
    <t>Dandenong LNG Isolation Valve Upgrade</t>
  </si>
  <si>
    <t>Morwell-Dandenong Fatigue Crack Detection from High Loads</t>
  </si>
  <si>
    <t>Unibolt Enclosure Replacement</t>
  </si>
  <si>
    <t>WAN Upgrade (Satellite project)</t>
  </si>
  <si>
    <t>Warragul Looping 6" (Southern Route)</t>
  </si>
  <si>
    <t>BCS Reconfiguration (2B)</t>
  </si>
  <si>
    <t>Winchelsea Bi-Directional Flow</t>
  </si>
  <si>
    <t>WORM (50km x 20" Pipeline)</t>
  </si>
  <si>
    <t>WORM (C50 at Wollert)</t>
  </si>
  <si>
    <t>WORM (PRS at Wollert)</t>
  </si>
  <si>
    <t>Material</t>
  </si>
  <si>
    <t>Plant</t>
  </si>
  <si>
    <t>Subcontract</t>
  </si>
  <si>
    <t xml:space="preserve">APA Grid Energy Components Upgrade </t>
  </si>
  <si>
    <t xml:space="preserve">APA Grid Services Initiatives Program </t>
  </si>
  <si>
    <t xml:space="preserve">BI - Transmission Dashboard and Enterprise Pilot </t>
  </si>
  <si>
    <t xml:space="preserve">HR Systems Refresh </t>
  </si>
  <si>
    <t xml:space="preserve">Transmission EAM Data Management Tool </t>
  </si>
  <si>
    <t xml:space="preserve">eForm Digitisation </t>
  </si>
  <si>
    <t xml:space="preserve">Historian Upgrade - version 2012 to 2015 </t>
  </si>
  <si>
    <t xml:space="preserve">Hazardous Area Platform </t>
  </si>
  <si>
    <t xml:space="preserve">PPM Refresh </t>
  </si>
  <si>
    <t xml:space="preserve">BizTalk Upgrade FY2018 </t>
  </si>
  <si>
    <t xml:space="preserve">Automated Testing Tool </t>
  </si>
  <si>
    <t xml:space="preserve">Code Management Software </t>
  </si>
  <si>
    <t xml:space="preserve">CRM Upgrade </t>
  </si>
  <si>
    <t xml:space="preserve">X-Info Aware Version 2 </t>
  </si>
  <si>
    <t xml:space="preserve">Supplier Qualification and Compliance </t>
  </si>
  <si>
    <t xml:space="preserve">Oracle eBS Upgrade to 12.2 </t>
  </si>
  <si>
    <t xml:space="preserve">BizTalk System Upgrade 2020 </t>
  </si>
  <si>
    <t/>
  </si>
  <si>
    <t>Stonehaven CS - now Winchelsea</t>
  </si>
  <si>
    <t>Warragul Looping</t>
  </si>
  <si>
    <t>Wollert CS A Unit reinstrumentation</t>
  </si>
  <si>
    <t>BCS Filter</t>
  </si>
  <si>
    <t xml:space="preserve">Iona CS - Inlet Pressure Reduction </t>
  </si>
  <si>
    <t>Iona CS Control system replacement</t>
  </si>
  <si>
    <t>SCS Cooler Upgrade</t>
  </si>
  <si>
    <t>BCS Emergency Lighting</t>
  </si>
  <si>
    <t>GCS Emergency Lighting Upgrade</t>
  </si>
  <si>
    <t>Wollert CS Emergency Lighting</t>
  </si>
  <si>
    <t>Emergency - Gas blowdown and flaring sytem</t>
  </si>
  <si>
    <t>Emergency - refurbish and re-testing of pipes</t>
  </si>
  <si>
    <t>Emergency - SMR radio upgrade</t>
  </si>
  <si>
    <t>Emergency BA escape sets</t>
  </si>
  <si>
    <t>Emergency Plidco fittings - Sleeve vent</t>
  </si>
  <si>
    <t>Emergency Response Equipment</t>
  </si>
  <si>
    <t>Emergency Spark Proof tools</t>
  </si>
  <si>
    <t>Purchase and replacement of emergency fittings and Equipment</t>
  </si>
  <si>
    <t>Facilities Communication Systems Upgrade</t>
  </si>
  <si>
    <t>GCS Station Valve Upgrade</t>
  </si>
  <si>
    <t>GCS Unit 3 Turbine Overhaul</t>
  </si>
  <si>
    <t>SMS - Compressor station vents-Various</t>
  </si>
  <si>
    <t>AS 2885 Design Life reviews of Facilities&amp;Pipelines</t>
  </si>
  <si>
    <t>Dandenong CG gas heater</t>
  </si>
  <si>
    <t xml:space="preserve">Hazardous Areas Review </t>
  </si>
  <si>
    <t>Heater upgrade - Laverton North CG</t>
  </si>
  <si>
    <t>Odorant Dandenong Pump Upgrade 700 &amp; 2800 kPa</t>
  </si>
  <si>
    <t>Regulator upgrade - Dandenong City Gate (exclude filters)</t>
  </si>
  <si>
    <t>Valve -  Pipeline LNG plant Isolation Valve Actuator Replacement</t>
  </si>
  <si>
    <t>Valve -  Pipeline to LNG plant UV325 valve replacement and loading valve</t>
  </si>
  <si>
    <t>Valve - Corio CG Un-regulated Bypass Upgrade</t>
  </si>
  <si>
    <t>Valve - Tyers Branch Valve Actuator Replacement</t>
  </si>
  <si>
    <t>Valve - UniBolt Phase 3 Replacement</t>
  </si>
  <si>
    <t>Pig Trap  - Enclosure upgrade</t>
  </si>
  <si>
    <t>Pig Trap - Pipe Support Upgrade</t>
  </si>
  <si>
    <t>Equipment - Field Equipment</t>
  </si>
  <si>
    <t>Equipment - IT Purchases</t>
  </si>
  <si>
    <t>Equipment - Test</t>
  </si>
  <si>
    <t>Equipment - Victorian low value pool purchases</t>
  </si>
  <si>
    <t>Dandenong 180 Greens Road Office Redevelopment</t>
  </si>
  <si>
    <t>Dandenong Asphalt Resurfacing</t>
  </si>
  <si>
    <t>Dandenong Complex asbestos removal</t>
  </si>
  <si>
    <t>Dandenong external surface repainting</t>
  </si>
  <si>
    <t>Dandenong Office Purchases</t>
  </si>
  <si>
    <t>Dandenong Site - Storage shed</t>
  </si>
  <si>
    <t>Pigging - Tracking and locating tools</t>
  </si>
  <si>
    <t>Pigging - Two portable liquid collectors for pigging</t>
  </si>
  <si>
    <t>Pigging -Two portable dust collectors for pigging</t>
  </si>
  <si>
    <t>Control Room - Additonal OE monitor</t>
  </si>
  <si>
    <t>SCADA - IT security</t>
  </si>
  <si>
    <t>SCADA - Remote maintenance and engineering workstations [Control Room, Gooding, Brooklyn CS&amp;CG, Wollert CS&amp;CG, Springhurst, Iona]</t>
  </si>
  <si>
    <t>SCADA - RTU/ PLC/HMI Development and Test bench [PC, iFix, Control Logix, Bristol Designer Tools]</t>
  </si>
  <si>
    <t>SCADA System Upgrade</t>
  </si>
  <si>
    <t>Dandenong Building exterior coatings</t>
  </si>
  <si>
    <t>Dandenong site fire mains replacement</t>
  </si>
  <si>
    <t>Brooklyn guttering</t>
  </si>
  <si>
    <t>Wollert Control Room guttering</t>
  </si>
  <si>
    <t>Corporate IT</t>
  </si>
  <si>
    <t>Liquid management - Brooklyn</t>
  </si>
  <si>
    <t>Liquid management - Gooding</t>
  </si>
  <si>
    <t>Liquid management - Longford</t>
  </si>
  <si>
    <t>CP - Corrosion Protection Testing Equipment</t>
  </si>
  <si>
    <t>Pig Trap - Dandenong to Princes Highway Pipeline Install (129)</t>
  </si>
  <si>
    <t>Pig Trap - Laverton North to Laverton North Pipeline Install (162)</t>
  </si>
  <si>
    <t>Pig Trap - Pakenham to Pakenham Pipeline Install (68)</t>
  </si>
  <si>
    <t>Pigging Program (T1 Dandenong - Morwell)</t>
  </si>
  <si>
    <t>Pigging Program (T56 Brooklyn - Ballan)</t>
  </si>
  <si>
    <t>Pigging Program (T59 Euro - Kyabram)</t>
  </si>
  <si>
    <t>Pigging Program (T67 Guilford - Maryborough)</t>
  </si>
  <si>
    <t>Pigging Program (T74 Keon Park - Wollert)</t>
  </si>
  <si>
    <t>Pigging Program (T92 Iona - Brooklyn)</t>
  </si>
  <si>
    <t>Pig Trap - Princes Highway to Regent Street Pipeline Install(36)</t>
  </si>
  <si>
    <t>Pig Trap - Tyers to Maryvale Pipeline Install (67)</t>
  </si>
  <si>
    <t>Exposed pipe coating refurbishment</t>
  </si>
  <si>
    <t>BCS Safety and Process Control System and RTU Upgrade</t>
  </si>
  <si>
    <t>CS Type B compliance upgrade</t>
  </si>
  <si>
    <t>GCS GEA Fuel Gas Upgrade</t>
  </si>
  <si>
    <t>GCS Units 1,2,3&amp;4 Suction/Discharge Actuated Valve Replacement</t>
  </si>
  <si>
    <t>Mothball WCS station 'A'</t>
  </si>
  <si>
    <t>Security - High Risk sites security upgrade</t>
  </si>
  <si>
    <t>Security - Small Site Facilities Fencing Upgrade</t>
  </si>
  <si>
    <t>Zonal Chromatograph Bottle Regulator Panels Upgrades</t>
  </si>
  <si>
    <t>Zonal Chromatograph Upgrades</t>
  </si>
  <si>
    <t>RTU &amp; Control System Upgrade -  Facilities</t>
  </si>
  <si>
    <t xml:space="preserve">GCS Anti-Surge &amp; Fast-Stop Valves Upgrade </t>
  </si>
  <si>
    <t>GCS Control Room Fire Suppression System</t>
  </si>
  <si>
    <t>GCS Units 1,2,3&amp;4 Fire Suppression System</t>
  </si>
  <si>
    <t>Iona CS - Unit Fire Suppression System</t>
  </si>
  <si>
    <t>Wollert CG Control Hut Fire Suppression System</t>
  </si>
  <si>
    <t>Wollert CS A/B Control Room Fire Suppression System</t>
  </si>
  <si>
    <t>BCG Control Hut Fire Suppression System</t>
  </si>
  <si>
    <t>Valve - Actuate MLV's in T1 areas</t>
  </si>
  <si>
    <t>Valve - Longford to Dandenong LV10 Vent Stack</t>
  </si>
  <si>
    <t>BCS Station Isolation and Loading Valves</t>
  </si>
  <si>
    <t>Iona CS - Capacity Aftercooler upgrade</t>
  </si>
  <si>
    <t>BCS DEA Upgrade</t>
  </si>
  <si>
    <t>Pig Trap - Keon Park Install</t>
  </si>
  <si>
    <t>BCS Replacement of FSV, ASV &amp; Other Valves</t>
  </si>
  <si>
    <t>BCS Unit 10 &amp; 11 Cooler Upgrade</t>
  </si>
  <si>
    <t>SMS - GIS &amp; Aerial Photography</t>
  </si>
  <si>
    <t>Wollert to Clonbinane Looping</t>
  </si>
  <si>
    <t>MAOP Upgrade - Euroa to Springhurst (pipe)</t>
  </si>
  <si>
    <t>MAOP Upgrade - Euroa to Springhurst (Reg)</t>
  </si>
  <si>
    <t>Valve - T60 Longford - Dandenong Upgrade hydraulic hand pump of actuators</t>
  </si>
  <si>
    <t>VTS - BROOKLYN LARA LOOP</t>
  </si>
  <si>
    <t>VTS - WOLLERT 4 &amp; 5 CAPEX</t>
  </si>
  <si>
    <t>VTS - MORWELL TYERS UPGRADE</t>
  </si>
  <si>
    <t>VTS - MAOP UPGRADE CAPEX</t>
  </si>
  <si>
    <t>VTS - BBP &amp; BCP CG UPGRADE</t>
  </si>
  <si>
    <t>VTS - BRANCH VALVE CASTLEMAINE</t>
  </si>
  <si>
    <t>VTS - EUROA CS NEW (PPOM)</t>
  </si>
  <si>
    <t>VTS - SUNBURY PIPE LOOP (NEW)</t>
  </si>
  <si>
    <t>VTS - BCS 8&amp;9 COOLERS UPG (NEW</t>
  </si>
  <si>
    <t>VTS - BCS 12 FAST STOP VALVE</t>
  </si>
  <si>
    <t>VTS - BCS 8 &amp; 9 UNIT VALVES</t>
  </si>
  <si>
    <t>PIGGING T91 CURDIEVALE</t>
  </si>
  <si>
    <t>VTS - BROOKLYN FIRE SERVICE</t>
  </si>
  <si>
    <t>VTS - BCS LUBE OIL COOLER 8&amp;9</t>
  </si>
  <si>
    <t>VNIE Looping 6 to 8</t>
  </si>
  <si>
    <t>VTS16.SIB42 WOLL SOFT STARTERS</t>
  </si>
  <si>
    <t>VTS17.SIB27 SCS CR EPS REMOVAL</t>
  </si>
  <si>
    <t>VTS17.SIB30 DND EMERG ENTRANCE</t>
  </si>
  <si>
    <t xml:space="preserve">Corporate other </t>
  </si>
  <si>
    <t>Market Services _APA Grid Prog</t>
  </si>
  <si>
    <t>APA Grid Perf &amp; Resil Overhaul</t>
  </si>
  <si>
    <t>APA Grid &amp; Mrkt Srvs SIB Capex</t>
  </si>
  <si>
    <t>APA Grid Extend</t>
  </si>
  <si>
    <t>APA Grid Services Initiatives</t>
  </si>
  <si>
    <t>CORP SIB16 DANDENONG REFURB</t>
  </si>
  <si>
    <t>Data Centre</t>
  </si>
  <si>
    <t>Enterprise Asset Management</t>
  </si>
  <si>
    <t>Enterprise Content Management</t>
  </si>
  <si>
    <t>EAM Bus Support &amp; Governance</t>
  </si>
  <si>
    <t>EAM TRANSMISSION ESTAB WORK</t>
  </si>
  <si>
    <t>Oracle Integration with EAM</t>
  </si>
  <si>
    <t>EAM Business Support-Reports</t>
  </si>
  <si>
    <t>EC Upgrade</t>
  </si>
  <si>
    <t>Finance Systems</t>
  </si>
  <si>
    <t>Mobile phone CAPEX purchases</t>
  </si>
  <si>
    <t>PPOM Phase 2</t>
  </si>
  <si>
    <t>Project Server Status Report</t>
  </si>
  <si>
    <t>BI reporting</t>
  </si>
  <si>
    <t>PPOM Snapshot Engine</t>
  </si>
  <si>
    <t>APA Grid Ph.2</t>
  </si>
  <si>
    <t>APA Grid Ph. 3</t>
  </si>
  <si>
    <t>Vehicle Comms &amp; Journey Mgmt</t>
  </si>
  <si>
    <t>SCADA Satellite Strategy</t>
  </si>
  <si>
    <t>SCADA Resilience Project FEED</t>
  </si>
  <si>
    <t>IOC SCADA GAP ANALYSIS</t>
  </si>
  <si>
    <t>SCADA Resilience Phase 1 Recom</t>
  </si>
  <si>
    <t>Melbourne Metro CRE</t>
  </si>
  <si>
    <t xml:space="preserve">Adjustments required for differences in CWIP and FAR records </t>
  </si>
  <si>
    <t>APA Grid</t>
  </si>
  <si>
    <t xml:space="preserve">B&amp;T projects </t>
  </si>
  <si>
    <t xml:space="preserve">Dandenong Relocation </t>
  </si>
  <si>
    <t>Victoria CRE</t>
  </si>
  <si>
    <t>c</t>
  </si>
  <si>
    <t>Underspend</t>
  </si>
  <si>
    <t>AER final decision</t>
  </si>
  <si>
    <t>APA revised proposal</t>
  </si>
  <si>
    <t>AER draft decision</t>
  </si>
  <si>
    <t>APA forecast capex</t>
  </si>
  <si>
    <t>Approved capex forecast</t>
  </si>
  <si>
    <t>APA estimated capex</t>
  </si>
  <si>
    <t>APA actual capex</t>
  </si>
  <si>
    <t>Figures reported below are net</t>
  </si>
  <si>
    <t>APA VTS 2018-22 Access Arrangement - AER Draft Decision</t>
  </si>
  <si>
    <t>APA VTS - Proposed Capex - Output|Tables</t>
  </si>
  <si>
    <t>Draft Decision - Output│Tables</t>
  </si>
  <si>
    <t>APA VTS - Actual Capex - Output|Tables</t>
  </si>
  <si>
    <t>Summary Chart</t>
  </si>
  <si>
    <t>1.0 Output│PTRM</t>
  </si>
  <si>
    <t>1.1 Output│RFM</t>
  </si>
  <si>
    <t>1.2 Output│RIN</t>
  </si>
  <si>
    <t>1.3 Output│Tables</t>
  </si>
  <si>
    <t>1.4 Output│Graphs</t>
  </si>
  <si>
    <t>1.5 Output│2017 Corp Capex</t>
  </si>
  <si>
    <t>2.0 Input│Historic Capex</t>
  </si>
  <si>
    <t>3.0 Input│AMP</t>
  </si>
  <si>
    <t>3.1 Input│B&amp;T</t>
  </si>
  <si>
    <t>3.2 Input│Other</t>
  </si>
  <si>
    <t>3.3 Input│RIN</t>
  </si>
  <si>
    <t>4.0 Calc│AER Forecast ($nom)</t>
  </si>
  <si>
    <t>4.1 Calc│Hist Act ($nom)</t>
  </si>
  <si>
    <t>4.2 Calc│Hist Com ($nom)</t>
  </si>
  <si>
    <t>5.0 Calc│Forecast Projects</t>
  </si>
  <si>
    <t>5.1 Calc│$ million</t>
  </si>
  <si>
    <t>5.2 Calc│VTS</t>
  </si>
  <si>
    <t>5.3 Calc│Forecast $2017</t>
  </si>
  <si>
    <t>5.4 Calc│Escalators</t>
  </si>
  <si>
    <t>5.5 Calc│Escalated capex</t>
  </si>
  <si>
    <t>5.6 Calc│As Commissioned</t>
  </si>
  <si>
    <t>Model Index</t>
  </si>
  <si>
    <t>End</t>
  </si>
  <si>
    <t>AER Capex Model - from APA proposal</t>
  </si>
</sst>
</file>

<file path=xl/styles.xml><?xml version="1.0" encoding="utf-8"?>
<styleSheet xmlns="http://schemas.openxmlformats.org/spreadsheetml/2006/main" xmlns:mc="http://schemas.openxmlformats.org/markup-compatibility/2006" xmlns:x14ac="http://schemas.microsoft.com/office/spreadsheetml/2009/9/ac" mc:Ignorable="x14ac">
  <numFmts count="7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0.0"/>
    <numFmt numFmtId="166" formatCode="_-&quot;$&quot;* #,##0_-;\-&quot;$&quot;* #,##0_-;_-&quot;$&quot;* &quot;-&quot;??_-;_-@_-"/>
    <numFmt numFmtId="167" formatCode="_-* #,##0_-;\-* #,##0_-;_-* &quot;-&quot;??_-;_-@_-"/>
    <numFmt numFmtId="168" formatCode="#,##0\ [$€-1];[Red]\-#,##0\ [$€-1]"/>
    <numFmt numFmtId="169" formatCode="mm/yyyy"/>
    <numFmt numFmtId="170" formatCode="_-* #,##0.0_-;\-* #,##0.0_-;_-* &quot;-&quot;??_-;_-@_-"/>
    <numFmt numFmtId="171" formatCode="_-* #,##0.0_-;\-* #,##0.0_-;_-* &quot;-&quot;?_-;_-@_-"/>
    <numFmt numFmtId="172" formatCode="_-* #,##0_-;\-* #,##0_-;_-* &quot;-&quot;?_-;_-@_-"/>
    <numFmt numFmtId="173" formatCode="_-* #,##0.00_-;\-* #,##0.00_-;_-* &quot;-&quot;_-;_-@_-"/>
    <numFmt numFmtId="174" formatCode="_-* #,##0.0000_-;\-* #,##0.0000_-;_-* &quot;-&quot;_-;_-@_-"/>
    <numFmt numFmtId="175" formatCode="_-* #,##0.00_-;[Red]\(#,##0.00\)_-;_-* &quot;-&quot;??_-;_-@_-"/>
    <numFmt numFmtId="176" formatCode="&quot;$&quot;#,##0_);\(&quot;$&quot;#,##0\);&quot;$&quot;#,##0_)"/>
    <numFmt numFmtId="177" formatCode="dd/mm/yy"/>
    <numFmt numFmtId="178" formatCode="#,##0\x_);\(#,##0\x\);#,##0\x_)"/>
    <numFmt numFmtId="179" formatCode="#,##0_);\(#,##0\);#,##0_)"/>
    <numFmt numFmtId="180" formatCode="#,##0%_);\(#,##0%\);#,##0%_)"/>
    <numFmt numFmtId="181" formatCode="###0_);\(###0\);###0_)"/>
    <numFmt numFmtId="182" formatCode="_(&quot;$&quot;#,##0.0_);\(&quot;$&quot;#,##0.0\);_(&quot;-&quot;_)"/>
    <numFmt numFmtId="183" formatCode="_)d\-mmm\-yy_);_)d\-mmm\-yy_);_)&quot;-&quot;_)"/>
    <numFmt numFmtId="184" formatCode="_(#,##0.0\x_);\(#,##0.0\x\);_(&quot;-&quot;_)"/>
    <numFmt numFmtId="185" formatCode="_(#,##0.0_);\(#,##0.0\);_(&quot;-&quot;_)"/>
    <numFmt numFmtId="186" formatCode="_(#,##0.0%_);\(#,##0.0%\);_(&quot;-&quot;_)"/>
    <numFmt numFmtId="187" formatCode="_(###0_);\(###0\);_(&quot;-&quot;_)"/>
    <numFmt numFmtId="188" formatCode="&quot;$&quot;#,##0;\(&quot;$&quot;#,##0\);&quot;$&quot;#,##0"/>
    <numFmt numFmtId="189" formatCode="d/m/yy"/>
    <numFmt numFmtId="190" formatCode="#,##0\x;\(#,##0\x\);#,##0\x"/>
    <numFmt numFmtId="191" formatCode="_(#,##0_);\(#,##0\);_(&quot;-&quot;_)"/>
    <numFmt numFmtId="192" formatCode="#,##0;\(#,##0\)"/>
    <numFmt numFmtId="193" formatCode="#,##0%;\(#,##0%\);#,##0%"/>
    <numFmt numFmtId="194" formatCode="_(###0_);\(###0\);_(###0_)"/>
    <numFmt numFmtId="195" formatCode="###0;\(###0\);###0"/>
    <numFmt numFmtId="196" formatCode="_(* &quot;$&quot;#,##0_)_;;_(* \(&quot;$&quot;#,##0\)_;;_(* &quot;$&quot;#,##0_)_;"/>
    <numFmt numFmtId="197" formatCode="dd/mm/yy__;"/>
    <numFmt numFmtId="198" formatCode="_(* #,##0\x_)_;;_(* \(#,##0\x\)_;;_(* #,##0\x_)_;"/>
    <numFmt numFmtId="199" formatCode="_(* #,##0_)_;;_(* \(#,##0\)_;;_(* #,##0_)_;"/>
    <numFmt numFmtId="200" formatCode="_(* #,##0%_)_;;_(* \(#,##0%\)_;;_(* #,##0%_)_;"/>
    <numFmt numFmtId="201" formatCode="###0_)_;;\(###0\)_;;###0_)_;"/>
    <numFmt numFmtId="202" formatCode="_)d/m/yy_)"/>
    <numFmt numFmtId="203" formatCode="d/m/yy__"/>
    <numFmt numFmtId="204" formatCode="_)d\-mmm\-yy_)"/>
    <numFmt numFmtId="205" formatCode="_(#,##0.0_);\(#,##0.0\);_(#,##0.0_)"/>
    <numFmt numFmtId="206" formatCode="_(&quot;$&quot;* #,##0_);_(&quot;$&quot;* \(#,##0\);_(&quot;$&quot;* &quot;-&quot;_);_(@_)"/>
    <numFmt numFmtId="207" formatCode="#,##0.0_);[Red]\(#,##0.0\)"/>
    <numFmt numFmtId="208" formatCode="_(* #,##0_);_(* \(#,##0\);_(* &quot;-&quot;_);_(@_)"/>
    <numFmt numFmtId="209" formatCode="_(* #,##0.00_);_(* \(#,##0.00\);_(* &quot;-&quot;??_);_(@_)"/>
    <numFmt numFmtId="210" formatCode="_(&quot;$&quot;* #,##0.00_);_(&quot;$&quot;* \(#,##0.00\);_(&quot;$&quot;* &quot;-&quot;??_);_(@_)"/>
    <numFmt numFmtId="211" formatCode="mm/dd/yy"/>
    <numFmt numFmtId="212" formatCode="_([$€-2]* #,##0.00_);_([$€-2]* \(#,##0.00\);_([$€-2]* &quot;-&quot;??_)"/>
    <numFmt numFmtId="213" formatCode="0_);[Red]\(0\)"/>
    <numFmt numFmtId="214" formatCode="_(* &quot;$&quot;#,##0_)_;;[Blue]_(* \(&quot;$&quot;#,##0\)_;;_(* &quot;$&quot;#,##0_)_;"/>
    <numFmt numFmtId="215" formatCode="_(* #,##0\x_)_;;[Blue]_(* \(#,##0\x\)_;;_(* #,##0\x_)_;"/>
    <numFmt numFmtId="216" formatCode="_(* #,##0_)_;;[Blue]_(* \(#,##0\)_;;_(* #,##0_)_;"/>
    <numFmt numFmtId="217" formatCode="_(* #,##0%_)_;;[Blue]_(* \(#,##0%\)_;;_(* #,##0%_)_;"/>
    <numFmt numFmtId="218" formatCode="_(* #,##0_);_(* \(#,##0\);_(* &quot;-&quot;?_);_(@_)"/>
    <numFmt numFmtId="219" formatCode="_(#,##0_);\(#,##0\);_(#,##0_)"/>
    <numFmt numFmtId="220" formatCode="#,##0_);[Blue]\(#,##0\);#,##0_)"/>
    <numFmt numFmtId="221" formatCode="#,##0.0_);\(#,##0.0\)"/>
    <numFmt numFmtId="222" formatCode="#,##0_ ;\-#,##0\ "/>
    <numFmt numFmtId="223" formatCode="#,##0.00;[Red]\(#,##0.00\)"/>
    <numFmt numFmtId="224" formatCode="#,##0;[Red]\(#,##0.0\)"/>
    <numFmt numFmtId="225" formatCode="#,##0_ ;[Red]\(#,##0\)\ "/>
    <numFmt numFmtId="226" formatCode="#,##0.00;\(#,##0.00\)"/>
    <numFmt numFmtId="227" formatCode="###,000"/>
    <numFmt numFmtId="228" formatCode="#,##0.0000_);[Red]\(#,##0.0000\)"/>
    <numFmt numFmtId="229" formatCode="_-* #,##0_-;[Red]\(#,##0\)_-;_-* &quot;-&quot;??_-;_-@_-"/>
  </numFmts>
  <fonts count="151">
    <font>
      <sz val="14"/>
      <color theme="1"/>
      <name val="Century Gothic"/>
      <family val="2"/>
    </font>
    <font>
      <sz val="11"/>
      <color theme="1"/>
      <name val="Calibri"/>
      <family val="2"/>
      <scheme val="minor"/>
    </font>
    <font>
      <sz val="10"/>
      <color theme="1"/>
      <name val="Arial"/>
      <family val="2"/>
    </font>
    <font>
      <sz val="10"/>
      <color theme="1"/>
      <name val="Arial"/>
      <family val="2"/>
    </font>
    <font>
      <b/>
      <sz val="10"/>
      <color theme="0"/>
      <name val="Arial"/>
      <family val="2"/>
    </font>
    <font>
      <sz val="10"/>
      <color theme="1"/>
      <name val="Century Gothic"/>
      <family val="2"/>
    </font>
    <font>
      <sz val="10"/>
      <color rgb="FF006100"/>
      <name val="Arial"/>
      <family val="2"/>
    </font>
    <font>
      <sz val="10"/>
      <color rgb="FF9C0006"/>
      <name val="Arial"/>
      <family val="2"/>
    </font>
    <font>
      <sz val="10"/>
      <color rgb="FF9C6500"/>
      <name val="Arial"/>
      <family val="2"/>
    </font>
    <font>
      <i/>
      <sz val="10"/>
      <color rgb="FF7F7F7F"/>
      <name val="Arial"/>
      <family val="2"/>
    </font>
    <font>
      <sz val="10"/>
      <color theme="0"/>
      <name val="Arial"/>
      <family val="2"/>
    </font>
    <font>
      <sz val="9"/>
      <color theme="0"/>
      <name val="Century Gothic"/>
      <family val="2"/>
    </font>
    <font>
      <sz val="10"/>
      <color rgb="FFFF0000"/>
      <name val="Arial"/>
      <family val="2"/>
    </font>
    <font>
      <b/>
      <sz val="10"/>
      <color theme="1"/>
      <name val="Arial"/>
      <family val="2"/>
    </font>
    <font>
      <b/>
      <sz val="11"/>
      <color theme="3"/>
      <name val="Arial"/>
      <family val="2"/>
    </font>
    <font>
      <sz val="10"/>
      <color rgb="FFFA7D00"/>
      <name val="Arial"/>
      <family val="2"/>
    </font>
    <font>
      <sz val="14"/>
      <name val="Century Gothic"/>
      <family val="2"/>
    </font>
    <font>
      <b/>
      <sz val="14"/>
      <color rgb="FF25282A"/>
      <name val="Century Gothic"/>
      <family val="2"/>
    </font>
    <font>
      <sz val="14"/>
      <color theme="1"/>
      <name val="Century Gothic"/>
      <family val="2"/>
    </font>
    <font>
      <b/>
      <sz val="14"/>
      <color theme="1"/>
      <name val="Century Gothic"/>
      <family val="2"/>
    </font>
    <font>
      <b/>
      <sz val="14"/>
      <name val="Century Gothic"/>
      <family val="2"/>
    </font>
    <font>
      <sz val="10"/>
      <name val="Arial"/>
      <family val="2"/>
    </font>
    <font>
      <u/>
      <sz val="8"/>
      <color rgb="FF800080"/>
      <name val="Arial"/>
      <family val="2"/>
    </font>
    <font>
      <b/>
      <sz val="16"/>
      <color rgb="FFC8102E"/>
      <name val="Century Gothic"/>
      <family val="2"/>
    </font>
    <font>
      <b/>
      <sz val="11"/>
      <color rgb="FFBEAFA8"/>
      <name val="Century Gothic"/>
      <family val="2"/>
    </font>
    <font>
      <u/>
      <sz val="14"/>
      <color theme="11"/>
      <name val="Century Gothic"/>
      <family val="2"/>
    </font>
    <font>
      <sz val="9"/>
      <color theme="1"/>
      <name val="Century Gothic"/>
      <family val="2"/>
    </font>
    <font>
      <b/>
      <sz val="9"/>
      <color theme="0"/>
      <name val="Century Gothic"/>
      <family val="2"/>
    </font>
    <font>
      <b/>
      <sz val="9"/>
      <color theme="1"/>
      <name val="Century Gothic"/>
      <family val="2"/>
    </font>
    <font>
      <sz val="9"/>
      <color rgb="FF25282A"/>
      <name val="Century Gothic"/>
      <family val="2"/>
    </font>
    <font>
      <b/>
      <sz val="9"/>
      <color rgb="FF25282A"/>
      <name val="Century Gothic"/>
      <family val="2"/>
    </font>
    <font>
      <b/>
      <sz val="9"/>
      <color rgb="FFFFFFFF"/>
      <name val="Century Gothic"/>
      <family val="2"/>
    </font>
    <font>
      <sz val="8"/>
      <name val="Century Gothic"/>
      <family val="2"/>
    </font>
    <font>
      <sz val="8"/>
      <name val="Arial"/>
      <family val="2"/>
    </font>
    <font>
      <sz val="11"/>
      <color indexed="8"/>
      <name val="Calibri"/>
      <family val="2"/>
    </font>
    <font>
      <sz val="11"/>
      <color indexed="9"/>
      <name val="Calibri"/>
      <family val="2"/>
    </font>
    <font>
      <sz val="9"/>
      <name val="AGaramond"/>
    </font>
    <font>
      <sz val="8"/>
      <color indexed="60"/>
      <name val="Arial"/>
      <family val="2"/>
    </font>
    <font>
      <sz val="10"/>
      <name val="Times New Roman"/>
      <family val="1"/>
    </font>
    <font>
      <sz val="11"/>
      <color indexed="20"/>
      <name val="Calibri"/>
      <family val="2"/>
    </font>
    <font>
      <sz val="11"/>
      <color rgb="FF9C0006"/>
      <name val="Calibri"/>
      <family val="2"/>
      <scheme val="minor"/>
    </font>
    <font>
      <sz val="10"/>
      <name val="Helvetica"/>
      <family val="2"/>
    </font>
    <font>
      <sz val="10"/>
      <color indexed="12"/>
      <name val="Helvetica"/>
      <family val="2"/>
    </font>
    <font>
      <b/>
      <sz val="11"/>
      <color indexed="52"/>
      <name val="Calibri"/>
      <family val="2"/>
    </font>
    <font>
      <sz val="8"/>
      <name val="Tahoma"/>
      <family val="2"/>
    </font>
    <font>
      <b/>
      <sz val="11"/>
      <color indexed="9"/>
      <name val="Calibri"/>
      <family val="2"/>
    </font>
    <font>
      <sz val="10"/>
      <name val="MS Sans Serif"/>
      <family val="2"/>
    </font>
    <font>
      <sz val="8"/>
      <name val="Palatino"/>
      <family val="1"/>
    </font>
    <font>
      <sz val="9"/>
      <name val="Arial"/>
      <family val="2"/>
    </font>
    <font>
      <sz val="10"/>
      <color rgb="FF000000"/>
      <name val="Arial"/>
      <family val="2"/>
    </font>
    <font>
      <sz val="10"/>
      <name val="Tahoma"/>
      <family val="2"/>
    </font>
    <font>
      <sz val="10"/>
      <color indexed="24"/>
      <name val="Arial"/>
      <family val="2"/>
    </font>
    <font>
      <b/>
      <sz val="14"/>
      <color indexed="60"/>
      <name val="Arial"/>
      <family val="2"/>
    </font>
    <font>
      <b/>
      <sz val="8"/>
      <color indexed="29"/>
      <name val="Arial"/>
      <family val="2"/>
    </font>
    <font>
      <b/>
      <sz val="11"/>
      <color indexed="8"/>
      <name val="Calibri"/>
      <family val="2"/>
    </font>
    <font>
      <i/>
      <sz val="11"/>
      <color indexed="23"/>
      <name val="Calibri"/>
      <family val="2"/>
    </font>
    <font>
      <i/>
      <sz val="11"/>
      <color rgb="FF7F7F7F"/>
      <name val="Calibri"/>
      <family val="2"/>
      <scheme val="minor"/>
    </font>
    <font>
      <sz val="7"/>
      <name val="Palatino"/>
      <family val="1"/>
    </font>
    <font>
      <b/>
      <sz val="8"/>
      <color indexed="60"/>
      <name val="Arial"/>
      <family val="2"/>
    </font>
    <font>
      <sz val="9"/>
      <name val="GillSans"/>
    </font>
    <font>
      <sz val="9"/>
      <name val="GillSans Light"/>
    </font>
    <font>
      <sz val="11"/>
      <color indexed="17"/>
      <name val="Calibri"/>
      <family val="2"/>
    </font>
    <font>
      <sz val="6"/>
      <color indexed="16"/>
      <name val="Palatino"/>
      <family val="1"/>
    </font>
    <font>
      <b/>
      <sz val="10"/>
      <name val="Arial"/>
      <family val="2"/>
    </font>
    <font>
      <b/>
      <sz val="15"/>
      <color indexed="62"/>
      <name val="Calibri"/>
      <family val="2"/>
    </font>
    <font>
      <b/>
      <sz val="15"/>
      <color indexed="56"/>
      <name val="Calibri"/>
      <family val="2"/>
    </font>
    <font>
      <b/>
      <sz val="9"/>
      <name val="Arial"/>
      <family val="2"/>
    </font>
    <font>
      <b/>
      <sz val="13"/>
      <color indexed="62"/>
      <name val="Calibri"/>
      <family val="2"/>
    </font>
    <font>
      <b/>
      <sz val="13"/>
      <color indexed="56"/>
      <name val="Calibri"/>
      <family val="2"/>
    </font>
    <font>
      <b/>
      <sz val="8"/>
      <name val="Arial"/>
      <family val="2"/>
    </font>
    <font>
      <b/>
      <sz val="11"/>
      <color indexed="62"/>
      <name val="Calibri"/>
      <family val="2"/>
    </font>
    <font>
      <b/>
      <sz val="11"/>
      <color indexed="56"/>
      <name val="Calibri"/>
      <family val="2"/>
    </font>
    <font>
      <b/>
      <sz val="8.5"/>
      <name val="Univers 65"/>
      <family val="2"/>
    </font>
    <font>
      <u/>
      <sz val="11"/>
      <color indexed="12"/>
      <name val="Calibri"/>
      <family val="2"/>
    </font>
    <font>
      <u/>
      <sz val="8"/>
      <color indexed="12"/>
      <name val="Arial"/>
      <family val="2"/>
    </font>
    <font>
      <u/>
      <sz val="10"/>
      <color indexed="12"/>
      <name val="Arial"/>
      <family val="2"/>
    </font>
    <font>
      <u/>
      <sz val="9"/>
      <color indexed="12"/>
      <name val="Arial Narrow"/>
      <family val="2"/>
    </font>
    <font>
      <u/>
      <sz val="11"/>
      <color theme="10"/>
      <name val="Calibri"/>
      <family val="2"/>
    </font>
    <font>
      <b/>
      <sz val="10"/>
      <color indexed="56"/>
      <name val="Wingdings"/>
      <charset val="2"/>
    </font>
    <font>
      <b/>
      <u/>
      <sz val="8"/>
      <color indexed="56"/>
      <name val="Arial"/>
      <family val="2"/>
    </font>
    <font>
      <b/>
      <u/>
      <sz val="10"/>
      <color indexed="56"/>
      <name val="Arial"/>
      <family val="2"/>
    </font>
    <font>
      <b/>
      <u/>
      <sz val="9"/>
      <color indexed="56"/>
      <name val="Arial"/>
      <family val="2"/>
    </font>
    <font>
      <sz val="8"/>
      <color indexed="56"/>
      <name val="Arial"/>
      <family val="2"/>
    </font>
    <font>
      <sz val="11"/>
      <color indexed="62"/>
      <name val="Calibri"/>
      <family val="2"/>
    </font>
    <font>
      <b/>
      <sz val="10"/>
      <color indexed="60"/>
      <name val="Arial"/>
      <family val="2"/>
    </font>
    <font>
      <b/>
      <sz val="9"/>
      <color indexed="60"/>
      <name val="Arial"/>
      <family val="2"/>
    </font>
    <font>
      <b/>
      <sz val="12"/>
      <color indexed="60"/>
      <name val="Arial"/>
      <family val="2"/>
    </font>
    <font>
      <sz val="11"/>
      <color indexed="52"/>
      <name val="Calibri"/>
      <family val="2"/>
    </font>
    <font>
      <sz val="8"/>
      <color indexed="8"/>
      <name val="Arial"/>
      <family val="2"/>
    </font>
    <font>
      <sz val="12"/>
      <color indexed="14"/>
      <name val="Arial"/>
      <family val="2"/>
    </font>
    <font>
      <b/>
      <sz val="12"/>
      <name val="Arial"/>
      <family val="2"/>
    </font>
    <font>
      <sz val="11"/>
      <color indexed="60"/>
      <name val="Calibri"/>
      <family val="2"/>
    </font>
    <font>
      <sz val="9"/>
      <name val="Arial Narrow"/>
      <family val="2"/>
    </font>
    <font>
      <sz val="9"/>
      <color theme="1"/>
      <name val="Arial"/>
      <family val="2"/>
    </font>
    <font>
      <b/>
      <sz val="11"/>
      <color indexed="63"/>
      <name val="Calibri"/>
      <family val="2"/>
    </font>
    <font>
      <sz val="10"/>
      <color indexed="8"/>
      <name val="Arial"/>
      <family val="2"/>
    </font>
    <font>
      <b/>
      <sz val="14"/>
      <color indexed="8"/>
      <name val="Arial"/>
      <family val="2"/>
    </font>
    <font>
      <b/>
      <sz val="8"/>
      <color indexed="8"/>
      <name val="Arial"/>
      <family val="2"/>
    </font>
    <font>
      <b/>
      <sz val="10"/>
      <color indexed="8"/>
      <name val="Arial"/>
      <family val="2"/>
    </font>
    <font>
      <b/>
      <sz val="9"/>
      <color indexed="8"/>
      <name val="Arial"/>
      <family val="2"/>
    </font>
    <font>
      <b/>
      <sz val="12"/>
      <color indexed="8"/>
      <name val="Arial"/>
      <family val="2"/>
    </font>
    <font>
      <sz val="10"/>
      <color indexed="16"/>
      <name val="Helvetica-Black"/>
    </font>
    <font>
      <sz val="8.5"/>
      <name val="Univers 55"/>
      <family val="2"/>
    </font>
    <font>
      <sz val="8"/>
      <color indexed="8"/>
      <name val="Tahoma"/>
      <family val="2"/>
    </font>
    <font>
      <b/>
      <sz val="10"/>
      <color indexed="8"/>
      <name val="Tahoma"/>
      <family val="2"/>
    </font>
    <font>
      <b/>
      <sz val="9"/>
      <color indexed="8"/>
      <name val="Tahoma"/>
      <family val="2"/>
    </font>
    <font>
      <b/>
      <sz val="8"/>
      <color indexed="8"/>
      <name val="Tahoma"/>
      <family val="2"/>
    </font>
    <font>
      <b/>
      <u/>
      <sz val="8"/>
      <color indexed="56"/>
      <name val="Tahoma"/>
      <family val="2"/>
    </font>
    <font>
      <b/>
      <sz val="12"/>
      <color indexed="8"/>
      <name val="Tahoma"/>
      <family val="2"/>
    </font>
    <font>
      <b/>
      <sz val="13"/>
      <color indexed="8"/>
      <name val="Tahoma"/>
      <family val="2"/>
    </font>
    <font>
      <b/>
      <sz val="13"/>
      <name val="Arial"/>
      <family val="2"/>
    </font>
    <font>
      <b/>
      <sz val="14"/>
      <color indexed="8"/>
      <name val="Tahoma"/>
      <family val="2"/>
    </font>
    <font>
      <b/>
      <sz val="14"/>
      <name val="Arial"/>
      <family val="2"/>
    </font>
    <font>
      <sz val="10"/>
      <color indexed="18"/>
      <name val="Times New Roman"/>
      <family val="1"/>
    </font>
    <font>
      <b/>
      <sz val="10"/>
      <name val="MS Sans Serif"/>
      <family val="2"/>
    </font>
    <font>
      <sz val="8"/>
      <color rgb="FF000000"/>
      <name val="Arial"/>
      <family val="2"/>
    </font>
    <font>
      <sz val="8"/>
      <color rgb="FF1F497D"/>
      <name val="Verdana"/>
      <family val="2"/>
    </font>
    <font>
      <b/>
      <sz val="8"/>
      <color rgb="FF1F497D"/>
      <name val="Verdana"/>
      <family val="2"/>
    </font>
    <font>
      <sz val="8"/>
      <color rgb="FF000000"/>
      <name val="Verdana"/>
      <family val="2"/>
    </font>
    <font>
      <i/>
      <sz val="8"/>
      <color rgb="FF000000"/>
      <name val="Verdana"/>
      <family val="2"/>
    </font>
    <font>
      <i/>
      <sz val="8"/>
      <color rgb="FF1F497D"/>
      <name val="Verdana"/>
      <family val="2"/>
    </font>
    <font>
      <b/>
      <i/>
      <sz val="8"/>
      <color rgb="FF1F497D"/>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b/>
      <sz val="18"/>
      <color indexed="62"/>
      <name val="Cambria"/>
      <family val="2"/>
    </font>
    <font>
      <b/>
      <sz val="9"/>
      <name val="Palatino"/>
      <family val="1"/>
    </font>
    <font>
      <sz val="9"/>
      <color indexed="21"/>
      <name val="Helvetica-Black"/>
    </font>
    <font>
      <sz val="9"/>
      <name val="Helvetica-Black"/>
    </font>
    <font>
      <sz val="12"/>
      <name val="Palatino"/>
      <family val="1"/>
    </font>
    <font>
      <sz val="11"/>
      <name val="Helvetica-Black"/>
    </font>
    <font>
      <sz val="12"/>
      <color indexed="12"/>
      <name val="Arial MT"/>
    </font>
    <font>
      <b/>
      <sz val="18"/>
      <color indexed="56"/>
      <name val="Cambria"/>
      <family val="2"/>
    </font>
    <font>
      <b/>
      <u/>
      <sz val="9.5"/>
      <color indexed="56"/>
      <name val="Arial"/>
      <family val="2"/>
    </font>
    <font>
      <u/>
      <sz val="8"/>
      <color indexed="56"/>
      <name val="Arial"/>
      <family val="2"/>
    </font>
    <font>
      <u/>
      <sz val="7.5"/>
      <color indexed="56"/>
      <name val="Arial"/>
      <family val="2"/>
    </font>
    <font>
      <sz val="11"/>
      <color indexed="10"/>
      <name val="Calibri"/>
      <family val="2"/>
    </font>
    <font>
      <sz val="11"/>
      <color theme="1"/>
      <name val="Arial"/>
      <family val="2"/>
    </font>
    <font>
      <b/>
      <sz val="12"/>
      <color theme="1"/>
      <name val="Arial"/>
      <family val="2"/>
    </font>
    <font>
      <i/>
      <sz val="10"/>
      <color theme="1"/>
      <name val="Arial"/>
      <family val="2"/>
    </font>
    <font>
      <b/>
      <sz val="8"/>
      <color theme="1"/>
      <name val="Arial"/>
      <family val="2"/>
    </font>
    <font>
      <u/>
      <sz val="8"/>
      <color theme="10"/>
      <name val="Arial"/>
      <family val="2"/>
    </font>
    <font>
      <i/>
      <u/>
      <sz val="8"/>
      <color theme="10"/>
      <name val="Arial"/>
      <family val="2"/>
    </font>
    <font>
      <i/>
      <sz val="8"/>
      <color indexed="8"/>
      <name val="Arial"/>
      <family val="2"/>
    </font>
    <font>
      <sz val="14"/>
      <color theme="1"/>
      <name val="Calibri"/>
      <family val="2"/>
      <scheme val="minor"/>
    </font>
    <font>
      <sz val="8"/>
      <color theme="1"/>
      <name val="Calibri"/>
      <family val="2"/>
      <scheme val="minor"/>
    </font>
    <font>
      <sz val="8"/>
      <color indexed="8"/>
      <name val="Calibri"/>
      <family val="2"/>
      <scheme val="minor"/>
    </font>
    <font>
      <i/>
      <sz val="8"/>
      <color indexed="8"/>
      <name val="Calibri"/>
      <family val="2"/>
      <scheme val="minor"/>
    </font>
    <font>
      <i/>
      <u/>
      <sz val="10"/>
      <color indexed="12"/>
      <name val="Calibri"/>
      <family val="2"/>
      <scheme val="minor"/>
    </font>
  </fonts>
  <fills count="102">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1C4483"/>
        <bgColor indexed="64"/>
      </patternFill>
    </fill>
    <fill>
      <patternFill patternType="solid">
        <fgColor rgb="FF25282A"/>
        <bgColor indexed="64"/>
      </patternFill>
    </fill>
    <fill>
      <patternFill patternType="solid">
        <fgColor rgb="FFFFFF00"/>
        <bgColor indexed="64"/>
      </patternFill>
    </fill>
    <fill>
      <patternFill patternType="solid">
        <fgColor rgb="FFABB1B5"/>
        <bgColor indexed="64"/>
      </patternFill>
    </fill>
    <fill>
      <patternFill patternType="solid">
        <fgColor rgb="FFD3F1E2"/>
        <bgColor indexed="64"/>
      </patternFill>
    </fill>
    <fill>
      <patternFill patternType="solid">
        <fgColor rgb="FFF9B5C0"/>
        <bgColor indexed="64"/>
      </patternFill>
    </fill>
    <fill>
      <patternFill patternType="solid">
        <fgColor rgb="FF333333"/>
        <bgColor indexed="64"/>
      </patternFill>
    </fill>
    <fill>
      <patternFill patternType="solid">
        <fgColor indexed="38"/>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22"/>
        <bgColor indexed="64"/>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4"/>
        <bgColor indexed="64"/>
      </patternFill>
    </fill>
    <fill>
      <patternFill patternType="solid">
        <fgColor indexed="27"/>
        <bgColor indexed="64"/>
      </patternFill>
    </fill>
    <fill>
      <patternFill patternType="solid">
        <fgColor indexed="42"/>
        <bgColor indexed="64"/>
      </patternFill>
    </fill>
    <fill>
      <patternFill patternType="solid">
        <fgColor indexed="26"/>
        <bgColor indexed="64"/>
      </patternFill>
    </fill>
    <fill>
      <patternFill patternType="mediumGray">
        <fgColor indexed="22"/>
      </patternFill>
    </fill>
    <fill>
      <patternFill patternType="solid">
        <fgColor rgb="FFDBE5F1"/>
        <bgColor rgb="FF000000"/>
      </patternFill>
    </fill>
    <fill>
      <patternFill patternType="solid">
        <fgColor rgb="FFFFFFFF"/>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DBE5F1"/>
        <bgColor rgb="FFFFFFFF"/>
      </patternFill>
    </fill>
    <fill>
      <patternFill patternType="solid">
        <fgColor indexed="16"/>
        <bgColor indexed="64"/>
      </patternFill>
    </fill>
    <fill>
      <patternFill patternType="solid">
        <fgColor indexed="8"/>
        <bgColor indexed="64"/>
      </patternFill>
    </fill>
    <fill>
      <patternFill patternType="solid">
        <fgColor rgb="FFFFFFCC"/>
        <bgColor indexed="64"/>
      </patternFill>
    </fill>
    <fill>
      <patternFill patternType="solid">
        <fgColor indexed="9"/>
        <bgColor indexed="64"/>
      </patternFill>
    </fill>
    <fill>
      <patternFill patternType="solid">
        <fgColor indexed="47"/>
        <bgColor indexed="64"/>
      </patternFill>
    </fill>
  </fills>
  <borders count="44">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indexed="64"/>
      </right>
      <top style="thin">
        <color rgb="FF7F7F7F"/>
      </top>
      <bottom style="thin">
        <color rgb="FF7F7F7F"/>
      </bottom>
      <diagonal/>
    </border>
    <border>
      <left style="thin">
        <color rgb="FF7F7F7F"/>
      </left>
      <right style="thin">
        <color rgb="FF7F7F7F"/>
      </right>
      <top/>
      <bottom/>
      <diagonal/>
    </border>
    <border>
      <left/>
      <right/>
      <top/>
      <bottom style="medium">
        <color auto="1"/>
      </bottom>
      <diagonal/>
    </border>
    <border>
      <left/>
      <right/>
      <top/>
      <bottom style="medium">
        <color rgb="FF000000"/>
      </bottom>
      <diagonal/>
    </border>
    <border>
      <left/>
      <right/>
      <top style="medium">
        <color rgb="FF000000"/>
      </top>
      <bottom/>
      <diagonal/>
    </border>
    <border>
      <left style="medium">
        <color indexed="22"/>
      </left>
      <right style="medium">
        <color indexed="22"/>
      </right>
      <top style="medium">
        <color indexed="22"/>
      </top>
      <bottom style="medium">
        <color indexed="22"/>
      </bottom>
      <diagonal/>
    </border>
    <border>
      <left style="thin">
        <color indexed="18"/>
      </left>
      <right style="thin">
        <color indexed="18"/>
      </right>
      <top style="thin">
        <color indexed="18"/>
      </top>
      <bottom style="thin">
        <color indexed="18"/>
      </bottom>
      <diagonal/>
    </border>
    <border>
      <left style="medium">
        <color indexed="18"/>
      </left>
      <right style="medium">
        <color indexed="18"/>
      </right>
      <top style="medium">
        <color indexed="18"/>
      </top>
      <bottom style="medium">
        <color indexed="18"/>
      </bottom>
      <diagonal/>
    </border>
    <border>
      <left style="medium">
        <color auto="1"/>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thick">
        <color indexed="49"/>
      </bottom>
      <diagonal/>
    </border>
    <border>
      <left/>
      <right/>
      <top/>
      <bottom style="thick">
        <color indexed="62"/>
      </bottom>
      <diagonal/>
    </border>
    <border>
      <left/>
      <right/>
      <top/>
      <bottom style="thick">
        <color indexed="38"/>
      </bottom>
      <diagonal/>
    </border>
    <border>
      <left/>
      <right/>
      <top/>
      <bottom style="thick">
        <color indexed="22"/>
      </bottom>
      <diagonal/>
    </border>
    <border>
      <left/>
      <right/>
      <top/>
      <bottom style="medium">
        <color indexed="38"/>
      </bottom>
      <diagonal/>
    </border>
    <border>
      <left/>
      <right/>
      <top/>
      <bottom style="medium">
        <color indexed="30"/>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bottom style="thin">
        <color auto="1"/>
      </bottom>
      <diagonal/>
    </border>
    <border>
      <left style="thin">
        <color indexed="64"/>
      </left>
      <right/>
      <top/>
      <bottom/>
      <diagonal/>
    </border>
    <border>
      <left/>
      <right/>
      <top style="thin">
        <color indexed="62"/>
      </top>
      <bottom style="double">
        <color indexed="62"/>
      </bottom>
      <diagonal/>
    </border>
    <border>
      <left/>
      <right/>
      <top style="thin">
        <color indexed="49"/>
      </top>
      <bottom style="double">
        <color indexed="49"/>
      </bottom>
      <diagonal/>
    </border>
    <border>
      <left/>
      <right style="medium">
        <color indexed="64"/>
      </right>
      <top style="medium">
        <color indexed="64"/>
      </top>
      <bottom style="thin">
        <color theme="0" tint="-0.34998626667073579"/>
      </bottom>
      <diagonal/>
    </border>
    <border>
      <left/>
      <right/>
      <top/>
      <bottom style="medium">
        <color indexed="9"/>
      </bottom>
      <diagonal/>
    </border>
    <border>
      <left/>
      <right/>
      <top style="thin">
        <color indexed="64"/>
      </top>
      <bottom style="thin">
        <color indexed="64"/>
      </bottom>
      <diagonal/>
    </border>
  </borders>
  <cellStyleXfs count="58965">
    <xf numFmtId="0" fontId="0" fillId="2"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41" fontId="3" fillId="0" borderId="0" applyFont="0" applyFill="0" applyBorder="0" applyAlignment="0" applyProtection="0"/>
    <xf numFmtId="42" fontId="3" fillId="0" borderId="0" applyFont="0" applyFill="0" applyBorder="0" applyAlignment="0" applyProtection="0"/>
    <xf numFmtId="0" fontId="23" fillId="0" borderId="0" applyNumberFormat="0" applyFill="0" applyBorder="0" applyAlignment="0" applyProtection="0"/>
    <xf numFmtId="0" fontId="23" fillId="2" borderId="0" applyNumberFormat="0" applyAlignment="0" applyProtection="0"/>
    <xf numFmtId="0" fontId="17" fillId="2" borderId="0" applyNumberFormat="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0" applyNumberFormat="0" applyBorder="0" applyAlignment="0" applyProtection="0"/>
    <xf numFmtId="3" fontId="16" fillId="34" borderId="1" applyAlignment="0" applyProtection="0"/>
    <xf numFmtId="0" fontId="11" fillId="31" borderId="2" applyNumberFormat="0" applyAlignment="0" applyProtection="0"/>
    <xf numFmtId="41" fontId="16" fillId="0" borderId="1" applyAlignment="0" applyProtection="0"/>
    <xf numFmtId="0" fontId="4" fillId="6" borderId="3" applyNumberFormat="0" applyAlignment="0" applyProtection="0"/>
    <xf numFmtId="0" fontId="9" fillId="0" borderId="0" applyNumberFormat="0" applyFill="0" applyBorder="0" applyAlignment="0" applyProtection="0"/>
    <xf numFmtId="0" fontId="10"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10" fillId="30" borderId="0" applyNumberFormat="0" applyBorder="0" applyAlignment="0" applyProtection="0"/>
    <xf numFmtId="0" fontId="12" fillId="0" borderId="0" applyNumberFormat="0" applyFill="0" applyBorder="0" applyAlignment="0" applyProtection="0"/>
    <xf numFmtId="0" fontId="13" fillId="0" borderId="4" applyNumberFormat="0" applyFill="0" applyAlignment="0" applyProtection="0"/>
    <xf numFmtId="0" fontId="24" fillId="0" borderId="0" applyNumberFormat="0" applyFill="0" applyAlignment="0" applyProtection="0"/>
    <xf numFmtId="0" fontId="14" fillId="0" borderId="0" applyNumberFormat="0" applyFill="0" applyBorder="0" applyAlignment="0" applyProtection="0"/>
    <xf numFmtId="0" fontId="15" fillId="0" borderId="5" applyNumberFormat="0" applyFill="0" applyAlignment="0" applyProtection="0"/>
    <xf numFmtId="0" fontId="32" fillId="35" borderId="6" applyNumberFormat="0" applyAlignment="0" applyProtection="0"/>
    <xf numFmtId="0" fontId="4" fillId="6" borderId="3" applyNumberFormat="0" applyAlignment="0" applyProtection="0"/>
    <xf numFmtId="43" fontId="18"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4" fillId="0" borderId="0" applyNumberFormat="0" applyFill="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0" applyNumberFormat="0" applyBorder="0" applyAlignment="0" applyProtection="0"/>
    <xf numFmtId="0" fontId="16" fillId="36" borderId="1" applyAlignment="0" applyProtection="0"/>
    <xf numFmtId="0" fontId="15" fillId="0" borderId="5" applyNumberFormat="0" applyFill="0" applyAlignment="0" applyProtection="0"/>
    <xf numFmtId="0" fontId="4" fillId="6" borderId="3" applyNumberFormat="0" applyAlignment="0" applyProtection="0"/>
    <xf numFmtId="0" fontId="12" fillId="0" borderId="0" applyNumberFormat="0" applyFill="0" applyBorder="0" applyAlignment="0" applyProtection="0"/>
    <xf numFmtId="0" fontId="9" fillId="0" borderId="0" applyNumberFormat="0" applyFill="0" applyBorder="0" applyAlignment="0" applyProtection="0"/>
    <xf numFmtId="0" fontId="13" fillId="0" borderId="4" applyNumberFormat="0" applyFill="0" applyAlignment="0" applyProtection="0"/>
    <xf numFmtId="0" fontId="10"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10" fillId="30" borderId="0" applyNumberFormat="0" applyBorder="0" applyAlignment="0" applyProtection="0"/>
    <xf numFmtId="0" fontId="22" fillId="0" borderId="0" applyNumberFormat="0" applyFill="0" applyBorder="0" applyAlignment="0" applyProtection="0"/>
    <xf numFmtId="171" fontId="26" fillId="2" borderId="9" applyProtection="0">
      <alignment horizontal="right"/>
    </xf>
    <xf numFmtId="0" fontId="26" fillId="2" borderId="9" applyProtection="0">
      <alignment horizontal="left"/>
    </xf>
    <xf numFmtId="0" fontId="25" fillId="0" borderId="0" applyNumberFormat="0" applyFill="0" applyBorder="0" applyAlignment="0" applyProtection="0"/>
    <xf numFmtId="0" fontId="27" fillId="32" borderId="0" applyAlignment="0" applyProtection="0"/>
    <xf numFmtId="0" fontId="1" fillId="0" borderId="0"/>
    <xf numFmtId="0" fontId="21" fillId="0" borderId="0"/>
    <xf numFmtId="0" fontId="21" fillId="0" borderId="0"/>
    <xf numFmtId="0" fontId="21" fillId="0" borderId="0"/>
    <xf numFmtId="175" fontId="33" fillId="0" borderId="0"/>
    <xf numFmtId="175" fontId="33" fillId="0" borderId="0"/>
    <xf numFmtId="175" fontId="33" fillId="0" borderId="0"/>
    <xf numFmtId="175" fontId="33" fillId="0" borderId="0"/>
    <xf numFmtId="0" fontId="34" fillId="38"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3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38"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0"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1"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38"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0"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5" fillId="38"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40"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9"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1"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38"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40"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5" fillId="58"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4" fillId="60" borderId="0" applyNumberFormat="0" applyBorder="0" applyAlignment="0" applyProtection="0"/>
    <xf numFmtId="0" fontId="34" fillId="61" borderId="0" applyNumberFormat="0" applyBorder="0" applyAlignment="0" applyProtection="0"/>
    <xf numFmtId="0" fontId="35" fillId="62"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4" fillId="60" borderId="0" applyNumberFormat="0" applyBorder="0" applyAlignment="0" applyProtection="0"/>
    <xf numFmtId="0" fontId="34" fillId="64" borderId="0" applyNumberFormat="0" applyBorder="0" applyAlignment="0" applyProtection="0"/>
    <xf numFmtId="0" fontId="35" fillId="61"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4" fillId="57" borderId="0" applyNumberFormat="0" applyBorder="0" applyAlignment="0" applyProtection="0"/>
    <xf numFmtId="0" fontId="34" fillId="61" borderId="0" applyNumberFormat="0" applyBorder="0" applyAlignment="0" applyProtection="0"/>
    <xf numFmtId="0" fontId="35" fillId="61"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4" fillId="67" borderId="0" applyNumberFormat="0" applyBorder="0" applyAlignment="0" applyProtection="0"/>
    <xf numFmtId="0" fontId="34" fillId="57" borderId="0" applyNumberFormat="0" applyBorder="0" applyAlignment="0" applyProtection="0"/>
    <xf numFmtId="0" fontId="35" fillId="58"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4" fillId="60" borderId="0" applyNumberFormat="0" applyBorder="0" applyAlignment="0" applyProtection="0"/>
    <xf numFmtId="0" fontId="34" fillId="68" borderId="0" applyNumberFormat="0" applyBorder="0" applyAlignment="0" applyProtection="0"/>
    <xf numFmtId="0" fontId="35" fillId="68"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6" fillId="0" borderId="0"/>
    <xf numFmtId="176" fontId="37" fillId="0" borderId="12">
      <alignment horizontal="center" vertical="center"/>
      <protection locked="0"/>
    </xf>
    <xf numFmtId="176" fontId="37" fillId="0" borderId="12">
      <alignment horizontal="center" vertical="center"/>
      <protection locked="0"/>
    </xf>
    <xf numFmtId="177" fontId="37" fillId="0" borderId="12">
      <alignment horizontal="center" vertical="center"/>
      <protection locked="0"/>
    </xf>
    <xf numFmtId="177" fontId="37" fillId="0" borderId="12">
      <alignment horizontal="center" vertical="center"/>
      <protection locked="0"/>
    </xf>
    <xf numFmtId="178" fontId="37" fillId="0" borderId="12">
      <alignment horizontal="center" vertical="center"/>
      <protection locked="0"/>
    </xf>
    <xf numFmtId="178" fontId="37" fillId="0" borderId="12">
      <alignment horizontal="center" vertical="center"/>
      <protection locked="0"/>
    </xf>
    <xf numFmtId="179" fontId="37" fillId="0" borderId="12">
      <alignment horizontal="center" vertical="center"/>
      <protection locked="0"/>
    </xf>
    <xf numFmtId="179" fontId="37" fillId="0" borderId="12">
      <alignment horizontal="center" vertical="center"/>
      <protection locked="0"/>
    </xf>
    <xf numFmtId="180" fontId="37" fillId="0" borderId="12">
      <alignment horizontal="center" vertical="center"/>
      <protection locked="0"/>
    </xf>
    <xf numFmtId="180" fontId="37" fillId="0" borderId="12">
      <alignment horizontal="center" vertical="center"/>
      <protection locked="0"/>
    </xf>
    <xf numFmtId="0" fontId="37" fillId="0" borderId="12">
      <alignment horizontal="center" vertical="center"/>
      <protection locked="0"/>
    </xf>
    <xf numFmtId="0" fontId="37" fillId="0" borderId="12">
      <alignment horizontal="center" vertical="center"/>
      <protection locked="0"/>
    </xf>
    <xf numFmtId="181" fontId="37" fillId="0" borderId="12">
      <alignment horizontal="center" vertical="center"/>
      <protection locked="0"/>
    </xf>
    <xf numFmtId="181" fontId="37" fillId="0" borderId="12">
      <alignment horizontal="center"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2"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183"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0"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4"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5"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6"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7" fontId="33" fillId="0" borderId="13">
      <alignment vertical="center"/>
      <protection locked="0"/>
    </xf>
    <xf numFmtId="182" fontId="33" fillId="0" borderId="14">
      <alignment horizontal="center" vertical="center"/>
      <protection locked="0"/>
    </xf>
    <xf numFmtId="188" fontId="33" fillId="0" borderId="12">
      <alignment horizontal="center" vertical="center"/>
      <protection locked="0"/>
    </xf>
    <xf numFmtId="182" fontId="33" fillId="0" borderId="14">
      <alignment horizontal="center" vertical="center"/>
      <protection locked="0"/>
    </xf>
    <xf numFmtId="182" fontId="33" fillId="0" borderId="14">
      <alignment horizontal="center" vertical="center"/>
      <protection locked="0"/>
    </xf>
    <xf numFmtId="189" fontId="33" fillId="0" borderId="14">
      <alignment horizontal="center" vertical="center"/>
      <protection locked="0"/>
    </xf>
    <xf numFmtId="189" fontId="33" fillId="0" borderId="12">
      <alignment horizontal="center" vertical="center"/>
      <protection locked="0"/>
    </xf>
    <xf numFmtId="15" fontId="33" fillId="0" borderId="14">
      <alignment horizontal="center" vertical="center"/>
      <protection locked="0"/>
    </xf>
    <xf numFmtId="15" fontId="33" fillId="0" borderId="14">
      <alignment horizontal="center" vertical="center"/>
      <protection locked="0"/>
    </xf>
    <xf numFmtId="189" fontId="33" fillId="0" borderId="14">
      <alignment horizontal="center" vertical="center"/>
      <protection locked="0"/>
    </xf>
    <xf numFmtId="184" fontId="33" fillId="0" borderId="14">
      <alignment horizontal="center" vertical="center"/>
      <protection locked="0"/>
    </xf>
    <xf numFmtId="190" fontId="33" fillId="0" borderId="12">
      <alignment horizontal="center" vertical="center"/>
      <protection locked="0"/>
    </xf>
    <xf numFmtId="184" fontId="33" fillId="0" borderId="14">
      <alignment horizontal="center" vertical="center"/>
      <protection locked="0"/>
    </xf>
    <xf numFmtId="184" fontId="33" fillId="0" borderId="14">
      <alignment horizontal="center" vertical="center"/>
      <protection locked="0"/>
    </xf>
    <xf numFmtId="191" fontId="33" fillId="0" borderId="14">
      <alignment horizontal="center" vertical="center"/>
      <protection locked="0"/>
    </xf>
    <xf numFmtId="192" fontId="33" fillId="0" borderId="12">
      <alignment horizontal="center" vertical="center"/>
      <protection locked="0"/>
    </xf>
    <xf numFmtId="185" fontId="33" fillId="0" borderId="14">
      <alignment horizontal="center" vertical="center"/>
      <protection locked="0"/>
    </xf>
    <xf numFmtId="185" fontId="33" fillId="0" borderId="14">
      <alignment horizontal="center" vertical="center"/>
      <protection locked="0"/>
    </xf>
    <xf numFmtId="191" fontId="33" fillId="0" borderId="14">
      <alignment horizontal="center" vertical="center"/>
      <protection locked="0"/>
    </xf>
    <xf numFmtId="186" fontId="33" fillId="0" borderId="14">
      <alignment horizontal="center" vertical="center"/>
      <protection locked="0"/>
    </xf>
    <xf numFmtId="193" fontId="33" fillId="0" borderId="12">
      <alignment horizontal="center" vertical="center"/>
      <protection locked="0"/>
    </xf>
    <xf numFmtId="186" fontId="33" fillId="0" borderId="14">
      <alignment horizontal="center" vertical="center"/>
      <protection locked="0"/>
    </xf>
    <xf numFmtId="186" fontId="33" fillId="0" borderId="14">
      <alignment horizontal="center" vertical="center"/>
      <protection locked="0"/>
    </xf>
    <xf numFmtId="194" fontId="33" fillId="0" borderId="14">
      <alignment horizontal="center" vertical="center"/>
      <protection locked="0"/>
    </xf>
    <xf numFmtId="195" fontId="33" fillId="0" borderId="12">
      <alignment horizontal="center" vertical="center"/>
      <protection locked="0"/>
    </xf>
    <xf numFmtId="194" fontId="33" fillId="0" borderId="14">
      <alignment horizontal="center" vertical="center"/>
      <protection locked="0"/>
    </xf>
    <xf numFmtId="194" fontId="33" fillId="0" borderId="14">
      <alignment horizontal="center" vertical="center"/>
      <protection locked="0"/>
    </xf>
    <xf numFmtId="196" fontId="37" fillId="0" borderId="12">
      <alignment horizontal="center" vertical="center"/>
      <protection locked="0"/>
    </xf>
    <xf numFmtId="196" fontId="37" fillId="0" borderId="12">
      <alignment horizontal="center" vertical="center"/>
      <protection locked="0"/>
    </xf>
    <xf numFmtId="197" fontId="37" fillId="0" borderId="12">
      <alignment horizontal="right" vertical="center"/>
      <protection locked="0"/>
    </xf>
    <xf numFmtId="197" fontId="37" fillId="0" borderId="12">
      <alignment horizontal="right" vertical="center"/>
      <protection locked="0"/>
    </xf>
    <xf numFmtId="198" fontId="37" fillId="0" borderId="12">
      <alignment horizontal="center" vertical="center"/>
      <protection locked="0"/>
    </xf>
    <xf numFmtId="198" fontId="37" fillId="0" borderId="12">
      <alignment horizontal="center" vertical="center"/>
      <protection locked="0"/>
    </xf>
    <xf numFmtId="199" fontId="37" fillId="0" borderId="12">
      <alignment horizontal="center" vertical="center"/>
      <protection locked="0"/>
    </xf>
    <xf numFmtId="199" fontId="37" fillId="0" borderId="12">
      <alignment horizontal="center" vertical="center"/>
      <protection locked="0"/>
    </xf>
    <xf numFmtId="200" fontId="37" fillId="0" borderId="12">
      <alignment horizontal="center" vertical="center"/>
      <protection locked="0"/>
    </xf>
    <xf numFmtId="200" fontId="37" fillId="0" borderId="12">
      <alignment horizontal="center" vertical="center"/>
      <protection locked="0"/>
    </xf>
    <xf numFmtId="0" fontId="37" fillId="0" borderId="12">
      <alignment vertical="center"/>
      <protection locked="0"/>
    </xf>
    <xf numFmtId="0" fontId="37" fillId="0" borderId="12">
      <alignment vertical="center"/>
      <protection locked="0"/>
    </xf>
    <xf numFmtId="201" fontId="37" fillId="0" borderId="12">
      <alignment horizontal="right" vertical="center"/>
      <protection locked="0"/>
    </xf>
    <xf numFmtId="201" fontId="37" fillId="0" borderId="12">
      <alignment horizontal="right" vertical="center"/>
      <protection locked="0"/>
    </xf>
    <xf numFmtId="0" fontId="33" fillId="0" borderId="14">
      <alignment vertical="center"/>
      <protection locked="0"/>
    </xf>
    <xf numFmtId="0" fontId="33" fillId="0" borderId="12" applyAlignment="0">
      <protection locked="0"/>
    </xf>
    <xf numFmtId="0" fontId="33" fillId="0" borderId="14">
      <alignment vertical="center"/>
      <protection locked="0"/>
    </xf>
    <xf numFmtId="0" fontId="33" fillId="0" borderId="14">
      <alignment vertical="center"/>
      <protection locked="0"/>
    </xf>
    <xf numFmtId="176" fontId="37" fillId="0" borderId="12">
      <alignment horizontal="center" vertical="center"/>
      <protection locked="0"/>
    </xf>
    <xf numFmtId="176" fontId="37" fillId="0" borderId="12">
      <alignment horizontal="center" vertical="center"/>
      <protection locked="0"/>
    </xf>
    <xf numFmtId="177" fontId="37" fillId="0" borderId="12">
      <alignment horizontal="center" vertical="center"/>
      <protection locked="0"/>
    </xf>
    <xf numFmtId="177" fontId="37" fillId="0" borderId="12">
      <alignment horizontal="center" vertical="center"/>
      <protection locked="0"/>
    </xf>
    <xf numFmtId="178" fontId="37" fillId="0" borderId="12">
      <alignment horizontal="center" vertical="center"/>
      <protection locked="0"/>
    </xf>
    <xf numFmtId="178" fontId="37" fillId="0" borderId="12">
      <alignment horizontal="center" vertical="center"/>
      <protection locked="0"/>
    </xf>
    <xf numFmtId="179" fontId="37" fillId="0" borderId="12">
      <alignment horizontal="center" vertical="center"/>
      <protection locked="0"/>
    </xf>
    <xf numFmtId="179" fontId="37" fillId="0" borderId="12">
      <alignment horizontal="center" vertical="center"/>
      <protection locked="0"/>
    </xf>
    <xf numFmtId="180" fontId="37" fillId="0" borderId="12">
      <alignment horizontal="center" vertical="center"/>
      <protection locked="0"/>
    </xf>
    <xf numFmtId="180" fontId="37" fillId="0" borderId="12">
      <alignment horizontal="center" vertical="center"/>
      <protection locked="0"/>
    </xf>
    <xf numFmtId="0" fontId="37" fillId="0" borderId="12">
      <alignment horizontal="center" vertical="center"/>
      <protection locked="0"/>
    </xf>
    <xf numFmtId="0" fontId="37" fillId="0" borderId="12">
      <alignment horizontal="center" vertical="center"/>
      <protection locked="0"/>
    </xf>
    <xf numFmtId="181" fontId="37" fillId="0" borderId="12">
      <alignment horizontal="center" vertical="center"/>
      <protection locked="0"/>
    </xf>
    <xf numFmtId="181" fontId="37" fillId="0" borderId="12">
      <alignment horizontal="center" vertical="center"/>
      <protection locked="0"/>
    </xf>
    <xf numFmtId="182" fontId="33" fillId="0" borderId="14">
      <alignment horizontal="right" vertical="center"/>
      <protection locked="0"/>
    </xf>
    <xf numFmtId="196" fontId="33" fillId="0" borderId="12">
      <alignment vertical="center"/>
      <protection locked="0"/>
    </xf>
    <xf numFmtId="182" fontId="33" fillId="0" borderId="14">
      <alignment horizontal="right" vertical="center"/>
      <protection locked="0"/>
    </xf>
    <xf numFmtId="182" fontId="33" fillId="0" borderId="14">
      <alignment horizontal="right" vertical="center"/>
      <protection locked="0"/>
    </xf>
    <xf numFmtId="202" fontId="33" fillId="0" borderId="14">
      <alignment horizontal="right" vertical="center"/>
      <protection locked="0"/>
    </xf>
    <xf numFmtId="203" fontId="33" fillId="0" borderId="12">
      <alignment horizontal="right" vertical="center"/>
      <protection locked="0"/>
    </xf>
    <xf numFmtId="204" fontId="33" fillId="0" borderId="14">
      <alignment horizontal="right" vertical="center"/>
      <protection locked="0"/>
    </xf>
    <xf numFmtId="204" fontId="33" fillId="0" borderId="14">
      <alignment horizontal="right" vertical="center"/>
      <protection locked="0"/>
    </xf>
    <xf numFmtId="202" fontId="33" fillId="0" borderId="14">
      <alignment horizontal="right" vertical="center"/>
      <protection locked="0"/>
    </xf>
    <xf numFmtId="184" fontId="33" fillId="0" borderId="14">
      <alignment horizontal="right" vertical="center"/>
      <protection locked="0"/>
    </xf>
    <xf numFmtId="198" fontId="33" fillId="0" borderId="12">
      <alignment vertical="center"/>
      <protection locked="0"/>
    </xf>
    <xf numFmtId="184" fontId="33" fillId="0" borderId="14">
      <alignment horizontal="right" vertical="center"/>
      <protection locked="0"/>
    </xf>
    <xf numFmtId="184" fontId="33" fillId="0" borderId="14">
      <alignment horizontal="right" vertical="center"/>
      <protection locked="0"/>
    </xf>
    <xf numFmtId="191" fontId="33" fillId="0" borderId="14">
      <alignment horizontal="right" vertical="center"/>
      <protection locked="0"/>
    </xf>
    <xf numFmtId="205" fontId="33" fillId="0" borderId="12">
      <alignment vertical="center"/>
      <protection locked="0"/>
    </xf>
    <xf numFmtId="205" fontId="33" fillId="0" borderId="12">
      <alignment vertical="center"/>
      <protection locked="0"/>
    </xf>
    <xf numFmtId="205" fontId="33" fillId="0" borderId="12">
      <alignment vertical="center"/>
      <protection locked="0"/>
    </xf>
    <xf numFmtId="205" fontId="33" fillId="0" borderId="12">
      <alignment vertical="center"/>
      <protection locked="0"/>
    </xf>
    <xf numFmtId="205" fontId="33" fillId="0" borderId="12">
      <alignment vertical="center"/>
      <protection locked="0"/>
    </xf>
    <xf numFmtId="205" fontId="33" fillId="0" borderId="12">
      <alignment vertical="center"/>
      <protection locked="0"/>
    </xf>
    <xf numFmtId="205" fontId="33" fillId="0" borderId="12">
      <alignment vertical="center"/>
      <protection locked="0"/>
    </xf>
    <xf numFmtId="205" fontId="33" fillId="0" borderId="12">
      <alignment vertical="center"/>
      <protection locked="0"/>
    </xf>
    <xf numFmtId="205" fontId="33" fillId="0" borderId="12">
      <alignment vertical="center"/>
      <protection locked="0"/>
    </xf>
    <xf numFmtId="205" fontId="33" fillId="0" borderId="12">
      <alignment vertical="center"/>
      <protection locked="0"/>
    </xf>
    <xf numFmtId="191" fontId="33" fillId="0" borderId="14">
      <alignment horizontal="right" vertical="center"/>
      <protection locked="0"/>
    </xf>
    <xf numFmtId="186" fontId="33" fillId="0" borderId="14">
      <alignment horizontal="right" vertical="center"/>
      <protection locked="0"/>
    </xf>
    <xf numFmtId="200" fontId="33" fillId="0" borderId="12">
      <alignment vertical="center"/>
      <protection locked="0"/>
    </xf>
    <xf numFmtId="186" fontId="33" fillId="0" borderId="14">
      <alignment horizontal="right" vertical="center"/>
      <protection locked="0"/>
    </xf>
    <xf numFmtId="186" fontId="33" fillId="0" borderId="14">
      <alignment horizontal="right" vertical="center"/>
      <protection locked="0"/>
    </xf>
    <xf numFmtId="194" fontId="33" fillId="0" borderId="14">
      <alignment horizontal="right" vertical="center"/>
      <protection locked="0"/>
    </xf>
    <xf numFmtId="201" fontId="33" fillId="0" borderId="12">
      <alignment horizontal="right" vertical="center"/>
      <protection locked="0"/>
    </xf>
    <xf numFmtId="194" fontId="33" fillId="0" borderId="14">
      <alignment horizontal="right" vertical="center"/>
      <protection locked="0"/>
    </xf>
    <xf numFmtId="194" fontId="33" fillId="0" borderId="14">
      <alignment horizontal="right" vertical="center"/>
      <protection locked="0"/>
    </xf>
    <xf numFmtId="206" fontId="38" fillId="0" borderId="0" applyFont="0" applyFill="0" applyBorder="0" applyAlignment="0" applyProtection="0"/>
    <xf numFmtId="0" fontId="39" fillId="41" borderId="0" applyNumberFormat="0" applyBorder="0" applyAlignment="0" applyProtection="0"/>
    <xf numFmtId="0" fontId="39" fillId="41" borderId="0" applyNumberFormat="0" applyBorder="0" applyAlignment="0" applyProtection="0"/>
    <xf numFmtId="0" fontId="40" fillId="4"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41" fillId="0" borderId="0" applyNumberFormat="0" applyFill="0" applyBorder="0" applyAlignment="0"/>
    <xf numFmtId="207" fontId="38" fillId="0" borderId="15"/>
    <xf numFmtId="208" fontId="21" fillId="70" borderId="0" applyNumberFormat="0" applyFont="0" applyBorder="0" applyAlignment="0">
      <alignment horizontal="right"/>
    </xf>
    <xf numFmtId="208" fontId="21" fillId="70" borderId="0" applyNumberFormat="0" applyFont="0" applyBorder="0" applyAlignment="0">
      <alignment horizontal="right"/>
    </xf>
    <xf numFmtId="0" fontId="42" fillId="0" borderId="0" applyNumberFormat="0" applyFill="0" applyBorder="0" applyAlignment="0">
      <protection locked="0"/>
    </xf>
    <xf numFmtId="38" fontId="38" fillId="0" borderId="15"/>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41" fontId="16" fillId="0" borderId="1"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44"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43" fillId="51" borderId="16" applyNumberFormat="0" applyAlignment="0" applyProtection="0"/>
    <xf numFmtId="0" fontId="33" fillId="0" borderId="0" applyNumberFormat="0" applyFont="0" applyFill="0" applyBorder="0">
      <alignment horizontal="center" vertical="center"/>
      <protection locked="0"/>
    </xf>
    <xf numFmtId="0" fontId="44" fillId="0" borderId="0" applyNumberFormat="0" applyFont="0" applyFill="0" applyBorder="0">
      <alignment horizontal="center" vertical="center"/>
      <protection locked="0"/>
    </xf>
    <xf numFmtId="182" fontId="33" fillId="0" borderId="0" applyFill="0" applyBorder="0">
      <alignment horizontal="center" vertical="center"/>
    </xf>
    <xf numFmtId="188" fontId="33" fillId="0" borderId="0" applyFill="0" applyBorder="0">
      <alignment horizontal="center" vertical="center"/>
    </xf>
    <xf numFmtId="182" fontId="33" fillId="0" borderId="0" applyFill="0" applyBorder="0">
      <alignment horizontal="center" vertical="center"/>
    </xf>
    <xf numFmtId="182" fontId="33" fillId="0" borderId="0" applyFill="0" applyBorder="0">
      <alignment horizontal="center" vertical="center"/>
    </xf>
    <xf numFmtId="189" fontId="33" fillId="0" borderId="0" applyFill="0" applyBorder="0">
      <alignment horizontal="center" vertical="center"/>
    </xf>
    <xf numFmtId="189" fontId="33" fillId="0" borderId="0" applyFill="0" applyBorder="0">
      <alignment horizontal="center" vertical="center"/>
    </xf>
    <xf numFmtId="15" fontId="33" fillId="0" borderId="0" applyFill="0" applyBorder="0">
      <alignment horizontal="center" vertical="center"/>
    </xf>
    <xf numFmtId="15" fontId="33" fillId="0" borderId="0" applyFill="0" applyBorder="0">
      <alignment horizontal="center" vertical="center"/>
    </xf>
    <xf numFmtId="184" fontId="33" fillId="0" borderId="0" applyFill="0" applyBorder="0">
      <alignment horizontal="center" vertical="center"/>
    </xf>
    <xf numFmtId="190" fontId="33" fillId="0" borderId="0" applyFill="0" applyBorder="0">
      <alignment horizontal="center" vertical="center"/>
    </xf>
    <xf numFmtId="184" fontId="33" fillId="0" borderId="0" applyFill="0" applyBorder="0">
      <alignment horizontal="center" vertical="center"/>
    </xf>
    <xf numFmtId="184" fontId="33" fillId="0" borderId="0" applyFill="0" applyBorder="0">
      <alignment horizontal="center" vertical="center"/>
    </xf>
    <xf numFmtId="191" fontId="33" fillId="0" borderId="0" applyFill="0" applyBorder="0">
      <alignment horizontal="center" vertical="center"/>
    </xf>
    <xf numFmtId="192" fontId="33" fillId="0" borderId="0" applyFill="0" applyBorder="0">
      <alignment horizontal="center" vertical="center"/>
    </xf>
    <xf numFmtId="185" fontId="33" fillId="0" borderId="0" applyFill="0" applyBorder="0">
      <alignment horizontal="center" vertical="center"/>
    </xf>
    <xf numFmtId="185" fontId="33" fillId="0" borderId="0" applyFill="0" applyBorder="0">
      <alignment horizontal="center" vertical="center"/>
    </xf>
    <xf numFmtId="191" fontId="33" fillId="0" borderId="0" applyFill="0" applyBorder="0">
      <alignment horizontal="center" vertical="center"/>
    </xf>
    <xf numFmtId="186" fontId="33" fillId="0" borderId="0" applyFill="0" applyBorder="0">
      <alignment horizontal="center" vertical="center"/>
    </xf>
    <xf numFmtId="193" fontId="33" fillId="0" borderId="0" applyFill="0" applyBorder="0">
      <alignment horizontal="center" vertical="center"/>
    </xf>
    <xf numFmtId="186" fontId="33" fillId="0" borderId="0" applyFill="0" applyBorder="0">
      <alignment horizontal="center" vertical="center"/>
    </xf>
    <xf numFmtId="186" fontId="33" fillId="0" borderId="0" applyFill="0" applyBorder="0">
      <alignment horizontal="center" vertical="center"/>
    </xf>
    <xf numFmtId="194" fontId="33" fillId="0" borderId="0" applyFill="0" applyBorder="0">
      <alignment horizontal="center" vertical="center"/>
    </xf>
    <xf numFmtId="195" fontId="33" fillId="0" borderId="0" applyFill="0" applyBorder="0">
      <alignment horizontal="center" vertical="center"/>
    </xf>
    <xf numFmtId="194" fontId="33" fillId="0" borderId="0" applyFill="0" applyBorder="0">
      <alignment horizontal="center" vertical="center"/>
    </xf>
    <xf numFmtId="194" fontId="33" fillId="0" borderId="0" applyFill="0" applyBorder="0">
      <alignment horizontal="center" vertical="center"/>
    </xf>
    <xf numFmtId="0" fontId="45" fillId="71" borderId="17" applyNumberFormat="0" applyAlignment="0" applyProtection="0"/>
    <xf numFmtId="0" fontId="45" fillId="71" borderId="17" applyNumberFormat="0" applyAlignment="0" applyProtection="0"/>
    <xf numFmtId="0" fontId="45" fillId="71" borderId="17" applyNumberFormat="0" applyAlignment="0" applyProtection="0"/>
    <xf numFmtId="0" fontId="45" fillId="71" borderId="17" applyNumberFormat="0" applyAlignment="0" applyProtection="0"/>
    <xf numFmtId="208" fontId="21"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7" fillId="0" borderId="0" applyFont="0" applyFill="0" applyBorder="0" applyAlignment="0" applyProtection="0">
      <alignment horizontal="right"/>
    </xf>
    <xf numFmtId="0" fontId="21" fillId="0" borderId="0" applyFont="0" applyFill="0" applyBorder="0" applyAlignment="0" applyProtection="0"/>
    <xf numFmtId="0" fontId="21" fillId="0" borderId="0" applyFont="0" applyFill="0" applyBorder="0" applyAlignment="0" applyProtection="0"/>
    <xf numFmtId="209" fontId="1" fillId="0" borderId="0" applyFont="0" applyFill="0" applyBorder="0" applyAlignment="0" applyProtection="0"/>
    <xf numFmtId="43" fontId="48"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43" fontId="48"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09" fontId="44" fillId="0" borderId="0" applyFont="0" applyFill="0" applyBorder="0" applyAlignment="0" applyProtection="0"/>
    <xf numFmtId="209" fontId="1" fillId="0" borderId="0" applyFont="0" applyFill="0" applyBorder="0" applyAlignment="0" applyProtection="0"/>
    <xf numFmtId="43" fontId="48" fillId="0" borderId="0" applyFont="0" applyFill="0" applyBorder="0" applyAlignment="0" applyProtection="0"/>
    <xf numFmtId="209" fontId="44" fillId="0" borderId="0" applyFont="0" applyFill="0" applyBorder="0" applyAlignment="0" applyProtection="0"/>
    <xf numFmtId="209" fontId="44" fillId="0" borderId="0" applyFont="0" applyFill="0" applyBorder="0" applyAlignment="0" applyProtection="0"/>
    <xf numFmtId="209" fontId="44" fillId="0" borderId="0" applyFont="0" applyFill="0" applyBorder="0" applyAlignment="0" applyProtection="0"/>
    <xf numFmtId="209" fontId="44" fillId="0" borderId="0" applyFont="0" applyFill="0" applyBorder="0" applyAlignment="0" applyProtection="0"/>
    <xf numFmtId="209" fontId="44" fillId="0" borderId="0" applyFont="0" applyFill="0" applyBorder="0" applyAlignment="0" applyProtection="0"/>
    <xf numFmtId="209" fontId="44" fillId="0" borderId="0" applyFont="0" applyFill="0" applyBorder="0" applyAlignment="0" applyProtection="0"/>
    <xf numFmtId="209" fontId="44" fillId="0" borderId="0" applyFont="0" applyFill="0" applyBorder="0" applyAlignment="0" applyProtection="0"/>
    <xf numFmtId="209" fontId="44" fillId="0" borderId="0" applyFont="0" applyFill="0" applyBorder="0" applyAlignment="0" applyProtection="0"/>
    <xf numFmtId="209" fontId="44" fillId="0" borderId="0" applyFont="0" applyFill="0" applyBorder="0" applyAlignment="0" applyProtection="0"/>
    <xf numFmtId="209" fontId="4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9" fontId="44" fillId="0" borderId="0" applyFont="0" applyFill="0" applyBorder="0" applyAlignment="0" applyProtection="0"/>
    <xf numFmtId="43" fontId="18" fillId="0" borderId="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9" fontId="21" fillId="0" borderId="0" applyFont="0" applyFill="0" applyBorder="0" applyAlignment="0" applyProtection="0"/>
    <xf numFmtId="43"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43" fontId="21" fillId="0" borderId="0" applyFont="0" applyFill="0" applyBorder="0" applyAlignment="0" applyProtection="0"/>
    <xf numFmtId="209" fontId="21" fillId="0" borderId="0" applyFont="0" applyFill="0" applyBorder="0" applyAlignment="0" applyProtection="0"/>
    <xf numFmtId="43" fontId="21" fillId="0" borderId="0" applyFont="0" applyFill="0" applyBorder="0" applyAlignment="0" applyProtection="0"/>
    <xf numFmtId="209" fontId="21" fillId="0" borderId="0" applyFont="0" applyFill="0" applyBorder="0" applyAlignment="0" applyProtection="0"/>
    <xf numFmtId="43" fontId="21" fillId="0" borderId="0" applyFont="0" applyFill="0" applyBorder="0" applyAlignment="0" applyProtection="0"/>
    <xf numFmtId="209" fontId="1" fillId="0" borderId="0" applyFont="0" applyFill="0" applyBorder="0" applyAlignment="0" applyProtection="0"/>
    <xf numFmtId="43" fontId="2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7" fillId="0" borderId="0" applyFont="0" applyFill="0" applyBorder="0" applyAlignment="0" applyProtection="0">
      <alignment horizontal="right"/>
    </xf>
    <xf numFmtId="43" fontId="2" fillId="0" borderId="0" applyFont="0" applyFill="0" applyBorder="0" applyAlignment="0" applyProtection="0"/>
    <xf numFmtId="20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0" fontId="21" fillId="0" borderId="0" applyFont="0" applyFill="0" applyBorder="0" applyAlignment="0" applyProtection="0"/>
    <xf numFmtId="209" fontId="2"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44"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0"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34"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34" fillId="0" borderId="0" applyFont="0" applyFill="0" applyBorder="0" applyAlignment="0" applyProtection="0"/>
    <xf numFmtId="209" fontId="33"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43" fontId="21" fillId="0" borderId="0" applyFont="0" applyFill="0" applyBorder="0" applyAlignment="0" applyProtection="0"/>
    <xf numFmtId="209" fontId="21" fillId="0" borderId="0" applyFont="0" applyFill="0" applyBorder="0" applyAlignment="0" applyProtection="0"/>
    <xf numFmtId="209" fontId="44" fillId="0" borderId="0" applyFont="0" applyFill="0" applyBorder="0" applyAlignment="0" applyProtection="0"/>
    <xf numFmtId="43" fontId="49"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43" fontId="21" fillId="0" borderId="0" applyFont="0" applyFill="0" applyBorder="0" applyAlignment="0" applyProtection="0"/>
    <xf numFmtId="20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209" fontId="21" fillId="0" borderId="0" applyFont="0" applyFill="0" applyBorder="0" applyAlignment="0" applyProtection="0"/>
    <xf numFmtId="43" fontId="21" fillId="0" borderId="0" applyFont="0" applyFill="0" applyBorder="0" applyAlignment="0" applyProtection="0"/>
    <xf numFmtId="209" fontId="50" fillId="0" borderId="0" applyFont="0" applyFill="0" applyBorder="0" applyAlignment="0" applyProtection="0"/>
    <xf numFmtId="209" fontId="50" fillId="0" borderId="0" applyFont="0" applyFill="0" applyBorder="0" applyAlignment="0" applyProtection="0"/>
    <xf numFmtId="209" fontId="50" fillId="0" borderId="0" applyFont="0" applyFill="0" applyBorder="0" applyAlignment="0" applyProtection="0"/>
    <xf numFmtId="209" fontId="50"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21" fillId="0" borderId="0" applyFont="0" applyFill="0" applyBorder="0" applyAlignment="0" applyProtection="0"/>
    <xf numFmtId="43" fontId="48" fillId="0" borderId="0" applyFont="0" applyFill="0" applyBorder="0" applyAlignment="0" applyProtection="0"/>
    <xf numFmtId="209" fontId="2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09" fontId="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3" fontId="51" fillId="0" borderId="0" applyFont="0" applyFill="0" applyBorder="0" applyAlignment="0" applyProtection="0"/>
    <xf numFmtId="0" fontId="52" fillId="0" borderId="0" applyFill="0" applyBorder="0">
      <alignment vertical="center"/>
    </xf>
    <xf numFmtId="0" fontId="53" fillId="0" borderId="0" applyFill="0" applyBorder="0">
      <alignment vertical="center"/>
    </xf>
    <xf numFmtId="0" fontId="47" fillId="0" borderId="0" applyFont="0" applyFill="0" applyBorder="0" applyAlignment="0" applyProtection="0">
      <alignment horizontal="right"/>
    </xf>
    <xf numFmtId="210" fontId="50" fillId="0" borderId="0" applyFont="0" applyFill="0" applyBorder="0" applyAlignment="0" applyProtection="0"/>
    <xf numFmtId="210" fontId="21" fillId="0" borderId="0" applyFont="0" applyFill="0" applyBorder="0" applyAlignment="0" applyProtection="0"/>
    <xf numFmtId="44" fontId="21" fillId="0" borderId="0" applyFont="0" applyFill="0" applyBorder="0" applyAlignment="0" applyProtection="0"/>
    <xf numFmtId="210" fontId="21" fillId="0" borderId="0" applyFont="0" applyFill="0" applyBorder="0" applyAlignment="0" applyProtection="0"/>
    <xf numFmtId="44" fontId="2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10" fontId="2"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210"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47" fillId="0" borderId="0" applyFont="0" applyFill="0" applyBorder="0" applyAlignment="0" applyProtection="0">
      <alignment horizontal="right"/>
    </xf>
    <xf numFmtId="0" fontId="47" fillId="0" borderId="0" applyFont="0" applyFill="0" applyBorder="0" applyAlignment="0" applyProtection="0">
      <alignment horizontal="right"/>
    </xf>
    <xf numFmtId="44" fontId="2" fillId="0" borderId="0" applyFont="0" applyFill="0" applyBorder="0" applyAlignment="0" applyProtection="0"/>
    <xf numFmtId="210" fontId="2"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10" fontId="21" fillId="0" borderId="0" applyFont="0" applyFill="0" applyBorder="0" applyAlignment="0" applyProtection="0"/>
    <xf numFmtId="44" fontId="21" fillId="0" borderId="0" applyFont="0" applyFill="0" applyBorder="0" applyAlignment="0" applyProtection="0"/>
    <xf numFmtId="210" fontId="21" fillId="0" borderId="0" applyFont="0" applyFill="0" applyBorder="0" applyAlignment="0" applyProtection="0"/>
    <xf numFmtId="210" fontId="33" fillId="0" borderId="0" applyFont="0" applyFill="0" applyBorder="0" applyAlignment="0" applyProtection="0"/>
    <xf numFmtId="44" fontId="21" fillId="0" borderId="0" applyFont="0" applyFill="0" applyBorder="0" applyAlignment="0" applyProtection="0"/>
    <xf numFmtId="210" fontId="21" fillId="0" borderId="0" applyFont="0" applyFill="0" applyBorder="0" applyAlignment="0" applyProtection="0"/>
    <xf numFmtId="44"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44" fontId="21" fillId="0" borderId="0" applyFont="0" applyFill="0" applyBorder="0" applyAlignment="0" applyProtection="0"/>
    <xf numFmtId="210"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182" fontId="33" fillId="0" borderId="0" applyFill="0" applyBorder="0">
      <alignment vertical="center"/>
    </xf>
    <xf numFmtId="182" fontId="33" fillId="0" borderId="0" applyFill="0" applyBorder="0">
      <alignment vertical="center"/>
    </xf>
    <xf numFmtId="206" fontId="21" fillId="0" borderId="0" applyFont="0" applyFill="0" applyBorder="0" applyAlignment="0" applyProtection="0"/>
    <xf numFmtId="211" fontId="21" fillId="0" borderId="0" applyFont="0" applyFill="0" applyBorder="0" applyAlignment="0" applyProtection="0"/>
    <xf numFmtId="211" fontId="21" fillId="0" borderId="0" applyFont="0" applyFill="0" applyBorder="0" applyAlignment="0" applyProtection="0"/>
    <xf numFmtId="0" fontId="47" fillId="0" borderId="0" applyFont="0" applyFill="0" applyBorder="0" applyAlignment="0" applyProtection="0"/>
    <xf numFmtId="183" fontId="33" fillId="0" borderId="0" applyFill="0" applyBorder="0">
      <alignment vertical="center"/>
    </xf>
    <xf numFmtId="183" fontId="33" fillId="0" borderId="0" applyFill="0" applyBorder="0">
      <alignment vertical="center"/>
    </xf>
    <xf numFmtId="209" fontId="21" fillId="0" borderId="0" applyFont="0" applyFill="0" applyBorder="0" applyAlignment="0" applyProtection="0"/>
    <xf numFmtId="0" fontId="47" fillId="0" borderId="18" applyNumberFormat="0" applyFont="0" applyFill="0" applyAlignment="0" applyProtection="0"/>
    <xf numFmtId="0" fontId="54" fillId="72" borderId="0" applyNumberFormat="0" applyBorder="0" applyAlignment="0" applyProtection="0"/>
    <xf numFmtId="0" fontId="54" fillId="73" borderId="0" applyNumberFormat="0" applyBorder="0" applyAlignment="0" applyProtection="0"/>
    <xf numFmtId="0" fontId="54" fillId="74" borderId="0" applyNumberFormat="0" applyBorder="0" applyAlignment="0" applyProtection="0"/>
    <xf numFmtId="212" fontId="34" fillId="0" borderId="0" applyFont="0" applyFill="0" applyBorder="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196" fontId="37" fillId="0" borderId="12">
      <alignment horizontal="center" vertical="center"/>
      <protection locked="0"/>
    </xf>
    <xf numFmtId="196" fontId="37" fillId="0" borderId="12">
      <alignment horizontal="center" vertical="center"/>
      <protection locked="0"/>
    </xf>
    <xf numFmtId="197" fontId="37" fillId="0" borderId="12">
      <alignment horizontal="right" vertical="center"/>
      <protection locked="0"/>
    </xf>
    <xf numFmtId="197" fontId="37" fillId="0" borderId="12">
      <alignment horizontal="right" vertical="center"/>
      <protection locked="0"/>
    </xf>
    <xf numFmtId="198" fontId="37" fillId="0" borderId="12">
      <alignment horizontal="center" vertical="center"/>
      <protection locked="0"/>
    </xf>
    <xf numFmtId="198" fontId="37" fillId="0" borderId="12">
      <alignment horizontal="center" vertical="center"/>
      <protection locked="0"/>
    </xf>
    <xf numFmtId="199" fontId="37" fillId="0" borderId="12">
      <alignment horizontal="center" vertical="center"/>
      <protection locked="0"/>
    </xf>
    <xf numFmtId="199" fontId="37" fillId="0" borderId="12">
      <alignment horizontal="center" vertical="center"/>
      <protection locked="0"/>
    </xf>
    <xf numFmtId="200" fontId="37" fillId="0" borderId="12">
      <alignment horizontal="center" vertical="center"/>
      <protection locked="0"/>
    </xf>
    <xf numFmtId="200" fontId="37" fillId="0" borderId="12">
      <alignment horizontal="center" vertical="center"/>
      <protection locked="0"/>
    </xf>
    <xf numFmtId="0" fontId="37" fillId="0" borderId="12">
      <alignment vertical="center"/>
      <protection locked="0"/>
    </xf>
    <xf numFmtId="0" fontId="37" fillId="0" borderId="12">
      <alignment vertical="center"/>
      <protection locked="0"/>
    </xf>
    <xf numFmtId="201" fontId="37" fillId="0" borderId="12">
      <alignment horizontal="right" vertical="center"/>
      <protection locked="0"/>
    </xf>
    <xf numFmtId="201" fontId="37" fillId="0" borderId="12">
      <alignment horizontal="right" vertical="center"/>
      <protection locked="0"/>
    </xf>
    <xf numFmtId="213" fontId="21" fillId="0" borderId="0" applyFont="0" applyFill="0" applyBorder="0" applyAlignment="0" applyProtection="0"/>
    <xf numFmtId="213" fontId="21" fillId="0" borderId="0" applyFont="0" applyFill="0" applyBorder="0" applyAlignment="0" applyProtection="0"/>
    <xf numFmtId="0" fontId="57" fillId="0" borderId="0" applyFill="0" applyBorder="0" applyProtection="0">
      <alignment horizontal="left"/>
    </xf>
    <xf numFmtId="196" fontId="37" fillId="0" borderId="0" applyFill="0" applyBorder="0">
      <alignment horizontal="center" vertical="center"/>
    </xf>
    <xf numFmtId="197" fontId="37" fillId="0" borderId="0" applyFill="0" applyBorder="0">
      <alignment horizontal="right" vertical="center"/>
    </xf>
    <xf numFmtId="198" fontId="37" fillId="0" borderId="0" applyFill="0" applyBorder="0">
      <alignment horizontal="center" vertical="center"/>
    </xf>
    <xf numFmtId="199" fontId="37" fillId="0" borderId="0" applyFill="0" applyBorder="0">
      <alignment horizontal="center" vertical="center"/>
    </xf>
    <xf numFmtId="200" fontId="37" fillId="0" borderId="0" applyFill="0" applyBorder="0">
      <alignment horizontal="center" vertical="center"/>
    </xf>
    <xf numFmtId="0" fontId="58" fillId="0" borderId="0" applyFill="0" applyBorder="0">
      <alignment horizontal="right" vertical="center"/>
    </xf>
    <xf numFmtId="201" fontId="37" fillId="0" borderId="0" applyFill="0" applyBorder="0">
      <alignment horizontal="right" vertical="center"/>
    </xf>
    <xf numFmtId="0" fontId="59" fillId="0" borderId="0"/>
    <xf numFmtId="0" fontId="60" fillId="0" borderId="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47" fillId="0" borderId="0" applyFont="0" applyFill="0" applyBorder="0" applyAlignment="0" applyProtection="0">
      <alignment horizontal="right"/>
    </xf>
    <xf numFmtId="0" fontId="62" fillId="0" borderId="0" applyProtection="0">
      <alignment horizontal="right"/>
    </xf>
    <xf numFmtId="0" fontId="63" fillId="0" borderId="0" applyFill="0" applyBorder="0">
      <alignment vertical="center"/>
    </xf>
    <xf numFmtId="0" fontId="63" fillId="0" borderId="0" applyFill="0" applyBorder="0">
      <alignment vertical="center"/>
    </xf>
    <xf numFmtId="0" fontId="63" fillId="0" borderId="0" applyFill="0" applyBorder="0">
      <alignment vertical="center"/>
    </xf>
    <xf numFmtId="0" fontId="64" fillId="0" borderId="19" applyNumberFormat="0" applyFill="0" applyAlignment="0" applyProtection="0"/>
    <xf numFmtId="0" fontId="65" fillId="0" borderId="20" applyNumberFormat="0" applyFill="0" applyAlignment="0" applyProtection="0"/>
    <xf numFmtId="0" fontId="65" fillId="0" borderId="20" applyNumberFormat="0" applyFill="0" applyAlignment="0" applyProtection="0"/>
    <xf numFmtId="0" fontId="65" fillId="0" borderId="20" applyNumberFormat="0" applyFill="0" applyAlignment="0" applyProtection="0"/>
    <xf numFmtId="0" fontId="65" fillId="0" borderId="20" applyNumberFormat="0" applyFill="0" applyAlignment="0" applyProtection="0"/>
    <xf numFmtId="0" fontId="23" fillId="2" borderId="0" applyNumberFormat="0" applyAlignment="0" applyProtection="0"/>
    <xf numFmtId="0" fontId="63" fillId="0" borderId="0" applyFill="0" applyBorder="0">
      <alignment vertical="center"/>
    </xf>
    <xf numFmtId="0" fontId="63" fillId="0" borderId="0" applyFill="0" applyBorder="0">
      <alignment vertical="center"/>
    </xf>
    <xf numFmtId="0" fontId="66" fillId="0" borderId="0" applyFill="0" applyBorder="0">
      <alignment vertical="center"/>
    </xf>
    <xf numFmtId="0" fontId="66" fillId="0" borderId="0" applyFill="0" applyBorder="0">
      <alignment vertical="center"/>
    </xf>
    <xf numFmtId="0" fontId="66" fillId="0" borderId="0" applyFill="0" applyBorder="0">
      <alignment vertical="center"/>
    </xf>
    <xf numFmtId="0" fontId="67" fillId="0" borderId="21" applyNumberFormat="0" applyFill="0" applyAlignment="0" applyProtection="0"/>
    <xf numFmtId="0" fontId="68" fillId="0" borderId="22" applyNumberFormat="0" applyFill="0" applyAlignment="0" applyProtection="0"/>
    <xf numFmtId="0" fontId="68" fillId="0" borderId="22" applyNumberFormat="0" applyFill="0" applyAlignment="0" applyProtection="0"/>
    <xf numFmtId="0" fontId="68" fillId="0" borderId="22" applyNumberFormat="0" applyFill="0" applyAlignment="0" applyProtection="0"/>
    <xf numFmtId="0" fontId="68" fillId="0" borderId="22" applyNumberFormat="0" applyFill="0" applyAlignment="0" applyProtection="0"/>
    <xf numFmtId="0" fontId="17" fillId="2" borderId="0" applyNumberFormat="0" applyAlignment="0" applyProtection="0"/>
    <xf numFmtId="0" fontId="66" fillId="0" borderId="0" applyFill="0" applyBorder="0">
      <alignment vertical="center"/>
    </xf>
    <xf numFmtId="0" fontId="66" fillId="0" borderId="0" applyFill="0" applyBorder="0">
      <alignment vertical="center"/>
    </xf>
    <xf numFmtId="0" fontId="69" fillId="0" borderId="0" applyFill="0" applyBorder="0">
      <alignment vertical="center"/>
    </xf>
    <xf numFmtId="0" fontId="69" fillId="0" borderId="0" applyFill="0" applyBorder="0">
      <alignment vertical="center"/>
    </xf>
    <xf numFmtId="0" fontId="69" fillId="0" borderId="0" applyFill="0" applyBorder="0">
      <alignment vertical="center"/>
    </xf>
    <xf numFmtId="0" fontId="70" fillId="0" borderId="23" applyNumberFormat="0" applyFill="0" applyAlignment="0" applyProtection="0"/>
    <xf numFmtId="0" fontId="71" fillId="0" borderId="24" applyNumberFormat="0" applyFill="0" applyAlignment="0" applyProtection="0"/>
    <xf numFmtId="0" fontId="71" fillId="0" borderId="24" applyNumberFormat="0" applyFill="0" applyAlignment="0" applyProtection="0"/>
    <xf numFmtId="0" fontId="71" fillId="0" borderId="24" applyNumberFormat="0" applyFill="0" applyAlignment="0" applyProtection="0"/>
    <xf numFmtId="0" fontId="71" fillId="0" borderId="24" applyNumberFormat="0" applyFill="0" applyAlignment="0" applyProtection="0"/>
    <xf numFmtId="0" fontId="24" fillId="0" borderId="0" applyNumberFormat="0" applyFill="0" applyAlignment="0" applyProtection="0"/>
    <xf numFmtId="0" fontId="69" fillId="0" borderId="0" applyFill="0" applyBorder="0">
      <alignment vertical="center"/>
    </xf>
    <xf numFmtId="0" fontId="69" fillId="0" borderId="0" applyFill="0" applyBorder="0">
      <alignment vertical="center"/>
    </xf>
    <xf numFmtId="0" fontId="33" fillId="0" borderId="0" applyFill="0" applyBorder="0">
      <alignment vertical="center"/>
    </xf>
    <xf numFmtId="0" fontId="33" fillId="0" borderId="0" applyFill="0" applyBorder="0">
      <alignment vertical="center"/>
    </xf>
    <xf numFmtId="0" fontId="33" fillId="0" borderId="0" applyFill="0" applyBorder="0">
      <alignment vertical="center"/>
    </xf>
    <xf numFmtId="0" fontId="33" fillId="0" borderId="0" applyFill="0" applyBorder="0">
      <alignment vertical="center"/>
    </xf>
    <xf numFmtId="0" fontId="33" fillId="0" borderId="0" applyFill="0" applyBorder="0">
      <alignment vertical="center"/>
    </xf>
    <xf numFmtId="0" fontId="70" fillId="0" borderId="0" applyNumberForma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14" fillId="0" borderId="0" applyNumberFormat="0" applyFill="0" applyBorder="0" applyAlignment="0" applyProtection="0"/>
    <xf numFmtId="0" fontId="33" fillId="0" borderId="0" applyFill="0" applyBorder="0">
      <alignment vertical="center"/>
    </xf>
    <xf numFmtId="0" fontId="33" fillId="0" borderId="0" applyFill="0" applyBorder="0">
      <alignment vertical="center"/>
    </xf>
    <xf numFmtId="164" fontId="72" fillId="0" borderId="0"/>
    <xf numFmtId="0" fontId="73"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8" fillId="0" borderId="0" applyFill="0" applyBorder="0">
      <alignment horizontal="center" vertical="center"/>
      <protection locked="0"/>
    </xf>
    <xf numFmtId="0" fontId="78" fillId="0" borderId="0" applyFill="0" applyBorder="0" applyAlignment="0">
      <protection locked="0"/>
    </xf>
    <xf numFmtId="0" fontId="78" fillId="0" borderId="0" applyFill="0" applyBorder="0">
      <alignment horizontal="center" vertical="center"/>
      <protection locked="0"/>
    </xf>
    <xf numFmtId="0" fontId="78" fillId="0" borderId="0" applyFill="0" applyBorder="0">
      <alignment horizontal="center" vertical="center"/>
      <protection locked="0"/>
    </xf>
    <xf numFmtId="0" fontId="78" fillId="0" borderId="0" applyFill="0" applyBorder="0">
      <alignment horizontal="center" vertical="center"/>
    </xf>
    <xf numFmtId="0" fontId="78" fillId="0" borderId="0" applyFill="0" applyBorder="0">
      <alignment horizontal="center" vertical="center"/>
    </xf>
    <xf numFmtId="0" fontId="78" fillId="0" borderId="0" applyFill="0" applyBorder="0">
      <alignment horizontal="center" vertical="center"/>
      <protection locked="0"/>
    </xf>
    <xf numFmtId="0" fontId="78" fillId="0" borderId="0" applyFill="0" applyBorder="0">
      <alignment horizontal="center" vertical="center"/>
    </xf>
    <xf numFmtId="0" fontId="78" fillId="0" borderId="0" applyFill="0" applyBorder="0">
      <alignment horizontal="center" vertical="center"/>
    </xf>
    <xf numFmtId="0" fontId="78" fillId="0" borderId="0" applyFill="0" applyBorder="0">
      <alignment horizontal="center" vertical="center"/>
    </xf>
    <xf numFmtId="0" fontId="79" fillId="0" borderId="0" applyFill="0" applyBorder="0">
      <alignment horizontal="left" vertical="center"/>
      <protection locked="0"/>
    </xf>
    <xf numFmtId="0" fontId="79" fillId="0" borderId="0" applyFill="0" applyBorder="0" applyAlignment="0">
      <protection locked="0"/>
    </xf>
    <xf numFmtId="0" fontId="79" fillId="0" borderId="0" applyFill="0" applyBorder="0">
      <alignment horizontal="left" vertical="center"/>
      <protection locked="0"/>
    </xf>
    <xf numFmtId="0" fontId="79" fillId="0" borderId="0" applyFill="0" applyBorder="0">
      <alignment horizontal="left" vertical="center"/>
      <protection locked="0"/>
    </xf>
    <xf numFmtId="0" fontId="79" fillId="0" borderId="0" applyFill="0" applyBorder="0">
      <alignment vertical="center"/>
    </xf>
    <xf numFmtId="0" fontId="79" fillId="0" borderId="0" applyFill="0" applyBorder="0">
      <alignment vertical="center"/>
    </xf>
    <xf numFmtId="0" fontId="79" fillId="0" borderId="0" applyFill="0" applyBorder="0">
      <alignment vertical="center"/>
    </xf>
    <xf numFmtId="0" fontId="80" fillId="0" borderId="0" applyFill="0" applyBorder="0">
      <alignment vertical="center"/>
    </xf>
    <xf numFmtId="0" fontId="81" fillId="0" borderId="0" applyFill="0" applyBorder="0">
      <alignment vertical="center"/>
    </xf>
    <xf numFmtId="0" fontId="81" fillId="0" borderId="0" applyFill="0" applyBorder="0">
      <alignment vertical="center"/>
    </xf>
    <xf numFmtId="0" fontId="82" fillId="0" borderId="0" applyFill="0" applyBorder="0">
      <alignment vertical="center"/>
    </xf>
    <xf numFmtId="0" fontId="82" fillId="0" borderId="0" applyFill="0" applyBorder="0">
      <alignment vertical="center"/>
    </xf>
    <xf numFmtId="0" fontId="82" fillId="0" borderId="0" applyFill="0" applyBorder="0">
      <alignment vertical="center"/>
    </xf>
    <xf numFmtId="0" fontId="82" fillId="0" borderId="0" applyFill="0" applyBorder="0">
      <alignment vertical="center"/>
    </xf>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3" fontId="16" fillId="34" borderId="1"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83" fillId="40" borderId="16" applyNumberFormat="0" applyAlignment="0" applyProtection="0"/>
    <xf numFmtId="0" fontId="52" fillId="0" borderId="0" applyFill="0" applyBorder="0">
      <alignment vertical="center"/>
    </xf>
    <xf numFmtId="214" fontId="37" fillId="0" borderId="0" applyFill="0" applyBorder="0">
      <alignment horizontal="center" vertical="center"/>
    </xf>
    <xf numFmtId="197" fontId="37" fillId="0" borderId="0" applyFill="0" applyBorder="0">
      <alignment horizontal="right" vertical="center"/>
    </xf>
    <xf numFmtId="215" fontId="37" fillId="0" borderId="0" applyFill="0" applyBorder="0">
      <alignment horizontal="center" vertical="center"/>
    </xf>
    <xf numFmtId="216" fontId="37" fillId="0" borderId="0" applyFill="0" applyBorder="0">
      <alignment horizontal="center" vertical="center"/>
    </xf>
    <xf numFmtId="217" fontId="37" fillId="0" borderId="0" applyFill="0" applyBorder="0">
      <alignment horizontal="center" vertical="center"/>
    </xf>
    <xf numFmtId="201" fontId="37" fillId="0" borderId="0" applyFill="0" applyBorder="0">
      <alignment horizontal="right" vertical="center"/>
    </xf>
    <xf numFmtId="0" fontId="84" fillId="0" borderId="0" applyFill="0" applyBorder="0">
      <alignment vertical="center"/>
    </xf>
    <xf numFmtId="0" fontId="85" fillId="0" borderId="0" applyFill="0" applyBorder="0">
      <alignment vertical="center"/>
    </xf>
    <xf numFmtId="0" fontId="58" fillId="0" borderId="0" applyFill="0" applyBorder="0">
      <alignment vertical="center"/>
    </xf>
    <xf numFmtId="0" fontId="37" fillId="0" borderId="0" applyFill="0" applyBorder="0">
      <alignment vertical="center"/>
    </xf>
    <xf numFmtId="176" fontId="37" fillId="0" borderId="0" applyFill="0" applyBorder="0">
      <alignment horizontal="center" vertical="center"/>
    </xf>
    <xf numFmtId="177" fontId="37" fillId="0" borderId="0" applyFill="0" applyBorder="0">
      <alignment horizontal="center" vertical="center"/>
    </xf>
    <xf numFmtId="178" fontId="37" fillId="0" borderId="0" applyFill="0" applyBorder="0">
      <alignment horizontal="center" vertical="center"/>
    </xf>
    <xf numFmtId="179" fontId="37" fillId="0" borderId="0" applyFill="0" applyBorder="0">
      <alignment horizontal="center" vertical="center"/>
    </xf>
    <xf numFmtId="180" fontId="37" fillId="0" borderId="0" applyFill="0" applyBorder="0">
      <alignment horizontal="center" vertical="center"/>
    </xf>
    <xf numFmtId="0" fontId="37" fillId="0" borderId="0" applyFill="0" applyBorder="0">
      <alignment horizontal="center" vertical="center"/>
    </xf>
    <xf numFmtId="181" fontId="37" fillId="0" borderId="0" applyFill="0" applyBorder="0">
      <alignment horizontal="center" vertical="center"/>
    </xf>
    <xf numFmtId="0" fontId="86" fillId="0" borderId="0" applyFill="0" applyBorder="0">
      <alignment vertical="center"/>
    </xf>
    <xf numFmtId="208" fontId="21" fillId="75" borderId="0" applyFont="0" applyBorder="0" applyAlignment="0">
      <alignment horizontal="right"/>
      <protection locked="0"/>
    </xf>
    <xf numFmtId="208" fontId="21" fillId="76" borderId="0" applyFont="0" applyBorder="0" applyAlignment="0">
      <alignment horizontal="right"/>
      <protection locked="0"/>
    </xf>
    <xf numFmtId="208" fontId="21" fillId="75" borderId="0" applyFont="0" applyBorder="0" applyAlignment="0">
      <alignment horizontal="right"/>
      <protection locked="0"/>
    </xf>
    <xf numFmtId="208" fontId="21" fillId="76" borderId="0" applyFont="0" applyBorder="0" applyAlignment="0">
      <alignment horizontal="right"/>
      <protection locked="0"/>
    </xf>
    <xf numFmtId="218" fontId="21" fillId="77" borderId="0" applyFont="0" applyBorder="0">
      <alignment horizontal="right"/>
      <protection locked="0"/>
    </xf>
    <xf numFmtId="218" fontId="21" fillId="77" borderId="0" applyFont="0" applyBorder="0">
      <alignment horizontal="right"/>
      <protection locked="0"/>
    </xf>
    <xf numFmtId="208" fontId="21" fillId="78" borderId="0" applyFont="0" applyBorder="0">
      <alignment horizontal="right"/>
      <protection locked="0"/>
    </xf>
    <xf numFmtId="208" fontId="21" fillId="78" borderId="0" applyFont="0" applyBorder="0">
      <alignment horizontal="right"/>
      <protection locked="0"/>
    </xf>
    <xf numFmtId="0" fontId="33" fillId="70" borderId="0"/>
    <xf numFmtId="0" fontId="33" fillId="70" borderId="0"/>
    <xf numFmtId="0" fontId="87" fillId="0" borderId="25" applyNumberFormat="0" applyFill="0" applyAlignment="0" applyProtection="0"/>
    <xf numFmtId="0" fontId="87" fillId="0" borderId="25" applyNumberFormat="0" applyFill="0" applyAlignment="0" applyProtection="0"/>
    <xf numFmtId="0" fontId="87" fillId="0" borderId="25" applyNumberFormat="0" applyFill="0" applyAlignment="0" applyProtection="0"/>
    <xf numFmtId="0" fontId="87" fillId="0" borderId="25" applyNumberFormat="0" applyFill="0" applyAlignment="0" applyProtection="0"/>
    <xf numFmtId="0" fontId="69" fillId="0" borderId="26"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7"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69" fillId="0" borderId="28" applyFill="0">
      <alignment horizontal="center" vertical="center"/>
    </xf>
    <xf numFmtId="0" fontId="33" fillId="0" borderId="28"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7"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0" fontId="33" fillId="0" borderId="28" applyFill="0">
      <alignment horizontal="center" vertical="center"/>
    </xf>
    <xf numFmtId="191" fontId="33" fillId="0" borderId="28"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2" fontId="33" fillId="0" borderId="27"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191"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219" fontId="33" fillId="0" borderId="28"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37"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0" fontId="58"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220" fontId="37"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9" fontId="88" fillId="0" borderId="27" applyFill="0">
      <alignment horizontal="center" vertical="center"/>
    </xf>
    <xf numFmtId="176" fontId="37" fillId="0" borderId="0" applyFill="0" applyBorder="0">
      <alignment horizontal="center" vertical="center"/>
    </xf>
    <xf numFmtId="177" fontId="37" fillId="0" borderId="0" applyFill="0" applyBorder="0">
      <alignment horizontal="center" vertical="center"/>
    </xf>
    <xf numFmtId="178" fontId="37" fillId="0" borderId="0" applyFill="0" applyBorder="0">
      <alignment horizontal="center" vertical="center"/>
    </xf>
    <xf numFmtId="179" fontId="37" fillId="0" borderId="0" applyFill="0" applyBorder="0">
      <alignment horizontal="center" vertical="center"/>
    </xf>
    <xf numFmtId="180" fontId="37" fillId="0" borderId="0" applyFill="0" applyBorder="0">
      <alignment horizontal="center" vertical="center"/>
    </xf>
    <xf numFmtId="0" fontId="37" fillId="0" borderId="0" applyFill="0" applyBorder="0">
      <alignment horizontal="center" vertical="center"/>
    </xf>
    <xf numFmtId="181" fontId="37" fillId="0" borderId="0" applyFill="0" applyBorder="0">
      <alignment horizontal="center" vertical="center"/>
    </xf>
    <xf numFmtId="221" fontId="89" fillId="0" borderId="0"/>
    <xf numFmtId="0" fontId="90" fillId="0" borderId="0" applyFill="0" applyBorder="0">
      <alignment horizontal="left" vertical="center"/>
    </xf>
    <xf numFmtId="0" fontId="90" fillId="0" borderId="0" applyFill="0" applyBorder="0" applyAlignment="0"/>
    <xf numFmtId="0" fontId="90" fillId="0" borderId="0" applyFill="0" applyBorder="0">
      <alignment horizontal="left" vertical="center"/>
    </xf>
    <xf numFmtId="0" fontId="90" fillId="0" borderId="0" applyFill="0" applyBorder="0">
      <alignment horizontal="left" vertical="center"/>
    </xf>
    <xf numFmtId="0" fontId="90" fillId="0" borderId="0" applyFill="0" applyBorder="0">
      <alignment vertical="center"/>
    </xf>
    <xf numFmtId="0" fontId="90" fillId="0" borderId="0" applyFill="0" applyBorder="0">
      <alignment vertical="center"/>
    </xf>
    <xf numFmtId="0" fontId="90" fillId="0" borderId="0" applyFill="0" applyBorder="0">
      <alignment horizontal="left" vertical="center"/>
    </xf>
    <xf numFmtId="0" fontId="47" fillId="0" borderId="0" applyFont="0" applyFill="0" applyBorder="0" applyAlignment="0" applyProtection="0">
      <alignment horizontal="right"/>
    </xf>
    <xf numFmtId="184" fontId="33" fillId="0" borderId="0" applyFill="0" applyBorder="0">
      <alignment vertical="center"/>
    </xf>
    <xf numFmtId="184" fontId="33" fillId="0" borderId="0" applyFill="0" applyBorder="0">
      <alignment vertical="center"/>
    </xf>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222" fontId="47"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applyFill="0" applyBorder="0">
      <alignment vertical="center"/>
    </xf>
    <xf numFmtId="0" fontId="33" fillId="0" borderId="0" applyFill="0" applyBorder="0">
      <alignment vertical="center"/>
    </xf>
    <xf numFmtId="0" fontId="33" fillId="0" borderId="0" applyFill="0" applyBorder="0">
      <alignment vertical="center"/>
    </xf>
    <xf numFmtId="0" fontId="33" fillId="0" borderId="0" applyFill="0" applyBorder="0">
      <alignment vertical="center"/>
    </xf>
    <xf numFmtId="0" fontId="33" fillId="0" borderId="0" applyFill="0" applyBorder="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2"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applyFill="0" applyBorder="0">
      <alignment vertical="center"/>
    </xf>
    <xf numFmtId="0" fontId="33" fillId="0" borderId="0" applyFill="0" applyBorder="0">
      <alignment vertical="center"/>
    </xf>
    <xf numFmtId="0" fontId="21" fillId="0" borderId="0"/>
    <xf numFmtId="0" fontId="21" fillId="0" borderId="0"/>
    <xf numFmtId="0" fontId="92" fillId="0" borderId="0"/>
    <xf numFmtId="0" fontId="33" fillId="0" borderId="0" applyFill="0" applyBorder="0">
      <alignment vertical="center"/>
    </xf>
    <xf numFmtId="0" fontId="33" fillId="0" borderId="0" applyFill="0" applyBorder="0">
      <alignment vertical="center"/>
    </xf>
    <xf numFmtId="0" fontId="33" fillId="0" borderId="0" applyFill="0" applyBorder="0">
      <alignment vertical="center"/>
    </xf>
    <xf numFmtId="0" fontId="33" fillId="0" borderId="0" applyFill="0" applyBorder="0">
      <alignment vertical="center"/>
    </xf>
    <xf numFmtId="0" fontId="33" fillId="0" borderId="0" applyFill="0" applyBorder="0">
      <alignment vertical="center"/>
    </xf>
    <xf numFmtId="0" fontId="33" fillId="0" borderId="0" applyFill="0" applyBorder="0">
      <alignment vertical="center"/>
    </xf>
    <xf numFmtId="0" fontId="33" fillId="0" borderId="0" applyFill="0" applyBorder="0">
      <alignment vertical="center"/>
    </xf>
    <xf numFmtId="0" fontId="33" fillId="0" borderId="0" applyFill="0" applyBorder="0">
      <alignment vertical="center"/>
    </xf>
    <xf numFmtId="0" fontId="33" fillId="0" borderId="0" applyFill="0" applyBorder="0">
      <alignment vertical="center"/>
    </xf>
    <xf numFmtId="0" fontId="21" fillId="0" borderId="0"/>
    <xf numFmtId="0" fontId="21" fillId="0" borderId="0"/>
    <xf numFmtId="0" fontId="21" fillId="0" borderId="0"/>
    <xf numFmtId="0" fontId="9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33" fillId="0" borderId="0" applyFill="0" applyBorder="0">
      <alignment vertical="center"/>
    </xf>
    <xf numFmtId="0" fontId="33" fillId="0" borderId="0" applyFill="0" applyBorder="0">
      <alignment vertical="center"/>
    </xf>
    <xf numFmtId="0" fontId="33" fillId="0" borderId="0" applyFill="0" applyBorder="0">
      <alignment vertical="center"/>
    </xf>
    <xf numFmtId="0" fontId="21" fillId="0" borderId="0"/>
    <xf numFmtId="0" fontId="21" fillId="0" borderId="0"/>
    <xf numFmtId="0" fontId="33" fillId="0" borderId="0" applyFill="0" applyBorder="0">
      <alignment vertical="center"/>
    </xf>
    <xf numFmtId="0" fontId="33" fillId="0" borderId="0" applyFill="0" applyBorder="0">
      <alignment vertical="center"/>
    </xf>
    <xf numFmtId="0" fontId="33" fillId="0" borderId="0" applyFill="0" applyBorder="0">
      <alignment vertical="center"/>
    </xf>
    <xf numFmtId="0" fontId="33" fillId="0" borderId="0" applyFill="0" applyBorder="0">
      <alignment vertical="center"/>
    </xf>
    <xf numFmtId="0" fontId="33" fillId="0" borderId="0" applyFill="0" applyBorder="0">
      <alignment vertical="center"/>
    </xf>
    <xf numFmtId="0" fontId="33" fillId="0" borderId="0" applyFill="0" applyBorder="0">
      <alignment vertical="center"/>
    </xf>
    <xf numFmtId="0" fontId="33" fillId="0" borderId="0" applyFill="0" applyBorder="0">
      <alignment vertical="center"/>
    </xf>
    <xf numFmtId="0" fontId="33" fillId="0" borderId="0" applyFill="0" applyBorder="0">
      <alignment vertical="center"/>
    </xf>
    <xf numFmtId="0" fontId="33" fillId="0" borderId="0" applyFill="0" applyBorder="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21" fillId="0" borderId="0"/>
    <xf numFmtId="0" fontId="33" fillId="0" borderId="0" applyFill="0" applyBorder="0">
      <alignment vertical="center"/>
    </xf>
    <xf numFmtId="0" fontId="21" fillId="0" borderId="0"/>
    <xf numFmtId="0" fontId="21" fillId="0" borderId="0"/>
    <xf numFmtId="0" fontId="21" fillId="0" borderId="0"/>
    <xf numFmtId="0" fontId="3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3" fillId="0" borderId="0"/>
    <xf numFmtId="0" fontId="18" fillId="2"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 fillId="0" borderId="0"/>
    <xf numFmtId="0" fontId="2" fillId="0" borderId="0"/>
    <xf numFmtId="0" fontId="2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4" fillId="0" borderId="0"/>
    <xf numFmtId="0" fontId="21" fillId="0" borderId="0"/>
    <xf numFmtId="0" fontId="3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8" fillId="0" borderId="0"/>
    <xf numFmtId="0" fontId="33" fillId="0" borderId="0" applyFill="0" applyBorder="0">
      <alignment vertical="center"/>
    </xf>
    <xf numFmtId="0" fontId="3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4" fillId="0" borderId="0"/>
    <xf numFmtId="0" fontId="21" fillId="0" borderId="0"/>
    <xf numFmtId="0" fontId="3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applyFill="0" applyBorder="0">
      <alignment vertical="center"/>
    </xf>
    <xf numFmtId="0" fontId="21" fillId="0" borderId="0"/>
    <xf numFmtId="0" fontId="21" fillId="0" borderId="0"/>
    <xf numFmtId="0" fontId="21" fillId="0" borderId="0"/>
    <xf numFmtId="0" fontId="21" fillId="0" borderId="0"/>
    <xf numFmtId="0" fontId="50" fillId="0" borderId="0"/>
    <xf numFmtId="0" fontId="33" fillId="0" borderId="0" applyFill="0" applyBorder="0">
      <alignment vertical="center"/>
    </xf>
    <xf numFmtId="0" fontId="50" fillId="0" borderId="0"/>
    <xf numFmtId="0" fontId="50" fillId="0" borderId="0"/>
    <xf numFmtId="0" fontId="50"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2" fillId="35" borderId="6" applyNumberForma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21"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0" fontId="34" fillId="42" borderId="29" applyNumberFormat="0" applyFont="0" applyAlignment="0" applyProtection="0"/>
    <xf numFmtId="185" fontId="33" fillId="0" borderId="0" applyFill="0" applyBorder="0">
      <alignment vertical="center"/>
    </xf>
    <xf numFmtId="185" fontId="33" fillId="0" borderId="0" applyFill="0" applyBorder="0">
      <alignment vertical="center"/>
    </xf>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16" fillId="36" borderId="1"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44"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0" fontId="94" fillId="51" borderId="30" applyNumberFormat="0" applyAlignment="0" applyProtection="0"/>
    <xf numFmtId="223" fontId="95" fillId="44" borderId="0">
      <alignment horizontal="right"/>
    </xf>
    <xf numFmtId="0" fontId="96" fillId="0" borderId="0" applyFill="0" applyBorder="0">
      <alignment vertical="center"/>
    </xf>
    <xf numFmtId="196" fontId="88" fillId="0" borderId="0" applyFill="0" applyBorder="0">
      <alignment horizontal="center" vertical="center"/>
    </xf>
    <xf numFmtId="197" fontId="88" fillId="0" borderId="0" applyFill="0" applyBorder="0">
      <alignment horizontal="right" vertical="center"/>
    </xf>
    <xf numFmtId="198" fontId="88" fillId="0" borderId="0" applyFill="0" applyBorder="0">
      <alignment horizontal="center" vertical="center"/>
    </xf>
    <xf numFmtId="199" fontId="88" fillId="0" borderId="0" applyFill="0" applyBorder="0">
      <alignment horizontal="center" vertical="center"/>
    </xf>
    <xf numFmtId="200" fontId="88" fillId="0" borderId="0" applyFill="0" applyBorder="0">
      <alignment horizontal="center" vertical="center"/>
    </xf>
    <xf numFmtId="0" fontId="97" fillId="0" borderId="0" applyFill="0" applyBorder="0">
      <alignment horizontal="right" vertical="center"/>
    </xf>
    <xf numFmtId="201" fontId="88" fillId="0" borderId="0" applyFill="0" applyBorder="0">
      <alignment horizontal="right" vertical="center"/>
    </xf>
    <xf numFmtId="0" fontId="98" fillId="0" borderId="0" applyFill="0" applyBorder="0">
      <alignment vertical="center"/>
    </xf>
    <xf numFmtId="0" fontId="99" fillId="0" borderId="0" applyFill="0" applyBorder="0">
      <alignment vertical="center"/>
    </xf>
    <xf numFmtId="0" fontId="97" fillId="0" borderId="0" applyFill="0" applyBorder="0">
      <alignment vertical="center"/>
    </xf>
    <xf numFmtId="0" fontId="88" fillId="0" borderId="0" applyFill="0" applyBorder="0">
      <alignment vertical="center"/>
    </xf>
    <xf numFmtId="176" fontId="88" fillId="0" borderId="0" applyFill="0" applyBorder="0">
      <alignment horizontal="center" vertical="center"/>
    </xf>
    <xf numFmtId="177" fontId="88" fillId="0" borderId="0" applyFill="0" applyBorder="0">
      <alignment horizontal="center" vertical="center"/>
    </xf>
    <xf numFmtId="178" fontId="88" fillId="0" borderId="0" applyFill="0" applyBorder="0">
      <alignment horizontal="center" vertical="center"/>
    </xf>
    <xf numFmtId="179" fontId="88" fillId="0" borderId="0" applyFill="0" applyBorder="0">
      <alignment horizontal="center" vertical="center"/>
    </xf>
    <xf numFmtId="180" fontId="88" fillId="0" borderId="0" applyFill="0" applyBorder="0">
      <alignment horizontal="center" vertical="center"/>
    </xf>
    <xf numFmtId="0" fontId="88" fillId="0" borderId="0" applyFill="0" applyBorder="0">
      <alignment horizontal="center" vertical="center"/>
    </xf>
    <xf numFmtId="181" fontId="88" fillId="0" borderId="0" applyFill="0" applyBorder="0">
      <alignment horizontal="center" vertical="center"/>
    </xf>
    <xf numFmtId="0" fontId="100" fillId="0" borderId="0" applyFill="0" applyBorder="0">
      <alignment vertical="center"/>
    </xf>
    <xf numFmtId="1" fontId="101" fillId="0" borderId="0" applyProtection="0">
      <alignment horizontal="right" vertical="center"/>
    </xf>
    <xf numFmtId="224" fontId="21" fillId="0" borderId="0" applyFill="0" applyBorder="0"/>
    <xf numFmtId="224" fontId="21" fillId="0" borderId="0" applyFill="0" applyBorder="0"/>
    <xf numFmtId="9" fontId="48" fillId="0" borderId="0" applyFont="0" applyFill="0" applyBorder="0" applyAlignment="0" applyProtection="0"/>
    <xf numFmtId="9" fontId="4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8"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4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4" fillId="0" borderId="0" applyFont="0" applyFill="0" applyBorder="0" applyAlignment="0" applyProtection="0"/>
    <xf numFmtId="9" fontId="21" fillId="0" borderId="0" applyFont="0" applyFill="0" applyBorder="0" applyAlignment="0" applyProtection="0"/>
    <xf numFmtId="9" fontId="34" fillId="0" borderId="0" applyFont="0" applyFill="0" applyBorder="0" applyAlignment="0" applyProtection="0"/>
    <xf numFmtId="9" fontId="4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0" fillId="0" borderId="0" applyFont="0" applyFill="0" applyBorder="0" applyAlignment="0" applyProtection="0"/>
    <xf numFmtId="9" fontId="33"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02" fillId="0" borderId="0"/>
    <xf numFmtId="186" fontId="33" fillId="0" borderId="0" applyFill="0" applyBorder="0">
      <alignment vertical="center"/>
    </xf>
    <xf numFmtId="186" fontId="33" fillId="0" borderId="0" applyFill="0" applyBorder="0">
      <alignment vertical="center"/>
    </xf>
    <xf numFmtId="0" fontId="69" fillId="0" borderId="0" applyFill="0" applyBorder="0">
      <alignment vertical="center"/>
    </xf>
    <xf numFmtId="0" fontId="69" fillId="0" borderId="0" applyFill="0" applyBorder="0">
      <alignment horizontal="right" vertical="center"/>
    </xf>
    <xf numFmtId="0" fontId="69" fillId="0" borderId="0" applyFill="0" applyBorder="0">
      <alignment vertical="center"/>
    </xf>
    <xf numFmtId="0" fontId="69" fillId="0" borderId="0" applyFill="0" applyBorder="0">
      <alignment vertical="center"/>
    </xf>
    <xf numFmtId="0" fontId="69" fillId="0" borderId="0" applyFill="0" applyBorder="0">
      <alignment vertical="center"/>
    </xf>
    <xf numFmtId="0" fontId="69" fillId="0" borderId="0" applyFill="0" applyBorder="0">
      <alignment vertical="center"/>
    </xf>
    <xf numFmtId="182" fontId="103" fillId="0" borderId="0" applyFill="0" applyBorder="0">
      <alignment horizontal="right" vertical="center"/>
    </xf>
    <xf numFmtId="182" fontId="103" fillId="0" borderId="0" applyFill="0" applyBorder="0">
      <alignment horizontal="right" vertical="center"/>
    </xf>
    <xf numFmtId="182" fontId="33" fillId="0" borderId="0" applyFill="0" applyBorder="0">
      <alignment vertical="center"/>
    </xf>
    <xf numFmtId="182" fontId="33" fillId="0" borderId="0" applyFill="0" applyBorder="0">
      <alignment vertical="center"/>
    </xf>
    <xf numFmtId="182" fontId="33" fillId="0" borderId="0" applyFill="0" applyBorder="0">
      <alignment vertical="center"/>
    </xf>
    <xf numFmtId="202" fontId="103" fillId="0" borderId="0" applyFill="0" applyBorder="0">
      <alignment horizontal="right" vertical="center"/>
    </xf>
    <xf numFmtId="202" fontId="103" fillId="0" borderId="0" applyFill="0" applyBorder="0">
      <alignment horizontal="right" vertical="center"/>
    </xf>
    <xf numFmtId="183" fontId="33" fillId="0" borderId="0" applyFill="0" applyBorder="0">
      <alignment vertical="center"/>
    </xf>
    <xf numFmtId="183" fontId="33" fillId="0" borderId="0" applyFill="0" applyBorder="0">
      <alignment vertical="center"/>
    </xf>
    <xf numFmtId="183" fontId="33" fillId="0" borderId="0" applyFill="0" applyBorder="0">
      <alignment vertical="center"/>
    </xf>
    <xf numFmtId="0" fontId="104" fillId="0" borderId="0" applyFill="0" applyBorder="0">
      <alignment vertical="center"/>
    </xf>
    <xf numFmtId="0" fontId="104" fillId="0" borderId="0" applyFill="0" applyBorder="0">
      <alignment vertical="center"/>
    </xf>
    <xf numFmtId="0" fontId="63" fillId="0" borderId="0" applyFill="0" applyBorder="0">
      <alignment vertical="center"/>
    </xf>
    <xf numFmtId="0" fontId="63" fillId="0" borderId="0" applyFill="0" applyBorder="0">
      <alignment vertical="center"/>
    </xf>
    <xf numFmtId="0" fontId="63" fillId="0" borderId="0" applyFill="0" applyBorder="0">
      <alignment vertical="center"/>
    </xf>
    <xf numFmtId="0" fontId="105" fillId="0" borderId="0" applyFill="0" applyBorder="0">
      <alignment vertical="center"/>
    </xf>
    <xf numFmtId="0" fontId="105" fillId="0" borderId="0" applyFill="0" applyBorder="0">
      <alignment vertical="center"/>
    </xf>
    <xf numFmtId="0" fontId="66" fillId="0" borderId="0" applyFill="0" applyBorder="0">
      <alignment vertical="center"/>
    </xf>
    <xf numFmtId="0" fontId="66" fillId="0" borderId="0" applyFill="0" applyBorder="0">
      <alignment vertical="center"/>
    </xf>
    <xf numFmtId="0" fontId="66" fillId="0" borderId="0" applyFill="0" applyBorder="0">
      <alignment vertical="center"/>
    </xf>
    <xf numFmtId="0" fontId="106" fillId="0" borderId="0" applyFill="0" applyBorder="0">
      <alignment vertical="center"/>
    </xf>
    <xf numFmtId="0" fontId="106" fillId="0" borderId="0" applyFill="0" applyBorder="0">
      <alignment vertical="center"/>
    </xf>
    <xf numFmtId="0" fontId="69" fillId="0" borderId="0" applyFill="0" applyBorder="0">
      <alignment vertical="center"/>
    </xf>
    <xf numFmtId="0" fontId="69" fillId="0" borderId="0" applyFill="0" applyBorder="0">
      <alignment vertical="center"/>
    </xf>
    <xf numFmtId="0" fontId="69" fillId="0" borderId="0" applyFill="0" applyBorder="0">
      <alignment vertical="center"/>
    </xf>
    <xf numFmtId="0" fontId="103" fillId="0" borderId="0" applyFill="0" applyBorder="0">
      <alignment vertical="center"/>
    </xf>
    <xf numFmtId="0" fontId="103" fillId="0" borderId="0" applyFill="0" applyBorder="0">
      <alignment vertical="center"/>
    </xf>
    <xf numFmtId="0" fontId="33" fillId="0" borderId="0" applyFill="0" applyBorder="0">
      <alignment vertical="center"/>
    </xf>
    <xf numFmtId="0" fontId="33" fillId="0" borderId="0" applyFill="0" applyBorder="0">
      <alignment vertical="center"/>
    </xf>
    <xf numFmtId="0" fontId="33" fillId="0" borderId="0" applyFill="0" applyBorder="0">
      <alignment vertical="center"/>
    </xf>
    <xf numFmtId="0" fontId="78" fillId="0" borderId="0" applyFill="0" applyBorder="0">
      <alignment horizontal="center" vertical="center"/>
      <protection locked="0"/>
    </xf>
    <xf numFmtId="0" fontId="78" fillId="0" borderId="0" applyFill="0" applyBorder="0">
      <alignment horizontal="center" vertical="center"/>
    </xf>
    <xf numFmtId="0" fontId="78" fillId="0" borderId="0" applyFill="0" applyBorder="0">
      <alignment horizontal="center" vertical="center"/>
    </xf>
    <xf numFmtId="0" fontId="78" fillId="0" borderId="0" applyFill="0" applyBorder="0">
      <alignment horizontal="center" vertical="center"/>
    </xf>
    <xf numFmtId="0" fontId="78" fillId="0" borderId="0" applyFill="0" applyBorder="0">
      <alignment horizontal="center" vertical="center"/>
      <protection locked="0"/>
    </xf>
    <xf numFmtId="0" fontId="78" fillId="0" borderId="0" applyFill="0" applyBorder="0">
      <alignment horizontal="center" vertical="center"/>
    </xf>
    <xf numFmtId="0" fontId="78" fillId="0" borderId="0" applyFill="0" applyBorder="0">
      <alignment horizontal="center" vertical="center"/>
    </xf>
    <xf numFmtId="0" fontId="78" fillId="0" borderId="0" applyFill="0" applyBorder="0">
      <alignment horizontal="center" vertical="center"/>
    </xf>
    <xf numFmtId="0" fontId="107" fillId="0" borderId="0" applyFill="0" applyBorder="0">
      <alignment horizontal="left" vertical="center"/>
      <protection locked="0"/>
    </xf>
    <xf numFmtId="0" fontId="79" fillId="0" borderId="0" applyFill="0" applyBorder="0">
      <alignment vertical="center"/>
    </xf>
    <xf numFmtId="0" fontId="79" fillId="0" borderId="0" applyFill="0" applyBorder="0">
      <alignment vertical="center"/>
    </xf>
    <xf numFmtId="0" fontId="79" fillId="0" borderId="0" applyFill="0" applyBorder="0">
      <alignment vertical="center"/>
    </xf>
    <xf numFmtId="0" fontId="79" fillId="0" borderId="0" applyFill="0" applyBorder="0">
      <alignment vertical="center"/>
    </xf>
    <xf numFmtId="0" fontId="108" fillId="0" borderId="0" applyFill="0" applyBorder="0">
      <alignment horizontal="left" vertical="center"/>
    </xf>
    <xf numFmtId="0" fontId="108" fillId="0" borderId="0" applyFill="0" applyBorder="0">
      <alignment horizontal="left" vertical="center"/>
    </xf>
    <xf numFmtId="0" fontId="90" fillId="0" borderId="0" applyFill="0" applyBorder="0">
      <alignment vertical="center"/>
    </xf>
    <xf numFmtId="0" fontId="90" fillId="0" borderId="0" applyFill="0" applyBorder="0">
      <alignment vertical="center"/>
    </xf>
    <xf numFmtId="0" fontId="90" fillId="0" borderId="0" applyFill="0" applyBorder="0">
      <alignment vertical="center"/>
    </xf>
    <xf numFmtId="184" fontId="103" fillId="0" borderId="0" applyFill="0" applyBorder="0">
      <alignment horizontal="right" vertical="center"/>
    </xf>
    <xf numFmtId="184" fontId="103" fillId="0" borderId="0" applyFill="0" applyBorder="0">
      <alignment horizontal="right" vertical="center"/>
    </xf>
    <xf numFmtId="184" fontId="33" fillId="0" borderId="0" applyFill="0" applyBorder="0">
      <alignment vertical="center"/>
    </xf>
    <xf numFmtId="184" fontId="33" fillId="0" borderId="0" applyFill="0" applyBorder="0">
      <alignment vertical="center"/>
    </xf>
    <xf numFmtId="184" fontId="33" fillId="0" borderId="0" applyFill="0" applyBorder="0">
      <alignment vertical="center"/>
    </xf>
    <xf numFmtId="0" fontId="103" fillId="0" borderId="0" applyFill="0" applyBorder="0">
      <alignment vertical="center"/>
    </xf>
    <xf numFmtId="0" fontId="103" fillId="0" borderId="0" applyFill="0" applyBorder="0">
      <alignment vertical="center"/>
    </xf>
    <xf numFmtId="0" fontId="33" fillId="0" borderId="0" applyFill="0" applyBorder="0">
      <alignment vertical="center"/>
    </xf>
    <xf numFmtId="0" fontId="33" fillId="0" borderId="0" applyFill="0" applyBorder="0">
      <alignment vertical="center"/>
    </xf>
    <xf numFmtId="0" fontId="33" fillId="0" borderId="0" applyFill="0" applyBorder="0">
      <alignment vertical="center"/>
    </xf>
    <xf numFmtId="191" fontId="103" fillId="0" borderId="0" applyFill="0" applyBorder="0">
      <alignment horizontal="right" vertical="center"/>
    </xf>
    <xf numFmtId="191" fontId="103" fillId="0" borderId="0" applyFill="0" applyBorder="0">
      <alignment horizontal="right" vertical="center"/>
    </xf>
    <xf numFmtId="185" fontId="33" fillId="0" borderId="0" applyFill="0" applyBorder="0">
      <alignment vertical="center"/>
    </xf>
    <xf numFmtId="185" fontId="33" fillId="0" borderId="0" applyFill="0" applyBorder="0">
      <alignment vertical="center"/>
    </xf>
    <xf numFmtId="185" fontId="33" fillId="0" borderId="0" applyFill="0" applyBorder="0">
      <alignment vertical="center"/>
    </xf>
    <xf numFmtId="186" fontId="103" fillId="0" borderId="0" applyFill="0" applyBorder="0">
      <alignment horizontal="right" vertical="center"/>
    </xf>
    <xf numFmtId="186" fontId="103" fillId="0" borderId="0" applyFill="0" applyBorder="0">
      <alignment horizontal="right" vertical="center"/>
    </xf>
    <xf numFmtId="186" fontId="33" fillId="0" borderId="0" applyFill="0" applyBorder="0">
      <alignment vertical="center"/>
    </xf>
    <xf numFmtId="186" fontId="33" fillId="0" borderId="0" applyFill="0" applyBorder="0">
      <alignment vertical="center"/>
    </xf>
    <xf numFmtId="186" fontId="33" fillId="0" borderId="0" applyFill="0" applyBorder="0">
      <alignment vertical="center"/>
    </xf>
    <xf numFmtId="0" fontId="106" fillId="0" borderId="0" applyFill="0" applyBorder="0">
      <alignment vertical="center"/>
    </xf>
    <xf numFmtId="0" fontId="106" fillId="0" borderId="0" applyFill="0" applyBorder="0">
      <alignment vertical="center"/>
    </xf>
    <xf numFmtId="0" fontId="69" fillId="0" borderId="0" applyFill="0" applyBorder="0">
      <alignment vertical="center"/>
    </xf>
    <xf numFmtId="0" fontId="69" fillId="0" borderId="0" applyFill="0" applyBorder="0">
      <alignment vertical="center"/>
    </xf>
    <xf numFmtId="0" fontId="69" fillId="0" borderId="0" applyFill="0" applyBorder="0">
      <alignment vertical="center"/>
    </xf>
    <xf numFmtId="191" fontId="109" fillId="0" borderId="0" applyFill="0" applyBorder="0">
      <alignment horizontal="left" vertical="center"/>
    </xf>
    <xf numFmtId="191" fontId="109" fillId="0" borderId="0" applyFill="0" applyBorder="0">
      <alignment horizontal="left" vertical="center"/>
    </xf>
    <xf numFmtId="0" fontId="110" fillId="0" borderId="0" applyFill="0" applyBorder="0">
      <alignment vertical="center"/>
    </xf>
    <xf numFmtId="0" fontId="110" fillId="0" borderId="0" applyFill="0" applyBorder="0">
      <alignment vertical="center"/>
    </xf>
    <xf numFmtId="0" fontId="110" fillId="0" borderId="0" applyFill="0" applyBorder="0">
      <alignment vertical="center"/>
    </xf>
    <xf numFmtId="0" fontId="111" fillId="0" borderId="0" applyFill="0" applyBorder="0">
      <alignment horizontal="left" vertical="center"/>
    </xf>
    <xf numFmtId="0" fontId="111" fillId="0" borderId="0" applyFill="0" applyBorder="0">
      <alignment horizontal="left" vertical="center"/>
    </xf>
    <xf numFmtId="0" fontId="112" fillId="0" borderId="0" applyFill="0" applyBorder="0">
      <alignment vertical="center"/>
    </xf>
    <xf numFmtId="0" fontId="112" fillId="0" borderId="0" applyFill="0" applyBorder="0">
      <alignment vertical="center"/>
    </xf>
    <xf numFmtId="0" fontId="112" fillId="0" borderId="0" applyFill="0" applyBorder="0">
      <alignment vertical="center"/>
    </xf>
    <xf numFmtId="0" fontId="33" fillId="0" borderId="0" applyFill="0" applyBorder="0">
      <alignment vertical="center"/>
      <protection locked="0"/>
    </xf>
    <xf numFmtId="0" fontId="33" fillId="0" borderId="0" applyFill="0" applyBorder="0">
      <alignment vertical="center"/>
      <protection locked="0"/>
    </xf>
    <xf numFmtId="0" fontId="80" fillId="0" borderId="0" applyFill="0" applyBorder="0">
      <alignment vertical="center"/>
    </xf>
    <xf numFmtId="0" fontId="81" fillId="0" borderId="0" applyFill="0" applyBorder="0">
      <alignment vertical="center"/>
    </xf>
    <xf numFmtId="0" fontId="81" fillId="0" borderId="0" applyFill="0" applyBorder="0">
      <alignment vertical="center"/>
    </xf>
    <xf numFmtId="0" fontId="82" fillId="0" borderId="0" applyFill="0" applyBorder="0">
      <alignment vertical="center"/>
    </xf>
    <xf numFmtId="0" fontId="82" fillId="0" borderId="0" applyFill="0" applyBorder="0">
      <alignment vertical="center"/>
    </xf>
    <xf numFmtId="0" fontId="82" fillId="0" borderId="0" applyFill="0" applyBorder="0">
      <alignment vertical="center"/>
    </xf>
    <xf numFmtId="0" fontId="82" fillId="0" borderId="0" applyFill="0" applyBorder="0">
      <alignment vertical="center"/>
    </xf>
    <xf numFmtId="194" fontId="103" fillId="0" borderId="0" applyFill="0" applyBorder="0">
      <alignment horizontal="right" vertical="center"/>
    </xf>
    <xf numFmtId="194" fontId="103" fillId="0" borderId="0" applyFill="0" applyBorder="0">
      <alignment horizontal="right" vertical="center"/>
    </xf>
    <xf numFmtId="187" fontId="33" fillId="0" borderId="0" applyFill="0" applyBorder="0">
      <alignment vertical="center"/>
    </xf>
    <xf numFmtId="187" fontId="33" fillId="0" borderId="0" applyFill="0" applyBorder="0">
      <alignment vertical="center"/>
    </xf>
    <xf numFmtId="187" fontId="33" fillId="0" borderId="0" applyFill="0" applyBorder="0">
      <alignment vertical="center"/>
    </xf>
    <xf numFmtId="0" fontId="46" fillId="0" borderId="0" applyNumberFormat="0" applyFont="0" applyFill="0" applyBorder="0" applyAlignment="0" applyProtection="0">
      <alignment horizontal="left"/>
    </xf>
    <xf numFmtId="0" fontId="46" fillId="0" borderId="0" applyNumberFormat="0" applyFont="0" applyFill="0" applyBorder="0" applyAlignment="0" applyProtection="0">
      <alignment horizontal="left"/>
    </xf>
    <xf numFmtId="0" fontId="46" fillId="0" borderId="0" applyNumberFormat="0" applyFont="0" applyFill="0" applyBorder="0" applyAlignment="0" applyProtection="0">
      <alignment horizontal="left"/>
    </xf>
    <xf numFmtId="0" fontId="46" fillId="0" borderId="0" applyNumberFormat="0" applyFont="0" applyFill="0" applyBorder="0" applyAlignment="0" applyProtection="0">
      <alignment horizontal="left"/>
    </xf>
    <xf numFmtId="0" fontId="46" fillId="0" borderId="0" applyNumberFormat="0" applyFont="0" applyFill="0" applyBorder="0" applyAlignment="0" applyProtection="0">
      <alignment horizontal="left"/>
    </xf>
    <xf numFmtId="0" fontId="46" fillId="0" borderId="0" applyNumberFormat="0" applyFont="0" applyFill="0" applyBorder="0" applyAlignment="0" applyProtection="0">
      <alignment horizontal="left"/>
    </xf>
    <xf numFmtId="0" fontId="46" fillId="0" borderId="0" applyNumberFormat="0" applyFont="0" applyFill="0" applyBorder="0" applyAlignment="0" applyProtection="0">
      <alignment horizontal="left"/>
    </xf>
    <xf numFmtId="15" fontId="46" fillId="0" borderId="0" applyFont="0" applyFill="0" applyBorder="0" applyAlignment="0" applyProtection="0"/>
    <xf numFmtId="15" fontId="46" fillId="0" borderId="0" applyFont="0" applyFill="0" applyBorder="0" applyAlignment="0" applyProtection="0"/>
    <xf numFmtId="15" fontId="46" fillId="0" borderId="0" applyFont="0" applyFill="0" applyBorder="0" applyAlignment="0" applyProtection="0"/>
    <xf numFmtId="15" fontId="46" fillId="0" borderId="0" applyFont="0" applyFill="0" applyBorder="0" applyAlignment="0" applyProtection="0"/>
    <xf numFmtId="15" fontId="46" fillId="0" borderId="0" applyFont="0" applyFill="0" applyBorder="0" applyAlignment="0" applyProtection="0"/>
    <xf numFmtId="15" fontId="46" fillId="0" borderId="0" applyFont="0" applyFill="0" applyBorder="0" applyAlignment="0" applyProtection="0"/>
    <xf numFmtId="15" fontId="46" fillId="0" borderId="0" applyFont="0" applyFill="0" applyBorder="0" applyAlignment="0" applyProtection="0"/>
    <xf numFmtId="4" fontId="46" fillId="0" borderId="0" applyFont="0" applyFill="0" applyBorder="0" applyAlignment="0" applyProtection="0"/>
    <xf numFmtId="4" fontId="46" fillId="0" borderId="0" applyFont="0" applyFill="0" applyBorder="0" applyAlignment="0" applyProtection="0"/>
    <xf numFmtId="4" fontId="46" fillId="0" borderId="0" applyFont="0" applyFill="0" applyBorder="0" applyAlignment="0" applyProtection="0"/>
    <xf numFmtId="4" fontId="46" fillId="0" borderId="0" applyFont="0" applyFill="0" applyBorder="0" applyAlignment="0" applyProtection="0"/>
    <xf numFmtId="4" fontId="46" fillId="0" borderId="0" applyFont="0" applyFill="0" applyBorder="0" applyAlignment="0" applyProtection="0"/>
    <xf numFmtId="4" fontId="46" fillId="0" borderId="0" applyFont="0" applyFill="0" applyBorder="0" applyAlignment="0" applyProtection="0"/>
    <xf numFmtId="4" fontId="46" fillId="0" borderId="0" applyFont="0" applyFill="0" applyBorder="0" applyAlignment="0" applyProtection="0"/>
    <xf numFmtId="225" fontId="113" fillId="0" borderId="31"/>
    <xf numFmtId="225" fontId="113" fillId="0" borderId="31"/>
    <xf numFmtId="225" fontId="113" fillId="0" borderId="31"/>
    <xf numFmtId="225" fontId="113" fillId="0" borderId="31"/>
    <xf numFmtId="225" fontId="113" fillId="0" borderId="31"/>
    <xf numFmtId="225" fontId="113" fillId="0" borderId="31"/>
    <xf numFmtId="225" fontId="113" fillId="0" borderId="31"/>
    <xf numFmtId="225" fontId="113" fillId="0" borderId="31"/>
    <xf numFmtId="225" fontId="113" fillId="0" borderId="31"/>
    <xf numFmtId="225" fontId="113" fillId="0" borderId="31"/>
    <xf numFmtId="225" fontId="113" fillId="0" borderId="31"/>
    <xf numFmtId="0" fontId="114" fillId="0" borderId="9">
      <alignment horizontal="center"/>
    </xf>
    <xf numFmtId="0" fontId="114" fillId="0" borderId="9">
      <alignment horizontal="center"/>
    </xf>
    <xf numFmtId="0" fontId="114" fillId="0" borderId="9">
      <alignment horizontal="center"/>
    </xf>
    <xf numFmtId="0" fontId="114" fillId="0" borderId="9">
      <alignment horizontal="center"/>
    </xf>
    <xf numFmtId="0" fontId="114" fillId="0" borderId="9">
      <alignment horizontal="center"/>
    </xf>
    <xf numFmtId="0" fontId="114" fillId="0" borderId="9">
      <alignment horizontal="center"/>
    </xf>
    <xf numFmtId="0" fontId="114" fillId="0" borderId="9">
      <alignment horizontal="center"/>
    </xf>
    <xf numFmtId="0" fontId="114" fillId="0" borderId="9">
      <alignment horizontal="center"/>
    </xf>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0" fontId="46" fillId="79" borderId="0" applyNumberFormat="0" applyFont="0" applyBorder="0" applyAlignment="0" applyProtection="0"/>
    <xf numFmtId="0" fontId="46" fillId="79" borderId="0" applyNumberFormat="0" applyFont="0" applyBorder="0" applyAlignment="0" applyProtection="0"/>
    <xf numFmtId="0" fontId="46" fillId="79" borderId="0" applyNumberFormat="0" applyFont="0" applyBorder="0" applyAlignment="0" applyProtection="0"/>
    <xf numFmtId="0" fontId="46" fillId="79" borderId="0" applyNumberFormat="0" applyFont="0" applyBorder="0" applyAlignment="0" applyProtection="0"/>
    <xf numFmtId="0" fontId="46" fillId="79" borderId="0" applyNumberFormat="0" applyFont="0" applyBorder="0" applyAlignment="0" applyProtection="0"/>
    <xf numFmtId="0" fontId="46" fillId="79" borderId="0" applyNumberFormat="0" applyFont="0" applyBorder="0" applyAlignment="0" applyProtection="0"/>
    <xf numFmtId="0" fontId="46" fillId="79" borderId="0" applyNumberFormat="0" applyFont="0" applyBorder="0" applyAlignment="0" applyProtection="0"/>
    <xf numFmtId="226" fontId="21" fillId="0" borderId="0"/>
    <xf numFmtId="226" fontId="21" fillId="0" borderId="0"/>
    <xf numFmtId="182" fontId="33" fillId="0" borderId="0" applyFill="0" applyBorder="0">
      <alignment horizontal="right" vertical="center"/>
    </xf>
    <xf numFmtId="196" fontId="33" fillId="0" borderId="0" applyFill="0" applyBorder="0">
      <alignment horizontal="right" vertical="center"/>
    </xf>
    <xf numFmtId="182" fontId="33" fillId="0" borderId="0" applyFill="0" applyBorder="0">
      <alignment horizontal="right" vertical="center"/>
    </xf>
    <xf numFmtId="182" fontId="33" fillId="0" borderId="0" applyFill="0" applyBorder="0">
      <alignment horizontal="right" vertical="center"/>
    </xf>
    <xf numFmtId="204" fontId="33" fillId="0" borderId="0" applyFill="0" applyBorder="0">
      <alignment horizontal="right" vertical="center"/>
    </xf>
    <xf numFmtId="204" fontId="33" fillId="0" borderId="0" applyFill="0" applyBorder="0">
      <alignment horizontal="right" vertical="center"/>
    </xf>
    <xf numFmtId="204" fontId="33" fillId="0" borderId="0" applyFill="0" applyBorder="0">
      <alignment horizontal="right" vertical="center"/>
    </xf>
    <xf numFmtId="202" fontId="33" fillId="0" borderId="0" applyFill="0" applyBorder="0">
      <alignment horizontal="right" vertical="center"/>
    </xf>
    <xf numFmtId="202" fontId="33" fillId="0" borderId="0" applyFill="0" applyBorder="0">
      <alignment horizontal="right" vertical="center"/>
    </xf>
    <xf numFmtId="204" fontId="33" fillId="0" borderId="0" applyFill="0" applyBorder="0">
      <alignment horizontal="right" vertical="center"/>
    </xf>
    <xf numFmtId="184" fontId="33" fillId="0" borderId="0" applyFill="0" applyBorder="0">
      <alignment horizontal="right" vertical="center"/>
    </xf>
    <xf numFmtId="198" fontId="33" fillId="0" borderId="0" applyFill="0" applyBorder="0">
      <alignment horizontal="right" vertical="center"/>
    </xf>
    <xf numFmtId="184" fontId="33" fillId="0" borderId="0" applyFill="0" applyBorder="0">
      <alignment horizontal="right" vertical="center"/>
    </xf>
    <xf numFmtId="184" fontId="33" fillId="0" borderId="0" applyFill="0" applyBorder="0">
      <alignment horizontal="right" vertical="center"/>
    </xf>
    <xf numFmtId="185" fontId="33" fillId="0" borderId="0" applyFill="0" applyBorder="0">
      <alignment horizontal="right" vertical="center"/>
    </xf>
    <xf numFmtId="185" fontId="33" fillId="0" borderId="0" applyFill="0" applyBorder="0">
      <alignment horizontal="right" vertical="center"/>
    </xf>
    <xf numFmtId="185" fontId="33" fillId="0" borderId="0" applyFill="0" applyBorder="0">
      <alignment horizontal="right" vertical="center"/>
    </xf>
    <xf numFmtId="191" fontId="33" fillId="0" borderId="0" applyFill="0" applyBorder="0">
      <alignment horizontal="right" vertical="center"/>
    </xf>
    <xf numFmtId="191" fontId="33" fillId="0" borderId="0" applyFill="0" applyBorder="0">
      <alignment horizontal="right" vertical="center"/>
    </xf>
    <xf numFmtId="185" fontId="33" fillId="0" borderId="0" applyFill="0" applyBorder="0">
      <alignment horizontal="right" vertical="center"/>
    </xf>
    <xf numFmtId="186" fontId="33" fillId="0" borderId="0" applyFill="0" applyBorder="0">
      <alignment horizontal="right" vertical="center"/>
    </xf>
    <xf numFmtId="200" fontId="33" fillId="0" borderId="0" applyFill="0" applyBorder="0">
      <alignment horizontal="right" vertical="center"/>
    </xf>
    <xf numFmtId="186" fontId="33" fillId="0" borderId="0" applyFill="0" applyBorder="0">
      <alignment horizontal="right" vertical="center"/>
    </xf>
    <xf numFmtId="186" fontId="33" fillId="0" borderId="0" applyFill="0" applyBorder="0">
      <alignment horizontal="right" vertical="center"/>
    </xf>
    <xf numFmtId="194" fontId="33" fillId="0" borderId="0" applyFill="0" applyBorder="0">
      <alignment horizontal="right" vertical="center"/>
    </xf>
    <xf numFmtId="194" fontId="33" fillId="0" borderId="0" applyFill="0" applyBorder="0">
      <alignment horizontal="right" vertical="center"/>
    </xf>
    <xf numFmtId="194" fontId="33" fillId="0" borderId="0" applyFill="0" applyBorder="0">
      <alignment horizontal="right" vertical="center"/>
    </xf>
    <xf numFmtId="194" fontId="33" fillId="0" borderId="0" applyFill="0" applyBorder="0">
      <alignment horizontal="right" vertical="center"/>
    </xf>
    <xf numFmtId="194" fontId="33" fillId="0" borderId="0" applyFill="0" applyBorder="0">
      <alignment horizontal="right" vertical="center"/>
    </xf>
    <xf numFmtId="0" fontId="115" fillId="0" borderId="32" applyNumberFormat="0" applyFont="0" applyFill="0" applyAlignment="0" applyProtection="0"/>
    <xf numFmtId="227" fontId="116" fillId="0" borderId="33" applyNumberFormat="0" applyProtection="0">
      <alignment horizontal="right" vertical="center"/>
    </xf>
    <xf numFmtId="227" fontId="117" fillId="0" borderId="34" applyNumberFormat="0" applyProtection="0">
      <alignment horizontal="right" vertical="center"/>
    </xf>
    <xf numFmtId="0" fontId="117" fillId="80" borderId="32" applyNumberFormat="0" applyAlignment="0" applyProtection="0">
      <alignment horizontal="left" vertical="center" indent="1"/>
    </xf>
    <xf numFmtId="0" fontId="118" fillId="81" borderId="34" applyNumberFormat="0" applyAlignment="0" applyProtection="0">
      <alignment horizontal="left" vertical="center" indent="1"/>
    </xf>
    <xf numFmtId="0" fontId="118" fillId="81" borderId="34" applyNumberFormat="0" applyAlignment="0" applyProtection="0">
      <alignment horizontal="left" vertical="center" indent="1"/>
    </xf>
    <xf numFmtId="0" fontId="119" fillId="0" borderId="35" applyNumberFormat="0" applyFill="0" applyBorder="0" applyAlignment="0" applyProtection="0"/>
    <xf numFmtId="0" fontId="119" fillId="81" borderId="34" applyNumberFormat="0" applyAlignment="0" applyProtection="0">
      <alignment horizontal="left" vertical="center" indent="1"/>
    </xf>
    <xf numFmtId="0" fontId="119" fillId="81" borderId="34" applyNumberFormat="0" applyAlignment="0" applyProtection="0">
      <alignment horizontal="left" vertical="center" indent="1"/>
    </xf>
    <xf numFmtId="227" fontId="120" fillId="82" borderId="33" applyNumberFormat="0" applyBorder="0" applyProtection="0">
      <alignment horizontal="right" vertical="center"/>
    </xf>
    <xf numFmtId="227" fontId="121" fillId="82" borderId="34" applyNumberFormat="0" applyBorder="0" applyProtection="0">
      <alignment horizontal="right" vertical="center"/>
    </xf>
    <xf numFmtId="0" fontId="119" fillId="83" borderId="34" applyNumberFormat="0" applyAlignment="0" applyProtection="0">
      <alignment horizontal="left" vertical="center" indent="1"/>
    </xf>
    <xf numFmtId="227" fontId="121" fillId="83" borderId="34" applyNumberFormat="0" applyProtection="0">
      <alignment horizontal="right" vertical="center"/>
    </xf>
    <xf numFmtId="0" fontId="122" fillId="0" borderId="35" applyBorder="0" applyAlignment="0" applyProtection="0"/>
    <xf numFmtId="0" fontId="21" fillId="42" borderId="0" applyNumberFormat="0" applyFont="0" applyBorder="0" applyAlignment="0" applyProtection="0"/>
    <xf numFmtId="0" fontId="21" fillId="42" borderId="0" applyNumberFormat="0" applyFont="0" applyBorder="0" applyAlignment="0" applyProtection="0"/>
    <xf numFmtId="227" fontId="123" fillId="84" borderId="36" applyNumberFormat="0" applyBorder="0" applyAlignment="0" applyProtection="0">
      <alignment horizontal="right" vertical="center" indent="1"/>
    </xf>
    <xf numFmtId="227" fontId="124" fillId="85" borderId="36" applyNumberFormat="0" applyBorder="0" applyAlignment="0" applyProtection="0">
      <alignment horizontal="right" vertical="center" indent="1"/>
    </xf>
    <xf numFmtId="227" fontId="124" fillId="86" borderId="36" applyNumberFormat="0" applyBorder="0" applyAlignment="0" applyProtection="0">
      <alignment horizontal="right" vertical="center" indent="1"/>
    </xf>
    <xf numFmtId="227" fontId="125" fillId="87" borderId="36" applyNumberFormat="0" applyBorder="0" applyAlignment="0" applyProtection="0">
      <alignment horizontal="right" vertical="center" indent="1"/>
    </xf>
    <xf numFmtId="227" fontId="125" fillId="88" borderId="36" applyNumberFormat="0" applyBorder="0" applyAlignment="0" applyProtection="0">
      <alignment horizontal="right" vertical="center" indent="1"/>
    </xf>
    <xf numFmtId="227" fontId="125" fillId="89" borderId="36" applyNumberFormat="0" applyBorder="0" applyAlignment="0" applyProtection="0">
      <alignment horizontal="right" vertical="center" indent="1"/>
    </xf>
    <xf numFmtId="227" fontId="126" fillId="90" borderId="36" applyNumberFormat="0" applyBorder="0" applyAlignment="0" applyProtection="0">
      <alignment horizontal="right" vertical="center" indent="1"/>
    </xf>
    <xf numFmtId="227" fontId="126" fillId="91" borderId="36" applyNumberFormat="0" applyBorder="0" applyAlignment="0" applyProtection="0">
      <alignment horizontal="right" vertical="center" indent="1"/>
    </xf>
    <xf numFmtId="227" fontId="126" fillId="92" borderId="36" applyNumberFormat="0" applyBorder="0" applyAlignment="0" applyProtection="0">
      <alignment horizontal="right" vertical="center" indent="1"/>
    </xf>
    <xf numFmtId="0" fontId="118" fillId="93" borderId="32" applyNumberFormat="0" applyAlignment="0" applyProtection="0">
      <alignment horizontal="left" vertical="center" indent="1"/>
    </xf>
    <xf numFmtId="0" fontId="118" fillId="94" borderId="32" applyNumberFormat="0" applyAlignment="0" applyProtection="0">
      <alignment horizontal="left" vertical="center" indent="1"/>
    </xf>
    <xf numFmtId="0" fontId="118" fillId="95" borderId="32" applyNumberFormat="0" applyAlignment="0" applyProtection="0">
      <alignment horizontal="left" vertical="center" indent="1"/>
    </xf>
    <xf numFmtId="0" fontId="118" fillId="82" borderId="32" applyNumberFormat="0" applyAlignment="0" applyProtection="0">
      <alignment horizontal="left" vertical="center" indent="1"/>
    </xf>
    <xf numFmtId="0" fontId="118" fillId="83" borderId="34" applyNumberFormat="0" applyAlignment="0" applyProtection="0">
      <alignment horizontal="left" vertical="center" indent="1"/>
    </xf>
    <xf numFmtId="0" fontId="21" fillId="44" borderId="0" applyNumberFormat="0" applyFont="0" applyBorder="0" applyAlignment="0" applyProtection="0"/>
    <xf numFmtId="0" fontId="21" fillId="44" borderId="0" applyNumberFormat="0" applyFont="0" applyBorder="0" applyAlignment="0" applyProtection="0"/>
    <xf numFmtId="0" fontId="21" fillId="51" borderId="0" applyNumberFormat="0" applyFont="0" applyBorder="0" applyAlignment="0" applyProtection="0"/>
    <xf numFmtId="0" fontId="21" fillId="51" borderId="0" applyNumberFormat="0" applyFont="0" applyBorder="0" applyAlignment="0" applyProtection="0"/>
    <xf numFmtId="227" fontId="116" fillId="82" borderId="33" applyNumberFormat="0" applyBorder="0" applyProtection="0">
      <alignment horizontal="right" vertical="center"/>
    </xf>
    <xf numFmtId="227" fontId="117" fillId="82" borderId="34" applyNumberFormat="0" applyBorder="0" applyProtection="0">
      <alignment horizontal="right" vertical="center"/>
    </xf>
    <xf numFmtId="227" fontId="116" fillId="96" borderId="32" applyNumberFormat="0" applyAlignment="0" applyProtection="0">
      <alignment horizontal="left" vertical="center" indent="1"/>
    </xf>
    <xf numFmtId="0" fontId="117" fillId="80" borderId="34" applyNumberFormat="0" applyAlignment="0" applyProtection="0">
      <alignment horizontal="left" vertical="center" indent="1"/>
    </xf>
    <xf numFmtId="0" fontId="21" fillId="0" borderId="0" applyNumberFormat="0" applyFont="0" applyFill="0" applyBorder="0" applyAlignment="0" applyProtection="0"/>
    <xf numFmtId="0" fontId="21" fillId="0" borderId="0" applyNumberFormat="0" applyFont="0" applyFill="0" applyBorder="0" applyAlignment="0" applyProtection="0"/>
    <xf numFmtId="0" fontId="118" fillId="83" borderId="34" applyNumberFormat="0" applyAlignment="0" applyProtection="0">
      <alignment horizontal="left" vertical="center" indent="1"/>
    </xf>
    <xf numFmtId="227" fontId="117" fillId="83" borderId="34" applyNumberFormat="0" applyProtection="0">
      <alignment horizontal="right" vertical="center"/>
    </xf>
    <xf numFmtId="0" fontId="21" fillId="51" borderId="0" applyNumberFormat="0" applyFont="0" applyBorder="0" applyAlignment="0" applyProtection="0"/>
    <xf numFmtId="0" fontId="21" fillId="51" borderId="0" applyNumberFormat="0" applyFont="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Border="0" applyAlignment="0" applyProtection="0"/>
    <xf numFmtId="0" fontId="21" fillId="0" borderId="0" applyNumberFormat="0" applyFont="0" applyBorder="0" applyAlignment="0" applyProtection="0"/>
    <xf numFmtId="0" fontId="110" fillId="0" borderId="0" applyFill="0" applyBorder="0">
      <alignment horizontal="left" vertical="center"/>
    </xf>
    <xf numFmtId="0" fontId="110" fillId="0" borderId="0" applyFill="0" applyBorder="0" applyAlignment="0"/>
    <xf numFmtId="0" fontId="110" fillId="0" borderId="0" applyFill="0" applyBorder="0">
      <alignment horizontal="left" vertical="center"/>
    </xf>
    <xf numFmtId="0" fontId="110" fillId="0" borderId="0" applyFill="0" applyBorder="0">
      <alignment horizontal="left" vertical="center"/>
    </xf>
    <xf numFmtId="0" fontId="110" fillId="0" borderId="0" applyFill="0" applyBorder="0">
      <alignment vertical="center"/>
    </xf>
    <xf numFmtId="0" fontId="110" fillId="0" borderId="0" applyFill="0" applyBorder="0">
      <alignment vertical="center"/>
    </xf>
    <xf numFmtId="0" fontId="110" fillId="0" borderId="0" applyFill="0" applyBorder="0">
      <alignment vertical="center"/>
    </xf>
    <xf numFmtId="0" fontId="127" fillId="0" borderId="0" applyNumberFormat="0" applyFill="0" applyBorder="0" applyAlignment="0" applyProtection="0"/>
    <xf numFmtId="0" fontId="112" fillId="0" borderId="0" applyFill="0" applyBorder="0">
      <alignment horizontal="left" vertical="center"/>
    </xf>
    <xf numFmtId="0" fontId="112" fillId="0" borderId="0" applyFill="0" applyBorder="0">
      <alignment horizontal="left" vertical="center"/>
    </xf>
    <xf numFmtId="0" fontId="112" fillId="0" borderId="0" applyFill="0" applyBorder="0">
      <alignment horizontal="left" vertical="center"/>
    </xf>
    <xf numFmtId="0" fontId="112" fillId="0" borderId="0" applyFill="0" applyBorder="0">
      <alignment horizontal="left" vertical="center"/>
    </xf>
    <xf numFmtId="0" fontId="127" fillId="0" borderId="0" applyNumberFormat="0" applyFill="0" applyBorder="0" applyAlignment="0" applyProtection="0"/>
    <xf numFmtId="0" fontId="112" fillId="0" borderId="0" applyFill="0" applyBorder="0">
      <alignment vertical="center"/>
    </xf>
    <xf numFmtId="0" fontId="112" fillId="0" borderId="0" applyFill="0" applyBorder="0">
      <alignment vertical="center"/>
    </xf>
    <xf numFmtId="0" fontId="112" fillId="0" borderId="0" applyFill="0" applyBorder="0">
      <alignment vertical="center"/>
    </xf>
    <xf numFmtId="0" fontId="21" fillId="0" borderId="0"/>
    <xf numFmtId="0" fontId="21" fillId="0" borderId="0"/>
    <xf numFmtId="0" fontId="90" fillId="0" borderId="0"/>
    <xf numFmtId="0" fontId="112" fillId="0" borderId="0"/>
    <xf numFmtId="15" fontId="21" fillId="0" borderId="0"/>
    <xf numFmtId="15" fontId="21" fillId="0" borderId="0"/>
    <xf numFmtId="10" fontId="21" fillId="0" borderId="0"/>
    <xf numFmtId="10" fontId="21" fillId="0" borderId="0"/>
    <xf numFmtId="0" fontId="33" fillId="0" borderId="0" applyFill="0" applyBorder="0">
      <alignment vertical="center"/>
      <protection locked="0"/>
    </xf>
    <xf numFmtId="0" fontId="33" fillId="0" borderId="0" applyFill="0" applyBorder="0">
      <alignment vertical="center"/>
      <protection locked="0"/>
    </xf>
    <xf numFmtId="0" fontId="128" fillId="0" borderId="0" applyBorder="0" applyProtection="0">
      <alignment vertical="center"/>
    </xf>
    <xf numFmtId="0" fontId="128" fillId="0" borderId="37" applyBorder="0" applyProtection="0">
      <alignment horizontal="right" vertical="center"/>
    </xf>
    <xf numFmtId="0" fontId="128" fillId="0" borderId="37" applyBorder="0" applyProtection="0">
      <alignment horizontal="right" vertical="center"/>
    </xf>
    <xf numFmtId="0" fontId="128" fillId="0" borderId="37" applyBorder="0" applyProtection="0">
      <alignment horizontal="right" vertical="center"/>
    </xf>
    <xf numFmtId="0" fontId="128" fillId="0" borderId="37" applyBorder="0" applyProtection="0">
      <alignment horizontal="right" vertical="center"/>
    </xf>
    <xf numFmtId="0" fontId="128" fillId="0" borderId="37" applyBorder="0" applyProtection="0">
      <alignment horizontal="right" vertical="center"/>
    </xf>
    <xf numFmtId="0" fontId="128" fillId="0" borderId="37" applyBorder="0" applyProtection="0">
      <alignment horizontal="right" vertical="center"/>
    </xf>
    <xf numFmtId="0" fontId="129" fillId="97" borderId="0" applyBorder="0" applyProtection="0">
      <alignment horizontal="centerContinuous" vertical="center"/>
    </xf>
    <xf numFmtId="0" fontId="129" fillId="98" borderId="37" applyBorder="0" applyProtection="0">
      <alignment horizontal="centerContinuous" vertical="center"/>
    </xf>
    <xf numFmtId="0" fontId="129" fillId="98" borderId="37" applyBorder="0" applyProtection="0">
      <alignment horizontal="centerContinuous" vertical="center"/>
    </xf>
    <xf numFmtId="0" fontId="129" fillId="98" borderId="37" applyBorder="0" applyProtection="0">
      <alignment horizontal="centerContinuous" vertical="center"/>
    </xf>
    <xf numFmtId="0" fontId="129" fillId="98" borderId="37" applyBorder="0" applyProtection="0">
      <alignment horizontal="centerContinuous" vertical="center"/>
    </xf>
    <xf numFmtId="0" fontId="129" fillId="98" borderId="37" applyBorder="0" applyProtection="0">
      <alignment horizontal="centerContinuous" vertical="center"/>
    </xf>
    <xf numFmtId="0" fontId="129" fillId="98" borderId="37" applyBorder="0" applyProtection="0">
      <alignment horizontal="centerContinuous" vertical="center"/>
    </xf>
    <xf numFmtId="0" fontId="128" fillId="0" borderId="0" applyBorder="0" applyProtection="0">
      <alignment vertical="center"/>
    </xf>
    <xf numFmtId="0" fontId="57" fillId="0" borderId="0">
      <alignment horizontal="left"/>
    </xf>
    <xf numFmtId="0" fontId="130" fillId="0" borderId="0" applyFill="0" applyBorder="0" applyProtection="0">
      <alignment horizontal="left"/>
    </xf>
    <xf numFmtId="0" fontId="57" fillId="0" borderId="38" applyFill="0" applyBorder="0" applyProtection="0">
      <alignment horizontal="left" vertical="top"/>
    </xf>
    <xf numFmtId="0" fontId="57" fillId="0" borderId="38" applyFill="0" applyBorder="0" applyProtection="0">
      <alignment horizontal="left" vertical="top"/>
    </xf>
    <xf numFmtId="0" fontId="57" fillId="0" borderId="38" applyFill="0" applyBorder="0" applyProtection="0">
      <alignment horizontal="left" vertical="top"/>
    </xf>
    <xf numFmtId="0" fontId="57" fillId="0" borderId="38" applyFill="0" applyBorder="0" applyProtection="0">
      <alignment horizontal="left" vertical="top"/>
    </xf>
    <xf numFmtId="0" fontId="57" fillId="0" borderId="38" applyFill="0" applyBorder="0" applyProtection="0">
      <alignment horizontal="left" vertical="top"/>
    </xf>
    <xf numFmtId="0" fontId="57" fillId="0" borderId="38" applyFill="0" applyBorder="0" applyProtection="0">
      <alignment horizontal="left" vertical="top"/>
    </xf>
    <xf numFmtId="0" fontId="57" fillId="0" borderId="38" applyFill="0" applyBorder="0" applyProtection="0">
      <alignment horizontal="left" vertical="top"/>
    </xf>
    <xf numFmtId="0" fontId="57" fillId="0" borderId="38" applyFill="0" applyBorder="0" applyProtection="0">
      <alignment horizontal="left" vertical="top"/>
    </xf>
    <xf numFmtId="49" fontId="21" fillId="0" borderId="0" applyFont="0" applyFill="0" applyBorder="0" applyAlignment="0" applyProtection="0"/>
    <xf numFmtId="0" fontId="131" fillId="0" borderId="0"/>
    <xf numFmtId="49" fontId="21" fillId="0" borderId="0" applyFont="0" applyFill="0" applyBorder="0" applyAlignment="0" applyProtection="0"/>
    <xf numFmtId="0" fontId="132" fillId="0" borderId="0"/>
    <xf numFmtId="0" fontId="132" fillId="0" borderId="0"/>
    <xf numFmtId="0" fontId="131" fillId="0" borderId="0"/>
    <xf numFmtId="221" fontId="133" fillId="0" borderId="0"/>
    <xf numFmtId="0" fontId="127"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23" fillId="0" borderId="0" applyNumberFormat="0" applyFill="0" applyBorder="0" applyAlignment="0" applyProtection="0"/>
    <xf numFmtId="0" fontId="135" fillId="0" borderId="0" applyFill="0" applyBorder="0">
      <alignment horizontal="left" vertical="center"/>
      <protection locked="0"/>
    </xf>
    <xf numFmtId="0" fontId="80" fillId="0" borderId="0" applyFill="0" applyBorder="0">
      <alignment vertical="center"/>
    </xf>
    <xf numFmtId="0" fontId="131" fillId="0" borderId="0"/>
    <xf numFmtId="0" fontId="81" fillId="0" borderId="0" applyFill="0" applyBorder="0">
      <alignment horizontal="left" vertical="center"/>
      <protection locked="0"/>
    </xf>
    <xf numFmtId="0" fontId="81" fillId="0" borderId="0" applyFill="0" applyBorder="0">
      <alignment horizontal="left" vertical="center"/>
      <protection locked="0"/>
    </xf>
    <xf numFmtId="0" fontId="131" fillId="0" borderId="0"/>
    <xf numFmtId="0" fontId="136" fillId="0" borderId="0" applyFill="0" applyBorder="0">
      <alignment horizontal="left" vertical="center"/>
      <protection locked="0"/>
    </xf>
    <xf numFmtId="0" fontId="136" fillId="0" borderId="0" applyFill="0" applyBorder="0">
      <alignment horizontal="left" vertical="center"/>
      <protection locked="0"/>
    </xf>
    <xf numFmtId="0" fontId="137" fillId="0" borderId="0" applyFill="0" applyBorder="0">
      <alignment horizontal="left" vertical="center"/>
      <protection locked="0"/>
    </xf>
    <xf numFmtId="0" fontId="137" fillId="0" borderId="0" applyFill="0" applyBorder="0">
      <alignment horizontal="left" vertical="center"/>
      <protection locked="0"/>
    </xf>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40"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228" fontId="21" fillId="0" borderId="37" applyBorder="0" applyProtection="0">
      <alignment horizontal="right"/>
    </xf>
    <xf numFmtId="228" fontId="21" fillId="0" borderId="37" applyBorder="0" applyProtection="0">
      <alignment horizontal="right"/>
    </xf>
    <xf numFmtId="228" fontId="21" fillId="0" borderId="37" applyBorder="0" applyProtection="0">
      <alignment horizontal="right"/>
    </xf>
    <xf numFmtId="228" fontId="21" fillId="0" borderId="37" applyBorder="0" applyProtection="0">
      <alignment horizontal="right"/>
    </xf>
    <xf numFmtId="228" fontId="21" fillId="0" borderId="37" applyBorder="0" applyProtection="0">
      <alignment horizontal="right"/>
    </xf>
    <xf numFmtId="228" fontId="21" fillId="0" borderId="37" applyBorder="0" applyProtection="0">
      <alignment horizontal="right"/>
    </xf>
    <xf numFmtId="228" fontId="21" fillId="0" borderId="37" applyBorder="0" applyProtection="0">
      <alignment horizontal="right"/>
    </xf>
    <xf numFmtId="228" fontId="21" fillId="0" borderId="37" applyBorder="0" applyProtection="0">
      <alignment horizontal="right"/>
    </xf>
    <xf numFmtId="187" fontId="33" fillId="0" borderId="0" applyFill="0" applyBorder="0">
      <alignment vertical="center"/>
    </xf>
    <xf numFmtId="187" fontId="33" fillId="0" borderId="0" applyFill="0" applyBorder="0">
      <alignment vertical="center"/>
    </xf>
    <xf numFmtId="229" fontId="139" fillId="99" borderId="41" applyFill="0" applyBorder="0">
      <alignment horizontal="right" indent="2"/>
      <protection locked="0"/>
    </xf>
    <xf numFmtId="0" fontId="143" fillId="0" borderId="0" applyNumberFormat="0" applyFill="0" applyBorder="0" applyAlignment="0" applyProtection="0"/>
  </cellStyleXfs>
  <cellXfs count="177">
    <xf numFmtId="0" fontId="0" fillId="2" borderId="0" xfId="0"/>
    <xf numFmtId="0" fontId="0" fillId="2" borderId="0" xfId="0"/>
    <xf numFmtId="0" fontId="5" fillId="2" borderId="0" xfId="0" applyFont="1" applyFill="1"/>
    <xf numFmtId="0" fontId="5" fillId="2" borderId="0" xfId="0" applyFont="1" applyFill="1" applyAlignment="1">
      <alignment horizontal="left"/>
    </xf>
    <xf numFmtId="0" fontId="17" fillId="2" borderId="0" xfId="8"/>
    <xf numFmtId="0" fontId="23" fillId="0" borderId="0" xfId="6"/>
    <xf numFmtId="0" fontId="23" fillId="2" borderId="0" xfId="7"/>
    <xf numFmtId="3" fontId="16" fillId="34" borderId="1" xfId="12"/>
    <xf numFmtId="41" fontId="16" fillId="0" borderId="1" xfId="14"/>
    <xf numFmtId="0" fontId="0" fillId="2" borderId="0" xfId="0"/>
    <xf numFmtId="0" fontId="0" fillId="2" borderId="0" xfId="0"/>
    <xf numFmtId="0" fontId="0" fillId="2" borderId="0" xfId="0" applyAlignment="1">
      <alignment wrapText="1"/>
    </xf>
    <xf numFmtId="0" fontId="17" fillId="2" borderId="0" xfId="8" applyAlignment="1">
      <alignment wrapText="1"/>
    </xf>
    <xf numFmtId="0" fontId="32" fillId="35" borderId="6" xfId="46" applyAlignment="1">
      <alignment wrapText="1"/>
    </xf>
    <xf numFmtId="0" fontId="0" fillId="2" borderId="0" xfId="0"/>
    <xf numFmtId="14" fontId="16" fillId="0" borderId="1" xfId="14" applyNumberFormat="1"/>
    <xf numFmtId="14" fontId="16" fillId="34" borderId="1" xfId="12" applyNumberFormat="1"/>
    <xf numFmtId="0" fontId="32" fillId="35" borderId="6" xfId="46"/>
    <xf numFmtId="165" fontId="32" fillId="35" borderId="6" xfId="46" applyNumberFormat="1"/>
    <xf numFmtId="164" fontId="16" fillId="34" borderId="1" xfId="12" applyNumberFormat="1"/>
    <xf numFmtId="41" fontId="16" fillId="0" borderId="1" xfId="14" applyAlignment="1">
      <alignment horizontal="right"/>
    </xf>
    <xf numFmtId="166" fontId="16" fillId="0" borderId="1" xfId="14" applyNumberFormat="1" applyAlignment="1">
      <alignment horizontal="right"/>
    </xf>
    <xf numFmtId="164" fontId="16" fillId="0" borderId="1" xfId="14" applyNumberFormat="1"/>
    <xf numFmtId="43" fontId="16" fillId="0" borderId="1" xfId="14" applyNumberFormat="1"/>
    <xf numFmtId="3" fontId="16" fillId="34" borderId="0" xfId="12" applyBorder="1"/>
    <xf numFmtId="10" fontId="16" fillId="34" borderId="1" xfId="12" applyNumberFormat="1"/>
    <xf numFmtId="10" fontId="16" fillId="34" borderId="7" xfId="12" applyNumberFormat="1" applyBorder="1"/>
    <xf numFmtId="2" fontId="16" fillId="0" borderId="1" xfId="14" applyNumberFormat="1"/>
    <xf numFmtId="167" fontId="16" fillId="34" borderId="1" xfId="12" applyNumberFormat="1"/>
    <xf numFmtId="164" fontId="32" fillId="35" borderId="6" xfId="46" applyNumberFormat="1"/>
    <xf numFmtId="0" fontId="17" fillId="2" borderId="0" xfId="8" applyFill="1" applyAlignment="1">
      <alignment wrapText="1"/>
    </xf>
    <xf numFmtId="0" fontId="0" fillId="2" borderId="0" xfId="0" applyFill="1" applyAlignment="1">
      <alignment wrapText="1"/>
    </xf>
    <xf numFmtId="0" fontId="0" fillId="2" borderId="0" xfId="0" applyFill="1"/>
    <xf numFmtId="0" fontId="23" fillId="2" borderId="0" xfId="6" applyFill="1"/>
    <xf numFmtId="167" fontId="16" fillId="0" borderId="1" xfId="14" applyNumberFormat="1"/>
    <xf numFmtId="0" fontId="19" fillId="2" borderId="0" xfId="0" applyFont="1" applyAlignment="1">
      <alignment wrapText="1"/>
    </xf>
    <xf numFmtId="43" fontId="16" fillId="34" borderId="1" xfId="12" applyNumberFormat="1"/>
    <xf numFmtId="43" fontId="0" fillId="2" borderId="0" xfId="0" applyNumberFormat="1"/>
    <xf numFmtId="0" fontId="23" fillId="2" borderId="0" xfId="7" applyAlignment="1">
      <alignment horizontal="center" vertical="center" wrapText="1"/>
    </xf>
    <xf numFmtId="3" fontId="16" fillId="34" borderId="1" xfId="12" applyAlignment="1">
      <alignment wrapText="1"/>
    </xf>
    <xf numFmtId="43" fontId="20" fillId="0" borderId="1" xfId="14" applyNumberFormat="1" applyFont="1"/>
    <xf numFmtId="43" fontId="0" fillId="2" borderId="0" xfId="0" applyNumberFormat="1" applyFill="1"/>
    <xf numFmtId="0" fontId="5" fillId="32" borderId="0" xfId="0" applyFont="1" applyFill="1"/>
    <xf numFmtId="0" fontId="0" fillId="32" borderId="0" xfId="0" applyFill="1"/>
    <xf numFmtId="3" fontId="16" fillId="34" borderId="1" xfId="12" applyAlignment="1">
      <alignment horizontal="center" vertical="center" wrapText="1"/>
    </xf>
    <xf numFmtId="41" fontId="16" fillId="0" borderId="1" xfId="14" applyAlignment="1">
      <alignment horizontal="center"/>
    </xf>
    <xf numFmtId="9" fontId="16" fillId="0" borderId="1" xfId="14" applyNumberFormat="1"/>
    <xf numFmtId="9" fontId="16" fillId="34" borderId="1" xfId="12" applyNumberFormat="1"/>
    <xf numFmtId="167" fontId="0" fillId="2" borderId="0" xfId="0" applyNumberFormat="1"/>
    <xf numFmtId="41" fontId="0" fillId="2" borderId="0" xfId="0" applyNumberFormat="1"/>
    <xf numFmtId="166" fontId="0" fillId="2" borderId="0" xfId="0" applyNumberFormat="1"/>
    <xf numFmtId="44" fontId="0" fillId="2" borderId="0" xfId="0" applyNumberFormat="1"/>
    <xf numFmtId="0" fontId="0" fillId="2" borderId="0" xfId="0" applyFill="1"/>
    <xf numFmtId="164" fontId="0" fillId="2" borderId="0" xfId="0" applyNumberFormat="1"/>
    <xf numFmtId="41" fontId="32" fillId="35" borderId="6" xfId="46" applyNumberFormat="1"/>
    <xf numFmtId="42" fontId="16" fillId="0" borderId="1" xfId="14" applyNumberFormat="1" applyAlignment="1">
      <alignment horizontal="right"/>
    </xf>
    <xf numFmtId="166" fontId="32" fillId="35" borderId="6" xfId="46" applyNumberFormat="1"/>
    <xf numFmtId="43" fontId="0" fillId="2" borderId="0" xfId="0" applyNumberFormat="1"/>
    <xf numFmtId="0" fontId="0" fillId="2" borderId="0" xfId="0"/>
    <xf numFmtId="171" fontId="26" fillId="2" borderId="9" xfId="106">
      <alignment horizontal="right"/>
    </xf>
    <xf numFmtId="0" fontId="26" fillId="2" borderId="9" xfId="107">
      <alignment horizontal="left"/>
    </xf>
    <xf numFmtId="0" fontId="16" fillId="36" borderId="1" xfId="75"/>
    <xf numFmtId="0" fontId="0" fillId="2" borderId="0" xfId="0"/>
    <xf numFmtId="0" fontId="27" fillId="32" borderId="0" xfId="109"/>
    <xf numFmtId="0" fontId="27" fillId="32" borderId="0" xfId="109" applyAlignment="1">
      <alignment horizontal="right" vertical="center" wrapText="1"/>
    </xf>
    <xf numFmtId="0" fontId="27" fillId="32" borderId="0" xfId="109" applyAlignment="1">
      <alignment horizontal="right"/>
    </xf>
    <xf numFmtId="0" fontId="27" fillId="32" borderId="0" xfId="109" applyAlignment="1">
      <alignment horizontal="left"/>
    </xf>
    <xf numFmtId="171" fontId="26" fillId="2" borderId="9" xfId="106" applyAlignment="1">
      <alignment horizontal="right"/>
    </xf>
    <xf numFmtId="168" fontId="23" fillId="2" borderId="0" xfId="7" applyNumberFormat="1"/>
    <xf numFmtId="0" fontId="28" fillId="2" borderId="9" xfId="107" applyFont="1">
      <alignment horizontal="left"/>
    </xf>
    <xf numFmtId="171" fontId="28" fillId="2" borderId="9" xfId="106" applyFont="1">
      <alignment horizontal="right"/>
    </xf>
    <xf numFmtId="0" fontId="17" fillId="2" borderId="0" xfId="8" applyAlignment="1">
      <alignment horizontal="center"/>
    </xf>
    <xf numFmtId="0" fontId="17" fillId="2" borderId="0" xfId="8" applyAlignment="1">
      <alignment horizontal="center"/>
    </xf>
    <xf numFmtId="0" fontId="23" fillId="2" borderId="0" xfId="7" applyAlignment="1">
      <alignment horizontal="right"/>
    </xf>
    <xf numFmtId="0" fontId="23" fillId="2" borderId="0" xfId="7" applyAlignment="1">
      <alignment horizontal="center"/>
    </xf>
    <xf numFmtId="167" fontId="18" fillId="36" borderId="1" xfId="48" applyNumberFormat="1" applyFill="1" applyBorder="1" applyAlignment="1">
      <alignment horizontal="right"/>
    </xf>
    <xf numFmtId="0" fontId="20" fillId="36" borderId="8" xfId="75" applyFont="1" applyBorder="1"/>
    <xf numFmtId="167" fontId="19" fillId="36" borderId="1" xfId="48" applyNumberFormat="1" applyFont="1" applyFill="1" applyBorder="1"/>
    <xf numFmtId="171" fontId="26" fillId="2" borderId="9" xfId="106" applyFont="1">
      <alignment horizontal="right"/>
    </xf>
    <xf numFmtId="0" fontId="17" fillId="2" borderId="0" xfId="8" applyAlignment="1">
      <alignment horizontal="center" wrapText="1"/>
    </xf>
    <xf numFmtId="171" fontId="26" fillId="2" borderId="0" xfId="106" applyBorder="1">
      <alignment horizontal="right"/>
    </xf>
    <xf numFmtId="0" fontId="26" fillId="2" borderId="9" xfId="107" applyAlignment="1">
      <alignment horizontal="left" wrapText="1"/>
    </xf>
    <xf numFmtId="0" fontId="27" fillId="32" borderId="0" xfId="109" applyAlignment="1">
      <alignment horizontal="justify" vertical="center" wrapText="1"/>
    </xf>
    <xf numFmtId="167" fontId="26" fillId="2" borderId="9" xfId="106" applyNumberFormat="1">
      <alignment horizontal="right"/>
    </xf>
    <xf numFmtId="0" fontId="27" fillId="32" borderId="0" xfId="109" applyAlignment="1">
      <alignment horizontal="left" vertical="center" wrapText="1"/>
    </xf>
    <xf numFmtId="169" fontId="27" fillId="32" borderId="0" xfId="109" applyNumberFormat="1" applyAlignment="1">
      <alignment horizontal="right" vertical="center" wrapText="1"/>
    </xf>
    <xf numFmtId="0" fontId="26" fillId="2" borderId="9" xfId="106" applyNumberFormat="1">
      <alignment horizontal="right"/>
    </xf>
    <xf numFmtId="0" fontId="28" fillId="2" borderId="9" xfId="107" applyFont="1" applyAlignment="1">
      <alignment horizontal="left" wrapText="1"/>
    </xf>
    <xf numFmtId="0" fontId="31" fillId="37" borderId="11" xfId="0" applyFont="1" applyFill="1" applyBorder="1" applyAlignment="1">
      <alignment horizontal="center" vertical="center" wrapText="1"/>
    </xf>
    <xf numFmtId="0" fontId="31" fillId="37" borderId="10" xfId="0" applyFont="1" applyFill="1" applyBorder="1" applyAlignment="1">
      <alignment horizontal="center" vertical="center" wrapText="1"/>
    </xf>
    <xf numFmtId="0" fontId="29" fillId="2" borderId="10" xfId="0" applyFont="1" applyBorder="1" applyAlignment="1">
      <alignment horizontal="left" vertical="center" wrapText="1"/>
    </xf>
    <xf numFmtId="0" fontId="30" fillId="2" borderId="10" xfId="0" applyFont="1" applyBorder="1" applyAlignment="1">
      <alignment horizontal="left" vertical="center" wrapText="1"/>
    </xf>
    <xf numFmtId="43" fontId="29" fillId="2" borderId="10" xfId="0" applyNumberFormat="1" applyFont="1" applyBorder="1" applyAlignment="1">
      <alignment horizontal="center" vertical="center" wrapText="1"/>
    </xf>
    <xf numFmtId="167" fontId="32" fillId="35" borderId="6" xfId="46" applyNumberFormat="1"/>
    <xf numFmtId="170" fontId="26" fillId="2" borderId="9" xfId="106" applyNumberFormat="1">
      <alignment horizontal="right"/>
    </xf>
    <xf numFmtId="42" fontId="16" fillId="34" borderId="1" xfId="12" applyNumberFormat="1" applyAlignment="1">
      <alignment horizontal="right"/>
    </xf>
    <xf numFmtId="167" fontId="18" fillId="2" borderId="0" xfId="48" applyNumberFormat="1" applyFill="1"/>
    <xf numFmtId="42" fontId="0" fillId="2" borderId="0" xfId="0" applyNumberFormat="1"/>
    <xf numFmtId="0" fontId="17" fillId="2" borderId="0" xfId="8" applyAlignment="1">
      <alignment horizontal="right" wrapText="1"/>
    </xf>
    <xf numFmtId="0" fontId="17" fillId="2" borderId="0" xfId="8" applyAlignment="1">
      <alignment horizontal="right"/>
    </xf>
    <xf numFmtId="167" fontId="18" fillId="0" borderId="1" xfId="48" applyNumberFormat="1" applyBorder="1"/>
    <xf numFmtId="43" fontId="32" fillId="35" borderId="6" xfId="46" applyNumberFormat="1"/>
    <xf numFmtId="170" fontId="30" fillId="2" borderId="10" xfId="0" applyNumberFormat="1" applyFont="1" applyBorder="1" applyAlignment="1">
      <alignment horizontal="center" vertical="center" wrapText="1"/>
    </xf>
    <xf numFmtId="0" fontId="26" fillId="2" borderId="9" xfId="107" applyFont="1">
      <alignment horizontal="left"/>
    </xf>
    <xf numFmtId="171" fontId="26" fillId="2" borderId="9" xfId="106" applyFont="1" applyAlignment="1">
      <alignment horizontal="right"/>
    </xf>
    <xf numFmtId="0" fontId="0" fillId="33" borderId="0" xfId="0" applyFill="1"/>
    <xf numFmtId="10" fontId="16" fillId="0" borderId="1" xfId="14" applyNumberFormat="1"/>
    <xf numFmtId="41" fontId="16" fillId="0" borderId="1" xfId="14" applyNumberFormat="1"/>
    <xf numFmtId="41" fontId="16" fillId="36" borderId="1" xfId="75" applyNumberFormat="1"/>
    <xf numFmtId="3" fontId="16" fillId="34" borderId="1" xfId="12" applyAlignment="1">
      <alignment horizontal="left"/>
    </xf>
    <xf numFmtId="171" fontId="0" fillId="2" borderId="0" xfId="0" applyNumberFormat="1"/>
    <xf numFmtId="41" fontId="16" fillId="0" borderId="1" xfId="14" applyAlignment="1">
      <alignment horizontal="center" vertical="center" wrapText="1"/>
    </xf>
    <xf numFmtId="41" fontId="16" fillId="0" borderId="1" xfId="14" applyAlignment="1">
      <alignment vertical="center" wrapText="1"/>
    </xf>
    <xf numFmtId="0" fontId="23" fillId="2" borderId="0" xfId="7" applyAlignment="1">
      <alignment horizontal="center"/>
    </xf>
    <xf numFmtId="43" fontId="18" fillId="2" borderId="0" xfId="48" applyFill="1" applyAlignment="1">
      <alignment wrapText="1"/>
    </xf>
    <xf numFmtId="171" fontId="32" fillId="35" borderId="6" xfId="46" applyNumberFormat="1"/>
    <xf numFmtId="170" fontId="32" fillId="35" borderId="6" xfId="46" applyNumberFormat="1"/>
    <xf numFmtId="171" fontId="32" fillId="35" borderId="6" xfId="46" applyNumberFormat="1" applyAlignment="1">
      <alignment horizontal="right"/>
    </xf>
    <xf numFmtId="0" fontId="16" fillId="34" borderId="1" xfId="12" applyNumberFormat="1"/>
    <xf numFmtId="43" fontId="16" fillId="36" borderId="1" xfId="75" applyNumberFormat="1"/>
    <xf numFmtId="173" fontId="16" fillId="0" borderId="1" xfId="14" applyNumberFormat="1"/>
    <xf numFmtId="174" fontId="16" fillId="0" borderId="1" xfId="14" applyNumberFormat="1"/>
    <xf numFmtId="10" fontId="16" fillId="33" borderId="7" xfId="12" applyNumberFormat="1" applyFill="1" applyBorder="1"/>
    <xf numFmtId="43" fontId="5" fillId="2" borderId="0" xfId="0" applyNumberFormat="1" applyFont="1" applyFill="1"/>
    <xf numFmtId="172" fontId="32" fillId="35" borderId="6" xfId="46" applyNumberFormat="1"/>
    <xf numFmtId="167" fontId="16" fillId="0" borderId="1" xfId="14" applyNumberFormat="1" applyFill="1"/>
    <xf numFmtId="41" fontId="16" fillId="33" borderId="1" xfId="14" applyFill="1" applyAlignment="1">
      <alignment vertical="center" wrapText="1"/>
    </xf>
    <xf numFmtId="41" fontId="16" fillId="33" borderId="1" xfId="14" applyFill="1" applyAlignment="1">
      <alignment horizontal="center" vertical="center" wrapText="1"/>
    </xf>
    <xf numFmtId="3" fontId="16" fillId="33" borderId="1" xfId="12" applyFill="1" applyAlignment="1">
      <alignment horizontal="center" vertical="center" wrapText="1"/>
    </xf>
    <xf numFmtId="3" fontId="16" fillId="33" borderId="1" xfId="12" applyFill="1"/>
    <xf numFmtId="167" fontId="16" fillId="33" borderId="1" xfId="12" applyNumberFormat="1" applyFill="1"/>
    <xf numFmtId="9" fontId="16" fillId="33" borderId="1" xfId="12" applyNumberFormat="1" applyFill="1"/>
    <xf numFmtId="167" fontId="16" fillId="33" borderId="1" xfId="14" applyNumberFormat="1" applyFill="1"/>
    <xf numFmtId="43" fontId="16" fillId="33" borderId="1" xfId="14" applyNumberFormat="1" applyFill="1"/>
    <xf numFmtId="41" fontId="16" fillId="33" borderId="1" xfId="14" applyFill="1"/>
    <xf numFmtId="41" fontId="16" fillId="33" borderId="1" xfId="14" applyFill="1" applyAlignment="1">
      <alignment horizontal="right"/>
    </xf>
    <xf numFmtId="3" fontId="16" fillId="33" borderId="1" xfId="12" applyFill="1" applyAlignment="1">
      <alignment wrapText="1"/>
    </xf>
    <xf numFmtId="166" fontId="16" fillId="33" borderId="1" xfId="14" applyNumberFormat="1" applyFill="1" applyAlignment="1">
      <alignment horizontal="right"/>
    </xf>
    <xf numFmtId="9" fontId="16" fillId="33" borderId="1" xfId="14" applyNumberFormat="1" applyFill="1"/>
    <xf numFmtId="173" fontId="16" fillId="33" borderId="1" xfId="14" applyNumberFormat="1" applyFill="1"/>
    <xf numFmtId="164" fontId="16" fillId="33" borderId="1" xfId="14" applyNumberFormat="1" applyFill="1"/>
    <xf numFmtId="174" fontId="16" fillId="33" borderId="1" xfId="14" applyNumberFormat="1" applyFill="1"/>
    <xf numFmtId="0" fontId="16" fillId="33" borderId="1" xfId="12" applyNumberFormat="1" applyFill="1"/>
    <xf numFmtId="43" fontId="20" fillId="33" borderId="1" xfId="14" applyNumberFormat="1" applyFont="1" applyFill="1"/>
    <xf numFmtId="0" fontId="1" fillId="0" borderId="0" xfId="110"/>
    <xf numFmtId="2" fontId="1" fillId="0" borderId="0" xfId="110" applyNumberFormat="1"/>
    <xf numFmtId="3" fontId="26" fillId="2" borderId="9" xfId="107" applyNumberFormat="1">
      <alignment horizontal="left"/>
    </xf>
    <xf numFmtId="0" fontId="140" fillId="2" borderId="0" xfId="0" applyFont="1" applyFill="1" applyBorder="1" applyAlignment="1">
      <alignment horizontal="left" vertical="center"/>
    </xf>
    <xf numFmtId="0" fontId="0" fillId="2" borderId="0" xfId="0" applyFont="1" applyFill="1" applyBorder="1"/>
    <xf numFmtId="0" fontId="141" fillId="2" borderId="42" xfId="0" applyFont="1" applyFill="1" applyBorder="1" applyAlignment="1">
      <alignment horizontal="left"/>
    </xf>
    <xf numFmtId="0" fontId="0" fillId="2" borderId="42" xfId="0" applyFont="1" applyFill="1" applyBorder="1"/>
    <xf numFmtId="167" fontId="88" fillId="100" borderId="0" xfId="0" applyNumberFormat="1" applyFont="1" applyFill="1"/>
    <xf numFmtId="0" fontId="142" fillId="101" borderId="43" xfId="0" applyFont="1" applyFill="1" applyBorder="1"/>
    <xf numFmtId="0" fontId="0" fillId="101" borderId="43" xfId="0" applyFill="1" applyBorder="1"/>
    <xf numFmtId="167" fontId="88" fillId="2" borderId="0" xfId="0" applyNumberFormat="1" applyFont="1"/>
    <xf numFmtId="167" fontId="97" fillId="2" borderId="0" xfId="0" applyNumberFormat="1" applyFont="1"/>
    <xf numFmtId="167" fontId="144" fillId="0" borderId="0" xfId="58964" applyNumberFormat="1" applyFont="1" applyAlignment="1" applyProtection="1"/>
    <xf numFmtId="167" fontId="145" fillId="2" borderId="0" xfId="0" applyNumberFormat="1" applyFont="1"/>
    <xf numFmtId="167" fontId="143" fillId="2" borderId="0" xfId="58964" applyNumberFormat="1" applyFill="1"/>
    <xf numFmtId="167" fontId="143" fillId="0" borderId="0" xfId="58964" applyNumberFormat="1" applyAlignment="1" applyProtection="1"/>
    <xf numFmtId="0" fontId="143" fillId="2" borderId="0" xfId="58964" applyFill="1"/>
    <xf numFmtId="0" fontId="146" fillId="101" borderId="43" xfId="0" applyFont="1" applyFill="1" applyBorder="1"/>
    <xf numFmtId="0" fontId="147" fillId="101" borderId="43" xfId="0" applyFont="1" applyFill="1" applyBorder="1"/>
    <xf numFmtId="0" fontId="146" fillId="2" borderId="0" xfId="0" applyFont="1"/>
    <xf numFmtId="167" fontId="148" fillId="2" borderId="0" xfId="0" applyNumberFormat="1" applyFont="1"/>
    <xf numFmtId="167" fontId="149" fillId="2" borderId="0" xfId="0" applyNumberFormat="1" applyFont="1"/>
    <xf numFmtId="167" fontId="150" fillId="2" borderId="0" xfId="0" applyNumberFormat="1" applyFont="1" applyAlignment="1" applyProtection="1"/>
    <xf numFmtId="167" fontId="144" fillId="0" borderId="0" xfId="58964" applyNumberFormat="1" applyFont="1" applyBorder="1" applyAlignment="1" applyProtection="1"/>
    <xf numFmtId="167" fontId="145" fillId="2" borderId="0" xfId="0" applyNumberFormat="1" applyFont="1" applyBorder="1"/>
    <xf numFmtId="167" fontId="88" fillId="2" borderId="0" xfId="0" applyNumberFormat="1" applyFont="1" applyBorder="1"/>
    <xf numFmtId="0" fontId="17" fillId="2" borderId="0" xfId="8" applyAlignment="1">
      <alignment horizontal="center"/>
    </xf>
    <xf numFmtId="0" fontId="27" fillId="32" borderId="0" xfId="109" applyAlignment="1">
      <alignment horizontal="justify" vertical="center" wrapText="1"/>
    </xf>
    <xf numFmtId="0" fontId="31" fillId="37" borderId="11" xfId="0" applyFont="1" applyFill="1" applyBorder="1" applyAlignment="1">
      <alignment horizontal="left" vertical="center" wrapText="1"/>
    </xf>
    <xf numFmtId="0" fontId="31" fillId="37" borderId="10" xfId="0" applyFont="1" applyFill="1" applyBorder="1" applyAlignment="1">
      <alignment horizontal="left" vertical="center" wrapText="1"/>
    </xf>
    <xf numFmtId="0" fontId="31" fillId="37" borderId="11" xfId="0" applyFont="1" applyFill="1" applyBorder="1" applyAlignment="1">
      <alignment horizontal="center" vertical="center" wrapText="1"/>
    </xf>
    <xf numFmtId="0" fontId="31" fillId="37" borderId="10" xfId="0" applyFont="1" applyFill="1" applyBorder="1" applyAlignment="1">
      <alignment horizontal="center" vertical="center" wrapText="1"/>
    </xf>
    <xf numFmtId="0" fontId="23" fillId="2" borderId="0" xfId="7" applyAlignment="1">
      <alignment horizontal="center"/>
    </xf>
  </cellXfs>
  <cellStyles count="58965">
    <cellStyle name=" 1" xfId="50"/>
    <cellStyle name=" 1 2" xfId="111"/>
    <cellStyle name="_080606_Parmelia - MEJ and CAPEX_Final_CRC_PL " xfId="51"/>
    <cellStyle name="_2010 Budget FY10_PL " xfId="52"/>
    <cellStyle name="_APA Group Balance sheet &amp; Cashflow BUDGET FY09 revised 200808_PL " xfId="53"/>
    <cellStyle name="_APA GROUP Budget by Month" xfId="49"/>
    <cellStyle name="_APA GROUP Budget by Month_PL " xfId="54"/>
    <cellStyle name="_APT PARMELIA QTR I Forecast Additional Services_PL " xfId="55"/>
    <cellStyle name="_Book2_PL " xfId="56"/>
    <cellStyle name="_Capex" xfId="112"/>
    <cellStyle name="_Capex 2" xfId="113"/>
    <cellStyle name="_Capital Expenditure Report April 2008_PL " xfId="57"/>
    <cellStyle name="_Capital Expenditure Report Jan 2008_PL " xfId="58"/>
    <cellStyle name="_Capital Expenditure Report March 2008 (2)_PL " xfId="59"/>
    <cellStyle name="_Capital Expenditure Report May 2008_PL " xfId="60"/>
    <cellStyle name="_Capital Expenditure Report Oct 2007_PL " xfId="61"/>
    <cellStyle name="_Capital Expenditure Report Sept 2007_PL " xfId="62"/>
    <cellStyle name="_Finance Board Report OCTOBER 2007 APA GROUP 071107_PL " xfId="63"/>
    <cellStyle name="_Lease movements_PL " xfId="64"/>
    <cellStyle name="_Parmelia CAPEX - Cancelled_PL " xfId="65"/>
    <cellStyle name="_Parmelia CAPEX - Mondarra_PL " xfId="66"/>
    <cellStyle name="_Parmelia CAPEX Deferred_PL " xfId="67"/>
    <cellStyle name="_Parmelia CAPEX_PL " xfId="68"/>
    <cellStyle name="_Parmelia MEJ_PL " xfId="69"/>
    <cellStyle name="_Sheet1_PL " xfId="70"/>
    <cellStyle name="_UED AMP 2009-14 Final 250309 Less PU" xfId="114"/>
    <cellStyle name="_UED AMP 2009-14 Final 250309 Less PU 2" xfId="115"/>
    <cellStyle name="_UED AMP 2009-14 Final 250309 Less PU_1011 monthly" xfId="116"/>
    <cellStyle name="_UED AMP 2009-14 Final 250309 Less PU_1011 monthly 2" xfId="117"/>
    <cellStyle name="20% - Accent1" xfId="18" builtinId="30" hidden="1"/>
    <cellStyle name="20% - Accent1" xfId="82" builtinId="30" hidden="1" customBuiltin="1"/>
    <cellStyle name="20% - Accent1 2" xfId="118"/>
    <cellStyle name="20% - Accent1 3" xfId="119"/>
    <cellStyle name="20% - Accent1 4" xfId="120"/>
    <cellStyle name="20% - Accent1 5" xfId="121"/>
    <cellStyle name="20% - Accent1 6" xfId="122"/>
    <cellStyle name="20% - Accent2" xfId="22" builtinId="34" hidden="1"/>
    <cellStyle name="20% - Accent2" xfId="86" builtinId="34" hidden="1" customBuiltin="1"/>
    <cellStyle name="20% - Accent2 2" xfId="123"/>
    <cellStyle name="20% - Accent2 3" xfId="124"/>
    <cellStyle name="20% - Accent2 4" xfId="125"/>
    <cellStyle name="20% - Accent2 5" xfId="126"/>
    <cellStyle name="20% - Accent2 6" xfId="127"/>
    <cellStyle name="20% - Accent3" xfId="26" builtinId="38" hidden="1"/>
    <cellStyle name="20% - Accent3" xfId="90" builtinId="38" hidden="1" customBuiltin="1"/>
    <cellStyle name="20% - Accent3 2" xfId="128"/>
    <cellStyle name="20% - Accent3 3" xfId="129"/>
    <cellStyle name="20% - Accent3 4" xfId="130"/>
    <cellStyle name="20% - Accent3 5" xfId="131"/>
    <cellStyle name="20% - Accent3 6" xfId="132"/>
    <cellStyle name="20% - Accent4" xfId="30" builtinId="42" hidden="1"/>
    <cellStyle name="20% - Accent4" xfId="94" builtinId="42" hidden="1" customBuiltin="1"/>
    <cellStyle name="20% - Accent4 2" xfId="133"/>
    <cellStyle name="20% - Accent4 3" xfId="134"/>
    <cellStyle name="20% - Accent4 4" xfId="135"/>
    <cellStyle name="20% - Accent4 5" xfId="136"/>
    <cellStyle name="20% - Accent4 6" xfId="137"/>
    <cellStyle name="20% - Accent5" xfId="34" builtinId="46" hidden="1"/>
    <cellStyle name="20% - Accent5" xfId="98" builtinId="46" hidden="1" customBuiltin="1"/>
    <cellStyle name="20% - Accent5 2" xfId="138"/>
    <cellStyle name="20% - Accent5 3" xfId="139"/>
    <cellStyle name="20% - Accent5 4" xfId="140"/>
    <cellStyle name="20% - Accent5 5" xfId="141"/>
    <cellStyle name="20% - Accent5 6" xfId="142"/>
    <cellStyle name="20% - Accent6" xfId="38" builtinId="50" hidden="1"/>
    <cellStyle name="20% - Accent6" xfId="102" builtinId="50" hidden="1" customBuiltin="1"/>
    <cellStyle name="20% - Accent6 2" xfId="143"/>
    <cellStyle name="20% - Accent6 3" xfId="144"/>
    <cellStyle name="20% - Accent6 4" xfId="145"/>
    <cellStyle name="20% - Accent6 5" xfId="146"/>
    <cellStyle name="40% - Accent1" xfId="19" builtinId="31" hidden="1"/>
    <cellStyle name="40% - Accent1" xfId="83" builtinId="31" hidden="1" customBuiltin="1"/>
    <cellStyle name="40% - Accent1 2" xfId="147"/>
    <cellStyle name="40% - Accent1 3" xfId="148"/>
    <cellStyle name="40% - Accent1 4" xfId="149"/>
    <cellStyle name="40% - Accent1 5" xfId="150"/>
    <cellStyle name="40% - Accent1 6" xfId="151"/>
    <cellStyle name="40% - Accent2" xfId="23" builtinId="35" hidden="1"/>
    <cellStyle name="40% - Accent2" xfId="87" builtinId="35" hidden="1" customBuiltin="1"/>
    <cellStyle name="40% - Accent2 2" xfId="152"/>
    <cellStyle name="40% - Accent2 3" xfId="153"/>
    <cellStyle name="40% - Accent2 4" xfId="154"/>
    <cellStyle name="40% - Accent2 5" xfId="155"/>
    <cellStyle name="40% - Accent2 6" xfId="156"/>
    <cellStyle name="40% - Accent3" xfId="27" builtinId="39" hidden="1"/>
    <cellStyle name="40% - Accent3" xfId="91" builtinId="39" hidden="1" customBuiltin="1"/>
    <cellStyle name="40% - Accent3 2" xfId="157"/>
    <cellStyle name="40% - Accent3 3" xfId="158"/>
    <cellStyle name="40% - Accent3 4" xfId="159"/>
    <cellStyle name="40% - Accent3 5" xfId="160"/>
    <cellStyle name="40% - Accent3 6" xfId="161"/>
    <cellStyle name="40% - Accent4" xfId="31" builtinId="43" hidden="1"/>
    <cellStyle name="40% - Accent4" xfId="95" builtinId="43" hidden="1" customBuiltin="1"/>
    <cellStyle name="40% - Accent4 2" xfId="162"/>
    <cellStyle name="40% - Accent4 3" xfId="163"/>
    <cellStyle name="40% - Accent4 4" xfId="164"/>
    <cellStyle name="40% - Accent4 5" xfId="165"/>
    <cellStyle name="40% - Accent4 6" xfId="166"/>
    <cellStyle name="40% - Accent5" xfId="35" builtinId="47" hidden="1"/>
    <cellStyle name="40% - Accent5" xfId="99" builtinId="47" hidden="1" customBuiltin="1"/>
    <cellStyle name="40% - Accent5 2" xfId="167"/>
    <cellStyle name="40% - Accent5 3" xfId="168"/>
    <cellStyle name="40% - Accent5 4" xfId="169"/>
    <cellStyle name="40% - Accent5 5" xfId="170"/>
    <cellStyle name="40% - Accent5 6" xfId="171"/>
    <cellStyle name="40% - Accent6" xfId="39" builtinId="51" hidden="1"/>
    <cellStyle name="40% - Accent6" xfId="103" builtinId="51" hidden="1" customBuiltin="1"/>
    <cellStyle name="40% - Accent6 2" xfId="172"/>
    <cellStyle name="40% - Accent6 3" xfId="173"/>
    <cellStyle name="40% - Accent6 4" xfId="174"/>
    <cellStyle name="40% - Accent6 5" xfId="175"/>
    <cellStyle name="40% - Accent6 6" xfId="176"/>
    <cellStyle name="60% - Accent1" xfId="20" builtinId="32" hidden="1"/>
    <cellStyle name="60% - Accent1" xfId="84" builtinId="32" hidden="1" customBuiltin="1"/>
    <cellStyle name="60% - Accent1 2" xfId="177"/>
    <cellStyle name="60% - Accent1 3" xfId="178"/>
    <cellStyle name="60% - Accent1 4" xfId="179"/>
    <cellStyle name="60% - Accent1 5" xfId="180"/>
    <cellStyle name="60% - Accent1 6" xfId="181"/>
    <cellStyle name="60% - Accent2" xfId="24" builtinId="36" hidden="1"/>
    <cellStyle name="60% - Accent2" xfId="88" builtinId="36" hidden="1" customBuiltin="1"/>
    <cellStyle name="60% - Accent2 2" xfId="182"/>
    <cellStyle name="60% - Accent2 3" xfId="183"/>
    <cellStyle name="60% - Accent2 4" xfId="184"/>
    <cellStyle name="60% - Accent2 5" xfId="185"/>
    <cellStyle name="60% - Accent2 6" xfId="186"/>
    <cellStyle name="60% - Accent3" xfId="28" builtinId="40" hidden="1"/>
    <cellStyle name="60% - Accent3" xfId="92" builtinId="40" hidden="1" customBuiltin="1"/>
    <cellStyle name="60% - Accent3 2" xfId="187"/>
    <cellStyle name="60% - Accent3 3" xfId="188"/>
    <cellStyle name="60% - Accent3 4" xfId="189"/>
    <cellStyle name="60% - Accent3 5" xfId="190"/>
    <cellStyle name="60% - Accent3 6" xfId="191"/>
    <cellStyle name="60% - Accent4" xfId="32" builtinId="44" hidden="1"/>
    <cellStyle name="60% - Accent4" xfId="96" builtinId="44" hidden="1" customBuiltin="1"/>
    <cellStyle name="60% - Accent4 2" xfId="192"/>
    <cellStyle name="60% - Accent4 3" xfId="193"/>
    <cellStyle name="60% - Accent4 4" xfId="194"/>
    <cellStyle name="60% - Accent4 5" xfId="195"/>
    <cellStyle name="60% - Accent4 6" xfId="196"/>
    <cellStyle name="60% - Accent5" xfId="36" builtinId="48" hidden="1"/>
    <cellStyle name="60% - Accent5" xfId="100" builtinId="48" hidden="1" customBuiltin="1"/>
    <cellStyle name="60% - Accent5 2" xfId="197"/>
    <cellStyle name="60% - Accent5 3" xfId="198"/>
    <cellStyle name="60% - Accent5 4" xfId="199"/>
    <cellStyle name="60% - Accent5 5" xfId="200"/>
    <cellStyle name="60% - Accent5 6" xfId="201"/>
    <cellStyle name="60% - Accent6" xfId="40" builtinId="52" hidden="1"/>
    <cellStyle name="60% - Accent6" xfId="104" builtinId="52" hidden="1" customBuiltin="1"/>
    <cellStyle name="60% - Accent6 2" xfId="202"/>
    <cellStyle name="60% - Accent6 3" xfId="203"/>
    <cellStyle name="60% - Accent6 4" xfId="204"/>
    <cellStyle name="60% - Accent6 5" xfId="205"/>
    <cellStyle name="60% - Accent6 6" xfId="206"/>
    <cellStyle name="Accent1" xfId="17" builtinId="29" hidden="1"/>
    <cellStyle name="Accent1" xfId="81" builtinId="29" hidden="1" customBuiltin="1"/>
    <cellStyle name="Accent1 - 20%" xfId="207"/>
    <cellStyle name="Accent1 - 40%" xfId="208"/>
    <cellStyle name="Accent1 - 60%" xfId="209"/>
    <cellStyle name="Accent1 10" xfId="210"/>
    <cellStyle name="Accent1 11" xfId="211"/>
    <cellStyle name="Accent1 12" xfId="212"/>
    <cellStyle name="Accent1 13" xfId="213"/>
    <cellStyle name="Accent1 14" xfId="214"/>
    <cellStyle name="Accent1 15" xfId="215"/>
    <cellStyle name="Accent1 16" xfId="216"/>
    <cellStyle name="Accent1 17" xfId="217"/>
    <cellStyle name="Accent1 18" xfId="218"/>
    <cellStyle name="Accent1 19" xfId="219"/>
    <cellStyle name="Accent1 2" xfId="220"/>
    <cellStyle name="Accent1 3" xfId="221"/>
    <cellStyle name="Accent1 4" xfId="222"/>
    <cellStyle name="Accent1 5" xfId="223"/>
    <cellStyle name="Accent1 6" xfId="224"/>
    <cellStyle name="Accent1 7" xfId="225"/>
    <cellStyle name="Accent1 8" xfId="226"/>
    <cellStyle name="Accent1 9" xfId="227"/>
    <cellStyle name="Accent2" xfId="21" builtinId="33" hidden="1"/>
    <cellStyle name="Accent2" xfId="85" builtinId="33" hidden="1" customBuiltin="1"/>
    <cellStyle name="Accent2 - 20%" xfId="228"/>
    <cellStyle name="Accent2 - 40%" xfId="229"/>
    <cellStyle name="Accent2 - 60%" xfId="230"/>
    <cellStyle name="Accent2 10" xfId="231"/>
    <cellStyle name="Accent2 11" xfId="232"/>
    <cellStyle name="Accent2 12" xfId="233"/>
    <cellStyle name="Accent2 13" xfId="234"/>
    <cellStyle name="Accent2 14" xfId="235"/>
    <cellStyle name="Accent2 15" xfId="236"/>
    <cellStyle name="Accent2 16" xfId="237"/>
    <cellStyle name="Accent2 17" xfId="238"/>
    <cellStyle name="Accent2 2" xfId="239"/>
    <cellStyle name="Accent2 3" xfId="240"/>
    <cellStyle name="Accent2 4" xfId="241"/>
    <cellStyle name="Accent2 5" xfId="242"/>
    <cellStyle name="Accent2 6" xfId="243"/>
    <cellStyle name="Accent2 7" xfId="244"/>
    <cellStyle name="Accent2 8" xfId="245"/>
    <cellStyle name="Accent2 9" xfId="246"/>
    <cellStyle name="Accent3" xfId="25" builtinId="37" hidden="1"/>
    <cellStyle name="Accent3" xfId="89" builtinId="37" hidden="1" customBuiltin="1"/>
    <cellStyle name="Accent3 - 20%" xfId="247"/>
    <cellStyle name="Accent3 - 40%" xfId="248"/>
    <cellStyle name="Accent3 - 60%" xfId="249"/>
    <cellStyle name="Accent3 10" xfId="250"/>
    <cellStyle name="Accent3 11" xfId="251"/>
    <cellStyle name="Accent3 12" xfId="252"/>
    <cellStyle name="Accent3 13" xfId="253"/>
    <cellStyle name="Accent3 14" xfId="254"/>
    <cellStyle name="Accent3 15" xfId="255"/>
    <cellStyle name="Accent3 16" xfId="256"/>
    <cellStyle name="Accent3 17" xfId="257"/>
    <cellStyle name="Accent3 2" xfId="258"/>
    <cellStyle name="Accent3 3" xfId="259"/>
    <cellStyle name="Accent3 4" xfId="260"/>
    <cellStyle name="Accent3 5" xfId="261"/>
    <cellStyle name="Accent3 6" xfId="262"/>
    <cellStyle name="Accent3 7" xfId="263"/>
    <cellStyle name="Accent3 8" xfId="264"/>
    <cellStyle name="Accent3 9" xfId="265"/>
    <cellStyle name="Accent4" xfId="29" builtinId="41" hidden="1"/>
    <cellStyle name="Accent4" xfId="93" builtinId="41" hidden="1" customBuiltin="1"/>
    <cellStyle name="Accent4 - 20%" xfId="266"/>
    <cellStyle name="Accent4 - 40%" xfId="267"/>
    <cellStyle name="Accent4 - 60%" xfId="268"/>
    <cellStyle name="Accent4 10" xfId="269"/>
    <cellStyle name="Accent4 11" xfId="270"/>
    <cellStyle name="Accent4 12" xfId="271"/>
    <cellStyle name="Accent4 13" xfId="272"/>
    <cellStyle name="Accent4 14" xfId="273"/>
    <cellStyle name="Accent4 15" xfId="274"/>
    <cellStyle name="Accent4 16" xfId="275"/>
    <cellStyle name="Accent4 17" xfId="276"/>
    <cellStyle name="Accent4 18" xfId="277"/>
    <cellStyle name="Accent4 19" xfId="278"/>
    <cellStyle name="Accent4 2" xfId="279"/>
    <cellStyle name="Accent4 3" xfId="280"/>
    <cellStyle name="Accent4 4" xfId="281"/>
    <cellStyle name="Accent4 5" xfId="282"/>
    <cellStyle name="Accent4 6" xfId="283"/>
    <cellStyle name="Accent4 7" xfId="284"/>
    <cellStyle name="Accent4 8" xfId="285"/>
    <cellStyle name="Accent4 9" xfId="286"/>
    <cellStyle name="Accent5" xfId="33" builtinId="45" hidden="1"/>
    <cellStyle name="Accent5" xfId="97" builtinId="45" hidden="1" customBuiltin="1"/>
    <cellStyle name="Accent5 - 20%" xfId="287"/>
    <cellStyle name="Accent5 - 40%" xfId="288"/>
    <cellStyle name="Accent5 - 60%" xfId="289"/>
    <cellStyle name="Accent5 10" xfId="290"/>
    <cellStyle name="Accent5 11" xfId="291"/>
    <cellStyle name="Accent5 12" xfId="292"/>
    <cellStyle name="Accent5 13" xfId="293"/>
    <cellStyle name="Accent5 14" xfId="294"/>
    <cellStyle name="Accent5 15" xfId="295"/>
    <cellStyle name="Accent5 16" xfId="296"/>
    <cellStyle name="Accent5 17" xfId="297"/>
    <cellStyle name="Accent5 2" xfId="298"/>
    <cellStyle name="Accent5 3" xfId="299"/>
    <cellStyle name="Accent5 4" xfId="300"/>
    <cellStyle name="Accent5 5" xfId="301"/>
    <cellStyle name="Accent5 6" xfId="302"/>
    <cellStyle name="Accent5 7" xfId="303"/>
    <cellStyle name="Accent5 8" xfId="304"/>
    <cellStyle name="Accent5 9" xfId="305"/>
    <cellStyle name="Accent6" xfId="37" builtinId="49" hidden="1"/>
    <cellStyle name="Accent6" xfId="101" builtinId="49" hidden="1" customBuiltin="1"/>
    <cellStyle name="Accent6 - 20%" xfId="306"/>
    <cellStyle name="Accent6 - 40%" xfId="307"/>
    <cellStyle name="Accent6 - 60%" xfId="308"/>
    <cellStyle name="Accent6 10" xfId="309"/>
    <cellStyle name="Accent6 11" xfId="310"/>
    <cellStyle name="Accent6 12" xfId="311"/>
    <cellStyle name="Accent6 13" xfId="312"/>
    <cellStyle name="Accent6 14" xfId="313"/>
    <cellStyle name="Accent6 15" xfId="314"/>
    <cellStyle name="Accent6 16" xfId="315"/>
    <cellStyle name="Accent6 17" xfId="316"/>
    <cellStyle name="Accent6 2" xfId="317"/>
    <cellStyle name="Accent6 3" xfId="318"/>
    <cellStyle name="Accent6 4" xfId="319"/>
    <cellStyle name="Accent6 5" xfId="320"/>
    <cellStyle name="Accent6 6" xfId="321"/>
    <cellStyle name="Accent6 7" xfId="322"/>
    <cellStyle name="Accent6 8" xfId="323"/>
    <cellStyle name="Accent6 9" xfId="324"/>
    <cellStyle name="Agara" xfId="325"/>
    <cellStyle name="AS Input Middle Currency" xfId="326"/>
    <cellStyle name="AS Input Middle Currency 2" xfId="327"/>
    <cellStyle name="AS Input Middle Date" xfId="328"/>
    <cellStyle name="AS Input Middle Date 2" xfId="329"/>
    <cellStyle name="AS Input Middle Multiple" xfId="330"/>
    <cellStyle name="AS Input Middle Multiple 2" xfId="331"/>
    <cellStyle name="AS Input Middle Number" xfId="332"/>
    <cellStyle name="AS Input Middle Number 2" xfId="333"/>
    <cellStyle name="AS Input Middle Percentage" xfId="334"/>
    <cellStyle name="AS Input Middle Percentage 2" xfId="335"/>
    <cellStyle name="AS Input Middle Title / Name" xfId="336"/>
    <cellStyle name="AS Input Middle Title / Name 2" xfId="337"/>
    <cellStyle name="AS Input Middle Year" xfId="338"/>
    <cellStyle name="AS Input Middle Year 2" xfId="339"/>
    <cellStyle name="Assumption Currency." xfId="340"/>
    <cellStyle name="Assumption Currency. 10" xfId="341"/>
    <cellStyle name="Assumption Currency. 10 10" xfId="342"/>
    <cellStyle name="Assumption Currency. 10 11" xfId="343"/>
    <cellStyle name="Assumption Currency. 10 12" xfId="344"/>
    <cellStyle name="Assumption Currency. 10 13" xfId="345"/>
    <cellStyle name="Assumption Currency. 10 2" xfId="346"/>
    <cellStyle name="Assumption Currency. 10 2 10" xfId="347"/>
    <cellStyle name="Assumption Currency. 10 2 11" xfId="348"/>
    <cellStyle name="Assumption Currency. 10 2 12" xfId="349"/>
    <cellStyle name="Assumption Currency. 10 2 2" xfId="350"/>
    <cellStyle name="Assumption Currency. 10 2 2 10" xfId="351"/>
    <cellStyle name="Assumption Currency. 10 2 2 2" xfId="352"/>
    <cellStyle name="Assumption Currency. 10 2 2 2 10" xfId="353"/>
    <cellStyle name="Assumption Currency. 10 2 2 2 2" xfId="354"/>
    <cellStyle name="Assumption Currency. 10 2 2 2 3" xfId="355"/>
    <cellStyle name="Assumption Currency. 10 2 2 2 4" xfId="356"/>
    <cellStyle name="Assumption Currency. 10 2 2 2 5" xfId="357"/>
    <cellStyle name="Assumption Currency. 10 2 2 2 6" xfId="358"/>
    <cellStyle name="Assumption Currency. 10 2 2 2 7" xfId="359"/>
    <cellStyle name="Assumption Currency. 10 2 2 2 8" xfId="360"/>
    <cellStyle name="Assumption Currency. 10 2 2 2 9" xfId="361"/>
    <cellStyle name="Assumption Currency. 10 2 2 3" xfId="362"/>
    <cellStyle name="Assumption Currency. 10 2 2 4" xfId="363"/>
    <cellStyle name="Assumption Currency. 10 2 2 5" xfId="364"/>
    <cellStyle name="Assumption Currency. 10 2 2 6" xfId="365"/>
    <cellStyle name="Assumption Currency. 10 2 2 7" xfId="366"/>
    <cellStyle name="Assumption Currency. 10 2 2 8" xfId="367"/>
    <cellStyle name="Assumption Currency. 10 2 2 9" xfId="368"/>
    <cellStyle name="Assumption Currency. 10 2 3" xfId="369"/>
    <cellStyle name="Assumption Currency. 10 2 3 10" xfId="370"/>
    <cellStyle name="Assumption Currency. 10 2 3 2" xfId="371"/>
    <cellStyle name="Assumption Currency. 10 2 3 3" xfId="372"/>
    <cellStyle name="Assumption Currency. 10 2 3 4" xfId="373"/>
    <cellStyle name="Assumption Currency. 10 2 3 5" xfId="374"/>
    <cellStyle name="Assumption Currency. 10 2 3 6" xfId="375"/>
    <cellStyle name="Assumption Currency. 10 2 3 7" xfId="376"/>
    <cellStyle name="Assumption Currency. 10 2 3 8" xfId="377"/>
    <cellStyle name="Assumption Currency. 10 2 3 9" xfId="378"/>
    <cellStyle name="Assumption Currency. 10 2 4" xfId="379"/>
    <cellStyle name="Assumption Currency. 10 2 5" xfId="380"/>
    <cellStyle name="Assumption Currency. 10 2 6" xfId="381"/>
    <cellStyle name="Assumption Currency. 10 2 7" xfId="382"/>
    <cellStyle name="Assumption Currency. 10 2 8" xfId="383"/>
    <cellStyle name="Assumption Currency. 10 2 9" xfId="384"/>
    <cellStyle name="Assumption Currency. 10 3" xfId="385"/>
    <cellStyle name="Assumption Currency. 10 3 10" xfId="386"/>
    <cellStyle name="Assumption Currency. 10 3 2" xfId="387"/>
    <cellStyle name="Assumption Currency. 10 3 2 10" xfId="388"/>
    <cellStyle name="Assumption Currency. 10 3 2 2" xfId="389"/>
    <cellStyle name="Assumption Currency. 10 3 2 3" xfId="390"/>
    <cellStyle name="Assumption Currency. 10 3 2 4" xfId="391"/>
    <cellStyle name="Assumption Currency. 10 3 2 5" xfId="392"/>
    <cellStyle name="Assumption Currency. 10 3 2 6" xfId="393"/>
    <cellStyle name="Assumption Currency. 10 3 2 7" xfId="394"/>
    <cellStyle name="Assumption Currency. 10 3 2 8" xfId="395"/>
    <cellStyle name="Assumption Currency. 10 3 2 9" xfId="396"/>
    <cellStyle name="Assumption Currency. 10 3 3" xfId="397"/>
    <cellStyle name="Assumption Currency. 10 3 4" xfId="398"/>
    <cellStyle name="Assumption Currency. 10 3 5" xfId="399"/>
    <cellStyle name="Assumption Currency. 10 3 6" xfId="400"/>
    <cellStyle name="Assumption Currency. 10 3 7" xfId="401"/>
    <cellStyle name="Assumption Currency. 10 3 8" xfId="402"/>
    <cellStyle name="Assumption Currency. 10 3 9" xfId="403"/>
    <cellStyle name="Assumption Currency. 10 4" xfId="404"/>
    <cellStyle name="Assumption Currency. 10 4 10" xfId="405"/>
    <cellStyle name="Assumption Currency. 10 4 2" xfId="406"/>
    <cellStyle name="Assumption Currency. 10 4 3" xfId="407"/>
    <cellStyle name="Assumption Currency. 10 4 4" xfId="408"/>
    <cellStyle name="Assumption Currency. 10 4 5" xfId="409"/>
    <cellStyle name="Assumption Currency. 10 4 6" xfId="410"/>
    <cellStyle name="Assumption Currency. 10 4 7" xfId="411"/>
    <cellStyle name="Assumption Currency. 10 4 8" xfId="412"/>
    <cellStyle name="Assumption Currency. 10 4 9" xfId="413"/>
    <cellStyle name="Assumption Currency. 10 5" xfId="414"/>
    <cellStyle name="Assumption Currency. 10 6" xfId="415"/>
    <cellStyle name="Assumption Currency. 10 7" xfId="416"/>
    <cellStyle name="Assumption Currency. 10 8" xfId="417"/>
    <cellStyle name="Assumption Currency. 10 9" xfId="418"/>
    <cellStyle name="Assumption Currency. 11" xfId="419"/>
    <cellStyle name="Assumption Currency. 11 10" xfId="420"/>
    <cellStyle name="Assumption Currency. 11 11" xfId="421"/>
    <cellStyle name="Assumption Currency. 11 12" xfId="422"/>
    <cellStyle name="Assumption Currency. 11 2" xfId="423"/>
    <cellStyle name="Assumption Currency. 11 2 10" xfId="424"/>
    <cellStyle name="Assumption Currency. 11 2 2" xfId="425"/>
    <cellStyle name="Assumption Currency. 11 2 2 10" xfId="426"/>
    <cellStyle name="Assumption Currency. 11 2 2 2" xfId="427"/>
    <cellStyle name="Assumption Currency. 11 2 2 3" xfId="428"/>
    <cellStyle name="Assumption Currency. 11 2 2 4" xfId="429"/>
    <cellStyle name="Assumption Currency. 11 2 2 5" xfId="430"/>
    <cellStyle name="Assumption Currency. 11 2 2 6" xfId="431"/>
    <cellStyle name="Assumption Currency. 11 2 2 7" xfId="432"/>
    <cellStyle name="Assumption Currency. 11 2 2 8" xfId="433"/>
    <cellStyle name="Assumption Currency. 11 2 2 9" xfId="434"/>
    <cellStyle name="Assumption Currency. 11 2 3" xfId="435"/>
    <cellStyle name="Assumption Currency. 11 2 4" xfId="436"/>
    <cellStyle name="Assumption Currency. 11 2 5" xfId="437"/>
    <cellStyle name="Assumption Currency. 11 2 6" xfId="438"/>
    <cellStyle name="Assumption Currency. 11 2 7" xfId="439"/>
    <cellStyle name="Assumption Currency. 11 2 8" xfId="440"/>
    <cellStyle name="Assumption Currency. 11 2 9" xfId="441"/>
    <cellStyle name="Assumption Currency. 11 3" xfId="442"/>
    <cellStyle name="Assumption Currency. 11 3 10" xfId="443"/>
    <cellStyle name="Assumption Currency. 11 3 2" xfId="444"/>
    <cellStyle name="Assumption Currency. 11 3 3" xfId="445"/>
    <cellStyle name="Assumption Currency. 11 3 4" xfId="446"/>
    <cellStyle name="Assumption Currency. 11 3 5" xfId="447"/>
    <cellStyle name="Assumption Currency. 11 3 6" xfId="448"/>
    <cellStyle name="Assumption Currency. 11 3 7" xfId="449"/>
    <cellStyle name="Assumption Currency. 11 3 8" xfId="450"/>
    <cellStyle name="Assumption Currency. 11 3 9" xfId="451"/>
    <cellStyle name="Assumption Currency. 11 4" xfId="452"/>
    <cellStyle name="Assumption Currency. 11 5" xfId="453"/>
    <cellStyle name="Assumption Currency. 11 6" xfId="454"/>
    <cellStyle name="Assumption Currency. 11 7" xfId="455"/>
    <cellStyle name="Assumption Currency. 11 8" xfId="456"/>
    <cellStyle name="Assumption Currency. 11 9" xfId="457"/>
    <cellStyle name="Assumption Currency. 12" xfId="458"/>
    <cellStyle name="Assumption Currency. 12 10" xfId="459"/>
    <cellStyle name="Assumption Currency. 12 11" xfId="460"/>
    <cellStyle name="Assumption Currency. 12 12" xfId="461"/>
    <cellStyle name="Assumption Currency. 12 2" xfId="462"/>
    <cellStyle name="Assumption Currency. 12 2 10" xfId="463"/>
    <cellStyle name="Assumption Currency. 12 2 2" xfId="464"/>
    <cellStyle name="Assumption Currency. 12 2 2 10" xfId="465"/>
    <cellStyle name="Assumption Currency. 12 2 2 2" xfId="466"/>
    <cellStyle name="Assumption Currency. 12 2 2 3" xfId="467"/>
    <cellStyle name="Assumption Currency. 12 2 2 4" xfId="468"/>
    <cellStyle name="Assumption Currency. 12 2 2 5" xfId="469"/>
    <cellStyle name="Assumption Currency. 12 2 2 6" xfId="470"/>
    <cellStyle name="Assumption Currency. 12 2 2 7" xfId="471"/>
    <cellStyle name="Assumption Currency. 12 2 2 8" xfId="472"/>
    <cellStyle name="Assumption Currency. 12 2 2 9" xfId="473"/>
    <cellStyle name="Assumption Currency. 12 2 3" xfId="474"/>
    <cellStyle name="Assumption Currency. 12 2 4" xfId="475"/>
    <cellStyle name="Assumption Currency. 12 2 5" xfId="476"/>
    <cellStyle name="Assumption Currency. 12 2 6" xfId="477"/>
    <cellStyle name="Assumption Currency. 12 2 7" xfId="478"/>
    <cellStyle name="Assumption Currency. 12 2 8" xfId="479"/>
    <cellStyle name="Assumption Currency. 12 2 9" xfId="480"/>
    <cellStyle name="Assumption Currency. 12 3" xfId="481"/>
    <cellStyle name="Assumption Currency. 12 3 10" xfId="482"/>
    <cellStyle name="Assumption Currency. 12 3 2" xfId="483"/>
    <cellStyle name="Assumption Currency. 12 3 3" xfId="484"/>
    <cellStyle name="Assumption Currency. 12 3 4" xfId="485"/>
    <cellStyle name="Assumption Currency. 12 3 5" xfId="486"/>
    <cellStyle name="Assumption Currency. 12 3 6" xfId="487"/>
    <cellStyle name="Assumption Currency. 12 3 7" xfId="488"/>
    <cellStyle name="Assumption Currency. 12 3 8" xfId="489"/>
    <cellStyle name="Assumption Currency. 12 3 9" xfId="490"/>
    <cellStyle name="Assumption Currency. 12 4" xfId="491"/>
    <cellStyle name="Assumption Currency. 12 5" xfId="492"/>
    <cellStyle name="Assumption Currency. 12 6" xfId="493"/>
    <cellStyle name="Assumption Currency. 12 7" xfId="494"/>
    <cellStyle name="Assumption Currency. 12 8" xfId="495"/>
    <cellStyle name="Assumption Currency. 12 9" xfId="496"/>
    <cellStyle name="Assumption Currency. 13" xfId="497"/>
    <cellStyle name="Assumption Currency. 13 10" xfId="498"/>
    <cellStyle name="Assumption Currency. 13 2" xfId="499"/>
    <cellStyle name="Assumption Currency. 13 2 10" xfId="500"/>
    <cellStyle name="Assumption Currency. 13 2 2" xfId="501"/>
    <cellStyle name="Assumption Currency. 13 2 3" xfId="502"/>
    <cellStyle name="Assumption Currency. 13 2 4" xfId="503"/>
    <cellStyle name="Assumption Currency. 13 2 5" xfId="504"/>
    <cellStyle name="Assumption Currency. 13 2 6" xfId="505"/>
    <cellStyle name="Assumption Currency. 13 2 7" xfId="506"/>
    <cellStyle name="Assumption Currency. 13 2 8" xfId="507"/>
    <cellStyle name="Assumption Currency. 13 2 9" xfId="508"/>
    <cellStyle name="Assumption Currency. 13 3" xfId="509"/>
    <cellStyle name="Assumption Currency. 13 4" xfId="510"/>
    <cellStyle name="Assumption Currency. 13 5" xfId="511"/>
    <cellStyle name="Assumption Currency. 13 6" xfId="512"/>
    <cellStyle name="Assumption Currency. 13 7" xfId="513"/>
    <cellStyle name="Assumption Currency. 13 8" xfId="514"/>
    <cellStyle name="Assumption Currency. 13 9" xfId="515"/>
    <cellStyle name="Assumption Currency. 14" xfId="516"/>
    <cellStyle name="Assumption Currency. 14 10" xfId="517"/>
    <cellStyle name="Assumption Currency. 14 2" xfId="518"/>
    <cellStyle name="Assumption Currency. 14 3" xfId="519"/>
    <cellStyle name="Assumption Currency. 14 4" xfId="520"/>
    <cellStyle name="Assumption Currency. 14 5" xfId="521"/>
    <cellStyle name="Assumption Currency. 14 6" xfId="522"/>
    <cellStyle name="Assumption Currency. 14 7" xfId="523"/>
    <cellStyle name="Assumption Currency. 14 8" xfId="524"/>
    <cellStyle name="Assumption Currency. 14 9" xfId="525"/>
    <cellStyle name="Assumption Currency. 15" xfId="526"/>
    <cellStyle name="Assumption Currency. 16" xfId="527"/>
    <cellStyle name="Assumption Currency. 17" xfId="528"/>
    <cellStyle name="Assumption Currency. 18" xfId="529"/>
    <cellStyle name="Assumption Currency. 2" xfId="530"/>
    <cellStyle name="Assumption Currency. 2 10" xfId="531"/>
    <cellStyle name="Assumption Currency. 2 10 10" xfId="532"/>
    <cellStyle name="Assumption Currency. 2 10 2" xfId="533"/>
    <cellStyle name="Assumption Currency. 2 10 3" xfId="534"/>
    <cellStyle name="Assumption Currency. 2 10 4" xfId="535"/>
    <cellStyle name="Assumption Currency. 2 10 5" xfId="536"/>
    <cellStyle name="Assumption Currency. 2 10 6" xfId="537"/>
    <cellStyle name="Assumption Currency. 2 10 7" xfId="538"/>
    <cellStyle name="Assumption Currency. 2 10 8" xfId="539"/>
    <cellStyle name="Assumption Currency. 2 10 9" xfId="540"/>
    <cellStyle name="Assumption Currency. 2 11" xfId="541"/>
    <cellStyle name="Assumption Currency. 2 12" xfId="542"/>
    <cellStyle name="Assumption Currency. 2 13" xfId="543"/>
    <cellStyle name="Assumption Currency. 2 14" xfId="544"/>
    <cellStyle name="Assumption Currency. 2 15" xfId="545"/>
    <cellStyle name="Assumption Currency. 2 16" xfId="546"/>
    <cellStyle name="Assumption Currency. 2 17" xfId="547"/>
    <cellStyle name="Assumption Currency. 2 18" xfId="548"/>
    <cellStyle name="Assumption Currency. 2 19" xfId="549"/>
    <cellStyle name="Assumption Currency. 2 2" xfId="550"/>
    <cellStyle name="Assumption Currency. 2 2 10" xfId="551"/>
    <cellStyle name="Assumption Currency. 2 2 11" xfId="552"/>
    <cellStyle name="Assumption Currency. 2 2 12" xfId="553"/>
    <cellStyle name="Assumption Currency. 2 2 13" xfId="554"/>
    <cellStyle name="Assumption Currency. 2 2 14" xfId="555"/>
    <cellStyle name="Assumption Currency. 2 2 15" xfId="556"/>
    <cellStyle name="Assumption Currency. 2 2 16" xfId="557"/>
    <cellStyle name="Assumption Currency. 2 2 17" xfId="558"/>
    <cellStyle name="Assumption Currency. 2 2 18" xfId="559"/>
    <cellStyle name="Assumption Currency. 2 2 2" xfId="560"/>
    <cellStyle name="Assumption Currency. 2 2 2 10" xfId="561"/>
    <cellStyle name="Assumption Currency. 2 2 2 11" xfId="562"/>
    <cellStyle name="Assumption Currency. 2 2 2 12" xfId="563"/>
    <cellStyle name="Assumption Currency. 2 2 2 13" xfId="564"/>
    <cellStyle name="Assumption Currency. 2 2 2 14" xfId="565"/>
    <cellStyle name="Assumption Currency. 2 2 2 2" xfId="566"/>
    <cellStyle name="Assumption Currency. 2 2 2 2 10" xfId="567"/>
    <cellStyle name="Assumption Currency. 2 2 2 2 11" xfId="568"/>
    <cellStyle name="Assumption Currency. 2 2 2 2 12" xfId="569"/>
    <cellStyle name="Assumption Currency. 2 2 2 2 13" xfId="570"/>
    <cellStyle name="Assumption Currency. 2 2 2 2 2" xfId="571"/>
    <cellStyle name="Assumption Currency. 2 2 2 2 2 10" xfId="572"/>
    <cellStyle name="Assumption Currency. 2 2 2 2 2 11" xfId="573"/>
    <cellStyle name="Assumption Currency. 2 2 2 2 2 12" xfId="574"/>
    <cellStyle name="Assumption Currency. 2 2 2 2 2 2" xfId="575"/>
    <cellStyle name="Assumption Currency. 2 2 2 2 2 2 10" xfId="576"/>
    <cellStyle name="Assumption Currency. 2 2 2 2 2 2 2" xfId="577"/>
    <cellStyle name="Assumption Currency. 2 2 2 2 2 2 2 10" xfId="578"/>
    <cellStyle name="Assumption Currency. 2 2 2 2 2 2 2 2" xfId="579"/>
    <cellStyle name="Assumption Currency. 2 2 2 2 2 2 2 3" xfId="580"/>
    <cellStyle name="Assumption Currency. 2 2 2 2 2 2 2 4" xfId="581"/>
    <cellStyle name="Assumption Currency. 2 2 2 2 2 2 2 5" xfId="582"/>
    <cellStyle name="Assumption Currency. 2 2 2 2 2 2 2 6" xfId="583"/>
    <cellStyle name="Assumption Currency. 2 2 2 2 2 2 2 7" xfId="584"/>
    <cellStyle name="Assumption Currency. 2 2 2 2 2 2 2 8" xfId="585"/>
    <cellStyle name="Assumption Currency. 2 2 2 2 2 2 2 9" xfId="586"/>
    <cellStyle name="Assumption Currency. 2 2 2 2 2 2 3" xfId="587"/>
    <cellStyle name="Assumption Currency. 2 2 2 2 2 2 4" xfId="588"/>
    <cellStyle name="Assumption Currency. 2 2 2 2 2 2 5" xfId="589"/>
    <cellStyle name="Assumption Currency. 2 2 2 2 2 2 6" xfId="590"/>
    <cellStyle name="Assumption Currency. 2 2 2 2 2 2 7" xfId="591"/>
    <cellStyle name="Assumption Currency. 2 2 2 2 2 2 8" xfId="592"/>
    <cellStyle name="Assumption Currency. 2 2 2 2 2 2 9" xfId="593"/>
    <cellStyle name="Assumption Currency. 2 2 2 2 2 3" xfId="594"/>
    <cellStyle name="Assumption Currency. 2 2 2 2 2 3 10" xfId="595"/>
    <cellStyle name="Assumption Currency. 2 2 2 2 2 3 2" xfId="596"/>
    <cellStyle name="Assumption Currency. 2 2 2 2 2 3 3" xfId="597"/>
    <cellStyle name="Assumption Currency. 2 2 2 2 2 3 4" xfId="598"/>
    <cellStyle name="Assumption Currency. 2 2 2 2 2 3 5" xfId="599"/>
    <cellStyle name="Assumption Currency. 2 2 2 2 2 3 6" xfId="600"/>
    <cellStyle name="Assumption Currency. 2 2 2 2 2 3 7" xfId="601"/>
    <cellStyle name="Assumption Currency. 2 2 2 2 2 3 8" xfId="602"/>
    <cellStyle name="Assumption Currency. 2 2 2 2 2 3 9" xfId="603"/>
    <cellStyle name="Assumption Currency. 2 2 2 2 2 4" xfId="604"/>
    <cellStyle name="Assumption Currency. 2 2 2 2 2 5" xfId="605"/>
    <cellStyle name="Assumption Currency. 2 2 2 2 2 6" xfId="606"/>
    <cellStyle name="Assumption Currency. 2 2 2 2 2 7" xfId="607"/>
    <cellStyle name="Assumption Currency. 2 2 2 2 2 8" xfId="608"/>
    <cellStyle name="Assumption Currency. 2 2 2 2 2 9" xfId="609"/>
    <cellStyle name="Assumption Currency. 2 2 2 2 3" xfId="610"/>
    <cellStyle name="Assumption Currency. 2 2 2 2 3 10" xfId="611"/>
    <cellStyle name="Assumption Currency. 2 2 2 2 3 2" xfId="612"/>
    <cellStyle name="Assumption Currency. 2 2 2 2 3 2 10" xfId="613"/>
    <cellStyle name="Assumption Currency. 2 2 2 2 3 2 2" xfId="614"/>
    <cellStyle name="Assumption Currency. 2 2 2 2 3 2 3" xfId="615"/>
    <cellStyle name="Assumption Currency. 2 2 2 2 3 2 4" xfId="616"/>
    <cellStyle name="Assumption Currency. 2 2 2 2 3 2 5" xfId="617"/>
    <cellStyle name="Assumption Currency. 2 2 2 2 3 2 6" xfId="618"/>
    <cellStyle name="Assumption Currency. 2 2 2 2 3 2 7" xfId="619"/>
    <cellStyle name="Assumption Currency. 2 2 2 2 3 2 8" xfId="620"/>
    <cellStyle name="Assumption Currency. 2 2 2 2 3 2 9" xfId="621"/>
    <cellStyle name="Assumption Currency. 2 2 2 2 3 3" xfId="622"/>
    <cellStyle name="Assumption Currency. 2 2 2 2 3 4" xfId="623"/>
    <cellStyle name="Assumption Currency. 2 2 2 2 3 5" xfId="624"/>
    <cellStyle name="Assumption Currency. 2 2 2 2 3 6" xfId="625"/>
    <cellStyle name="Assumption Currency. 2 2 2 2 3 7" xfId="626"/>
    <cellStyle name="Assumption Currency. 2 2 2 2 3 8" xfId="627"/>
    <cellStyle name="Assumption Currency. 2 2 2 2 3 9" xfId="628"/>
    <cellStyle name="Assumption Currency. 2 2 2 2 4" xfId="629"/>
    <cellStyle name="Assumption Currency. 2 2 2 2 4 10" xfId="630"/>
    <cellStyle name="Assumption Currency. 2 2 2 2 4 2" xfId="631"/>
    <cellStyle name="Assumption Currency. 2 2 2 2 4 3" xfId="632"/>
    <cellStyle name="Assumption Currency. 2 2 2 2 4 4" xfId="633"/>
    <cellStyle name="Assumption Currency. 2 2 2 2 4 5" xfId="634"/>
    <cellStyle name="Assumption Currency. 2 2 2 2 4 6" xfId="635"/>
    <cellStyle name="Assumption Currency. 2 2 2 2 4 7" xfId="636"/>
    <cellStyle name="Assumption Currency. 2 2 2 2 4 8" xfId="637"/>
    <cellStyle name="Assumption Currency. 2 2 2 2 4 9" xfId="638"/>
    <cellStyle name="Assumption Currency. 2 2 2 2 5" xfId="639"/>
    <cellStyle name="Assumption Currency. 2 2 2 2 6" xfId="640"/>
    <cellStyle name="Assumption Currency. 2 2 2 2 7" xfId="641"/>
    <cellStyle name="Assumption Currency. 2 2 2 2 8" xfId="642"/>
    <cellStyle name="Assumption Currency. 2 2 2 2 9" xfId="643"/>
    <cellStyle name="Assumption Currency. 2 2 2 3" xfId="644"/>
    <cellStyle name="Assumption Currency. 2 2 2 3 10" xfId="645"/>
    <cellStyle name="Assumption Currency. 2 2 2 3 11" xfId="646"/>
    <cellStyle name="Assumption Currency. 2 2 2 3 12" xfId="647"/>
    <cellStyle name="Assumption Currency. 2 2 2 3 2" xfId="648"/>
    <cellStyle name="Assumption Currency. 2 2 2 3 2 10" xfId="649"/>
    <cellStyle name="Assumption Currency. 2 2 2 3 2 2" xfId="650"/>
    <cellStyle name="Assumption Currency. 2 2 2 3 2 2 10" xfId="651"/>
    <cellStyle name="Assumption Currency. 2 2 2 3 2 2 2" xfId="652"/>
    <cellStyle name="Assumption Currency. 2 2 2 3 2 2 3" xfId="653"/>
    <cellStyle name="Assumption Currency. 2 2 2 3 2 2 4" xfId="654"/>
    <cellStyle name="Assumption Currency. 2 2 2 3 2 2 5" xfId="655"/>
    <cellStyle name="Assumption Currency. 2 2 2 3 2 2 6" xfId="656"/>
    <cellStyle name="Assumption Currency. 2 2 2 3 2 2 7" xfId="657"/>
    <cellStyle name="Assumption Currency. 2 2 2 3 2 2 8" xfId="658"/>
    <cellStyle name="Assumption Currency. 2 2 2 3 2 2 9" xfId="659"/>
    <cellStyle name="Assumption Currency. 2 2 2 3 2 3" xfId="660"/>
    <cellStyle name="Assumption Currency. 2 2 2 3 2 4" xfId="661"/>
    <cellStyle name="Assumption Currency. 2 2 2 3 2 5" xfId="662"/>
    <cellStyle name="Assumption Currency. 2 2 2 3 2 6" xfId="663"/>
    <cellStyle name="Assumption Currency. 2 2 2 3 2 7" xfId="664"/>
    <cellStyle name="Assumption Currency. 2 2 2 3 2 8" xfId="665"/>
    <cellStyle name="Assumption Currency. 2 2 2 3 2 9" xfId="666"/>
    <cellStyle name="Assumption Currency. 2 2 2 3 3" xfId="667"/>
    <cellStyle name="Assumption Currency. 2 2 2 3 3 10" xfId="668"/>
    <cellStyle name="Assumption Currency. 2 2 2 3 3 2" xfId="669"/>
    <cellStyle name="Assumption Currency. 2 2 2 3 3 3" xfId="670"/>
    <cellStyle name="Assumption Currency. 2 2 2 3 3 4" xfId="671"/>
    <cellStyle name="Assumption Currency. 2 2 2 3 3 5" xfId="672"/>
    <cellStyle name="Assumption Currency. 2 2 2 3 3 6" xfId="673"/>
    <cellStyle name="Assumption Currency. 2 2 2 3 3 7" xfId="674"/>
    <cellStyle name="Assumption Currency. 2 2 2 3 3 8" xfId="675"/>
    <cellStyle name="Assumption Currency. 2 2 2 3 3 9" xfId="676"/>
    <cellStyle name="Assumption Currency. 2 2 2 3 4" xfId="677"/>
    <cellStyle name="Assumption Currency. 2 2 2 3 5" xfId="678"/>
    <cellStyle name="Assumption Currency. 2 2 2 3 6" xfId="679"/>
    <cellStyle name="Assumption Currency. 2 2 2 3 7" xfId="680"/>
    <cellStyle name="Assumption Currency. 2 2 2 3 8" xfId="681"/>
    <cellStyle name="Assumption Currency. 2 2 2 3 9" xfId="682"/>
    <cellStyle name="Assumption Currency. 2 2 2 4" xfId="683"/>
    <cellStyle name="Assumption Currency. 2 2 2 4 10" xfId="684"/>
    <cellStyle name="Assumption Currency. 2 2 2 4 2" xfId="685"/>
    <cellStyle name="Assumption Currency. 2 2 2 4 2 10" xfId="686"/>
    <cellStyle name="Assumption Currency. 2 2 2 4 2 2" xfId="687"/>
    <cellStyle name="Assumption Currency. 2 2 2 4 2 3" xfId="688"/>
    <cellStyle name="Assumption Currency. 2 2 2 4 2 4" xfId="689"/>
    <cellStyle name="Assumption Currency. 2 2 2 4 2 5" xfId="690"/>
    <cellStyle name="Assumption Currency. 2 2 2 4 2 6" xfId="691"/>
    <cellStyle name="Assumption Currency. 2 2 2 4 2 7" xfId="692"/>
    <cellStyle name="Assumption Currency. 2 2 2 4 2 8" xfId="693"/>
    <cellStyle name="Assumption Currency. 2 2 2 4 2 9" xfId="694"/>
    <cellStyle name="Assumption Currency. 2 2 2 4 3" xfId="695"/>
    <cellStyle name="Assumption Currency. 2 2 2 4 4" xfId="696"/>
    <cellStyle name="Assumption Currency. 2 2 2 4 5" xfId="697"/>
    <cellStyle name="Assumption Currency. 2 2 2 4 6" xfId="698"/>
    <cellStyle name="Assumption Currency. 2 2 2 4 7" xfId="699"/>
    <cellStyle name="Assumption Currency. 2 2 2 4 8" xfId="700"/>
    <cellStyle name="Assumption Currency. 2 2 2 4 9" xfId="701"/>
    <cellStyle name="Assumption Currency. 2 2 2 5" xfId="702"/>
    <cellStyle name="Assumption Currency. 2 2 2 5 10" xfId="703"/>
    <cellStyle name="Assumption Currency. 2 2 2 5 2" xfId="704"/>
    <cellStyle name="Assumption Currency. 2 2 2 5 3" xfId="705"/>
    <cellStyle name="Assumption Currency. 2 2 2 5 4" xfId="706"/>
    <cellStyle name="Assumption Currency. 2 2 2 5 5" xfId="707"/>
    <cellStyle name="Assumption Currency. 2 2 2 5 6" xfId="708"/>
    <cellStyle name="Assumption Currency. 2 2 2 5 7" xfId="709"/>
    <cellStyle name="Assumption Currency. 2 2 2 5 8" xfId="710"/>
    <cellStyle name="Assumption Currency. 2 2 2 5 9" xfId="711"/>
    <cellStyle name="Assumption Currency. 2 2 2 6" xfId="712"/>
    <cellStyle name="Assumption Currency. 2 2 2 7" xfId="713"/>
    <cellStyle name="Assumption Currency. 2 2 2 8" xfId="714"/>
    <cellStyle name="Assumption Currency. 2 2 2 9" xfId="715"/>
    <cellStyle name="Assumption Currency. 2 2 3" xfId="716"/>
    <cellStyle name="Assumption Currency. 2 2 3 10" xfId="717"/>
    <cellStyle name="Assumption Currency. 2 2 3 11" xfId="718"/>
    <cellStyle name="Assumption Currency. 2 2 3 12" xfId="719"/>
    <cellStyle name="Assumption Currency. 2 2 3 13" xfId="720"/>
    <cellStyle name="Assumption Currency. 2 2 3 2" xfId="721"/>
    <cellStyle name="Assumption Currency. 2 2 3 2 10" xfId="722"/>
    <cellStyle name="Assumption Currency. 2 2 3 2 11" xfId="723"/>
    <cellStyle name="Assumption Currency. 2 2 3 2 12" xfId="724"/>
    <cellStyle name="Assumption Currency. 2 2 3 2 2" xfId="725"/>
    <cellStyle name="Assumption Currency. 2 2 3 2 2 10" xfId="726"/>
    <cellStyle name="Assumption Currency. 2 2 3 2 2 2" xfId="727"/>
    <cellStyle name="Assumption Currency. 2 2 3 2 2 2 10" xfId="728"/>
    <cellStyle name="Assumption Currency. 2 2 3 2 2 2 2" xfId="729"/>
    <cellStyle name="Assumption Currency. 2 2 3 2 2 2 3" xfId="730"/>
    <cellStyle name="Assumption Currency. 2 2 3 2 2 2 4" xfId="731"/>
    <cellStyle name="Assumption Currency. 2 2 3 2 2 2 5" xfId="732"/>
    <cellStyle name="Assumption Currency. 2 2 3 2 2 2 6" xfId="733"/>
    <cellStyle name="Assumption Currency. 2 2 3 2 2 2 7" xfId="734"/>
    <cellStyle name="Assumption Currency. 2 2 3 2 2 2 8" xfId="735"/>
    <cellStyle name="Assumption Currency. 2 2 3 2 2 2 9" xfId="736"/>
    <cellStyle name="Assumption Currency. 2 2 3 2 2 3" xfId="737"/>
    <cellStyle name="Assumption Currency. 2 2 3 2 2 4" xfId="738"/>
    <cellStyle name="Assumption Currency. 2 2 3 2 2 5" xfId="739"/>
    <cellStyle name="Assumption Currency. 2 2 3 2 2 6" xfId="740"/>
    <cellStyle name="Assumption Currency. 2 2 3 2 2 7" xfId="741"/>
    <cellStyle name="Assumption Currency. 2 2 3 2 2 8" xfId="742"/>
    <cellStyle name="Assumption Currency. 2 2 3 2 2 9" xfId="743"/>
    <cellStyle name="Assumption Currency. 2 2 3 2 3" xfId="744"/>
    <cellStyle name="Assumption Currency. 2 2 3 2 3 10" xfId="745"/>
    <cellStyle name="Assumption Currency. 2 2 3 2 3 2" xfId="746"/>
    <cellStyle name="Assumption Currency. 2 2 3 2 3 3" xfId="747"/>
    <cellStyle name="Assumption Currency. 2 2 3 2 3 4" xfId="748"/>
    <cellStyle name="Assumption Currency. 2 2 3 2 3 5" xfId="749"/>
    <cellStyle name="Assumption Currency. 2 2 3 2 3 6" xfId="750"/>
    <cellStyle name="Assumption Currency. 2 2 3 2 3 7" xfId="751"/>
    <cellStyle name="Assumption Currency. 2 2 3 2 3 8" xfId="752"/>
    <cellStyle name="Assumption Currency. 2 2 3 2 3 9" xfId="753"/>
    <cellStyle name="Assumption Currency. 2 2 3 2 4" xfId="754"/>
    <cellStyle name="Assumption Currency. 2 2 3 2 5" xfId="755"/>
    <cellStyle name="Assumption Currency. 2 2 3 2 6" xfId="756"/>
    <cellStyle name="Assumption Currency. 2 2 3 2 7" xfId="757"/>
    <cellStyle name="Assumption Currency. 2 2 3 2 8" xfId="758"/>
    <cellStyle name="Assumption Currency. 2 2 3 2 9" xfId="759"/>
    <cellStyle name="Assumption Currency. 2 2 3 3" xfId="760"/>
    <cellStyle name="Assumption Currency. 2 2 3 3 10" xfId="761"/>
    <cellStyle name="Assumption Currency. 2 2 3 3 2" xfId="762"/>
    <cellStyle name="Assumption Currency. 2 2 3 3 2 10" xfId="763"/>
    <cellStyle name="Assumption Currency. 2 2 3 3 2 2" xfId="764"/>
    <cellStyle name="Assumption Currency. 2 2 3 3 2 3" xfId="765"/>
    <cellStyle name="Assumption Currency. 2 2 3 3 2 4" xfId="766"/>
    <cellStyle name="Assumption Currency. 2 2 3 3 2 5" xfId="767"/>
    <cellStyle name="Assumption Currency. 2 2 3 3 2 6" xfId="768"/>
    <cellStyle name="Assumption Currency. 2 2 3 3 2 7" xfId="769"/>
    <cellStyle name="Assumption Currency. 2 2 3 3 2 8" xfId="770"/>
    <cellStyle name="Assumption Currency. 2 2 3 3 2 9" xfId="771"/>
    <cellStyle name="Assumption Currency. 2 2 3 3 3" xfId="772"/>
    <cellStyle name="Assumption Currency. 2 2 3 3 4" xfId="773"/>
    <cellStyle name="Assumption Currency. 2 2 3 3 5" xfId="774"/>
    <cellStyle name="Assumption Currency. 2 2 3 3 6" xfId="775"/>
    <cellStyle name="Assumption Currency. 2 2 3 3 7" xfId="776"/>
    <cellStyle name="Assumption Currency. 2 2 3 3 8" xfId="777"/>
    <cellStyle name="Assumption Currency. 2 2 3 3 9" xfId="778"/>
    <cellStyle name="Assumption Currency. 2 2 3 4" xfId="779"/>
    <cellStyle name="Assumption Currency. 2 2 3 4 10" xfId="780"/>
    <cellStyle name="Assumption Currency. 2 2 3 4 2" xfId="781"/>
    <cellStyle name="Assumption Currency. 2 2 3 4 3" xfId="782"/>
    <cellStyle name="Assumption Currency. 2 2 3 4 4" xfId="783"/>
    <cellStyle name="Assumption Currency. 2 2 3 4 5" xfId="784"/>
    <cellStyle name="Assumption Currency. 2 2 3 4 6" xfId="785"/>
    <cellStyle name="Assumption Currency. 2 2 3 4 7" xfId="786"/>
    <cellStyle name="Assumption Currency. 2 2 3 4 8" xfId="787"/>
    <cellStyle name="Assumption Currency. 2 2 3 4 9" xfId="788"/>
    <cellStyle name="Assumption Currency. 2 2 3 5" xfId="789"/>
    <cellStyle name="Assumption Currency. 2 2 3 6" xfId="790"/>
    <cellStyle name="Assumption Currency. 2 2 3 7" xfId="791"/>
    <cellStyle name="Assumption Currency. 2 2 3 8" xfId="792"/>
    <cellStyle name="Assumption Currency. 2 2 3 9" xfId="793"/>
    <cellStyle name="Assumption Currency. 2 2 4" xfId="794"/>
    <cellStyle name="Assumption Currency. 2 2 4 10" xfId="795"/>
    <cellStyle name="Assumption Currency. 2 2 4 11" xfId="796"/>
    <cellStyle name="Assumption Currency. 2 2 4 12" xfId="797"/>
    <cellStyle name="Assumption Currency. 2 2 4 13" xfId="798"/>
    <cellStyle name="Assumption Currency. 2 2 4 2" xfId="799"/>
    <cellStyle name="Assumption Currency. 2 2 4 2 10" xfId="800"/>
    <cellStyle name="Assumption Currency. 2 2 4 2 11" xfId="801"/>
    <cellStyle name="Assumption Currency. 2 2 4 2 12" xfId="802"/>
    <cellStyle name="Assumption Currency. 2 2 4 2 2" xfId="803"/>
    <cellStyle name="Assumption Currency. 2 2 4 2 2 10" xfId="804"/>
    <cellStyle name="Assumption Currency. 2 2 4 2 2 2" xfId="805"/>
    <cellStyle name="Assumption Currency. 2 2 4 2 2 2 10" xfId="806"/>
    <cellStyle name="Assumption Currency. 2 2 4 2 2 2 2" xfId="807"/>
    <cellStyle name="Assumption Currency. 2 2 4 2 2 2 3" xfId="808"/>
    <cellStyle name="Assumption Currency. 2 2 4 2 2 2 4" xfId="809"/>
    <cellStyle name="Assumption Currency. 2 2 4 2 2 2 5" xfId="810"/>
    <cellStyle name="Assumption Currency. 2 2 4 2 2 2 6" xfId="811"/>
    <cellStyle name="Assumption Currency. 2 2 4 2 2 2 7" xfId="812"/>
    <cellStyle name="Assumption Currency. 2 2 4 2 2 2 8" xfId="813"/>
    <cellStyle name="Assumption Currency. 2 2 4 2 2 2 9" xfId="814"/>
    <cellStyle name="Assumption Currency. 2 2 4 2 2 3" xfId="815"/>
    <cellStyle name="Assumption Currency. 2 2 4 2 2 4" xfId="816"/>
    <cellStyle name="Assumption Currency. 2 2 4 2 2 5" xfId="817"/>
    <cellStyle name="Assumption Currency. 2 2 4 2 2 6" xfId="818"/>
    <cellStyle name="Assumption Currency. 2 2 4 2 2 7" xfId="819"/>
    <cellStyle name="Assumption Currency. 2 2 4 2 2 8" xfId="820"/>
    <cellStyle name="Assumption Currency. 2 2 4 2 2 9" xfId="821"/>
    <cellStyle name="Assumption Currency. 2 2 4 2 3" xfId="822"/>
    <cellStyle name="Assumption Currency. 2 2 4 2 3 10" xfId="823"/>
    <cellStyle name="Assumption Currency. 2 2 4 2 3 2" xfId="824"/>
    <cellStyle name="Assumption Currency. 2 2 4 2 3 3" xfId="825"/>
    <cellStyle name="Assumption Currency. 2 2 4 2 3 4" xfId="826"/>
    <cellStyle name="Assumption Currency. 2 2 4 2 3 5" xfId="827"/>
    <cellStyle name="Assumption Currency. 2 2 4 2 3 6" xfId="828"/>
    <cellStyle name="Assumption Currency. 2 2 4 2 3 7" xfId="829"/>
    <cellStyle name="Assumption Currency. 2 2 4 2 3 8" xfId="830"/>
    <cellStyle name="Assumption Currency. 2 2 4 2 3 9" xfId="831"/>
    <cellStyle name="Assumption Currency. 2 2 4 2 4" xfId="832"/>
    <cellStyle name="Assumption Currency. 2 2 4 2 5" xfId="833"/>
    <cellStyle name="Assumption Currency. 2 2 4 2 6" xfId="834"/>
    <cellStyle name="Assumption Currency. 2 2 4 2 7" xfId="835"/>
    <cellStyle name="Assumption Currency. 2 2 4 2 8" xfId="836"/>
    <cellStyle name="Assumption Currency. 2 2 4 2 9" xfId="837"/>
    <cellStyle name="Assumption Currency. 2 2 4 3" xfId="838"/>
    <cellStyle name="Assumption Currency. 2 2 4 3 10" xfId="839"/>
    <cellStyle name="Assumption Currency. 2 2 4 3 2" xfId="840"/>
    <cellStyle name="Assumption Currency. 2 2 4 3 2 10" xfId="841"/>
    <cellStyle name="Assumption Currency. 2 2 4 3 2 2" xfId="842"/>
    <cellStyle name="Assumption Currency. 2 2 4 3 2 3" xfId="843"/>
    <cellStyle name="Assumption Currency. 2 2 4 3 2 4" xfId="844"/>
    <cellStyle name="Assumption Currency. 2 2 4 3 2 5" xfId="845"/>
    <cellStyle name="Assumption Currency. 2 2 4 3 2 6" xfId="846"/>
    <cellStyle name="Assumption Currency. 2 2 4 3 2 7" xfId="847"/>
    <cellStyle name="Assumption Currency. 2 2 4 3 2 8" xfId="848"/>
    <cellStyle name="Assumption Currency. 2 2 4 3 2 9" xfId="849"/>
    <cellStyle name="Assumption Currency. 2 2 4 3 3" xfId="850"/>
    <cellStyle name="Assumption Currency. 2 2 4 3 4" xfId="851"/>
    <cellStyle name="Assumption Currency. 2 2 4 3 5" xfId="852"/>
    <cellStyle name="Assumption Currency. 2 2 4 3 6" xfId="853"/>
    <cellStyle name="Assumption Currency. 2 2 4 3 7" xfId="854"/>
    <cellStyle name="Assumption Currency. 2 2 4 3 8" xfId="855"/>
    <cellStyle name="Assumption Currency. 2 2 4 3 9" xfId="856"/>
    <cellStyle name="Assumption Currency. 2 2 4 4" xfId="857"/>
    <cellStyle name="Assumption Currency. 2 2 4 4 10" xfId="858"/>
    <cellStyle name="Assumption Currency. 2 2 4 4 2" xfId="859"/>
    <cellStyle name="Assumption Currency. 2 2 4 4 3" xfId="860"/>
    <cellStyle name="Assumption Currency. 2 2 4 4 4" xfId="861"/>
    <cellStyle name="Assumption Currency. 2 2 4 4 5" xfId="862"/>
    <cellStyle name="Assumption Currency. 2 2 4 4 6" xfId="863"/>
    <cellStyle name="Assumption Currency. 2 2 4 4 7" xfId="864"/>
    <cellStyle name="Assumption Currency. 2 2 4 4 8" xfId="865"/>
    <cellStyle name="Assumption Currency. 2 2 4 4 9" xfId="866"/>
    <cellStyle name="Assumption Currency. 2 2 4 5" xfId="867"/>
    <cellStyle name="Assumption Currency. 2 2 4 6" xfId="868"/>
    <cellStyle name="Assumption Currency. 2 2 4 7" xfId="869"/>
    <cellStyle name="Assumption Currency. 2 2 4 8" xfId="870"/>
    <cellStyle name="Assumption Currency. 2 2 4 9" xfId="871"/>
    <cellStyle name="Assumption Currency. 2 2 5" xfId="872"/>
    <cellStyle name="Assumption Currency. 2 2 5 10" xfId="873"/>
    <cellStyle name="Assumption Currency. 2 2 5 11" xfId="874"/>
    <cellStyle name="Assumption Currency. 2 2 5 12" xfId="875"/>
    <cellStyle name="Assumption Currency. 2 2 5 2" xfId="876"/>
    <cellStyle name="Assumption Currency. 2 2 5 2 10" xfId="877"/>
    <cellStyle name="Assumption Currency. 2 2 5 2 2" xfId="878"/>
    <cellStyle name="Assumption Currency. 2 2 5 2 2 10" xfId="879"/>
    <cellStyle name="Assumption Currency. 2 2 5 2 2 2" xfId="880"/>
    <cellStyle name="Assumption Currency. 2 2 5 2 2 3" xfId="881"/>
    <cellStyle name="Assumption Currency. 2 2 5 2 2 4" xfId="882"/>
    <cellStyle name="Assumption Currency. 2 2 5 2 2 5" xfId="883"/>
    <cellStyle name="Assumption Currency. 2 2 5 2 2 6" xfId="884"/>
    <cellStyle name="Assumption Currency. 2 2 5 2 2 7" xfId="885"/>
    <cellStyle name="Assumption Currency. 2 2 5 2 2 8" xfId="886"/>
    <cellStyle name="Assumption Currency. 2 2 5 2 2 9" xfId="887"/>
    <cellStyle name="Assumption Currency. 2 2 5 2 3" xfId="888"/>
    <cellStyle name="Assumption Currency. 2 2 5 2 4" xfId="889"/>
    <cellStyle name="Assumption Currency. 2 2 5 2 5" xfId="890"/>
    <cellStyle name="Assumption Currency. 2 2 5 2 6" xfId="891"/>
    <cellStyle name="Assumption Currency. 2 2 5 2 7" xfId="892"/>
    <cellStyle name="Assumption Currency. 2 2 5 2 8" xfId="893"/>
    <cellStyle name="Assumption Currency. 2 2 5 2 9" xfId="894"/>
    <cellStyle name="Assumption Currency. 2 2 5 3" xfId="895"/>
    <cellStyle name="Assumption Currency. 2 2 5 3 10" xfId="896"/>
    <cellStyle name="Assumption Currency. 2 2 5 3 2" xfId="897"/>
    <cellStyle name="Assumption Currency. 2 2 5 3 3" xfId="898"/>
    <cellStyle name="Assumption Currency. 2 2 5 3 4" xfId="899"/>
    <cellStyle name="Assumption Currency. 2 2 5 3 5" xfId="900"/>
    <cellStyle name="Assumption Currency. 2 2 5 3 6" xfId="901"/>
    <cellStyle name="Assumption Currency. 2 2 5 3 7" xfId="902"/>
    <cellStyle name="Assumption Currency. 2 2 5 3 8" xfId="903"/>
    <cellStyle name="Assumption Currency. 2 2 5 3 9" xfId="904"/>
    <cellStyle name="Assumption Currency. 2 2 5 4" xfId="905"/>
    <cellStyle name="Assumption Currency. 2 2 5 5" xfId="906"/>
    <cellStyle name="Assumption Currency. 2 2 5 6" xfId="907"/>
    <cellStyle name="Assumption Currency. 2 2 5 7" xfId="908"/>
    <cellStyle name="Assumption Currency. 2 2 5 8" xfId="909"/>
    <cellStyle name="Assumption Currency. 2 2 5 9" xfId="910"/>
    <cellStyle name="Assumption Currency. 2 2 6" xfId="911"/>
    <cellStyle name="Assumption Currency. 2 2 6 10" xfId="912"/>
    <cellStyle name="Assumption Currency. 2 2 6 11" xfId="913"/>
    <cellStyle name="Assumption Currency. 2 2 6 12" xfId="914"/>
    <cellStyle name="Assumption Currency. 2 2 6 2" xfId="915"/>
    <cellStyle name="Assumption Currency. 2 2 6 2 10" xfId="916"/>
    <cellStyle name="Assumption Currency. 2 2 6 2 2" xfId="917"/>
    <cellStyle name="Assumption Currency. 2 2 6 2 2 10" xfId="918"/>
    <cellStyle name="Assumption Currency. 2 2 6 2 2 2" xfId="919"/>
    <cellStyle name="Assumption Currency. 2 2 6 2 2 3" xfId="920"/>
    <cellStyle name="Assumption Currency. 2 2 6 2 2 4" xfId="921"/>
    <cellStyle name="Assumption Currency. 2 2 6 2 2 5" xfId="922"/>
    <cellStyle name="Assumption Currency. 2 2 6 2 2 6" xfId="923"/>
    <cellStyle name="Assumption Currency. 2 2 6 2 2 7" xfId="924"/>
    <cellStyle name="Assumption Currency. 2 2 6 2 2 8" xfId="925"/>
    <cellStyle name="Assumption Currency. 2 2 6 2 2 9" xfId="926"/>
    <cellStyle name="Assumption Currency. 2 2 6 2 3" xfId="927"/>
    <cellStyle name="Assumption Currency. 2 2 6 2 4" xfId="928"/>
    <cellStyle name="Assumption Currency. 2 2 6 2 5" xfId="929"/>
    <cellStyle name="Assumption Currency. 2 2 6 2 6" xfId="930"/>
    <cellStyle name="Assumption Currency. 2 2 6 2 7" xfId="931"/>
    <cellStyle name="Assumption Currency. 2 2 6 2 8" xfId="932"/>
    <cellStyle name="Assumption Currency. 2 2 6 2 9" xfId="933"/>
    <cellStyle name="Assumption Currency. 2 2 6 3" xfId="934"/>
    <cellStyle name="Assumption Currency. 2 2 6 3 10" xfId="935"/>
    <cellStyle name="Assumption Currency. 2 2 6 3 2" xfId="936"/>
    <cellStyle name="Assumption Currency. 2 2 6 3 3" xfId="937"/>
    <cellStyle name="Assumption Currency. 2 2 6 3 4" xfId="938"/>
    <cellStyle name="Assumption Currency. 2 2 6 3 5" xfId="939"/>
    <cellStyle name="Assumption Currency. 2 2 6 3 6" xfId="940"/>
    <cellStyle name="Assumption Currency. 2 2 6 3 7" xfId="941"/>
    <cellStyle name="Assumption Currency. 2 2 6 3 8" xfId="942"/>
    <cellStyle name="Assumption Currency. 2 2 6 3 9" xfId="943"/>
    <cellStyle name="Assumption Currency. 2 2 6 4" xfId="944"/>
    <cellStyle name="Assumption Currency. 2 2 6 5" xfId="945"/>
    <cellStyle name="Assumption Currency. 2 2 6 6" xfId="946"/>
    <cellStyle name="Assumption Currency. 2 2 6 7" xfId="947"/>
    <cellStyle name="Assumption Currency. 2 2 6 8" xfId="948"/>
    <cellStyle name="Assumption Currency. 2 2 6 9" xfId="949"/>
    <cellStyle name="Assumption Currency. 2 2 7" xfId="950"/>
    <cellStyle name="Assumption Currency. 2 2 7 10" xfId="951"/>
    <cellStyle name="Assumption Currency. 2 2 7 11" xfId="952"/>
    <cellStyle name="Assumption Currency. 2 2 7 12" xfId="953"/>
    <cellStyle name="Assumption Currency. 2 2 7 2" xfId="954"/>
    <cellStyle name="Assumption Currency. 2 2 7 2 10" xfId="955"/>
    <cellStyle name="Assumption Currency. 2 2 7 2 2" xfId="956"/>
    <cellStyle name="Assumption Currency. 2 2 7 2 2 10" xfId="957"/>
    <cellStyle name="Assumption Currency. 2 2 7 2 2 2" xfId="958"/>
    <cellStyle name="Assumption Currency. 2 2 7 2 2 3" xfId="959"/>
    <cellStyle name="Assumption Currency. 2 2 7 2 2 4" xfId="960"/>
    <cellStyle name="Assumption Currency. 2 2 7 2 2 5" xfId="961"/>
    <cellStyle name="Assumption Currency. 2 2 7 2 2 6" xfId="962"/>
    <cellStyle name="Assumption Currency. 2 2 7 2 2 7" xfId="963"/>
    <cellStyle name="Assumption Currency. 2 2 7 2 2 8" xfId="964"/>
    <cellStyle name="Assumption Currency. 2 2 7 2 2 9" xfId="965"/>
    <cellStyle name="Assumption Currency. 2 2 7 2 3" xfId="966"/>
    <cellStyle name="Assumption Currency. 2 2 7 2 4" xfId="967"/>
    <cellStyle name="Assumption Currency. 2 2 7 2 5" xfId="968"/>
    <cellStyle name="Assumption Currency. 2 2 7 2 6" xfId="969"/>
    <cellStyle name="Assumption Currency. 2 2 7 2 7" xfId="970"/>
    <cellStyle name="Assumption Currency. 2 2 7 2 8" xfId="971"/>
    <cellStyle name="Assumption Currency. 2 2 7 2 9" xfId="972"/>
    <cellStyle name="Assumption Currency. 2 2 7 3" xfId="973"/>
    <cellStyle name="Assumption Currency. 2 2 7 3 10" xfId="974"/>
    <cellStyle name="Assumption Currency. 2 2 7 3 2" xfId="975"/>
    <cellStyle name="Assumption Currency. 2 2 7 3 3" xfId="976"/>
    <cellStyle name="Assumption Currency. 2 2 7 3 4" xfId="977"/>
    <cellStyle name="Assumption Currency. 2 2 7 3 5" xfId="978"/>
    <cellStyle name="Assumption Currency. 2 2 7 3 6" xfId="979"/>
    <cellStyle name="Assumption Currency. 2 2 7 3 7" xfId="980"/>
    <cellStyle name="Assumption Currency. 2 2 7 3 8" xfId="981"/>
    <cellStyle name="Assumption Currency. 2 2 7 3 9" xfId="982"/>
    <cellStyle name="Assumption Currency. 2 2 7 4" xfId="983"/>
    <cellStyle name="Assumption Currency. 2 2 7 5" xfId="984"/>
    <cellStyle name="Assumption Currency. 2 2 7 6" xfId="985"/>
    <cellStyle name="Assumption Currency. 2 2 7 7" xfId="986"/>
    <cellStyle name="Assumption Currency. 2 2 7 8" xfId="987"/>
    <cellStyle name="Assumption Currency. 2 2 7 9" xfId="988"/>
    <cellStyle name="Assumption Currency. 2 2 8" xfId="989"/>
    <cellStyle name="Assumption Currency. 2 2 8 10" xfId="990"/>
    <cellStyle name="Assumption Currency. 2 2 8 2" xfId="991"/>
    <cellStyle name="Assumption Currency. 2 2 8 2 10" xfId="992"/>
    <cellStyle name="Assumption Currency. 2 2 8 2 2" xfId="993"/>
    <cellStyle name="Assumption Currency. 2 2 8 2 3" xfId="994"/>
    <cellStyle name="Assumption Currency. 2 2 8 2 4" xfId="995"/>
    <cellStyle name="Assumption Currency. 2 2 8 2 5" xfId="996"/>
    <cellStyle name="Assumption Currency. 2 2 8 2 6" xfId="997"/>
    <cellStyle name="Assumption Currency. 2 2 8 2 7" xfId="998"/>
    <cellStyle name="Assumption Currency. 2 2 8 2 8" xfId="999"/>
    <cellStyle name="Assumption Currency. 2 2 8 2 9" xfId="1000"/>
    <cellStyle name="Assumption Currency. 2 2 8 3" xfId="1001"/>
    <cellStyle name="Assumption Currency. 2 2 8 4" xfId="1002"/>
    <cellStyle name="Assumption Currency. 2 2 8 5" xfId="1003"/>
    <cellStyle name="Assumption Currency. 2 2 8 6" xfId="1004"/>
    <cellStyle name="Assumption Currency. 2 2 8 7" xfId="1005"/>
    <cellStyle name="Assumption Currency. 2 2 8 8" xfId="1006"/>
    <cellStyle name="Assumption Currency. 2 2 8 9" xfId="1007"/>
    <cellStyle name="Assumption Currency. 2 2 9" xfId="1008"/>
    <cellStyle name="Assumption Currency. 2 2 9 10" xfId="1009"/>
    <cellStyle name="Assumption Currency. 2 2 9 2" xfId="1010"/>
    <cellStyle name="Assumption Currency. 2 2 9 3" xfId="1011"/>
    <cellStyle name="Assumption Currency. 2 2 9 4" xfId="1012"/>
    <cellStyle name="Assumption Currency. 2 2 9 5" xfId="1013"/>
    <cellStyle name="Assumption Currency. 2 2 9 6" xfId="1014"/>
    <cellStyle name="Assumption Currency. 2 2 9 7" xfId="1015"/>
    <cellStyle name="Assumption Currency. 2 2 9 8" xfId="1016"/>
    <cellStyle name="Assumption Currency. 2 2 9 9" xfId="1017"/>
    <cellStyle name="Assumption Currency. 2 3" xfId="1018"/>
    <cellStyle name="Assumption Currency. 2 3 10" xfId="1019"/>
    <cellStyle name="Assumption Currency. 2 3 11" xfId="1020"/>
    <cellStyle name="Assumption Currency. 2 3 12" xfId="1021"/>
    <cellStyle name="Assumption Currency. 2 3 13" xfId="1022"/>
    <cellStyle name="Assumption Currency. 2 3 14" xfId="1023"/>
    <cellStyle name="Assumption Currency. 2 3 2" xfId="1024"/>
    <cellStyle name="Assumption Currency. 2 3 2 10" xfId="1025"/>
    <cellStyle name="Assumption Currency. 2 3 2 11" xfId="1026"/>
    <cellStyle name="Assumption Currency. 2 3 2 12" xfId="1027"/>
    <cellStyle name="Assumption Currency. 2 3 2 13" xfId="1028"/>
    <cellStyle name="Assumption Currency. 2 3 2 2" xfId="1029"/>
    <cellStyle name="Assumption Currency. 2 3 2 2 10" xfId="1030"/>
    <cellStyle name="Assumption Currency. 2 3 2 2 11" xfId="1031"/>
    <cellStyle name="Assumption Currency. 2 3 2 2 12" xfId="1032"/>
    <cellStyle name="Assumption Currency. 2 3 2 2 2" xfId="1033"/>
    <cellStyle name="Assumption Currency. 2 3 2 2 2 10" xfId="1034"/>
    <cellStyle name="Assumption Currency. 2 3 2 2 2 2" xfId="1035"/>
    <cellStyle name="Assumption Currency. 2 3 2 2 2 2 10" xfId="1036"/>
    <cellStyle name="Assumption Currency. 2 3 2 2 2 2 2" xfId="1037"/>
    <cellStyle name="Assumption Currency. 2 3 2 2 2 2 3" xfId="1038"/>
    <cellStyle name="Assumption Currency. 2 3 2 2 2 2 4" xfId="1039"/>
    <cellStyle name="Assumption Currency. 2 3 2 2 2 2 5" xfId="1040"/>
    <cellStyle name="Assumption Currency. 2 3 2 2 2 2 6" xfId="1041"/>
    <cellStyle name="Assumption Currency. 2 3 2 2 2 2 7" xfId="1042"/>
    <cellStyle name="Assumption Currency. 2 3 2 2 2 2 8" xfId="1043"/>
    <cellStyle name="Assumption Currency. 2 3 2 2 2 2 9" xfId="1044"/>
    <cellStyle name="Assumption Currency. 2 3 2 2 2 3" xfId="1045"/>
    <cellStyle name="Assumption Currency. 2 3 2 2 2 4" xfId="1046"/>
    <cellStyle name="Assumption Currency. 2 3 2 2 2 5" xfId="1047"/>
    <cellStyle name="Assumption Currency. 2 3 2 2 2 6" xfId="1048"/>
    <cellStyle name="Assumption Currency. 2 3 2 2 2 7" xfId="1049"/>
    <cellStyle name="Assumption Currency. 2 3 2 2 2 8" xfId="1050"/>
    <cellStyle name="Assumption Currency. 2 3 2 2 2 9" xfId="1051"/>
    <cellStyle name="Assumption Currency. 2 3 2 2 3" xfId="1052"/>
    <cellStyle name="Assumption Currency. 2 3 2 2 3 10" xfId="1053"/>
    <cellStyle name="Assumption Currency. 2 3 2 2 3 2" xfId="1054"/>
    <cellStyle name="Assumption Currency. 2 3 2 2 3 3" xfId="1055"/>
    <cellStyle name="Assumption Currency. 2 3 2 2 3 4" xfId="1056"/>
    <cellStyle name="Assumption Currency. 2 3 2 2 3 5" xfId="1057"/>
    <cellStyle name="Assumption Currency. 2 3 2 2 3 6" xfId="1058"/>
    <cellStyle name="Assumption Currency. 2 3 2 2 3 7" xfId="1059"/>
    <cellStyle name="Assumption Currency. 2 3 2 2 3 8" xfId="1060"/>
    <cellStyle name="Assumption Currency. 2 3 2 2 3 9" xfId="1061"/>
    <cellStyle name="Assumption Currency. 2 3 2 2 4" xfId="1062"/>
    <cellStyle name="Assumption Currency. 2 3 2 2 5" xfId="1063"/>
    <cellStyle name="Assumption Currency. 2 3 2 2 6" xfId="1064"/>
    <cellStyle name="Assumption Currency. 2 3 2 2 7" xfId="1065"/>
    <cellStyle name="Assumption Currency. 2 3 2 2 8" xfId="1066"/>
    <cellStyle name="Assumption Currency. 2 3 2 2 9" xfId="1067"/>
    <cellStyle name="Assumption Currency. 2 3 2 3" xfId="1068"/>
    <cellStyle name="Assumption Currency. 2 3 2 3 10" xfId="1069"/>
    <cellStyle name="Assumption Currency. 2 3 2 3 2" xfId="1070"/>
    <cellStyle name="Assumption Currency. 2 3 2 3 2 10" xfId="1071"/>
    <cellStyle name="Assumption Currency. 2 3 2 3 2 2" xfId="1072"/>
    <cellStyle name="Assumption Currency. 2 3 2 3 2 3" xfId="1073"/>
    <cellStyle name="Assumption Currency. 2 3 2 3 2 4" xfId="1074"/>
    <cellStyle name="Assumption Currency. 2 3 2 3 2 5" xfId="1075"/>
    <cellStyle name="Assumption Currency. 2 3 2 3 2 6" xfId="1076"/>
    <cellStyle name="Assumption Currency. 2 3 2 3 2 7" xfId="1077"/>
    <cellStyle name="Assumption Currency. 2 3 2 3 2 8" xfId="1078"/>
    <cellStyle name="Assumption Currency. 2 3 2 3 2 9" xfId="1079"/>
    <cellStyle name="Assumption Currency. 2 3 2 3 3" xfId="1080"/>
    <cellStyle name="Assumption Currency. 2 3 2 3 4" xfId="1081"/>
    <cellStyle name="Assumption Currency. 2 3 2 3 5" xfId="1082"/>
    <cellStyle name="Assumption Currency. 2 3 2 3 6" xfId="1083"/>
    <cellStyle name="Assumption Currency. 2 3 2 3 7" xfId="1084"/>
    <cellStyle name="Assumption Currency. 2 3 2 3 8" xfId="1085"/>
    <cellStyle name="Assumption Currency. 2 3 2 3 9" xfId="1086"/>
    <cellStyle name="Assumption Currency. 2 3 2 4" xfId="1087"/>
    <cellStyle name="Assumption Currency. 2 3 2 4 10" xfId="1088"/>
    <cellStyle name="Assumption Currency. 2 3 2 4 2" xfId="1089"/>
    <cellStyle name="Assumption Currency. 2 3 2 4 3" xfId="1090"/>
    <cellStyle name="Assumption Currency. 2 3 2 4 4" xfId="1091"/>
    <cellStyle name="Assumption Currency. 2 3 2 4 5" xfId="1092"/>
    <cellStyle name="Assumption Currency. 2 3 2 4 6" xfId="1093"/>
    <cellStyle name="Assumption Currency. 2 3 2 4 7" xfId="1094"/>
    <cellStyle name="Assumption Currency. 2 3 2 4 8" xfId="1095"/>
    <cellStyle name="Assumption Currency. 2 3 2 4 9" xfId="1096"/>
    <cellStyle name="Assumption Currency. 2 3 2 5" xfId="1097"/>
    <cellStyle name="Assumption Currency. 2 3 2 6" xfId="1098"/>
    <cellStyle name="Assumption Currency. 2 3 2 7" xfId="1099"/>
    <cellStyle name="Assumption Currency. 2 3 2 8" xfId="1100"/>
    <cellStyle name="Assumption Currency. 2 3 2 9" xfId="1101"/>
    <cellStyle name="Assumption Currency. 2 3 3" xfId="1102"/>
    <cellStyle name="Assumption Currency. 2 3 3 10" xfId="1103"/>
    <cellStyle name="Assumption Currency. 2 3 3 11" xfId="1104"/>
    <cellStyle name="Assumption Currency. 2 3 3 12" xfId="1105"/>
    <cellStyle name="Assumption Currency. 2 3 3 2" xfId="1106"/>
    <cellStyle name="Assumption Currency. 2 3 3 2 10" xfId="1107"/>
    <cellStyle name="Assumption Currency. 2 3 3 2 2" xfId="1108"/>
    <cellStyle name="Assumption Currency. 2 3 3 2 2 10" xfId="1109"/>
    <cellStyle name="Assumption Currency. 2 3 3 2 2 2" xfId="1110"/>
    <cellStyle name="Assumption Currency. 2 3 3 2 2 3" xfId="1111"/>
    <cellStyle name="Assumption Currency. 2 3 3 2 2 4" xfId="1112"/>
    <cellStyle name="Assumption Currency. 2 3 3 2 2 5" xfId="1113"/>
    <cellStyle name="Assumption Currency. 2 3 3 2 2 6" xfId="1114"/>
    <cellStyle name="Assumption Currency. 2 3 3 2 2 7" xfId="1115"/>
    <cellStyle name="Assumption Currency. 2 3 3 2 2 8" xfId="1116"/>
    <cellStyle name="Assumption Currency. 2 3 3 2 2 9" xfId="1117"/>
    <cellStyle name="Assumption Currency. 2 3 3 2 3" xfId="1118"/>
    <cellStyle name="Assumption Currency. 2 3 3 2 4" xfId="1119"/>
    <cellStyle name="Assumption Currency. 2 3 3 2 5" xfId="1120"/>
    <cellStyle name="Assumption Currency. 2 3 3 2 6" xfId="1121"/>
    <cellStyle name="Assumption Currency. 2 3 3 2 7" xfId="1122"/>
    <cellStyle name="Assumption Currency. 2 3 3 2 8" xfId="1123"/>
    <cellStyle name="Assumption Currency. 2 3 3 2 9" xfId="1124"/>
    <cellStyle name="Assumption Currency. 2 3 3 3" xfId="1125"/>
    <cellStyle name="Assumption Currency. 2 3 3 3 10" xfId="1126"/>
    <cellStyle name="Assumption Currency. 2 3 3 3 2" xfId="1127"/>
    <cellStyle name="Assumption Currency. 2 3 3 3 3" xfId="1128"/>
    <cellStyle name="Assumption Currency. 2 3 3 3 4" xfId="1129"/>
    <cellStyle name="Assumption Currency. 2 3 3 3 5" xfId="1130"/>
    <cellStyle name="Assumption Currency. 2 3 3 3 6" xfId="1131"/>
    <cellStyle name="Assumption Currency. 2 3 3 3 7" xfId="1132"/>
    <cellStyle name="Assumption Currency. 2 3 3 3 8" xfId="1133"/>
    <cellStyle name="Assumption Currency. 2 3 3 3 9" xfId="1134"/>
    <cellStyle name="Assumption Currency. 2 3 3 4" xfId="1135"/>
    <cellStyle name="Assumption Currency. 2 3 3 5" xfId="1136"/>
    <cellStyle name="Assumption Currency. 2 3 3 6" xfId="1137"/>
    <cellStyle name="Assumption Currency. 2 3 3 7" xfId="1138"/>
    <cellStyle name="Assumption Currency. 2 3 3 8" xfId="1139"/>
    <cellStyle name="Assumption Currency. 2 3 3 9" xfId="1140"/>
    <cellStyle name="Assumption Currency. 2 3 4" xfId="1141"/>
    <cellStyle name="Assumption Currency. 2 3 4 10" xfId="1142"/>
    <cellStyle name="Assumption Currency. 2 3 4 2" xfId="1143"/>
    <cellStyle name="Assumption Currency. 2 3 4 2 10" xfId="1144"/>
    <cellStyle name="Assumption Currency. 2 3 4 2 2" xfId="1145"/>
    <cellStyle name="Assumption Currency. 2 3 4 2 3" xfId="1146"/>
    <cellStyle name="Assumption Currency. 2 3 4 2 4" xfId="1147"/>
    <cellStyle name="Assumption Currency. 2 3 4 2 5" xfId="1148"/>
    <cellStyle name="Assumption Currency. 2 3 4 2 6" xfId="1149"/>
    <cellStyle name="Assumption Currency. 2 3 4 2 7" xfId="1150"/>
    <cellStyle name="Assumption Currency. 2 3 4 2 8" xfId="1151"/>
    <cellStyle name="Assumption Currency. 2 3 4 2 9" xfId="1152"/>
    <cellStyle name="Assumption Currency. 2 3 4 3" xfId="1153"/>
    <cellStyle name="Assumption Currency. 2 3 4 4" xfId="1154"/>
    <cellStyle name="Assumption Currency. 2 3 4 5" xfId="1155"/>
    <cellStyle name="Assumption Currency. 2 3 4 6" xfId="1156"/>
    <cellStyle name="Assumption Currency. 2 3 4 7" xfId="1157"/>
    <cellStyle name="Assumption Currency. 2 3 4 8" xfId="1158"/>
    <cellStyle name="Assumption Currency. 2 3 4 9" xfId="1159"/>
    <cellStyle name="Assumption Currency. 2 3 5" xfId="1160"/>
    <cellStyle name="Assumption Currency. 2 3 5 10" xfId="1161"/>
    <cellStyle name="Assumption Currency. 2 3 5 2" xfId="1162"/>
    <cellStyle name="Assumption Currency. 2 3 5 3" xfId="1163"/>
    <cellStyle name="Assumption Currency. 2 3 5 4" xfId="1164"/>
    <cellStyle name="Assumption Currency. 2 3 5 5" xfId="1165"/>
    <cellStyle name="Assumption Currency. 2 3 5 6" xfId="1166"/>
    <cellStyle name="Assumption Currency. 2 3 5 7" xfId="1167"/>
    <cellStyle name="Assumption Currency. 2 3 5 8" xfId="1168"/>
    <cellStyle name="Assumption Currency. 2 3 5 9" xfId="1169"/>
    <cellStyle name="Assumption Currency. 2 3 6" xfId="1170"/>
    <cellStyle name="Assumption Currency. 2 3 7" xfId="1171"/>
    <cellStyle name="Assumption Currency. 2 3 8" xfId="1172"/>
    <cellStyle name="Assumption Currency. 2 3 9" xfId="1173"/>
    <cellStyle name="Assumption Currency. 2 4" xfId="1174"/>
    <cellStyle name="Assumption Currency. 2 4 10" xfId="1175"/>
    <cellStyle name="Assumption Currency. 2 4 11" xfId="1176"/>
    <cellStyle name="Assumption Currency. 2 4 12" xfId="1177"/>
    <cellStyle name="Assumption Currency. 2 4 13" xfId="1178"/>
    <cellStyle name="Assumption Currency. 2 4 2" xfId="1179"/>
    <cellStyle name="Assumption Currency. 2 4 2 10" xfId="1180"/>
    <cellStyle name="Assumption Currency. 2 4 2 11" xfId="1181"/>
    <cellStyle name="Assumption Currency. 2 4 2 12" xfId="1182"/>
    <cellStyle name="Assumption Currency. 2 4 2 2" xfId="1183"/>
    <cellStyle name="Assumption Currency. 2 4 2 2 10" xfId="1184"/>
    <cellStyle name="Assumption Currency. 2 4 2 2 2" xfId="1185"/>
    <cellStyle name="Assumption Currency. 2 4 2 2 2 10" xfId="1186"/>
    <cellStyle name="Assumption Currency. 2 4 2 2 2 2" xfId="1187"/>
    <cellStyle name="Assumption Currency. 2 4 2 2 2 3" xfId="1188"/>
    <cellStyle name="Assumption Currency. 2 4 2 2 2 4" xfId="1189"/>
    <cellStyle name="Assumption Currency. 2 4 2 2 2 5" xfId="1190"/>
    <cellStyle name="Assumption Currency. 2 4 2 2 2 6" xfId="1191"/>
    <cellStyle name="Assumption Currency. 2 4 2 2 2 7" xfId="1192"/>
    <cellStyle name="Assumption Currency. 2 4 2 2 2 8" xfId="1193"/>
    <cellStyle name="Assumption Currency. 2 4 2 2 2 9" xfId="1194"/>
    <cellStyle name="Assumption Currency. 2 4 2 2 3" xfId="1195"/>
    <cellStyle name="Assumption Currency. 2 4 2 2 4" xfId="1196"/>
    <cellStyle name="Assumption Currency. 2 4 2 2 5" xfId="1197"/>
    <cellStyle name="Assumption Currency. 2 4 2 2 6" xfId="1198"/>
    <cellStyle name="Assumption Currency. 2 4 2 2 7" xfId="1199"/>
    <cellStyle name="Assumption Currency. 2 4 2 2 8" xfId="1200"/>
    <cellStyle name="Assumption Currency. 2 4 2 2 9" xfId="1201"/>
    <cellStyle name="Assumption Currency. 2 4 2 3" xfId="1202"/>
    <cellStyle name="Assumption Currency. 2 4 2 3 10" xfId="1203"/>
    <cellStyle name="Assumption Currency. 2 4 2 3 2" xfId="1204"/>
    <cellStyle name="Assumption Currency. 2 4 2 3 3" xfId="1205"/>
    <cellStyle name="Assumption Currency. 2 4 2 3 4" xfId="1206"/>
    <cellStyle name="Assumption Currency. 2 4 2 3 5" xfId="1207"/>
    <cellStyle name="Assumption Currency. 2 4 2 3 6" xfId="1208"/>
    <cellStyle name="Assumption Currency. 2 4 2 3 7" xfId="1209"/>
    <cellStyle name="Assumption Currency. 2 4 2 3 8" xfId="1210"/>
    <cellStyle name="Assumption Currency. 2 4 2 3 9" xfId="1211"/>
    <cellStyle name="Assumption Currency. 2 4 2 4" xfId="1212"/>
    <cellStyle name="Assumption Currency. 2 4 2 5" xfId="1213"/>
    <cellStyle name="Assumption Currency. 2 4 2 6" xfId="1214"/>
    <cellStyle name="Assumption Currency. 2 4 2 7" xfId="1215"/>
    <cellStyle name="Assumption Currency. 2 4 2 8" xfId="1216"/>
    <cellStyle name="Assumption Currency. 2 4 2 9" xfId="1217"/>
    <cellStyle name="Assumption Currency. 2 4 3" xfId="1218"/>
    <cellStyle name="Assumption Currency. 2 4 3 10" xfId="1219"/>
    <cellStyle name="Assumption Currency. 2 4 3 2" xfId="1220"/>
    <cellStyle name="Assumption Currency. 2 4 3 2 10" xfId="1221"/>
    <cellStyle name="Assumption Currency. 2 4 3 2 2" xfId="1222"/>
    <cellStyle name="Assumption Currency. 2 4 3 2 3" xfId="1223"/>
    <cellStyle name="Assumption Currency. 2 4 3 2 4" xfId="1224"/>
    <cellStyle name="Assumption Currency. 2 4 3 2 5" xfId="1225"/>
    <cellStyle name="Assumption Currency. 2 4 3 2 6" xfId="1226"/>
    <cellStyle name="Assumption Currency. 2 4 3 2 7" xfId="1227"/>
    <cellStyle name="Assumption Currency. 2 4 3 2 8" xfId="1228"/>
    <cellStyle name="Assumption Currency. 2 4 3 2 9" xfId="1229"/>
    <cellStyle name="Assumption Currency. 2 4 3 3" xfId="1230"/>
    <cellStyle name="Assumption Currency. 2 4 3 4" xfId="1231"/>
    <cellStyle name="Assumption Currency. 2 4 3 5" xfId="1232"/>
    <cellStyle name="Assumption Currency. 2 4 3 6" xfId="1233"/>
    <cellStyle name="Assumption Currency. 2 4 3 7" xfId="1234"/>
    <cellStyle name="Assumption Currency. 2 4 3 8" xfId="1235"/>
    <cellStyle name="Assumption Currency. 2 4 3 9" xfId="1236"/>
    <cellStyle name="Assumption Currency. 2 4 4" xfId="1237"/>
    <cellStyle name="Assumption Currency. 2 4 4 10" xfId="1238"/>
    <cellStyle name="Assumption Currency. 2 4 4 2" xfId="1239"/>
    <cellStyle name="Assumption Currency. 2 4 4 3" xfId="1240"/>
    <cellStyle name="Assumption Currency. 2 4 4 4" xfId="1241"/>
    <cellStyle name="Assumption Currency. 2 4 4 5" xfId="1242"/>
    <cellStyle name="Assumption Currency. 2 4 4 6" xfId="1243"/>
    <cellStyle name="Assumption Currency. 2 4 4 7" xfId="1244"/>
    <cellStyle name="Assumption Currency. 2 4 4 8" xfId="1245"/>
    <cellStyle name="Assumption Currency. 2 4 4 9" xfId="1246"/>
    <cellStyle name="Assumption Currency. 2 4 5" xfId="1247"/>
    <cellStyle name="Assumption Currency. 2 4 6" xfId="1248"/>
    <cellStyle name="Assumption Currency. 2 4 7" xfId="1249"/>
    <cellStyle name="Assumption Currency. 2 4 8" xfId="1250"/>
    <cellStyle name="Assumption Currency. 2 4 9" xfId="1251"/>
    <cellStyle name="Assumption Currency. 2 5" xfId="1252"/>
    <cellStyle name="Assumption Currency. 2 5 10" xfId="1253"/>
    <cellStyle name="Assumption Currency. 2 5 11" xfId="1254"/>
    <cellStyle name="Assumption Currency. 2 5 12" xfId="1255"/>
    <cellStyle name="Assumption Currency. 2 5 13" xfId="1256"/>
    <cellStyle name="Assumption Currency. 2 5 2" xfId="1257"/>
    <cellStyle name="Assumption Currency. 2 5 2 10" xfId="1258"/>
    <cellStyle name="Assumption Currency. 2 5 2 11" xfId="1259"/>
    <cellStyle name="Assumption Currency. 2 5 2 12" xfId="1260"/>
    <cellStyle name="Assumption Currency. 2 5 2 2" xfId="1261"/>
    <cellStyle name="Assumption Currency. 2 5 2 2 10" xfId="1262"/>
    <cellStyle name="Assumption Currency. 2 5 2 2 2" xfId="1263"/>
    <cellStyle name="Assumption Currency. 2 5 2 2 2 10" xfId="1264"/>
    <cellStyle name="Assumption Currency. 2 5 2 2 2 2" xfId="1265"/>
    <cellStyle name="Assumption Currency. 2 5 2 2 2 3" xfId="1266"/>
    <cellStyle name="Assumption Currency. 2 5 2 2 2 4" xfId="1267"/>
    <cellStyle name="Assumption Currency. 2 5 2 2 2 5" xfId="1268"/>
    <cellStyle name="Assumption Currency. 2 5 2 2 2 6" xfId="1269"/>
    <cellStyle name="Assumption Currency. 2 5 2 2 2 7" xfId="1270"/>
    <cellStyle name="Assumption Currency. 2 5 2 2 2 8" xfId="1271"/>
    <cellStyle name="Assumption Currency. 2 5 2 2 2 9" xfId="1272"/>
    <cellStyle name="Assumption Currency. 2 5 2 2 3" xfId="1273"/>
    <cellStyle name="Assumption Currency. 2 5 2 2 4" xfId="1274"/>
    <cellStyle name="Assumption Currency. 2 5 2 2 5" xfId="1275"/>
    <cellStyle name="Assumption Currency. 2 5 2 2 6" xfId="1276"/>
    <cellStyle name="Assumption Currency. 2 5 2 2 7" xfId="1277"/>
    <cellStyle name="Assumption Currency. 2 5 2 2 8" xfId="1278"/>
    <cellStyle name="Assumption Currency. 2 5 2 2 9" xfId="1279"/>
    <cellStyle name="Assumption Currency. 2 5 2 3" xfId="1280"/>
    <cellStyle name="Assumption Currency. 2 5 2 3 10" xfId="1281"/>
    <cellStyle name="Assumption Currency. 2 5 2 3 2" xfId="1282"/>
    <cellStyle name="Assumption Currency. 2 5 2 3 3" xfId="1283"/>
    <cellStyle name="Assumption Currency. 2 5 2 3 4" xfId="1284"/>
    <cellStyle name="Assumption Currency. 2 5 2 3 5" xfId="1285"/>
    <cellStyle name="Assumption Currency. 2 5 2 3 6" xfId="1286"/>
    <cellStyle name="Assumption Currency. 2 5 2 3 7" xfId="1287"/>
    <cellStyle name="Assumption Currency. 2 5 2 3 8" xfId="1288"/>
    <cellStyle name="Assumption Currency. 2 5 2 3 9" xfId="1289"/>
    <cellStyle name="Assumption Currency. 2 5 2 4" xfId="1290"/>
    <cellStyle name="Assumption Currency. 2 5 2 5" xfId="1291"/>
    <cellStyle name="Assumption Currency. 2 5 2 6" xfId="1292"/>
    <cellStyle name="Assumption Currency. 2 5 2 7" xfId="1293"/>
    <cellStyle name="Assumption Currency. 2 5 2 8" xfId="1294"/>
    <cellStyle name="Assumption Currency. 2 5 2 9" xfId="1295"/>
    <cellStyle name="Assumption Currency. 2 5 3" xfId="1296"/>
    <cellStyle name="Assumption Currency. 2 5 3 10" xfId="1297"/>
    <cellStyle name="Assumption Currency. 2 5 3 2" xfId="1298"/>
    <cellStyle name="Assumption Currency. 2 5 3 2 10" xfId="1299"/>
    <cellStyle name="Assumption Currency. 2 5 3 2 2" xfId="1300"/>
    <cellStyle name="Assumption Currency. 2 5 3 2 3" xfId="1301"/>
    <cellStyle name="Assumption Currency. 2 5 3 2 4" xfId="1302"/>
    <cellStyle name="Assumption Currency. 2 5 3 2 5" xfId="1303"/>
    <cellStyle name="Assumption Currency. 2 5 3 2 6" xfId="1304"/>
    <cellStyle name="Assumption Currency. 2 5 3 2 7" xfId="1305"/>
    <cellStyle name="Assumption Currency. 2 5 3 2 8" xfId="1306"/>
    <cellStyle name="Assumption Currency. 2 5 3 2 9" xfId="1307"/>
    <cellStyle name="Assumption Currency. 2 5 3 3" xfId="1308"/>
    <cellStyle name="Assumption Currency. 2 5 3 4" xfId="1309"/>
    <cellStyle name="Assumption Currency. 2 5 3 5" xfId="1310"/>
    <cellStyle name="Assumption Currency. 2 5 3 6" xfId="1311"/>
    <cellStyle name="Assumption Currency. 2 5 3 7" xfId="1312"/>
    <cellStyle name="Assumption Currency. 2 5 3 8" xfId="1313"/>
    <cellStyle name="Assumption Currency. 2 5 3 9" xfId="1314"/>
    <cellStyle name="Assumption Currency. 2 5 4" xfId="1315"/>
    <cellStyle name="Assumption Currency. 2 5 4 10" xfId="1316"/>
    <cellStyle name="Assumption Currency. 2 5 4 2" xfId="1317"/>
    <cellStyle name="Assumption Currency. 2 5 4 3" xfId="1318"/>
    <cellStyle name="Assumption Currency. 2 5 4 4" xfId="1319"/>
    <cellStyle name="Assumption Currency. 2 5 4 5" xfId="1320"/>
    <cellStyle name="Assumption Currency. 2 5 4 6" xfId="1321"/>
    <cellStyle name="Assumption Currency. 2 5 4 7" xfId="1322"/>
    <cellStyle name="Assumption Currency. 2 5 4 8" xfId="1323"/>
    <cellStyle name="Assumption Currency. 2 5 4 9" xfId="1324"/>
    <cellStyle name="Assumption Currency. 2 5 5" xfId="1325"/>
    <cellStyle name="Assumption Currency. 2 5 6" xfId="1326"/>
    <cellStyle name="Assumption Currency. 2 5 7" xfId="1327"/>
    <cellStyle name="Assumption Currency. 2 5 8" xfId="1328"/>
    <cellStyle name="Assumption Currency. 2 5 9" xfId="1329"/>
    <cellStyle name="Assumption Currency. 2 6" xfId="1330"/>
    <cellStyle name="Assumption Currency. 2 6 10" xfId="1331"/>
    <cellStyle name="Assumption Currency. 2 6 11" xfId="1332"/>
    <cellStyle name="Assumption Currency. 2 6 12" xfId="1333"/>
    <cellStyle name="Assumption Currency. 2 6 2" xfId="1334"/>
    <cellStyle name="Assumption Currency. 2 6 2 10" xfId="1335"/>
    <cellStyle name="Assumption Currency. 2 6 2 2" xfId="1336"/>
    <cellStyle name="Assumption Currency. 2 6 2 2 10" xfId="1337"/>
    <cellStyle name="Assumption Currency. 2 6 2 2 2" xfId="1338"/>
    <cellStyle name="Assumption Currency. 2 6 2 2 3" xfId="1339"/>
    <cellStyle name="Assumption Currency. 2 6 2 2 4" xfId="1340"/>
    <cellStyle name="Assumption Currency. 2 6 2 2 5" xfId="1341"/>
    <cellStyle name="Assumption Currency. 2 6 2 2 6" xfId="1342"/>
    <cellStyle name="Assumption Currency. 2 6 2 2 7" xfId="1343"/>
    <cellStyle name="Assumption Currency. 2 6 2 2 8" xfId="1344"/>
    <cellStyle name="Assumption Currency. 2 6 2 2 9" xfId="1345"/>
    <cellStyle name="Assumption Currency. 2 6 2 3" xfId="1346"/>
    <cellStyle name="Assumption Currency. 2 6 2 4" xfId="1347"/>
    <cellStyle name="Assumption Currency. 2 6 2 5" xfId="1348"/>
    <cellStyle name="Assumption Currency. 2 6 2 6" xfId="1349"/>
    <cellStyle name="Assumption Currency. 2 6 2 7" xfId="1350"/>
    <cellStyle name="Assumption Currency. 2 6 2 8" xfId="1351"/>
    <cellStyle name="Assumption Currency. 2 6 2 9" xfId="1352"/>
    <cellStyle name="Assumption Currency. 2 6 3" xfId="1353"/>
    <cellStyle name="Assumption Currency. 2 6 3 10" xfId="1354"/>
    <cellStyle name="Assumption Currency. 2 6 3 2" xfId="1355"/>
    <cellStyle name="Assumption Currency. 2 6 3 3" xfId="1356"/>
    <cellStyle name="Assumption Currency. 2 6 3 4" xfId="1357"/>
    <cellStyle name="Assumption Currency. 2 6 3 5" xfId="1358"/>
    <cellStyle name="Assumption Currency. 2 6 3 6" xfId="1359"/>
    <cellStyle name="Assumption Currency. 2 6 3 7" xfId="1360"/>
    <cellStyle name="Assumption Currency. 2 6 3 8" xfId="1361"/>
    <cellStyle name="Assumption Currency. 2 6 3 9" xfId="1362"/>
    <cellStyle name="Assumption Currency. 2 6 4" xfId="1363"/>
    <cellStyle name="Assumption Currency. 2 6 5" xfId="1364"/>
    <cellStyle name="Assumption Currency. 2 6 6" xfId="1365"/>
    <cellStyle name="Assumption Currency. 2 6 7" xfId="1366"/>
    <cellStyle name="Assumption Currency. 2 6 8" xfId="1367"/>
    <cellStyle name="Assumption Currency. 2 6 9" xfId="1368"/>
    <cellStyle name="Assumption Currency. 2 7" xfId="1369"/>
    <cellStyle name="Assumption Currency. 2 7 10" xfId="1370"/>
    <cellStyle name="Assumption Currency. 2 7 11" xfId="1371"/>
    <cellStyle name="Assumption Currency. 2 7 12" xfId="1372"/>
    <cellStyle name="Assumption Currency. 2 7 2" xfId="1373"/>
    <cellStyle name="Assumption Currency. 2 7 2 10" xfId="1374"/>
    <cellStyle name="Assumption Currency. 2 7 2 2" xfId="1375"/>
    <cellStyle name="Assumption Currency. 2 7 2 2 10" xfId="1376"/>
    <cellStyle name="Assumption Currency. 2 7 2 2 2" xfId="1377"/>
    <cellStyle name="Assumption Currency. 2 7 2 2 3" xfId="1378"/>
    <cellStyle name="Assumption Currency. 2 7 2 2 4" xfId="1379"/>
    <cellStyle name="Assumption Currency. 2 7 2 2 5" xfId="1380"/>
    <cellStyle name="Assumption Currency. 2 7 2 2 6" xfId="1381"/>
    <cellStyle name="Assumption Currency. 2 7 2 2 7" xfId="1382"/>
    <cellStyle name="Assumption Currency. 2 7 2 2 8" xfId="1383"/>
    <cellStyle name="Assumption Currency. 2 7 2 2 9" xfId="1384"/>
    <cellStyle name="Assumption Currency. 2 7 2 3" xfId="1385"/>
    <cellStyle name="Assumption Currency. 2 7 2 4" xfId="1386"/>
    <cellStyle name="Assumption Currency. 2 7 2 5" xfId="1387"/>
    <cellStyle name="Assumption Currency. 2 7 2 6" xfId="1388"/>
    <cellStyle name="Assumption Currency. 2 7 2 7" xfId="1389"/>
    <cellStyle name="Assumption Currency. 2 7 2 8" xfId="1390"/>
    <cellStyle name="Assumption Currency. 2 7 2 9" xfId="1391"/>
    <cellStyle name="Assumption Currency. 2 7 3" xfId="1392"/>
    <cellStyle name="Assumption Currency. 2 7 3 10" xfId="1393"/>
    <cellStyle name="Assumption Currency. 2 7 3 2" xfId="1394"/>
    <cellStyle name="Assumption Currency. 2 7 3 3" xfId="1395"/>
    <cellStyle name="Assumption Currency. 2 7 3 4" xfId="1396"/>
    <cellStyle name="Assumption Currency. 2 7 3 5" xfId="1397"/>
    <cellStyle name="Assumption Currency. 2 7 3 6" xfId="1398"/>
    <cellStyle name="Assumption Currency. 2 7 3 7" xfId="1399"/>
    <cellStyle name="Assumption Currency. 2 7 3 8" xfId="1400"/>
    <cellStyle name="Assumption Currency. 2 7 3 9" xfId="1401"/>
    <cellStyle name="Assumption Currency. 2 7 4" xfId="1402"/>
    <cellStyle name="Assumption Currency. 2 7 5" xfId="1403"/>
    <cellStyle name="Assumption Currency. 2 7 6" xfId="1404"/>
    <cellStyle name="Assumption Currency. 2 7 7" xfId="1405"/>
    <cellStyle name="Assumption Currency. 2 7 8" xfId="1406"/>
    <cellStyle name="Assumption Currency. 2 7 9" xfId="1407"/>
    <cellStyle name="Assumption Currency. 2 8" xfId="1408"/>
    <cellStyle name="Assumption Currency. 2 8 10" xfId="1409"/>
    <cellStyle name="Assumption Currency. 2 8 11" xfId="1410"/>
    <cellStyle name="Assumption Currency. 2 8 12" xfId="1411"/>
    <cellStyle name="Assumption Currency. 2 8 2" xfId="1412"/>
    <cellStyle name="Assumption Currency. 2 8 2 10" xfId="1413"/>
    <cellStyle name="Assumption Currency. 2 8 2 2" xfId="1414"/>
    <cellStyle name="Assumption Currency. 2 8 2 2 10" xfId="1415"/>
    <cellStyle name="Assumption Currency. 2 8 2 2 2" xfId="1416"/>
    <cellStyle name="Assumption Currency. 2 8 2 2 3" xfId="1417"/>
    <cellStyle name="Assumption Currency. 2 8 2 2 4" xfId="1418"/>
    <cellStyle name="Assumption Currency. 2 8 2 2 5" xfId="1419"/>
    <cellStyle name="Assumption Currency. 2 8 2 2 6" xfId="1420"/>
    <cellStyle name="Assumption Currency. 2 8 2 2 7" xfId="1421"/>
    <cellStyle name="Assumption Currency. 2 8 2 2 8" xfId="1422"/>
    <cellStyle name="Assumption Currency. 2 8 2 2 9" xfId="1423"/>
    <cellStyle name="Assumption Currency. 2 8 2 3" xfId="1424"/>
    <cellStyle name="Assumption Currency. 2 8 2 4" xfId="1425"/>
    <cellStyle name="Assumption Currency. 2 8 2 5" xfId="1426"/>
    <cellStyle name="Assumption Currency. 2 8 2 6" xfId="1427"/>
    <cellStyle name="Assumption Currency. 2 8 2 7" xfId="1428"/>
    <cellStyle name="Assumption Currency. 2 8 2 8" xfId="1429"/>
    <cellStyle name="Assumption Currency. 2 8 2 9" xfId="1430"/>
    <cellStyle name="Assumption Currency. 2 8 3" xfId="1431"/>
    <cellStyle name="Assumption Currency. 2 8 3 10" xfId="1432"/>
    <cellStyle name="Assumption Currency. 2 8 3 2" xfId="1433"/>
    <cellStyle name="Assumption Currency. 2 8 3 3" xfId="1434"/>
    <cellStyle name="Assumption Currency. 2 8 3 4" xfId="1435"/>
    <cellStyle name="Assumption Currency. 2 8 3 5" xfId="1436"/>
    <cellStyle name="Assumption Currency. 2 8 3 6" xfId="1437"/>
    <cellStyle name="Assumption Currency. 2 8 3 7" xfId="1438"/>
    <cellStyle name="Assumption Currency. 2 8 3 8" xfId="1439"/>
    <cellStyle name="Assumption Currency. 2 8 3 9" xfId="1440"/>
    <cellStyle name="Assumption Currency. 2 8 4" xfId="1441"/>
    <cellStyle name="Assumption Currency. 2 8 5" xfId="1442"/>
    <cellStyle name="Assumption Currency. 2 8 6" xfId="1443"/>
    <cellStyle name="Assumption Currency. 2 8 7" xfId="1444"/>
    <cellStyle name="Assumption Currency. 2 8 8" xfId="1445"/>
    <cellStyle name="Assumption Currency. 2 8 9" xfId="1446"/>
    <cellStyle name="Assumption Currency. 2 9" xfId="1447"/>
    <cellStyle name="Assumption Currency. 2 9 10" xfId="1448"/>
    <cellStyle name="Assumption Currency. 2 9 2" xfId="1449"/>
    <cellStyle name="Assumption Currency. 2 9 2 10" xfId="1450"/>
    <cellStyle name="Assumption Currency. 2 9 2 2" xfId="1451"/>
    <cellStyle name="Assumption Currency. 2 9 2 3" xfId="1452"/>
    <cellStyle name="Assumption Currency. 2 9 2 4" xfId="1453"/>
    <cellStyle name="Assumption Currency. 2 9 2 5" xfId="1454"/>
    <cellStyle name="Assumption Currency. 2 9 2 6" xfId="1455"/>
    <cellStyle name="Assumption Currency. 2 9 2 7" xfId="1456"/>
    <cellStyle name="Assumption Currency. 2 9 2 8" xfId="1457"/>
    <cellStyle name="Assumption Currency. 2 9 2 9" xfId="1458"/>
    <cellStyle name="Assumption Currency. 2 9 3" xfId="1459"/>
    <cellStyle name="Assumption Currency. 2 9 4" xfId="1460"/>
    <cellStyle name="Assumption Currency. 2 9 5" xfId="1461"/>
    <cellStyle name="Assumption Currency. 2 9 6" xfId="1462"/>
    <cellStyle name="Assumption Currency. 2 9 7" xfId="1463"/>
    <cellStyle name="Assumption Currency. 2 9 8" xfId="1464"/>
    <cellStyle name="Assumption Currency. 2 9 9" xfId="1465"/>
    <cellStyle name="Assumption Currency. 3" xfId="1466"/>
    <cellStyle name="Assumption Currency. 3 10" xfId="1467"/>
    <cellStyle name="Assumption Currency. 3 11" xfId="1468"/>
    <cellStyle name="Assumption Currency. 3 12" xfId="1469"/>
    <cellStyle name="Assumption Currency. 3 13" xfId="1470"/>
    <cellStyle name="Assumption Currency. 3 14" xfId="1471"/>
    <cellStyle name="Assumption Currency. 3 15" xfId="1472"/>
    <cellStyle name="Assumption Currency. 3 16" xfId="1473"/>
    <cellStyle name="Assumption Currency. 3 2" xfId="1474"/>
    <cellStyle name="Assumption Currency. 3 2 10" xfId="1475"/>
    <cellStyle name="Assumption Currency. 3 2 11" xfId="1476"/>
    <cellStyle name="Assumption Currency. 3 2 12" xfId="1477"/>
    <cellStyle name="Assumption Currency. 3 2 13" xfId="1478"/>
    <cellStyle name="Assumption Currency. 3 2 14" xfId="1479"/>
    <cellStyle name="Assumption Currency. 3 2 2" xfId="1480"/>
    <cellStyle name="Assumption Currency. 3 2 2 10" xfId="1481"/>
    <cellStyle name="Assumption Currency. 3 2 2 11" xfId="1482"/>
    <cellStyle name="Assumption Currency. 3 2 2 12" xfId="1483"/>
    <cellStyle name="Assumption Currency. 3 2 2 13" xfId="1484"/>
    <cellStyle name="Assumption Currency. 3 2 2 2" xfId="1485"/>
    <cellStyle name="Assumption Currency. 3 2 2 2 10" xfId="1486"/>
    <cellStyle name="Assumption Currency. 3 2 2 2 11" xfId="1487"/>
    <cellStyle name="Assumption Currency. 3 2 2 2 12" xfId="1488"/>
    <cellStyle name="Assumption Currency. 3 2 2 2 2" xfId="1489"/>
    <cellStyle name="Assumption Currency. 3 2 2 2 2 10" xfId="1490"/>
    <cellStyle name="Assumption Currency. 3 2 2 2 2 2" xfId="1491"/>
    <cellStyle name="Assumption Currency. 3 2 2 2 2 2 10" xfId="1492"/>
    <cellStyle name="Assumption Currency. 3 2 2 2 2 2 2" xfId="1493"/>
    <cellStyle name="Assumption Currency. 3 2 2 2 2 2 3" xfId="1494"/>
    <cellStyle name="Assumption Currency. 3 2 2 2 2 2 4" xfId="1495"/>
    <cellStyle name="Assumption Currency. 3 2 2 2 2 2 5" xfId="1496"/>
    <cellStyle name="Assumption Currency. 3 2 2 2 2 2 6" xfId="1497"/>
    <cellStyle name="Assumption Currency. 3 2 2 2 2 2 7" xfId="1498"/>
    <cellStyle name="Assumption Currency. 3 2 2 2 2 2 8" xfId="1499"/>
    <cellStyle name="Assumption Currency. 3 2 2 2 2 2 9" xfId="1500"/>
    <cellStyle name="Assumption Currency. 3 2 2 2 2 3" xfId="1501"/>
    <cellStyle name="Assumption Currency. 3 2 2 2 2 4" xfId="1502"/>
    <cellStyle name="Assumption Currency. 3 2 2 2 2 5" xfId="1503"/>
    <cellStyle name="Assumption Currency. 3 2 2 2 2 6" xfId="1504"/>
    <cellStyle name="Assumption Currency. 3 2 2 2 2 7" xfId="1505"/>
    <cellStyle name="Assumption Currency. 3 2 2 2 2 8" xfId="1506"/>
    <cellStyle name="Assumption Currency. 3 2 2 2 2 9" xfId="1507"/>
    <cellStyle name="Assumption Currency. 3 2 2 2 3" xfId="1508"/>
    <cellStyle name="Assumption Currency. 3 2 2 2 3 10" xfId="1509"/>
    <cellStyle name="Assumption Currency. 3 2 2 2 3 2" xfId="1510"/>
    <cellStyle name="Assumption Currency. 3 2 2 2 3 3" xfId="1511"/>
    <cellStyle name="Assumption Currency. 3 2 2 2 3 4" xfId="1512"/>
    <cellStyle name="Assumption Currency. 3 2 2 2 3 5" xfId="1513"/>
    <cellStyle name="Assumption Currency. 3 2 2 2 3 6" xfId="1514"/>
    <cellStyle name="Assumption Currency. 3 2 2 2 3 7" xfId="1515"/>
    <cellStyle name="Assumption Currency. 3 2 2 2 3 8" xfId="1516"/>
    <cellStyle name="Assumption Currency. 3 2 2 2 3 9" xfId="1517"/>
    <cellStyle name="Assumption Currency. 3 2 2 2 4" xfId="1518"/>
    <cellStyle name="Assumption Currency. 3 2 2 2 5" xfId="1519"/>
    <cellStyle name="Assumption Currency. 3 2 2 2 6" xfId="1520"/>
    <cellStyle name="Assumption Currency. 3 2 2 2 7" xfId="1521"/>
    <cellStyle name="Assumption Currency. 3 2 2 2 8" xfId="1522"/>
    <cellStyle name="Assumption Currency. 3 2 2 2 9" xfId="1523"/>
    <cellStyle name="Assumption Currency. 3 2 2 3" xfId="1524"/>
    <cellStyle name="Assumption Currency. 3 2 2 3 10" xfId="1525"/>
    <cellStyle name="Assumption Currency. 3 2 2 3 2" xfId="1526"/>
    <cellStyle name="Assumption Currency. 3 2 2 3 2 10" xfId="1527"/>
    <cellStyle name="Assumption Currency. 3 2 2 3 2 2" xfId="1528"/>
    <cellStyle name="Assumption Currency. 3 2 2 3 2 3" xfId="1529"/>
    <cellStyle name="Assumption Currency. 3 2 2 3 2 4" xfId="1530"/>
    <cellStyle name="Assumption Currency. 3 2 2 3 2 5" xfId="1531"/>
    <cellStyle name="Assumption Currency. 3 2 2 3 2 6" xfId="1532"/>
    <cellStyle name="Assumption Currency. 3 2 2 3 2 7" xfId="1533"/>
    <cellStyle name="Assumption Currency. 3 2 2 3 2 8" xfId="1534"/>
    <cellStyle name="Assumption Currency. 3 2 2 3 2 9" xfId="1535"/>
    <cellStyle name="Assumption Currency. 3 2 2 3 3" xfId="1536"/>
    <cellStyle name="Assumption Currency. 3 2 2 3 4" xfId="1537"/>
    <cellStyle name="Assumption Currency. 3 2 2 3 5" xfId="1538"/>
    <cellStyle name="Assumption Currency. 3 2 2 3 6" xfId="1539"/>
    <cellStyle name="Assumption Currency. 3 2 2 3 7" xfId="1540"/>
    <cellStyle name="Assumption Currency. 3 2 2 3 8" xfId="1541"/>
    <cellStyle name="Assumption Currency. 3 2 2 3 9" xfId="1542"/>
    <cellStyle name="Assumption Currency. 3 2 2 4" xfId="1543"/>
    <cellStyle name="Assumption Currency. 3 2 2 4 10" xfId="1544"/>
    <cellStyle name="Assumption Currency. 3 2 2 4 2" xfId="1545"/>
    <cellStyle name="Assumption Currency. 3 2 2 4 3" xfId="1546"/>
    <cellStyle name="Assumption Currency. 3 2 2 4 4" xfId="1547"/>
    <cellStyle name="Assumption Currency. 3 2 2 4 5" xfId="1548"/>
    <cellStyle name="Assumption Currency. 3 2 2 4 6" xfId="1549"/>
    <cellStyle name="Assumption Currency. 3 2 2 4 7" xfId="1550"/>
    <cellStyle name="Assumption Currency. 3 2 2 4 8" xfId="1551"/>
    <cellStyle name="Assumption Currency. 3 2 2 4 9" xfId="1552"/>
    <cellStyle name="Assumption Currency. 3 2 2 5" xfId="1553"/>
    <cellStyle name="Assumption Currency. 3 2 2 6" xfId="1554"/>
    <cellStyle name="Assumption Currency. 3 2 2 7" xfId="1555"/>
    <cellStyle name="Assumption Currency. 3 2 2 8" xfId="1556"/>
    <cellStyle name="Assumption Currency. 3 2 2 9" xfId="1557"/>
    <cellStyle name="Assumption Currency. 3 2 3" xfId="1558"/>
    <cellStyle name="Assumption Currency. 3 2 3 10" xfId="1559"/>
    <cellStyle name="Assumption Currency. 3 2 3 11" xfId="1560"/>
    <cellStyle name="Assumption Currency. 3 2 3 12" xfId="1561"/>
    <cellStyle name="Assumption Currency. 3 2 3 2" xfId="1562"/>
    <cellStyle name="Assumption Currency. 3 2 3 2 10" xfId="1563"/>
    <cellStyle name="Assumption Currency. 3 2 3 2 2" xfId="1564"/>
    <cellStyle name="Assumption Currency. 3 2 3 2 2 10" xfId="1565"/>
    <cellStyle name="Assumption Currency. 3 2 3 2 2 2" xfId="1566"/>
    <cellStyle name="Assumption Currency. 3 2 3 2 2 3" xfId="1567"/>
    <cellStyle name="Assumption Currency. 3 2 3 2 2 4" xfId="1568"/>
    <cellStyle name="Assumption Currency. 3 2 3 2 2 5" xfId="1569"/>
    <cellStyle name="Assumption Currency. 3 2 3 2 2 6" xfId="1570"/>
    <cellStyle name="Assumption Currency. 3 2 3 2 2 7" xfId="1571"/>
    <cellStyle name="Assumption Currency. 3 2 3 2 2 8" xfId="1572"/>
    <cellStyle name="Assumption Currency. 3 2 3 2 2 9" xfId="1573"/>
    <cellStyle name="Assumption Currency. 3 2 3 2 3" xfId="1574"/>
    <cellStyle name="Assumption Currency. 3 2 3 2 4" xfId="1575"/>
    <cellStyle name="Assumption Currency. 3 2 3 2 5" xfId="1576"/>
    <cellStyle name="Assumption Currency. 3 2 3 2 6" xfId="1577"/>
    <cellStyle name="Assumption Currency. 3 2 3 2 7" xfId="1578"/>
    <cellStyle name="Assumption Currency. 3 2 3 2 8" xfId="1579"/>
    <cellStyle name="Assumption Currency. 3 2 3 2 9" xfId="1580"/>
    <cellStyle name="Assumption Currency. 3 2 3 3" xfId="1581"/>
    <cellStyle name="Assumption Currency. 3 2 3 3 10" xfId="1582"/>
    <cellStyle name="Assumption Currency. 3 2 3 3 2" xfId="1583"/>
    <cellStyle name="Assumption Currency. 3 2 3 3 3" xfId="1584"/>
    <cellStyle name="Assumption Currency. 3 2 3 3 4" xfId="1585"/>
    <cellStyle name="Assumption Currency. 3 2 3 3 5" xfId="1586"/>
    <cellStyle name="Assumption Currency. 3 2 3 3 6" xfId="1587"/>
    <cellStyle name="Assumption Currency. 3 2 3 3 7" xfId="1588"/>
    <cellStyle name="Assumption Currency. 3 2 3 3 8" xfId="1589"/>
    <cellStyle name="Assumption Currency. 3 2 3 3 9" xfId="1590"/>
    <cellStyle name="Assumption Currency. 3 2 3 4" xfId="1591"/>
    <cellStyle name="Assumption Currency. 3 2 3 5" xfId="1592"/>
    <cellStyle name="Assumption Currency. 3 2 3 6" xfId="1593"/>
    <cellStyle name="Assumption Currency. 3 2 3 7" xfId="1594"/>
    <cellStyle name="Assumption Currency. 3 2 3 8" xfId="1595"/>
    <cellStyle name="Assumption Currency. 3 2 3 9" xfId="1596"/>
    <cellStyle name="Assumption Currency. 3 2 4" xfId="1597"/>
    <cellStyle name="Assumption Currency. 3 2 4 10" xfId="1598"/>
    <cellStyle name="Assumption Currency. 3 2 4 2" xfId="1599"/>
    <cellStyle name="Assumption Currency. 3 2 4 2 10" xfId="1600"/>
    <cellStyle name="Assumption Currency. 3 2 4 2 2" xfId="1601"/>
    <cellStyle name="Assumption Currency. 3 2 4 2 3" xfId="1602"/>
    <cellStyle name="Assumption Currency. 3 2 4 2 4" xfId="1603"/>
    <cellStyle name="Assumption Currency. 3 2 4 2 5" xfId="1604"/>
    <cellStyle name="Assumption Currency. 3 2 4 2 6" xfId="1605"/>
    <cellStyle name="Assumption Currency. 3 2 4 2 7" xfId="1606"/>
    <cellStyle name="Assumption Currency. 3 2 4 2 8" xfId="1607"/>
    <cellStyle name="Assumption Currency. 3 2 4 2 9" xfId="1608"/>
    <cellStyle name="Assumption Currency. 3 2 4 3" xfId="1609"/>
    <cellStyle name="Assumption Currency. 3 2 4 4" xfId="1610"/>
    <cellStyle name="Assumption Currency. 3 2 4 5" xfId="1611"/>
    <cellStyle name="Assumption Currency. 3 2 4 6" xfId="1612"/>
    <cellStyle name="Assumption Currency. 3 2 4 7" xfId="1613"/>
    <cellStyle name="Assumption Currency. 3 2 4 8" xfId="1614"/>
    <cellStyle name="Assumption Currency. 3 2 4 9" xfId="1615"/>
    <cellStyle name="Assumption Currency. 3 2 5" xfId="1616"/>
    <cellStyle name="Assumption Currency. 3 2 5 10" xfId="1617"/>
    <cellStyle name="Assumption Currency. 3 2 5 2" xfId="1618"/>
    <cellStyle name="Assumption Currency. 3 2 5 3" xfId="1619"/>
    <cellStyle name="Assumption Currency. 3 2 5 4" xfId="1620"/>
    <cellStyle name="Assumption Currency. 3 2 5 5" xfId="1621"/>
    <cellStyle name="Assumption Currency. 3 2 5 6" xfId="1622"/>
    <cellStyle name="Assumption Currency. 3 2 5 7" xfId="1623"/>
    <cellStyle name="Assumption Currency. 3 2 5 8" xfId="1624"/>
    <cellStyle name="Assumption Currency. 3 2 5 9" xfId="1625"/>
    <cellStyle name="Assumption Currency. 3 2 6" xfId="1626"/>
    <cellStyle name="Assumption Currency. 3 2 7" xfId="1627"/>
    <cellStyle name="Assumption Currency. 3 2 8" xfId="1628"/>
    <cellStyle name="Assumption Currency. 3 2 9" xfId="1629"/>
    <cellStyle name="Assumption Currency. 3 3" xfId="1630"/>
    <cellStyle name="Assumption Currency. 3 3 10" xfId="1631"/>
    <cellStyle name="Assumption Currency. 3 3 11" xfId="1632"/>
    <cellStyle name="Assumption Currency. 3 3 12" xfId="1633"/>
    <cellStyle name="Assumption Currency. 3 3 13" xfId="1634"/>
    <cellStyle name="Assumption Currency. 3 3 2" xfId="1635"/>
    <cellStyle name="Assumption Currency. 3 3 2 10" xfId="1636"/>
    <cellStyle name="Assumption Currency. 3 3 2 11" xfId="1637"/>
    <cellStyle name="Assumption Currency. 3 3 2 12" xfId="1638"/>
    <cellStyle name="Assumption Currency. 3 3 2 2" xfId="1639"/>
    <cellStyle name="Assumption Currency. 3 3 2 2 10" xfId="1640"/>
    <cellStyle name="Assumption Currency. 3 3 2 2 2" xfId="1641"/>
    <cellStyle name="Assumption Currency. 3 3 2 2 2 10" xfId="1642"/>
    <cellStyle name="Assumption Currency. 3 3 2 2 2 2" xfId="1643"/>
    <cellStyle name="Assumption Currency. 3 3 2 2 2 3" xfId="1644"/>
    <cellStyle name="Assumption Currency. 3 3 2 2 2 4" xfId="1645"/>
    <cellStyle name="Assumption Currency. 3 3 2 2 2 5" xfId="1646"/>
    <cellStyle name="Assumption Currency. 3 3 2 2 2 6" xfId="1647"/>
    <cellStyle name="Assumption Currency. 3 3 2 2 2 7" xfId="1648"/>
    <cellStyle name="Assumption Currency. 3 3 2 2 2 8" xfId="1649"/>
    <cellStyle name="Assumption Currency. 3 3 2 2 2 9" xfId="1650"/>
    <cellStyle name="Assumption Currency. 3 3 2 2 3" xfId="1651"/>
    <cellStyle name="Assumption Currency. 3 3 2 2 4" xfId="1652"/>
    <cellStyle name="Assumption Currency. 3 3 2 2 5" xfId="1653"/>
    <cellStyle name="Assumption Currency. 3 3 2 2 6" xfId="1654"/>
    <cellStyle name="Assumption Currency. 3 3 2 2 7" xfId="1655"/>
    <cellStyle name="Assumption Currency. 3 3 2 2 8" xfId="1656"/>
    <cellStyle name="Assumption Currency. 3 3 2 2 9" xfId="1657"/>
    <cellStyle name="Assumption Currency. 3 3 2 3" xfId="1658"/>
    <cellStyle name="Assumption Currency. 3 3 2 3 10" xfId="1659"/>
    <cellStyle name="Assumption Currency. 3 3 2 3 2" xfId="1660"/>
    <cellStyle name="Assumption Currency. 3 3 2 3 3" xfId="1661"/>
    <cellStyle name="Assumption Currency. 3 3 2 3 4" xfId="1662"/>
    <cellStyle name="Assumption Currency. 3 3 2 3 5" xfId="1663"/>
    <cellStyle name="Assumption Currency. 3 3 2 3 6" xfId="1664"/>
    <cellStyle name="Assumption Currency. 3 3 2 3 7" xfId="1665"/>
    <cellStyle name="Assumption Currency. 3 3 2 3 8" xfId="1666"/>
    <cellStyle name="Assumption Currency. 3 3 2 3 9" xfId="1667"/>
    <cellStyle name="Assumption Currency. 3 3 2 4" xfId="1668"/>
    <cellStyle name="Assumption Currency. 3 3 2 5" xfId="1669"/>
    <cellStyle name="Assumption Currency. 3 3 2 6" xfId="1670"/>
    <cellStyle name="Assumption Currency. 3 3 2 7" xfId="1671"/>
    <cellStyle name="Assumption Currency. 3 3 2 8" xfId="1672"/>
    <cellStyle name="Assumption Currency. 3 3 2 9" xfId="1673"/>
    <cellStyle name="Assumption Currency. 3 3 3" xfId="1674"/>
    <cellStyle name="Assumption Currency. 3 3 3 10" xfId="1675"/>
    <cellStyle name="Assumption Currency. 3 3 3 2" xfId="1676"/>
    <cellStyle name="Assumption Currency. 3 3 3 2 10" xfId="1677"/>
    <cellStyle name="Assumption Currency. 3 3 3 2 2" xfId="1678"/>
    <cellStyle name="Assumption Currency. 3 3 3 2 3" xfId="1679"/>
    <cellStyle name="Assumption Currency. 3 3 3 2 4" xfId="1680"/>
    <cellStyle name="Assumption Currency. 3 3 3 2 5" xfId="1681"/>
    <cellStyle name="Assumption Currency. 3 3 3 2 6" xfId="1682"/>
    <cellStyle name="Assumption Currency. 3 3 3 2 7" xfId="1683"/>
    <cellStyle name="Assumption Currency. 3 3 3 2 8" xfId="1684"/>
    <cellStyle name="Assumption Currency. 3 3 3 2 9" xfId="1685"/>
    <cellStyle name="Assumption Currency. 3 3 3 3" xfId="1686"/>
    <cellStyle name="Assumption Currency. 3 3 3 4" xfId="1687"/>
    <cellStyle name="Assumption Currency. 3 3 3 5" xfId="1688"/>
    <cellStyle name="Assumption Currency. 3 3 3 6" xfId="1689"/>
    <cellStyle name="Assumption Currency. 3 3 3 7" xfId="1690"/>
    <cellStyle name="Assumption Currency. 3 3 3 8" xfId="1691"/>
    <cellStyle name="Assumption Currency. 3 3 3 9" xfId="1692"/>
    <cellStyle name="Assumption Currency. 3 3 4" xfId="1693"/>
    <cellStyle name="Assumption Currency. 3 3 4 10" xfId="1694"/>
    <cellStyle name="Assumption Currency. 3 3 4 2" xfId="1695"/>
    <cellStyle name="Assumption Currency. 3 3 4 3" xfId="1696"/>
    <cellStyle name="Assumption Currency. 3 3 4 4" xfId="1697"/>
    <cellStyle name="Assumption Currency. 3 3 4 5" xfId="1698"/>
    <cellStyle name="Assumption Currency. 3 3 4 6" xfId="1699"/>
    <cellStyle name="Assumption Currency. 3 3 4 7" xfId="1700"/>
    <cellStyle name="Assumption Currency. 3 3 4 8" xfId="1701"/>
    <cellStyle name="Assumption Currency. 3 3 4 9" xfId="1702"/>
    <cellStyle name="Assumption Currency. 3 3 5" xfId="1703"/>
    <cellStyle name="Assumption Currency. 3 3 6" xfId="1704"/>
    <cellStyle name="Assumption Currency. 3 3 7" xfId="1705"/>
    <cellStyle name="Assumption Currency. 3 3 8" xfId="1706"/>
    <cellStyle name="Assumption Currency. 3 3 9" xfId="1707"/>
    <cellStyle name="Assumption Currency. 3 4" xfId="1708"/>
    <cellStyle name="Assumption Currency. 3 4 10" xfId="1709"/>
    <cellStyle name="Assumption Currency. 3 4 11" xfId="1710"/>
    <cellStyle name="Assumption Currency. 3 4 12" xfId="1711"/>
    <cellStyle name="Assumption Currency. 3 4 2" xfId="1712"/>
    <cellStyle name="Assumption Currency. 3 4 2 10" xfId="1713"/>
    <cellStyle name="Assumption Currency. 3 4 2 2" xfId="1714"/>
    <cellStyle name="Assumption Currency. 3 4 2 2 10" xfId="1715"/>
    <cellStyle name="Assumption Currency. 3 4 2 2 2" xfId="1716"/>
    <cellStyle name="Assumption Currency. 3 4 2 2 3" xfId="1717"/>
    <cellStyle name="Assumption Currency. 3 4 2 2 4" xfId="1718"/>
    <cellStyle name="Assumption Currency. 3 4 2 2 5" xfId="1719"/>
    <cellStyle name="Assumption Currency. 3 4 2 2 6" xfId="1720"/>
    <cellStyle name="Assumption Currency. 3 4 2 2 7" xfId="1721"/>
    <cellStyle name="Assumption Currency. 3 4 2 2 8" xfId="1722"/>
    <cellStyle name="Assumption Currency. 3 4 2 2 9" xfId="1723"/>
    <cellStyle name="Assumption Currency. 3 4 2 3" xfId="1724"/>
    <cellStyle name="Assumption Currency. 3 4 2 4" xfId="1725"/>
    <cellStyle name="Assumption Currency. 3 4 2 5" xfId="1726"/>
    <cellStyle name="Assumption Currency. 3 4 2 6" xfId="1727"/>
    <cellStyle name="Assumption Currency. 3 4 2 7" xfId="1728"/>
    <cellStyle name="Assumption Currency. 3 4 2 8" xfId="1729"/>
    <cellStyle name="Assumption Currency. 3 4 2 9" xfId="1730"/>
    <cellStyle name="Assumption Currency. 3 4 3" xfId="1731"/>
    <cellStyle name="Assumption Currency. 3 4 3 10" xfId="1732"/>
    <cellStyle name="Assumption Currency. 3 4 3 2" xfId="1733"/>
    <cellStyle name="Assumption Currency. 3 4 3 3" xfId="1734"/>
    <cellStyle name="Assumption Currency. 3 4 3 4" xfId="1735"/>
    <cellStyle name="Assumption Currency. 3 4 3 5" xfId="1736"/>
    <cellStyle name="Assumption Currency. 3 4 3 6" xfId="1737"/>
    <cellStyle name="Assumption Currency. 3 4 3 7" xfId="1738"/>
    <cellStyle name="Assumption Currency. 3 4 3 8" xfId="1739"/>
    <cellStyle name="Assumption Currency. 3 4 3 9" xfId="1740"/>
    <cellStyle name="Assumption Currency. 3 4 4" xfId="1741"/>
    <cellStyle name="Assumption Currency. 3 4 5" xfId="1742"/>
    <cellStyle name="Assumption Currency. 3 4 6" xfId="1743"/>
    <cellStyle name="Assumption Currency. 3 4 7" xfId="1744"/>
    <cellStyle name="Assumption Currency. 3 4 8" xfId="1745"/>
    <cellStyle name="Assumption Currency. 3 4 9" xfId="1746"/>
    <cellStyle name="Assumption Currency. 3 5" xfId="1747"/>
    <cellStyle name="Assumption Currency. 3 5 10" xfId="1748"/>
    <cellStyle name="Assumption Currency. 3 5 11" xfId="1749"/>
    <cellStyle name="Assumption Currency. 3 5 12" xfId="1750"/>
    <cellStyle name="Assumption Currency. 3 5 2" xfId="1751"/>
    <cellStyle name="Assumption Currency. 3 5 2 10" xfId="1752"/>
    <cellStyle name="Assumption Currency. 3 5 2 2" xfId="1753"/>
    <cellStyle name="Assumption Currency. 3 5 2 2 10" xfId="1754"/>
    <cellStyle name="Assumption Currency. 3 5 2 2 2" xfId="1755"/>
    <cellStyle name="Assumption Currency. 3 5 2 2 3" xfId="1756"/>
    <cellStyle name="Assumption Currency. 3 5 2 2 4" xfId="1757"/>
    <cellStyle name="Assumption Currency. 3 5 2 2 5" xfId="1758"/>
    <cellStyle name="Assumption Currency. 3 5 2 2 6" xfId="1759"/>
    <cellStyle name="Assumption Currency. 3 5 2 2 7" xfId="1760"/>
    <cellStyle name="Assumption Currency. 3 5 2 2 8" xfId="1761"/>
    <cellStyle name="Assumption Currency. 3 5 2 2 9" xfId="1762"/>
    <cellStyle name="Assumption Currency. 3 5 2 3" xfId="1763"/>
    <cellStyle name="Assumption Currency. 3 5 2 4" xfId="1764"/>
    <cellStyle name="Assumption Currency. 3 5 2 5" xfId="1765"/>
    <cellStyle name="Assumption Currency. 3 5 2 6" xfId="1766"/>
    <cellStyle name="Assumption Currency. 3 5 2 7" xfId="1767"/>
    <cellStyle name="Assumption Currency. 3 5 2 8" xfId="1768"/>
    <cellStyle name="Assumption Currency. 3 5 2 9" xfId="1769"/>
    <cellStyle name="Assumption Currency. 3 5 3" xfId="1770"/>
    <cellStyle name="Assumption Currency. 3 5 3 10" xfId="1771"/>
    <cellStyle name="Assumption Currency. 3 5 3 2" xfId="1772"/>
    <cellStyle name="Assumption Currency. 3 5 3 3" xfId="1773"/>
    <cellStyle name="Assumption Currency. 3 5 3 4" xfId="1774"/>
    <cellStyle name="Assumption Currency. 3 5 3 5" xfId="1775"/>
    <cellStyle name="Assumption Currency. 3 5 3 6" xfId="1776"/>
    <cellStyle name="Assumption Currency. 3 5 3 7" xfId="1777"/>
    <cellStyle name="Assumption Currency. 3 5 3 8" xfId="1778"/>
    <cellStyle name="Assumption Currency. 3 5 3 9" xfId="1779"/>
    <cellStyle name="Assumption Currency. 3 5 4" xfId="1780"/>
    <cellStyle name="Assumption Currency. 3 5 5" xfId="1781"/>
    <cellStyle name="Assumption Currency. 3 5 6" xfId="1782"/>
    <cellStyle name="Assumption Currency. 3 5 7" xfId="1783"/>
    <cellStyle name="Assumption Currency. 3 5 8" xfId="1784"/>
    <cellStyle name="Assumption Currency. 3 5 9" xfId="1785"/>
    <cellStyle name="Assumption Currency. 3 6" xfId="1786"/>
    <cellStyle name="Assumption Currency. 3 6 10" xfId="1787"/>
    <cellStyle name="Assumption Currency. 3 6 2" xfId="1788"/>
    <cellStyle name="Assumption Currency. 3 6 2 10" xfId="1789"/>
    <cellStyle name="Assumption Currency. 3 6 2 2" xfId="1790"/>
    <cellStyle name="Assumption Currency. 3 6 2 3" xfId="1791"/>
    <cellStyle name="Assumption Currency. 3 6 2 4" xfId="1792"/>
    <cellStyle name="Assumption Currency. 3 6 2 5" xfId="1793"/>
    <cellStyle name="Assumption Currency. 3 6 2 6" xfId="1794"/>
    <cellStyle name="Assumption Currency. 3 6 2 7" xfId="1795"/>
    <cellStyle name="Assumption Currency. 3 6 2 8" xfId="1796"/>
    <cellStyle name="Assumption Currency. 3 6 2 9" xfId="1797"/>
    <cellStyle name="Assumption Currency. 3 6 3" xfId="1798"/>
    <cellStyle name="Assumption Currency. 3 6 4" xfId="1799"/>
    <cellStyle name="Assumption Currency. 3 6 5" xfId="1800"/>
    <cellStyle name="Assumption Currency. 3 6 6" xfId="1801"/>
    <cellStyle name="Assumption Currency. 3 6 7" xfId="1802"/>
    <cellStyle name="Assumption Currency. 3 6 8" xfId="1803"/>
    <cellStyle name="Assumption Currency. 3 6 9" xfId="1804"/>
    <cellStyle name="Assumption Currency. 3 7" xfId="1805"/>
    <cellStyle name="Assumption Currency. 3 7 10" xfId="1806"/>
    <cellStyle name="Assumption Currency. 3 7 2" xfId="1807"/>
    <cellStyle name="Assumption Currency. 3 7 3" xfId="1808"/>
    <cellStyle name="Assumption Currency. 3 7 4" xfId="1809"/>
    <cellStyle name="Assumption Currency. 3 7 5" xfId="1810"/>
    <cellStyle name="Assumption Currency. 3 7 6" xfId="1811"/>
    <cellStyle name="Assumption Currency. 3 7 7" xfId="1812"/>
    <cellStyle name="Assumption Currency. 3 7 8" xfId="1813"/>
    <cellStyle name="Assumption Currency. 3 7 9" xfId="1814"/>
    <cellStyle name="Assumption Currency. 3 8" xfId="1815"/>
    <cellStyle name="Assumption Currency. 3 9" xfId="1816"/>
    <cellStyle name="Assumption Currency. 4" xfId="1817"/>
    <cellStyle name="Assumption Currency. 4 10" xfId="1818"/>
    <cellStyle name="Assumption Currency. 4 11" xfId="1819"/>
    <cellStyle name="Assumption Currency. 4 12" xfId="1820"/>
    <cellStyle name="Assumption Currency. 4 13" xfId="1821"/>
    <cellStyle name="Assumption Currency. 4 2" xfId="1822"/>
    <cellStyle name="Assumption Currency. 4 2 10" xfId="1823"/>
    <cellStyle name="Assumption Currency. 4 2 11" xfId="1824"/>
    <cellStyle name="Assumption Currency. 4 2 12" xfId="1825"/>
    <cellStyle name="Assumption Currency. 4 2 2" xfId="1826"/>
    <cellStyle name="Assumption Currency. 4 2 2 10" xfId="1827"/>
    <cellStyle name="Assumption Currency. 4 2 2 2" xfId="1828"/>
    <cellStyle name="Assumption Currency. 4 2 2 2 10" xfId="1829"/>
    <cellStyle name="Assumption Currency. 4 2 2 2 2" xfId="1830"/>
    <cellStyle name="Assumption Currency. 4 2 2 2 3" xfId="1831"/>
    <cellStyle name="Assumption Currency. 4 2 2 2 4" xfId="1832"/>
    <cellStyle name="Assumption Currency. 4 2 2 2 5" xfId="1833"/>
    <cellStyle name="Assumption Currency. 4 2 2 2 6" xfId="1834"/>
    <cellStyle name="Assumption Currency. 4 2 2 2 7" xfId="1835"/>
    <cellStyle name="Assumption Currency. 4 2 2 2 8" xfId="1836"/>
    <cellStyle name="Assumption Currency. 4 2 2 2 9" xfId="1837"/>
    <cellStyle name="Assumption Currency. 4 2 2 3" xfId="1838"/>
    <cellStyle name="Assumption Currency. 4 2 2 4" xfId="1839"/>
    <cellStyle name="Assumption Currency. 4 2 2 5" xfId="1840"/>
    <cellStyle name="Assumption Currency. 4 2 2 6" xfId="1841"/>
    <cellStyle name="Assumption Currency. 4 2 2 7" xfId="1842"/>
    <cellStyle name="Assumption Currency. 4 2 2 8" xfId="1843"/>
    <cellStyle name="Assumption Currency. 4 2 2 9" xfId="1844"/>
    <cellStyle name="Assumption Currency. 4 2 3" xfId="1845"/>
    <cellStyle name="Assumption Currency. 4 2 3 10" xfId="1846"/>
    <cellStyle name="Assumption Currency. 4 2 3 2" xfId="1847"/>
    <cellStyle name="Assumption Currency. 4 2 3 3" xfId="1848"/>
    <cellStyle name="Assumption Currency. 4 2 3 4" xfId="1849"/>
    <cellStyle name="Assumption Currency. 4 2 3 5" xfId="1850"/>
    <cellStyle name="Assumption Currency. 4 2 3 6" xfId="1851"/>
    <cellStyle name="Assumption Currency. 4 2 3 7" xfId="1852"/>
    <cellStyle name="Assumption Currency. 4 2 3 8" xfId="1853"/>
    <cellStyle name="Assumption Currency. 4 2 3 9" xfId="1854"/>
    <cellStyle name="Assumption Currency. 4 2 4" xfId="1855"/>
    <cellStyle name="Assumption Currency. 4 2 5" xfId="1856"/>
    <cellStyle name="Assumption Currency. 4 2 6" xfId="1857"/>
    <cellStyle name="Assumption Currency. 4 2 7" xfId="1858"/>
    <cellStyle name="Assumption Currency. 4 2 8" xfId="1859"/>
    <cellStyle name="Assumption Currency. 4 2 9" xfId="1860"/>
    <cellStyle name="Assumption Currency. 4 3" xfId="1861"/>
    <cellStyle name="Assumption Currency. 4 3 10" xfId="1862"/>
    <cellStyle name="Assumption Currency. 4 3 2" xfId="1863"/>
    <cellStyle name="Assumption Currency. 4 3 2 10" xfId="1864"/>
    <cellStyle name="Assumption Currency. 4 3 2 2" xfId="1865"/>
    <cellStyle name="Assumption Currency. 4 3 2 3" xfId="1866"/>
    <cellStyle name="Assumption Currency. 4 3 2 4" xfId="1867"/>
    <cellStyle name="Assumption Currency. 4 3 2 5" xfId="1868"/>
    <cellStyle name="Assumption Currency. 4 3 2 6" xfId="1869"/>
    <cellStyle name="Assumption Currency. 4 3 2 7" xfId="1870"/>
    <cellStyle name="Assumption Currency. 4 3 2 8" xfId="1871"/>
    <cellStyle name="Assumption Currency. 4 3 2 9" xfId="1872"/>
    <cellStyle name="Assumption Currency. 4 3 3" xfId="1873"/>
    <cellStyle name="Assumption Currency. 4 3 4" xfId="1874"/>
    <cellStyle name="Assumption Currency. 4 3 5" xfId="1875"/>
    <cellStyle name="Assumption Currency. 4 3 6" xfId="1876"/>
    <cellStyle name="Assumption Currency. 4 3 7" xfId="1877"/>
    <cellStyle name="Assumption Currency. 4 3 8" xfId="1878"/>
    <cellStyle name="Assumption Currency. 4 3 9" xfId="1879"/>
    <cellStyle name="Assumption Currency. 4 4" xfId="1880"/>
    <cellStyle name="Assumption Currency. 4 4 10" xfId="1881"/>
    <cellStyle name="Assumption Currency. 4 4 2" xfId="1882"/>
    <cellStyle name="Assumption Currency. 4 4 3" xfId="1883"/>
    <cellStyle name="Assumption Currency. 4 4 4" xfId="1884"/>
    <cellStyle name="Assumption Currency. 4 4 5" xfId="1885"/>
    <cellStyle name="Assumption Currency. 4 4 6" xfId="1886"/>
    <cellStyle name="Assumption Currency. 4 4 7" xfId="1887"/>
    <cellStyle name="Assumption Currency. 4 4 8" xfId="1888"/>
    <cellStyle name="Assumption Currency. 4 4 9" xfId="1889"/>
    <cellStyle name="Assumption Currency. 4 5" xfId="1890"/>
    <cellStyle name="Assumption Currency. 4 6" xfId="1891"/>
    <cellStyle name="Assumption Currency. 4 7" xfId="1892"/>
    <cellStyle name="Assumption Currency. 4 8" xfId="1893"/>
    <cellStyle name="Assumption Currency. 4 9" xfId="1894"/>
    <cellStyle name="Assumption Currency. 5" xfId="1895"/>
    <cellStyle name="Assumption Currency. 5 10" xfId="1896"/>
    <cellStyle name="Assumption Currency. 5 11" xfId="1897"/>
    <cellStyle name="Assumption Currency. 5 12" xfId="1898"/>
    <cellStyle name="Assumption Currency. 5 13" xfId="1899"/>
    <cellStyle name="Assumption Currency. 5 2" xfId="1900"/>
    <cellStyle name="Assumption Currency. 5 2 10" xfId="1901"/>
    <cellStyle name="Assumption Currency. 5 2 11" xfId="1902"/>
    <cellStyle name="Assumption Currency. 5 2 12" xfId="1903"/>
    <cellStyle name="Assumption Currency. 5 2 2" xfId="1904"/>
    <cellStyle name="Assumption Currency. 5 2 2 10" xfId="1905"/>
    <cellStyle name="Assumption Currency. 5 2 2 2" xfId="1906"/>
    <cellStyle name="Assumption Currency. 5 2 2 2 10" xfId="1907"/>
    <cellStyle name="Assumption Currency. 5 2 2 2 2" xfId="1908"/>
    <cellStyle name="Assumption Currency. 5 2 2 2 3" xfId="1909"/>
    <cellStyle name="Assumption Currency. 5 2 2 2 4" xfId="1910"/>
    <cellStyle name="Assumption Currency. 5 2 2 2 5" xfId="1911"/>
    <cellStyle name="Assumption Currency. 5 2 2 2 6" xfId="1912"/>
    <cellStyle name="Assumption Currency. 5 2 2 2 7" xfId="1913"/>
    <cellStyle name="Assumption Currency. 5 2 2 2 8" xfId="1914"/>
    <cellStyle name="Assumption Currency. 5 2 2 2 9" xfId="1915"/>
    <cellStyle name="Assumption Currency. 5 2 2 3" xfId="1916"/>
    <cellStyle name="Assumption Currency. 5 2 2 4" xfId="1917"/>
    <cellStyle name="Assumption Currency. 5 2 2 5" xfId="1918"/>
    <cellStyle name="Assumption Currency. 5 2 2 6" xfId="1919"/>
    <cellStyle name="Assumption Currency. 5 2 2 7" xfId="1920"/>
    <cellStyle name="Assumption Currency. 5 2 2 8" xfId="1921"/>
    <cellStyle name="Assumption Currency. 5 2 2 9" xfId="1922"/>
    <cellStyle name="Assumption Currency. 5 2 3" xfId="1923"/>
    <cellStyle name="Assumption Currency. 5 2 3 10" xfId="1924"/>
    <cellStyle name="Assumption Currency. 5 2 3 2" xfId="1925"/>
    <cellStyle name="Assumption Currency. 5 2 3 3" xfId="1926"/>
    <cellStyle name="Assumption Currency. 5 2 3 4" xfId="1927"/>
    <cellStyle name="Assumption Currency. 5 2 3 5" xfId="1928"/>
    <cellStyle name="Assumption Currency. 5 2 3 6" xfId="1929"/>
    <cellStyle name="Assumption Currency. 5 2 3 7" xfId="1930"/>
    <cellStyle name="Assumption Currency. 5 2 3 8" xfId="1931"/>
    <cellStyle name="Assumption Currency. 5 2 3 9" xfId="1932"/>
    <cellStyle name="Assumption Currency. 5 2 4" xfId="1933"/>
    <cellStyle name="Assumption Currency. 5 2 5" xfId="1934"/>
    <cellStyle name="Assumption Currency. 5 2 6" xfId="1935"/>
    <cellStyle name="Assumption Currency. 5 2 7" xfId="1936"/>
    <cellStyle name="Assumption Currency. 5 2 8" xfId="1937"/>
    <cellStyle name="Assumption Currency. 5 2 9" xfId="1938"/>
    <cellStyle name="Assumption Currency. 5 3" xfId="1939"/>
    <cellStyle name="Assumption Currency. 5 3 10" xfId="1940"/>
    <cellStyle name="Assumption Currency. 5 3 2" xfId="1941"/>
    <cellStyle name="Assumption Currency. 5 3 2 10" xfId="1942"/>
    <cellStyle name="Assumption Currency. 5 3 2 2" xfId="1943"/>
    <cellStyle name="Assumption Currency. 5 3 2 3" xfId="1944"/>
    <cellStyle name="Assumption Currency. 5 3 2 4" xfId="1945"/>
    <cellStyle name="Assumption Currency. 5 3 2 5" xfId="1946"/>
    <cellStyle name="Assumption Currency. 5 3 2 6" xfId="1947"/>
    <cellStyle name="Assumption Currency. 5 3 2 7" xfId="1948"/>
    <cellStyle name="Assumption Currency. 5 3 2 8" xfId="1949"/>
    <cellStyle name="Assumption Currency. 5 3 2 9" xfId="1950"/>
    <cellStyle name="Assumption Currency. 5 3 3" xfId="1951"/>
    <cellStyle name="Assumption Currency. 5 3 4" xfId="1952"/>
    <cellStyle name="Assumption Currency. 5 3 5" xfId="1953"/>
    <cellStyle name="Assumption Currency. 5 3 6" xfId="1954"/>
    <cellStyle name="Assumption Currency. 5 3 7" xfId="1955"/>
    <cellStyle name="Assumption Currency. 5 3 8" xfId="1956"/>
    <cellStyle name="Assumption Currency. 5 3 9" xfId="1957"/>
    <cellStyle name="Assumption Currency. 5 4" xfId="1958"/>
    <cellStyle name="Assumption Currency. 5 4 10" xfId="1959"/>
    <cellStyle name="Assumption Currency. 5 4 2" xfId="1960"/>
    <cellStyle name="Assumption Currency. 5 4 3" xfId="1961"/>
    <cellStyle name="Assumption Currency. 5 4 4" xfId="1962"/>
    <cellStyle name="Assumption Currency. 5 4 5" xfId="1963"/>
    <cellStyle name="Assumption Currency. 5 4 6" xfId="1964"/>
    <cellStyle name="Assumption Currency. 5 4 7" xfId="1965"/>
    <cellStyle name="Assumption Currency. 5 4 8" xfId="1966"/>
    <cellStyle name="Assumption Currency. 5 4 9" xfId="1967"/>
    <cellStyle name="Assumption Currency. 5 5" xfId="1968"/>
    <cellStyle name="Assumption Currency. 5 6" xfId="1969"/>
    <cellStyle name="Assumption Currency. 5 7" xfId="1970"/>
    <cellStyle name="Assumption Currency. 5 8" xfId="1971"/>
    <cellStyle name="Assumption Currency. 5 9" xfId="1972"/>
    <cellStyle name="Assumption Currency. 6" xfId="1973"/>
    <cellStyle name="Assumption Currency. 6 10" xfId="1974"/>
    <cellStyle name="Assumption Currency. 6 11" xfId="1975"/>
    <cellStyle name="Assumption Currency. 6 12" xfId="1976"/>
    <cellStyle name="Assumption Currency. 6 13" xfId="1977"/>
    <cellStyle name="Assumption Currency. 6 2" xfId="1978"/>
    <cellStyle name="Assumption Currency. 6 2 10" xfId="1979"/>
    <cellStyle name="Assumption Currency. 6 2 11" xfId="1980"/>
    <cellStyle name="Assumption Currency. 6 2 12" xfId="1981"/>
    <cellStyle name="Assumption Currency. 6 2 2" xfId="1982"/>
    <cellStyle name="Assumption Currency. 6 2 2 10" xfId="1983"/>
    <cellStyle name="Assumption Currency. 6 2 2 2" xfId="1984"/>
    <cellStyle name="Assumption Currency. 6 2 2 2 10" xfId="1985"/>
    <cellStyle name="Assumption Currency. 6 2 2 2 2" xfId="1986"/>
    <cellStyle name="Assumption Currency. 6 2 2 2 3" xfId="1987"/>
    <cellStyle name="Assumption Currency. 6 2 2 2 4" xfId="1988"/>
    <cellStyle name="Assumption Currency. 6 2 2 2 5" xfId="1989"/>
    <cellStyle name="Assumption Currency. 6 2 2 2 6" xfId="1990"/>
    <cellStyle name="Assumption Currency. 6 2 2 2 7" xfId="1991"/>
    <cellStyle name="Assumption Currency. 6 2 2 2 8" xfId="1992"/>
    <cellStyle name="Assumption Currency. 6 2 2 2 9" xfId="1993"/>
    <cellStyle name="Assumption Currency. 6 2 2 3" xfId="1994"/>
    <cellStyle name="Assumption Currency. 6 2 2 4" xfId="1995"/>
    <cellStyle name="Assumption Currency. 6 2 2 5" xfId="1996"/>
    <cellStyle name="Assumption Currency. 6 2 2 6" xfId="1997"/>
    <cellStyle name="Assumption Currency. 6 2 2 7" xfId="1998"/>
    <cellStyle name="Assumption Currency. 6 2 2 8" xfId="1999"/>
    <cellStyle name="Assumption Currency. 6 2 2 9" xfId="2000"/>
    <cellStyle name="Assumption Currency. 6 2 3" xfId="2001"/>
    <cellStyle name="Assumption Currency. 6 2 3 10" xfId="2002"/>
    <cellStyle name="Assumption Currency. 6 2 3 2" xfId="2003"/>
    <cellStyle name="Assumption Currency. 6 2 3 3" xfId="2004"/>
    <cellStyle name="Assumption Currency. 6 2 3 4" xfId="2005"/>
    <cellStyle name="Assumption Currency. 6 2 3 5" xfId="2006"/>
    <cellStyle name="Assumption Currency. 6 2 3 6" xfId="2007"/>
    <cellStyle name="Assumption Currency. 6 2 3 7" xfId="2008"/>
    <cellStyle name="Assumption Currency. 6 2 3 8" xfId="2009"/>
    <cellStyle name="Assumption Currency. 6 2 3 9" xfId="2010"/>
    <cellStyle name="Assumption Currency. 6 2 4" xfId="2011"/>
    <cellStyle name="Assumption Currency. 6 2 5" xfId="2012"/>
    <cellStyle name="Assumption Currency. 6 2 6" xfId="2013"/>
    <cellStyle name="Assumption Currency. 6 2 7" xfId="2014"/>
    <cellStyle name="Assumption Currency. 6 2 8" xfId="2015"/>
    <cellStyle name="Assumption Currency. 6 2 9" xfId="2016"/>
    <cellStyle name="Assumption Currency. 6 3" xfId="2017"/>
    <cellStyle name="Assumption Currency. 6 3 10" xfId="2018"/>
    <cellStyle name="Assumption Currency. 6 3 2" xfId="2019"/>
    <cellStyle name="Assumption Currency. 6 3 2 10" xfId="2020"/>
    <cellStyle name="Assumption Currency. 6 3 2 2" xfId="2021"/>
    <cellStyle name="Assumption Currency. 6 3 2 3" xfId="2022"/>
    <cellStyle name="Assumption Currency. 6 3 2 4" xfId="2023"/>
    <cellStyle name="Assumption Currency. 6 3 2 5" xfId="2024"/>
    <cellStyle name="Assumption Currency. 6 3 2 6" xfId="2025"/>
    <cellStyle name="Assumption Currency. 6 3 2 7" xfId="2026"/>
    <cellStyle name="Assumption Currency. 6 3 2 8" xfId="2027"/>
    <cellStyle name="Assumption Currency. 6 3 2 9" xfId="2028"/>
    <cellStyle name="Assumption Currency. 6 3 3" xfId="2029"/>
    <cellStyle name="Assumption Currency. 6 3 4" xfId="2030"/>
    <cellStyle name="Assumption Currency. 6 3 5" xfId="2031"/>
    <cellStyle name="Assumption Currency. 6 3 6" xfId="2032"/>
    <cellStyle name="Assumption Currency. 6 3 7" xfId="2033"/>
    <cellStyle name="Assumption Currency. 6 3 8" xfId="2034"/>
    <cellStyle name="Assumption Currency. 6 3 9" xfId="2035"/>
    <cellStyle name="Assumption Currency. 6 4" xfId="2036"/>
    <cellStyle name="Assumption Currency. 6 4 10" xfId="2037"/>
    <cellStyle name="Assumption Currency. 6 4 2" xfId="2038"/>
    <cellStyle name="Assumption Currency. 6 4 3" xfId="2039"/>
    <cellStyle name="Assumption Currency. 6 4 4" xfId="2040"/>
    <cellStyle name="Assumption Currency. 6 4 5" xfId="2041"/>
    <cellStyle name="Assumption Currency. 6 4 6" xfId="2042"/>
    <cellStyle name="Assumption Currency. 6 4 7" xfId="2043"/>
    <cellStyle name="Assumption Currency. 6 4 8" xfId="2044"/>
    <cellStyle name="Assumption Currency. 6 4 9" xfId="2045"/>
    <cellStyle name="Assumption Currency. 6 5" xfId="2046"/>
    <cellStyle name="Assumption Currency. 6 6" xfId="2047"/>
    <cellStyle name="Assumption Currency. 6 7" xfId="2048"/>
    <cellStyle name="Assumption Currency. 6 8" xfId="2049"/>
    <cellStyle name="Assumption Currency. 6 9" xfId="2050"/>
    <cellStyle name="Assumption Currency. 7" xfId="2051"/>
    <cellStyle name="Assumption Currency. 7 10" xfId="2052"/>
    <cellStyle name="Assumption Currency. 7 11" xfId="2053"/>
    <cellStyle name="Assumption Currency. 7 12" xfId="2054"/>
    <cellStyle name="Assumption Currency. 7 13" xfId="2055"/>
    <cellStyle name="Assumption Currency. 7 2" xfId="2056"/>
    <cellStyle name="Assumption Currency. 7 2 10" xfId="2057"/>
    <cellStyle name="Assumption Currency. 7 2 11" xfId="2058"/>
    <cellStyle name="Assumption Currency. 7 2 12" xfId="2059"/>
    <cellStyle name="Assumption Currency. 7 2 2" xfId="2060"/>
    <cellStyle name="Assumption Currency. 7 2 2 10" xfId="2061"/>
    <cellStyle name="Assumption Currency. 7 2 2 2" xfId="2062"/>
    <cellStyle name="Assumption Currency. 7 2 2 2 10" xfId="2063"/>
    <cellStyle name="Assumption Currency. 7 2 2 2 2" xfId="2064"/>
    <cellStyle name="Assumption Currency. 7 2 2 2 3" xfId="2065"/>
    <cellStyle name="Assumption Currency. 7 2 2 2 4" xfId="2066"/>
    <cellStyle name="Assumption Currency. 7 2 2 2 5" xfId="2067"/>
    <cellStyle name="Assumption Currency. 7 2 2 2 6" xfId="2068"/>
    <cellStyle name="Assumption Currency. 7 2 2 2 7" xfId="2069"/>
    <cellStyle name="Assumption Currency. 7 2 2 2 8" xfId="2070"/>
    <cellStyle name="Assumption Currency. 7 2 2 2 9" xfId="2071"/>
    <cellStyle name="Assumption Currency. 7 2 2 3" xfId="2072"/>
    <cellStyle name="Assumption Currency. 7 2 2 4" xfId="2073"/>
    <cellStyle name="Assumption Currency. 7 2 2 5" xfId="2074"/>
    <cellStyle name="Assumption Currency. 7 2 2 6" xfId="2075"/>
    <cellStyle name="Assumption Currency. 7 2 2 7" xfId="2076"/>
    <cellStyle name="Assumption Currency. 7 2 2 8" xfId="2077"/>
    <cellStyle name="Assumption Currency. 7 2 2 9" xfId="2078"/>
    <cellStyle name="Assumption Currency. 7 2 3" xfId="2079"/>
    <cellStyle name="Assumption Currency. 7 2 3 10" xfId="2080"/>
    <cellStyle name="Assumption Currency. 7 2 3 2" xfId="2081"/>
    <cellStyle name="Assumption Currency. 7 2 3 3" xfId="2082"/>
    <cellStyle name="Assumption Currency. 7 2 3 4" xfId="2083"/>
    <cellStyle name="Assumption Currency. 7 2 3 5" xfId="2084"/>
    <cellStyle name="Assumption Currency. 7 2 3 6" xfId="2085"/>
    <cellStyle name="Assumption Currency. 7 2 3 7" xfId="2086"/>
    <cellStyle name="Assumption Currency. 7 2 3 8" xfId="2087"/>
    <cellStyle name="Assumption Currency. 7 2 3 9" xfId="2088"/>
    <cellStyle name="Assumption Currency. 7 2 4" xfId="2089"/>
    <cellStyle name="Assumption Currency. 7 2 5" xfId="2090"/>
    <cellStyle name="Assumption Currency. 7 2 6" xfId="2091"/>
    <cellStyle name="Assumption Currency. 7 2 7" xfId="2092"/>
    <cellStyle name="Assumption Currency. 7 2 8" xfId="2093"/>
    <cellStyle name="Assumption Currency. 7 2 9" xfId="2094"/>
    <cellStyle name="Assumption Currency. 7 3" xfId="2095"/>
    <cellStyle name="Assumption Currency. 7 3 10" xfId="2096"/>
    <cellStyle name="Assumption Currency. 7 3 2" xfId="2097"/>
    <cellStyle name="Assumption Currency. 7 3 2 10" xfId="2098"/>
    <cellStyle name="Assumption Currency. 7 3 2 2" xfId="2099"/>
    <cellStyle name="Assumption Currency. 7 3 2 3" xfId="2100"/>
    <cellStyle name="Assumption Currency. 7 3 2 4" xfId="2101"/>
    <cellStyle name="Assumption Currency. 7 3 2 5" xfId="2102"/>
    <cellStyle name="Assumption Currency. 7 3 2 6" xfId="2103"/>
    <cellStyle name="Assumption Currency. 7 3 2 7" xfId="2104"/>
    <cellStyle name="Assumption Currency. 7 3 2 8" xfId="2105"/>
    <cellStyle name="Assumption Currency. 7 3 2 9" xfId="2106"/>
    <cellStyle name="Assumption Currency. 7 3 3" xfId="2107"/>
    <cellStyle name="Assumption Currency. 7 3 4" xfId="2108"/>
    <cellStyle name="Assumption Currency. 7 3 5" xfId="2109"/>
    <cellStyle name="Assumption Currency. 7 3 6" xfId="2110"/>
    <cellStyle name="Assumption Currency. 7 3 7" xfId="2111"/>
    <cellStyle name="Assumption Currency. 7 3 8" xfId="2112"/>
    <cellStyle name="Assumption Currency. 7 3 9" xfId="2113"/>
    <cellStyle name="Assumption Currency. 7 4" xfId="2114"/>
    <cellStyle name="Assumption Currency. 7 4 10" xfId="2115"/>
    <cellStyle name="Assumption Currency. 7 4 2" xfId="2116"/>
    <cellStyle name="Assumption Currency. 7 4 3" xfId="2117"/>
    <cellStyle name="Assumption Currency. 7 4 4" xfId="2118"/>
    <cellStyle name="Assumption Currency. 7 4 5" xfId="2119"/>
    <cellStyle name="Assumption Currency. 7 4 6" xfId="2120"/>
    <cellStyle name="Assumption Currency. 7 4 7" xfId="2121"/>
    <cellStyle name="Assumption Currency. 7 4 8" xfId="2122"/>
    <cellStyle name="Assumption Currency. 7 4 9" xfId="2123"/>
    <cellStyle name="Assumption Currency. 7 5" xfId="2124"/>
    <cellStyle name="Assumption Currency. 7 6" xfId="2125"/>
    <cellStyle name="Assumption Currency. 7 7" xfId="2126"/>
    <cellStyle name="Assumption Currency. 7 8" xfId="2127"/>
    <cellStyle name="Assumption Currency. 7 9" xfId="2128"/>
    <cellStyle name="Assumption Currency. 8" xfId="2129"/>
    <cellStyle name="Assumption Currency. 8 10" xfId="2130"/>
    <cellStyle name="Assumption Currency. 8 11" xfId="2131"/>
    <cellStyle name="Assumption Currency. 8 12" xfId="2132"/>
    <cellStyle name="Assumption Currency. 8 13" xfId="2133"/>
    <cellStyle name="Assumption Currency. 8 2" xfId="2134"/>
    <cellStyle name="Assumption Currency. 8 2 10" xfId="2135"/>
    <cellStyle name="Assumption Currency. 8 2 11" xfId="2136"/>
    <cellStyle name="Assumption Currency. 8 2 12" xfId="2137"/>
    <cellStyle name="Assumption Currency. 8 2 2" xfId="2138"/>
    <cellStyle name="Assumption Currency. 8 2 2 10" xfId="2139"/>
    <cellStyle name="Assumption Currency. 8 2 2 2" xfId="2140"/>
    <cellStyle name="Assumption Currency. 8 2 2 2 10" xfId="2141"/>
    <cellStyle name="Assumption Currency. 8 2 2 2 2" xfId="2142"/>
    <cellStyle name="Assumption Currency. 8 2 2 2 3" xfId="2143"/>
    <cellStyle name="Assumption Currency. 8 2 2 2 4" xfId="2144"/>
    <cellStyle name="Assumption Currency. 8 2 2 2 5" xfId="2145"/>
    <cellStyle name="Assumption Currency. 8 2 2 2 6" xfId="2146"/>
    <cellStyle name="Assumption Currency. 8 2 2 2 7" xfId="2147"/>
    <cellStyle name="Assumption Currency. 8 2 2 2 8" xfId="2148"/>
    <cellStyle name="Assumption Currency. 8 2 2 2 9" xfId="2149"/>
    <cellStyle name="Assumption Currency. 8 2 2 3" xfId="2150"/>
    <cellStyle name="Assumption Currency. 8 2 2 4" xfId="2151"/>
    <cellStyle name="Assumption Currency. 8 2 2 5" xfId="2152"/>
    <cellStyle name="Assumption Currency. 8 2 2 6" xfId="2153"/>
    <cellStyle name="Assumption Currency. 8 2 2 7" xfId="2154"/>
    <cellStyle name="Assumption Currency. 8 2 2 8" xfId="2155"/>
    <cellStyle name="Assumption Currency. 8 2 2 9" xfId="2156"/>
    <cellStyle name="Assumption Currency. 8 2 3" xfId="2157"/>
    <cellStyle name="Assumption Currency. 8 2 3 10" xfId="2158"/>
    <cellStyle name="Assumption Currency. 8 2 3 2" xfId="2159"/>
    <cellStyle name="Assumption Currency. 8 2 3 3" xfId="2160"/>
    <cellStyle name="Assumption Currency. 8 2 3 4" xfId="2161"/>
    <cellStyle name="Assumption Currency. 8 2 3 5" xfId="2162"/>
    <cellStyle name="Assumption Currency. 8 2 3 6" xfId="2163"/>
    <cellStyle name="Assumption Currency. 8 2 3 7" xfId="2164"/>
    <cellStyle name="Assumption Currency. 8 2 3 8" xfId="2165"/>
    <cellStyle name="Assumption Currency. 8 2 3 9" xfId="2166"/>
    <cellStyle name="Assumption Currency. 8 2 4" xfId="2167"/>
    <cellStyle name="Assumption Currency. 8 2 5" xfId="2168"/>
    <cellStyle name="Assumption Currency. 8 2 6" xfId="2169"/>
    <cellStyle name="Assumption Currency. 8 2 7" xfId="2170"/>
    <cellStyle name="Assumption Currency. 8 2 8" xfId="2171"/>
    <cellStyle name="Assumption Currency. 8 2 9" xfId="2172"/>
    <cellStyle name="Assumption Currency. 8 3" xfId="2173"/>
    <cellStyle name="Assumption Currency. 8 3 10" xfId="2174"/>
    <cellStyle name="Assumption Currency. 8 3 2" xfId="2175"/>
    <cellStyle name="Assumption Currency. 8 3 2 10" xfId="2176"/>
    <cellStyle name="Assumption Currency. 8 3 2 2" xfId="2177"/>
    <cellStyle name="Assumption Currency. 8 3 2 3" xfId="2178"/>
    <cellStyle name="Assumption Currency. 8 3 2 4" xfId="2179"/>
    <cellStyle name="Assumption Currency. 8 3 2 5" xfId="2180"/>
    <cellStyle name="Assumption Currency. 8 3 2 6" xfId="2181"/>
    <cellStyle name="Assumption Currency. 8 3 2 7" xfId="2182"/>
    <cellStyle name="Assumption Currency. 8 3 2 8" xfId="2183"/>
    <cellStyle name="Assumption Currency. 8 3 2 9" xfId="2184"/>
    <cellStyle name="Assumption Currency. 8 3 3" xfId="2185"/>
    <cellStyle name="Assumption Currency. 8 3 4" xfId="2186"/>
    <cellStyle name="Assumption Currency. 8 3 5" xfId="2187"/>
    <cellStyle name="Assumption Currency. 8 3 6" xfId="2188"/>
    <cellStyle name="Assumption Currency. 8 3 7" xfId="2189"/>
    <cellStyle name="Assumption Currency. 8 3 8" xfId="2190"/>
    <cellStyle name="Assumption Currency. 8 3 9" xfId="2191"/>
    <cellStyle name="Assumption Currency. 8 4" xfId="2192"/>
    <cellStyle name="Assumption Currency. 8 4 10" xfId="2193"/>
    <cellStyle name="Assumption Currency. 8 4 2" xfId="2194"/>
    <cellStyle name="Assumption Currency. 8 4 3" xfId="2195"/>
    <cellStyle name="Assumption Currency. 8 4 4" xfId="2196"/>
    <cellStyle name="Assumption Currency. 8 4 5" xfId="2197"/>
    <cellStyle name="Assumption Currency. 8 4 6" xfId="2198"/>
    <cellStyle name="Assumption Currency. 8 4 7" xfId="2199"/>
    <cellStyle name="Assumption Currency. 8 4 8" xfId="2200"/>
    <cellStyle name="Assumption Currency. 8 4 9" xfId="2201"/>
    <cellStyle name="Assumption Currency. 8 5" xfId="2202"/>
    <cellStyle name="Assumption Currency. 8 6" xfId="2203"/>
    <cellStyle name="Assumption Currency. 8 7" xfId="2204"/>
    <cellStyle name="Assumption Currency. 8 8" xfId="2205"/>
    <cellStyle name="Assumption Currency. 8 9" xfId="2206"/>
    <cellStyle name="Assumption Currency. 9" xfId="2207"/>
    <cellStyle name="Assumption Currency. 9 10" xfId="2208"/>
    <cellStyle name="Assumption Currency. 9 11" xfId="2209"/>
    <cellStyle name="Assumption Currency. 9 12" xfId="2210"/>
    <cellStyle name="Assumption Currency. 9 13" xfId="2211"/>
    <cellStyle name="Assumption Currency. 9 2" xfId="2212"/>
    <cellStyle name="Assumption Currency. 9 2 10" xfId="2213"/>
    <cellStyle name="Assumption Currency. 9 2 11" xfId="2214"/>
    <cellStyle name="Assumption Currency. 9 2 12" xfId="2215"/>
    <cellStyle name="Assumption Currency. 9 2 2" xfId="2216"/>
    <cellStyle name="Assumption Currency. 9 2 2 10" xfId="2217"/>
    <cellStyle name="Assumption Currency. 9 2 2 2" xfId="2218"/>
    <cellStyle name="Assumption Currency. 9 2 2 2 10" xfId="2219"/>
    <cellStyle name="Assumption Currency. 9 2 2 2 2" xfId="2220"/>
    <cellStyle name="Assumption Currency. 9 2 2 2 3" xfId="2221"/>
    <cellStyle name="Assumption Currency. 9 2 2 2 4" xfId="2222"/>
    <cellStyle name="Assumption Currency. 9 2 2 2 5" xfId="2223"/>
    <cellStyle name="Assumption Currency. 9 2 2 2 6" xfId="2224"/>
    <cellStyle name="Assumption Currency. 9 2 2 2 7" xfId="2225"/>
    <cellStyle name="Assumption Currency. 9 2 2 2 8" xfId="2226"/>
    <cellStyle name="Assumption Currency. 9 2 2 2 9" xfId="2227"/>
    <cellStyle name="Assumption Currency. 9 2 2 3" xfId="2228"/>
    <cellStyle name="Assumption Currency. 9 2 2 4" xfId="2229"/>
    <cellStyle name="Assumption Currency. 9 2 2 5" xfId="2230"/>
    <cellStyle name="Assumption Currency. 9 2 2 6" xfId="2231"/>
    <cellStyle name="Assumption Currency. 9 2 2 7" xfId="2232"/>
    <cellStyle name="Assumption Currency. 9 2 2 8" xfId="2233"/>
    <cellStyle name="Assumption Currency. 9 2 2 9" xfId="2234"/>
    <cellStyle name="Assumption Currency. 9 2 3" xfId="2235"/>
    <cellStyle name="Assumption Currency. 9 2 3 10" xfId="2236"/>
    <cellStyle name="Assumption Currency. 9 2 3 2" xfId="2237"/>
    <cellStyle name="Assumption Currency. 9 2 3 3" xfId="2238"/>
    <cellStyle name="Assumption Currency. 9 2 3 4" xfId="2239"/>
    <cellStyle name="Assumption Currency. 9 2 3 5" xfId="2240"/>
    <cellStyle name="Assumption Currency. 9 2 3 6" xfId="2241"/>
    <cellStyle name="Assumption Currency. 9 2 3 7" xfId="2242"/>
    <cellStyle name="Assumption Currency. 9 2 3 8" xfId="2243"/>
    <cellStyle name="Assumption Currency. 9 2 3 9" xfId="2244"/>
    <cellStyle name="Assumption Currency. 9 2 4" xfId="2245"/>
    <cellStyle name="Assumption Currency. 9 2 5" xfId="2246"/>
    <cellStyle name="Assumption Currency. 9 2 6" xfId="2247"/>
    <cellStyle name="Assumption Currency. 9 2 7" xfId="2248"/>
    <cellStyle name="Assumption Currency. 9 2 8" xfId="2249"/>
    <cellStyle name="Assumption Currency. 9 2 9" xfId="2250"/>
    <cellStyle name="Assumption Currency. 9 3" xfId="2251"/>
    <cellStyle name="Assumption Currency. 9 3 10" xfId="2252"/>
    <cellStyle name="Assumption Currency. 9 3 2" xfId="2253"/>
    <cellStyle name="Assumption Currency. 9 3 2 10" xfId="2254"/>
    <cellStyle name="Assumption Currency. 9 3 2 2" xfId="2255"/>
    <cellStyle name="Assumption Currency. 9 3 2 3" xfId="2256"/>
    <cellStyle name="Assumption Currency. 9 3 2 4" xfId="2257"/>
    <cellStyle name="Assumption Currency. 9 3 2 5" xfId="2258"/>
    <cellStyle name="Assumption Currency. 9 3 2 6" xfId="2259"/>
    <cellStyle name="Assumption Currency. 9 3 2 7" xfId="2260"/>
    <cellStyle name="Assumption Currency. 9 3 2 8" xfId="2261"/>
    <cellStyle name="Assumption Currency. 9 3 2 9" xfId="2262"/>
    <cellStyle name="Assumption Currency. 9 3 3" xfId="2263"/>
    <cellStyle name="Assumption Currency. 9 3 4" xfId="2264"/>
    <cellStyle name="Assumption Currency. 9 3 5" xfId="2265"/>
    <cellStyle name="Assumption Currency. 9 3 6" xfId="2266"/>
    <cellStyle name="Assumption Currency. 9 3 7" xfId="2267"/>
    <cellStyle name="Assumption Currency. 9 3 8" xfId="2268"/>
    <cellStyle name="Assumption Currency. 9 3 9" xfId="2269"/>
    <cellStyle name="Assumption Currency. 9 4" xfId="2270"/>
    <cellStyle name="Assumption Currency. 9 4 10" xfId="2271"/>
    <cellStyle name="Assumption Currency. 9 4 2" xfId="2272"/>
    <cellStyle name="Assumption Currency. 9 4 3" xfId="2273"/>
    <cellStyle name="Assumption Currency. 9 4 4" xfId="2274"/>
    <cellStyle name="Assumption Currency. 9 4 5" xfId="2275"/>
    <cellStyle name="Assumption Currency. 9 4 6" xfId="2276"/>
    <cellStyle name="Assumption Currency. 9 4 7" xfId="2277"/>
    <cellStyle name="Assumption Currency. 9 4 8" xfId="2278"/>
    <cellStyle name="Assumption Currency. 9 4 9" xfId="2279"/>
    <cellStyle name="Assumption Currency. 9 5" xfId="2280"/>
    <cellStyle name="Assumption Currency. 9 6" xfId="2281"/>
    <cellStyle name="Assumption Currency. 9 7" xfId="2282"/>
    <cellStyle name="Assumption Currency. 9 8" xfId="2283"/>
    <cellStyle name="Assumption Currency. 9 9" xfId="2284"/>
    <cellStyle name="Assumption Date." xfId="2285"/>
    <cellStyle name="Assumption Date. 10" xfId="2286"/>
    <cellStyle name="Assumption Date. 10 10" xfId="2287"/>
    <cellStyle name="Assumption Date. 10 11" xfId="2288"/>
    <cellStyle name="Assumption Date. 10 12" xfId="2289"/>
    <cellStyle name="Assumption Date. 10 13" xfId="2290"/>
    <cellStyle name="Assumption Date. 10 2" xfId="2291"/>
    <cellStyle name="Assumption Date. 10 2 10" xfId="2292"/>
    <cellStyle name="Assumption Date. 10 2 11" xfId="2293"/>
    <cellStyle name="Assumption Date. 10 2 12" xfId="2294"/>
    <cellStyle name="Assumption Date. 10 2 2" xfId="2295"/>
    <cellStyle name="Assumption Date. 10 2 2 10" xfId="2296"/>
    <cellStyle name="Assumption Date. 10 2 2 2" xfId="2297"/>
    <cellStyle name="Assumption Date. 10 2 2 2 10" xfId="2298"/>
    <cellStyle name="Assumption Date. 10 2 2 2 2" xfId="2299"/>
    <cellStyle name="Assumption Date. 10 2 2 2 3" xfId="2300"/>
    <cellStyle name="Assumption Date. 10 2 2 2 4" xfId="2301"/>
    <cellStyle name="Assumption Date. 10 2 2 2 5" xfId="2302"/>
    <cellStyle name="Assumption Date. 10 2 2 2 6" xfId="2303"/>
    <cellStyle name="Assumption Date. 10 2 2 2 7" xfId="2304"/>
    <cellStyle name="Assumption Date. 10 2 2 2 8" xfId="2305"/>
    <cellStyle name="Assumption Date. 10 2 2 2 9" xfId="2306"/>
    <cellStyle name="Assumption Date. 10 2 2 3" xfId="2307"/>
    <cellStyle name="Assumption Date. 10 2 2 4" xfId="2308"/>
    <cellStyle name="Assumption Date. 10 2 2 5" xfId="2309"/>
    <cellStyle name="Assumption Date. 10 2 2 6" xfId="2310"/>
    <cellStyle name="Assumption Date. 10 2 2 7" xfId="2311"/>
    <cellStyle name="Assumption Date. 10 2 2 8" xfId="2312"/>
    <cellStyle name="Assumption Date. 10 2 2 9" xfId="2313"/>
    <cellStyle name="Assumption Date. 10 2 3" xfId="2314"/>
    <cellStyle name="Assumption Date. 10 2 3 10" xfId="2315"/>
    <cellStyle name="Assumption Date. 10 2 3 2" xfId="2316"/>
    <cellStyle name="Assumption Date. 10 2 3 3" xfId="2317"/>
    <cellStyle name="Assumption Date. 10 2 3 4" xfId="2318"/>
    <cellStyle name="Assumption Date. 10 2 3 5" xfId="2319"/>
    <cellStyle name="Assumption Date. 10 2 3 6" xfId="2320"/>
    <cellStyle name="Assumption Date. 10 2 3 7" xfId="2321"/>
    <cellStyle name="Assumption Date. 10 2 3 8" xfId="2322"/>
    <cellStyle name="Assumption Date. 10 2 3 9" xfId="2323"/>
    <cellStyle name="Assumption Date. 10 2 4" xfId="2324"/>
    <cellStyle name="Assumption Date. 10 2 5" xfId="2325"/>
    <cellStyle name="Assumption Date. 10 2 6" xfId="2326"/>
    <cellStyle name="Assumption Date. 10 2 7" xfId="2327"/>
    <cellStyle name="Assumption Date. 10 2 8" xfId="2328"/>
    <cellStyle name="Assumption Date. 10 2 9" xfId="2329"/>
    <cellStyle name="Assumption Date. 10 3" xfId="2330"/>
    <cellStyle name="Assumption Date. 10 3 10" xfId="2331"/>
    <cellStyle name="Assumption Date. 10 3 2" xfId="2332"/>
    <cellStyle name="Assumption Date. 10 3 2 10" xfId="2333"/>
    <cellStyle name="Assumption Date. 10 3 2 2" xfId="2334"/>
    <cellStyle name="Assumption Date. 10 3 2 3" xfId="2335"/>
    <cellStyle name="Assumption Date. 10 3 2 4" xfId="2336"/>
    <cellStyle name="Assumption Date. 10 3 2 5" xfId="2337"/>
    <cellStyle name="Assumption Date. 10 3 2 6" xfId="2338"/>
    <cellStyle name="Assumption Date. 10 3 2 7" xfId="2339"/>
    <cellStyle name="Assumption Date. 10 3 2 8" xfId="2340"/>
    <cellStyle name="Assumption Date. 10 3 2 9" xfId="2341"/>
    <cellStyle name="Assumption Date. 10 3 3" xfId="2342"/>
    <cellStyle name="Assumption Date. 10 3 4" xfId="2343"/>
    <cellStyle name="Assumption Date. 10 3 5" xfId="2344"/>
    <cellStyle name="Assumption Date. 10 3 6" xfId="2345"/>
    <cellStyle name="Assumption Date. 10 3 7" xfId="2346"/>
    <cellStyle name="Assumption Date. 10 3 8" xfId="2347"/>
    <cellStyle name="Assumption Date. 10 3 9" xfId="2348"/>
    <cellStyle name="Assumption Date. 10 4" xfId="2349"/>
    <cellStyle name="Assumption Date. 10 4 10" xfId="2350"/>
    <cellStyle name="Assumption Date. 10 4 2" xfId="2351"/>
    <cellStyle name="Assumption Date. 10 4 3" xfId="2352"/>
    <cellStyle name="Assumption Date. 10 4 4" xfId="2353"/>
    <cellStyle name="Assumption Date. 10 4 5" xfId="2354"/>
    <cellStyle name="Assumption Date. 10 4 6" xfId="2355"/>
    <cellStyle name="Assumption Date. 10 4 7" xfId="2356"/>
    <cellStyle name="Assumption Date. 10 4 8" xfId="2357"/>
    <cellStyle name="Assumption Date. 10 4 9" xfId="2358"/>
    <cellStyle name="Assumption Date. 10 5" xfId="2359"/>
    <cellStyle name="Assumption Date. 10 6" xfId="2360"/>
    <cellStyle name="Assumption Date. 10 7" xfId="2361"/>
    <cellStyle name="Assumption Date. 10 8" xfId="2362"/>
    <cellStyle name="Assumption Date. 10 9" xfId="2363"/>
    <cellStyle name="Assumption Date. 11" xfId="2364"/>
    <cellStyle name="Assumption Date. 11 10" xfId="2365"/>
    <cellStyle name="Assumption Date. 11 11" xfId="2366"/>
    <cellStyle name="Assumption Date. 11 12" xfId="2367"/>
    <cellStyle name="Assumption Date. 11 2" xfId="2368"/>
    <cellStyle name="Assumption Date. 11 2 10" xfId="2369"/>
    <cellStyle name="Assumption Date. 11 2 2" xfId="2370"/>
    <cellStyle name="Assumption Date. 11 2 2 10" xfId="2371"/>
    <cellStyle name="Assumption Date. 11 2 2 2" xfId="2372"/>
    <cellStyle name="Assumption Date. 11 2 2 3" xfId="2373"/>
    <cellStyle name="Assumption Date. 11 2 2 4" xfId="2374"/>
    <cellStyle name="Assumption Date. 11 2 2 5" xfId="2375"/>
    <cellStyle name="Assumption Date. 11 2 2 6" xfId="2376"/>
    <cellStyle name="Assumption Date. 11 2 2 7" xfId="2377"/>
    <cellStyle name="Assumption Date. 11 2 2 8" xfId="2378"/>
    <cellStyle name="Assumption Date. 11 2 2 9" xfId="2379"/>
    <cellStyle name="Assumption Date. 11 2 3" xfId="2380"/>
    <cellStyle name="Assumption Date. 11 2 4" xfId="2381"/>
    <cellStyle name="Assumption Date. 11 2 5" xfId="2382"/>
    <cellStyle name="Assumption Date. 11 2 6" xfId="2383"/>
    <cellStyle name="Assumption Date. 11 2 7" xfId="2384"/>
    <cellStyle name="Assumption Date. 11 2 8" xfId="2385"/>
    <cellStyle name="Assumption Date. 11 2 9" xfId="2386"/>
    <cellStyle name="Assumption Date. 11 3" xfId="2387"/>
    <cellStyle name="Assumption Date. 11 3 10" xfId="2388"/>
    <cellStyle name="Assumption Date. 11 3 2" xfId="2389"/>
    <cellStyle name="Assumption Date. 11 3 3" xfId="2390"/>
    <cellStyle name="Assumption Date. 11 3 4" xfId="2391"/>
    <cellStyle name="Assumption Date. 11 3 5" xfId="2392"/>
    <cellStyle name="Assumption Date. 11 3 6" xfId="2393"/>
    <cellStyle name="Assumption Date. 11 3 7" xfId="2394"/>
    <cellStyle name="Assumption Date. 11 3 8" xfId="2395"/>
    <cellStyle name="Assumption Date. 11 3 9" xfId="2396"/>
    <cellStyle name="Assumption Date. 11 4" xfId="2397"/>
    <cellStyle name="Assumption Date. 11 5" xfId="2398"/>
    <cellStyle name="Assumption Date. 11 6" xfId="2399"/>
    <cellStyle name="Assumption Date. 11 7" xfId="2400"/>
    <cellStyle name="Assumption Date. 11 8" xfId="2401"/>
    <cellStyle name="Assumption Date. 11 9" xfId="2402"/>
    <cellStyle name="Assumption Date. 12" xfId="2403"/>
    <cellStyle name="Assumption Date. 12 10" xfId="2404"/>
    <cellStyle name="Assumption Date. 12 11" xfId="2405"/>
    <cellStyle name="Assumption Date. 12 12" xfId="2406"/>
    <cellStyle name="Assumption Date. 12 2" xfId="2407"/>
    <cellStyle name="Assumption Date. 12 2 10" xfId="2408"/>
    <cellStyle name="Assumption Date. 12 2 2" xfId="2409"/>
    <cellStyle name="Assumption Date. 12 2 2 10" xfId="2410"/>
    <cellStyle name="Assumption Date. 12 2 2 2" xfId="2411"/>
    <cellStyle name="Assumption Date. 12 2 2 3" xfId="2412"/>
    <cellStyle name="Assumption Date. 12 2 2 4" xfId="2413"/>
    <cellStyle name="Assumption Date. 12 2 2 5" xfId="2414"/>
    <cellStyle name="Assumption Date. 12 2 2 6" xfId="2415"/>
    <cellStyle name="Assumption Date. 12 2 2 7" xfId="2416"/>
    <cellStyle name="Assumption Date. 12 2 2 8" xfId="2417"/>
    <cellStyle name="Assumption Date. 12 2 2 9" xfId="2418"/>
    <cellStyle name="Assumption Date. 12 2 3" xfId="2419"/>
    <cellStyle name="Assumption Date. 12 2 4" xfId="2420"/>
    <cellStyle name="Assumption Date. 12 2 5" xfId="2421"/>
    <cellStyle name="Assumption Date. 12 2 6" xfId="2422"/>
    <cellStyle name="Assumption Date. 12 2 7" xfId="2423"/>
    <cellStyle name="Assumption Date. 12 2 8" xfId="2424"/>
    <cellStyle name="Assumption Date. 12 2 9" xfId="2425"/>
    <cellStyle name="Assumption Date. 12 3" xfId="2426"/>
    <cellStyle name="Assumption Date. 12 3 10" xfId="2427"/>
    <cellStyle name="Assumption Date. 12 3 2" xfId="2428"/>
    <cellStyle name="Assumption Date. 12 3 3" xfId="2429"/>
    <cellStyle name="Assumption Date. 12 3 4" xfId="2430"/>
    <cellStyle name="Assumption Date. 12 3 5" xfId="2431"/>
    <cellStyle name="Assumption Date. 12 3 6" xfId="2432"/>
    <cellStyle name="Assumption Date. 12 3 7" xfId="2433"/>
    <cellStyle name="Assumption Date. 12 3 8" xfId="2434"/>
    <cellStyle name="Assumption Date. 12 3 9" xfId="2435"/>
    <cellStyle name="Assumption Date. 12 4" xfId="2436"/>
    <cellStyle name="Assumption Date. 12 5" xfId="2437"/>
    <cellStyle name="Assumption Date. 12 6" xfId="2438"/>
    <cellStyle name="Assumption Date. 12 7" xfId="2439"/>
    <cellStyle name="Assumption Date. 12 8" xfId="2440"/>
    <cellStyle name="Assumption Date. 12 9" xfId="2441"/>
    <cellStyle name="Assumption Date. 13" xfId="2442"/>
    <cellStyle name="Assumption Date. 13 10" xfId="2443"/>
    <cellStyle name="Assumption Date. 13 2" xfId="2444"/>
    <cellStyle name="Assumption Date. 13 2 10" xfId="2445"/>
    <cellStyle name="Assumption Date. 13 2 2" xfId="2446"/>
    <cellStyle name="Assumption Date. 13 2 3" xfId="2447"/>
    <cellStyle name="Assumption Date. 13 2 4" xfId="2448"/>
    <cellStyle name="Assumption Date. 13 2 5" xfId="2449"/>
    <cellStyle name="Assumption Date. 13 2 6" xfId="2450"/>
    <cellStyle name="Assumption Date. 13 2 7" xfId="2451"/>
    <cellStyle name="Assumption Date. 13 2 8" xfId="2452"/>
    <cellStyle name="Assumption Date. 13 2 9" xfId="2453"/>
    <cellStyle name="Assumption Date. 13 3" xfId="2454"/>
    <cellStyle name="Assumption Date. 13 4" xfId="2455"/>
    <cellStyle name="Assumption Date. 13 5" xfId="2456"/>
    <cellStyle name="Assumption Date. 13 6" xfId="2457"/>
    <cellStyle name="Assumption Date. 13 7" xfId="2458"/>
    <cellStyle name="Assumption Date. 13 8" xfId="2459"/>
    <cellStyle name="Assumption Date. 13 9" xfId="2460"/>
    <cellStyle name="Assumption Date. 14" xfId="2461"/>
    <cellStyle name="Assumption Date. 14 10" xfId="2462"/>
    <cellStyle name="Assumption Date. 14 2" xfId="2463"/>
    <cellStyle name="Assumption Date. 14 3" xfId="2464"/>
    <cellStyle name="Assumption Date. 14 4" xfId="2465"/>
    <cellStyle name="Assumption Date. 14 5" xfId="2466"/>
    <cellStyle name="Assumption Date. 14 6" xfId="2467"/>
    <cellStyle name="Assumption Date. 14 7" xfId="2468"/>
    <cellStyle name="Assumption Date. 14 8" xfId="2469"/>
    <cellStyle name="Assumption Date. 14 9" xfId="2470"/>
    <cellStyle name="Assumption Date. 15" xfId="2471"/>
    <cellStyle name="Assumption Date. 16" xfId="2472"/>
    <cellStyle name="Assumption Date. 17" xfId="2473"/>
    <cellStyle name="Assumption Date. 18" xfId="2474"/>
    <cellStyle name="Assumption Date. 2" xfId="2475"/>
    <cellStyle name="Assumption Date. 2 10" xfId="2476"/>
    <cellStyle name="Assumption Date. 2 10 10" xfId="2477"/>
    <cellStyle name="Assumption Date. 2 10 2" xfId="2478"/>
    <cellStyle name="Assumption Date. 2 10 3" xfId="2479"/>
    <cellStyle name="Assumption Date. 2 10 4" xfId="2480"/>
    <cellStyle name="Assumption Date. 2 10 5" xfId="2481"/>
    <cellStyle name="Assumption Date. 2 10 6" xfId="2482"/>
    <cellStyle name="Assumption Date. 2 10 7" xfId="2483"/>
    <cellStyle name="Assumption Date. 2 10 8" xfId="2484"/>
    <cellStyle name="Assumption Date. 2 10 9" xfId="2485"/>
    <cellStyle name="Assumption Date. 2 11" xfId="2486"/>
    <cellStyle name="Assumption Date. 2 12" xfId="2487"/>
    <cellStyle name="Assumption Date. 2 13" xfId="2488"/>
    <cellStyle name="Assumption Date. 2 14" xfId="2489"/>
    <cellStyle name="Assumption Date. 2 15" xfId="2490"/>
    <cellStyle name="Assumption Date. 2 16" xfId="2491"/>
    <cellStyle name="Assumption Date. 2 17" xfId="2492"/>
    <cellStyle name="Assumption Date. 2 18" xfId="2493"/>
    <cellStyle name="Assumption Date. 2 19" xfId="2494"/>
    <cellStyle name="Assumption Date. 2 2" xfId="2495"/>
    <cellStyle name="Assumption Date. 2 2 10" xfId="2496"/>
    <cellStyle name="Assumption Date. 2 2 11" xfId="2497"/>
    <cellStyle name="Assumption Date. 2 2 12" xfId="2498"/>
    <cellStyle name="Assumption Date. 2 2 13" xfId="2499"/>
    <cellStyle name="Assumption Date. 2 2 14" xfId="2500"/>
    <cellStyle name="Assumption Date. 2 2 15" xfId="2501"/>
    <cellStyle name="Assumption Date. 2 2 16" xfId="2502"/>
    <cellStyle name="Assumption Date. 2 2 17" xfId="2503"/>
    <cellStyle name="Assumption Date. 2 2 18" xfId="2504"/>
    <cellStyle name="Assumption Date. 2 2 2" xfId="2505"/>
    <cellStyle name="Assumption Date. 2 2 2 10" xfId="2506"/>
    <cellStyle name="Assumption Date. 2 2 2 11" xfId="2507"/>
    <cellStyle name="Assumption Date. 2 2 2 12" xfId="2508"/>
    <cellStyle name="Assumption Date. 2 2 2 13" xfId="2509"/>
    <cellStyle name="Assumption Date. 2 2 2 14" xfId="2510"/>
    <cellStyle name="Assumption Date. 2 2 2 2" xfId="2511"/>
    <cellStyle name="Assumption Date. 2 2 2 2 10" xfId="2512"/>
    <cellStyle name="Assumption Date. 2 2 2 2 11" xfId="2513"/>
    <cellStyle name="Assumption Date. 2 2 2 2 12" xfId="2514"/>
    <cellStyle name="Assumption Date. 2 2 2 2 13" xfId="2515"/>
    <cellStyle name="Assumption Date. 2 2 2 2 2" xfId="2516"/>
    <cellStyle name="Assumption Date. 2 2 2 2 2 10" xfId="2517"/>
    <cellStyle name="Assumption Date. 2 2 2 2 2 11" xfId="2518"/>
    <cellStyle name="Assumption Date. 2 2 2 2 2 12" xfId="2519"/>
    <cellStyle name="Assumption Date. 2 2 2 2 2 2" xfId="2520"/>
    <cellStyle name="Assumption Date. 2 2 2 2 2 2 10" xfId="2521"/>
    <cellStyle name="Assumption Date. 2 2 2 2 2 2 2" xfId="2522"/>
    <cellStyle name="Assumption Date. 2 2 2 2 2 2 2 10" xfId="2523"/>
    <cellStyle name="Assumption Date. 2 2 2 2 2 2 2 2" xfId="2524"/>
    <cellStyle name="Assumption Date. 2 2 2 2 2 2 2 3" xfId="2525"/>
    <cellStyle name="Assumption Date. 2 2 2 2 2 2 2 4" xfId="2526"/>
    <cellStyle name="Assumption Date. 2 2 2 2 2 2 2 5" xfId="2527"/>
    <cellStyle name="Assumption Date. 2 2 2 2 2 2 2 6" xfId="2528"/>
    <cellStyle name="Assumption Date. 2 2 2 2 2 2 2 7" xfId="2529"/>
    <cellStyle name="Assumption Date. 2 2 2 2 2 2 2 8" xfId="2530"/>
    <cellStyle name="Assumption Date. 2 2 2 2 2 2 2 9" xfId="2531"/>
    <cellStyle name="Assumption Date. 2 2 2 2 2 2 3" xfId="2532"/>
    <cellStyle name="Assumption Date. 2 2 2 2 2 2 4" xfId="2533"/>
    <cellStyle name="Assumption Date. 2 2 2 2 2 2 5" xfId="2534"/>
    <cellStyle name="Assumption Date. 2 2 2 2 2 2 6" xfId="2535"/>
    <cellStyle name="Assumption Date. 2 2 2 2 2 2 7" xfId="2536"/>
    <cellStyle name="Assumption Date. 2 2 2 2 2 2 8" xfId="2537"/>
    <cellStyle name="Assumption Date. 2 2 2 2 2 2 9" xfId="2538"/>
    <cellStyle name="Assumption Date. 2 2 2 2 2 3" xfId="2539"/>
    <cellStyle name="Assumption Date. 2 2 2 2 2 3 10" xfId="2540"/>
    <cellStyle name="Assumption Date. 2 2 2 2 2 3 2" xfId="2541"/>
    <cellStyle name="Assumption Date. 2 2 2 2 2 3 3" xfId="2542"/>
    <cellStyle name="Assumption Date. 2 2 2 2 2 3 4" xfId="2543"/>
    <cellStyle name="Assumption Date. 2 2 2 2 2 3 5" xfId="2544"/>
    <cellStyle name="Assumption Date. 2 2 2 2 2 3 6" xfId="2545"/>
    <cellStyle name="Assumption Date. 2 2 2 2 2 3 7" xfId="2546"/>
    <cellStyle name="Assumption Date. 2 2 2 2 2 3 8" xfId="2547"/>
    <cellStyle name="Assumption Date. 2 2 2 2 2 3 9" xfId="2548"/>
    <cellStyle name="Assumption Date. 2 2 2 2 2 4" xfId="2549"/>
    <cellStyle name="Assumption Date. 2 2 2 2 2 5" xfId="2550"/>
    <cellStyle name="Assumption Date. 2 2 2 2 2 6" xfId="2551"/>
    <cellStyle name="Assumption Date. 2 2 2 2 2 7" xfId="2552"/>
    <cellStyle name="Assumption Date. 2 2 2 2 2 8" xfId="2553"/>
    <cellStyle name="Assumption Date. 2 2 2 2 2 9" xfId="2554"/>
    <cellStyle name="Assumption Date. 2 2 2 2 3" xfId="2555"/>
    <cellStyle name="Assumption Date. 2 2 2 2 3 10" xfId="2556"/>
    <cellStyle name="Assumption Date. 2 2 2 2 3 2" xfId="2557"/>
    <cellStyle name="Assumption Date. 2 2 2 2 3 2 10" xfId="2558"/>
    <cellStyle name="Assumption Date. 2 2 2 2 3 2 2" xfId="2559"/>
    <cellStyle name="Assumption Date. 2 2 2 2 3 2 3" xfId="2560"/>
    <cellStyle name="Assumption Date. 2 2 2 2 3 2 4" xfId="2561"/>
    <cellStyle name="Assumption Date. 2 2 2 2 3 2 5" xfId="2562"/>
    <cellStyle name="Assumption Date. 2 2 2 2 3 2 6" xfId="2563"/>
    <cellStyle name="Assumption Date. 2 2 2 2 3 2 7" xfId="2564"/>
    <cellStyle name="Assumption Date. 2 2 2 2 3 2 8" xfId="2565"/>
    <cellStyle name="Assumption Date. 2 2 2 2 3 2 9" xfId="2566"/>
    <cellStyle name="Assumption Date. 2 2 2 2 3 3" xfId="2567"/>
    <cellStyle name="Assumption Date. 2 2 2 2 3 4" xfId="2568"/>
    <cellStyle name="Assumption Date. 2 2 2 2 3 5" xfId="2569"/>
    <cellStyle name="Assumption Date. 2 2 2 2 3 6" xfId="2570"/>
    <cellStyle name="Assumption Date. 2 2 2 2 3 7" xfId="2571"/>
    <cellStyle name="Assumption Date. 2 2 2 2 3 8" xfId="2572"/>
    <cellStyle name="Assumption Date. 2 2 2 2 3 9" xfId="2573"/>
    <cellStyle name="Assumption Date. 2 2 2 2 4" xfId="2574"/>
    <cellStyle name="Assumption Date. 2 2 2 2 4 10" xfId="2575"/>
    <cellStyle name="Assumption Date. 2 2 2 2 4 2" xfId="2576"/>
    <cellStyle name="Assumption Date. 2 2 2 2 4 3" xfId="2577"/>
    <cellStyle name="Assumption Date. 2 2 2 2 4 4" xfId="2578"/>
    <cellStyle name="Assumption Date. 2 2 2 2 4 5" xfId="2579"/>
    <cellStyle name="Assumption Date. 2 2 2 2 4 6" xfId="2580"/>
    <cellStyle name="Assumption Date. 2 2 2 2 4 7" xfId="2581"/>
    <cellStyle name="Assumption Date. 2 2 2 2 4 8" xfId="2582"/>
    <cellStyle name="Assumption Date. 2 2 2 2 4 9" xfId="2583"/>
    <cellStyle name="Assumption Date. 2 2 2 2 5" xfId="2584"/>
    <cellStyle name="Assumption Date. 2 2 2 2 6" xfId="2585"/>
    <cellStyle name="Assumption Date. 2 2 2 2 7" xfId="2586"/>
    <cellStyle name="Assumption Date. 2 2 2 2 8" xfId="2587"/>
    <cellStyle name="Assumption Date. 2 2 2 2 9" xfId="2588"/>
    <cellStyle name="Assumption Date. 2 2 2 3" xfId="2589"/>
    <cellStyle name="Assumption Date. 2 2 2 3 10" xfId="2590"/>
    <cellStyle name="Assumption Date. 2 2 2 3 11" xfId="2591"/>
    <cellStyle name="Assumption Date. 2 2 2 3 12" xfId="2592"/>
    <cellStyle name="Assumption Date. 2 2 2 3 2" xfId="2593"/>
    <cellStyle name="Assumption Date. 2 2 2 3 2 10" xfId="2594"/>
    <cellStyle name="Assumption Date. 2 2 2 3 2 2" xfId="2595"/>
    <cellStyle name="Assumption Date. 2 2 2 3 2 2 10" xfId="2596"/>
    <cellStyle name="Assumption Date. 2 2 2 3 2 2 2" xfId="2597"/>
    <cellStyle name="Assumption Date. 2 2 2 3 2 2 3" xfId="2598"/>
    <cellStyle name="Assumption Date. 2 2 2 3 2 2 4" xfId="2599"/>
    <cellStyle name="Assumption Date. 2 2 2 3 2 2 5" xfId="2600"/>
    <cellStyle name="Assumption Date. 2 2 2 3 2 2 6" xfId="2601"/>
    <cellStyle name="Assumption Date. 2 2 2 3 2 2 7" xfId="2602"/>
    <cellStyle name="Assumption Date. 2 2 2 3 2 2 8" xfId="2603"/>
    <cellStyle name="Assumption Date. 2 2 2 3 2 2 9" xfId="2604"/>
    <cellStyle name="Assumption Date. 2 2 2 3 2 3" xfId="2605"/>
    <cellStyle name="Assumption Date. 2 2 2 3 2 4" xfId="2606"/>
    <cellStyle name="Assumption Date. 2 2 2 3 2 5" xfId="2607"/>
    <cellStyle name="Assumption Date. 2 2 2 3 2 6" xfId="2608"/>
    <cellStyle name="Assumption Date. 2 2 2 3 2 7" xfId="2609"/>
    <cellStyle name="Assumption Date. 2 2 2 3 2 8" xfId="2610"/>
    <cellStyle name="Assumption Date. 2 2 2 3 2 9" xfId="2611"/>
    <cellStyle name="Assumption Date. 2 2 2 3 3" xfId="2612"/>
    <cellStyle name="Assumption Date. 2 2 2 3 3 10" xfId="2613"/>
    <cellStyle name="Assumption Date. 2 2 2 3 3 2" xfId="2614"/>
    <cellStyle name="Assumption Date. 2 2 2 3 3 3" xfId="2615"/>
    <cellStyle name="Assumption Date. 2 2 2 3 3 4" xfId="2616"/>
    <cellStyle name="Assumption Date. 2 2 2 3 3 5" xfId="2617"/>
    <cellStyle name="Assumption Date. 2 2 2 3 3 6" xfId="2618"/>
    <cellStyle name="Assumption Date. 2 2 2 3 3 7" xfId="2619"/>
    <cellStyle name="Assumption Date. 2 2 2 3 3 8" xfId="2620"/>
    <cellStyle name="Assumption Date. 2 2 2 3 3 9" xfId="2621"/>
    <cellStyle name="Assumption Date. 2 2 2 3 4" xfId="2622"/>
    <cellStyle name="Assumption Date. 2 2 2 3 5" xfId="2623"/>
    <cellStyle name="Assumption Date. 2 2 2 3 6" xfId="2624"/>
    <cellStyle name="Assumption Date. 2 2 2 3 7" xfId="2625"/>
    <cellStyle name="Assumption Date. 2 2 2 3 8" xfId="2626"/>
    <cellStyle name="Assumption Date. 2 2 2 3 9" xfId="2627"/>
    <cellStyle name="Assumption Date. 2 2 2 4" xfId="2628"/>
    <cellStyle name="Assumption Date. 2 2 2 4 10" xfId="2629"/>
    <cellStyle name="Assumption Date. 2 2 2 4 2" xfId="2630"/>
    <cellStyle name="Assumption Date. 2 2 2 4 2 10" xfId="2631"/>
    <cellStyle name="Assumption Date. 2 2 2 4 2 2" xfId="2632"/>
    <cellStyle name="Assumption Date. 2 2 2 4 2 3" xfId="2633"/>
    <cellStyle name="Assumption Date. 2 2 2 4 2 4" xfId="2634"/>
    <cellStyle name="Assumption Date. 2 2 2 4 2 5" xfId="2635"/>
    <cellStyle name="Assumption Date. 2 2 2 4 2 6" xfId="2636"/>
    <cellStyle name="Assumption Date. 2 2 2 4 2 7" xfId="2637"/>
    <cellStyle name="Assumption Date. 2 2 2 4 2 8" xfId="2638"/>
    <cellStyle name="Assumption Date. 2 2 2 4 2 9" xfId="2639"/>
    <cellStyle name="Assumption Date. 2 2 2 4 3" xfId="2640"/>
    <cellStyle name="Assumption Date. 2 2 2 4 4" xfId="2641"/>
    <cellStyle name="Assumption Date. 2 2 2 4 5" xfId="2642"/>
    <cellStyle name="Assumption Date. 2 2 2 4 6" xfId="2643"/>
    <cellStyle name="Assumption Date. 2 2 2 4 7" xfId="2644"/>
    <cellStyle name="Assumption Date. 2 2 2 4 8" xfId="2645"/>
    <cellStyle name="Assumption Date. 2 2 2 4 9" xfId="2646"/>
    <cellStyle name="Assumption Date. 2 2 2 5" xfId="2647"/>
    <cellStyle name="Assumption Date. 2 2 2 5 10" xfId="2648"/>
    <cellStyle name="Assumption Date. 2 2 2 5 2" xfId="2649"/>
    <cellStyle name="Assumption Date. 2 2 2 5 3" xfId="2650"/>
    <cellStyle name="Assumption Date. 2 2 2 5 4" xfId="2651"/>
    <cellStyle name="Assumption Date. 2 2 2 5 5" xfId="2652"/>
    <cellStyle name="Assumption Date. 2 2 2 5 6" xfId="2653"/>
    <cellStyle name="Assumption Date. 2 2 2 5 7" xfId="2654"/>
    <cellStyle name="Assumption Date. 2 2 2 5 8" xfId="2655"/>
    <cellStyle name="Assumption Date. 2 2 2 5 9" xfId="2656"/>
    <cellStyle name="Assumption Date. 2 2 2 6" xfId="2657"/>
    <cellStyle name="Assumption Date. 2 2 2 7" xfId="2658"/>
    <cellStyle name="Assumption Date. 2 2 2 8" xfId="2659"/>
    <cellStyle name="Assumption Date. 2 2 2 9" xfId="2660"/>
    <cellStyle name="Assumption Date. 2 2 3" xfId="2661"/>
    <cellStyle name="Assumption Date. 2 2 3 10" xfId="2662"/>
    <cellStyle name="Assumption Date. 2 2 3 11" xfId="2663"/>
    <cellStyle name="Assumption Date. 2 2 3 12" xfId="2664"/>
    <cellStyle name="Assumption Date. 2 2 3 13" xfId="2665"/>
    <cellStyle name="Assumption Date. 2 2 3 2" xfId="2666"/>
    <cellStyle name="Assumption Date. 2 2 3 2 10" xfId="2667"/>
    <cellStyle name="Assumption Date. 2 2 3 2 11" xfId="2668"/>
    <cellStyle name="Assumption Date. 2 2 3 2 12" xfId="2669"/>
    <cellStyle name="Assumption Date. 2 2 3 2 2" xfId="2670"/>
    <cellStyle name="Assumption Date. 2 2 3 2 2 10" xfId="2671"/>
    <cellStyle name="Assumption Date. 2 2 3 2 2 2" xfId="2672"/>
    <cellStyle name="Assumption Date. 2 2 3 2 2 2 10" xfId="2673"/>
    <cellStyle name="Assumption Date. 2 2 3 2 2 2 2" xfId="2674"/>
    <cellStyle name="Assumption Date. 2 2 3 2 2 2 3" xfId="2675"/>
    <cellStyle name="Assumption Date. 2 2 3 2 2 2 4" xfId="2676"/>
    <cellStyle name="Assumption Date. 2 2 3 2 2 2 5" xfId="2677"/>
    <cellStyle name="Assumption Date. 2 2 3 2 2 2 6" xfId="2678"/>
    <cellStyle name="Assumption Date. 2 2 3 2 2 2 7" xfId="2679"/>
    <cellStyle name="Assumption Date. 2 2 3 2 2 2 8" xfId="2680"/>
    <cellStyle name="Assumption Date. 2 2 3 2 2 2 9" xfId="2681"/>
    <cellStyle name="Assumption Date. 2 2 3 2 2 3" xfId="2682"/>
    <cellStyle name="Assumption Date. 2 2 3 2 2 4" xfId="2683"/>
    <cellStyle name="Assumption Date. 2 2 3 2 2 5" xfId="2684"/>
    <cellStyle name="Assumption Date. 2 2 3 2 2 6" xfId="2685"/>
    <cellStyle name="Assumption Date. 2 2 3 2 2 7" xfId="2686"/>
    <cellStyle name="Assumption Date. 2 2 3 2 2 8" xfId="2687"/>
    <cellStyle name="Assumption Date. 2 2 3 2 2 9" xfId="2688"/>
    <cellStyle name="Assumption Date. 2 2 3 2 3" xfId="2689"/>
    <cellStyle name="Assumption Date. 2 2 3 2 3 10" xfId="2690"/>
    <cellStyle name="Assumption Date. 2 2 3 2 3 2" xfId="2691"/>
    <cellStyle name="Assumption Date. 2 2 3 2 3 3" xfId="2692"/>
    <cellStyle name="Assumption Date. 2 2 3 2 3 4" xfId="2693"/>
    <cellStyle name="Assumption Date. 2 2 3 2 3 5" xfId="2694"/>
    <cellStyle name="Assumption Date. 2 2 3 2 3 6" xfId="2695"/>
    <cellStyle name="Assumption Date. 2 2 3 2 3 7" xfId="2696"/>
    <cellStyle name="Assumption Date. 2 2 3 2 3 8" xfId="2697"/>
    <cellStyle name="Assumption Date. 2 2 3 2 3 9" xfId="2698"/>
    <cellStyle name="Assumption Date. 2 2 3 2 4" xfId="2699"/>
    <cellStyle name="Assumption Date. 2 2 3 2 5" xfId="2700"/>
    <cellStyle name="Assumption Date. 2 2 3 2 6" xfId="2701"/>
    <cellStyle name="Assumption Date. 2 2 3 2 7" xfId="2702"/>
    <cellStyle name="Assumption Date. 2 2 3 2 8" xfId="2703"/>
    <cellStyle name="Assumption Date. 2 2 3 2 9" xfId="2704"/>
    <cellStyle name="Assumption Date. 2 2 3 3" xfId="2705"/>
    <cellStyle name="Assumption Date. 2 2 3 3 10" xfId="2706"/>
    <cellStyle name="Assumption Date. 2 2 3 3 2" xfId="2707"/>
    <cellStyle name="Assumption Date. 2 2 3 3 2 10" xfId="2708"/>
    <cellStyle name="Assumption Date. 2 2 3 3 2 2" xfId="2709"/>
    <cellStyle name="Assumption Date. 2 2 3 3 2 3" xfId="2710"/>
    <cellStyle name="Assumption Date. 2 2 3 3 2 4" xfId="2711"/>
    <cellStyle name="Assumption Date. 2 2 3 3 2 5" xfId="2712"/>
    <cellStyle name="Assumption Date. 2 2 3 3 2 6" xfId="2713"/>
    <cellStyle name="Assumption Date. 2 2 3 3 2 7" xfId="2714"/>
    <cellStyle name="Assumption Date. 2 2 3 3 2 8" xfId="2715"/>
    <cellStyle name="Assumption Date. 2 2 3 3 2 9" xfId="2716"/>
    <cellStyle name="Assumption Date. 2 2 3 3 3" xfId="2717"/>
    <cellStyle name="Assumption Date. 2 2 3 3 4" xfId="2718"/>
    <cellStyle name="Assumption Date. 2 2 3 3 5" xfId="2719"/>
    <cellStyle name="Assumption Date. 2 2 3 3 6" xfId="2720"/>
    <cellStyle name="Assumption Date. 2 2 3 3 7" xfId="2721"/>
    <cellStyle name="Assumption Date. 2 2 3 3 8" xfId="2722"/>
    <cellStyle name="Assumption Date. 2 2 3 3 9" xfId="2723"/>
    <cellStyle name="Assumption Date. 2 2 3 4" xfId="2724"/>
    <cellStyle name="Assumption Date. 2 2 3 4 10" xfId="2725"/>
    <cellStyle name="Assumption Date. 2 2 3 4 2" xfId="2726"/>
    <cellStyle name="Assumption Date. 2 2 3 4 3" xfId="2727"/>
    <cellStyle name="Assumption Date. 2 2 3 4 4" xfId="2728"/>
    <cellStyle name="Assumption Date. 2 2 3 4 5" xfId="2729"/>
    <cellStyle name="Assumption Date. 2 2 3 4 6" xfId="2730"/>
    <cellStyle name="Assumption Date. 2 2 3 4 7" xfId="2731"/>
    <cellStyle name="Assumption Date. 2 2 3 4 8" xfId="2732"/>
    <cellStyle name="Assumption Date. 2 2 3 4 9" xfId="2733"/>
    <cellStyle name="Assumption Date. 2 2 3 5" xfId="2734"/>
    <cellStyle name="Assumption Date. 2 2 3 6" xfId="2735"/>
    <cellStyle name="Assumption Date. 2 2 3 7" xfId="2736"/>
    <cellStyle name="Assumption Date. 2 2 3 8" xfId="2737"/>
    <cellStyle name="Assumption Date. 2 2 3 9" xfId="2738"/>
    <cellStyle name="Assumption Date. 2 2 4" xfId="2739"/>
    <cellStyle name="Assumption Date. 2 2 4 10" xfId="2740"/>
    <cellStyle name="Assumption Date. 2 2 4 11" xfId="2741"/>
    <cellStyle name="Assumption Date. 2 2 4 12" xfId="2742"/>
    <cellStyle name="Assumption Date. 2 2 4 13" xfId="2743"/>
    <cellStyle name="Assumption Date. 2 2 4 2" xfId="2744"/>
    <cellStyle name="Assumption Date. 2 2 4 2 10" xfId="2745"/>
    <cellStyle name="Assumption Date. 2 2 4 2 11" xfId="2746"/>
    <cellStyle name="Assumption Date. 2 2 4 2 12" xfId="2747"/>
    <cellStyle name="Assumption Date. 2 2 4 2 2" xfId="2748"/>
    <cellStyle name="Assumption Date. 2 2 4 2 2 10" xfId="2749"/>
    <cellStyle name="Assumption Date. 2 2 4 2 2 2" xfId="2750"/>
    <cellStyle name="Assumption Date. 2 2 4 2 2 2 10" xfId="2751"/>
    <cellStyle name="Assumption Date. 2 2 4 2 2 2 2" xfId="2752"/>
    <cellStyle name="Assumption Date. 2 2 4 2 2 2 3" xfId="2753"/>
    <cellStyle name="Assumption Date. 2 2 4 2 2 2 4" xfId="2754"/>
    <cellStyle name="Assumption Date. 2 2 4 2 2 2 5" xfId="2755"/>
    <cellStyle name="Assumption Date. 2 2 4 2 2 2 6" xfId="2756"/>
    <cellStyle name="Assumption Date. 2 2 4 2 2 2 7" xfId="2757"/>
    <cellStyle name="Assumption Date. 2 2 4 2 2 2 8" xfId="2758"/>
    <cellStyle name="Assumption Date. 2 2 4 2 2 2 9" xfId="2759"/>
    <cellStyle name="Assumption Date. 2 2 4 2 2 3" xfId="2760"/>
    <cellStyle name="Assumption Date. 2 2 4 2 2 4" xfId="2761"/>
    <cellStyle name="Assumption Date. 2 2 4 2 2 5" xfId="2762"/>
    <cellStyle name="Assumption Date. 2 2 4 2 2 6" xfId="2763"/>
    <cellStyle name="Assumption Date. 2 2 4 2 2 7" xfId="2764"/>
    <cellStyle name="Assumption Date. 2 2 4 2 2 8" xfId="2765"/>
    <cellStyle name="Assumption Date. 2 2 4 2 2 9" xfId="2766"/>
    <cellStyle name="Assumption Date. 2 2 4 2 3" xfId="2767"/>
    <cellStyle name="Assumption Date. 2 2 4 2 3 10" xfId="2768"/>
    <cellStyle name="Assumption Date. 2 2 4 2 3 2" xfId="2769"/>
    <cellStyle name="Assumption Date. 2 2 4 2 3 3" xfId="2770"/>
    <cellStyle name="Assumption Date. 2 2 4 2 3 4" xfId="2771"/>
    <cellStyle name="Assumption Date. 2 2 4 2 3 5" xfId="2772"/>
    <cellStyle name="Assumption Date. 2 2 4 2 3 6" xfId="2773"/>
    <cellStyle name="Assumption Date. 2 2 4 2 3 7" xfId="2774"/>
    <cellStyle name="Assumption Date. 2 2 4 2 3 8" xfId="2775"/>
    <cellStyle name="Assumption Date. 2 2 4 2 3 9" xfId="2776"/>
    <cellStyle name="Assumption Date. 2 2 4 2 4" xfId="2777"/>
    <cellStyle name="Assumption Date. 2 2 4 2 5" xfId="2778"/>
    <cellStyle name="Assumption Date. 2 2 4 2 6" xfId="2779"/>
    <cellStyle name="Assumption Date. 2 2 4 2 7" xfId="2780"/>
    <cellStyle name="Assumption Date. 2 2 4 2 8" xfId="2781"/>
    <cellStyle name="Assumption Date. 2 2 4 2 9" xfId="2782"/>
    <cellStyle name="Assumption Date. 2 2 4 3" xfId="2783"/>
    <cellStyle name="Assumption Date. 2 2 4 3 10" xfId="2784"/>
    <cellStyle name="Assumption Date. 2 2 4 3 2" xfId="2785"/>
    <cellStyle name="Assumption Date. 2 2 4 3 2 10" xfId="2786"/>
    <cellStyle name="Assumption Date. 2 2 4 3 2 2" xfId="2787"/>
    <cellStyle name="Assumption Date. 2 2 4 3 2 3" xfId="2788"/>
    <cellStyle name="Assumption Date. 2 2 4 3 2 4" xfId="2789"/>
    <cellStyle name="Assumption Date. 2 2 4 3 2 5" xfId="2790"/>
    <cellStyle name="Assumption Date. 2 2 4 3 2 6" xfId="2791"/>
    <cellStyle name="Assumption Date. 2 2 4 3 2 7" xfId="2792"/>
    <cellStyle name="Assumption Date. 2 2 4 3 2 8" xfId="2793"/>
    <cellStyle name="Assumption Date. 2 2 4 3 2 9" xfId="2794"/>
    <cellStyle name="Assumption Date. 2 2 4 3 3" xfId="2795"/>
    <cellStyle name="Assumption Date. 2 2 4 3 4" xfId="2796"/>
    <cellStyle name="Assumption Date. 2 2 4 3 5" xfId="2797"/>
    <cellStyle name="Assumption Date. 2 2 4 3 6" xfId="2798"/>
    <cellStyle name="Assumption Date. 2 2 4 3 7" xfId="2799"/>
    <cellStyle name="Assumption Date. 2 2 4 3 8" xfId="2800"/>
    <cellStyle name="Assumption Date. 2 2 4 3 9" xfId="2801"/>
    <cellStyle name="Assumption Date. 2 2 4 4" xfId="2802"/>
    <cellStyle name="Assumption Date. 2 2 4 4 10" xfId="2803"/>
    <cellStyle name="Assumption Date. 2 2 4 4 2" xfId="2804"/>
    <cellStyle name="Assumption Date. 2 2 4 4 3" xfId="2805"/>
    <cellStyle name="Assumption Date. 2 2 4 4 4" xfId="2806"/>
    <cellStyle name="Assumption Date. 2 2 4 4 5" xfId="2807"/>
    <cellStyle name="Assumption Date. 2 2 4 4 6" xfId="2808"/>
    <cellStyle name="Assumption Date. 2 2 4 4 7" xfId="2809"/>
    <cellStyle name="Assumption Date. 2 2 4 4 8" xfId="2810"/>
    <cellStyle name="Assumption Date. 2 2 4 4 9" xfId="2811"/>
    <cellStyle name="Assumption Date. 2 2 4 5" xfId="2812"/>
    <cellStyle name="Assumption Date. 2 2 4 6" xfId="2813"/>
    <cellStyle name="Assumption Date. 2 2 4 7" xfId="2814"/>
    <cellStyle name="Assumption Date. 2 2 4 8" xfId="2815"/>
    <cellStyle name="Assumption Date. 2 2 4 9" xfId="2816"/>
    <cellStyle name="Assumption Date. 2 2 5" xfId="2817"/>
    <cellStyle name="Assumption Date. 2 2 5 10" xfId="2818"/>
    <cellStyle name="Assumption Date. 2 2 5 11" xfId="2819"/>
    <cellStyle name="Assumption Date. 2 2 5 12" xfId="2820"/>
    <cellStyle name="Assumption Date. 2 2 5 2" xfId="2821"/>
    <cellStyle name="Assumption Date. 2 2 5 2 10" xfId="2822"/>
    <cellStyle name="Assumption Date. 2 2 5 2 2" xfId="2823"/>
    <cellStyle name="Assumption Date. 2 2 5 2 2 10" xfId="2824"/>
    <cellStyle name="Assumption Date. 2 2 5 2 2 2" xfId="2825"/>
    <cellStyle name="Assumption Date. 2 2 5 2 2 3" xfId="2826"/>
    <cellStyle name="Assumption Date. 2 2 5 2 2 4" xfId="2827"/>
    <cellStyle name="Assumption Date. 2 2 5 2 2 5" xfId="2828"/>
    <cellStyle name="Assumption Date. 2 2 5 2 2 6" xfId="2829"/>
    <cellStyle name="Assumption Date. 2 2 5 2 2 7" xfId="2830"/>
    <cellStyle name="Assumption Date. 2 2 5 2 2 8" xfId="2831"/>
    <cellStyle name="Assumption Date. 2 2 5 2 2 9" xfId="2832"/>
    <cellStyle name="Assumption Date. 2 2 5 2 3" xfId="2833"/>
    <cellStyle name="Assumption Date. 2 2 5 2 4" xfId="2834"/>
    <cellStyle name="Assumption Date. 2 2 5 2 5" xfId="2835"/>
    <cellStyle name="Assumption Date. 2 2 5 2 6" xfId="2836"/>
    <cellStyle name="Assumption Date. 2 2 5 2 7" xfId="2837"/>
    <cellStyle name="Assumption Date. 2 2 5 2 8" xfId="2838"/>
    <cellStyle name="Assumption Date. 2 2 5 2 9" xfId="2839"/>
    <cellStyle name="Assumption Date. 2 2 5 3" xfId="2840"/>
    <cellStyle name="Assumption Date. 2 2 5 3 10" xfId="2841"/>
    <cellStyle name="Assumption Date. 2 2 5 3 2" xfId="2842"/>
    <cellStyle name="Assumption Date. 2 2 5 3 3" xfId="2843"/>
    <cellStyle name="Assumption Date. 2 2 5 3 4" xfId="2844"/>
    <cellStyle name="Assumption Date. 2 2 5 3 5" xfId="2845"/>
    <cellStyle name="Assumption Date. 2 2 5 3 6" xfId="2846"/>
    <cellStyle name="Assumption Date. 2 2 5 3 7" xfId="2847"/>
    <cellStyle name="Assumption Date. 2 2 5 3 8" xfId="2848"/>
    <cellStyle name="Assumption Date. 2 2 5 3 9" xfId="2849"/>
    <cellStyle name="Assumption Date. 2 2 5 4" xfId="2850"/>
    <cellStyle name="Assumption Date. 2 2 5 5" xfId="2851"/>
    <cellStyle name="Assumption Date. 2 2 5 6" xfId="2852"/>
    <cellStyle name="Assumption Date. 2 2 5 7" xfId="2853"/>
    <cellStyle name="Assumption Date. 2 2 5 8" xfId="2854"/>
    <cellStyle name="Assumption Date. 2 2 5 9" xfId="2855"/>
    <cellStyle name="Assumption Date. 2 2 6" xfId="2856"/>
    <cellStyle name="Assumption Date. 2 2 6 10" xfId="2857"/>
    <cellStyle name="Assumption Date. 2 2 6 11" xfId="2858"/>
    <cellStyle name="Assumption Date. 2 2 6 12" xfId="2859"/>
    <cellStyle name="Assumption Date. 2 2 6 2" xfId="2860"/>
    <cellStyle name="Assumption Date. 2 2 6 2 10" xfId="2861"/>
    <cellStyle name="Assumption Date. 2 2 6 2 2" xfId="2862"/>
    <cellStyle name="Assumption Date. 2 2 6 2 2 10" xfId="2863"/>
    <cellStyle name="Assumption Date. 2 2 6 2 2 2" xfId="2864"/>
    <cellStyle name="Assumption Date. 2 2 6 2 2 3" xfId="2865"/>
    <cellStyle name="Assumption Date. 2 2 6 2 2 4" xfId="2866"/>
    <cellStyle name="Assumption Date. 2 2 6 2 2 5" xfId="2867"/>
    <cellStyle name="Assumption Date. 2 2 6 2 2 6" xfId="2868"/>
    <cellStyle name="Assumption Date. 2 2 6 2 2 7" xfId="2869"/>
    <cellStyle name="Assumption Date. 2 2 6 2 2 8" xfId="2870"/>
    <cellStyle name="Assumption Date. 2 2 6 2 2 9" xfId="2871"/>
    <cellStyle name="Assumption Date. 2 2 6 2 3" xfId="2872"/>
    <cellStyle name="Assumption Date. 2 2 6 2 4" xfId="2873"/>
    <cellStyle name="Assumption Date. 2 2 6 2 5" xfId="2874"/>
    <cellStyle name="Assumption Date. 2 2 6 2 6" xfId="2875"/>
    <cellStyle name="Assumption Date. 2 2 6 2 7" xfId="2876"/>
    <cellStyle name="Assumption Date. 2 2 6 2 8" xfId="2877"/>
    <cellStyle name="Assumption Date. 2 2 6 2 9" xfId="2878"/>
    <cellStyle name="Assumption Date. 2 2 6 3" xfId="2879"/>
    <cellStyle name="Assumption Date. 2 2 6 3 10" xfId="2880"/>
    <cellStyle name="Assumption Date. 2 2 6 3 2" xfId="2881"/>
    <cellStyle name="Assumption Date. 2 2 6 3 3" xfId="2882"/>
    <cellStyle name="Assumption Date. 2 2 6 3 4" xfId="2883"/>
    <cellStyle name="Assumption Date. 2 2 6 3 5" xfId="2884"/>
    <cellStyle name="Assumption Date. 2 2 6 3 6" xfId="2885"/>
    <cellStyle name="Assumption Date. 2 2 6 3 7" xfId="2886"/>
    <cellStyle name="Assumption Date. 2 2 6 3 8" xfId="2887"/>
    <cellStyle name="Assumption Date. 2 2 6 3 9" xfId="2888"/>
    <cellStyle name="Assumption Date. 2 2 6 4" xfId="2889"/>
    <cellStyle name="Assumption Date. 2 2 6 5" xfId="2890"/>
    <cellStyle name="Assumption Date. 2 2 6 6" xfId="2891"/>
    <cellStyle name="Assumption Date. 2 2 6 7" xfId="2892"/>
    <cellStyle name="Assumption Date. 2 2 6 8" xfId="2893"/>
    <cellStyle name="Assumption Date. 2 2 6 9" xfId="2894"/>
    <cellStyle name="Assumption Date. 2 2 7" xfId="2895"/>
    <cellStyle name="Assumption Date. 2 2 7 10" xfId="2896"/>
    <cellStyle name="Assumption Date. 2 2 7 11" xfId="2897"/>
    <cellStyle name="Assumption Date. 2 2 7 12" xfId="2898"/>
    <cellStyle name="Assumption Date. 2 2 7 2" xfId="2899"/>
    <cellStyle name="Assumption Date. 2 2 7 2 10" xfId="2900"/>
    <cellStyle name="Assumption Date. 2 2 7 2 2" xfId="2901"/>
    <cellStyle name="Assumption Date. 2 2 7 2 2 10" xfId="2902"/>
    <cellStyle name="Assumption Date. 2 2 7 2 2 2" xfId="2903"/>
    <cellStyle name="Assumption Date. 2 2 7 2 2 3" xfId="2904"/>
    <cellStyle name="Assumption Date. 2 2 7 2 2 4" xfId="2905"/>
    <cellStyle name="Assumption Date. 2 2 7 2 2 5" xfId="2906"/>
    <cellStyle name="Assumption Date. 2 2 7 2 2 6" xfId="2907"/>
    <cellStyle name="Assumption Date. 2 2 7 2 2 7" xfId="2908"/>
    <cellStyle name="Assumption Date. 2 2 7 2 2 8" xfId="2909"/>
    <cellStyle name="Assumption Date. 2 2 7 2 2 9" xfId="2910"/>
    <cellStyle name="Assumption Date. 2 2 7 2 3" xfId="2911"/>
    <cellStyle name="Assumption Date. 2 2 7 2 4" xfId="2912"/>
    <cellStyle name="Assumption Date. 2 2 7 2 5" xfId="2913"/>
    <cellStyle name="Assumption Date. 2 2 7 2 6" xfId="2914"/>
    <cellStyle name="Assumption Date. 2 2 7 2 7" xfId="2915"/>
    <cellStyle name="Assumption Date. 2 2 7 2 8" xfId="2916"/>
    <cellStyle name="Assumption Date. 2 2 7 2 9" xfId="2917"/>
    <cellStyle name="Assumption Date. 2 2 7 3" xfId="2918"/>
    <cellStyle name="Assumption Date. 2 2 7 3 10" xfId="2919"/>
    <cellStyle name="Assumption Date. 2 2 7 3 2" xfId="2920"/>
    <cellStyle name="Assumption Date. 2 2 7 3 3" xfId="2921"/>
    <cellStyle name="Assumption Date. 2 2 7 3 4" xfId="2922"/>
    <cellStyle name="Assumption Date. 2 2 7 3 5" xfId="2923"/>
    <cellStyle name="Assumption Date. 2 2 7 3 6" xfId="2924"/>
    <cellStyle name="Assumption Date. 2 2 7 3 7" xfId="2925"/>
    <cellStyle name="Assumption Date. 2 2 7 3 8" xfId="2926"/>
    <cellStyle name="Assumption Date. 2 2 7 3 9" xfId="2927"/>
    <cellStyle name="Assumption Date. 2 2 7 4" xfId="2928"/>
    <cellStyle name="Assumption Date. 2 2 7 5" xfId="2929"/>
    <cellStyle name="Assumption Date. 2 2 7 6" xfId="2930"/>
    <cellStyle name="Assumption Date. 2 2 7 7" xfId="2931"/>
    <cellStyle name="Assumption Date. 2 2 7 8" xfId="2932"/>
    <cellStyle name="Assumption Date. 2 2 7 9" xfId="2933"/>
    <cellStyle name="Assumption Date. 2 2 8" xfId="2934"/>
    <cellStyle name="Assumption Date. 2 2 8 10" xfId="2935"/>
    <cellStyle name="Assumption Date. 2 2 8 2" xfId="2936"/>
    <cellStyle name="Assumption Date. 2 2 8 2 10" xfId="2937"/>
    <cellStyle name="Assumption Date. 2 2 8 2 2" xfId="2938"/>
    <cellStyle name="Assumption Date. 2 2 8 2 3" xfId="2939"/>
    <cellStyle name="Assumption Date. 2 2 8 2 4" xfId="2940"/>
    <cellStyle name="Assumption Date. 2 2 8 2 5" xfId="2941"/>
    <cellStyle name="Assumption Date. 2 2 8 2 6" xfId="2942"/>
    <cellStyle name="Assumption Date. 2 2 8 2 7" xfId="2943"/>
    <cellStyle name="Assumption Date. 2 2 8 2 8" xfId="2944"/>
    <cellStyle name="Assumption Date. 2 2 8 2 9" xfId="2945"/>
    <cellStyle name="Assumption Date. 2 2 8 3" xfId="2946"/>
    <cellStyle name="Assumption Date. 2 2 8 4" xfId="2947"/>
    <cellStyle name="Assumption Date. 2 2 8 5" xfId="2948"/>
    <cellStyle name="Assumption Date. 2 2 8 6" xfId="2949"/>
    <cellStyle name="Assumption Date. 2 2 8 7" xfId="2950"/>
    <cellStyle name="Assumption Date. 2 2 8 8" xfId="2951"/>
    <cellStyle name="Assumption Date. 2 2 8 9" xfId="2952"/>
    <cellStyle name="Assumption Date. 2 2 9" xfId="2953"/>
    <cellStyle name="Assumption Date. 2 2 9 10" xfId="2954"/>
    <cellStyle name="Assumption Date. 2 2 9 2" xfId="2955"/>
    <cellStyle name="Assumption Date. 2 2 9 3" xfId="2956"/>
    <cellStyle name="Assumption Date. 2 2 9 4" xfId="2957"/>
    <cellStyle name="Assumption Date. 2 2 9 5" xfId="2958"/>
    <cellStyle name="Assumption Date. 2 2 9 6" xfId="2959"/>
    <cellStyle name="Assumption Date. 2 2 9 7" xfId="2960"/>
    <cellStyle name="Assumption Date. 2 2 9 8" xfId="2961"/>
    <cellStyle name="Assumption Date. 2 2 9 9" xfId="2962"/>
    <cellStyle name="Assumption Date. 2 3" xfId="2963"/>
    <cellStyle name="Assumption Date. 2 3 10" xfId="2964"/>
    <cellStyle name="Assumption Date. 2 3 11" xfId="2965"/>
    <cellStyle name="Assumption Date. 2 3 12" xfId="2966"/>
    <cellStyle name="Assumption Date. 2 3 13" xfId="2967"/>
    <cellStyle name="Assumption Date. 2 3 14" xfId="2968"/>
    <cellStyle name="Assumption Date. 2 3 2" xfId="2969"/>
    <cellStyle name="Assumption Date. 2 3 2 10" xfId="2970"/>
    <cellStyle name="Assumption Date. 2 3 2 11" xfId="2971"/>
    <cellStyle name="Assumption Date. 2 3 2 12" xfId="2972"/>
    <cellStyle name="Assumption Date. 2 3 2 13" xfId="2973"/>
    <cellStyle name="Assumption Date. 2 3 2 2" xfId="2974"/>
    <cellStyle name="Assumption Date. 2 3 2 2 10" xfId="2975"/>
    <cellStyle name="Assumption Date. 2 3 2 2 11" xfId="2976"/>
    <cellStyle name="Assumption Date. 2 3 2 2 12" xfId="2977"/>
    <cellStyle name="Assumption Date. 2 3 2 2 2" xfId="2978"/>
    <cellStyle name="Assumption Date. 2 3 2 2 2 10" xfId="2979"/>
    <cellStyle name="Assumption Date. 2 3 2 2 2 2" xfId="2980"/>
    <cellStyle name="Assumption Date. 2 3 2 2 2 2 10" xfId="2981"/>
    <cellStyle name="Assumption Date. 2 3 2 2 2 2 2" xfId="2982"/>
    <cellStyle name="Assumption Date. 2 3 2 2 2 2 3" xfId="2983"/>
    <cellStyle name="Assumption Date. 2 3 2 2 2 2 4" xfId="2984"/>
    <cellStyle name="Assumption Date. 2 3 2 2 2 2 5" xfId="2985"/>
    <cellStyle name="Assumption Date. 2 3 2 2 2 2 6" xfId="2986"/>
    <cellStyle name="Assumption Date. 2 3 2 2 2 2 7" xfId="2987"/>
    <cellStyle name="Assumption Date. 2 3 2 2 2 2 8" xfId="2988"/>
    <cellStyle name="Assumption Date. 2 3 2 2 2 2 9" xfId="2989"/>
    <cellStyle name="Assumption Date. 2 3 2 2 2 3" xfId="2990"/>
    <cellStyle name="Assumption Date. 2 3 2 2 2 4" xfId="2991"/>
    <cellStyle name="Assumption Date. 2 3 2 2 2 5" xfId="2992"/>
    <cellStyle name="Assumption Date. 2 3 2 2 2 6" xfId="2993"/>
    <cellStyle name="Assumption Date. 2 3 2 2 2 7" xfId="2994"/>
    <cellStyle name="Assumption Date. 2 3 2 2 2 8" xfId="2995"/>
    <cellStyle name="Assumption Date. 2 3 2 2 2 9" xfId="2996"/>
    <cellStyle name="Assumption Date. 2 3 2 2 3" xfId="2997"/>
    <cellStyle name="Assumption Date. 2 3 2 2 3 10" xfId="2998"/>
    <cellStyle name="Assumption Date. 2 3 2 2 3 2" xfId="2999"/>
    <cellStyle name="Assumption Date. 2 3 2 2 3 3" xfId="3000"/>
    <cellStyle name="Assumption Date. 2 3 2 2 3 4" xfId="3001"/>
    <cellStyle name="Assumption Date. 2 3 2 2 3 5" xfId="3002"/>
    <cellStyle name="Assumption Date. 2 3 2 2 3 6" xfId="3003"/>
    <cellStyle name="Assumption Date. 2 3 2 2 3 7" xfId="3004"/>
    <cellStyle name="Assumption Date. 2 3 2 2 3 8" xfId="3005"/>
    <cellStyle name="Assumption Date. 2 3 2 2 3 9" xfId="3006"/>
    <cellStyle name="Assumption Date. 2 3 2 2 4" xfId="3007"/>
    <cellStyle name="Assumption Date. 2 3 2 2 5" xfId="3008"/>
    <cellStyle name="Assumption Date. 2 3 2 2 6" xfId="3009"/>
    <cellStyle name="Assumption Date. 2 3 2 2 7" xfId="3010"/>
    <cellStyle name="Assumption Date. 2 3 2 2 8" xfId="3011"/>
    <cellStyle name="Assumption Date. 2 3 2 2 9" xfId="3012"/>
    <cellStyle name="Assumption Date. 2 3 2 3" xfId="3013"/>
    <cellStyle name="Assumption Date. 2 3 2 3 10" xfId="3014"/>
    <cellStyle name="Assumption Date. 2 3 2 3 2" xfId="3015"/>
    <cellStyle name="Assumption Date. 2 3 2 3 2 10" xfId="3016"/>
    <cellStyle name="Assumption Date. 2 3 2 3 2 2" xfId="3017"/>
    <cellStyle name="Assumption Date. 2 3 2 3 2 3" xfId="3018"/>
    <cellStyle name="Assumption Date. 2 3 2 3 2 4" xfId="3019"/>
    <cellStyle name="Assumption Date. 2 3 2 3 2 5" xfId="3020"/>
    <cellStyle name="Assumption Date. 2 3 2 3 2 6" xfId="3021"/>
    <cellStyle name="Assumption Date. 2 3 2 3 2 7" xfId="3022"/>
    <cellStyle name="Assumption Date. 2 3 2 3 2 8" xfId="3023"/>
    <cellStyle name="Assumption Date. 2 3 2 3 2 9" xfId="3024"/>
    <cellStyle name="Assumption Date. 2 3 2 3 3" xfId="3025"/>
    <cellStyle name="Assumption Date. 2 3 2 3 4" xfId="3026"/>
    <cellStyle name="Assumption Date. 2 3 2 3 5" xfId="3027"/>
    <cellStyle name="Assumption Date. 2 3 2 3 6" xfId="3028"/>
    <cellStyle name="Assumption Date. 2 3 2 3 7" xfId="3029"/>
    <cellStyle name="Assumption Date. 2 3 2 3 8" xfId="3030"/>
    <cellStyle name="Assumption Date. 2 3 2 3 9" xfId="3031"/>
    <cellStyle name="Assumption Date. 2 3 2 4" xfId="3032"/>
    <cellStyle name="Assumption Date. 2 3 2 4 10" xfId="3033"/>
    <cellStyle name="Assumption Date. 2 3 2 4 2" xfId="3034"/>
    <cellStyle name="Assumption Date. 2 3 2 4 3" xfId="3035"/>
    <cellStyle name="Assumption Date. 2 3 2 4 4" xfId="3036"/>
    <cellStyle name="Assumption Date. 2 3 2 4 5" xfId="3037"/>
    <cellStyle name="Assumption Date. 2 3 2 4 6" xfId="3038"/>
    <cellStyle name="Assumption Date. 2 3 2 4 7" xfId="3039"/>
    <cellStyle name="Assumption Date. 2 3 2 4 8" xfId="3040"/>
    <cellStyle name="Assumption Date. 2 3 2 4 9" xfId="3041"/>
    <cellStyle name="Assumption Date. 2 3 2 5" xfId="3042"/>
    <cellStyle name="Assumption Date. 2 3 2 6" xfId="3043"/>
    <cellStyle name="Assumption Date. 2 3 2 7" xfId="3044"/>
    <cellStyle name="Assumption Date. 2 3 2 8" xfId="3045"/>
    <cellStyle name="Assumption Date. 2 3 2 9" xfId="3046"/>
    <cellStyle name="Assumption Date. 2 3 3" xfId="3047"/>
    <cellStyle name="Assumption Date. 2 3 3 10" xfId="3048"/>
    <cellStyle name="Assumption Date. 2 3 3 11" xfId="3049"/>
    <cellStyle name="Assumption Date. 2 3 3 12" xfId="3050"/>
    <cellStyle name="Assumption Date. 2 3 3 2" xfId="3051"/>
    <cellStyle name="Assumption Date. 2 3 3 2 10" xfId="3052"/>
    <cellStyle name="Assumption Date. 2 3 3 2 2" xfId="3053"/>
    <cellStyle name="Assumption Date. 2 3 3 2 2 10" xfId="3054"/>
    <cellStyle name="Assumption Date. 2 3 3 2 2 2" xfId="3055"/>
    <cellStyle name="Assumption Date. 2 3 3 2 2 3" xfId="3056"/>
    <cellStyle name="Assumption Date. 2 3 3 2 2 4" xfId="3057"/>
    <cellStyle name="Assumption Date. 2 3 3 2 2 5" xfId="3058"/>
    <cellStyle name="Assumption Date. 2 3 3 2 2 6" xfId="3059"/>
    <cellStyle name="Assumption Date. 2 3 3 2 2 7" xfId="3060"/>
    <cellStyle name="Assumption Date. 2 3 3 2 2 8" xfId="3061"/>
    <cellStyle name="Assumption Date. 2 3 3 2 2 9" xfId="3062"/>
    <cellStyle name="Assumption Date. 2 3 3 2 3" xfId="3063"/>
    <cellStyle name="Assumption Date. 2 3 3 2 4" xfId="3064"/>
    <cellStyle name="Assumption Date. 2 3 3 2 5" xfId="3065"/>
    <cellStyle name="Assumption Date. 2 3 3 2 6" xfId="3066"/>
    <cellStyle name="Assumption Date. 2 3 3 2 7" xfId="3067"/>
    <cellStyle name="Assumption Date. 2 3 3 2 8" xfId="3068"/>
    <cellStyle name="Assumption Date. 2 3 3 2 9" xfId="3069"/>
    <cellStyle name="Assumption Date. 2 3 3 3" xfId="3070"/>
    <cellStyle name="Assumption Date. 2 3 3 3 10" xfId="3071"/>
    <cellStyle name="Assumption Date. 2 3 3 3 2" xfId="3072"/>
    <cellStyle name="Assumption Date. 2 3 3 3 3" xfId="3073"/>
    <cellStyle name="Assumption Date. 2 3 3 3 4" xfId="3074"/>
    <cellStyle name="Assumption Date. 2 3 3 3 5" xfId="3075"/>
    <cellStyle name="Assumption Date. 2 3 3 3 6" xfId="3076"/>
    <cellStyle name="Assumption Date. 2 3 3 3 7" xfId="3077"/>
    <cellStyle name="Assumption Date. 2 3 3 3 8" xfId="3078"/>
    <cellStyle name="Assumption Date. 2 3 3 3 9" xfId="3079"/>
    <cellStyle name="Assumption Date. 2 3 3 4" xfId="3080"/>
    <cellStyle name="Assumption Date. 2 3 3 5" xfId="3081"/>
    <cellStyle name="Assumption Date. 2 3 3 6" xfId="3082"/>
    <cellStyle name="Assumption Date. 2 3 3 7" xfId="3083"/>
    <cellStyle name="Assumption Date. 2 3 3 8" xfId="3084"/>
    <cellStyle name="Assumption Date. 2 3 3 9" xfId="3085"/>
    <cellStyle name="Assumption Date. 2 3 4" xfId="3086"/>
    <cellStyle name="Assumption Date. 2 3 4 10" xfId="3087"/>
    <cellStyle name="Assumption Date. 2 3 4 2" xfId="3088"/>
    <cellStyle name="Assumption Date. 2 3 4 2 10" xfId="3089"/>
    <cellStyle name="Assumption Date. 2 3 4 2 2" xfId="3090"/>
    <cellStyle name="Assumption Date. 2 3 4 2 3" xfId="3091"/>
    <cellStyle name="Assumption Date. 2 3 4 2 4" xfId="3092"/>
    <cellStyle name="Assumption Date. 2 3 4 2 5" xfId="3093"/>
    <cellStyle name="Assumption Date. 2 3 4 2 6" xfId="3094"/>
    <cellStyle name="Assumption Date. 2 3 4 2 7" xfId="3095"/>
    <cellStyle name="Assumption Date. 2 3 4 2 8" xfId="3096"/>
    <cellStyle name="Assumption Date. 2 3 4 2 9" xfId="3097"/>
    <cellStyle name="Assumption Date. 2 3 4 3" xfId="3098"/>
    <cellStyle name="Assumption Date. 2 3 4 4" xfId="3099"/>
    <cellStyle name="Assumption Date. 2 3 4 5" xfId="3100"/>
    <cellStyle name="Assumption Date. 2 3 4 6" xfId="3101"/>
    <cellStyle name="Assumption Date. 2 3 4 7" xfId="3102"/>
    <cellStyle name="Assumption Date. 2 3 4 8" xfId="3103"/>
    <cellStyle name="Assumption Date. 2 3 4 9" xfId="3104"/>
    <cellStyle name="Assumption Date. 2 3 5" xfId="3105"/>
    <cellStyle name="Assumption Date. 2 3 5 10" xfId="3106"/>
    <cellStyle name="Assumption Date. 2 3 5 2" xfId="3107"/>
    <cellStyle name="Assumption Date. 2 3 5 3" xfId="3108"/>
    <cellStyle name="Assumption Date. 2 3 5 4" xfId="3109"/>
    <cellStyle name="Assumption Date. 2 3 5 5" xfId="3110"/>
    <cellStyle name="Assumption Date. 2 3 5 6" xfId="3111"/>
    <cellStyle name="Assumption Date. 2 3 5 7" xfId="3112"/>
    <cellStyle name="Assumption Date. 2 3 5 8" xfId="3113"/>
    <cellStyle name="Assumption Date. 2 3 5 9" xfId="3114"/>
    <cellStyle name="Assumption Date. 2 3 6" xfId="3115"/>
    <cellStyle name="Assumption Date. 2 3 7" xfId="3116"/>
    <cellStyle name="Assumption Date. 2 3 8" xfId="3117"/>
    <cellStyle name="Assumption Date. 2 3 9" xfId="3118"/>
    <cellStyle name="Assumption Date. 2 4" xfId="3119"/>
    <cellStyle name="Assumption Date. 2 4 10" xfId="3120"/>
    <cellStyle name="Assumption Date. 2 4 11" xfId="3121"/>
    <cellStyle name="Assumption Date. 2 4 12" xfId="3122"/>
    <cellStyle name="Assumption Date. 2 4 13" xfId="3123"/>
    <cellStyle name="Assumption Date. 2 4 2" xfId="3124"/>
    <cellStyle name="Assumption Date. 2 4 2 10" xfId="3125"/>
    <cellStyle name="Assumption Date. 2 4 2 11" xfId="3126"/>
    <cellStyle name="Assumption Date. 2 4 2 12" xfId="3127"/>
    <cellStyle name="Assumption Date. 2 4 2 2" xfId="3128"/>
    <cellStyle name="Assumption Date. 2 4 2 2 10" xfId="3129"/>
    <cellStyle name="Assumption Date. 2 4 2 2 2" xfId="3130"/>
    <cellStyle name="Assumption Date. 2 4 2 2 2 10" xfId="3131"/>
    <cellStyle name="Assumption Date. 2 4 2 2 2 2" xfId="3132"/>
    <cellStyle name="Assumption Date. 2 4 2 2 2 3" xfId="3133"/>
    <cellStyle name="Assumption Date. 2 4 2 2 2 4" xfId="3134"/>
    <cellStyle name="Assumption Date. 2 4 2 2 2 5" xfId="3135"/>
    <cellStyle name="Assumption Date. 2 4 2 2 2 6" xfId="3136"/>
    <cellStyle name="Assumption Date. 2 4 2 2 2 7" xfId="3137"/>
    <cellStyle name="Assumption Date. 2 4 2 2 2 8" xfId="3138"/>
    <cellStyle name="Assumption Date. 2 4 2 2 2 9" xfId="3139"/>
    <cellStyle name="Assumption Date. 2 4 2 2 3" xfId="3140"/>
    <cellStyle name="Assumption Date. 2 4 2 2 4" xfId="3141"/>
    <cellStyle name="Assumption Date. 2 4 2 2 5" xfId="3142"/>
    <cellStyle name="Assumption Date. 2 4 2 2 6" xfId="3143"/>
    <cellStyle name="Assumption Date. 2 4 2 2 7" xfId="3144"/>
    <cellStyle name="Assumption Date. 2 4 2 2 8" xfId="3145"/>
    <cellStyle name="Assumption Date. 2 4 2 2 9" xfId="3146"/>
    <cellStyle name="Assumption Date. 2 4 2 3" xfId="3147"/>
    <cellStyle name="Assumption Date. 2 4 2 3 10" xfId="3148"/>
    <cellStyle name="Assumption Date. 2 4 2 3 2" xfId="3149"/>
    <cellStyle name="Assumption Date. 2 4 2 3 3" xfId="3150"/>
    <cellStyle name="Assumption Date. 2 4 2 3 4" xfId="3151"/>
    <cellStyle name="Assumption Date. 2 4 2 3 5" xfId="3152"/>
    <cellStyle name="Assumption Date. 2 4 2 3 6" xfId="3153"/>
    <cellStyle name="Assumption Date. 2 4 2 3 7" xfId="3154"/>
    <cellStyle name="Assumption Date. 2 4 2 3 8" xfId="3155"/>
    <cellStyle name="Assumption Date. 2 4 2 3 9" xfId="3156"/>
    <cellStyle name="Assumption Date. 2 4 2 4" xfId="3157"/>
    <cellStyle name="Assumption Date. 2 4 2 5" xfId="3158"/>
    <cellStyle name="Assumption Date. 2 4 2 6" xfId="3159"/>
    <cellStyle name="Assumption Date. 2 4 2 7" xfId="3160"/>
    <cellStyle name="Assumption Date. 2 4 2 8" xfId="3161"/>
    <cellStyle name="Assumption Date. 2 4 2 9" xfId="3162"/>
    <cellStyle name="Assumption Date. 2 4 3" xfId="3163"/>
    <cellStyle name="Assumption Date. 2 4 3 10" xfId="3164"/>
    <cellStyle name="Assumption Date. 2 4 3 2" xfId="3165"/>
    <cellStyle name="Assumption Date. 2 4 3 2 10" xfId="3166"/>
    <cellStyle name="Assumption Date. 2 4 3 2 2" xfId="3167"/>
    <cellStyle name="Assumption Date. 2 4 3 2 3" xfId="3168"/>
    <cellStyle name="Assumption Date. 2 4 3 2 4" xfId="3169"/>
    <cellStyle name="Assumption Date. 2 4 3 2 5" xfId="3170"/>
    <cellStyle name="Assumption Date. 2 4 3 2 6" xfId="3171"/>
    <cellStyle name="Assumption Date. 2 4 3 2 7" xfId="3172"/>
    <cellStyle name="Assumption Date. 2 4 3 2 8" xfId="3173"/>
    <cellStyle name="Assumption Date. 2 4 3 2 9" xfId="3174"/>
    <cellStyle name="Assumption Date. 2 4 3 3" xfId="3175"/>
    <cellStyle name="Assumption Date. 2 4 3 4" xfId="3176"/>
    <cellStyle name="Assumption Date. 2 4 3 5" xfId="3177"/>
    <cellStyle name="Assumption Date. 2 4 3 6" xfId="3178"/>
    <cellStyle name="Assumption Date. 2 4 3 7" xfId="3179"/>
    <cellStyle name="Assumption Date. 2 4 3 8" xfId="3180"/>
    <cellStyle name="Assumption Date. 2 4 3 9" xfId="3181"/>
    <cellStyle name="Assumption Date. 2 4 4" xfId="3182"/>
    <cellStyle name="Assumption Date. 2 4 4 10" xfId="3183"/>
    <cellStyle name="Assumption Date. 2 4 4 2" xfId="3184"/>
    <cellStyle name="Assumption Date. 2 4 4 3" xfId="3185"/>
    <cellStyle name="Assumption Date. 2 4 4 4" xfId="3186"/>
    <cellStyle name="Assumption Date. 2 4 4 5" xfId="3187"/>
    <cellStyle name="Assumption Date. 2 4 4 6" xfId="3188"/>
    <cellStyle name="Assumption Date. 2 4 4 7" xfId="3189"/>
    <cellStyle name="Assumption Date. 2 4 4 8" xfId="3190"/>
    <cellStyle name="Assumption Date. 2 4 4 9" xfId="3191"/>
    <cellStyle name="Assumption Date. 2 4 5" xfId="3192"/>
    <cellStyle name="Assumption Date. 2 4 6" xfId="3193"/>
    <cellStyle name="Assumption Date. 2 4 7" xfId="3194"/>
    <cellStyle name="Assumption Date. 2 4 8" xfId="3195"/>
    <cellStyle name="Assumption Date. 2 4 9" xfId="3196"/>
    <cellStyle name="Assumption Date. 2 5" xfId="3197"/>
    <cellStyle name="Assumption Date. 2 5 10" xfId="3198"/>
    <cellStyle name="Assumption Date. 2 5 11" xfId="3199"/>
    <cellStyle name="Assumption Date. 2 5 12" xfId="3200"/>
    <cellStyle name="Assumption Date. 2 5 13" xfId="3201"/>
    <cellStyle name="Assumption Date. 2 5 2" xfId="3202"/>
    <cellStyle name="Assumption Date. 2 5 2 10" xfId="3203"/>
    <cellStyle name="Assumption Date. 2 5 2 11" xfId="3204"/>
    <cellStyle name="Assumption Date. 2 5 2 12" xfId="3205"/>
    <cellStyle name="Assumption Date. 2 5 2 2" xfId="3206"/>
    <cellStyle name="Assumption Date. 2 5 2 2 10" xfId="3207"/>
    <cellStyle name="Assumption Date. 2 5 2 2 2" xfId="3208"/>
    <cellStyle name="Assumption Date. 2 5 2 2 2 10" xfId="3209"/>
    <cellStyle name="Assumption Date. 2 5 2 2 2 2" xfId="3210"/>
    <cellStyle name="Assumption Date. 2 5 2 2 2 3" xfId="3211"/>
    <cellStyle name="Assumption Date. 2 5 2 2 2 4" xfId="3212"/>
    <cellStyle name="Assumption Date. 2 5 2 2 2 5" xfId="3213"/>
    <cellStyle name="Assumption Date. 2 5 2 2 2 6" xfId="3214"/>
    <cellStyle name="Assumption Date. 2 5 2 2 2 7" xfId="3215"/>
    <cellStyle name="Assumption Date. 2 5 2 2 2 8" xfId="3216"/>
    <cellStyle name="Assumption Date. 2 5 2 2 2 9" xfId="3217"/>
    <cellStyle name="Assumption Date. 2 5 2 2 3" xfId="3218"/>
    <cellStyle name="Assumption Date. 2 5 2 2 4" xfId="3219"/>
    <cellStyle name="Assumption Date. 2 5 2 2 5" xfId="3220"/>
    <cellStyle name="Assumption Date. 2 5 2 2 6" xfId="3221"/>
    <cellStyle name="Assumption Date. 2 5 2 2 7" xfId="3222"/>
    <cellStyle name="Assumption Date. 2 5 2 2 8" xfId="3223"/>
    <cellStyle name="Assumption Date. 2 5 2 2 9" xfId="3224"/>
    <cellStyle name="Assumption Date. 2 5 2 3" xfId="3225"/>
    <cellStyle name="Assumption Date. 2 5 2 3 10" xfId="3226"/>
    <cellStyle name="Assumption Date. 2 5 2 3 2" xfId="3227"/>
    <cellStyle name="Assumption Date. 2 5 2 3 3" xfId="3228"/>
    <cellStyle name="Assumption Date. 2 5 2 3 4" xfId="3229"/>
    <cellStyle name="Assumption Date. 2 5 2 3 5" xfId="3230"/>
    <cellStyle name="Assumption Date. 2 5 2 3 6" xfId="3231"/>
    <cellStyle name="Assumption Date. 2 5 2 3 7" xfId="3232"/>
    <cellStyle name="Assumption Date. 2 5 2 3 8" xfId="3233"/>
    <cellStyle name="Assumption Date. 2 5 2 3 9" xfId="3234"/>
    <cellStyle name="Assumption Date. 2 5 2 4" xfId="3235"/>
    <cellStyle name="Assumption Date. 2 5 2 5" xfId="3236"/>
    <cellStyle name="Assumption Date. 2 5 2 6" xfId="3237"/>
    <cellStyle name="Assumption Date. 2 5 2 7" xfId="3238"/>
    <cellStyle name="Assumption Date. 2 5 2 8" xfId="3239"/>
    <cellStyle name="Assumption Date. 2 5 2 9" xfId="3240"/>
    <cellStyle name="Assumption Date. 2 5 3" xfId="3241"/>
    <cellStyle name="Assumption Date. 2 5 3 10" xfId="3242"/>
    <cellStyle name="Assumption Date. 2 5 3 2" xfId="3243"/>
    <cellStyle name="Assumption Date. 2 5 3 2 10" xfId="3244"/>
    <cellStyle name="Assumption Date. 2 5 3 2 2" xfId="3245"/>
    <cellStyle name="Assumption Date. 2 5 3 2 3" xfId="3246"/>
    <cellStyle name="Assumption Date. 2 5 3 2 4" xfId="3247"/>
    <cellStyle name="Assumption Date. 2 5 3 2 5" xfId="3248"/>
    <cellStyle name="Assumption Date. 2 5 3 2 6" xfId="3249"/>
    <cellStyle name="Assumption Date. 2 5 3 2 7" xfId="3250"/>
    <cellStyle name="Assumption Date. 2 5 3 2 8" xfId="3251"/>
    <cellStyle name="Assumption Date. 2 5 3 2 9" xfId="3252"/>
    <cellStyle name="Assumption Date. 2 5 3 3" xfId="3253"/>
    <cellStyle name="Assumption Date. 2 5 3 4" xfId="3254"/>
    <cellStyle name="Assumption Date. 2 5 3 5" xfId="3255"/>
    <cellStyle name="Assumption Date. 2 5 3 6" xfId="3256"/>
    <cellStyle name="Assumption Date. 2 5 3 7" xfId="3257"/>
    <cellStyle name="Assumption Date. 2 5 3 8" xfId="3258"/>
    <cellStyle name="Assumption Date. 2 5 3 9" xfId="3259"/>
    <cellStyle name="Assumption Date. 2 5 4" xfId="3260"/>
    <cellStyle name="Assumption Date. 2 5 4 10" xfId="3261"/>
    <cellStyle name="Assumption Date. 2 5 4 2" xfId="3262"/>
    <cellStyle name="Assumption Date. 2 5 4 3" xfId="3263"/>
    <cellStyle name="Assumption Date. 2 5 4 4" xfId="3264"/>
    <cellStyle name="Assumption Date. 2 5 4 5" xfId="3265"/>
    <cellStyle name="Assumption Date. 2 5 4 6" xfId="3266"/>
    <cellStyle name="Assumption Date. 2 5 4 7" xfId="3267"/>
    <cellStyle name="Assumption Date. 2 5 4 8" xfId="3268"/>
    <cellStyle name="Assumption Date. 2 5 4 9" xfId="3269"/>
    <cellStyle name="Assumption Date. 2 5 5" xfId="3270"/>
    <cellStyle name="Assumption Date. 2 5 6" xfId="3271"/>
    <cellStyle name="Assumption Date. 2 5 7" xfId="3272"/>
    <cellStyle name="Assumption Date. 2 5 8" xfId="3273"/>
    <cellStyle name="Assumption Date. 2 5 9" xfId="3274"/>
    <cellStyle name="Assumption Date. 2 6" xfId="3275"/>
    <cellStyle name="Assumption Date. 2 6 10" xfId="3276"/>
    <cellStyle name="Assumption Date. 2 6 11" xfId="3277"/>
    <cellStyle name="Assumption Date. 2 6 12" xfId="3278"/>
    <cellStyle name="Assumption Date. 2 6 2" xfId="3279"/>
    <cellStyle name="Assumption Date. 2 6 2 10" xfId="3280"/>
    <cellStyle name="Assumption Date. 2 6 2 2" xfId="3281"/>
    <cellStyle name="Assumption Date. 2 6 2 2 10" xfId="3282"/>
    <cellStyle name="Assumption Date. 2 6 2 2 2" xfId="3283"/>
    <cellStyle name="Assumption Date. 2 6 2 2 3" xfId="3284"/>
    <cellStyle name="Assumption Date. 2 6 2 2 4" xfId="3285"/>
    <cellStyle name="Assumption Date. 2 6 2 2 5" xfId="3286"/>
    <cellStyle name="Assumption Date. 2 6 2 2 6" xfId="3287"/>
    <cellStyle name="Assumption Date. 2 6 2 2 7" xfId="3288"/>
    <cellStyle name="Assumption Date. 2 6 2 2 8" xfId="3289"/>
    <cellStyle name="Assumption Date. 2 6 2 2 9" xfId="3290"/>
    <cellStyle name="Assumption Date. 2 6 2 3" xfId="3291"/>
    <cellStyle name="Assumption Date. 2 6 2 4" xfId="3292"/>
    <cellStyle name="Assumption Date. 2 6 2 5" xfId="3293"/>
    <cellStyle name="Assumption Date. 2 6 2 6" xfId="3294"/>
    <cellStyle name="Assumption Date. 2 6 2 7" xfId="3295"/>
    <cellStyle name="Assumption Date. 2 6 2 8" xfId="3296"/>
    <cellStyle name="Assumption Date. 2 6 2 9" xfId="3297"/>
    <cellStyle name="Assumption Date. 2 6 3" xfId="3298"/>
    <cellStyle name="Assumption Date. 2 6 3 10" xfId="3299"/>
    <cellStyle name="Assumption Date. 2 6 3 2" xfId="3300"/>
    <cellStyle name="Assumption Date. 2 6 3 3" xfId="3301"/>
    <cellStyle name="Assumption Date. 2 6 3 4" xfId="3302"/>
    <cellStyle name="Assumption Date. 2 6 3 5" xfId="3303"/>
    <cellStyle name="Assumption Date. 2 6 3 6" xfId="3304"/>
    <cellStyle name="Assumption Date. 2 6 3 7" xfId="3305"/>
    <cellStyle name="Assumption Date. 2 6 3 8" xfId="3306"/>
    <cellStyle name="Assumption Date. 2 6 3 9" xfId="3307"/>
    <cellStyle name="Assumption Date. 2 6 4" xfId="3308"/>
    <cellStyle name="Assumption Date. 2 6 5" xfId="3309"/>
    <cellStyle name="Assumption Date. 2 6 6" xfId="3310"/>
    <cellStyle name="Assumption Date. 2 6 7" xfId="3311"/>
    <cellStyle name="Assumption Date. 2 6 8" xfId="3312"/>
    <cellStyle name="Assumption Date. 2 6 9" xfId="3313"/>
    <cellStyle name="Assumption Date. 2 7" xfId="3314"/>
    <cellStyle name="Assumption Date. 2 7 10" xfId="3315"/>
    <cellStyle name="Assumption Date. 2 7 11" xfId="3316"/>
    <cellStyle name="Assumption Date. 2 7 12" xfId="3317"/>
    <cellStyle name="Assumption Date. 2 7 2" xfId="3318"/>
    <cellStyle name="Assumption Date. 2 7 2 10" xfId="3319"/>
    <cellStyle name="Assumption Date. 2 7 2 2" xfId="3320"/>
    <cellStyle name="Assumption Date. 2 7 2 2 10" xfId="3321"/>
    <cellStyle name="Assumption Date. 2 7 2 2 2" xfId="3322"/>
    <cellStyle name="Assumption Date. 2 7 2 2 3" xfId="3323"/>
    <cellStyle name="Assumption Date. 2 7 2 2 4" xfId="3324"/>
    <cellStyle name="Assumption Date. 2 7 2 2 5" xfId="3325"/>
    <cellStyle name="Assumption Date. 2 7 2 2 6" xfId="3326"/>
    <cellStyle name="Assumption Date. 2 7 2 2 7" xfId="3327"/>
    <cellStyle name="Assumption Date. 2 7 2 2 8" xfId="3328"/>
    <cellStyle name="Assumption Date. 2 7 2 2 9" xfId="3329"/>
    <cellStyle name="Assumption Date. 2 7 2 3" xfId="3330"/>
    <cellStyle name="Assumption Date. 2 7 2 4" xfId="3331"/>
    <cellStyle name="Assumption Date. 2 7 2 5" xfId="3332"/>
    <cellStyle name="Assumption Date. 2 7 2 6" xfId="3333"/>
    <cellStyle name="Assumption Date. 2 7 2 7" xfId="3334"/>
    <cellStyle name="Assumption Date. 2 7 2 8" xfId="3335"/>
    <cellStyle name="Assumption Date. 2 7 2 9" xfId="3336"/>
    <cellStyle name="Assumption Date. 2 7 3" xfId="3337"/>
    <cellStyle name="Assumption Date. 2 7 3 10" xfId="3338"/>
    <cellStyle name="Assumption Date. 2 7 3 2" xfId="3339"/>
    <cellStyle name="Assumption Date. 2 7 3 3" xfId="3340"/>
    <cellStyle name="Assumption Date. 2 7 3 4" xfId="3341"/>
    <cellStyle name="Assumption Date. 2 7 3 5" xfId="3342"/>
    <cellStyle name="Assumption Date. 2 7 3 6" xfId="3343"/>
    <cellStyle name="Assumption Date. 2 7 3 7" xfId="3344"/>
    <cellStyle name="Assumption Date. 2 7 3 8" xfId="3345"/>
    <cellStyle name="Assumption Date. 2 7 3 9" xfId="3346"/>
    <cellStyle name="Assumption Date. 2 7 4" xfId="3347"/>
    <cellStyle name="Assumption Date. 2 7 5" xfId="3348"/>
    <cellStyle name="Assumption Date. 2 7 6" xfId="3349"/>
    <cellStyle name="Assumption Date. 2 7 7" xfId="3350"/>
    <cellStyle name="Assumption Date. 2 7 8" xfId="3351"/>
    <cellStyle name="Assumption Date. 2 7 9" xfId="3352"/>
    <cellStyle name="Assumption Date. 2 8" xfId="3353"/>
    <cellStyle name="Assumption Date. 2 8 10" xfId="3354"/>
    <cellStyle name="Assumption Date. 2 8 11" xfId="3355"/>
    <cellStyle name="Assumption Date. 2 8 12" xfId="3356"/>
    <cellStyle name="Assumption Date. 2 8 2" xfId="3357"/>
    <cellStyle name="Assumption Date. 2 8 2 10" xfId="3358"/>
    <cellStyle name="Assumption Date. 2 8 2 2" xfId="3359"/>
    <cellStyle name="Assumption Date. 2 8 2 2 10" xfId="3360"/>
    <cellStyle name="Assumption Date. 2 8 2 2 2" xfId="3361"/>
    <cellStyle name="Assumption Date. 2 8 2 2 3" xfId="3362"/>
    <cellStyle name="Assumption Date. 2 8 2 2 4" xfId="3363"/>
    <cellStyle name="Assumption Date. 2 8 2 2 5" xfId="3364"/>
    <cellStyle name="Assumption Date. 2 8 2 2 6" xfId="3365"/>
    <cellStyle name="Assumption Date. 2 8 2 2 7" xfId="3366"/>
    <cellStyle name="Assumption Date. 2 8 2 2 8" xfId="3367"/>
    <cellStyle name="Assumption Date. 2 8 2 2 9" xfId="3368"/>
    <cellStyle name="Assumption Date. 2 8 2 3" xfId="3369"/>
    <cellStyle name="Assumption Date. 2 8 2 4" xfId="3370"/>
    <cellStyle name="Assumption Date. 2 8 2 5" xfId="3371"/>
    <cellStyle name="Assumption Date. 2 8 2 6" xfId="3372"/>
    <cellStyle name="Assumption Date. 2 8 2 7" xfId="3373"/>
    <cellStyle name="Assumption Date. 2 8 2 8" xfId="3374"/>
    <cellStyle name="Assumption Date. 2 8 2 9" xfId="3375"/>
    <cellStyle name="Assumption Date. 2 8 3" xfId="3376"/>
    <cellStyle name="Assumption Date. 2 8 3 10" xfId="3377"/>
    <cellStyle name="Assumption Date. 2 8 3 2" xfId="3378"/>
    <cellStyle name="Assumption Date. 2 8 3 3" xfId="3379"/>
    <cellStyle name="Assumption Date. 2 8 3 4" xfId="3380"/>
    <cellStyle name="Assumption Date. 2 8 3 5" xfId="3381"/>
    <cellStyle name="Assumption Date. 2 8 3 6" xfId="3382"/>
    <cellStyle name="Assumption Date. 2 8 3 7" xfId="3383"/>
    <cellStyle name="Assumption Date. 2 8 3 8" xfId="3384"/>
    <cellStyle name="Assumption Date. 2 8 3 9" xfId="3385"/>
    <cellStyle name="Assumption Date. 2 8 4" xfId="3386"/>
    <cellStyle name="Assumption Date. 2 8 5" xfId="3387"/>
    <cellStyle name="Assumption Date. 2 8 6" xfId="3388"/>
    <cellStyle name="Assumption Date. 2 8 7" xfId="3389"/>
    <cellStyle name="Assumption Date. 2 8 8" xfId="3390"/>
    <cellStyle name="Assumption Date. 2 8 9" xfId="3391"/>
    <cellStyle name="Assumption Date. 2 9" xfId="3392"/>
    <cellStyle name="Assumption Date. 2 9 10" xfId="3393"/>
    <cellStyle name="Assumption Date. 2 9 2" xfId="3394"/>
    <cellStyle name="Assumption Date. 2 9 2 10" xfId="3395"/>
    <cellStyle name="Assumption Date. 2 9 2 2" xfId="3396"/>
    <cellStyle name="Assumption Date. 2 9 2 3" xfId="3397"/>
    <cellStyle name="Assumption Date. 2 9 2 4" xfId="3398"/>
    <cellStyle name="Assumption Date. 2 9 2 5" xfId="3399"/>
    <cellStyle name="Assumption Date. 2 9 2 6" xfId="3400"/>
    <cellStyle name="Assumption Date. 2 9 2 7" xfId="3401"/>
    <cellStyle name="Assumption Date. 2 9 2 8" xfId="3402"/>
    <cellStyle name="Assumption Date. 2 9 2 9" xfId="3403"/>
    <cellStyle name="Assumption Date. 2 9 3" xfId="3404"/>
    <cellStyle name="Assumption Date. 2 9 4" xfId="3405"/>
    <cellStyle name="Assumption Date. 2 9 5" xfId="3406"/>
    <cellStyle name="Assumption Date. 2 9 6" xfId="3407"/>
    <cellStyle name="Assumption Date. 2 9 7" xfId="3408"/>
    <cellStyle name="Assumption Date. 2 9 8" xfId="3409"/>
    <cellStyle name="Assumption Date. 2 9 9" xfId="3410"/>
    <cellStyle name="Assumption Date. 3" xfId="3411"/>
    <cellStyle name="Assumption Date. 3 10" xfId="3412"/>
    <cellStyle name="Assumption Date. 3 11" xfId="3413"/>
    <cellStyle name="Assumption Date. 3 12" xfId="3414"/>
    <cellStyle name="Assumption Date. 3 13" xfId="3415"/>
    <cellStyle name="Assumption Date. 3 14" xfId="3416"/>
    <cellStyle name="Assumption Date. 3 15" xfId="3417"/>
    <cellStyle name="Assumption Date. 3 16" xfId="3418"/>
    <cellStyle name="Assumption Date. 3 2" xfId="3419"/>
    <cellStyle name="Assumption Date. 3 2 10" xfId="3420"/>
    <cellStyle name="Assumption Date. 3 2 11" xfId="3421"/>
    <cellStyle name="Assumption Date. 3 2 12" xfId="3422"/>
    <cellStyle name="Assumption Date. 3 2 13" xfId="3423"/>
    <cellStyle name="Assumption Date. 3 2 14" xfId="3424"/>
    <cellStyle name="Assumption Date. 3 2 2" xfId="3425"/>
    <cellStyle name="Assumption Date. 3 2 2 10" xfId="3426"/>
    <cellStyle name="Assumption Date. 3 2 2 11" xfId="3427"/>
    <cellStyle name="Assumption Date. 3 2 2 12" xfId="3428"/>
    <cellStyle name="Assumption Date. 3 2 2 13" xfId="3429"/>
    <cellStyle name="Assumption Date. 3 2 2 2" xfId="3430"/>
    <cellStyle name="Assumption Date. 3 2 2 2 10" xfId="3431"/>
    <cellStyle name="Assumption Date. 3 2 2 2 11" xfId="3432"/>
    <cellStyle name="Assumption Date. 3 2 2 2 12" xfId="3433"/>
    <cellStyle name="Assumption Date. 3 2 2 2 2" xfId="3434"/>
    <cellStyle name="Assumption Date. 3 2 2 2 2 10" xfId="3435"/>
    <cellStyle name="Assumption Date. 3 2 2 2 2 2" xfId="3436"/>
    <cellStyle name="Assumption Date. 3 2 2 2 2 2 10" xfId="3437"/>
    <cellStyle name="Assumption Date. 3 2 2 2 2 2 2" xfId="3438"/>
    <cellStyle name="Assumption Date. 3 2 2 2 2 2 3" xfId="3439"/>
    <cellStyle name="Assumption Date. 3 2 2 2 2 2 4" xfId="3440"/>
    <cellStyle name="Assumption Date. 3 2 2 2 2 2 5" xfId="3441"/>
    <cellStyle name="Assumption Date. 3 2 2 2 2 2 6" xfId="3442"/>
    <cellStyle name="Assumption Date. 3 2 2 2 2 2 7" xfId="3443"/>
    <cellStyle name="Assumption Date. 3 2 2 2 2 2 8" xfId="3444"/>
    <cellStyle name="Assumption Date. 3 2 2 2 2 2 9" xfId="3445"/>
    <cellStyle name="Assumption Date. 3 2 2 2 2 3" xfId="3446"/>
    <cellStyle name="Assumption Date. 3 2 2 2 2 4" xfId="3447"/>
    <cellStyle name="Assumption Date. 3 2 2 2 2 5" xfId="3448"/>
    <cellStyle name="Assumption Date. 3 2 2 2 2 6" xfId="3449"/>
    <cellStyle name="Assumption Date. 3 2 2 2 2 7" xfId="3450"/>
    <cellStyle name="Assumption Date. 3 2 2 2 2 8" xfId="3451"/>
    <cellStyle name="Assumption Date. 3 2 2 2 2 9" xfId="3452"/>
    <cellStyle name="Assumption Date. 3 2 2 2 3" xfId="3453"/>
    <cellStyle name="Assumption Date. 3 2 2 2 3 10" xfId="3454"/>
    <cellStyle name="Assumption Date. 3 2 2 2 3 2" xfId="3455"/>
    <cellStyle name="Assumption Date. 3 2 2 2 3 3" xfId="3456"/>
    <cellStyle name="Assumption Date. 3 2 2 2 3 4" xfId="3457"/>
    <cellStyle name="Assumption Date. 3 2 2 2 3 5" xfId="3458"/>
    <cellStyle name="Assumption Date. 3 2 2 2 3 6" xfId="3459"/>
    <cellStyle name="Assumption Date. 3 2 2 2 3 7" xfId="3460"/>
    <cellStyle name="Assumption Date. 3 2 2 2 3 8" xfId="3461"/>
    <cellStyle name="Assumption Date. 3 2 2 2 3 9" xfId="3462"/>
    <cellStyle name="Assumption Date. 3 2 2 2 4" xfId="3463"/>
    <cellStyle name="Assumption Date. 3 2 2 2 5" xfId="3464"/>
    <cellStyle name="Assumption Date. 3 2 2 2 6" xfId="3465"/>
    <cellStyle name="Assumption Date. 3 2 2 2 7" xfId="3466"/>
    <cellStyle name="Assumption Date. 3 2 2 2 8" xfId="3467"/>
    <cellStyle name="Assumption Date. 3 2 2 2 9" xfId="3468"/>
    <cellStyle name="Assumption Date. 3 2 2 3" xfId="3469"/>
    <cellStyle name="Assumption Date. 3 2 2 3 10" xfId="3470"/>
    <cellStyle name="Assumption Date. 3 2 2 3 2" xfId="3471"/>
    <cellStyle name="Assumption Date. 3 2 2 3 2 10" xfId="3472"/>
    <cellStyle name="Assumption Date. 3 2 2 3 2 2" xfId="3473"/>
    <cellStyle name="Assumption Date. 3 2 2 3 2 3" xfId="3474"/>
    <cellStyle name="Assumption Date. 3 2 2 3 2 4" xfId="3475"/>
    <cellStyle name="Assumption Date. 3 2 2 3 2 5" xfId="3476"/>
    <cellStyle name="Assumption Date. 3 2 2 3 2 6" xfId="3477"/>
    <cellStyle name="Assumption Date. 3 2 2 3 2 7" xfId="3478"/>
    <cellStyle name="Assumption Date. 3 2 2 3 2 8" xfId="3479"/>
    <cellStyle name="Assumption Date. 3 2 2 3 2 9" xfId="3480"/>
    <cellStyle name="Assumption Date. 3 2 2 3 3" xfId="3481"/>
    <cellStyle name="Assumption Date. 3 2 2 3 4" xfId="3482"/>
    <cellStyle name="Assumption Date. 3 2 2 3 5" xfId="3483"/>
    <cellStyle name="Assumption Date. 3 2 2 3 6" xfId="3484"/>
    <cellStyle name="Assumption Date. 3 2 2 3 7" xfId="3485"/>
    <cellStyle name="Assumption Date. 3 2 2 3 8" xfId="3486"/>
    <cellStyle name="Assumption Date. 3 2 2 3 9" xfId="3487"/>
    <cellStyle name="Assumption Date. 3 2 2 4" xfId="3488"/>
    <cellStyle name="Assumption Date. 3 2 2 4 10" xfId="3489"/>
    <cellStyle name="Assumption Date. 3 2 2 4 2" xfId="3490"/>
    <cellStyle name="Assumption Date. 3 2 2 4 3" xfId="3491"/>
    <cellStyle name="Assumption Date. 3 2 2 4 4" xfId="3492"/>
    <cellStyle name="Assumption Date. 3 2 2 4 5" xfId="3493"/>
    <cellStyle name="Assumption Date. 3 2 2 4 6" xfId="3494"/>
    <cellStyle name="Assumption Date. 3 2 2 4 7" xfId="3495"/>
    <cellStyle name="Assumption Date. 3 2 2 4 8" xfId="3496"/>
    <cellStyle name="Assumption Date. 3 2 2 4 9" xfId="3497"/>
    <cellStyle name="Assumption Date. 3 2 2 5" xfId="3498"/>
    <cellStyle name="Assumption Date. 3 2 2 6" xfId="3499"/>
    <cellStyle name="Assumption Date. 3 2 2 7" xfId="3500"/>
    <cellStyle name="Assumption Date. 3 2 2 8" xfId="3501"/>
    <cellStyle name="Assumption Date. 3 2 2 9" xfId="3502"/>
    <cellStyle name="Assumption Date. 3 2 3" xfId="3503"/>
    <cellStyle name="Assumption Date. 3 2 3 10" xfId="3504"/>
    <cellStyle name="Assumption Date. 3 2 3 11" xfId="3505"/>
    <cellStyle name="Assumption Date. 3 2 3 12" xfId="3506"/>
    <cellStyle name="Assumption Date. 3 2 3 2" xfId="3507"/>
    <cellStyle name="Assumption Date. 3 2 3 2 10" xfId="3508"/>
    <cellStyle name="Assumption Date. 3 2 3 2 2" xfId="3509"/>
    <cellStyle name="Assumption Date. 3 2 3 2 2 10" xfId="3510"/>
    <cellStyle name="Assumption Date. 3 2 3 2 2 2" xfId="3511"/>
    <cellStyle name="Assumption Date. 3 2 3 2 2 3" xfId="3512"/>
    <cellStyle name="Assumption Date. 3 2 3 2 2 4" xfId="3513"/>
    <cellStyle name="Assumption Date. 3 2 3 2 2 5" xfId="3514"/>
    <cellStyle name="Assumption Date. 3 2 3 2 2 6" xfId="3515"/>
    <cellStyle name="Assumption Date. 3 2 3 2 2 7" xfId="3516"/>
    <cellStyle name="Assumption Date. 3 2 3 2 2 8" xfId="3517"/>
    <cellStyle name="Assumption Date. 3 2 3 2 2 9" xfId="3518"/>
    <cellStyle name="Assumption Date. 3 2 3 2 3" xfId="3519"/>
    <cellStyle name="Assumption Date. 3 2 3 2 4" xfId="3520"/>
    <cellStyle name="Assumption Date. 3 2 3 2 5" xfId="3521"/>
    <cellStyle name="Assumption Date. 3 2 3 2 6" xfId="3522"/>
    <cellStyle name="Assumption Date. 3 2 3 2 7" xfId="3523"/>
    <cellStyle name="Assumption Date. 3 2 3 2 8" xfId="3524"/>
    <cellStyle name="Assumption Date. 3 2 3 2 9" xfId="3525"/>
    <cellStyle name="Assumption Date. 3 2 3 3" xfId="3526"/>
    <cellStyle name="Assumption Date. 3 2 3 3 10" xfId="3527"/>
    <cellStyle name="Assumption Date. 3 2 3 3 2" xfId="3528"/>
    <cellStyle name="Assumption Date. 3 2 3 3 3" xfId="3529"/>
    <cellStyle name="Assumption Date. 3 2 3 3 4" xfId="3530"/>
    <cellStyle name="Assumption Date. 3 2 3 3 5" xfId="3531"/>
    <cellStyle name="Assumption Date. 3 2 3 3 6" xfId="3532"/>
    <cellStyle name="Assumption Date. 3 2 3 3 7" xfId="3533"/>
    <cellStyle name="Assumption Date. 3 2 3 3 8" xfId="3534"/>
    <cellStyle name="Assumption Date. 3 2 3 3 9" xfId="3535"/>
    <cellStyle name="Assumption Date. 3 2 3 4" xfId="3536"/>
    <cellStyle name="Assumption Date. 3 2 3 5" xfId="3537"/>
    <cellStyle name="Assumption Date. 3 2 3 6" xfId="3538"/>
    <cellStyle name="Assumption Date. 3 2 3 7" xfId="3539"/>
    <cellStyle name="Assumption Date. 3 2 3 8" xfId="3540"/>
    <cellStyle name="Assumption Date. 3 2 3 9" xfId="3541"/>
    <cellStyle name="Assumption Date. 3 2 4" xfId="3542"/>
    <cellStyle name="Assumption Date. 3 2 4 10" xfId="3543"/>
    <cellStyle name="Assumption Date. 3 2 4 2" xfId="3544"/>
    <cellStyle name="Assumption Date. 3 2 4 2 10" xfId="3545"/>
    <cellStyle name="Assumption Date. 3 2 4 2 2" xfId="3546"/>
    <cellStyle name="Assumption Date. 3 2 4 2 3" xfId="3547"/>
    <cellStyle name="Assumption Date. 3 2 4 2 4" xfId="3548"/>
    <cellStyle name="Assumption Date. 3 2 4 2 5" xfId="3549"/>
    <cellStyle name="Assumption Date. 3 2 4 2 6" xfId="3550"/>
    <cellStyle name="Assumption Date. 3 2 4 2 7" xfId="3551"/>
    <cellStyle name="Assumption Date. 3 2 4 2 8" xfId="3552"/>
    <cellStyle name="Assumption Date. 3 2 4 2 9" xfId="3553"/>
    <cellStyle name="Assumption Date. 3 2 4 3" xfId="3554"/>
    <cellStyle name="Assumption Date. 3 2 4 4" xfId="3555"/>
    <cellStyle name="Assumption Date. 3 2 4 5" xfId="3556"/>
    <cellStyle name="Assumption Date. 3 2 4 6" xfId="3557"/>
    <cellStyle name="Assumption Date. 3 2 4 7" xfId="3558"/>
    <cellStyle name="Assumption Date. 3 2 4 8" xfId="3559"/>
    <cellStyle name="Assumption Date. 3 2 4 9" xfId="3560"/>
    <cellStyle name="Assumption Date. 3 2 5" xfId="3561"/>
    <cellStyle name="Assumption Date. 3 2 5 10" xfId="3562"/>
    <cellStyle name="Assumption Date. 3 2 5 2" xfId="3563"/>
    <cellStyle name="Assumption Date. 3 2 5 3" xfId="3564"/>
    <cellStyle name="Assumption Date. 3 2 5 4" xfId="3565"/>
    <cellStyle name="Assumption Date. 3 2 5 5" xfId="3566"/>
    <cellStyle name="Assumption Date. 3 2 5 6" xfId="3567"/>
    <cellStyle name="Assumption Date. 3 2 5 7" xfId="3568"/>
    <cellStyle name="Assumption Date. 3 2 5 8" xfId="3569"/>
    <cellStyle name="Assumption Date. 3 2 5 9" xfId="3570"/>
    <cellStyle name="Assumption Date. 3 2 6" xfId="3571"/>
    <cellStyle name="Assumption Date. 3 2 7" xfId="3572"/>
    <cellStyle name="Assumption Date. 3 2 8" xfId="3573"/>
    <cellStyle name="Assumption Date. 3 2 9" xfId="3574"/>
    <cellStyle name="Assumption Date. 3 3" xfId="3575"/>
    <cellStyle name="Assumption Date. 3 3 10" xfId="3576"/>
    <cellStyle name="Assumption Date. 3 3 11" xfId="3577"/>
    <cellStyle name="Assumption Date. 3 3 12" xfId="3578"/>
    <cellStyle name="Assumption Date. 3 3 13" xfId="3579"/>
    <cellStyle name="Assumption Date. 3 3 2" xfId="3580"/>
    <cellStyle name="Assumption Date. 3 3 2 10" xfId="3581"/>
    <cellStyle name="Assumption Date. 3 3 2 11" xfId="3582"/>
    <cellStyle name="Assumption Date. 3 3 2 12" xfId="3583"/>
    <cellStyle name="Assumption Date. 3 3 2 2" xfId="3584"/>
    <cellStyle name="Assumption Date. 3 3 2 2 10" xfId="3585"/>
    <cellStyle name="Assumption Date. 3 3 2 2 2" xfId="3586"/>
    <cellStyle name="Assumption Date. 3 3 2 2 2 10" xfId="3587"/>
    <cellStyle name="Assumption Date. 3 3 2 2 2 2" xfId="3588"/>
    <cellStyle name="Assumption Date. 3 3 2 2 2 3" xfId="3589"/>
    <cellStyle name="Assumption Date. 3 3 2 2 2 4" xfId="3590"/>
    <cellStyle name="Assumption Date. 3 3 2 2 2 5" xfId="3591"/>
    <cellStyle name="Assumption Date. 3 3 2 2 2 6" xfId="3592"/>
    <cellStyle name="Assumption Date. 3 3 2 2 2 7" xfId="3593"/>
    <cellStyle name="Assumption Date. 3 3 2 2 2 8" xfId="3594"/>
    <cellStyle name="Assumption Date. 3 3 2 2 2 9" xfId="3595"/>
    <cellStyle name="Assumption Date. 3 3 2 2 3" xfId="3596"/>
    <cellStyle name="Assumption Date. 3 3 2 2 4" xfId="3597"/>
    <cellStyle name="Assumption Date. 3 3 2 2 5" xfId="3598"/>
    <cellStyle name="Assumption Date. 3 3 2 2 6" xfId="3599"/>
    <cellStyle name="Assumption Date. 3 3 2 2 7" xfId="3600"/>
    <cellStyle name="Assumption Date. 3 3 2 2 8" xfId="3601"/>
    <cellStyle name="Assumption Date. 3 3 2 2 9" xfId="3602"/>
    <cellStyle name="Assumption Date. 3 3 2 3" xfId="3603"/>
    <cellStyle name="Assumption Date. 3 3 2 3 10" xfId="3604"/>
    <cellStyle name="Assumption Date. 3 3 2 3 2" xfId="3605"/>
    <cellStyle name="Assumption Date. 3 3 2 3 3" xfId="3606"/>
    <cellStyle name="Assumption Date. 3 3 2 3 4" xfId="3607"/>
    <cellStyle name="Assumption Date. 3 3 2 3 5" xfId="3608"/>
    <cellStyle name="Assumption Date. 3 3 2 3 6" xfId="3609"/>
    <cellStyle name="Assumption Date. 3 3 2 3 7" xfId="3610"/>
    <cellStyle name="Assumption Date. 3 3 2 3 8" xfId="3611"/>
    <cellStyle name="Assumption Date. 3 3 2 3 9" xfId="3612"/>
    <cellStyle name="Assumption Date. 3 3 2 4" xfId="3613"/>
    <cellStyle name="Assumption Date. 3 3 2 5" xfId="3614"/>
    <cellStyle name="Assumption Date. 3 3 2 6" xfId="3615"/>
    <cellStyle name="Assumption Date. 3 3 2 7" xfId="3616"/>
    <cellStyle name="Assumption Date. 3 3 2 8" xfId="3617"/>
    <cellStyle name="Assumption Date. 3 3 2 9" xfId="3618"/>
    <cellStyle name="Assumption Date. 3 3 3" xfId="3619"/>
    <cellStyle name="Assumption Date. 3 3 3 10" xfId="3620"/>
    <cellStyle name="Assumption Date. 3 3 3 2" xfId="3621"/>
    <cellStyle name="Assumption Date. 3 3 3 2 10" xfId="3622"/>
    <cellStyle name="Assumption Date. 3 3 3 2 2" xfId="3623"/>
    <cellStyle name="Assumption Date. 3 3 3 2 3" xfId="3624"/>
    <cellStyle name="Assumption Date. 3 3 3 2 4" xfId="3625"/>
    <cellStyle name="Assumption Date. 3 3 3 2 5" xfId="3626"/>
    <cellStyle name="Assumption Date. 3 3 3 2 6" xfId="3627"/>
    <cellStyle name="Assumption Date. 3 3 3 2 7" xfId="3628"/>
    <cellStyle name="Assumption Date. 3 3 3 2 8" xfId="3629"/>
    <cellStyle name="Assumption Date. 3 3 3 2 9" xfId="3630"/>
    <cellStyle name="Assumption Date. 3 3 3 3" xfId="3631"/>
    <cellStyle name="Assumption Date. 3 3 3 4" xfId="3632"/>
    <cellStyle name="Assumption Date. 3 3 3 5" xfId="3633"/>
    <cellStyle name="Assumption Date. 3 3 3 6" xfId="3634"/>
    <cellStyle name="Assumption Date. 3 3 3 7" xfId="3635"/>
    <cellStyle name="Assumption Date. 3 3 3 8" xfId="3636"/>
    <cellStyle name="Assumption Date. 3 3 3 9" xfId="3637"/>
    <cellStyle name="Assumption Date. 3 3 4" xfId="3638"/>
    <cellStyle name="Assumption Date. 3 3 4 10" xfId="3639"/>
    <cellStyle name="Assumption Date. 3 3 4 2" xfId="3640"/>
    <cellStyle name="Assumption Date. 3 3 4 3" xfId="3641"/>
    <cellStyle name="Assumption Date. 3 3 4 4" xfId="3642"/>
    <cellStyle name="Assumption Date. 3 3 4 5" xfId="3643"/>
    <cellStyle name="Assumption Date. 3 3 4 6" xfId="3644"/>
    <cellStyle name="Assumption Date. 3 3 4 7" xfId="3645"/>
    <cellStyle name="Assumption Date. 3 3 4 8" xfId="3646"/>
    <cellStyle name="Assumption Date. 3 3 4 9" xfId="3647"/>
    <cellStyle name="Assumption Date. 3 3 5" xfId="3648"/>
    <cellStyle name="Assumption Date. 3 3 6" xfId="3649"/>
    <cellStyle name="Assumption Date. 3 3 7" xfId="3650"/>
    <cellStyle name="Assumption Date. 3 3 8" xfId="3651"/>
    <cellStyle name="Assumption Date. 3 3 9" xfId="3652"/>
    <cellStyle name="Assumption Date. 3 4" xfId="3653"/>
    <cellStyle name="Assumption Date. 3 4 10" xfId="3654"/>
    <cellStyle name="Assumption Date. 3 4 11" xfId="3655"/>
    <cellStyle name="Assumption Date. 3 4 12" xfId="3656"/>
    <cellStyle name="Assumption Date. 3 4 2" xfId="3657"/>
    <cellStyle name="Assumption Date. 3 4 2 10" xfId="3658"/>
    <cellStyle name="Assumption Date. 3 4 2 2" xfId="3659"/>
    <cellStyle name="Assumption Date. 3 4 2 2 10" xfId="3660"/>
    <cellStyle name="Assumption Date. 3 4 2 2 2" xfId="3661"/>
    <cellStyle name="Assumption Date. 3 4 2 2 3" xfId="3662"/>
    <cellStyle name="Assumption Date. 3 4 2 2 4" xfId="3663"/>
    <cellStyle name="Assumption Date. 3 4 2 2 5" xfId="3664"/>
    <cellStyle name="Assumption Date. 3 4 2 2 6" xfId="3665"/>
    <cellStyle name="Assumption Date. 3 4 2 2 7" xfId="3666"/>
    <cellStyle name="Assumption Date. 3 4 2 2 8" xfId="3667"/>
    <cellStyle name="Assumption Date. 3 4 2 2 9" xfId="3668"/>
    <cellStyle name="Assumption Date. 3 4 2 3" xfId="3669"/>
    <cellStyle name="Assumption Date. 3 4 2 4" xfId="3670"/>
    <cellStyle name="Assumption Date. 3 4 2 5" xfId="3671"/>
    <cellStyle name="Assumption Date. 3 4 2 6" xfId="3672"/>
    <cellStyle name="Assumption Date. 3 4 2 7" xfId="3673"/>
    <cellStyle name="Assumption Date. 3 4 2 8" xfId="3674"/>
    <cellStyle name="Assumption Date. 3 4 2 9" xfId="3675"/>
    <cellStyle name="Assumption Date. 3 4 3" xfId="3676"/>
    <cellStyle name="Assumption Date. 3 4 3 10" xfId="3677"/>
    <cellStyle name="Assumption Date. 3 4 3 2" xfId="3678"/>
    <cellStyle name="Assumption Date. 3 4 3 3" xfId="3679"/>
    <cellStyle name="Assumption Date. 3 4 3 4" xfId="3680"/>
    <cellStyle name="Assumption Date. 3 4 3 5" xfId="3681"/>
    <cellStyle name="Assumption Date. 3 4 3 6" xfId="3682"/>
    <cellStyle name="Assumption Date. 3 4 3 7" xfId="3683"/>
    <cellStyle name="Assumption Date. 3 4 3 8" xfId="3684"/>
    <cellStyle name="Assumption Date. 3 4 3 9" xfId="3685"/>
    <cellStyle name="Assumption Date. 3 4 4" xfId="3686"/>
    <cellStyle name="Assumption Date. 3 4 5" xfId="3687"/>
    <cellStyle name="Assumption Date. 3 4 6" xfId="3688"/>
    <cellStyle name="Assumption Date. 3 4 7" xfId="3689"/>
    <cellStyle name="Assumption Date. 3 4 8" xfId="3690"/>
    <cellStyle name="Assumption Date. 3 4 9" xfId="3691"/>
    <cellStyle name="Assumption Date. 3 5" xfId="3692"/>
    <cellStyle name="Assumption Date. 3 5 10" xfId="3693"/>
    <cellStyle name="Assumption Date. 3 5 11" xfId="3694"/>
    <cellStyle name="Assumption Date. 3 5 12" xfId="3695"/>
    <cellStyle name="Assumption Date. 3 5 2" xfId="3696"/>
    <cellStyle name="Assumption Date. 3 5 2 10" xfId="3697"/>
    <cellStyle name="Assumption Date. 3 5 2 2" xfId="3698"/>
    <cellStyle name="Assumption Date. 3 5 2 2 10" xfId="3699"/>
    <cellStyle name="Assumption Date. 3 5 2 2 2" xfId="3700"/>
    <cellStyle name="Assumption Date. 3 5 2 2 3" xfId="3701"/>
    <cellStyle name="Assumption Date. 3 5 2 2 4" xfId="3702"/>
    <cellStyle name="Assumption Date. 3 5 2 2 5" xfId="3703"/>
    <cellStyle name="Assumption Date. 3 5 2 2 6" xfId="3704"/>
    <cellStyle name="Assumption Date. 3 5 2 2 7" xfId="3705"/>
    <cellStyle name="Assumption Date. 3 5 2 2 8" xfId="3706"/>
    <cellStyle name="Assumption Date. 3 5 2 2 9" xfId="3707"/>
    <cellStyle name="Assumption Date. 3 5 2 3" xfId="3708"/>
    <cellStyle name="Assumption Date. 3 5 2 4" xfId="3709"/>
    <cellStyle name="Assumption Date. 3 5 2 5" xfId="3710"/>
    <cellStyle name="Assumption Date. 3 5 2 6" xfId="3711"/>
    <cellStyle name="Assumption Date. 3 5 2 7" xfId="3712"/>
    <cellStyle name="Assumption Date. 3 5 2 8" xfId="3713"/>
    <cellStyle name="Assumption Date. 3 5 2 9" xfId="3714"/>
    <cellStyle name="Assumption Date. 3 5 3" xfId="3715"/>
    <cellStyle name="Assumption Date. 3 5 3 10" xfId="3716"/>
    <cellStyle name="Assumption Date. 3 5 3 2" xfId="3717"/>
    <cellStyle name="Assumption Date. 3 5 3 3" xfId="3718"/>
    <cellStyle name="Assumption Date. 3 5 3 4" xfId="3719"/>
    <cellStyle name="Assumption Date. 3 5 3 5" xfId="3720"/>
    <cellStyle name="Assumption Date. 3 5 3 6" xfId="3721"/>
    <cellStyle name="Assumption Date. 3 5 3 7" xfId="3722"/>
    <cellStyle name="Assumption Date. 3 5 3 8" xfId="3723"/>
    <cellStyle name="Assumption Date. 3 5 3 9" xfId="3724"/>
    <cellStyle name="Assumption Date. 3 5 4" xfId="3725"/>
    <cellStyle name="Assumption Date. 3 5 5" xfId="3726"/>
    <cellStyle name="Assumption Date. 3 5 6" xfId="3727"/>
    <cellStyle name="Assumption Date. 3 5 7" xfId="3728"/>
    <cellStyle name="Assumption Date. 3 5 8" xfId="3729"/>
    <cellStyle name="Assumption Date. 3 5 9" xfId="3730"/>
    <cellStyle name="Assumption Date. 3 6" xfId="3731"/>
    <cellStyle name="Assumption Date. 3 6 10" xfId="3732"/>
    <cellStyle name="Assumption Date. 3 6 2" xfId="3733"/>
    <cellStyle name="Assumption Date. 3 6 2 10" xfId="3734"/>
    <cellStyle name="Assumption Date. 3 6 2 2" xfId="3735"/>
    <cellStyle name="Assumption Date. 3 6 2 3" xfId="3736"/>
    <cellStyle name="Assumption Date. 3 6 2 4" xfId="3737"/>
    <cellStyle name="Assumption Date. 3 6 2 5" xfId="3738"/>
    <cellStyle name="Assumption Date. 3 6 2 6" xfId="3739"/>
    <cellStyle name="Assumption Date. 3 6 2 7" xfId="3740"/>
    <cellStyle name="Assumption Date. 3 6 2 8" xfId="3741"/>
    <cellStyle name="Assumption Date. 3 6 2 9" xfId="3742"/>
    <cellStyle name="Assumption Date. 3 6 3" xfId="3743"/>
    <cellStyle name="Assumption Date. 3 6 4" xfId="3744"/>
    <cellStyle name="Assumption Date. 3 6 5" xfId="3745"/>
    <cellStyle name="Assumption Date. 3 6 6" xfId="3746"/>
    <cellStyle name="Assumption Date. 3 6 7" xfId="3747"/>
    <cellStyle name="Assumption Date. 3 6 8" xfId="3748"/>
    <cellStyle name="Assumption Date. 3 6 9" xfId="3749"/>
    <cellStyle name="Assumption Date. 3 7" xfId="3750"/>
    <cellStyle name="Assumption Date. 3 7 10" xfId="3751"/>
    <cellStyle name="Assumption Date. 3 7 2" xfId="3752"/>
    <cellStyle name="Assumption Date. 3 7 3" xfId="3753"/>
    <cellStyle name="Assumption Date. 3 7 4" xfId="3754"/>
    <cellStyle name="Assumption Date. 3 7 5" xfId="3755"/>
    <cellStyle name="Assumption Date. 3 7 6" xfId="3756"/>
    <cellStyle name="Assumption Date. 3 7 7" xfId="3757"/>
    <cellStyle name="Assumption Date. 3 7 8" xfId="3758"/>
    <cellStyle name="Assumption Date. 3 7 9" xfId="3759"/>
    <cellStyle name="Assumption Date. 3 8" xfId="3760"/>
    <cellStyle name="Assumption Date. 3 9" xfId="3761"/>
    <cellStyle name="Assumption Date. 4" xfId="3762"/>
    <cellStyle name="Assumption Date. 4 10" xfId="3763"/>
    <cellStyle name="Assumption Date. 4 11" xfId="3764"/>
    <cellStyle name="Assumption Date. 4 12" xfId="3765"/>
    <cellStyle name="Assumption Date. 4 13" xfId="3766"/>
    <cellStyle name="Assumption Date. 4 2" xfId="3767"/>
    <cellStyle name="Assumption Date. 4 2 10" xfId="3768"/>
    <cellStyle name="Assumption Date. 4 2 11" xfId="3769"/>
    <cellStyle name="Assumption Date. 4 2 12" xfId="3770"/>
    <cellStyle name="Assumption Date. 4 2 2" xfId="3771"/>
    <cellStyle name="Assumption Date. 4 2 2 10" xfId="3772"/>
    <cellStyle name="Assumption Date. 4 2 2 2" xfId="3773"/>
    <cellStyle name="Assumption Date. 4 2 2 2 10" xfId="3774"/>
    <cellStyle name="Assumption Date. 4 2 2 2 2" xfId="3775"/>
    <cellStyle name="Assumption Date. 4 2 2 2 3" xfId="3776"/>
    <cellStyle name="Assumption Date. 4 2 2 2 4" xfId="3777"/>
    <cellStyle name="Assumption Date. 4 2 2 2 5" xfId="3778"/>
    <cellStyle name="Assumption Date. 4 2 2 2 6" xfId="3779"/>
    <cellStyle name="Assumption Date. 4 2 2 2 7" xfId="3780"/>
    <cellStyle name="Assumption Date. 4 2 2 2 8" xfId="3781"/>
    <cellStyle name="Assumption Date. 4 2 2 2 9" xfId="3782"/>
    <cellStyle name="Assumption Date. 4 2 2 3" xfId="3783"/>
    <cellStyle name="Assumption Date. 4 2 2 4" xfId="3784"/>
    <cellStyle name="Assumption Date. 4 2 2 5" xfId="3785"/>
    <cellStyle name="Assumption Date. 4 2 2 6" xfId="3786"/>
    <cellStyle name="Assumption Date. 4 2 2 7" xfId="3787"/>
    <cellStyle name="Assumption Date. 4 2 2 8" xfId="3788"/>
    <cellStyle name="Assumption Date. 4 2 2 9" xfId="3789"/>
    <cellStyle name="Assumption Date. 4 2 3" xfId="3790"/>
    <cellStyle name="Assumption Date. 4 2 3 10" xfId="3791"/>
    <cellStyle name="Assumption Date. 4 2 3 2" xfId="3792"/>
    <cellStyle name="Assumption Date. 4 2 3 3" xfId="3793"/>
    <cellStyle name="Assumption Date. 4 2 3 4" xfId="3794"/>
    <cellStyle name="Assumption Date. 4 2 3 5" xfId="3795"/>
    <cellStyle name="Assumption Date. 4 2 3 6" xfId="3796"/>
    <cellStyle name="Assumption Date. 4 2 3 7" xfId="3797"/>
    <cellStyle name="Assumption Date. 4 2 3 8" xfId="3798"/>
    <cellStyle name="Assumption Date. 4 2 3 9" xfId="3799"/>
    <cellStyle name="Assumption Date. 4 2 4" xfId="3800"/>
    <cellStyle name="Assumption Date. 4 2 5" xfId="3801"/>
    <cellStyle name="Assumption Date. 4 2 6" xfId="3802"/>
    <cellStyle name="Assumption Date. 4 2 7" xfId="3803"/>
    <cellStyle name="Assumption Date. 4 2 8" xfId="3804"/>
    <cellStyle name="Assumption Date. 4 2 9" xfId="3805"/>
    <cellStyle name="Assumption Date. 4 3" xfId="3806"/>
    <cellStyle name="Assumption Date. 4 3 10" xfId="3807"/>
    <cellStyle name="Assumption Date. 4 3 2" xfId="3808"/>
    <cellStyle name="Assumption Date. 4 3 2 10" xfId="3809"/>
    <cellStyle name="Assumption Date. 4 3 2 2" xfId="3810"/>
    <cellStyle name="Assumption Date. 4 3 2 3" xfId="3811"/>
    <cellStyle name="Assumption Date. 4 3 2 4" xfId="3812"/>
    <cellStyle name="Assumption Date. 4 3 2 5" xfId="3813"/>
    <cellStyle name="Assumption Date. 4 3 2 6" xfId="3814"/>
    <cellStyle name="Assumption Date. 4 3 2 7" xfId="3815"/>
    <cellStyle name="Assumption Date. 4 3 2 8" xfId="3816"/>
    <cellStyle name="Assumption Date. 4 3 2 9" xfId="3817"/>
    <cellStyle name="Assumption Date. 4 3 3" xfId="3818"/>
    <cellStyle name="Assumption Date. 4 3 4" xfId="3819"/>
    <cellStyle name="Assumption Date. 4 3 5" xfId="3820"/>
    <cellStyle name="Assumption Date. 4 3 6" xfId="3821"/>
    <cellStyle name="Assumption Date. 4 3 7" xfId="3822"/>
    <cellStyle name="Assumption Date. 4 3 8" xfId="3823"/>
    <cellStyle name="Assumption Date. 4 3 9" xfId="3824"/>
    <cellStyle name="Assumption Date. 4 4" xfId="3825"/>
    <cellStyle name="Assumption Date. 4 4 10" xfId="3826"/>
    <cellStyle name="Assumption Date. 4 4 2" xfId="3827"/>
    <cellStyle name="Assumption Date. 4 4 3" xfId="3828"/>
    <cellStyle name="Assumption Date. 4 4 4" xfId="3829"/>
    <cellStyle name="Assumption Date. 4 4 5" xfId="3830"/>
    <cellStyle name="Assumption Date. 4 4 6" xfId="3831"/>
    <cellStyle name="Assumption Date. 4 4 7" xfId="3832"/>
    <cellStyle name="Assumption Date. 4 4 8" xfId="3833"/>
    <cellStyle name="Assumption Date. 4 4 9" xfId="3834"/>
    <cellStyle name="Assumption Date. 4 5" xfId="3835"/>
    <cellStyle name="Assumption Date. 4 6" xfId="3836"/>
    <cellStyle name="Assumption Date. 4 7" xfId="3837"/>
    <cellStyle name="Assumption Date. 4 8" xfId="3838"/>
    <cellStyle name="Assumption Date. 4 9" xfId="3839"/>
    <cellStyle name="Assumption Date. 5" xfId="3840"/>
    <cellStyle name="Assumption Date. 5 10" xfId="3841"/>
    <cellStyle name="Assumption Date. 5 11" xfId="3842"/>
    <cellStyle name="Assumption Date. 5 12" xfId="3843"/>
    <cellStyle name="Assumption Date. 5 13" xfId="3844"/>
    <cellStyle name="Assumption Date. 5 2" xfId="3845"/>
    <cellStyle name="Assumption Date. 5 2 10" xfId="3846"/>
    <cellStyle name="Assumption Date. 5 2 11" xfId="3847"/>
    <cellStyle name="Assumption Date. 5 2 12" xfId="3848"/>
    <cellStyle name="Assumption Date. 5 2 2" xfId="3849"/>
    <cellStyle name="Assumption Date. 5 2 2 10" xfId="3850"/>
    <cellStyle name="Assumption Date. 5 2 2 2" xfId="3851"/>
    <cellStyle name="Assumption Date. 5 2 2 2 10" xfId="3852"/>
    <cellStyle name="Assumption Date. 5 2 2 2 2" xfId="3853"/>
    <cellStyle name="Assumption Date. 5 2 2 2 3" xfId="3854"/>
    <cellStyle name="Assumption Date. 5 2 2 2 4" xfId="3855"/>
    <cellStyle name="Assumption Date. 5 2 2 2 5" xfId="3856"/>
    <cellStyle name="Assumption Date. 5 2 2 2 6" xfId="3857"/>
    <cellStyle name="Assumption Date. 5 2 2 2 7" xfId="3858"/>
    <cellStyle name="Assumption Date. 5 2 2 2 8" xfId="3859"/>
    <cellStyle name="Assumption Date. 5 2 2 2 9" xfId="3860"/>
    <cellStyle name="Assumption Date. 5 2 2 3" xfId="3861"/>
    <cellStyle name="Assumption Date. 5 2 2 4" xfId="3862"/>
    <cellStyle name="Assumption Date. 5 2 2 5" xfId="3863"/>
    <cellStyle name="Assumption Date. 5 2 2 6" xfId="3864"/>
    <cellStyle name="Assumption Date. 5 2 2 7" xfId="3865"/>
    <cellStyle name="Assumption Date. 5 2 2 8" xfId="3866"/>
    <cellStyle name="Assumption Date. 5 2 2 9" xfId="3867"/>
    <cellStyle name="Assumption Date. 5 2 3" xfId="3868"/>
    <cellStyle name="Assumption Date. 5 2 3 10" xfId="3869"/>
    <cellStyle name="Assumption Date. 5 2 3 2" xfId="3870"/>
    <cellStyle name="Assumption Date. 5 2 3 3" xfId="3871"/>
    <cellStyle name="Assumption Date. 5 2 3 4" xfId="3872"/>
    <cellStyle name="Assumption Date. 5 2 3 5" xfId="3873"/>
    <cellStyle name="Assumption Date. 5 2 3 6" xfId="3874"/>
    <cellStyle name="Assumption Date. 5 2 3 7" xfId="3875"/>
    <cellStyle name="Assumption Date. 5 2 3 8" xfId="3876"/>
    <cellStyle name="Assumption Date. 5 2 3 9" xfId="3877"/>
    <cellStyle name="Assumption Date. 5 2 4" xfId="3878"/>
    <cellStyle name="Assumption Date. 5 2 5" xfId="3879"/>
    <cellStyle name="Assumption Date. 5 2 6" xfId="3880"/>
    <cellStyle name="Assumption Date. 5 2 7" xfId="3881"/>
    <cellStyle name="Assumption Date. 5 2 8" xfId="3882"/>
    <cellStyle name="Assumption Date. 5 2 9" xfId="3883"/>
    <cellStyle name="Assumption Date. 5 3" xfId="3884"/>
    <cellStyle name="Assumption Date. 5 3 10" xfId="3885"/>
    <cellStyle name="Assumption Date. 5 3 2" xfId="3886"/>
    <cellStyle name="Assumption Date. 5 3 2 10" xfId="3887"/>
    <cellStyle name="Assumption Date. 5 3 2 2" xfId="3888"/>
    <cellStyle name="Assumption Date. 5 3 2 3" xfId="3889"/>
    <cellStyle name="Assumption Date. 5 3 2 4" xfId="3890"/>
    <cellStyle name="Assumption Date. 5 3 2 5" xfId="3891"/>
    <cellStyle name="Assumption Date. 5 3 2 6" xfId="3892"/>
    <cellStyle name="Assumption Date. 5 3 2 7" xfId="3893"/>
    <cellStyle name="Assumption Date. 5 3 2 8" xfId="3894"/>
    <cellStyle name="Assumption Date. 5 3 2 9" xfId="3895"/>
    <cellStyle name="Assumption Date. 5 3 3" xfId="3896"/>
    <cellStyle name="Assumption Date. 5 3 4" xfId="3897"/>
    <cellStyle name="Assumption Date. 5 3 5" xfId="3898"/>
    <cellStyle name="Assumption Date. 5 3 6" xfId="3899"/>
    <cellStyle name="Assumption Date. 5 3 7" xfId="3900"/>
    <cellStyle name="Assumption Date. 5 3 8" xfId="3901"/>
    <cellStyle name="Assumption Date. 5 3 9" xfId="3902"/>
    <cellStyle name="Assumption Date. 5 4" xfId="3903"/>
    <cellStyle name="Assumption Date. 5 4 10" xfId="3904"/>
    <cellStyle name="Assumption Date. 5 4 2" xfId="3905"/>
    <cellStyle name="Assumption Date. 5 4 3" xfId="3906"/>
    <cellStyle name="Assumption Date. 5 4 4" xfId="3907"/>
    <cellStyle name="Assumption Date. 5 4 5" xfId="3908"/>
    <cellStyle name="Assumption Date. 5 4 6" xfId="3909"/>
    <cellStyle name="Assumption Date. 5 4 7" xfId="3910"/>
    <cellStyle name="Assumption Date. 5 4 8" xfId="3911"/>
    <cellStyle name="Assumption Date. 5 4 9" xfId="3912"/>
    <cellStyle name="Assumption Date. 5 5" xfId="3913"/>
    <cellStyle name="Assumption Date. 5 6" xfId="3914"/>
    <cellStyle name="Assumption Date. 5 7" xfId="3915"/>
    <cellStyle name="Assumption Date. 5 8" xfId="3916"/>
    <cellStyle name="Assumption Date. 5 9" xfId="3917"/>
    <cellStyle name="Assumption Date. 6" xfId="3918"/>
    <cellStyle name="Assumption Date. 6 10" xfId="3919"/>
    <cellStyle name="Assumption Date. 6 11" xfId="3920"/>
    <cellStyle name="Assumption Date. 6 12" xfId="3921"/>
    <cellStyle name="Assumption Date. 6 13" xfId="3922"/>
    <cellStyle name="Assumption Date. 6 2" xfId="3923"/>
    <cellStyle name="Assumption Date. 6 2 10" xfId="3924"/>
    <cellStyle name="Assumption Date. 6 2 11" xfId="3925"/>
    <cellStyle name="Assumption Date. 6 2 12" xfId="3926"/>
    <cellStyle name="Assumption Date. 6 2 2" xfId="3927"/>
    <cellStyle name="Assumption Date. 6 2 2 10" xfId="3928"/>
    <cellStyle name="Assumption Date. 6 2 2 2" xfId="3929"/>
    <cellStyle name="Assumption Date. 6 2 2 2 10" xfId="3930"/>
    <cellStyle name="Assumption Date. 6 2 2 2 2" xfId="3931"/>
    <cellStyle name="Assumption Date. 6 2 2 2 3" xfId="3932"/>
    <cellStyle name="Assumption Date. 6 2 2 2 4" xfId="3933"/>
    <cellStyle name="Assumption Date. 6 2 2 2 5" xfId="3934"/>
    <cellStyle name="Assumption Date. 6 2 2 2 6" xfId="3935"/>
    <cellStyle name="Assumption Date. 6 2 2 2 7" xfId="3936"/>
    <cellStyle name="Assumption Date. 6 2 2 2 8" xfId="3937"/>
    <cellStyle name="Assumption Date. 6 2 2 2 9" xfId="3938"/>
    <cellStyle name="Assumption Date. 6 2 2 3" xfId="3939"/>
    <cellStyle name="Assumption Date. 6 2 2 4" xfId="3940"/>
    <cellStyle name="Assumption Date. 6 2 2 5" xfId="3941"/>
    <cellStyle name="Assumption Date. 6 2 2 6" xfId="3942"/>
    <cellStyle name="Assumption Date. 6 2 2 7" xfId="3943"/>
    <cellStyle name="Assumption Date. 6 2 2 8" xfId="3944"/>
    <cellStyle name="Assumption Date. 6 2 2 9" xfId="3945"/>
    <cellStyle name="Assumption Date. 6 2 3" xfId="3946"/>
    <cellStyle name="Assumption Date. 6 2 3 10" xfId="3947"/>
    <cellStyle name="Assumption Date. 6 2 3 2" xfId="3948"/>
    <cellStyle name="Assumption Date. 6 2 3 3" xfId="3949"/>
    <cellStyle name="Assumption Date. 6 2 3 4" xfId="3950"/>
    <cellStyle name="Assumption Date. 6 2 3 5" xfId="3951"/>
    <cellStyle name="Assumption Date. 6 2 3 6" xfId="3952"/>
    <cellStyle name="Assumption Date. 6 2 3 7" xfId="3953"/>
    <cellStyle name="Assumption Date. 6 2 3 8" xfId="3954"/>
    <cellStyle name="Assumption Date. 6 2 3 9" xfId="3955"/>
    <cellStyle name="Assumption Date. 6 2 4" xfId="3956"/>
    <cellStyle name="Assumption Date. 6 2 5" xfId="3957"/>
    <cellStyle name="Assumption Date. 6 2 6" xfId="3958"/>
    <cellStyle name="Assumption Date. 6 2 7" xfId="3959"/>
    <cellStyle name="Assumption Date. 6 2 8" xfId="3960"/>
    <cellStyle name="Assumption Date. 6 2 9" xfId="3961"/>
    <cellStyle name="Assumption Date. 6 3" xfId="3962"/>
    <cellStyle name="Assumption Date. 6 3 10" xfId="3963"/>
    <cellStyle name="Assumption Date. 6 3 2" xfId="3964"/>
    <cellStyle name="Assumption Date. 6 3 2 10" xfId="3965"/>
    <cellStyle name="Assumption Date. 6 3 2 2" xfId="3966"/>
    <cellStyle name="Assumption Date. 6 3 2 3" xfId="3967"/>
    <cellStyle name="Assumption Date. 6 3 2 4" xfId="3968"/>
    <cellStyle name="Assumption Date. 6 3 2 5" xfId="3969"/>
    <cellStyle name="Assumption Date. 6 3 2 6" xfId="3970"/>
    <cellStyle name="Assumption Date. 6 3 2 7" xfId="3971"/>
    <cellStyle name="Assumption Date. 6 3 2 8" xfId="3972"/>
    <cellStyle name="Assumption Date. 6 3 2 9" xfId="3973"/>
    <cellStyle name="Assumption Date. 6 3 3" xfId="3974"/>
    <cellStyle name="Assumption Date. 6 3 4" xfId="3975"/>
    <cellStyle name="Assumption Date. 6 3 5" xfId="3976"/>
    <cellStyle name="Assumption Date. 6 3 6" xfId="3977"/>
    <cellStyle name="Assumption Date. 6 3 7" xfId="3978"/>
    <cellStyle name="Assumption Date. 6 3 8" xfId="3979"/>
    <cellStyle name="Assumption Date. 6 3 9" xfId="3980"/>
    <cellStyle name="Assumption Date. 6 4" xfId="3981"/>
    <cellStyle name="Assumption Date. 6 4 10" xfId="3982"/>
    <cellStyle name="Assumption Date. 6 4 2" xfId="3983"/>
    <cellStyle name="Assumption Date. 6 4 3" xfId="3984"/>
    <cellStyle name="Assumption Date. 6 4 4" xfId="3985"/>
    <cellStyle name="Assumption Date. 6 4 5" xfId="3986"/>
    <cellStyle name="Assumption Date. 6 4 6" xfId="3987"/>
    <cellStyle name="Assumption Date. 6 4 7" xfId="3988"/>
    <cellStyle name="Assumption Date. 6 4 8" xfId="3989"/>
    <cellStyle name="Assumption Date. 6 4 9" xfId="3990"/>
    <cellStyle name="Assumption Date. 6 5" xfId="3991"/>
    <cellStyle name="Assumption Date. 6 6" xfId="3992"/>
    <cellStyle name="Assumption Date. 6 7" xfId="3993"/>
    <cellStyle name="Assumption Date. 6 8" xfId="3994"/>
    <cellStyle name="Assumption Date. 6 9" xfId="3995"/>
    <cellStyle name="Assumption Date. 7" xfId="3996"/>
    <cellStyle name="Assumption Date. 7 10" xfId="3997"/>
    <cellStyle name="Assumption Date. 7 11" xfId="3998"/>
    <cellStyle name="Assumption Date. 7 12" xfId="3999"/>
    <cellStyle name="Assumption Date. 7 13" xfId="4000"/>
    <cellStyle name="Assumption Date. 7 2" xfId="4001"/>
    <cellStyle name="Assumption Date. 7 2 10" xfId="4002"/>
    <cellStyle name="Assumption Date. 7 2 11" xfId="4003"/>
    <cellStyle name="Assumption Date. 7 2 12" xfId="4004"/>
    <cellStyle name="Assumption Date. 7 2 2" xfId="4005"/>
    <cellStyle name="Assumption Date. 7 2 2 10" xfId="4006"/>
    <cellStyle name="Assumption Date. 7 2 2 2" xfId="4007"/>
    <cellStyle name="Assumption Date. 7 2 2 2 10" xfId="4008"/>
    <cellStyle name="Assumption Date. 7 2 2 2 2" xfId="4009"/>
    <cellStyle name="Assumption Date. 7 2 2 2 3" xfId="4010"/>
    <cellStyle name="Assumption Date. 7 2 2 2 4" xfId="4011"/>
    <cellStyle name="Assumption Date. 7 2 2 2 5" xfId="4012"/>
    <cellStyle name="Assumption Date. 7 2 2 2 6" xfId="4013"/>
    <cellStyle name="Assumption Date. 7 2 2 2 7" xfId="4014"/>
    <cellStyle name="Assumption Date. 7 2 2 2 8" xfId="4015"/>
    <cellStyle name="Assumption Date. 7 2 2 2 9" xfId="4016"/>
    <cellStyle name="Assumption Date. 7 2 2 3" xfId="4017"/>
    <cellStyle name="Assumption Date. 7 2 2 4" xfId="4018"/>
    <cellStyle name="Assumption Date. 7 2 2 5" xfId="4019"/>
    <cellStyle name="Assumption Date. 7 2 2 6" xfId="4020"/>
    <cellStyle name="Assumption Date. 7 2 2 7" xfId="4021"/>
    <cellStyle name="Assumption Date. 7 2 2 8" xfId="4022"/>
    <cellStyle name="Assumption Date. 7 2 2 9" xfId="4023"/>
    <cellStyle name="Assumption Date. 7 2 3" xfId="4024"/>
    <cellStyle name="Assumption Date. 7 2 3 10" xfId="4025"/>
    <cellStyle name="Assumption Date. 7 2 3 2" xfId="4026"/>
    <cellStyle name="Assumption Date. 7 2 3 3" xfId="4027"/>
    <cellStyle name="Assumption Date. 7 2 3 4" xfId="4028"/>
    <cellStyle name="Assumption Date. 7 2 3 5" xfId="4029"/>
    <cellStyle name="Assumption Date. 7 2 3 6" xfId="4030"/>
    <cellStyle name="Assumption Date. 7 2 3 7" xfId="4031"/>
    <cellStyle name="Assumption Date. 7 2 3 8" xfId="4032"/>
    <cellStyle name="Assumption Date. 7 2 3 9" xfId="4033"/>
    <cellStyle name="Assumption Date. 7 2 4" xfId="4034"/>
    <cellStyle name="Assumption Date. 7 2 5" xfId="4035"/>
    <cellStyle name="Assumption Date. 7 2 6" xfId="4036"/>
    <cellStyle name="Assumption Date. 7 2 7" xfId="4037"/>
    <cellStyle name="Assumption Date. 7 2 8" xfId="4038"/>
    <cellStyle name="Assumption Date. 7 2 9" xfId="4039"/>
    <cellStyle name="Assumption Date. 7 3" xfId="4040"/>
    <cellStyle name="Assumption Date. 7 3 10" xfId="4041"/>
    <cellStyle name="Assumption Date. 7 3 2" xfId="4042"/>
    <cellStyle name="Assumption Date. 7 3 2 10" xfId="4043"/>
    <cellStyle name="Assumption Date. 7 3 2 2" xfId="4044"/>
    <cellStyle name="Assumption Date. 7 3 2 3" xfId="4045"/>
    <cellStyle name="Assumption Date. 7 3 2 4" xfId="4046"/>
    <cellStyle name="Assumption Date. 7 3 2 5" xfId="4047"/>
    <cellStyle name="Assumption Date. 7 3 2 6" xfId="4048"/>
    <cellStyle name="Assumption Date. 7 3 2 7" xfId="4049"/>
    <cellStyle name="Assumption Date. 7 3 2 8" xfId="4050"/>
    <cellStyle name="Assumption Date. 7 3 2 9" xfId="4051"/>
    <cellStyle name="Assumption Date. 7 3 3" xfId="4052"/>
    <cellStyle name="Assumption Date. 7 3 4" xfId="4053"/>
    <cellStyle name="Assumption Date. 7 3 5" xfId="4054"/>
    <cellStyle name="Assumption Date. 7 3 6" xfId="4055"/>
    <cellStyle name="Assumption Date. 7 3 7" xfId="4056"/>
    <cellStyle name="Assumption Date. 7 3 8" xfId="4057"/>
    <cellStyle name="Assumption Date. 7 3 9" xfId="4058"/>
    <cellStyle name="Assumption Date. 7 4" xfId="4059"/>
    <cellStyle name="Assumption Date. 7 4 10" xfId="4060"/>
    <cellStyle name="Assumption Date. 7 4 2" xfId="4061"/>
    <cellStyle name="Assumption Date. 7 4 3" xfId="4062"/>
    <cellStyle name="Assumption Date. 7 4 4" xfId="4063"/>
    <cellStyle name="Assumption Date. 7 4 5" xfId="4064"/>
    <cellStyle name="Assumption Date. 7 4 6" xfId="4065"/>
    <cellStyle name="Assumption Date. 7 4 7" xfId="4066"/>
    <cellStyle name="Assumption Date. 7 4 8" xfId="4067"/>
    <cellStyle name="Assumption Date. 7 4 9" xfId="4068"/>
    <cellStyle name="Assumption Date. 7 5" xfId="4069"/>
    <cellStyle name="Assumption Date. 7 6" xfId="4070"/>
    <cellStyle name="Assumption Date. 7 7" xfId="4071"/>
    <cellStyle name="Assumption Date. 7 8" xfId="4072"/>
    <cellStyle name="Assumption Date. 7 9" xfId="4073"/>
    <cellStyle name="Assumption Date. 8" xfId="4074"/>
    <cellStyle name="Assumption Date. 8 10" xfId="4075"/>
    <cellStyle name="Assumption Date. 8 11" xfId="4076"/>
    <cellStyle name="Assumption Date. 8 12" xfId="4077"/>
    <cellStyle name="Assumption Date. 8 13" xfId="4078"/>
    <cellStyle name="Assumption Date. 8 2" xfId="4079"/>
    <cellStyle name="Assumption Date. 8 2 10" xfId="4080"/>
    <cellStyle name="Assumption Date. 8 2 11" xfId="4081"/>
    <cellStyle name="Assumption Date. 8 2 12" xfId="4082"/>
    <cellStyle name="Assumption Date. 8 2 2" xfId="4083"/>
    <cellStyle name="Assumption Date. 8 2 2 10" xfId="4084"/>
    <cellStyle name="Assumption Date. 8 2 2 2" xfId="4085"/>
    <cellStyle name="Assumption Date. 8 2 2 2 10" xfId="4086"/>
    <cellStyle name="Assumption Date. 8 2 2 2 2" xfId="4087"/>
    <cellStyle name="Assumption Date. 8 2 2 2 3" xfId="4088"/>
    <cellStyle name="Assumption Date. 8 2 2 2 4" xfId="4089"/>
    <cellStyle name="Assumption Date. 8 2 2 2 5" xfId="4090"/>
    <cellStyle name="Assumption Date. 8 2 2 2 6" xfId="4091"/>
    <cellStyle name="Assumption Date. 8 2 2 2 7" xfId="4092"/>
    <cellStyle name="Assumption Date. 8 2 2 2 8" xfId="4093"/>
    <cellStyle name="Assumption Date. 8 2 2 2 9" xfId="4094"/>
    <cellStyle name="Assumption Date. 8 2 2 3" xfId="4095"/>
    <cellStyle name="Assumption Date. 8 2 2 4" xfId="4096"/>
    <cellStyle name="Assumption Date. 8 2 2 5" xfId="4097"/>
    <cellStyle name="Assumption Date. 8 2 2 6" xfId="4098"/>
    <cellStyle name="Assumption Date. 8 2 2 7" xfId="4099"/>
    <cellStyle name="Assumption Date. 8 2 2 8" xfId="4100"/>
    <cellStyle name="Assumption Date. 8 2 2 9" xfId="4101"/>
    <cellStyle name="Assumption Date. 8 2 3" xfId="4102"/>
    <cellStyle name="Assumption Date. 8 2 3 10" xfId="4103"/>
    <cellStyle name="Assumption Date. 8 2 3 2" xfId="4104"/>
    <cellStyle name="Assumption Date. 8 2 3 3" xfId="4105"/>
    <cellStyle name="Assumption Date. 8 2 3 4" xfId="4106"/>
    <cellStyle name="Assumption Date. 8 2 3 5" xfId="4107"/>
    <cellStyle name="Assumption Date. 8 2 3 6" xfId="4108"/>
    <cellStyle name="Assumption Date. 8 2 3 7" xfId="4109"/>
    <cellStyle name="Assumption Date. 8 2 3 8" xfId="4110"/>
    <cellStyle name="Assumption Date. 8 2 3 9" xfId="4111"/>
    <cellStyle name="Assumption Date. 8 2 4" xfId="4112"/>
    <cellStyle name="Assumption Date. 8 2 5" xfId="4113"/>
    <cellStyle name="Assumption Date. 8 2 6" xfId="4114"/>
    <cellStyle name="Assumption Date. 8 2 7" xfId="4115"/>
    <cellStyle name="Assumption Date. 8 2 8" xfId="4116"/>
    <cellStyle name="Assumption Date. 8 2 9" xfId="4117"/>
    <cellStyle name="Assumption Date. 8 3" xfId="4118"/>
    <cellStyle name="Assumption Date. 8 3 10" xfId="4119"/>
    <cellStyle name="Assumption Date. 8 3 2" xfId="4120"/>
    <cellStyle name="Assumption Date. 8 3 2 10" xfId="4121"/>
    <cellStyle name="Assumption Date. 8 3 2 2" xfId="4122"/>
    <cellStyle name="Assumption Date. 8 3 2 3" xfId="4123"/>
    <cellStyle name="Assumption Date. 8 3 2 4" xfId="4124"/>
    <cellStyle name="Assumption Date. 8 3 2 5" xfId="4125"/>
    <cellStyle name="Assumption Date. 8 3 2 6" xfId="4126"/>
    <cellStyle name="Assumption Date. 8 3 2 7" xfId="4127"/>
    <cellStyle name="Assumption Date. 8 3 2 8" xfId="4128"/>
    <cellStyle name="Assumption Date. 8 3 2 9" xfId="4129"/>
    <cellStyle name="Assumption Date. 8 3 3" xfId="4130"/>
    <cellStyle name="Assumption Date. 8 3 4" xfId="4131"/>
    <cellStyle name="Assumption Date. 8 3 5" xfId="4132"/>
    <cellStyle name="Assumption Date. 8 3 6" xfId="4133"/>
    <cellStyle name="Assumption Date. 8 3 7" xfId="4134"/>
    <cellStyle name="Assumption Date. 8 3 8" xfId="4135"/>
    <cellStyle name="Assumption Date. 8 3 9" xfId="4136"/>
    <cellStyle name="Assumption Date. 8 4" xfId="4137"/>
    <cellStyle name="Assumption Date. 8 4 10" xfId="4138"/>
    <cellStyle name="Assumption Date. 8 4 2" xfId="4139"/>
    <cellStyle name="Assumption Date. 8 4 3" xfId="4140"/>
    <cellStyle name="Assumption Date. 8 4 4" xfId="4141"/>
    <cellStyle name="Assumption Date. 8 4 5" xfId="4142"/>
    <cellStyle name="Assumption Date. 8 4 6" xfId="4143"/>
    <cellStyle name="Assumption Date. 8 4 7" xfId="4144"/>
    <cellStyle name="Assumption Date. 8 4 8" xfId="4145"/>
    <cellStyle name="Assumption Date. 8 4 9" xfId="4146"/>
    <cellStyle name="Assumption Date. 8 5" xfId="4147"/>
    <cellStyle name="Assumption Date. 8 6" xfId="4148"/>
    <cellStyle name="Assumption Date. 8 7" xfId="4149"/>
    <cellStyle name="Assumption Date. 8 8" xfId="4150"/>
    <cellStyle name="Assumption Date. 8 9" xfId="4151"/>
    <cellStyle name="Assumption Date. 9" xfId="4152"/>
    <cellStyle name="Assumption Date. 9 10" xfId="4153"/>
    <cellStyle name="Assumption Date. 9 11" xfId="4154"/>
    <cellStyle name="Assumption Date. 9 12" xfId="4155"/>
    <cellStyle name="Assumption Date. 9 13" xfId="4156"/>
    <cellStyle name="Assumption Date. 9 2" xfId="4157"/>
    <cellStyle name="Assumption Date. 9 2 10" xfId="4158"/>
    <cellStyle name="Assumption Date. 9 2 11" xfId="4159"/>
    <cellStyle name="Assumption Date. 9 2 12" xfId="4160"/>
    <cellStyle name="Assumption Date. 9 2 2" xfId="4161"/>
    <cellStyle name="Assumption Date. 9 2 2 10" xfId="4162"/>
    <cellStyle name="Assumption Date. 9 2 2 2" xfId="4163"/>
    <cellStyle name="Assumption Date. 9 2 2 2 10" xfId="4164"/>
    <cellStyle name="Assumption Date. 9 2 2 2 2" xfId="4165"/>
    <cellStyle name="Assumption Date. 9 2 2 2 3" xfId="4166"/>
    <cellStyle name="Assumption Date. 9 2 2 2 4" xfId="4167"/>
    <cellStyle name="Assumption Date. 9 2 2 2 5" xfId="4168"/>
    <cellStyle name="Assumption Date. 9 2 2 2 6" xfId="4169"/>
    <cellStyle name="Assumption Date. 9 2 2 2 7" xfId="4170"/>
    <cellStyle name="Assumption Date. 9 2 2 2 8" xfId="4171"/>
    <cellStyle name="Assumption Date. 9 2 2 2 9" xfId="4172"/>
    <cellStyle name="Assumption Date. 9 2 2 3" xfId="4173"/>
    <cellStyle name="Assumption Date. 9 2 2 4" xfId="4174"/>
    <cellStyle name="Assumption Date. 9 2 2 5" xfId="4175"/>
    <cellStyle name="Assumption Date. 9 2 2 6" xfId="4176"/>
    <cellStyle name="Assumption Date. 9 2 2 7" xfId="4177"/>
    <cellStyle name="Assumption Date. 9 2 2 8" xfId="4178"/>
    <cellStyle name="Assumption Date. 9 2 2 9" xfId="4179"/>
    <cellStyle name="Assumption Date. 9 2 3" xfId="4180"/>
    <cellStyle name="Assumption Date. 9 2 3 10" xfId="4181"/>
    <cellStyle name="Assumption Date. 9 2 3 2" xfId="4182"/>
    <cellStyle name="Assumption Date. 9 2 3 3" xfId="4183"/>
    <cellStyle name="Assumption Date. 9 2 3 4" xfId="4184"/>
    <cellStyle name="Assumption Date. 9 2 3 5" xfId="4185"/>
    <cellStyle name="Assumption Date. 9 2 3 6" xfId="4186"/>
    <cellStyle name="Assumption Date. 9 2 3 7" xfId="4187"/>
    <cellStyle name="Assumption Date. 9 2 3 8" xfId="4188"/>
    <cellStyle name="Assumption Date. 9 2 3 9" xfId="4189"/>
    <cellStyle name="Assumption Date. 9 2 4" xfId="4190"/>
    <cellStyle name="Assumption Date. 9 2 5" xfId="4191"/>
    <cellStyle name="Assumption Date. 9 2 6" xfId="4192"/>
    <cellStyle name="Assumption Date. 9 2 7" xfId="4193"/>
    <cellStyle name="Assumption Date. 9 2 8" xfId="4194"/>
    <cellStyle name="Assumption Date. 9 2 9" xfId="4195"/>
    <cellStyle name="Assumption Date. 9 3" xfId="4196"/>
    <cellStyle name="Assumption Date. 9 3 10" xfId="4197"/>
    <cellStyle name="Assumption Date. 9 3 2" xfId="4198"/>
    <cellStyle name="Assumption Date. 9 3 2 10" xfId="4199"/>
    <cellStyle name="Assumption Date. 9 3 2 2" xfId="4200"/>
    <cellStyle name="Assumption Date. 9 3 2 3" xfId="4201"/>
    <cellStyle name="Assumption Date. 9 3 2 4" xfId="4202"/>
    <cellStyle name="Assumption Date. 9 3 2 5" xfId="4203"/>
    <cellStyle name="Assumption Date. 9 3 2 6" xfId="4204"/>
    <cellStyle name="Assumption Date. 9 3 2 7" xfId="4205"/>
    <cellStyle name="Assumption Date. 9 3 2 8" xfId="4206"/>
    <cellStyle name="Assumption Date. 9 3 2 9" xfId="4207"/>
    <cellStyle name="Assumption Date. 9 3 3" xfId="4208"/>
    <cellStyle name="Assumption Date. 9 3 4" xfId="4209"/>
    <cellStyle name="Assumption Date. 9 3 5" xfId="4210"/>
    <cellStyle name="Assumption Date. 9 3 6" xfId="4211"/>
    <cellStyle name="Assumption Date. 9 3 7" xfId="4212"/>
    <cellStyle name="Assumption Date. 9 3 8" xfId="4213"/>
    <cellStyle name="Assumption Date. 9 3 9" xfId="4214"/>
    <cellStyle name="Assumption Date. 9 4" xfId="4215"/>
    <cellStyle name="Assumption Date. 9 4 10" xfId="4216"/>
    <cellStyle name="Assumption Date. 9 4 2" xfId="4217"/>
    <cellStyle name="Assumption Date. 9 4 3" xfId="4218"/>
    <cellStyle name="Assumption Date. 9 4 4" xfId="4219"/>
    <cellStyle name="Assumption Date. 9 4 5" xfId="4220"/>
    <cellStyle name="Assumption Date. 9 4 6" xfId="4221"/>
    <cellStyle name="Assumption Date. 9 4 7" xfId="4222"/>
    <cellStyle name="Assumption Date. 9 4 8" xfId="4223"/>
    <cellStyle name="Assumption Date. 9 4 9" xfId="4224"/>
    <cellStyle name="Assumption Date. 9 5" xfId="4225"/>
    <cellStyle name="Assumption Date. 9 6" xfId="4226"/>
    <cellStyle name="Assumption Date. 9 7" xfId="4227"/>
    <cellStyle name="Assumption Date. 9 8" xfId="4228"/>
    <cellStyle name="Assumption Date. 9 9" xfId="4229"/>
    <cellStyle name="Assumption Heading." xfId="4230"/>
    <cellStyle name="Assumption Heading. 10" xfId="4231"/>
    <cellStyle name="Assumption Heading. 10 10" xfId="4232"/>
    <cellStyle name="Assumption Heading. 10 11" xfId="4233"/>
    <cellStyle name="Assumption Heading. 10 12" xfId="4234"/>
    <cellStyle name="Assumption Heading. 10 13" xfId="4235"/>
    <cellStyle name="Assumption Heading. 10 2" xfId="4236"/>
    <cellStyle name="Assumption Heading. 10 2 10" xfId="4237"/>
    <cellStyle name="Assumption Heading. 10 2 11" xfId="4238"/>
    <cellStyle name="Assumption Heading. 10 2 12" xfId="4239"/>
    <cellStyle name="Assumption Heading. 10 2 2" xfId="4240"/>
    <cellStyle name="Assumption Heading. 10 2 2 10" xfId="4241"/>
    <cellStyle name="Assumption Heading. 10 2 2 2" xfId="4242"/>
    <cellStyle name="Assumption Heading. 10 2 2 2 10" xfId="4243"/>
    <cellStyle name="Assumption Heading. 10 2 2 2 2" xfId="4244"/>
    <cellStyle name="Assumption Heading. 10 2 2 2 3" xfId="4245"/>
    <cellStyle name="Assumption Heading. 10 2 2 2 4" xfId="4246"/>
    <cellStyle name="Assumption Heading. 10 2 2 2 5" xfId="4247"/>
    <cellStyle name="Assumption Heading. 10 2 2 2 6" xfId="4248"/>
    <cellStyle name="Assumption Heading. 10 2 2 2 7" xfId="4249"/>
    <cellStyle name="Assumption Heading. 10 2 2 2 8" xfId="4250"/>
    <cellStyle name="Assumption Heading. 10 2 2 2 9" xfId="4251"/>
    <cellStyle name="Assumption Heading. 10 2 2 3" xfId="4252"/>
    <cellStyle name="Assumption Heading. 10 2 2 4" xfId="4253"/>
    <cellStyle name="Assumption Heading. 10 2 2 5" xfId="4254"/>
    <cellStyle name="Assumption Heading. 10 2 2 6" xfId="4255"/>
    <cellStyle name="Assumption Heading. 10 2 2 7" xfId="4256"/>
    <cellStyle name="Assumption Heading. 10 2 2 8" xfId="4257"/>
    <cellStyle name="Assumption Heading. 10 2 2 9" xfId="4258"/>
    <cellStyle name="Assumption Heading. 10 2 3" xfId="4259"/>
    <cellStyle name="Assumption Heading. 10 2 3 10" xfId="4260"/>
    <cellStyle name="Assumption Heading. 10 2 3 2" xfId="4261"/>
    <cellStyle name="Assumption Heading. 10 2 3 3" xfId="4262"/>
    <cellStyle name="Assumption Heading. 10 2 3 4" xfId="4263"/>
    <cellStyle name="Assumption Heading. 10 2 3 5" xfId="4264"/>
    <cellStyle name="Assumption Heading. 10 2 3 6" xfId="4265"/>
    <cellStyle name="Assumption Heading. 10 2 3 7" xfId="4266"/>
    <cellStyle name="Assumption Heading. 10 2 3 8" xfId="4267"/>
    <cellStyle name="Assumption Heading. 10 2 3 9" xfId="4268"/>
    <cellStyle name="Assumption Heading. 10 2 4" xfId="4269"/>
    <cellStyle name="Assumption Heading. 10 2 5" xfId="4270"/>
    <cellStyle name="Assumption Heading. 10 2 6" xfId="4271"/>
    <cellStyle name="Assumption Heading. 10 2 7" xfId="4272"/>
    <cellStyle name="Assumption Heading. 10 2 8" xfId="4273"/>
    <cellStyle name="Assumption Heading. 10 2 9" xfId="4274"/>
    <cellStyle name="Assumption Heading. 10 3" xfId="4275"/>
    <cellStyle name="Assumption Heading. 10 3 10" xfId="4276"/>
    <cellStyle name="Assumption Heading. 10 3 2" xfId="4277"/>
    <cellStyle name="Assumption Heading. 10 3 2 10" xfId="4278"/>
    <cellStyle name="Assumption Heading. 10 3 2 2" xfId="4279"/>
    <cellStyle name="Assumption Heading. 10 3 2 3" xfId="4280"/>
    <cellStyle name="Assumption Heading. 10 3 2 4" xfId="4281"/>
    <cellStyle name="Assumption Heading. 10 3 2 5" xfId="4282"/>
    <cellStyle name="Assumption Heading. 10 3 2 6" xfId="4283"/>
    <cellStyle name="Assumption Heading. 10 3 2 7" xfId="4284"/>
    <cellStyle name="Assumption Heading. 10 3 2 8" xfId="4285"/>
    <cellStyle name="Assumption Heading. 10 3 2 9" xfId="4286"/>
    <cellStyle name="Assumption Heading. 10 3 3" xfId="4287"/>
    <cellStyle name="Assumption Heading. 10 3 4" xfId="4288"/>
    <cellStyle name="Assumption Heading. 10 3 5" xfId="4289"/>
    <cellStyle name="Assumption Heading. 10 3 6" xfId="4290"/>
    <cellStyle name="Assumption Heading. 10 3 7" xfId="4291"/>
    <cellStyle name="Assumption Heading. 10 3 8" xfId="4292"/>
    <cellStyle name="Assumption Heading. 10 3 9" xfId="4293"/>
    <cellStyle name="Assumption Heading. 10 4" xfId="4294"/>
    <cellStyle name="Assumption Heading. 10 4 10" xfId="4295"/>
    <cellStyle name="Assumption Heading. 10 4 2" xfId="4296"/>
    <cellStyle name="Assumption Heading. 10 4 3" xfId="4297"/>
    <cellStyle name="Assumption Heading. 10 4 4" xfId="4298"/>
    <cellStyle name="Assumption Heading. 10 4 5" xfId="4299"/>
    <cellStyle name="Assumption Heading. 10 4 6" xfId="4300"/>
    <cellStyle name="Assumption Heading. 10 4 7" xfId="4301"/>
    <cellStyle name="Assumption Heading. 10 4 8" xfId="4302"/>
    <cellStyle name="Assumption Heading. 10 4 9" xfId="4303"/>
    <cellStyle name="Assumption Heading. 10 5" xfId="4304"/>
    <cellStyle name="Assumption Heading. 10 6" xfId="4305"/>
    <cellStyle name="Assumption Heading. 10 7" xfId="4306"/>
    <cellStyle name="Assumption Heading. 10 8" xfId="4307"/>
    <cellStyle name="Assumption Heading. 10 9" xfId="4308"/>
    <cellStyle name="Assumption Heading. 11" xfId="4309"/>
    <cellStyle name="Assumption Heading. 11 10" xfId="4310"/>
    <cellStyle name="Assumption Heading. 11 11" xfId="4311"/>
    <cellStyle name="Assumption Heading. 11 12" xfId="4312"/>
    <cellStyle name="Assumption Heading. 11 2" xfId="4313"/>
    <cellStyle name="Assumption Heading. 11 2 10" xfId="4314"/>
    <cellStyle name="Assumption Heading. 11 2 2" xfId="4315"/>
    <cellStyle name="Assumption Heading. 11 2 2 10" xfId="4316"/>
    <cellStyle name="Assumption Heading. 11 2 2 2" xfId="4317"/>
    <cellStyle name="Assumption Heading. 11 2 2 3" xfId="4318"/>
    <cellStyle name="Assumption Heading. 11 2 2 4" xfId="4319"/>
    <cellStyle name="Assumption Heading. 11 2 2 5" xfId="4320"/>
    <cellStyle name="Assumption Heading. 11 2 2 6" xfId="4321"/>
    <cellStyle name="Assumption Heading. 11 2 2 7" xfId="4322"/>
    <cellStyle name="Assumption Heading. 11 2 2 8" xfId="4323"/>
    <cellStyle name="Assumption Heading. 11 2 2 9" xfId="4324"/>
    <cellStyle name="Assumption Heading. 11 2 3" xfId="4325"/>
    <cellStyle name="Assumption Heading. 11 2 4" xfId="4326"/>
    <cellStyle name="Assumption Heading. 11 2 5" xfId="4327"/>
    <cellStyle name="Assumption Heading. 11 2 6" xfId="4328"/>
    <cellStyle name="Assumption Heading. 11 2 7" xfId="4329"/>
    <cellStyle name="Assumption Heading. 11 2 8" xfId="4330"/>
    <cellStyle name="Assumption Heading. 11 2 9" xfId="4331"/>
    <cellStyle name="Assumption Heading. 11 3" xfId="4332"/>
    <cellStyle name="Assumption Heading. 11 3 10" xfId="4333"/>
    <cellStyle name="Assumption Heading. 11 3 2" xfId="4334"/>
    <cellStyle name="Assumption Heading. 11 3 3" xfId="4335"/>
    <cellStyle name="Assumption Heading. 11 3 4" xfId="4336"/>
    <cellStyle name="Assumption Heading. 11 3 5" xfId="4337"/>
    <cellStyle name="Assumption Heading. 11 3 6" xfId="4338"/>
    <cellStyle name="Assumption Heading. 11 3 7" xfId="4339"/>
    <cellStyle name="Assumption Heading. 11 3 8" xfId="4340"/>
    <cellStyle name="Assumption Heading. 11 3 9" xfId="4341"/>
    <cellStyle name="Assumption Heading. 11 4" xfId="4342"/>
    <cellStyle name="Assumption Heading. 11 5" xfId="4343"/>
    <cellStyle name="Assumption Heading. 11 6" xfId="4344"/>
    <cellStyle name="Assumption Heading. 11 7" xfId="4345"/>
    <cellStyle name="Assumption Heading. 11 8" xfId="4346"/>
    <cellStyle name="Assumption Heading. 11 9" xfId="4347"/>
    <cellStyle name="Assumption Heading. 12" xfId="4348"/>
    <cellStyle name="Assumption Heading. 12 10" xfId="4349"/>
    <cellStyle name="Assumption Heading. 12 11" xfId="4350"/>
    <cellStyle name="Assumption Heading. 12 12" xfId="4351"/>
    <cellStyle name="Assumption Heading. 12 2" xfId="4352"/>
    <cellStyle name="Assumption Heading. 12 2 10" xfId="4353"/>
    <cellStyle name="Assumption Heading. 12 2 2" xfId="4354"/>
    <cellStyle name="Assumption Heading. 12 2 2 10" xfId="4355"/>
    <cellStyle name="Assumption Heading. 12 2 2 2" xfId="4356"/>
    <cellStyle name="Assumption Heading. 12 2 2 3" xfId="4357"/>
    <cellStyle name="Assumption Heading. 12 2 2 4" xfId="4358"/>
    <cellStyle name="Assumption Heading. 12 2 2 5" xfId="4359"/>
    <cellStyle name="Assumption Heading. 12 2 2 6" xfId="4360"/>
    <cellStyle name="Assumption Heading. 12 2 2 7" xfId="4361"/>
    <cellStyle name="Assumption Heading. 12 2 2 8" xfId="4362"/>
    <cellStyle name="Assumption Heading. 12 2 2 9" xfId="4363"/>
    <cellStyle name="Assumption Heading. 12 2 3" xfId="4364"/>
    <cellStyle name="Assumption Heading. 12 2 4" xfId="4365"/>
    <cellStyle name="Assumption Heading. 12 2 5" xfId="4366"/>
    <cellStyle name="Assumption Heading. 12 2 6" xfId="4367"/>
    <cellStyle name="Assumption Heading. 12 2 7" xfId="4368"/>
    <cellStyle name="Assumption Heading. 12 2 8" xfId="4369"/>
    <cellStyle name="Assumption Heading. 12 2 9" xfId="4370"/>
    <cellStyle name="Assumption Heading. 12 3" xfId="4371"/>
    <cellStyle name="Assumption Heading. 12 3 10" xfId="4372"/>
    <cellStyle name="Assumption Heading. 12 3 2" xfId="4373"/>
    <cellStyle name="Assumption Heading. 12 3 3" xfId="4374"/>
    <cellStyle name="Assumption Heading. 12 3 4" xfId="4375"/>
    <cellStyle name="Assumption Heading. 12 3 5" xfId="4376"/>
    <cellStyle name="Assumption Heading. 12 3 6" xfId="4377"/>
    <cellStyle name="Assumption Heading. 12 3 7" xfId="4378"/>
    <cellStyle name="Assumption Heading. 12 3 8" xfId="4379"/>
    <cellStyle name="Assumption Heading. 12 3 9" xfId="4380"/>
    <cellStyle name="Assumption Heading. 12 4" xfId="4381"/>
    <cellStyle name="Assumption Heading. 12 5" xfId="4382"/>
    <cellStyle name="Assumption Heading. 12 6" xfId="4383"/>
    <cellStyle name="Assumption Heading. 12 7" xfId="4384"/>
    <cellStyle name="Assumption Heading. 12 8" xfId="4385"/>
    <cellStyle name="Assumption Heading. 12 9" xfId="4386"/>
    <cellStyle name="Assumption Heading. 13" xfId="4387"/>
    <cellStyle name="Assumption Heading. 13 10" xfId="4388"/>
    <cellStyle name="Assumption Heading. 13 11" xfId="4389"/>
    <cellStyle name="Assumption Heading. 13 12" xfId="4390"/>
    <cellStyle name="Assumption Heading. 13 2" xfId="4391"/>
    <cellStyle name="Assumption Heading. 13 2 10" xfId="4392"/>
    <cellStyle name="Assumption Heading. 13 2 2" xfId="4393"/>
    <cellStyle name="Assumption Heading. 13 2 2 10" xfId="4394"/>
    <cellStyle name="Assumption Heading. 13 2 2 2" xfId="4395"/>
    <cellStyle name="Assumption Heading. 13 2 2 3" xfId="4396"/>
    <cellStyle name="Assumption Heading. 13 2 2 4" xfId="4397"/>
    <cellStyle name="Assumption Heading. 13 2 2 5" xfId="4398"/>
    <cellStyle name="Assumption Heading. 13 2 2 6" xfId="4399"/>
    <cellStyle name="Assumption Heading. 13 2 2 7" xfId="4400"/>
    <cellStyle name="Assumption Heading. 13 2 2 8" xfId="4401"/>
    <cellStyle name="Assumption Heading. 13 2 2 9" xfId="4402"/>
    <cellStyle name="Assumption Heading. 13 2 3" xfId="4403"/>
    <cellStyle name="Assumption Heading. 13 2 4" xfId="4404"/>
    <cellStyle name="Assumption Heading. 13 2 5" xfId="4405"/>
    <cellStyle name="Assumption Heading. 13 2 6" xfId="4406"/>
    <cellStyle name="Assumption Heading. 13 2 7" xfId="4407"/>
    <cellStyle name="Assumption Heading. 13 2 8" xfId="4408"/>
    <cellStyle name="Assumption Heading. 13 2 9" xfId="4409"/>
    <cellStyle name="Assumption Heading. 13 3" xfId="4410"/>
    <cellStyle name="Assumption Heading. 13 3 10" xfId="4411"/>
    <cellStyle name="Assumption Heading. 13 3 2" xfId="4412"/>
    <cellStyle name="Assumption Heading. 13 3 3" xfId="4413"/>
    <cellStyle name="Assumption Heading. 13 3 4" xfId="4414"/>
    <cellStyle name="Assumption Heading. 13 3 5" xfId="4415"/>
    <cellStyle name="Assumption Heading. 13 3 6" xfId="4416"/>
    <cellStyle name="Assumption Heading. 13 3 7" xfId="4417"/>
    <cellStyle name="Assumption Heading. 13 3 8" xfId="4418"/>
    <cellStyle name="Assumption Heading. 13 3 9" xfId="4419"/>
    <cellStyle name="Assumption Heading. 13 4" xfId="4420"/>
    <cellStyle name="Assumption Heading. 13 5" xfId="4421"/>
    <cellStyle name="Assumption Heading. 13 6" xfId="4422"/>
    <cellStyle name="Assumption Heading. 13 7" xfId="4423"/>
    <cellStyle name="Assumption Heading. 13 8" xfId="4424"/>
    <cellStyle name="Assumption Heading. 13 9" xfId="4425"/>
    <cellStyle name="Assumption Heading. 14" xfId="4426"/>
    <cellStyle name="Assumption Heading. 14 10" xfId="4427"/>
    <cellStyle name="Assumption Heading. 14 2" xfId="4428"/>
    <cellStyle name="Assumption Heading. 14 2 10" xfId="4429"/>
    <cellStyle name="Assumption Heading. 14 2 2" xfId="4430"/>
    <cellStyle name="Assumption Heading. 14 2 3" xfId="4431"/>
    <cellStyle name="Assumption Heading. 14 2 4" xfId="4432"/>
    <cellStyle name="Assumption Heading. 14 2 5" xfId="4433"/>
    <cellStyle name="Assumption Heading. 14 2 6" xfId="4434"/>
    <cellStyle name="Assumption Heading. 14 2 7" xfId="4435"/>
    <cellStyle name="Assumption Heading. 14 2 8" xfId="4436"/>
    <cellStyle name="Assumption Heading. 14 2 9" xfId="4437"/>
    <cellStyle name="Assumption Heading. 14 3" xfId="4438"/>
    <cellStyle name="Assumption Heading. 14 4" xfId="4439"/>
    <cellStyle name="Assumption Heading. 14 5" xfId="4440"/>
    <cellStyle name="Assumption Heading. 14 6" xfId="4441"/>
    <cellStyle name="Assumption Heading. 14 7" xfId="4442"/>
    <cellStyle name="Assumption Heading. 14 8" xfId="4443"/>
    <cellStyle name="Assumption Heading. 14 9" xfId="4444"/>
    <cellStyle name="Assumption Heading. 15" xfId="4445"/>
    <cellStyle name="Assumption Heading. 15 10" xfId="4446"/>
    <cellStyle name="Assumption Heading. 15 2" xfId="4447"/>
    <cellStyle name="Assumption Heading. 15 3" xfId="4448"/>
    <cellStyle name="Assumption Heading. 15 4" xfId="4449"/>
    <cellStyle name="Assumption Heading. 15 5" xfId="4450"/>
    <cellStyle name="Assumption Heading. 15 6" xfId="4451"/>
    <cellStyle name="Assumption Heading. 15 7" xfId="4452"/>
    <cellStyle name="Assumption Heading. 15 8" xfId="4453"/>
    <cellStyle name="Assumption Heading. 15 9" xfId="4454"/>
    <cellStyle name="Assumption Heading. 16" xfId="4455"/>
    <cellStyle name="Assumption Heading. 17" xfId="4456"/>
    <cellStyle name="Assumption Heading. 18" xfId="4457"/>
    <cellStyle name="Assumption Heading. 19" xfId="4458"/>
    <cellStyle name="Assumption Heading. 2" xfId="4459"/>
    <cellStyle name="Assumption Heading. 2 10" xfId="4460"/>
    <cellStyle name="Assumption Heading. 2 10 10" xfId="4461"/>
    <cellStyle name="Assumption Heading. 2 10 2" xfId="4462"/>
    <cellStyle name="Assumption Heading. 2 10 3" xfId="4463"/>
    <cellStyle name="Assumption Heading. 2 10 4" xfId="4464"/>
    <cellStyle name="Assumption Heading. 2 10 5" xfId="4465"/>
    <cellStyle name="Assumption Heading. 2 10 6" xfId="4466"/>
    <cellStyle name="Assumption Heading. 2 10 7" xfId="4467"/>
    <cellStyle name="Assumption Heading. 2 10 8" xfId="4468"/>
    <cellStyle name="Assumption Heading. 2 10 9" xfId="4469"/>
    <cellStyle name="Assumption Heading. 2 11" xfId="4470"/>
    <cellStyle name="Assumption Heading. 2 12" xfId="4471"/>
    <cellStyle name="Assumption Heading. 2 13" xfId="4472"/>
    <cellStyle name="Assumption Heading. 2 14" xfId="4473"/>
    <cellStyle name="Assumption Heading. 2 15" xfId="4474"/>
    <cellStyle name="Assumption Heading. 2 16" xfId="4475"/>
    <cellStyle name="Assumption Heading. 2 17" xfId="4476"/>
    <cellStyle name="Assumption Heading. 2 18" xfId="4477"/>
    <cellStyle name="Assumption Heading. 2 19" xfId="4478"/>
    <cellStyle name="Assumption Heading. 2 2" xfId="4479"/>
    <cellStyle name="Assumption Heading. 2 2 10" xfId="4480"/>
    <cellStyle name="Assumption Heading. 2 2 11" xfId="4481"/>
    <cellStyle name="Assumption Heading. 2 2 12" xfId="4482"/>
    <cellStyle name="Assumption Heading. 2 2 13" xfId="4483"/>
    <cellStyle name="Assumption Heading. 2 2 14" xfId="4484"/>
    <cellStyle name="Assumption Heading. 2 2 15" xfId="4485"/>
    <cellStyle name="Assumption Heading. 2 2 16" xfId="4486"/>
    <cellStyle name="Assumption Heading. 2 2 17" xfId="4487"/>
    <cellStyle name="Assumption Heading. 2 2 18" xfId="4488"/>
    <cellStyle name="Assumption Heading. 2 2 2" xfId="4489"/>
    <cellStyle name="Assumption Heading. 2 2 2 10" xfId="4490"/>
    <cellStyle name="Assumption Heading. 2 2 2 11" xfId="4491"/>
    <cellStyle name="Assumption Heading. 2 2 2 12" xfId="4492"/>
    <cellStyle name="Assumption Heading. 2 2 2 13" xfId="4493"/>
    <cellStyle name="Assumption Heading. 2 2 2 14" xfId="4494"/>
    <cellStyle name="Assumption Heading. 2 2 2 2" xfId="4495"/>
    <cellStyle name="Assumption Heading. 2 2 2 2 10" xfId="4496"/>
    <cellStyle name="Assumption Heading. 2 2 2 2 11" xfId="4497"/>
    <cellStyle name="Assumption Heading. 2 2 2 2 12" xfId="4498"/>
    <cellStyle name="Assumption Heading. 2 2 2 2 13" xfId="4499"/>
    <cellStyle name="Assumption Heading. 2 2 2 2 2" xfId="4500"/>
    <cellStyle name="Assumption Heading. 2 2 2 2 2 10" xfId="4501"/>
    <cellStyle name="Assumption Heading. 2 2 2 2 2 11" xfId="4502"/>
    <cellStyle name="Assumption Heading. 2 2 2 2 2 12" xfId="4503"/>
    <cellStyle name="Assumption Heading. 2 2 2 2 2 2" xfId="4504"/>
    <cellStyle name="Assumption Heading. 2 2 2 2 2 2 10" xfId="4505"/>
    <cellStyle name="Assumption Heading. 2 2 2 2 2 2 2" xfId="4506"/>
    <cellStyle name="Assumption Heading. 2 2 2 2 2 2 2 10" xfId="4507"/>
    <cellStyle name="Assumption Heading. 2 2 2 2 2 2 2 2" xfId="4508"/>
    <cellStyle name="Assumption Heading. 2 2 2 2 2 2 2 3" xfId="4509"/>
    <cellStyle name="Assumption Heading. 2 2 2 2 2 2 2 4" xfId="4510"/>
    <cellStyle name="Assumption Heading. 2 2 2 2 2 2 2 5" xfId="4511"/>
    <cellStyle name="Assumption Heading. 2 2 2 2 2 2 2 6" xfId="4512"/>
    <cellStyle name="Assumption Heading. 2 2 2 2 2 2 2 7" xfId="4513"/>
    <cellStyle name="Assumption Heading. 2 2 2 2 2 2 2 8" xfId="4514"/>
    <cellStyle name="Assumption Heading. 2 2 2 2 2 2 2 9" xfId="4515"/>
    <cellStyle name="Assumption Heading. 2 2 2 2 2 2 3" xfId="4516"/>
    <cellStyle name="Assumption Heading. 2 2 2 2 2 2 4" xfId="4517"/>
    <cellStyle name="Assumption Heading. 2 2 2 2 2 2 5" xfId="4518"/>
    <cellStyle name="Assumption Heading. 2 2 2 2 2 2 6" xfId="4519"/>
    <cellStyle name="Assumption Heading. 2 2 2 2 2 2 7" xfId="4520"/>
    <cellStyle name="Assumption Heading. 2 2 2 2 2 2 8" xfId="4521"/>
    <cellStyle name="Assumption Heading. 2 2 2 2 2 2 9" xfId="4522"/>
    <cellStyle name="Assumption Heading. 2 2 2 2 2 3" xfId="4523"/>
    <cellStyle name="Assumption Heading. 2 2 2 2 2 3 10" xfId="4524"/>
    <cellStyle name="Assumption Heading. 2 2 2 2 2 3 2" xfId="4525"/>
    <cellStyle name="Assumption Heading. 2 2 2 2 2 3 3" xfId="4526"/>
    <cellStyle name="Assumption Heading. 2 2 2 2 2 3 4" xfId="4527"/>
    <cellStyle name="Assumption Heading. 2 2 2 2 2 3 5" xfId="4528"/>
    <cellStyle name="Assumption Heading. 2 2 2 2 2 3 6" xfId="4529"/>
    <cellStyle name="Assumption Heading. 2 2 2 2 2 3 7" xfId="4530"/>
    <cellStyle name="Assumption Heading. 2 2 2 2 2 3 8" xfId="4531"/>
    <cellStyle name="Assumption Heading. 2 2 2 2 2 3 9" xfId="4532"/>
    <cellStyle name="Assumption Heading. 2 2 2 2 2 4" xfId="4533"/>
    <cellStyle name="Assumption Heading. 2 2 2 2 2 5" xfId="4534"/>
    <cellStyle name="Assumption Heading. 2 2 2 2 2 6" xfId="4535"/>
    <cellStyle name="Assumption Heading. 2 2 2 2 2 7" xfId="4536"/>
    <cellStyle name="Assumption Heading. 2 2 2 2 2 8" xfId="4537"/>
    <cellStyle name="Assumption Heading. 2 2 2 2 2 9" xfId="4538"/>
    <cellStyle name="Assumption Heading. 2 2 2 2 3" xfId="4539"/>
    <cellStyle name="Assumption Heading. 2 2 2 2 3 10" xfId="4540"/>
    <cellStyle name="Assumption Heading. 2 2 2 2 3 2" xfId="4541"/>
    <cellStyle name="Assumption Heading. 2 2 2 2 3 2 10" xfId="4542"/>
    <cellStyle name="Assumption Heading. 2 2 2 2 3 2 2" xfId="4543"/>
    <cellStyle name="Assumption Heading. 2 2 2 2 3 2 3" xfId="4544"/>
    <cellStyle name="Assumption Heading. 2 2 2 2 3 2 4" xfId="4545"/>
    <cellStyle name="Assumption Heading. 2 2 2 2 3 2 5" xfId="4546"/>
    <cellStyle name="Assumption Heading. 2 2 2 2 3 2 6" xfId="4547"/>
    <cellStyle name="Assumption Heading. 2 2 2 2 3 2 7" xfId="4548"/>
    <cellStyle name="Assumption Heading. 2 2 2 2 3 2 8" xfId="4549"/>
    <cellStyle name="Assumption Heading. 2 2 2 2 3 2 9" xfId="4550"/>
    <cellStyle name="Assumption Heading. 2 2 2 2 3 3" xfId="4551"/>
    <cellStyle name="Assumption Heading. 2 2 2 2 3 4" xfId="4552"/>
    <cellStyle name="Assumption Heading. 2 2 2 2 3 5" xfId="4553"/>
    <cellStyle name="Assumption Heading. 2 2 2 2 3 6" xfId="4554"/>
    <cellStyle name="Assumption Heading. 2 2 2 2 3 7" xfId="4555"/>
    <cellStyle name="Assumption Heading. 2 2 2 2 3 8" xfId="4556"/>
    <cellStyle name="Assumption Heading. 2 2 2 2 3 9" xfId="4557"/>
    <cellStyle name="Assumption Heading. 2 2 2 2 4" xfId="4558"/>
    <cellStyle name="Assumption Heading. 2 2 2 2 4 10" xfId="4559"/>
    <cellStyle name="Assumption Heading. 2 2 2 2 4 2" xfId="4560"/>
    <cellStyle name="Assumption Heading. 2 2 2 2 4 3" xfId="4561"/>
    <cellStyle name="Assumption Heading. 2 2 2 2 4 4" xfId="4562"/>
    <cellStyle name="Assumption Heading. 2 2 2 2 4 5" xfId="4563"/>
    <cellStyle name="Assumption Heading. 2 2 2 2 4 6" xfId="4564"/>
    <cellStyle name="Assumption Heading. 2 2 2 2 4 7" xfId="4565"/>
    <cellStyle name="Assumption Heading. 2 2 2 2 4 8" xfId="4566"/>
    <cellStyle name="Assumption Heading. 2 2 2 2 4 9" xfId="4567"/>
    <cellStyle name="Assumption Heading. 2 2 2 2 5" xfId="4568"/>
    <cellStyle name="Assumption Heading. 2 2 2 2 6" xfId="4569"/>
    <cellStyle name="Assumption Heading. 2 2 2 2 7" xfId="4570"/>
    <cellStyle name="Assumption Heading. 2 2 2 2 8" xfId="4571"/>
    <cellStyle name="Assumption Heading. 2 2 2 2 9" xfId="4572"/>
    <cellStyle name="Assumption Heading. 2 2 2 3" xfId="4573"/>
    <cellStyle name="Assumption Heading. 2 2 2 3 10" xfId="4574"/>
    <cellStyle name="Assumption Heading. 2 2 2 3 11" xfId="4575"/>
    <cellStyle name="Assumption Heading. 2 2 2 3 12" xfId="4576"/>
    <cellStyle name="Assumption Heading. 2 2 2 3 2" xfId="4577"/>
    <cellStyle name="Assumption Heading. 2 2 2 3 2 10" xfId="4578"/>
    <cellStyle name="Assumption Heading. 2 2 2 3 2 2" xfId="4579"/>
    <cellStyle name="Assumption Heading. 2 2 2 3 2 2 10" xfId="4580"/>
    <cellStyle name="Assumption Heading. 2 2 2 3 2 2 2" xfId="4581"/>
    <cellStyle name="Assumption Heading. 2 2 2 3 2 2 3" xfId="4582"/>
    <cellStyle name="Assumption Heading. 2 2 2 3 2 2 4" xfId="4583"/>
    <cellStyle name="Assumption Heading. 2 2 2 3 2 2 5" xfId="4584"/>
    <cellStyle name="Assumption Heading. 2 2 2 3 2 2 6" xfId="4585"/>
    <cellStyle name="Assumption Heading. 2 2 2 3 2 2 7" xfId="4586"/>
    <cellStyle name="Assumption Heading. 2 2 2 3 2 2 8" xfId="4587"/>
    <cellStyle name="Assumption Heading. 2 2 2 3 2 2 9" xfId="4588"/>
    <cellStyle name="Assumption Heading. 2 2 2 3 2 3" xfId="4589"/>
    <cellStyle name="Assumption Heading. 2 2 2 3 2 4" xfId="4590"/>
    <cellStyle name="Assumption Heading. 2 2 2 3 2 5" xfId="4591"/>
    <cellStyle name="Assumption Heading. 2 2 2 3 2 6" xfId="4592"/>
    <cellStyle name="Assumption Heading. 2 2 2 3 2 7" xfId="4593"/>
    <cellStyle name="Assumption Heading. 2 2 2 3 2 8" xfId="4594"/>
    <cellStyle name="Assumption Heading. 2 2 2 3 2 9" xfId="4595"/>
    <cellStyle name="Assumption Heading. 2 2 2 3 3" xfId="4596"/>
    <cellStyle name="Assumption Heading. 2 2 2 3 3 10" xfId="4597"/>
    <cellStyle name="Assumption Heading. 2 2 2 3 3 2" xfId="4598"/>
    <cellStyle name="Assumption Heading. 2 2 2 3 3 3" xfId="4599"/>
    <cellStyle name="Assumption Heading. 2 2 2 3 3 4" xfId="4600"/>
    <cellStyle name="Assumption Heading. 2 2 2 3 3 5" xfId="4601"/>
    <cellStyle name="Assumption Heading. 2 2 2 3 3 6" xfId="4602"/>
    <cellStyle name="Assumption Heading. 2 2 2 3 3 7" xfId="4603"/>
    <cellStyle name="Assumption Heading. 2 2 2 3 3 8" xfId="4604"/>
    <cellStyle name="Assumption Heading. 2 2 2 3 3 9" xfId="4605"/>
    <cellStyle name="Assumption Heading. 2 2 2 3 4" xfId="4606"/>
    <cellStyle name="Assumption Heading. 2 2 2 3 5" xfId="4607"/>
    <cellStyle name="Assumption Heading. 2 2 2 3 6" xfId="4608"/>
    <cellStyle name="Assumption Heading. 2 2 2 3 7" xfId="4609"/>
    <cellStyle name="Assumption Heading. 2 2 2 3 8" xfId="4610"/>
    <cellStyle name="Assumption Heading. 2 2 2 3 9" xfId="4611"/>
    <cellStyle name="Assumption Heading. 2 2 2 4" xfId="4612"/>
    <cellStyle name="Assumption Heading. 2 2 2 4 10" xfId="4613"/>
    <cellStyle name="Assumption Heading. 2 2 2 4 2" xfId="4614"/>
    <cellStyle name="Assumption Heading. 2 2 2 4 2 10" xfId="4615"/>
    <cellStyle name="Assumption Heading. 2 2 2 4 2 2" xfId="4616"/>
    <cellStyle name="Assumption Heading. 2 2 2 4 2 3" xfId="4617"/>
    <cellStyle name="Assumption Heading. 2 2 2 4 2 4" xfId="4618"/>
    <cellStyle name="Assumption Heading. 2 2 2 4 2 5" xfId="4619"/>
    <cellStyle name="Assumption Heading. 2 2 2 4 2 6" xfId="4620"/>
    <cellStyle name="Assumption Heading. 2 2 2 4 2 7" xfId="4621"/>
    <cellStyle name="Assumption Heading. 2 2 2 4 2 8" xfId="4622"/>
    <cellStyle name="Assumption Heading. 2 2 2 4 2 9" xfId="4623"/>
    <cellStyle name="Assumption Heading. 2 2 2 4 3" xfId="4624"/>
    <cellStyle name="Assumption Heading. 2 2 2 4 4" xfId="4625"/>
    <cellStyle name="Assumption Heading. 2 2 2 4 5" xfId="4626"/>
    <cellStyle name="Assumption Heading. 2 2 2 4 6" xfId="4627"/>
    <cellStyle name="Assumption Heading. 2 2 2 4 7" xfId="4628"/>
    <cellStyle name="Assumption Heading. 2 2 2 4 8" xfId="4629"/>
    <cellStyle name="Assumption Heading. 2 2 2 4 9" xfId="4630"/>
    <cellStyle name="Assumption Heading. 2 2 2 5" xfId="4631"/>
    <cellStyle name="Assumption Heading. 2 2 2 5 10" xfId="4632"/>
    <cellStyle name="Assumption Heading. 2 2 2 5 2" xfId="4633"/>
    <cellStyle name="Assumption Heading. 2 2 2 5 3" xfId="4634"/>
    <cellStyle name="Assumption Heading. 2 2 2 5 4" xfId="4635"/>
    <cellStyle name="Assumption Heading. 2 2 2 5 5" xfId="4636"/>
    <cellStyle name="Assumption Heading. 2 2 2 5 6" xfId="4637"/>
    <cellStyle name="Assumption Heading. 2 2 2 5 7" xfId="4638"/>
    <cellStyle name="Assumption Heading. 2 2 2 5 8" xfId="4639"/>
    <cellStyle name="Assumption Heading. 2 2 2 5 9" xfId="4640"/>
    <cellStyle name="Assumption Heading. 2 2 2 6" xfId="4641"/>
    <cellStyle name="Assumption Heading. 2 2 2 7" xfId="4642"/>
    <cellStyle name="Assumption Heading. 2 2 2 8" xfId="4643"/>
    <cellStyle name="Assumption Heading. 2 2 2 9" xfId="4644"/>
    <cellStyle name="Assumption Heading. 2 2 3" xfId="4645"/>
    <cellStyle name="Assumption Heading. 2 2 3 10" xfId="4646"/>
    <cellStyle name="Assumption Heading. 2 2 3 11" xfId="4647"/>
    <cellStyle name="Assumption Heading. 2 2 3 12" xfId="4648"/>
    <cellStyle name="Assumption Heading. 2 2 3 13" xfId="4649"/>
    <cellStyle name="Assumption Heading. 2 2 3 2" xfId="4650"/>
    <cellStyle name="Assumption Heading. 2 2 3 2 10" xfId="4651"/>
    <cellStyle name="Assumption Heading. 2 2 3 2 11" xfId="4652"/>
    <cellStyle name="Assumption Heading. 2 2 3 2 12" xfId="4653"/>
    <cellStyle name="Assumption Heading. 2 2 3 2 2" xfId="4654"/>
    <cellStyle name="Assumption Heading. 2 2 3 2 2 10" xfId="4655"/>
    <cellStyle name="Assumption Heading. 2 2 3 2 2 2" xfId="4656"/>
    <cellStyle name="Assumption Heading. 2 2 3 2 2 2 10" xfId="4657"/>
    <cellStyle name="Assumption Heading. 2 2 3 2 2 2 2" xfId="4658"/>
    <cellStyle name="Assumption Heading. 2 2 3 2 2 2 3" xfId="4659"/>
    <cellStyle name="Assumption Heading. 2 2 3 2 2 2 4" xfId="4660"/>
    <cellStyle name="Assumption Heading. 2 2 3 2 2 2 5" xfId="4661"/>
    <cellStyle name="Assumption Heading. 2 2 3 2 2 2 6" xfId="4662"/>
    <cellStyle name="Assumption Heading. 2 2 3 2 2 2 7" xfId="4663"/>
    <cellStyle name="Assumption Heading. 2 2 3 2 2 2 8" xfId="4664"/>
    <cellStyle name="Assumption Heading. 2 2 3 2 2 2 9" xfId="4665"/>
    <cellStyle name="Assumption Heading. 2 2 3 2 2 3" xfId="4666"/>
    <cellStyle name="Assumption Heading. 2 2 3 2 2 4" xfId="4667"/>
    <cellStyle name="Assumption Heading. 2 2 3 2 2 5" xfId="4668"/>
    <cellStyle name="Assumption Heading. 2 2 3 2 2 6" xfId="4669"/>
    <cellStyle name="Assumption Heading. 2 2 3 2 2 7" xfId="4670"/>
    <cellStyle name="Assumption Heading. 2 2 3 2 2 8" xfId="4671"/>
    <cellStyle name="Assumption Heading. 2 2 3 2 2 9" xfId="4672"/>
    <cellStyle name="Assumption Heading. 2 2 3 2 3" xfId="4673"/>
    <cellStyle name="Assumption Heading. 2 2 3 2 3 10" xfId="4674"/>
    <cellStyle name="Assumption Heading. 2 2 3 2 3 2" xfId="4675"/>
    <cellStyle name="Assumption Heading. 2 2 3 2 3 3" xfId="4676"/>
    <cellStyle name="Assumption Heading. 2 2 3 2 3 4" xfId="4677"/>
    <cellStyle name="Assumption Heading. 2 2 3 2 3 5" xfId="4678"/>
    <cellStyle name="Assumption Heading. 2 2 3 2 3 6" xfId="4679"/>
    <cellStyle name="Assumption Heading. 2 2 3 2 3 7" xfId="4680"/>
    <cellStyle name="Assumption Heading. 2 2 3 2 3 8" xfId="4681"/>
    <cellStyle name="Assumption Heading. 2 2 3 2 3 9" xfId="4682"/>
    <cellStyle name="Assumption Heading. 2 2 3 2 4" xfId="4683"/>
    <cellStyle name="Assumption Heading. 2 2 3 2 5" xfId="4684"/>
    <cellStyle name="Assumption Heading. 2 2 3 2 6" xfId="4685"/>
    <cellStyle name="Assumption Heading. 2 2 3 2 7" xfId="4686"/>
    <cellStyle name="Assumption Heading. 2 2 3 2 8" xfId="4687"/>
    <cellStyle name="Assumption Heading. 2 2 3 2 9" xfId="4688"/>
    <cellStyle name="Assumption Heading. 2 2 3 3" xfId="4689"/>
    <cellStyle name="Assumption Heading. 2 2 3 3 10" xfId="4690"/>
    <cellStyle name="Assumption Heading. 2 2 3 3 2" xfId="4691"/>
    <cellStyle name="Assumption Heading. 2 2 3 3 2 10" xfId="4692"/>
    <cellStyle name="Assumption Heading. 2 2 3 3 2 2" xfId="4693"/>
    <cellStyle name="Assumption Heading. 2 2 3 3 2 3" xfId="4694"/>
    <cellStyle name="Assumption Heading. 2 2 3 3 2 4" xfId="4695"/>
    <cellStyle name="Assumption Heading. 2 2 3 3 2 5" xfId="4696"/>
    <cellStyle name="Assumption Heading. 2 2 3 3 2 6" xfId="4697"/>
    <cellStyle name="Assumption Heading. 2 2 3 3 2 7" xfId="4698"/>
    <cellStyle name="Assumption Heading. 2 2 3 3 2 8" xfId="4699"/>
    <cellStyle name="Assumption Heading. 2 2 3 3 2 9" xfId="4700"/>
    <cellStyle name="Assumption Heading. 2 2 3 3 3" xfId="4701"/>
    <cellStyle name="Assumption Heading. 2 2 3 3 4" xfId="4702"/>
    <cellStyle name="Assumption Heading. 2 2 3 3 5" xfId="4703"/>
    <cellStyle name="Assumption Heading. 2 2 3 3 6" xfId="4704"/>
    <cellStyle name="Assumption Heading. 2 2 3 3 7" xfId="4705"/>
    <cellStyle name="Assumption Heading. 2 2 3 3 8" xfId="4706"/>
    <cellStyle name="Assumption Heading. 2 2 3 3 9" xfId="4707"/>
    <cellStyle name="Assumption Heading. 2 2 3 4" xfId="4708"/>
    <cellStyle name="Assumption Heading. 2 2 3 4 10" xfId="4709"/>
    <cellStyle name="Assumption Heading. 2 2 3 4 2" xfId="4710"/>
    <cellStyle name="Assumption Heading. 2 2 3 4 3" xfId="4711"/>
    <cellStyle name="Assumption Heading. 2 2 3 4 4" xfId="4712"/>
    <cellStyle name="Assumption Heading. 2 2 3 4 5" xfId="4713"/>
    <cellStyle name="Assumption Heading. 2 2 3 4 6" xfId="4714"/>
    <cellStyle name="Assumption Heading. 2 2 3 4 7" xfId="4715"/>
    <cellStyle name="Assumption Heading. 2 2 3 4 8" xfId="4716"/>
    <cellStyle name="Assumption Heading. 2 2 3 4 9" xfId="4717"/>
    <cellStyle name="Assumption Heading. 2 2 3 5" xfId="4718"/>
    <cellStyle name="Assumption Heading. 2 2 3 6" xfId="4719"/>
    <cellStyle name="Assumption Heading. 2 2 3 7" xfId="4720"/>
    <cellStyle name="Assumption Heading. 2 2 3 8" xfId="4721"/>
    <cellStyle name="Assumption Heading. 2 2 3 9" xfId="4722"/>
    <cellStyle name="Assumption Heading. 2 2 4" xfId="4723"/>
    <cellStyle name="Assumption Heading. 2 2 4 10" xfId="4724"/>
    <cellStyle name="Assumption Heading. 2 2 4 11" xfId="4725"/>
    <cellStyle name="Assumption Heading. 2 2 4 12" xfId="4726"/>
    <cellStyle name="Assumption Heading. 2 2 4 13" xfId="4727"/>
    <cellStyle name="Assumption Heading. 2 2 4 2" xfId="4728"/>
    <cellStyle name="Assumption Heading. 2 2 4 2 10" xfId="4729"/>
    <cellStyle name="Assumption Heading. 2 2 4 2 11" xfId="4730"/>
    <cellStyle name="Assumption Heading. 2 2 4 2 12" xfId="4731"/>
    <cellStyle name="Assumption Heading. 2 2 4 2 2" xfId="4732"/>
    <cellStyle name="Assumption Heading. 2 2 4 2 2 10" xfId="4733"/>
    <cellStyle name="Assumption Heading. 2 2 4 2 2 2" xfId="4734"/>
    <cellStyle name="Assumption Heading. 2 2 4 2 2 2 10" xfId="4735"/>
    <cellStyle name="Assumption Heading. 2 2 4 2 2 2 2" xfId="4736"/>
    <cellStyle name="Assumption Heading. 2 2 4 2 2 2 3" xfId="4737"/>
    <cellStyle name="Assumption Heading. 2 2 4 2 2 2 4" xfId="4738"/>
    <cellStyle name="Assumption Heading. 2 2 4 2 2 2 5" xfId="4739"/>
    <cellStyle name="Assumption Heading. 2 2 4 2 2 2 6" xfId="4740"/>
    <cellStyle name="Assumption Heading. 2 2 4 2 2 2 7" xfId="4741"/>
    <cellStyle name="Assumption Heading. 2 2 4 2 2 2 8" xfId="4742"/>
    <cellStyle name="Assumption Heading. 2 2 4 2 2 2 9" xfId="4743"/>
    <cellStyle name="Assumption Heading. 2 2 4 2 2 3" xfId="4744"/>
    <cellStyle name="Assumption Heading. 2 2 4 2 2 4" xfId="4745"/>
    <cellStyle name="Assumption Heading. 2 2 4 2 2 5" xfId="4746"/>
    <cellStyle name="Assumption Heading. 2 2 4 2 2 6" xfId="4747"/>
    <cellStyle name="Assumption Heading. 2 2 4 2 2 7" xfId="4748"/>
    <cellStyle name="Assumption Heading. 2 2 4 2 2 8" xfId="4749"/>
    <cellStyle name="Assumption Heading. 2 2 4 2 2 9" xfId="4750"/>
    <cellStyle name="Assumption Heading. 2 2 4 2 3" xfId="4751"/>
    <cellStyle name="Assumption Heading. 2 2 4 2 3 10" xfId="4752"/>
    <cellStyle name="Assumption Heading. 2 2 4 2 3 2" xfId="4753"/>
    <cellStyle name="Assumption Heading. 2 2 4 2 3 3" xfId="4754"/>
    <cellStyle name="Assumption Heading. 2 2 4 2 3 4" xfId="4755"/>
    <cellStyle name="Assumption Heading. 2 2 4 2 3 5" xfId="4756"/>
    <cellStyle name="Assumption Heading. 2 2 4 2 3 6" xfId="4757"/>
    <cellStyle name="Assumption Heading. 2 2 4 2 3 7" xfId="4758"/>
    <cellStyle name="Assumption Heading. 2 2 4 2 3 8" xfId="4759"/>
    <cellStyle name="Assumption Heading. 2 2 4 2 3 9" xfId="4760"/>
    <cellStyle name="Assumption Heading. 2 2 4 2 4" xfId="4761"/>
    <cellStyle name="Assumption Heading. 2 2 4 2 5" xfId="4762"/>
    <cellStyle name="Assumption Heading. 2 2 4 2 6" xfId="4763"/>
    <cellStyle name="Assumption Heading. 2 2 4 2 7" xfId="4764"/>
    <cellStyle name="Assumption Heading. 2 2 4 2 8" xfId="4765"/>
    <cellStyle name="Assumption Heading. 2 2 4 2 9" xfId="4766"/>
    <cellStyle name="Assumption Heading. 2 2 4 3" xfId="4767"/>
    <cellStyle name="Assumption Heading. 2 2 4 3 10" xfId="4768"/>
    <cellStyle name="Assumption Heading. 2 2 4 3 2" xfId="4769"/>
    <cellStyle name="Assumption Heading. 2 2 4 3 2 10" xfId="4770"/>
    <cellStyle name="Assumption Heading. 2 2 4 3 2 2" xfId="4771"/>
    <cellStyle name="Assumption Heading. 2 2 4 3 2 3" xfId="4772"/>
    <cellStyle name="Assumption Heading. 2 2 4 3 2 4" xfId="4773"/>
    <cellStyle name="Assumption Heading. 2 2 4 3 2 5" xfId="4774"/>
    <cellStyle name="Assumption Heading. 2 2 4 3 2 6" xfId="4775"/>
    <cellStyle name="Assumption Heading. 2 2 4 3 2 7" xfId="4776"/>
    <cellStyle name="Assumption Heading. 2 2 4 3 2 8" xfId="4777"/>
    <cellStyle name="Assumption Heading. 2 2 4 3 2 9" xfId="4778"/>
    <cellStyle name="Assumption Heading. 2 2 4 3 3" xfId="4779"/>
    <cellStyle name="Assumption Heading. 2 2 4 3 4" xfId="4780"/>
    <cellStyle name="Assumption Heading. 2 2 4 3 5" xfId="4781"/>
    <cellStyle name="Assumption Heading. 2 2 4 3 6" xfId="4782"/>
    <cellStyle name="Assumption Heading. 2 2 4 3 7" xfId="4783"/>
    <cellStyle name="Assumption Heading. 2 2 4 3 8" xfId="4784"/>
    <cellStyle name="Assumption Heading. 2 2 4 3 9" xfId="4785"/>
    <cellStyle name="Assumption Heading. 2 2 4 4" xfId="4786"/>
    <cellStyle name="Assumption Heading. 2 2 4 4 10" xfId="4787"/>
    <cellStyle name="Assumption Heading. 2 2 4 4 2" xfId="4788"/>
    <cellStyle name="Assumption Heading. 2 2 4 4 3" xfId="4789"/>
    <cellStyle name="Assumption Heading. 2 2 4 4 4" xfId="4790"/>
    <cellStyle name="Assumption Heading. 2 2 4 4 5" xfId="4791"/>
    <cellStyle name="Assumption Heading. 2 2 4 4 6" xfId="4792"/>
    <cellStyle name="Assumption Heading. 2 2 4 4 7" xfId="4793"/>
    <cellStyle name="Assumption Heading. 2 2 4 4 8" xfId="4794"/>
    <cellStyle name="Assumption Heading. 2 2 4 4 9" xfId="4795"/>
    <cellStyle name="Assumption Heading. 2 2 4 5" xfId="4796"/>
    <cellStyle name="Assumption Heading. 2 2 4 6" xfId="4797"/>
    <cellStyle name="Assumption Heading. 2 2 4 7" xfId="4798"/>
    <cellStyle name="Assumption Heading. 2 2 4 8" xfId="4799"/>
    <cellStyle name="Assumption Heading. 2 2 4 9" xfId="4800"/>
    <cellStyle name="Assumption Heading. 2 2 5" xfId="4801"/>
    <cellStyle name="Assumption Heading. 2 2 5 10" xfId="4802"/>
    <cellStyle name="Assumption Heading. 2 2 5 11" xfId="4803"/>
    <cellStyle name="Assumption Heading. 2 2 5 12" xfId="4804"/>
    <cellStyle name="Assumption Heading. 2 2 5 2" xfId="4805"/>
    <cellStyle name="Assumption Heading. 2 2 5 2 10" xfId="4806"/>
    <cellStyle name="Assumption Heading. 2 2 5 2 2" xfId="4807"/>
    <cellStyle name="Assumption Heading. 2 2 5 2 2 10" xfId="4808"/>
    <cellStyle name="Assumption Heading. 2 2 5 2 2 2" xfId="4809"/>
    <cellStyle name="Assumption Heading. 2 2 5 2 2 3" xfId="4810"/>
    <cellStyle name="Assumption Heading. 2 2 5 2 2 4" xfId="4811"/>
    <cellStyle name="Assumption Heading. 2 2 5 2 2 5" xfId="4812"/>
    <cellStyle name="Assumption Heading. 2 2 5 2 2 6" xfId="4813"/>
    <cellStyle name="Assumption Heading. 2 2 5 2 2 7" xfId="4814"/>
    <cellStyle name="Assumption Heading. 2 2 5 2 2 8" xfId="4815"/>
    <cellStyle name="Assumption Heading. 2 2 5 2 2 9" xfId="4816"/>
    <cellStyle name="Assumption Heading. 2 2 5 2 3" xfId="4817"/>
    <cellStyle name="Assumption Heading. 2 2 5 2 4" xfId="4818"/>
    <cellStyle name="Assumption Heading. 2 2 5 2 5" xfId="4819"/>
    <cellStyle name="Assumption Heading. 2 2 5 2 6" xfId="4820"/>
    <cellStyle name="Assumption Heading. 2 2 5 2 7" xfId="4821"/>
    <cellStyle name="Assumption Heading. 2 2 5 2 8" xfId="4822"/>
    <cellStyle name="Assumption Heading. 2 2 5 2 9" xfId="4823"/>
    <cellStyle name="Assumption Heading. 2 2 5 3" xfId="4824"/>
    <cellStyle name="Assumption Heading. 2 2 5 3 10" xfId="4825"/>
    <cellStyle name="Assumption Heading. 2 2 5 3 2" xfId="4826"/>
    <cellStyle name="Assumption Heading. 2 2 5 3 3" xfId="4827"/>
    <cellStyle name="Assumption Heading. 2 2 5 3 4" xfId="4828"/>
    <cellStyle name="Assumption Heading. 2 2 5 3 5" xfId="4829"/>
    <cellStyle name="Assumption Heading. 2 2 5 3 6" xfId="4830"/>
    <cellStyle name="Assumption Heading. 2 2 5 3 7" xfId="4831"/>
    <cellStyle name="Assumption Heading. 2 2 5 3 8" xfId="4832"/>
    <cellStyle name="Assumption Heading. 2 2 5 3 9" xfId="4833"/>
    <cellStyle name="Assumption Heading. 2 2 5 4" xfId="4834"/>
    <cellStyle name="Assumption Heading. 2 2 5 5" xfId="4835"/>
    <cellStyle name="Assumption Heading. 2 2 5 6" xfId="4836"/>
    <cellStyle name="Assumption Heading. 2 2 5 7" xfId="4837"/>
    <cellStyle name="Assumption Heading. 2 2 5 8" xfId="4838"/>
    <cellStyle name="Assumption Heading. 2 2 5 9" xfId="4839"/>
    <cellStyle name="Assumption Heading. 2 2 6" xfId="4840"/>
    <cellStyle name="Assumption Heading. 2 2 6 10" xfId="4841"/>
    <cellStyle name="Assumption Heading. 2 2 6 11" xfId="4842"/>
    <cellStyle name="Assumption Heading. 2 2 6 12" xfId="4843"/>
    <cellStyle name="Assumption Heading. 2 2 6 2" xfId="4844"/>
    <cellStyle name="Assumption Heading. 2 2 6 2 10" xfId="4845"/>
    <cellStyle name="Assumption Heading. 2 2 6 2 2" xfId="4846"/>
    <cellStyle name="Assumption Heading. 2 2 6 2 2 10" xfId="4847"/>
    <cellStyle name="Assumption Heading. 2 2 6 2 2 2" xfId="4848"/>
    <cellStyle name="Assumption Heading. 2 2 6 2 2 3" xfId="4849"/>
    <cellStyle name="Assumption Heading. 2 2 6 2 2 4" xfId="4850"/>
    <cellStyle name="Assumption Heading. 2 2 6 2 2 5" xfId="4851"/>
    <cellStyle name="Assumption Heading. 2 2 6 2 2 6" xfId="4852"/>
    <cellStyle name="Assumption Heading. 2 2 6 2 2 7" xfId="4853"/>
    <cellStyle name="Assumption Heading. 2 2 6 2 2 8" xfId="4854"/>
    <cellStyle name="Assumption Heading. 2 2 6 2 2 9" xfId="4855"/>
    <cellStyle name="Assumption Heading. 2 2 6 2 3" xfId="4856"/>
    <cellStyle name="Assumption Heading. 2 2 6 2 4" xfId="4857"/>
    <cellStyle name="Assumption Heading. 2 2 6 2 5" xfId="4858"/>
    <cellStyle name="Assumption Heading. 2 2 6 2 6" xfId="4859"/>
    <cellStyle name="Assumption Heading. 2 2 6 2 7" xfId="4860"/>
    <cellStyle name="Assumption Heading. 2 2 6 2 8" xfId="4861"/>
    <cellStyle name="Assumption Heading. 2 2 6 2 9" xfId="4862"/>
    <cellStyle name="Assumption Heading. 2 2 6 3" xfId="4863"/>
    <cellStyle name="Assumption Heading. 2 2 6 3 10" xfId="4864"/>
    <cellStyle name="Assumption Heading. 2 2 6 3 2" xfId="4865"/>
    <cellStyle name="Assumption Heading. 2 2 6 3 3" xfId="4866"/>
    <cellStyle name="Assumption Heading. 2 2 6 3 4" xfId="4867"/>
    <cellStyle name="Assumption Heading. 2 2 6 3 5" xfId="4868"/>
    <cellStyle name="Assumption Heading. 2 2 6 3 6" xfId="4869"/>
    <cellStyle name="Assumption Heading. 2 2 6 3 7" xfId="4870"/>
    <cellStyle name="Assumption Heading. 2 2 6 3 8" xfId="4871"/>
    <cellStyle name="Assumption Heading. 2 2 6 3 9" xfId="4872"/>
    <cellStyle name="Assumption Heading. 2 2 6 4" xfId="4873"/>
    <cellStyle name="Assumption Heading. 2 2 6 5" xfId="4874"/>
    <cellStyle name="Assumption Heading. 2 2 6 6" xfId="4875"/>
    <cellStyle name="Assumption Heading. 2 2 6 7" xfId="4876"/>
    <cellStyle name="Assumption Heading. 2 2 6 8" xfId="4877"/>
    <cellStyle name="Assumption Heading. 2 2 6 9" xfId="4878"/>
    <cellStyle name="Assumption Heading. 2 2 7" xfId="4879"/>
    <cellStyle name="Assumption Heading. 2 2 7 10" xfId="4880"/>
    <cellStyle name="Assumption Heading. 2 2 7 11" xfId="4881"/>
    <cellStyle name="Assumption Heading. 2 2 7 12" xfId="4882"/>
    <cellStyle name="Assumption Heading. 2 2 7 2" xfId="4883"/>
    <cellStyle name="Assumption Heading. 2 2 7 2 10" xfId="4884"/>
    <cellStyle name="Assumption Heading. 2 2 7 2 2" xfId="4885"/>
    <cellStyle name="Assumption Heading. 2 2 7 2 2 10" xfId="4886"/>
    <cellStyle name="Assumption Heading. 2 2 7 2 2 2" xfId="4887"/>
    <cellStyle name="Assumption Heading. 2 2 7 2 2 3" xfId="4888"/>
    <cellStyle name="Assumption Heading. 2 2 7 2 2 4" xfId="4889"/>
    <cellStyle name="Assumption Heading. 2 2 7 2 2 5" xfId="4890"/>
    <cellStyle name="Assumption Heading. 2 2 7 2 2 6" xfId="4891"/>
    <cellStyle name="Assumption Heading. 2 2 7 2 2 7" xfId="4892"/>
    <cellStyle name="Assumption Heading. 2 2 7 2 2 8" xfId="4893"/>
    <cellStyle name="Assumption Heading. 2 2 7 2 2 9" xfId="4894"/>
    <cellStyle name="Assumption Heading. 2 2 7 2 3" xfId="4895"/>
    <cellStyle name="Assumption Heading. 2 2 7 2 4" xfId="4896"/>
    <cellStyle name="Assumption Heading. 2 2 7 2 5" xfId="4897"/>
    <cellStyle name="Assumption Heading. 2 2 7 2 6" xfId="4898"/>
    <cellStyle name="Assumption Heading. 2 2 7 2 7" xfId="4899"/>
    <cellStyle name="Assumption Heading. 2 2 7 2 8" xfId="4900"/>
    <cellStyle name="Assumption Heading. 2 2 7 2 9" xfId="4901"/>
    <cellStyle name="Assumption Heading. 2 2 7 3" xfId="4902"/>
    <cellStyle name="Assumption Heading. 2 2 7 3 10" xfId="4903"/>
    <cellStyle name="Assumption Heading. 2 2 7 3 2" xfId="4904"/>
    <cellStyle name="Assumption Heading. 2 2 7 3 3" xfId="4905"/>
    <cellStyle name="Assumption Heading. 2 2 7 3 4" xfId="4906"/>
    <cellStyle name="Assumption Heading. 2 2 7 3 5" xfId="4907"/>
    <cellStyle name="Assumption Heading. 2 2 7 3 6" xfId="4908"/>
    <cellStyle name="Assumption Heading. 2 2 7 3 7" xfId="4909"/>
    <cellStyle name="Assumption Heading. 2 2 7 3 8" xfId="4910"/>
    <cellStyle name="Assumption Heading. 2 2 7 3 9" xfId="4911"/>
    <cellStyle name="Assumption Heading. 2 2 7 4" xfId="4912"/>
    <cellStyle name="Assumption Heading. 2 2 7 5" xfId="4913"/>
    <cellStyle name="Assumption Heading. 2 2 7 6" xfId="4914"/>
    <cellStyle name="Assumption Heading. 2 2 7 7" xfId="4915"/>
    <cellStyle name="Assumption Heading. 2 2 7 8" xfId="4916"/>
    <cellStyle name="Assumption Heading. 2 2 7 9" xfId="4917"/>
    <cellStyle name="Assumption Heading. 2 2 8" xfId="4918"/>
    <cellStyle name="Assumption Heading. 2 2 8 10" xfId="4919"/>
    <cellStyle name="Assumption Heading. 2 2 8 2" xfId="4920"/>
    <cellStyle name="Assumption Heading. 2 2 8 2 10" xfId="4921"/>
    <cellStyle name="Assumption Heading. 2 2 8 2 2" xfId="4922"/>
    <cellStyle name="Assumption Heading. 2 2 8 2 3" xfId="4923"/>
    <cellStyle name="Assumption Heading. 2 2 8 2 4" xfId="4924"/>
    <cellStyle name="Assumption Heading. 2 2 8 2 5" xfId="4925"/>
    <cellStyle name="Assumption Heading. 2 2 8 2 6" xfId="4926"/>
    <cellStyle name="Assumption Heading. 2 2 8 2 7" xfId="4927"/>
    <cellStyle name="Assumption Heading. 2 2 8 2 8" xfId="4928"/>
    <cellStyle name="Assumption Heading. 2 2 8 2 9" xfId="4929"/>
    <cellStyle name="Assumption Heading. 2 2 8 3" xfId="4930"/>
    <cellStyle name="Assumption Heading. 2 2 8 4" xfId="4931"/>
    <cellStyle name="Assumption Heading. 2 2 8 5" xfId="4932"/>
    <cellStyle name="Assumption Heading. 2 2 8 6" xfId="4933"/>
    <cellStyle name="Assumption Heading. 2 2 8 7" xfId="4934"/>
    <cellStyle name="Assumption Heading. 2 2 8 8" xfId="4935"/>
    <cellStyle name="Assumption Heading. 2 2 8 9" xfId="4936"/>
    <cellStyle name="Assumption Heading. 2 2 9" xfId="4937"/>
    <cellStyle name="Assumption Heading. 2 2 9 10" xfId="4938"/>
    <cellStyle name="Assumption Heading. 2 2 9 2" xfId="4939"/>
    <cellStyle name="Assumption Heading. 2 2 9 3" xfId="4940"/>
    <cellStyle name="Assumption Heading. 2 2 9 4" xfId="4941"/>
    <cellStyle name="Assumption Heading. 2 2 9 5" xfId="4942"/>
    <cellStyle name="Assumption Heading. 2 2 9 6" xfId="4943"/>
    <cellStyle name="Assumption Heading. 2 2 9 7" xfId="4944"/>
    <cellStyle name="Assumption Heading. 2 2 9 8" xfId="4945"/>
    <cellStyle name="Assumption Heading. 2 2 9 9" xfId="4946"/>
    <cellStyle name="Assumption Heading. 2 3" xfId="4947"/>
    <cellStyle name="Assumption Heading. 2 3 10" xfId="4948"/>
    <cellStyle name="Assumption Heading. 2 3 11" xfId="4949"/>
    <cellStyle name="Assumption Heading. 2 3 12" xfId="4950"/>
    <cellStyle name="Assumption Heading. 2 3 13" xfId="4951"/>
    <cellStyle name="Assumption Heading. 2 3 14" xfId="4952"/>
    <cellStyle name="Assumption Heading. 2 3 2" xfId="4953"/>
    <cellStyle name="Assumption Heading. 2 3 2 10" xfId="4954"/>
    <cellStyle name="Assumption Heading. 2 3 2 11" xfId="4955"/>
    <cellStyle name="Assumption Heading. 2 3 2 12" xfId="4956"/>
    <cellStyle name="Assumption Heading. 2 3 2 13" xfId="4957"/>
    <cellStyle name="Assumption Heading. 2 3 2 2" xfId="4958"/>
    <cellStyle name="Assumption Heading. 2 3 2 2 10" xfId="4959"/>
    <cellStyle name="Assumption Heading. 2 3 2 2 11" xfId="4960"/>
    <cellStyle name="Assumption Heading. 2 3 2 2 12" xfId="4961"/>
    <cellStyle name="Assumption Heading. 2 3 2 2 2" xfId="4962"/>
    <cellStyle name="Assumption Heading. 2 3 2 2 2 10" xfId="4963"/>
    <cellStyle name="Assumption Heading. 2 3 2 2 2 2" xfId="4964"/>
    <cellStyle name="Assumption Heading. 2 3 2 2 2 2 10" xfId="4965"/>
    <cellStyle name="Assumption Heading. 2 3 2 2 2 2 2" xfId="4966"/>
    <cellStyle name="Assumption Heading. 2 3 2 2 2 2 3" xfId="4967"/>
    <cellStyle name="Assumption Heading. 2 3 2 2 2 2 4" xfId="4968"/>
    <cellStyle name="Assumption Heading. 2 3 2 2 2 2 5" xfId="4969"/>
    <cellStyle name="Assumption Heading. 2 3 2 2 2 2 6" xfId="4970"/>
    <cellStyle name="Assumption Heading. 2 3 2 2 2 2 7" xfId="4971"/>
    <cellStyle name="Assumption Heading. 2 3 2 2 2 2 8" xfId="4972"/>
    <cellStyle name="Assumption Heading. 2 3 2 2 2 2 9" xfId="4973"/>
    <cellStyle name="Assumption Heading. 2 3 2 2 2 3" xfId="4974"/>
    <cellStyle name="Assumption Heading. 2 3 2 2 2 4" xfId="4975"/>
    <cellStyle name="Assumption Heading. 2 3 2 2 2 5" xfId="4976"/>
    <cellStyle name="Assumption Heading. 2 3 2 2 2 6" xfId="4977"/>
    <cellStyle name="Assumption Heading. 2 3 2 2 2 7" xfId="4978"/>
    <cellStyle name="Assumption Heading. 2 3 2 2 2 8" xfId="4979"/>
    <cellStyle name="Assumption Heading. 2 3 2 2 2 9" xfId="4980"/>
    <cellStyle name="Assumption Heading. 2 3 2 2 3" xfId="4981"/>
    <cellStyle name="Assumption Heading. 2 3 2 2 3 10" xfId="4982"/>
    <cellStyle name="Assumption Heading. 2 3 2 2 3 2" xfId="4983"/>
    <cellStyle name="Assumption Heading. 2 3 2 2 3 3" xfId="4984"/>
    <cellStyle name="Assumption Heading. 2 3 2 2 3 4" xfId="4985"/>
    <cellStyle name="Assumption Heading. 2 3 2 2 3 5" xfId="4986"/>
    <cellStyle name="Assumption Heading. 2 3 2 2 3 6" xfId="4987"/>
    <cellStyle name="Assumption Heading. 2 3 2 2 3 7" xfId="4988"/>
    <cellStyle name="Assumption Heading. 2 3 2 2 3 8" xfId="4989"/>
    <cellStyle name="Assumption Heading. 2 3 2 2 3 9" xfId="4990"/>
    <cellStyle name="Assumption Heading. 2 3 2 2 4" xfId="4991"/>
    <cellStyle name="Assumption Heading. 2 3 2 2 5" xfId="4992"/>
    <cellStyle name="Assumption Heading. 2 3 2 2 6" xfId="4993"/>
    <cellStyle name="Assumption Heading. 2 3 2 2 7" xfId="4994"/>
    <cellStyle name="Assumption Heading. 2 3 2 2 8" xfId="4995"/>
    <cellStyle name="Assumption Heading. 2 3 2 2 9" xfId="4996"/>
    <cellStyle name="Assumption Heading. 2 3 2 3" xfId="4997"/>
    <cellStyle name="Assumption Heading. 2 3 2 3 10" xfId="4998"/>
    <cellStyle name="Assumption Heading. 2 3 2 3 2" xfId="4999"/>
    <cellStyle name="Assumption Heading. 2 3 2 3 2 10" xfId="5000"/>
    <cellStyle name="Assumption Heading. 2 3 2 3 2 2" xfId="5001"/>
    <cellStyle name="Assumption Heading. 2 3 2 3 2 3" xfId="5002"/>
    <cellStyle name="Assumption Heading. 2 3 2 3 2 4" xfId="5003"/>
    <cellStyle name="Assumption Heading. 2 3 2 3 2 5" xfId="5004"/>
    <cellStyle name="Assumption Heading. 2 3 2 3 2 6" xfId="5005"/>
    <cellStyle name="Assumption Heading. 2 3 2 3 2 7" xfId="5006"/>
    <cellStyle name="Assumption Heading. 2 3 2 3 2 8" xfId="5007"/>
    <cellStyle name="Assumption Heading. 2 3 2 3 2 9" xfId="5008"/>
    <cellStyle name="Assumption Heading. 2 3 2 3 3" xfId="5009"/>
    <cellStyle name="Assumption Heading. 2 3 2 3 4" xfId="5010"/>
    <cellStyle name="Assumption Heading. 2 3 2 3 5" xfId="5011"/>
    <cellStyle name="Assumption Heading. 2 3 2 3 6" xfId="5012"/>
    <cellStyle name="Assumption Heading. 2 3 2 3 7" xfId="5013"/>
    <cellStyle name="Assumption Heading. 2 3 2 3 8" xfId="5014"/>
    <cellStyle name="Assumption Heading. 2 3 2 3 9" xfId="5015"/>
    <cellStyle name="Assumption Heading. 2 3 2 4" xfId="5016"/>
    <cellStyle name="Assumption Heading. 2 3 2 4 10" xfId="5017"/>
    <cellStyle name="Assumption Heading. 2 3 2 4 2" xfId="5018"/>
    <cellStyle name="Assumption Heading. 2 3 2 4 3" xfId="5019"/>
    <cellStyle name="Assumption Heading. 2 3 2 4 4" xfId="5020"/>
    <cellStyle name="Assumption Heading. 2 3 2 4 5" xfId="5021"/>
    <cellStyle name="Assumption Heading. 2 3 2 4 6" xfId="5022"/>
    <cellStyle name="Assumption Heading. 2 3 2 4 7" xfId="5023"/>
    <cellStyle name="Assumption Heading. 2 3 2 4 8" xfId="5024"/>
    <cellStyle name="Assumption Heading. 2 3 2 4 9" xfId="5025"/>
    <cellStyle name="Assumption Heading. 2 3 2 5" xfId="5026"/>
    <cellStyle name="Assumption Heading. 2 3 2 6" xfId="5027"/>
    <cellStyle name="Assumption Heading. 2 3 2 7" xfId="5028"/>
    <cellStyle name="Assumption Heading. 2 3 2 8" xfId="5029"/>
    <cellStyle name="Assumption Heading. 2 3 2 9" xfId="5030"/>
    <cellStyle name="Assumption Heading. 2 3 3" xfId="5031"/>
    <cellStyle name="Assumption Heading. 2 3 3 10" xfId="5032"/>
    <cellStyle name="Assumption Heading. 2 3 3 11" xfId="5033"/>
    <cellStyle name="Assumption Heading. 2 3 3 12" xfId="5034"/>
    <cellStyle name="Assumption Heading. 2 3 3 2" xfId="5035"/>
    <cellStyle name="Assumption Heading. 2 3 3 2 10" xfId="5036"/>
    <cellStyle name="Assumption Heading. 2 3 3 2 2" xfId="5037"/>
    <cellStyle name="Assumption Heading. 2 3 3 2 2 10" xfId="5038"/>
    <cellStyle name="Assumption Heading. 2 3 3 2 2 2" xfId="5039"/>
    <cellStyle name="Assumption Heading. 2 3 3 2 2 3" xfId="5040"/>
    <cellStyle name="Assumption Heading. 2 3 3 2 2 4" xfId="5041"/>
    <cellStyle name="Assumption Heading. 2 3 3 2 2 5" xfId="5042"/>
    <cellStyle name="Assumption Heading. 2 3 3 2 2 6" xfId="5043"/>
    <cellStyle name="Assumption Heading. 2 3 3 2 2 7" xfId="5044"/>
    <cellStyle name="Assumption Heading. 2 3 3 2 2 8" xfId="5045"/>
    <cellStyle name="Assumption Heading. 2 3 3 2 2 9" xfId="5046"/>
    <cellStyle name="Assumption Heading. 2 3 3 2 3" xfId="5047"/>
    <cellStyle name="Assumption Heading. 2 3 3 2 4" xfId="5048"/>
    <cellStyle name="Assumption Heading. 2 3 3 2 5" xfId="5049"/>
    <cellStyle name="Assumption Heading. 2 3 3 2 6" xfId="5050"/>
    <cellStyle name="Assumption Heading. 2 3 3 2 7" xfId="5051"/>
    <cellStyle name="Assumption Heading. 2 3 3 2 8" xfId="5052"/>
    <cellStyle name="Assumption Heading. 2 3 3 2 9" xfId="5053"/>
    <cellStyle name="Assumption Heading. 2 3 3 3" xfId="5054"/>
    <cellStyle name="Assumption Heading. 2 3 3 3 10" xfId="5055"/>
    <cellStyle name="Assumption Heading. 2 3 3 3 2" xfId="5056"/>
    <cellStyle name="Assumption Heading. 2 3 3 3 3" xfId="5057"/>
    <cellStyle name="Assumption Heading. 2 3 3 3 4" xfId="5058"/>
    <cellStyle name="Assumption Heading. 2 3 3 3 5" xfId="5059"/>
    <cellStyle name="Assumption Heading. 2 3 3 3 6" xfId="5060"/>
    <cellStyle name="Assumption Heading. 2 3 3 3 7" xfId="5061"/>
    <cellStyle name="Assumption Heading. 2 3 3 3 8" xfId="5062"/>
    <cellStyle name="Assumption Heading. 2 3 3 3 9" xfId="5063"/>
    <cellStyle name="Assumption Heading. 2 3 3 4" xfId="5064"/>
    <cellStyle name="Assumption Heading. 2 3 3 5" xfId="5065"/>
    <cellStyle name="Assumption Heading. 2 3 3 6" xfId="5066"/>
    <cellStyle name="Assumption Heading. 2 3 3 7" xfId="5067"/>
    <cellStyle name="Assumption Heading. 2 3 3 8" xfId="5068"/>
    <cellStyle name="Assumption Heading. 2 3 3 9" xfId="5069"/>
    <cellStyle name="Assumption Heading. 2 3 4" xfId="5070"/>
    <cellStyle name="Assumption Heading. 2 3 4 10" xfId="5071"/>
    <cellStyle name="Assumption Heading. 2 3 4 2" xfId="5072"/>
    <cellStyle name="Assumption Heading. 2 3 4 2 10" xfId="5073"/>
    <cellStyle name="Assumption Heading. 2 3 4 2 2" xfId="5074"/>
    <cellStyle name="Assumption Heading. 2 3 4 2 3" xfId="5075"/>
    <cellStyle name="Assumption Heading. 2 3 4 2 4" xfId="5076"/>
    <cellStyle name="Assumption Heading. 2 3 4 2 5" xfId="5077"/>
    <cellStyle name="Assumption Heading. 2 3 4 2 6" xfId="5078"/>
    <cellStyle name="Assumption Heading. 2 3 4 2 7" xfId="5079"/>
    <cellStyle name="Assumption Heading. 2 3 4 2 8" xfId="5080"/>
    <cellStyle name="Assumption Heading. 2 3 4 2 9" xfId="5081"/>
    <cellStyle name="Assumption Heading. 2 3 4 3" xfId="5082"/>
    <cellStyle name="Assumption Heading. 2 3 4 4" xfId="5083"/>
    <cellStyle name="Assumption Heading. 2 3 4 5" xfId="5084"/>
    <cellStyle name="Assumption Heading. 2 3 4 6" xfId="5085"/>
    <cellStyle name="Assumption Heading. 2 3 4 7" xfId="5086"/>
    <cellStyle name="Assumption Heading. 2 3 4 8" xfId="5087"/>
    <cellStyle name="Assumption Heading. 2 3 4 9" xfId="5088"/>
    <cellStyle name="Assumption Heading. 2 3 5" xfId="5089"/>
    <cellStyle name="Assumption Heading. 2 3 5 10" xfId="5090"/>
    <cellStyle name="Assumption Heading. 2 3 5 2" xfId="5091"/>
    <cellStyle name="Assumption Heading. 2 3 5 3" xfId="5092"/>
    <cellStyle name="Assumption Heading. 2 3 5 4" xfId="5093"/>
    <cellStyle name="Assumption Heading. 2 3 5 5" xfId="5094"/>
    <cellStyle name="Assumption Heading. 2 3 5 6" xfId="5095"/>
    <cellStyle name="Assumption Heading. 2 3 5 7" xfId="5096"/>
    <cellStyle name="Assumption Heading. 2 3 5 8" xfId="5097"/>
    <cellStyle name="Assumption Heading. 2 3 5 9" xfId="5098"/>
    <cellStyle name="Assumption Heading. 2 3 6" xfId="5099"/>
    <cellStyle name="Assumption Heading. 2 3 7" xfId="5100"/>
    <cellStyle name="Assumption Heading. 2 3 8" xfId="5101"/>
    <cellStyle name="Assumption Heading. 2 3 9" xfId="5102"/>
    <cellStyle name="Assumption Heading. 2 4" xfId="5103"/>
    <cellStyle name="Assumption Heading. 2 4 10" xfId="5104"/>
    <cellStyle name="Assumption Heading. 2 4 11" xfId="5105"/>
    <cellStyle name="Assumption Heading. 2 4 12" xfId="5106"/>
    <cellStyle name="Assumption Heading. 2 4 13" xfId="5107"/>
    <cellStyle name="Assumption Heading. 2 4 2" xfId="5108"/>
    <cellStyle name="Assumption Heading. 2 4 2 10" xfId="5109"/>
    <cellStyle name="Assumption Heading. 2 4 2 11" xfId="5110"/>
    <cellStyle name="Assumption Heading. 2 4 2 12" xfId="5111"/>
    <cellStyle name="Assumption Heading. 2 4 2 2" xfId="5112"/>
    <cellStyle name="Assumption Heading. 2 4 2 2 10" xfId="5113"/>
    <cellStyle name="Assumption Heading. 2 4 2 2 2" xfId="5114"/>
    <cellStyle name="Assumption Heading. 2 4 2 2 2 10" xfId="5115"/>
    <cellStyle name="Assumption Heading. 2 4 2 2 2 2" xfId="5116"/>
    <cellStyle name="Assumption Heading. 2 4 2 2 2 3" xfId="5117"/>
    <cellStyle name="Assumption Heading. 2 4 2 2 2 4" xfId="5118"/>
    <cellStyle name="Assumption Heading. 2 4 2 2 2 5" xfId="5119"/>
    <cellStyle name="Assumption Heading. 2 4 2 2 2 6" xfId="5120"/>
    <cellStyle name="Assumption Heading. 2 4 2 2 2 7" xfId="5121"/>
    <cellStyle name="Assumption Heading. 2 4 2 2 2 8" xfId="5122"/>
    <cellStyle name="Assumption Heading. 2 4 2 2 2 9" xfId="5123"/>
    <cellStyle name="Assumption Heading. 2 4 2 2 3" xfId="5124"/>
    <cellStyle name="Assumption Heading. 2 4 2 2 4" xfId="5125"/>
    <cellStyle name="Assumption Heading. 2 4 2 2 5" xfId="5126"/>
    <cellStyle name="Assumption Heading. 2 4 2 2 6" xfId="5127"/>
    <cellStyle name="Assumption Heading. 2 4 2 2 7" xfId="5128"/>
    <cellStyle name="Assumption Heading. 2 4 2 2 8" xfId="5129"/>
    <cellStyle name="Assumption Heading. 2 4 2 2 9" xfId="5130"/>
    <cellStyle name="Assumption Heading. 2 4 2 3" xfId="5131"/>
    <cellStyle name="Assumption Heading. 2 4 2 3 10" xfId="5132"/>
    <cellStyle name="Assumption Heading. 2 4 2 3 2" xfId="5133"/>
    <cellStyle name="Assumption Heading. 2 4 2 3 3" xfId="5134"/>
    <cellStyle name="Assumption Heading. 2 4 2 3 4" xfId="5135"/>
    <cellStyle name="Assumption Heading. 2 4 2 3 5" xfId="5136"/>
    <cellStyle name="Assumption Heading. 2 4 2 3 6" xfId="5137"/>
    <cellStyle name="Assumption Heading. 2 4 2 3 7" xfId="5138"/>
    <cellStyle name="Assumption Heading. 2 4 2 3 8" xfId="5139"/>
    <cellStyle name="Assumption Heading. 2 4 2 3 9" xfId="5140"/>
    <cellStyle name="Assumption Heading. 2 4 2 4" xfId="5141"/>
    <cellStyle name="Assumption Heading. 2 4 2 5" xfId="5142"/>
    <cellStyle name="Assumption Heading. 2 4 2 6" xfId="5143"/>
    <cellStyle name="Assumption Heading. 2 4 2 7" xfId="5144"/>
    <cellStyle name="Assumption Heading. 2 4 2 8" xfId="5145"/>
    <cellStyle name="Assumption Heading. 2 4 2 9" xfId="5146"/>
    <cellStyle name="Assumption Heading. 2 4 3" xfId="5147"/>
    <cellStyle name="Assumption Heading. 2 4 3 10" xfId="5148"/>
    <cellStyle name="Assumption Heading. 2 4 3 2" xfId="5149"/>
    <cellStyle name="Assumption Heading. 2 4 3 2 10" xfId="5150"/>
    <cellStyle name="Assumption Heading. 2 4 3 2 2" xfId="5151"/>
    <cellStyle name="Assumption Heading. 2 4 3 2 3" xfId="5152"/>
    <cellStyle name="Assumption Heading. 2 4 3 2 4" xfId="5153"/>
    <cellStyle name="Assumption Heading. 2 4 3 2 5" xfId="5154"/>
    <cellStyle name="Assumption Heading. 2 4 3 2 6" xfId="5155"/>
    <cellStyle name="Assumption Heading. 2 4 3 2 7" xfId="5156"/>
    <cellStyle name="Assumption Heading. 2 4 3 2 8" xfId="5157"/>
    <cellStyle name="Assumption Heading. 2 4 3 2 9" xfId="5158"/>
    <cellStyle name="Assumption Heading. 2 4 3 3" xfId="5159"/>
    <cellStyle name="Assumption Heading. 2 4 3 4" xfId="5160"/>
    <cellStyle name="Assumption Heading. 2 4 3 5" xfId="5161"/>
    <cellStyle name="Assumption Heading. 2 4 3 6" xfId="5162"/>
    <cellStyle name="Assumption Heading. 2 4 3 7" xfId="5163"/>
    <cellStyle name="Assumption Heading. 2 4 3 8" xfId="5164"/>
    <cellStyle name="Assumption Heading. 2 4 3 9" xfId="5165"/>
    <cellStyle name="Assumption Heading. 2 4 4" xfId="5166"/>
    <cellStyle name="Assumption Heading. 2 4 4 10" xfId="5167"/>
    <cellStyle name="Assumption Heading. 2 4 4 2" xfId="5168"/>
    <cellStyle name="Assumption Heading. 2 4 4 3" xfId="5169"/>
    <cellStyle name="Assumption Heading. 2 4 4 4" xfId="5170"/>
    <cellStyle name="Assumption Heading. 2 4 4 5" xfId="5171"/>
    <cellStyle name="Assumption Heading. 2 4 4 6" xfId="5172"/>
    <cellStyle name="Assumption Heading. 2 4 4 7" xfId="5173"/>
    <cellStyle name="Assumption Heading. 2 4 4 8" xfId="5174"/>
    <cellStyle name="Assumption Heading. 2 4 4 9" xfId="5175"/>
    <cellStyle name="Assumption Heading. 2 4 5" xfId="5176"/>
    <cellStyle name="Assumption Heading. 2 4 6" xfId="5177"/>
    <cellStyle name="Assumption Heading. 2 4 7" xfId="5178"/>
    <cellStyle name="Assumption Heading. 2 4 8" xfId="5179"/>
    <cellStyle name="Assumption Heading. 2 4 9" xfId="5180"/>
    <cellStyle name="Assumption Heading. 2 5" xfId="5181"/>
    <cellStyle name="Assumption Heading. 2 5 10" xfId="5182"/>
    <cellStyle name="Assumption Heading. 2 5 11" xfId="5183"/>
    <cellStyle name="Assumption Heading. 2 5 12" xfId="5184"/>
    <cellStyle name="Assumption Heading. 2 5 13" xfId="5185"/>
    <cellStyle name="Assumption Heading. 2 5 2" xfId="5186"/>
    <cellStyle name="Assumption Heading. 2 5 2 10" xfId="5187"/>
    <cellStyle name="Assumption Heading. 2 5 2 11" xfId="5188"/>
    <cellStyle name="Assumption Heading. 2 5 2 12" xfId="5189"/>
    <cellStyle name="Assumption Heading. 2 5 2 2" xfId="5190"/>
    <cellStyle name="Assumption Heading. 2 5 2 2 10" xfId="5191"/>
    <cellStyle name="Assumption Heading. 2 5 2 2 2" xfId="5192"/>
    <cellStyle name="Assumption Heading. 2 5 2 2 2 10" xfId="5193"/>
    <cellStyle name="Assumption Heading. 2 5 2 2 2 2" xfId="5194"/>
    <cellStyle name="Assumption Heading. 2 5 2 2 2 3" xfId="5195"/>
    <cellStyle name="Assumption Heading. 2 5 2 2 2 4" xfId="5196"/>
    <cellStyle name="Assumption Heading. 2 5 2 2 2 5" xfId="5197"/>
    <cellStyle name="Assumption Heading. 2 5 2 2 2 6" xfId="5198"/>
    <cellStyle name="Assumption Heading. 2 5 2 2 2 7" xfId="5199"/>
    <cellStyle name="Assumption Heading. 2 5 2 2 2 8" xfId="5200"/>
    <cellStyle name="Assumption Heading. 2 5 2 2 2 9" xfId="5201"/>
    <cellStyle name="Assumption Heading. 2 5 2 2 3" xfId="5202"/>
    <cellStyle name="Assumption Heading. 2 5 2 2 4" xfId="5203"/>
    <cellStyle name="Assumption Heading. 2 5 2 2 5" xfId="5204"/>
    <cellStyle name="Assumption Heading. 2 5 2 2 6" xfId="5205"/>
    <cellStyle name="Assumption Heading. 2 5 2 2 7" xfId="5206"/>
    <cellStyle name="Assumption Heading. 2 5 2 2 8" xfId="5207"/>
    <cellStyle name="Assumption Heading. 2 5 2 2 9" xfId="5208"/>
    <cellStyle name="Assumption Heading. 2 5 2 3" xfId="5209"/>
    <cellStyle name="Assumption Heading. 2 5 2 3 10" xfId="5210"/>
    <cellStyle name="Assumption Heading. 2 5 2 3 2" xfId="5211"/>
    <cellStyle name="Assumption Heading. 2 5 2 3 3" xfId="5212"/>
    <cellStyle name="Assumption Heading. 2 5 2 3 4" xfId="5213"/>
    <cellStyle name="Assumption Heading. 2 5 2 3 5" xfId="5214"/>
    <cellStyle name="Assumption Heading. 2 5 2 3 6" xfId="5215"/>
    <cellStyle name="Assumption Heading. 2 5 2 3 7" xfId="5216"/>
    <cellStyle name="Assumption Heading. 2 5 2 3 8" xfId="5217"/>
    <cellStyle name="Assumption Heading. 2 5 2 3 9" xfId="5218"/>
    <cellStyle name="Assumption Heading. 2 5 2 4" xfId="5219"/>
    <cellStyle name="Assumption Heading. 2 5 2 5" xfId="5220"/>
    <cellStyle name="Assumption Heading. 2 5 2 6" xfId="5221"/>
    <cellStyle name="Assumption Heading. 2 5 2 7" xfId="5222"/>
    <cellStyle name="Assumption Heading. 2 5 2 8" xfId="5223"/>
    <cellStyle name="Assumption Heading. 2 5 2 9" xfId="5224"/>
    <cellStyle name="Assumption Heading. 2 5 3" xfId="5225"/>
    <cellStyle name="Assumption Heading. 2 5 3 10" xfId="5226"/>
    <cellStyle name="Assumption Heading. 2 5 3 2" xfId="5227"/>
    <cellStyle name="Assumption Heading. 2 5 3 2 10" xfId="5228"/>
    <cellStyle name="Assumption Heading. 2 5 3 2 2" xfId="5229"/>
    <cellStyle name="Assumption Heading. 2 5 3 2 3" xfId="5230"/>
    <cellStyle name="Assumption Heading. 2 5 3 2 4" xfId="5231"/>
    <cellStyle name="Assumption Heading. 2 5 3 2 5" xfId="5232"/>
    <cellStyle name="Assumption Heading. 2 5 3 2 6" xfId="5233"/>
    <cellStyle name="Assumption Heading. 2 5 3 2 7" xfId="5234"/>
    <cellStyle name="Assumption Heading. 2 5 3 2 8" xfId="5235"/>
    <cellStyle name="Assumption Heading. 2 5 3 2 9" xfId="5236"/>
    <cellStyle name="Assumption Heading. 2 5 3 3" xfId="5237"/>
    <cellStyle name="Assumption Heading. 2 5 3 4" xfId="5238"/>
    <cellStyle name="Assumption Heading. 2 5 3 5" xfId="5239"/>
    <cellStyle name="Assumption Heading. 2 5 3 6" xfId="5240"/>
    <cellStyle name="Assumption Heading. 2 5 3 7" xfId="5241"/>
    <cellStyle name="Assumption Heading. 2 5 3 8" xfId="5242"/>
    <cellStyle name="Assumption Heading. 2 5 3 9" xfId="5243"/>
    <cellStyle name="Assumption Heading. 2 5 4" xfId="5244"/>
    <cellStyle name="Assumption Heading. 2 5 4 10" xfId="5245"/>
    <cellStyle name="Assumption Heading. 2 5 4 2" xfId="5246"/>
    <cellStyle name="Assumption Heading. 2 5 4 3" xfId="5247"/>
    <cellStyle name="Assumption Heading. 2 5 4 4" xfId="5248"/>
    <cellStyle name="Assumption Heading. 2 5 4 5" xfId="5249"/>
    <cellStyle name="Assumption Heading. 2 5 4 6" xfId="5250"/>
    <cellStyle name="Assumption Heading. 2 5 4 7" xfId="5251"/>
    <cellStyle name="Assumption Heading. 2 5 4 8" xfId="5252"/>
    <cellStyle name="Assumption Heading. 2 5 4 9" xfId="5253"/>
    <cellStyle name="Assumption Heading. 2 5 5" xfId="5254"/>
    <cellStyle name="Assumption Heading. 2 5 6" xfId="5255"/>
    <cellStyle name="Assumption Heading. 2 5 7" xfId="5256"/>
    <cellStyle name="Assumption Heading. 2 5 8" xfId="5257"/>
    <cellStyle name="Assumption Heading. 2 5 9" xfId="5258"/>
    <cellStyle name="Assumption Heading. 2 6" xfId="5259"/>
    <cellStyle name="Assumption Heading. 2 6 10" xfId="5260"/>
    <cellStyle name="Assumption Heading. 2 6 11" xfId="5261"/>
    <cellStyle name="Assumption Heading. 2 6 12" xfId="5262"/>
    <cellStyle name="Assumption Heading. 2 6 2" xfId="5263"/>
    <cellStyle name="Assumption Heading. 2 6 2 10" xfId="5264"/>
    <cellStyle name="Assumption Heading. 2 6 2 2" xfId="5265"/>
    <cellStyle name="Assumption Heading. 2 6 2 2 10" xfId="5266"/>
    <cellStyle name="Assumption Heading. 2 6 2 2 2" xfId="5267"/>
    <cellStyle name="Assumption Heading. 2 6 2 2 3" xfId="5268"/>
    <cellStyle name="Assumption Heading. 2 6 2 2 4" xfId="5269"/>
    <cellStyle name="Assumption Heading. 2 6 2 2 5" xfId="5270"/>
    <cellStyle name="Assumption Heading. 2 6 2 2 6" xfId="5271"/>
    <cellStyle name="Assumption Heading. 2 6 2 2 7" xfId="5272"/>
    <cellStyle name="Assumption Heading. 2 6 2 2 8" xfId="5273"/>
    <cellStyle name="Assumption Heading. 2 6 2 2 9" xfId="5274"/>
    <cellStyle name="Assumption Heading. 2 6 2 3" xfId="5275"/>
    <cellStyle name="Assumption Heading. 2 6 2 4" xfId="5276"/>
    <cellStyle name="Assumption Heading. 2 6 2 5" xfId="5277"/>
    <cellStyle name="Assumption Heading. 2 6 2 6" xfId="5278"/>
    <cellStyle name="Assumption Heading. 2 6 2 7" xfId="5279"/>
    <cellStyle name="Assumption Heading. 2 6 2 8" xfId="5280"/>
    <cellStyle name="Assumption Heading. 2 6 2 9" xfId="5281"/>
    <cellStyle name="Assumption Heading. 2 6 3" xfId="5282"/>
    <cellStyle name="Assumption Heading. 2 6 3 10" xfId="5283"/>
    <cellStyle name="Assumption Heading. 2 6 3 2" xfId="5284"/>
    <cellStyle name="Assumption Heading. 2 6 3 3" xfId="5285"/>
    <cellStyle name="Assumption Heading. 2 6 3 4" xfId="5286"/>
    <cellStyle name="Assumption Heading. 2 6 3 5" xfId="5287"/>
    <cellStyle name="Assumption Heading. 2 6 3 6" xfId="5288"/>
    <cellStyle name="Assumption Heading. 2 6 3 7" xfId="5289"/>
    <cellStyle name="Assumption Heading. 2 6 3 8" xfId="5290"/>
    <cellStyle name="Assumption Heading. 2 6 3 9" xfId="5291"/>
    <cellStyle name="Assumption Heading. 2 6 4" xfId="5292"/>
    <cellStyle name="Assumption Heading. 2 6 5" xfId="5293"/>
    <cellStyle name="Assumption Heading. 2 6 6" xfId="5294"/>
    <cellStyle name="Assumption Heading. 2 6 7" xfId="5295"/>
    <cellStyle name="Assumption Heading. 2 6 8" xfId="5296"/>
    <cellStyle name="Assumption Heading. 2 6 9" xfId="5297"/>
    <cellStyle name="Assumption Heading. 2 7" xfId="5298"/>
    <cellStyle name="Assumption Heading. 2 7 10" xfId="5299"/>
    <cellStyle name="Assumption Heading. 2 7 11" xfId="5300"/>
    <cellStyle name="Assumption Heading. 2 7 12" xfId="5301"/>
    <cellStyle name="Assumption Heading. 2 7 2" xfId="5302"/>
    <cellStyle name="Assumption Heading. 2 7 2 10" xfId="5303"/>
    <cellStyle name="Assumption Heading. 2 7 2 2" xfId="5304"/>
    <cellStyle name="Assumption Heading. 2 7 2 2 10" xfId="5305"/>
    <cellStyle name="Assumption Heading. 2 7 2 2 2" xfId="5306"/>
    <cellStyle name="Assumption Heading. 2 7 2 2 3" xfId="5307"/>
    <cellStyle name="Assumption Heading. 2 7 2 2 4" xfId="5308"/>
    <cellStyle name="Assumption Heading. 2 7 2 2 5" xfId="5309"/>
    <cellStyle name="Assumption Heading. 2 7 2 2 6" xfId="5310"/>
    <cellStyle name="Assumption Heading. 2 7 2 2 7" xfId="5311"/>
    <cellStyle name="Assumption Heading. 2 7 2 2 8" xfId="5312"/>
    <cellStyle name="Assumption Heading. 2 7 2 2 9" xfId="5313"/>
    <cellStyle name="Assumption Heading. 2 7 2 3" xfId="5314"/>
    <cellStyle name="Assumption Heading. 2 7 2 4" xfId="5315"/>
    <cellStyle name="Assumption Heading. 2 7 2 5" xfId="5316"/>
    <cellStyle name="Assumption Heading. 2 7 2 6" xfId="5317"/>
    <cellStyle name="Assumption Heading. 2 7 2 7" xfId="5318"/>
    <cellStyle name="Assumption Heading. 2 7 2 8" xfId="5319"/>
    <cellStyle name="Assumption Heading. 2 7 2 9" xfId="5320"/>
    <cellStyle name="Assumption Heading. 2 7 3" xfId="5321"/>
    <cellStyle name="Assumption Heading. 2 7 3 10" xfId="5322"/>
    <cellStyle name="Assumption Heading. 2 7 3 2" xfId="5323"/>
    <cellStyle name="Assumption Heading. 2 7 3 3" xfId="5324"/>
    <cellStyle name="Assumption Heading. 2 7 3 4" xfId="5325"/>
    <cellStyle name="Assumption Heading. 2 7 3 5" xfId="5326"/>
    <cellStyle name="Assumption Heading. 2 7 3 6" xfId="5327"/>
    <cellStyle name="Assumption Heading. 2 7 3 7" xfId="5328"/>
    <cellStyle name="Assumption Heading. 2 7 3 8" xfId="5329"/>
    <cellStyle name="Assumption Heading. 2 7 3 9" xfId="5330"/>
    <cellStyle name="Assumption Heading. 2 7 4" xfId="5331"/>
    <cellStyle name="Assumption Heading. 2 7 5" xfId="5332"/>
    <cellStyle name="Assumption Heading. 2 7 6" xfId="5333"/>
    <cellStyle name="Assumption Heading. 2 7 7" xfId="5334"/>
    <cellStyle name="Assumption Heading. 2 7 8" xfId="5335"/>
    <cellStyle name="Assumption Heading. 2 7 9" xfId="5336"/>
    <cellStyle name="Assumption Heading. 2 8" xfId="5337"/>
    <cellStyle name="Assumption Heading. 2 8 10" xfId="5338"/>
    <cellStyle name="Assumption Heading. 2 8 11" xfId="5339"/>
    <cellStyle name="Assumption Heading. 2 8 12" xfId="5340"/>
    <cellStyle name="Assumption Heading. 2 8 2" xfId="5341"/>
    <cellStyle name="Assumption Heading. 2 8 2 10" xfId="5342"/>
    <cellStyle name="Assumption Heading. 2 8 2 2" xfId="5343"/>
    <cellStyle name="Assumption Heading. 2 8 2 2 10" xfId="5344"/>
    <cellStyle name="Assumption Heading. 2 8 2 2 2" xfId="5345"/>
    <cellStyle name="Assumption Heading. 2 8 2 2 3" xfId="5346"/>
    <cellStyle name="Assumption Heading. 2 8 2 2 4" xfId="5347"/>
    <cellStyle name="Assumption Heading. 2 8 2 2 5" xfId="5348"/>
    <cellStyle name="Assumption Heading. 2 8 2 2 6" xfId="5349"/>
    <cellStyle name="Assumption Heading. 2 8 2 2 7" xfId="5350"/>
    <cellStyle name="Assumption Heading. 2 8 2 2 8" xfId="5351"/>
    <cellStyle name="Assumption Heading. 2 8 2 2 9" xfId="5352"/>
    <cellStyle name="Assumption Heading. 2 8 2 3" xfId="5353"/>
    <cellStyle name="Assumption Heading. 2 8 2 4" xfId="5354"/>
    <cellStyle name="Assumption Heading. 2 8 2 5" xfId="5355"/>
    <cellStyle name="Assumption Heading. 2 8 2 6" xfId="5356"/>
    <cellStyle name="Assumption Heading. 2 8 2 7" xfId="5357"/>
    <cellStyle name="Assumption Heading. 2 8 2 8" xfId="5358"/>
    <cellStyle name="Assumption Heading. 2 8 2 9" xfId="5359"/>
    <cellStyle name="Assumption Heading. 2 8 3" xfId="5360"/>
    <cellStyle name="Assumption Heading. 2 8 3 10" xfId="5361"/>
    <cellStyle name="Assumption Heading. 2 8 3 2" xfId="5362"/>
    <cellStyle name="Assumption Heading. 2 8 3 3" xfId="5363"/>
    <cellStyle name="Assumption Heading. 2 8 3 4" xfId="5364"/>
    <cellStyle name="Assumption Heading. 2 8 3 5" xfId="5365"/>
    <cellStyle name="Assumption Heading. 2 8 3 6" xfId="5366"/>
    <cellStyle name="Assumption Heading. 2 8 3 7" xfId="5367"/>
    <cellStyle name="Assumption Heading. 2 8 3 8" xfId="5368"/>
    <cellStyle name="Assumption Heading. 2 8 3 9" xfId="5369"/>
    <cellStyle name="Assumption Heading. 2 8 4" xfId="5370"/>
    <cellStyle name="Assumption Heading. 2 8 5" xfId="5371"/>
    <cellStyle name="Assumption Heading. 2 8 6" xfId="5372"/>
    <cellStyle name="Assumption Heading. 2 8 7" xfId="5373"/>
    <cellStyle name="Assumption Heading. 2 8 8" xfId="5374"/>
    <cellStyle name="Assumption Heading. 2 8 9" xfId="5375"/>
    <cellStyle name="Assumption Heading. 2 9" xfId="5376"/>
    <cellStyle name="Assumption Heading. 2 9 10" xfId="5377"/>
    <cellStyle name="Assumption Heading. 2 9 2" xfId="5378"/>
    <cellStyle name="Assumption Heading. 2 9 2 10" xfId="5379"/>
    <cellStyle name="Assumption Heading. 2 9 2 2" xfId="5380"/>
    <cellStyle name="Assumption Heading. 2 9 2 3" xfId="5381"/>
    <cellStyle name="Assumption Heading. 2 9 2 4" xfId="5382"/>
    <cellStyle name="Assumption Heading. 2 9 2 5" xfId="5383"/>
    <cellStyle name="Assumption Heading. 2 9 2 6" xfId="5384"/>
    <cellStyle name="Assumption Heading. 2 9 2 7" xfId="5385"/>
    <cellStyle name="Assumption Heading. 2 9 2 8" xfId="5386"/>
    <cellStyle name="Assumption Heading. 2 9 2 9" xfId="5387"/>
    <cellStyle name="Assumption Heading. 2 9 3" xfId="5388"/>
    <cellStyle name="Assumption Heading. 2 9 4" xfId="5389"/>
    <cellStyle name="Assumption Heading. 2 9 5" xfId="5390"/>
    <cellStyle name="Assumption Heading. 2 9 6" xfId="5391"/>
    <cellStyle name="Assumption Heading. 2 9 7" xfId="5392"/>
    <cellStyle name="Assumption Heading. 2 9 8" xfId="5393"/>
    <cellStyle name="Assumption Heading. 2 9 9" xfId="5394"/>
    <cellStyle name="Assumption Heading. 3" xfId="5395"/>
    <cellStyle name="Assumption Heading. 3 10" xfId="5396"/>
    <cellStyle name="Assumption Heading. 3 11" xfId="5397"/>
    <cellStyle name="Assumption Heading. 3 12" xfId="5398"/>
    <cellStyle name="Assumption Heading. 3 13" xfId="5399"/>
    <cellStyle name="Assumption Heading. 3 14" xfId="5400"/>
    <cellStyle name="Assumption Heading. 3 15" xfId="5401"/>
    <cellStyle name="Assumption Heading. 3 16" xfId="5402"/>
    <cellStyle name="Assumption Heading. 3 2" xfId="5403"/>
    <cellStyle name="Assumption Heading. 3 2 10" xfId="5404"/>
    <cellStyle name="Assumption Heading. 3 2 11" xfId="5405"/>
    <cellStyle name="Assumption Heading. 3 2 12" xfId="5406"/>
    <cellStyle name="Assumption Heading. 3 2 13" xfId="5407"/>
    <cellStyle name="Assumption Heading. 3 2 14" xfId="5408"/>
    <cellStyle name="Assumption Heading. 3 2 2" xfId="5409"/>
    <cellStyle name="Assumption Heading. 3 2 2 10" xfId="5410"/>
    <cellStyle name="Assumption Heading. 3 2 2 11" xfId="5411"/>
    <cellStyle name="Assumption Heading. 3 2 2 12" xfId="5412"/>
    <cellStyle name="Assumption Heading. 3 2 2 13" xfId="5413"/>
    <cellStyle name="Assumption Heading. 3 2 2 2" xfId="5414"/>
    <cellStyle name="Assumption Heading. 3 2 2 2 10" xfId="5415"/>
    <cellStyle name="Assumption Heading. 3 2 2 2 11" xfId="5416"/>
    <cellStyle name="Assumption Heading. 3 2 2 2 12" xfId="5417"/>
    <cellStyle name="Assumption Heading. 3 2 2 2 2" xfId="5418"/>
    <cellStyle name="Assumption Heading. 3 2 2 2 2 10" xfId="5419"/>
    <cellStyle name="Assumption Heading. 3 2 2 2 2 2" xfId="5420"/>
    <cellStyle name="Assumption Heading. 3 2 2 2 2 2 10" xfId="5421"/>
    <cellStyle name="Assumption Heading. 3 2 2 2 2 2 2" xfId="5422"/>
    <cellStyle name="Assumption Heading. 3 2 2 2 2 2 3" xfId="5423"/>
    <cellStyle name="Assumption Heading. 3 2 2 2 2 2 4" xfId="5424"/>
    <cellStyle name="Assumption Heading. 3 2 2 2 2 2 5" xfId="5425"/>
    <cellStyle name="Assumption Heading. 3 2 2 2 2 2 6" xfId="5426"/>
    <cellStyle name="Assumption Heading. 3 2 2 2 2 2 7" xfId="5427"/>
    <cellStyle name="Assumption Heading. 3 2 2 2 2 2 8" xfId="5428"/>
    <cellStyle name="Assumption Heading. 3 2 2 2 2 2 9" xfId="5429"/>
    <cellStyle name="Assumption Heading. 3 2 2 2 2 3" xfId="5430"/>
    <cellStyle name="Assumption Heading. 3 2 2 2 2 4" xfId="5431"/>
    <cellStyle name="Assumption Heading. 3 2 2 2 2 5" xfId="5432"/>
    <cellStyle name="Assumption Heading. 3 2 2 2 2 6" xfId="5433"/>
    <cellStyle name="Assumption Heading. 3 2 2 2 2 7" xfId="5434"/>
    <cellStyle name="Assumption Heading. 3 2 2 2 2 8" xfId="5435"/>
    <cellStyle name="Assumption Heading. 3 2 2 2 2 9" xfId="5436"/>
    <cellStyle name="Assumption Heading. 3 2 2 2 3" xfId="5437"/>
    <cellStyle name="Assumption Heading. 3 2 2 2 3 10" xfId="5438"/>
    <cellStyle name="Assumption Heading. 3 2 2 2 3 2" xfId="5439"/>
    <cellStyle name="Assumption Heading. 3 2 2 2 3 3" xfId="5440"/>
    <cellStyle name="Assumption Heading. 3 2 2 2 3 4" xfId="5441"/>
    <cellStyle name="Assumption Heading. 3 2 2 2 3 5" xfId="5442"/>
    <cellStyle name="Assumption Heading. 3 2 2 2 3 6" xfId="5443"/>
    <cellStyle name="Assumption Heading. 3 2 2 2 3 7" xfId="5444"/>
    <cellStyle name="Assumption Heading. 3 2 2 2 3 8" xfId="5445"/>
    <cellStyle name="Assumption Heading. 3 2 2 2 3 9" xfId="5446"/>
    <cellStyle name="Assumption Heading. 3 2 2 2 4" xfId="5447"/>
    <cellStyle name="Assumption Heading. 3 2 2 2 5" xfId="5448"/>
    <cellStyle name="Assumption Heading. 3 2 2 2 6" xfId="5449"/>
    <cellStyle name="Assumption Heading. 3 2 2 2 7" xfId="5450"/>
    <cellStyle name="Assumption Heading. 3 2 2 2 8" xfId="5451"/>
    <cellStyle name="Assumption Heading. 3 2 2 2 9" xfId="5452"/>
    <cellStyle name="Assumption Heading. 3 2 2 3" xfId="5453"/>
    <cellStyle name="Assumption Heading. 3 2 2 3 10" xfId="5454"/>
    <cellStyle name="Assumption Heading. 3 2 2 3 2" xfId="5455"/>
    <cellStyle name="Assumption Heading. 3 2 2 3 2 10" xfId="5456"/>
    <cellStyle name="Assumption Heading. 3 2 2 3 2 2" xfId="5457"/>
    <cellStyle name="Assumption Heading. 3 2 2 3 2 3" xfId="5458"/>
    <cellStyle name="Assumption Heading. 3 2 2 3 2 4" xfId="5459"/>
    <cellStyle name="Assumption Heading. 3 2 2 3 2 5" xfId="5460"/>
    <cellStyle name="Assumption Heading. 3 2 2 3 2 6" xfId="5461"/>
    <cellStyle name="Assumption Heading. 3 2 2 3 2 7" xfId="5462"/>
    <cellStyle name="Assumption Heading. 3 2 2 3 2 8" xfId="5463"/>
    <cellStyle name="Assumption Heading. 3 2 2 3 2 9" xfId="5464"/>
    <cellStyle name="Assumption Heading. 3 2 2 3 3" xfId="5465"/>
    <cellStyle name="Assumption Heading. 3 2 2 3 4" xfId="5466"/>
    <cellStyle name="Assumption Heading. 3 2 2 3 5" xfId="5467"/>
    <cellStyle name="Assumption Heading. 3 2 2 3 6" xfId="5468"/>
    <cellStyle name="Assumption Heading. 3 2 2 3 7" xfId="5469"/>
    <cellStyle name="Assumption Heading. 3 2 2 3 8" xfId="5470"/>
    <cellStyle name="Assumption Heading. 3 2 2 3 9" xfId="5471"/>
    <cellStyle name="Assumption Heading. 3 2 2 4" xfId="5472"/>
    <cellStyle name="Assumption Heading. 3 2 2 4 10" xfId="5473"/>
    <cellStyle name="Assumption Heading. 3 2 2 4 2" xfId="5474"/>
    <cellStyle name="Assumption Heading. 3 2 2 4 3" xfId="5475"/>
    <cellStyle name="Assumption Heading. 3 2 2 4 4" xfId="5476"/>
    <cellStyle name="Assumption Heading. 3 2 2 4 5" xfId="5477"/>
    <cellStyle name="Assumption Heading. 3 2 2 4 6" xfId="5478"/>
    <cellStyle name="Assumption Heading. 3 2 2 4 7" xfId="5479"/>
    <cellStyle name="Assumption Heading. 3 2 2 4 8" xfId="5480"/>
    <cellStyle name="Assumption Heading. 3 2 2 4 9" xfId="5481"/>
    <cellStyle name="Assumption Heading. 3 2 2 5" xfId="5482"/>
    <cellStyle name="Assumption Heading. 3 2 2 6" xfId="5483"/>
    <cellStyle name="Assumption Heading. 3 2 2 7" xfId="5484"/>
    <cellStyle name="Assumption Heading. 3 2 2 8" xfId="5485"/>
    <cellStyle name="Assumption Heading. 3 2 2 9" xfId="5486"/>
    <cellStyle name="Assumption Heading. 3 2 3" xfId="5487"/>
    <cellStyle name="Assumption Heading. 3 2 3 10" xfId="5488"/>
    <cellStyle name="Assumption Heading. 3 2 3 11" xfId="5489"/>
    <cellStyle name="Assumption Heading. 3 2 3 12" xfId="5490"/>
    <cellStyle name="Assumption Heading. 3 2 3 2" xfId="5491"/>
    <cellStyle name="Assumption Heading. 3 2 3 2 10" xfId="5492"/>
    <cellStyle name="Assumption Heading. 3 2 3 2 2" xfId="5493"/>
    <cellStyle name="Assumption Heading. 3 2 3 2 2 10" xfId="5494"/>
    <cellStyle name="Assumption Heading. 3 2 3 2 2 2" xfId="5495"/>
    <cellStyle name="Assumption Heading. 3 2 3 2 2 3" xfId="5496"/>
    <cellStyle name="Assumption Heading. 3 2 3 2 2 4" xfId="5497"/>
    <cellStyle name="Assumption Heading. 3 2 3 2 2 5" xfId="5498"/>
    <cellStyle name="Assumption Heading. 3 2 3 2 2 6" xfId="5499"/>
    <cellStyle name="Assumption Heading. 3 2 3 2 2 7" xfId="5500"/>
    <cellStyle name="Assumption Heading. 3 2 3 2 2 8" xfId="5501"/>
    <cellStyle name="Assumption Heading. 3 2 3 2 2 9" xfId="5502"/>
    <cellStyle name="Assumption Heading. 3 2 3 2 3" xfId="5503"/>
    <cellStyle name="Assumption Heading. 3 2 3 2 4" xfId="5504"/>
    <cellStyle name="Assumption Heading. 3 2 3 2 5" xfId="5505"/>
    <cellStyle name="Assumption Heading. 3 2 3 2 6" xfId="5506"/>
    <cellStyle name="Assumption Heading. 3 2 3 2 7" xfId="5507"/>
    <cellStyle name="Assumption Heading. 3 2 3 2 8" xfId="5508"/>
    <cellStyle name="Assumption Heading. 3 2 3 2 9" xfId="5509"/>
    <cellStyle name="Assumption Heading. 3 2 3 3" xfId="5510"/>
    <cellStyle name="Assumption Heading. 3 2 3 3 10" xfId="5511"/>
    <cellStyle name="Assumption Heading. 3 2 3 3 2" xfId="5512"/>
    <cellStyle name="Assumption Heading. 3 2 3 3 3" xfId="5513"/>
    <cellStyle name="Assumption Heading. 3 2 3 3 4" xfId="5514"/>
    <cellStyle name="Assumption Heading. 3 2 3 3 5" xfId="5515"/>
    <cellStyle name="Assumption Heading. 3 2 3 3 6" xfId="5516"/>
    <cellStyle name="Assumption Heading. 3 2 3 3 7" xfId="5517"/>
    <cellStyle name="Assumption Heading. 3 2 3 3 8" xfId="5518"/>
    <cellStyle name="Assumption Heading. 3 2 3 3 9" xfId="5519"/>
    <cellStyle name="Assumption Heading. 3 2 3 4" xfId="5520"/>
    <cellStyle name="Assumption Heading. 3 2 3 5" xfId="5521"/>
    <cellStyle name="Assumption Heading. 3 2 3 6" xfId="5522"/>
    <cellStyle name="Assumption Heading. 3 2 3 7" xfId="5523"/>
    <cellStyle name="Assumption Heading. 3 2 3 8" xfId="5524"/>
    <cellStyle name="Assumption Heading. 3 2 3 9" xfId="5525"/>
    <cellStyle name="Assumption Heading. 3 2 4" xfId="5526"/>
    <cellStyle name="Assumption Heading. 3 2 4 10" xfId="5527"/>
    <cellStyle name="Assumption Heading. 3 2 4 2" xfId="5528"/>
    <cellStyle name="Assumption Heading. 3 2 4 2 10" xfId="5529"/>
    <cellStyle name="Assumption Heading. 3 2 4 2 2" xfId="5530"/>
    <cellStyle name="Assumption Heading. 3 2 4 2 3" xfId="5531"/>
    <cellStyle name="Assumption Heading. 3 2 4 2 4" xfId="5532"/>
    <cellStyle name="Assumption Heading. 3 2 4 2 5" xfId="5533"/>
    <cellStyle name="Assumption Heading. 3 2 4 2 6" xfId="5534"/>
    <cellStyle name="Assumption Heading. 3 2 4 2 7" xfId="5535"/>
    <cellStyle name="Assumption Heading. 3 2 4 2 8" xfId="5536"/>
    <cellStyle name="Assumption Heading. 3 2 4 2 9" xfId="5537"/>
    <cellStyle name="Assumption Heading. 3 2 4 3" xfId="5538"/>
    <cellStyle name="Assumption Heading. 3 2 4 4" xfId="5539"/>
    <cellStyle name="Assumption Heading. 3 2 4 5" xfId="5540"/>
    <cellStyle name="Assumption Heading. 3 2 4 6" xfId="5541"/>
    <cellStyle name="Assumption Heading. 3 2 4 7" xfId="5542"/>
    <cellStyle name="Assumption Heading. 3 2 4 8" xfId="5543"/>
    <cellStyle name="Assumption Heading. 3 2 4 9" xfId="5544"/>
    <cellStyle name="Assumption Heading. 3 2 5" xfId="5545"/>
    <cellStyle name="Assumption Heading. 3 2 5 10" xfId="5546"/>
    <cellStyle name="Assumption Heading. 3 2 5 2" xfId="5547"/>
    <cellStyle name="Assumption Heading. 3 2 5 3" xfId="5548"/>
    <cellStyle name="Assumption Heading. 3 2 5 4" xfId="5549"/>
    <cellStyle name="Assumption Heading. 3 2 5 5" xfId="5550"/>
    <cellStyle name="Assumption Heading. 3 2 5 6" xfId="5551"/>
    <cellStyle name="Assumption Heading. 3 2 5 7" xfId="5552"/>
    <cellStyle name="Assumption Heading. 3 2 5 8" xfId="5553"/>
    <cellStyle name="Assumption Heading. 3 2 5 9" xfId="5554"/>
    <cellStyle name="Assumption Heading. 3 2 6" xfId="5555"/>
    <cellStyle name="Assumption Heading. 3 2 7" xfId="5556"/>
    <cellStyle name="Assumption Heading. 3 2 8" xfId="5557"/>
    <cellStyle name="Assumption Heading. 3 2 9" xfId="5558"/>
    <cellStyle name="Assumption Heading. 3 3" xfId="5559"/>
    <cellStyle name="Assumption Heading. 3 3 10" xfId="5560"/>
    <cellStyle name="Assumption Heading. 3 3 11" xfId="5561"/>
    <cellStyle name="Assumption Heading. 3 3 12" xfId="5562"/>
    <cellStyle name="Assumption Heading. 3 3 13" xfId="5563"/>
    <cellStyle name="Assumption Heading. 3 3 2" xfId="5564"/>
    <cellStyle name="Assumption Heading. 3 3 2 10" xfId="5565"/>
    <cellStyle name="Assumption Heading. 3 3 2 11" xfId="5566"/>
    <cellStyle name="Assumption Heading. 3 3 2 12" xfId="5567"/>
    <cellStyle name="Assumption Heading. 3 3 2 2" xfId="5568"/>
    <cellStyle name="Assumption Heading. 3 3 2 2 10" xfId="5569"/>
    <cellStyle name="Assumption Heading. 3 3 2 2 2" xfId="5570"/>
    <cellStyle name="Assumption Heading. 3 3 2 2 2 10" xfId="5571"/>
    <cellStyle name="Assumption Heading. 3 3 2 2 2 2" xfId="5572"/>
    <cellStyle name="Assumption Heading. 3 3 2 2 2 3" xfId="5573"/>
    <cellStyle name="Assumption Heading. 3 3 2 2 2 4" xfId="5574"/>
    <cellStyle name="Assumption Heading. 3 3 2 2 2 5" xfId="5575"/>
    <cellStyle name="Assumption Heading. 3 3 2 2 2 6" xfId="5576"/>
    <cellStyle name="Assumption Heading. 3 3 2 2 2 7" xfId="5577"/>
    <cellStyle name="Assumption Heading. 3 3 2 2 2 8" xfId="5578"/>
    <cellStyle name="Assumption Heading. 3 3 2 2 2 9" xfId="5579"/>
    <cellStyle name="Assumption Heading. 3 3 2 2 3" xfId="5580"/>
    <cellStyle name="Assumption Heading. 3 3 2 2 4" xfId="5581"/>
    <cellStyle name="Assumption Heading. 3 3 2 2 5" xfId="5582"/>
    <cellStyle name="Assumption Heading. 3 3 2 2 6" xfId="5583"/>
    <cellStyle name="Assumption Heading. 3 3 2 2 7" xfId="5584"/>
    <cellStyle name="Assumption Heading. 3 3 2 2 8" xfId="5585"/>
    <cellStyle name="Assumption Heading. 3 3 2 2 9" xfId="5586"/>
    <cellStyle name="Assumption Heading. 3 3 2 3" xfId="5587"/>
    <cellStyle name="Assumption Heading. 3 3 2 3 10" xfId="5588"/>
    <cellStyle name="Assumption Heading. 3 3 2 3 2" xfId="5589"/>
    <cellStyle name="Assumption Heading. 3 3 2 3 3" xfId="5590"/>
    <cellStyle name="Assumption Heading. 3 3 2 3 4" xfId="5591"/>
    <cellStyle name="Assumption Heading. 3 3 2 3 5" xfId="5592"/>
    <cellStyle name="Assumption Heading. 3 3 2 3 6" xfId="5593"/>
    <cellStyle name="Assumption Heading. 3 3 2 3 7" xfId="5594"/>
    <cellStyle name="Assumption Heading. 3 3 2 3 8" xfId="5595"/>
    <cellStyle name="Assumption Heading. 3 3 2 3 9" xfId="5596"/>
    <cellStyle name="Assumption Heading. 3 3 2 4" xfId="5597"/>
    <cellStyle name="Assumption Heading. 3 3 2 5" xfId="5598"/>
    <cellStyle name="Assumption Heading. 3 3 2 6" xfId="5599"/>
    <cellStyle name="Assumption Heading. 3 3 2 7" xfId="5600"/>
    <cellStyle name="Assumption Heading. 3 3 2 8" xfId="5601"/>
    <cellStyle name="Assumption Heading. 3 3 2 9" xfId="5602"/>
    <cellStyle name="Assumption Heading. 3 3 3" xfId="5603"/>
    <cellStyle name="Assumption Heading. 3 3 3 10" xfId="5604"/>
    <cellStyle name="Assumption Heading. 3 3 3 2" xfId="5605"/>
    <cellStyle name="Assumption Heading. 3 3 3 2 10" xfId="5606"/>
    <cellStyle name="Assumption Heading. 3 3 3 2 2" xfId="5607"/>
    <cellStyle name="Assumption Heading. 3 3 3 2 3" xfId="5608"/>
    <cellStyle name="Assumption Heading. 3 3 3 2 4" xfId="5609"/>
    <cellStyle name="Assumption Heading. 3 3 3 2 5" xfId="5610"/>
    <cellStyle name="Assumption Heading. 3 3 3 2 6" xfId="5611"/>
    <cellStyle name="Assumption Heading. 3 3 3 2 7" xfId="5612"/>
    <cellStyle name="Assumption Heading. 3 3 3 2 8" xfId="5613"/>
    <cellStyle name="Assumption Heading. 3 3 3 2 9" xfId="5614"/>
    <cellStyle name="Assumption Heading. 3 3 3 3" xfId="5615"/>
    <cellStyle name="Assumption Heading. 3 3 3 4" xfId="5616"/>
    <cellStyle name="Assumption Heading. 3 3 3 5" xfId="5617"/>
    <cellStyle name="Assumption Heading. 3 3 3 6" xfId="5618"/>
    <cellStyle name="Assumption Heading. 3 3 3 7" xfId="5619"/>
    <cellStyle name="Assumption Heading. 3 3 3 8" xfId="5620"/>
    <cellStyle name="Assumption Heading. 3 3 3 9" xfId="5621"/>
    <cellStyle name="Assumption Heading. 3 3 4" xfId="5622"/>
    <cellStyle name="Assumption Heading. 3 3 4 10" xfId="5623"/>
    <cellStyle name="Assumption Heading. 3 3 4 2" xfId="5624"/>
    <cellStyle name="Assumption Heading. 3 3 4 3" xfId="5625"/>
    <cellStyle name="Assumption Heading. 3 3 4 4" xfId="5626"/>
    <cellStyle name="Assumption Heading. 3 3 4 5" xfId="5627"/>
    <cellStyle name="Assumption Heading. 3 3 4 6" xfId="5628"/>
    <cellStyle name="Assumption Heading. 3 3 4 7" xfId="5629"/>
    <cellStyle name="Assumption Heading. 3 3 4 8" xfId="5630"/>
    <cellStyle name="Assumption Heading. 3 3 4 9" xfId="5631"/>
    <cellStyle name="Assumption Heading. 3 3 5" xfId="5632"/>
    <cellStyle name="Assumption Heading. 3 3 6" xfId="5633"/>
    <cellStyle name="Assumption Heading. 3 3 7" xfId="5634"/>
    <cellStyle name="Assumption Heading. 3 3 8" xfId="5635"/>
    <cellStyle name="Assumption Heading. 3 3 9" xfId="5636"/>
    <cellStyle name="Assumption Heading. 3 4" xfId="5637"/>
    <cellStyle name="Assumption Heading. 3 4 10" xfId="5638"/>
    <cellStyle name="Assumption Heading. 3 4 11" xfId="5639"/>
    <cellStyle name="Assumption Heading. 3 4 12" xfId="5640"/>
    <cellStyle name="Assumption Heading. 3 4 2" xfId="5641"/>
    <cellStyle name="Assumption Heading. 3 4 2 10" xfId="5642"/>
    <cellStyle name="Assumption Heading. 3 4 2 2" xfId="5643"/>
    <cellStyle name="Assumption Heading. 3 4 2 2 10" xfId="5644"/>
    <cellStyle name="Assumption Heading. 3 4 2 2 2" xfId="5645"/>
    <cellStyle name="Assumption Heading. 3 4 2 2 3" xfId="5646"/>
    <cellStyle name="Assumption Heading. 3 4 2 2 4" xfId="5647"/>
    <cellStyle name="Assumption Heading. 3 4 2 2 5" xfId="5648"/>
    <cellStyle name="Assumption Heading. 3 4 2 2 6" xfId="5649"/>
    <cellStyle name="Assumption Heading. 3 4 2 2 7" xfId="5650"/>
    <cellStyle name="Assumption Heading. 3 4 2 2 8" xfId="5651"/>
    <cellStyle name="Assumption Heading. 3 4 2 2 9" xfId="5652"/>
    <cellStyle name="Assumption Heading. 3 4 2 3" xfId="5653"/>
    <cellStyle name="Assumption Heading. 3 4 2 4" xfId="5654"/>
    <cellStyle name="Assumption Heading. 3 4 2 5" xfId="5655"/>
    <cellStyle name="Assumption Heading. 3 4 2 6" xfId="5656"/>
    <cellStyle name="Assumption Heading. 3 4 2 7" xfId="5657"/>
    <cellStyle name="Assumption Heading. 3 4 2 8" xfId="5658"/>
    <cellStyle name="Assumption Heading. 3 4 2 9" xfId="5659"/>
    <cellStyle name="Assumption Heading. 3 4 3" xfId="5660"/>
    <cellStyle name="Assumption Heading. 3 4 3 10" xfId="5661"/>
    <cellStyle name="Assumption Heading. 3 4 3 2" xfId="5662"/>
    <cellStyle name="Assumption Heading. 3 4 3 3" xfId="5663"/>
    <cellStyle name="Assumption Heading. 3 4 3 4" xfId="5664"/>
    <cellStyle name="Assumption Heading. 3 4 3 5" xfId="5665"/>
    <cellStyle name="Assumption Heading. 3 4 3 6" xfId="5666"/>
    <cellStyle name="Assumption Heading. 3 4 3 7" xfId="5667"/>
    <cellStyle name="Assumption Heading. 3 4 3 8" xfId="5668"/>
    <cellStyle name="Assumption Heading. 3 4 3 9" xfId="5669"/>
    <cellStyle name="Assumption Heading. 3 4 4" xfId="5670"/>
    <cellStyle name="Assumption Heading. 3 4 5" xfId="5671"/>
    <cellStyle name="Assumption Heading. 3 4 6" xfId="5672"/>
    <cellStyle name="Assumption Heading. 3 4 7" xfId="5673"/>
    <cellStyle name="Assumption Heading. 3 4 8" xfId="5674"/>
    <cellStyle name="Assumption Heading. 3 4 9" xfId="5675"/>
    <cellStyle name="Assumption Heading. 3 5" xfId="5676"/>
    <cellStyle name="Assumption Heading. 3 5 10" xfId="5677"/>
    <cellStyle name="Assumption Heading. 3 5 11" xfId="5678"/>
    <cellStyle name="Assumption Heading. 3 5 12" xfId="5679"/>
    <cellStyle name="Assumption Heading. 3 5 2" xfId="5680"/>
    <cellStyle name="Assumption Heading. 3 5 2 10" xfId="5681"/>
    <cellStyle name="Assumption Heading. 3 5 2 2" xfId="5682"/>
    <cellStyle name="Assumption Heading. 3 5 2 2 10" xfId="5683"/>
    <cellStyle name="Assumption Heading. 3 5 2 2 2" xfId="5684"/>
    <cellStyle name="Assumption Heading. 3 5 2 2 3" xfId="5685"/>
    <cellStyle name="Assumption Heading. 3 5 2 2 4" xfId="5686"/>
    <cellStyle name="Assumption Heading. 3 5 2 2 5" xfId="5687"/>
    <cellStyle name="Assumption Heading. 3 5 2 2 6" xfId="5688"/>
    <cellStyle name="Assumption Heading. 3 5 2 2 7" xfId="5689"/>
    <cellStyle name="Assumption Heading. 3 5 2 2 8" xfId="5690"/>
    <cellStyle name="Assumption Heading. 3 5 2 2 9" xfId="5691"/>
    <cellStyle name="Assumption Heading. 3 5 2 3" xfId="5692"/>
    <cellStyle name="Assumption Heading. 3 5 2 4" xfId="5693"/>
    <cellStyle name="Assumption Heading. 3 5 2 5" xfId="5694"/>
    <cellStyle name="Assumption Heading. 3 5 2 6" xfId="5695"/>
    <cellStyle name="Assumption Heading. 3 5 2 7" xfId="5696"/>
    <cellStyle name="Assumption Heading. 3 5 2 8" xfId="5697"/>
    <cellStyle name="Assumption Heading. 3 5 2 9" xfId="5698"/>
    <cellStyle name="Assumption Heading. 3 5 3" xfId="5699"/>
    <cellStyle name="Assumption Heading. 3 5 3 10" xfId="5700"/>
    <cellStyle name="Assumption Heading. 3 5 3 2" xfId="5701"/>
    <cellStyle name="Assumption Heading. 3 5 3 3" xfId="5702"/>
    <cellStyle name="Assumption Heading. 3 5 3 4" xfId="5703"/>
    <cellStyle name="Assumption Heading. 3 5 3 5" xfId="5704"/>
    <cellStyle name="Assumption Heading. 3 5 3 6" xfId="5705"/>
    <cellStyle name="Assumption Heading. 3 5 3 7" xfId="5706"/>
    <cellStyle name="Assumption Heading. 3 5 3 8" xfId="5707"/>
    <cellStyle name="Assumption Heading. 3 5 3 9" xfId="5708"/>
    <cellStyle name="Assumption Heading. 3 5 4" xfId="5709"/>
    <cellStyle name="Assumption Heading. 3 5 5" xfId="5710"/>
    <cellStyle name="Assumption Heading. 3 5 6" xfId="5711"/>
    <cellStyle name="Assumption Heading. 3 5 7" xfId="5712"/>
    <cellStyle name="Assumption Heading. 3 5 8" xfId="5713"/>
    <cellStyle name="Assumption Heading. 3 5 9" xfId="5714"/>
    <cellStyle name="Assumption Heading. 3 6" xfId="5715"/>
    <cellStyle name="Assumption Heading. 3 6 10" xfId="5716"/>
    <cellStyle name="Assumption Heading. 3 6 2" xfId="5717"/>
    <cellStyle name="Assumption Heading. 3 6 2 10" xfId="5718"/>
    <cellStyle name="Assumption Heading. 3 6 2 2" xfId="5719"/>
    <cellStyle name="Assumption Heading. 3 6 2 3" xfId="5720"/>
    <cellStyle name="Assumption Heading. 3 6 2 4" xfId="5721"/>
    <cellStyle name="Assumption Heading. 3 6 2 5" xfId="5722"/>
    <cellStyle name="Assumption Heading. 3 6 2 6" xfId="5723"/>
    <cellStyle name="Assumption Heading. 3 6 2 7" xfId="5724"/>
    <cellStyle name="Assumption Heading. 3 6 2 8" xfId="5725"/>
    <cellStyle name="Assumption Heading. 3 6 2 9" xfId="5726"/>
    <cellStyle name="Assumption Heading. 3 6 3" xfId="5727"/>
    <cellStyle name="Assumption Heading. 3 6 4" xfId="5728"/>
    <cellStyle name="Assumption Heading. 3 6 5" xfId="5729"/>
    <cellStyle name="Assumption Heading. 3 6 6" xfId="5730"/>
    <cellStyle name="Assumption Heading. 3 6 7" xfId="5731"/>
    <cellStyle name="Assumption Heading. 3 6 8" xfId="5732"/>
    <cellStyle name="Assumption Heading. 3 6 9" xfId="5733"/>
    <cellStyle name="Assumption Heading. 3 7" xfId="5734"/>
    <cellStyle name="Assumption Heading. 3 7 10" xfId="5735"/>
    <cellStyle name="Assumption Heading. 3 7 2" xfId="5736"/>
    <cellStyle name="Assumption Heading. 3 7 3" xfId="5737"/>
    <cellStyle name="Assumption Heading. 3 7 4" xfId="5738"/>
    <cellStyle name="Assumption Heading. 3 7 5" xfId="5739"/>
    <cellStyle name="Assumption Heading. 3 7 6" xfId="5740"/>
    <cellStyle name="Assumption Heading. 3 7 7" xfId="5741"/>
    <cellStyle name="Assumption Heading. 3 7 8" xfId="5742"/>
    <cellStyle name="Assumption Heading. 3 7 9" xfId="5743"/>
    <cellStyle name="Assumption Heading. 3 8" xfId="5744"/>
    <cellStyle name="Assumption Heading. 3 9" xfId="5745"/>
    <cellStyle name="Assumption Heading. 4" xfId="5746"/>
    <cellStyle name="Assumption Heading. 4 10" xfId="5747"/>
    <cellStyle name="Assumption Heading. 4 11" xfId="5748"/>
    <cellStyle name="Assumption Heading. 4 12" xfId="5749"/>
    <cellStyle name="Assumption Heading. 4 13" xfId="5750"/>
    <cellStyle name="Assumption Heading. 4 2" xfId="5751"/>
    <cellStyle name="Assumption Heading. 4 2 10" xfId="5752"/>
    <cellStyle name="Assumption Heading. 4 2 11" xfId="5753"/>
    <cellStyle name="Assumption Heading. 4 2 12" xfId="5754"/>
    <cellStyle name="Assumption Heading. 4 2 2" xfId="5755"/>
    <cellStyle name="Assumption Heading. 4 2 2 10" xfId="5756"/>
    <cellStyle name="Assumption Heading. 4 2 2 2" xfId="5757"/>
    <cellStyle name="Assumption Heading. 4 2 2 2 10" xfId="5758"/>
    <cellStyle name="Assumption Heading. 4 2 2 2 2" xfId="5759"/>
    <cellStyle name="Assumption Heading. 4 2 2 2 3" xfId="5760"/>
    <cellStyle name="Assumption Heading. 4 2 2 2 4" xfId="5761"/>
    <cellStyle name="Assumption Heading. 4 2 2 2 5" xfId="5762"/>
    <cellStyle name="Assumption Heading. 4 2 2 2 6" xfId="5763"/>
    <cellStyle name="Assumption Heading. 4 2 2 2 7" xfId="5764"/>
    <cellStyle name="Assumption Heading. 4 2 2 2 8" xfId="5765"/>
    <cellStyle name="Assumption Heading. 4 2 2 2 9" xfId="5766"/>
    <cellStyle name="Assumption Heading. 4 2 2 3" xfId="5767"/>
    <cellStyle name="Assumption Heading. 4 2 2 4" xfId="5768"/>
    <cellStyle name="Assumption Heading. 4 2 2 5" xfId="5769"/>
    <cellStyle name="Assumption Heading. 4 2 2 6" xfId="5770"/>
    <cellStyle name="Assumption Heading. 4 2 2 7" xfId="5771"/>
    <cellStyle name="Assumption Heading. 4 2 2 8" xfId="5772"/>
    <cellStyle name="Assumption Heading. 4 2 2 9" xfId="5773"/>
    <cellStyle name="Assumption Heading. 4 2 3" xfId="5774"/>
    <cellStyle name="Assumption Heading. 4 2 3 10" xfId="5775"/>
    <cellStyle name="Assumption Heading. 4 2 3 2" xfId="5776"/>
    <cellStyle name="Assumption Heading. 4 2 3 3" xfId="5777"/>
    <cellStyle name="Assumption Heading. 4 2 3 4" xfId="5778"/>
    <cellStyle name="Assumption Heading. 4 2 3 5" xfId="5779"/>
    <cellStyle name="Assumption Heading. 4 2 3 6" xfId="5780"/>
    <cellStyle name="Assumption Heading. 4 2 3 7" xfId="5781"/>
    <cellStyle name="Assumption Heading. 4 2 3 8" xfId="5782"/>
    <cellStyle name="Assumption Heading. 4 2 3 9" xfId="5783"/>
    <cellStyle name="Assumption Heading. 4 2 4" xfId="5784"/>
    <cellStyle name="Assumption Heading. 4 2 5" xfId="5785"/>
    <cellStyle name="Assumption Heading. 4 2 6" xfId="5786"/>
    <cellStyle name="Assumption Heading. 4 2 7" xfId="5787"/>
    <cellStyle name="Assumption Heading. 4 2 8" xfId="5788"/>
    <cellStyle name="Assumption Heading. 4 2 9" xfId="5789"/>
    <cellStyle name="Assumption Heading. 4 3" xfId="5790"/>
    <cellStyle name="Assumption Heading. 4 3 10" xfId="5791"/>
    <cellStyle name="Assumption Heading. 4 3 2" xfId="5792"/>
    <cellStyle name="Assumption Heading. 4 3 2 10" xfId="5793"/>
    <cellStyle name="Assumption Heading. 4 3 2 2" xfId="5794"/>
    <cellStyle name="Assumption Heading. 4 3 2 3" xfId="5795"/>
    <cellStyle name="Assumption Heading. 4 3 2 4" xfId="5796"/>
    <cellStyle name="Assumption Heading. 4 3 2 5" xfId="5797"/>
    <cellStyle name="Assumption Heading. 4 3 2 6" xfId="5798"/>
    <cellStyle name="Assumption Heading. 4 3 2 7" xfId="5799"/>
    <cellStyle name="Assumption Heading. 4 3 2 8" xfId="5800"/>
    <cellStyle name="Assumption Heading. 4 3 2 9" xfId="5801"/>
    <cellStyle name="Assumption Heading. 4 3 3" xfId="5802"/>
    <cellStyle name="Assumption Heading. 4 3 4" xfId="5803"/>
    <cellStyle name="Assumption Heading. 4 3 5" xfId="5804"/>
    <cellStyle name="Assumption Heading. 4 3 6" xfId="5805"/>
    <cellStyle name="Assumption Heading. 4 3 7" xfId="5806"/>
    <cellStyle name="Assumption Heading. 4 3 8" xfId="5807"/>
    <cellStyle name="Assumption Heading. 4 3 9" xfId="5808"/>
    <cellStyle name="Assumption Heading. 4 4" xfId="5809"/>
    <cellStyle name="Assumption Heading. 4 4 10" xfId="5810"/>
    <cellStyle name="Assumption Heading. 4 4 2" xfId="5811"/>
    <cellStyle name="Assumption Heading. 4 4 3" xfId="5812"/>
    <cellStyle name="Assumption Heading. 4 4 4" xfId="5813"/>
    <cellStyle name="Assumption Heading. 4 4 5" xfId="5814"/>
    <cellStyle name="Assumption Heading. 4 4 6" xfId="5815"/>
    <cellStyle name="Assumption Heading. 4 4 7" xfId="5816"/>
    <cellStyle name="Assumption Heading. 4 4 8" xfId="5817"/>
    <cellStyle name="Assumption Heading. 4 4 9" xfId="5818"/>
    <cellStyle name="Assumption Heading. 4 5" xfId="5819"/>
    <cellStyle name="Assumption Heading. 4 6" xfId="5820"/>
    <cellStyle name="Assumption Heading. 4 7" xfId="5821"/>
    <cellStyle name="Assumption Heading. 4 8" xfId="5822"/>
    <cellStyle name="Assumption Heading. 4 9" xfId="5823"/>
    <cellStyle name="Assumption Heading. 5" xfId="5824"/>
    <cellStyle name="Assumption Heading. 5 10" xfId="5825"/>
    <cellStyle name="Assumption Heading. 5 11" xfId="5826"/>
    <cellStyle name="Assumption Heading. 5 12" xfId="5827"/>
    <cellStyle name="Assumption Heading. 5 13" xfId="5828"/>
    <cellStyle name="Assumption Heading. 5 2" xfId="5829"/>
    <cellStyle name="Assumption Heading. 5 2 10" xfId="5830"/>
    <cellStyle name="Assumption Heading. 5 2 11" xfId="5831"/>
    <cellStyle name="Assumption Heading. 5 2 12" xfId="5832"/>
    <cellStyle name="Assumption Heading. 5 2 2" xfId="5833"/>
    <cellStyle name="Assumption Heading. 5 2 2 10" xfId="5834"/>
    <cellStyle name="Assumption Heading. 5 2 2 2" xfId="5835"/>
    <cellStyle name="Assumption Heading. 5 2 2 2 10" xfId="5836"/>
    <cellStyle name="Assumption Heading. 5 2 2 2 2" xfId="5837"/>
    <cellStyle name="Assumption Heading. 5 2 2 2 3" xfId="5838"/>
    <cellStyle name="Assumption Heading. 5 2 2 2 4" xfId="5839"/>
    <cellStyle name="Assumption Heading. 5 2 2 2 5" xfId="5840"/>
    <cellStyle name="Assumption Heading. 5 2 2 2 6" xfId="5841"/>
    <cellStyle name="Assumption Heading. 5 2 2 2 7" xfId="5842"/>
    <cellStyle name="Assumption Heading. 5 2 2 2 8" xfId="5843"/>
    <cellStyle name="Assumption Heading. 5 2 2 2 9" xfId="5844"/>
    <cellStyle name="Assumption Heading. 5 2 2 3" xfId="5845"/>
    <cellStyle name="Assumption Heading. 5 2 2 4" xfId="5846"/>
    <cellStyle name="Assumption Heading. 5 2 2 5" xfId="5847"/>
    <cellStyle name="Assumption Heading. 5 2 2 6" xfId="5848"/>
    <cellStyle name="Assumption Heading. 5 2 2 7" xfId="5849"/>
    <cellStyle name="Assumption Heading. 5 2 2 8" xfId="5850"/>
    <cellStyle name="Assumption Heading. 5 2 2 9" xfId="5851"/>
    <cellStyle name="Assumption Heading. 5 2 3" xfId="5852"/>
    <cellStyle name="Assumption Heading. 5 2 3 10" xfId="5853"/>
    <cellStyle name="Assumption Heading. 5 2 3 2" xfId="5854"/>
    <cellStyle name="Assumption Heading. 5 2 3 3" xfId="5855"/>
    <cellStyle name="Assumption Heading. 5 2 3 4" xfId="5856"/>
    <cellStyle name="Assumption Heading. 5 2 3 5" xfId="5857"/>
    <cellStyle name="Assumption Heading. 5 2 3 6" xfId="5858"/>
    <cellStyle name="Assumption Heading. 5 2 3 7" xfId="5859"/>
    <cellStyle name="Assumption Heading. 5 2 3 8" xfId="5860"/>
    <cellStyle name="Assumption Heading. 5 2 3 9" xfId="5861"/>
    <cellStyle name="Assumption Heading. 5 2 4" xfId="5862"/>
    <cellStyle name="Assumption Heading. 5 2 5" xfId="5863"/>
    <cellStyle name="Assumption Heading. 5 2 6" xfId="5864"/>
    <cellStyle name="Assumption Heading. 5 2 7" xfId="5865"/>
    <cellStyle name="Assumption Heading. 5 2 8" xfId="5866"/>
    <cellStyle name="Assumption Heading. 5 2 9" xfId="5867"/>
    <cellStyle name="Assumption Heading. 5 3" xfId="5868"/>
    <cellStyle name="Assumption Heading. 5 3 10" xfId="5869"/>
    <cellStyle name="Assumption Heading. 5 3 2" xfId="5870"/>
    <cellStyle name="Assumption Heading. 5 3 2 10" xfId="5871"/>
    <cellStyle name="Assumption Heading. 5 3 2 2" xfId="5872"/>
    <cellStyle name="Assumption Heading. 5 3 2 3" xfId="5873"/>
    <cellStyle name="Assumption Heading. 5 3 2 4" xfId="5874"/>
    <cellStyle name="Assumption Heading. 5 3 2 5" xfId="5875"/>
    <cellStyle name="Assumption Heading. 5 3 2 6" xfId="5876"/>
    <cellStyle name="Assumption Heading. 5 3 2 7" xfId="5877"/>
    <cellStyle name="Assumption Heading. 5 3 2 8" xfId="5878"/>
    <cellStyle name="Assumption Heading. 5 3 2 9" xfId="5879"/>
    <cellStyle name="Assumption Heading. 5 3 3" xfId="5880"/>
    <cellStyle name="Assumption Heading. 5 3 4" xfId="5881"/>
    <cellStyle name="Assumption Heading. 5 3 5" xfId="5882"/>
    <cellStyle name="Assumption Heading. 5 3 6" xfId="5883"/>
    <cellStyle name="Assumption Heading. 5 3 7" xfId="5884"/>
    <cellStyle name="Assumption Heading. 5 3 8" xfId="5885"/>
    <cellStyle name="Assumption Heading. 5 3 9" xfId="5886"/>
    <cellStyle name="Assumption Heading. 5 4" xfId="5887"/>
    <cellStyle name="Assumption Heading. 5 4 10" xfId="5888"/>
    <cellStyle name="Assumption Heading. 5 4 2" xfId="5889"/>
    <cellStyle name="Assumption Heading. 5 4 3" xfId="5890"/>
    <cellStyle name="Assumption Heading. 5 4 4" xfId="5891"/>
    <cellStyle name="Assumption Heading. 5 4 5" xfId="5892"/>
    <cellStyle name="Assumption Heading. 5 4 6" xfId="5893"/>
    <cellStyle name="Assumption Heading. 5 4 7" xfId="5894"/>
    <cellStyle name="Assumption Heading. 5 4 8" xfId="5895"/>
    <cellStyle name="Assumption Heading. 5 4 9" xfId="5896"/>
    <cellStyle name="Assumption Heading. 5 5" xfId="5897"/>
    <cellStyle name="Assumption Heading. 5 6" xfId="5898"/>
    <cellStyle name="Assumption Heading. 5 7" xfId="5899"/>
    <cellStyle name="Assumption Heading. 5 8" xfId="5900"/>
    <cellStyle name="Assumption Heading. 5 9" xfId="5901"/>
    <cellStyle name="Assumption Heading. 6" xfId="5902"/>
    <cellStyle name="Assumption Heading. 6 10" xfId="5903"/>
    <cellStyle name="Assumption Heading. 6 11" xfId="5904"/>
    <cellStyle name="Assumption Heading. 6 12" xfId="5905"/>
    <cellStyle name="Assumption Heading. 6 13" xfId="5906"/>
    <cellStyle name="Assumption Heading. 6 2" xfId="5907"/>
    <cellStyle name="Assumption Heading. 6 2 10" xfId="5908"/>
    <cellStyle name="Assumption Heading. 6 2 11" xfId="5909"/>
    <cellStyle name="Assumption Heading. 6 2 12" xfId="5910"/>
    <cellStyle name="Assumption Heading. 6 2 2" xfId="5911"/>
    <cellStyle name="Assumption Heading. 6 2 2 10" xfId="5912"/>
    <cellStyle name="Assumption Heading. 6 2 2 2" xfId="5913"/>
    <cellStyle name="Assumption Heading. 6 2 2 2 10" xfId="5914"/>
    <cellStyle name="Assumption Heading. 6 2 2 2 2" xfId="5915"/>
    <cellStyle name="Assumption Heading. 6 2 2 2 3" xfId="5916"/>
    <cellStyle name="Assumption Heading. 6 2 2 2 4" xfId="5917"/>
    <cellStyle name="Assumption Heading. 6 2 2 2 5" xfId="5918"/>
    <cellStyle name="Assumption Heading. 6 2 2 2 6" xfId="5919"/>
    <cellStyle name="Assumption Heading. 6 2 2 2 7" xfId="5920"/>
    <cellStyle name="Assumption Heading. 6 2 2 2 8" xfId="5921"/>
    <cellStyle name="Assumption Heading. 6 2 2 2 9" xfId="5922"/>
    <cellStyle name="Assumption Heading. 6 2 2 3" xfId="5923"/>
    <cellStyle name="Assumption Heading. 6 2 2 4" xfId="5924"/>
    <cellStyle name="Assumption Heading. 6 2 2 5" xfId="5925"/>
    <cellStyle name="Assumption Heading. 6 2 2 6" xfId="5926"/>
    <cellStyle name="Assumption Heading. 6 2 2 7" xfId="5927"/>
    <cellStyle name="Assumption Heading. 6 2 2 8" xfId="5928"/>
    <cellStyle name="Assumption Heading. 6 2 2 9" xfId="5929"/>
    <cellStyle name="Assumption Heading. 6 2 3" xfId="5930"/>
    <cellStyle name="Assumption Heading. 6 2 3 10" xfId="5931"/>
    <cellStyle name="Assumption Heading. 6 2 3 2" xfId="5932"/>
    <cellStyle name="Assumption Heading. 6 2 3 3" xfId="5933"/>
    <cellStyle name="Assumption Heading. 6 2 3 4" xfId="5934"/>
    <cellStyle name="Assumption Heading. 6 2 3 5" xfId="5935"/>
    <cellStyle name="Assumption Heading. 6 2 3 6" xfId="5936"/>
    <cellStyle name="Assumption Heading. 6 2 3 7" xfId="5937"/>
    <cellStyle name="Assumption Heading. 6 2 3 8" xfId="5938"/>
    <cellStyle name="Assumption Heading. 6 2 3 9" xfId="5939"/>
    <cellStyle name="Assumption Heading. 6 2 4" xfId="5940"/>
    <cellStyle name="Assumption Heading. 6 2 5" xfId="5941"/>
    <cellStyle name="Assumption Heading. 6 2 6" xfId="5942"/>
    <cellStyle name="Assumption Heading. 6 2 7" xfId="5943"/>
    <cellStyle name="Assumption Heading. 6 2 8" xfId="5944"/>
    <cellStyle name="Assumption Heading. 6 2 9" xfId="5945"/>
    <cellStyle name="Assumption Heading. 6 3" xfId="5946"/>
    <cellStyle name="Assumption Heading. 6 3 10" xfId="5947"/>
    <cellStyle name="Assumption Heading. 6 3 2" xfId="5948"/>
    <cellStyle name="Assumption Heading. 6 3 2 10" xfId="5949"/>
    <cellStyle name="Assumption Heading. 6 3 2 2" xfId="5950"/>
    <cellStyle name="Assumption Heading. 6 3 2 3" xfId="5951"/>
    <cellStyle name="Assumption Heading. 6 3 2 4" xfId="5952"/>
    <cellStyle name="Assumption Heading. 6 3 2 5" xfId="5953"/>
    <cellStyle name="Assumption Heading. 6 3 2 6" xfId="5954"/>
    <cellStyle name="Assumption Heading. 6 3 2 7" xfId="5955"/>
    <cellStyle name="Assumption Heading. 6 3 2 8" xfId="5956"/>
    <cellStyle name="Assumption Heading. 6 3 2 9" xfId="5957"/>
    <cellStyle name="Assumption Heading. 6 3 3" xfId="5958"/>
    <cellStyle name="Assumption Heading. 6 3 4" xfId="5959"/>
    <cellStyle name="Assumption Heading. 6 3 5" xfId="5960"/>
    <cellStyle name="Assumption Heading. 6 3 6" xfId="5961"/>
    <cellStyle name="Assumption Heading. 6 3 7" xfId="5962"/>
    <cellStyle name="Assumption Heading. 6 3 8" xfId="5963"/>
    <cellStyle name="Assumption Heading. 6 3 9" xfId="5964"/>
    <cellStyle name="Assumption Heading. 6 4" xfId="5965"/>
    <cellStyle name="Assumption Heading. 6 4 10" xfId="5966"/>
    <cellStyle name="Assumption Heading. 6 4 2" xfId="5967"/>
    <cellStyle name="Assumption Heading. 6 4 3" xfId="5968"/>
    <cellStyle name="Assumption Heading. 6 4 4" xfId="5969"/>
    <cellStyle name="Assumption Heading. 6 4 5" xfId="5970"/>
    <cellStyle name="Assumption Heading. 6 4 6" xfId="5971"/>
    <cellStyle name="Assumption Heading. 6 4 7" xfId="5972"/>
    <cellStyle name="Assumption Heading. 6 4 8" xfId="5973"/>
    <cellStyle name="Assumption Heading. 6 4 9" xfId="5974"/>
    <cellStyle name="Assumption Heading. 6 5" xfId="5975"/>
    <cellStyle name="Assumption Heading. 6 6" xfId="5976"/>
    <cellStyle name="Assumption Heading. 6 7" xfId="5977"/>
    <cellStyle name="Assumption Heading. 6 8" xfId="5978"/>
    <cellStyle name="Assumption Heading. 6 9" xfId="5979"/>
    <cellStyle name="Assumption Heading. 7" xfId="5980"/>
    <cellStyle name="Assumption Heading. 7 10" xfId="5981"/>
    <cellStyle name="Assumption Heading. 7 11" xfId="5982"/>
    <cellStyle name="Assumption Heading. 7 12" xfId="5983"/>
    <cellStyle name="Assumption Heading. 7 13" xfId="5984"/>
    <cellStyle name="Assumption Heading. 7 2" xfId="5985"/>
    <cellStyle name="Assumption Heading. 7 2 10" xfId="5986"/>
    <cellStyle name="Assumption Heading. 7 2 11" xfId="5987"/>
    <cellStyle name="Assumption Heading. 7 2 12" xfId="5988"/>
    <cellStyle name="Assumption Heading. 7 2 2" xfId="5989"/>
    <cellStyle name="Assumption Heading. 7 2 2 10" xfId="5990"/>
    <cellStyle name="Assumption Heading. 7 2 2 2" xfId="5991"/>
    <cellStyle name="Assumption Heading. 7 2 2 2 10" xfId="5992"/>
    <cellStyle name="Assumption Heading. 7 2 2 2 2" xfId="5993"/>
    <cellStyle name="Assumption Heading. 7 2 2 2 3" xfId="5994"/>
    <cellStyle name="Assumption Heading. 7 2 2 2 4" xfId="5995"/>
    <cellStyle name="Assumption Heading. 7 2 2 2 5" xfId="5996"/>
    <cellStyle name="Assumption Heading. 7 2 2 2 6" xfId="5997"/>
    <cellStyle name="Assumption Heading. 7 2 2 2 7" xfId="5998"/>
    <cellStyle name="Assumption Heading. 7 2 2 2 8" xfId="5999"/>
    <cellStyle name="Assumption Heading. 7 2 2 2 9" xfId="6000"/>
    <cellStyle name="Assumption Heading. 7 2 2 3" xfId="6001"/>
    <cellStyle name="Assumption Heading. 7 2 2 4" xfId="6002"/>
    <cellStyle name="Assumption Heading. 7 2 2 5" xfId="6003"/>
    <cellStyle name="Assumption Heading. 7 2 2 6" xfId="6004"/>
    <cellStyle name="Assumption Heading. 7 2 2 7" xfId="6005"/>
    <cellStyle name="Assumption Heading. 7 2 2 8" xfId="6006"/>
    <cellStyle name="Assumption Heading. 7 2 2 9" xfId="6007"/>
    <cellStyle name="Assumption Heading. 7 2 3" xfId="6008"/>
    <cellStyle name="Assumption Heading. 7 2 3 10" xfId="6009"/>
    <cellStyle name="Assumption Heading. 7 2 3 2" xfId="6010"/>
    <cellStyle name="Assumption Heading. 7 2 3 3" xfId="6011"/>
    <cellStyle name="Assumption Heading. 7 2 3 4" xfId="6012"/>
    <cellStyle name="Assumption Heading. 7 2 3 5" xfId="6013"/>
    <cellStyle name="Assumption Heading. 7 2 3 6" xfId="6014"/>
    <cellStyle name="Assumption Heading. 7 2 3 7" xfId="6015"/>
    <cellStyle name="Assumption Heading. 7 2 3 8" xfId="6016"/>
    <cellStyle name="Assumption Heading. 7 2 3 9" xfId="6017"/>
    <cellStyle name="Assumption Heading. 7 2 4" xfId="6018"/>
    <cellStyle name="Assumption Heading. 7 2 5" xfId="6019"/>
    <cellStyle name="Assumption Heading. 7 2 6" xfId="6020"/>
    <cellStyle name="Assumption Heading. 7 2 7" xfId="6021"/>
    <cellStyle name="Assumption Heading. 7 2 8" xfId="6022"/>
    <cellStyle name="Assumption Heading. 7 2 9" xfId="6023"/>
    <cellStyle name="Assumption Heading. 7 3" xfId="6024"/>
    <cellStyle name="Assumption Heading. 7 3 10" xfId="6025"/>
    <cellStyle name="Assumption Heading. 7 3 2" xfId="6026"/>
    <cellStyle name="Assumption Heading. 7 3 2 10" xfId="6027"/>
    <cellStyle name="Assumption Heading. 7 3 2 2" xfId="6028"/>
    <cellStyle name="Assumption Heading. 7 3 2 3" xfId="6029"/>
    <cellStyle name="Assumption Heading. 7 3 2 4" xfId="6030"/>
    <cellStyle name="Assumption Heading. 7 3 2 5" xfId="6031"/>
    <cellStyle name="Assumption Heading. 7 3 2 6" xfId="6032"/>
    <cellStyle name="Assumption Heading. 7 3 2 7" xfId="6033"/>
    <cellStyle name="Assumption Heading. 7 3 2 8" xfId="6034"/>
    <cellStyle name="Assumption Heading. 7 3 2 9" xfId="6035"/>
    <cellStyle name="Assumption Heading. 7 3 3" xfId="6036"/>
    <cellStyle name="Assumption Heading. 7 3 4" xfId="6037"/>
    <cellStyle name="Assumption Heading. 7 3 5" xfId="6038"/>
    <cellStyle name="Assumption Heading. 7 3 6" xfId="6039"/>
    <cellStyle name="Assumption Heading. 7 3 7" xfId="6040"/>
    <cellStyle name="Assumption Heading. 7 3 8" xfId="6041"/>
    <cellStyle name="Assumption Heading. 7 3 9" xfId="6042"/>
    <cellStyle name="Assumption Heading. 7 4" xfId="6043"/>
    <cellStyle name="Assumption Heading. 7 4 10" xfId="6044"/>
    <cellStyle name="Assumption Heading. 7 4 2" xfId="6045"/>
    <cellStyle name="Assumption Heading. 7 4 3" xfId="6046"/>
    <cellStyle name="Assumption Heading. 7 4 4" xfId="6047"/>
    <cellStyle name="Assumption Heading. 7 4 5" xfId="6048"/>
    <cellStyle name="Assumption Heading. 7 4 6" xfId="6049"/>
    <cellStyle name="Assumption Heading. 7 4 7" xfId="6050"/>
    <cellStyle name="Assumption Heading. 7 4 8" xfId="6051"/>
    <cellStyle name="Assumption Heading. 7 4 9" xfId="6052"/>
    <cellStyle name="Assumption Heading. 7 5" xfId="6053"/>
    <cellStyle name="Assumption Heading. 7 6" xfId="6054"/>
    <cellStyle name="Assumption Heading. 7 7" xfId="6055"/>
    <cellStyle name="Assumption Heading. 7 8" xfId="6056"/>
    <cellStyle name="Assumption Heading. 7 9" xfId="6057"/>
    <cellStyle name="Assumption Heading. 8" xfId="6058"/>
    <cellStyle name="Assumption Heading. 8 10" xfId="6059"/>
    <cellStyle name="Assumption Heading. 8 11" xfId="6060"/>
    <cellStyle name="Assumption Heading. 8 12" xfId="6061"/>
    <cellStyle name="Assumption Heading. 8 13" xfId="6062"/>
    <cellStyle name="Assumption Heading. 8 2" xfId="6063"/>
    <cellStyle name="Assumption Heading. 8 2 10" xfId="6064"/>
    <cellStyle name="Assumption Heading. 8 2 11" xfId="6065"/>
    <cellStyle name="Assumption Heading. 8 2 12" xfId="6066"/>
    <cellStyle name="Assumption Heading. 8 2 2" xfId="6067"/>
    <cellStyle name="Assumption Heading. 8 2 2 10" xfId="6068"/>
    <cellStyle name="Assumption Heading. 8 2 2 2" xfId="6069"/>
    <cellStyle name="Assumption Heading. 8 2 2 2 10" xfId="6070"/>
    <cellStyle name="Assumption Heading. 8 2 2 2 2" xfId="6071"/>
    <cellStyle name="Assumption Heading. 8 2 2 2 3" xfId="6072"/>
    <cellStyle name="Assumption Heading. 8 2 2 2 4" xfId="6073"/>
    <cellStyle name="Assumption Heading. 8 2 2 2 5" xfId="6074"/>
    <cellStyle name="Assumption Heading. 8 2 2 2 6" xfId="6075"/>
    <cellStyle name="Assumption Heading. 8 2 2 2 7" xfId="6076"/>
    <cellStyle name="Assumption Heading. 8 2 2 2 8" xfId="6077"/>
    <cellStyle name="Assumption Heading. 8 2 2 2 9" xfId="6078"/>
    <cellStyle name="Assumption Heading. 8 2 2 3" xfId="6079"/>
    <cellStyle name="Assumption Heading. 8 2 2 4" xfId="6080"/>
    <cellStyle name="Assumption Heading. 8 2 2 5" xfId="6081"/>
    <cellStyle name="Assumption Heading. 8 2 2 6" xfId="6082"/>
    <cellStyle name="Assumption Heading. 8 2 2 7" xfId="6083"/>
    <cellStyle name="Assumption Heading. 8 2 2 8" xfId="6084"/>
    <cellStyle name="Assumption Heading. 8 2 2 9" xfId="6085"/>
    <cellStyle name="Assumption Heading. 8 2 3" xfId="6086"/>
    <cellStyle name="Assumption Heading. 8 2 3 10" xfId="6087"/>
    <cellStyle name="Assumption Heading. 8 2 3 2" xfId="6088"/>
    <cellStyle name="Assumption Heading. 8 2 3 3" xfId="6089"/>
    <cellStyle name="Assumption Heading. 8 2 3 4" xfId="6090"/>
    <cellStyle name="Assumption Heading. 8 2 3 5" xfId="6091"/>
    <cellStyle name="Assumption Heading. 8 2 3 6" xfId="6092"/>
    <cellStyle name="Assumption Heading. 8 2 3 7" xfId="6093"/>
    <cellStyle name="Assumption Heading. 8 2 3 8" xfId="6094"/>
    <cellStyle name="Assumption Heading. 8 2 3 9" xfId="6095"/>
    <cellStyle name="Assumption Heading. 8 2 4" xfId="6096"/>
    <cellStyle name="Assumption Heading. 8 2 5" xfId="6097"/>
    <cellStyle name="Assumption Heading. 8 2 6" xfId="6098"/>
    <cellStyle name="Assumption Heading. 8 2 7" xfId="6099"/>
    <cellStyle name="Assumption Heading. 8 2 8" xfId="6100"/>
    <cellStyle name="Assumption Heading. 8 2 9" xfId="6101"/>
    <cellStyle name="Assumption Heading. 8 3" xfId="6102"/>
    <cellStyle name="Assumption Heading. 8 3 10" xfId="6103"/>
    <cellStyle name="Assumption Heading. 8 3 2" xfId="6104"/>
    <cellStyle name="Assumption Heading. 8 3 2 10" xfId="6105"/>
    <cellStyle name="Assumption Heading. 8 3 2 2" xfId="6106"/>
    <cellStyle name="Assumption Heading. 8 3 2 3" xfId="6107"/>
    <cellStyle name="Assumption Heading. 8 3 2 4" xfId="6108"/>
    <cellStyle name="Assumption Heading. 8 3 2 5" xfId="6109"/>
    <cellStyle name="Assumption Heading. 8 3 2 6" xfId="6110"/>
    <cellStyle name="Assumption Heading. 8 3 2 7" xfId="6111"/>
    <cellStyle name="Assumption Heading. 8 3 2 8" xfId="6112"/>
    <cellStyle name="Assumption Heading. 8 3 2 9" xfId="6113"/>
    <cellStyle name="Assumption Heading. 8 3 3" xfId="6114"/>
    <cellStyle name="Assumption Heading. 8 3 4" xfId="6115"/>
    <cellStyle name="Assumption Heading. 8 3 5" xfId="6116"/>
    <cellStyle name="Assumption Heading. 8 3 6" xfId="6117"/>
    <cellStyle name="Assumption Heading. 8 3 7" xfId="6118"/>
    <cellStyle name="Assumption Heading. 8 3 8" xfId="6119"/>
    <cellStyle name="Assumption Heading. 8 3 9" xfId="6120"/>
    <cellStyle name="Assumption Heading. 8 4" xfId="6121"/>
    <cellStyle name="Assumption Heading. 8 4 10" xfId="6122"/>
    <cellStyle name="Assumption Heading. 8 4 2" xfId="6123"/>
    <cellStyle name="Assumption Heading. 8 4 3" xfId="6124"/>
    <cellStyle name="Assumption Heading. 8 4 4" xfId="6125"/>
    <cellStyle name="Assumption Heading. 8 4 5" xfId="6126"/>
    <cellStyle name="Assumption Heading. 8 4 6" xfId="6127"/>
    <cellStyle name="Assumption Heading. 8 4 7" xfId="6128"/>
    <cellStyle name="Assumption Heading. 8 4 8" xfId="6129"/>
    <cellStyle name="Assumption Heading. 8 4 9" xfId="6130"/>
    <cellStyle name="Assumption Heading. 8 5" xfId="6131"/>
    <cellStyle name="Assumption Heading. 8 6" xfId="6132"/>
    <cellStyle name="Assumption Heading. 8 7" xfId="6133"/>
    <cellStyle name="Assumption Heading. 8 8" xfId="6134"/>
    <cellStyle name="Assumption Heading. 8 9" xfId="6135"/>
    <cellStyle name="Assumption Heading. 9" xfId="6136"/>
    <cellStyle name="Assumption Heading. 9 10" xfId="6137"/>
    <cellStyle name="Assumption Heading. 9 11" xfId="6138"/>
    <cellStyle name="Assumption Heading. 9 12" xfId="6139"/>
    <cellStyle name="Assumption Heading. 9 13" xfId="6140"/>
    <cellStyle name="Assumption Heading. 9 2" xfId="6141"/>
    <cellStyle name="Assumption Heading. 9 2 10" xfId="6142"/>
    <cellStyle name="Assumption Heading. 9 2 11" xfId="6143"/>
    <cellStyle name="Assumption Heading. 9 2 12" xfId="6144"/>
    <cellStyle name="Assumption Heading. 9 2 2" xfId="6145"/>
    <cellStyle name="Assumption Heading. 9 2 2 10" xfId="6146"/>
    <cellStyle name="Assumption Heading. 9 2 2 2" xfId="6147"/>
    <cellStyle name="Assumption Heading. 9 2 2 2 10" xfId="6148"/>
    <cellStyle name="Assumption Heading. 9 2 2 2 2" xfId="6149"/>
    <cellStyle name="Assumption Heading. 9 2 2 2 3" xfId="6150"/>
    <cellStyle name="Assumption Heading. 9 2 2 2 4" xfId="6151"/>
    <cellStyle name="Assumption Heading. 9 2 2 2 5" xfId="6152"/>
    <cellStyle name="Assumption Heading. 9 2 2 2 6" xfId="6153"/>
    <cellStyle name="Assumption Heading. 9 2 2 2 7" xfId="6154"/>
    <cellStyle name="Assumption Heading. 9 2 2 2 8" xfId="6155"/>
    <cellStyle name="Assumption Heading. 9 2 2 2 9" xfId="6156"/>
    <cellStyle name="Assumption Heading. 9 2 2 3" xfId="6157"/>
    <cellStyle name="Assumption Heading. 9 2 2 4" xfId="6158"/>
    <cellStyle name="Assumption Heading. 9 2 2 5" xfId="6159"/>
    <cellStyle name="Assumption Heading. 9 2 2 6" xfId="6160"/>
    <cellStyle name="Assumption Heading. 9 2 2 7" xfId="6161"/>
    <cellStyle name="Assumption Heading. 9 2 2 8" xfId="6162"/>
    <cellStyle name="Assumption Heading. 9 2 2 9" xfId="6163"/>
    <cellStyle name="Assumption Heading. 9 2 3" xfId="6164"/>
    <cellStyle name="Assumption Heading. 9 2 3 10" xfId="6165"/>
    <cellStyle name="Assumption Heading. 9 2 3 2" xfId="6166"/>
    <cellStyle name="Assumption Heading. 9 2 3 3" xfId="6167"/>
    <cellStyle name="Assumption Heading. 9 2 3 4" xfId="6168"/>
    <cellStyle name="Assumption Heading. 9 2 3 5" xfId="6169"/>
    <cellStyle name="Assumption Heading. 9 2 3 6" xfId="6170"/>
    <cellStyle name="Assumption Heading. 9 2 3 7" xfId="6171"/>
    <cellStyle name="Assumption Heading. 9 2 3 8" xfId="6172"/>
    <cellStyle name="Assumption Heading. 9 2 3 9" xfId="6173"/>
    <cellStyle name="Assumption Heading. 9 2 4" xfId="6174"/>
    <cellStyle name="Assumption Heading. 9 2 5" xfId="6175"/>
    <cellStyle name="Assumption Heading. 9 2 6" xfId="6176"/>
    <cellStyle name="Assumption Heading. 9 2 7" xfId="6177"/>
    <cellStyle name="Assumption Heading. 9 2 8" xfId="6178"/>
    <cellStyle name="Assumption Heading. 9 2 9" xfId="6179"/>
    <cellStyle name="Assumption Heading. 9 3" xfId="6180"/>
    <cellStyle name="Assumption Heading. 9 3 10" xfId="6181"/>
    <cellStyle name="Assumption Heading. 9 3 2" xfId="6182"/>
    <cellStyle name="Assumption Heading. 9 3 2 10" xfId="6183"/>
    <cellStyle name="Assumption Heading. 9 3 2 2" xfId="6184"/>
    <cellStyle name="Assumption Heading. 9 3 2 3" xfId="6185"/>
    <cellStyle name="Assumption Heading. 9 3 2 4" xfId="6186"/>
    <cellStyle name="Assumption Heading. 9 3 2 5" xfId="6187"/>
    <cellStyle name="Assumption Heading. 9 3 2 6" xfId="6188"/>
    <cellStyle name="Assumption Heading. 9 3 2 7" xfId="6189"/>
    <cellStyle name="Assumption Heading. 9 3 2 8" xfId="6190"/>
    <cellStyle name="Assumption Heading. 9 3 2 9" xfId="6191"/>
    <cellStyle name="Assumption Heading. 9 3 3" xfId="6192"/>
    <cellStyle name="Assumption Heading. 9 3 4" xfId="6193"/>
    <cellStyle name="Assumption Heading. 9 3 5" xfId="6194"/>
    <cellStyle name="Assumption Heading. 9 3 6" xfId="6195"/>
    <cellStyle name="Assumption Heading. 9 3 7" xfId="6196"/>
    <cellStyle name="Assumption Heading. 9 3 8" xfId="6197"/>
    <cellStyle name="Assumption Heading. 9 3 9" xfId="6198"/>
    <cellStyle name="Assumption Heading. 9 4" xfId="6199"/>
    <cellStyle name="Assumption Heading. 9 4 10" xfId="6200"/>
    <cellStyle name="Assumption Heading. 9 4 2" xfId="6201"/>
    <cellStyle name="Assumption Heading. 9 4 3" xfId="6202"/>
    <cellStyle name="Assumption Heading. 9 4 4" xfId="6203"/>
    <cellStyle name="Assumption Heading. 9 4 5" xfId="6204"/>
    <cellStyle name="Assumption Heading. 9 4 6" xfId="6205"/>
    <cellStyle name="Assumption Heading. 9 4 7" xfId="6206"/>
    <cellStyle name="Assumption Heading. 9 4 8" xfId="6207"/>
    <cellStyle name="Assumption Heading. 9 4 9" xfId="6208"/>
    <cellStyle name="Assumption Heading. 9 5" xfId="6209"/>
    <cellStyle name="Assumption Heading. 9 6" xfId="6210"/>
    <cellStyle name="Assumption Heading. 9 7" xfId="6211"/>
    <cellStyle name="Assumption Heading. 9 8" xfId="6212"/>
    <cellStyle name="Assumption Heading. 9 9" xfId="6213"/>
    <cellStyle name="Assumption Multiple." xfId="6214"/>
    <cellStyle name="Assumption Multiple. 10" xfId="6215"/>
    <cellStyle name="Assumption Multiple. 10 10" xfId="6216"/>
    <cellStyle name="Assumption Multiple. 10 11" xfId="6217"/>
    <cellStyle name="Assumption Multiple. 10 12" xfId="6218"/>
    <cellStyle name="Assumption Multiple. 10 13" xfId="6219"/>
    <cellStyle name="Assumption Multiple. 10 2" xfId="6220"/>
    <cellStyle name="Assumption Multiple. 10 2 10" xfId="6221"/>
    <cellStyle name="Assumption Multiple. 10 2 11" xfId="6222"/>
    <cellStyle name="Assumption Multiple. 10 2 12" xfId="6223"/>
    <cellStyle name="Assumption Multiple. 10 2 2" xfId="6224"/>
    <cellStyle name="Assumption Multiple. 10 2 2 10" xfId="6225"/>
    <cellStyle name="Assumption Multiple. 10 2 2 2" xfId="6226"/>
    <cellStyle name="Assumption Multiple. 10 2 2 2 10" xfId="6227"/>
    <cellStyle name="Assumption Multiple. 10 2 2 2 2" xfId="6228"/>
    <cellStyle name="Assumption Multiple. 10 2 2 2 3" xfId="6229"/>
    <cellStyle name="Assumption Multiple. 10 2 2 2 4" xfId="6230"/>
    <cellStyle name="Assumption Multiple. 10 2 2 2 5" xfId="6231"/>
    <cellStyle name="Assumption Multiple. 10 2 2 2 6" xfId="6232"/>
    <cellStyle name="Assumption Multiple. 10 2 2 2 7" xfId="6233"/>
    <cellStyle name="Assumption Multiple. 10 2 2 2 8" xfId="6234"/>
    <cellStyle name="Assumption Multiple. 10 2 2 2 9" xfId="6235"/>
    <cellStyle name="Assumption Multiple. 10 2 2 3" xfId="6236"/>
    <cellStyle name="Assumption Multiple. 10 2 2 4" xfId="6237"/>
    <cellStyle name="Assumption Multiple. 10 2 2 5" xfId="6238"/>
    <cellStyle name="Assumption Multiple. 10 2 2 6" xfId="6239"/>
    <cellStyle name="Assumption Multiple. 10 2 2 7" xfId="6240"/>
    <cellStyle name="Assumption Multiple. 10 2 2 8" xfId="6241"/>
    <cellStyle name="Assumption Multiple. 10 2 2 9" xfId="6242"/>
    <cellStyle name="Assumption Multiple. 10 2 3" xfId="6243"/>
    <cellStyle name="Assumption Multiple. 10 2 3 10" xfId="6244"/>
    <cellStyle name="Assumption Multiple. 10 2 3 2" xfId="6245"/>
    <cellStyle name="Assumption Multiple. 10 2 3 3" xfId="6246"/>
    <cellStyle name="Assumption Multiple. 10 2 3 4" xfId="6247"/>
    <cellStyle name="Assumption Multiple. 10 2 3 5" xfId="6248"/>
    <cellStyle name="Assumption Multiple. 10 2 3 6" xfId="6249"/>
    <cellStyle name="Assumption Multiple. 10 2 3 7" xfId="6250"/>
    <cellStyle name="Assumption Multiple. 10 2 3 8" xfId="6251"/>
    <cellStyle name="Assumption Multiple. 10 2 3 9" xfId="6252"/>
    <cellStyle name="Assumption Multiple. 10 2 4" xfId="6253"/>
    <cellStyle name="Assumption Multiple. 10 2 5" xfId="6254"/>
    <cellStyle name="Assumption Multiple. 10 2 6" xfId="6255"/>
    <cellStyle name="Assumption Multiple. 10 2 7" xfId="6256"/>
    <cellStyle name="Assumption Multiple. 10 2 8" xfId="6257"/>
    <cellStyle name="Assumption Multiple. 10 2 9" xfId="6258"/>
    <cellStyle name="Assumption Multiple. 10 3" xfId="6259"/>
    <cellStyle name="Assumption Multiple. 10 3 10" xfId="6260"/>
    <cellStyle name="Assumption Multiple. 10 3 2" xfId="6261"/>
    <cellStyle name="Assumption Multiple. 10 3 2 10" xfId="6262"/>
    <cellStyle name="Assumption Multiple. 10 3 2 2" xfId="6263"/>
    <cellStyle name="Assumption Multiple. 10 3 2 3" xfId="6264"/>
    <cellStyle name="Assumption Multiple. 10 3 2 4" xfId="6265"/>
    <cellStyle name="Assumption Multiple. 10 3 2 5" xfId="6266"/>
    <cellStyle name="Assumption Multiple. 10 3 2 6" xfId="6267"/>
    <cellStyle name="Assumption Multiple. 10 3 2 7" xfId="6268"/>
    <cellStyle name="Assumption Multiple. 10 3 2 8" xfId="6269"/>
    <cellStyle name="Assumption Multiple. 10 3 2 9" xfId="6270"/>
    <cellStyle name="Assumption Multiple. 10 3 3" xfId="6271"/>
    <cellStyle name="Assumption Multiple. 10 3 4" xfId="6272"/>
    <cellStyle name="Assumption Multiple. 10 3 5" xfId="6273"/>
    <cellStyle name="Assumption Multiple. 10 3 6" xfId="6274"/>
    <cellStyle name="Assumption Multiple. 10 3 7" xfId="6275"/>
    <cellStyle name="Assumption Multiple. 10 3 8" xfId="6276"/>
    <cellStyle name="Assumption Multiple. 10 3 9" xfId="6277"/>
    <cellStyle name="Assumption Multiple. 10 4" xfId="6278"/>
    <cellStyle name="Assumption Multiple. 10 4 10" xfId="6279"/>
    <cellStyle name="Assumption Multiple. 10 4 2" xfId="6280"/>
    <cellStyle name="Assumption Multiple. 10 4 3" xfId="6281"/>
    <cellStyle name="Assumption Multiple. 10 4 4" xfId="6282"/>
    <cellStyle name="Assumption Multiple. 10 4 5" xfId="6283"/>
    <cellStyle name="Assumption Multiple. 10 4 6" xfId="6284"/>
    <cellStyle name="Assumption Multiple. 10 4 7" xfId="6285"/>
    <cellStyle name="Assumption Multiple. 10 4 8" xfId="6286"/>
    <cellStyle name="Assumption Multiple. 10 4 9" xfId="6287"/>
    <cellStyle name="Assumption Multiple. 10 5" xfId="6288"/>
    <cellStyle name="Assumption Multiple. 10 6" xfId="6289"/>
    <cellStyle name="Assumption Multiple. 10 7" xfId="6290"/>
    <cellStyle name="Assumption Multiple. 10 8" xfId="6291"/>
    <cellStyle name="Assumption Multiple. 10 9" xfId="6292"/>
    <cellStyle name="Assumption Multiple. 11" xfId="6293"/>
    <cellStyle name="Assumption Multiple. 11 10" xfId="6294"/>
    <cellStyle name="Assumption Multiple. 11 11" xfId="6295"/>
    <cellStyle name="Assumption Multiple. 11 12" xfId="6296"/>
    <cellStyle name="Assumption Multiple. 11 2" xfId="6297"/>
    <cellStyle name="Assumption Multiple. 11 2 10" xfId="6298"/>
    <cellStyle name="Assumption Multiple. 11 2 2" xfId="6299"/>
    <cellStyle name="Assumption Multiple. 11 2 2 10" xfId="6300"/>
    <cellStyle name="Assumption Multiple. 11 2 2 2" xfId="6301"/>
    <cellStyle name="Assumption Multiple. 11 2 2 3" xfId="6302"/>
    <cellStyle name="Assumption Multiple. 11 2 2 4" xfId="6303"/>
    <cellStyle name="Assumption Multiple. 11 2 2 5" xfId="6304"/>
    <cellStyle name="Assumption Multiple. 11 2 2 6" xfId="6305"/>
    <cellStyle name="Assumption Multiple. 11 2 2 7" xfId="6306"/>
    <cellStyle name="Assumption Multiple. 11 2 2 8" xfId="6307"/>
    <cellStyle name="Assumption Multiple. 11 2 2 9" xfId="6308"/>
    <cellStyle name="Assumption Multiple. 11 2 3" xfId="6309"/>
    <cellStyle name="Assumption Multiple. 11 2 4" xfId="6310"/>
    <cellStyle name="Assumption Multiple. 11 2 5" xfId="6311"/>
    <cellStyle name="Assumption Multiple. 11 2 6" xfId="6312"/>
    <cellStyle name="Assumption Multiple. 11 2 7" xfId="6313"/>
    <cellStyle name="Assumption Multiple. 11 2 8" xfId="6314"/>
    <cellStyle name="Assumption Multiple. 11 2 9" xfId="6315"/>
    <cellStyle name="Assumption Multiple. 11 3" xfId="6316"/>
    <cellStyle name="Assumption Multiple. 11 3 10" xfId="6317"/>
    <cellStyle name="Assumption Multiple. 11 3 2" xfId="6318"/>
    <cellStyle name="Assumption Multiple. 11 3 3" xfId="6319"/>
    <cellStyle name="Assumption Multiple. 11 3 4" xfId="6320"/>
    <cellStyle name="Assumption Multiple. 11 3 5" xfId="6321"/>
    <cellStyle name="Assumption Multiple. 11 3 6" xfId="6322"/>
    <cellStyle name="Assumption Multiple. 11 3 7" xfId="6323"/>
    <cellStyle name="Assumption Multiple. 11 3 8" xfId="6324"/>
    <cellStyle name="Assumption Multiple. 11 3 9" xfId="6325"/>
    <cellStyle name="Assumption Multiple. 11 4" xfId="6326"/>
    <cellStyle name="Assumption Multiple. 11 5" xfId="6327"/>
    <cellStyle name="Assumption Multiple. 11 6" xfId="6328"/>
    <cellStyle name="Assumption Multiple. 11 7" xfId="6329"/>
    <cellStyle name="Assumption Multiple. 11 8" xfId="6330"/>
    <cellStyle name="Assumption Multiple. 11 9" xfId="6331"/>
    <cellStyle name="Assumption Multiple. 12" xfId="6332"/>
    <cellStyle name="Assumption Multiple. 12 10" xfId="6333"/>
    <cellStyle name="Assumption Multiple. 12 11" xfId="6334"/>
    <cellStyle name="Assumption Multiple. 12 12" xfId="6335"/>
    <cellStyle name="Assumption Multiple. 12 2" xfId="6336"/>
    <cellStyle name="Assumption Multiple. 12 2 10" xfId="6337"/>
    <cellStyle name="Assumption Multiple. 12 2 2" xfId="6338"/>
    <cellStyle name="Assumption Multiple. 12 2 2 10" xfId="6339"/>
    <cellStyle name="Assumption Multiple. 12 2 2 2" xfId="6340"/>
    <cellStyle name="Assumption Multiple. 12 2 2 3" xfId="6341"/>
    <cellStyle name="Assumption Multiple. 12 2 2 4" xfId="6342"/>
    <cellStyle name="Assumption Multiple. 12 2 2 5" xfId="6343"/>
    <cellStyle name="Assumption Multiple. 12 2 2 6" xfId="6344"/>
    <cellStyle name="Assumption Multiple. 12 2 2 7" xfId="6345"/>
    <cellStyle name="Assumption Multiple. 12 2 2 8" xfId="6346"/>
    <cellStyle name="Assumption Multiple. 12 2 2 9" xfId="6347"/>
    <cellStyle name="Assumption Multiple. 12 2 3" xfId="6348"/>
    <cellStyle name="Assumption Multiple. 12 2 4" xfId="6349"/>
    <cellStyle name="Assumption Multiple. 12 2 5" xfId="6350"/>
    <cellStyle name="Assumption Multiple. 12 2 6" xfId="6351"/>
    <cellStyle name="Assumption Multiple. 12 2 7" xfId="6352"/>
    <cellStyle name="Assumption Multiple. 12 2 8" xfId="6353"/>
    <cellStyle name="Assumption Multiple. 12 2 9" xfId="6354"/>
    <cellStyle name="Assumption Multiple. 12 3" xfId="6355"/>
    <cellStyle name="Assumption Multiple. 12 3 10" xfId="6356"/>
    <cellStyle name="Assumption Multiple. 12 3 2" xfId="6357"/>
    <cellStyle name="Assumption Multiple. 12 3 3" xfId="6358"/>
    <cellStyle name="Assumption Multiple. 12 3 4" xfId="6359"/>
    <cellStyle name="Assumption Multiple. 12 3 5" xfId="6360"/>
    <cellStyle name="Assumption Multiple. 12 3 6" xfId="6361"/>
    <cellStyle name="Assumption Multiple. 12 3 7" xfId="6362"/>
    <cellStyle name="Assumption Multiple. 12 3 8" xfId="6363"/>
    <cellStyle name="Assumption Multiple. 12 3 9" xfId="6364"/>
    <cellStyle name="Assumption Multiple. 12 4" xfId="6365"/>
    <cellStyle name="Assumption Multiple. 12 5" xfId="6366"/>
    <cellStyle name="Assumption Multiple. 12 6" xfId="6367"/>
    <cellStyle name="Assumption Multiple. 12 7" xfId="6368"/>
    <cellStyle name="Assumption Multiple. 12 8" xfId="6369"/>
    <cellStyle name="Assumption Multiple. 12 9" xfId="6370"/>
    <cellStyle name="Assumption Multiple. 13" xfId="6371"/>
    <cellStyle name="Assumption Multiple. 13 10" xfId="6372"/>
    <cellStyle name="Assumption Multiple. 13 2" xfId="6373"/>
    <cellStyle name="Assumption Multiple. 13 2 10" xfId="6374"/>
    <cellStyle name="Assumption Multiple. 13 2 2" xfId="6375"/>
    <cellStyle name="Assumption Multiple. 13 2 3" xfId="6376"/>
    <cellStyle name="Assumption Multiple. 13 2 4" xfId="6377"/>
    <cellStyle name="Assumption Multiple. 13 2 5" xfId="6378"/>
    <cellStyle name="Assumption Multiple. 13 2 6" xfId="6379"/>
    <cellStyle name="Assumption Multiple. 13 2 7" xfId="6380"/>
    <cellStyle name="Assumption Multiple. 13 2 8" xfId="6381"/>
    <cellStyle name="Assumption Multiple. 13 2 9" xfId="6382"/>
    <cellStyle name="Assumption Multiple. 13 3" xfId="6383"/>
    <cellStyle name="Assumption Multiple. 13 4" xfId="6384"/>
    <cellStyle name="Assumption Multiple. 13 5" xfId="6385"/>
    <cellStyle name="Assumption Multiple. 13 6" xfId="6386"/>
    <cellStyle name="Assumption Multiple. 13 7" xfId="6387"/>
    <cellStyle name="Assumption Multiple. 13 8" xfId="6388"/>
    <cellStyle name="Assumption Multiple. 13 9" xfId="6389"/>
    <cellStyle name="Assumption Multiple. 14" xfId="6390"/>
    <cellStyle name="Assumption Multiple. 14 10" xfId="6391"/>
    <cellStyle name="Assumption Multiple. 14 2" xfId="6392"/>
    <cellStyle name="Assumption Multiple. 14 3" xfId="6393"/>
    <cellStyle name="Assumption Multiple. 14 4" xfId="6394"/>
    <cellStyle name="Assumption Multiple. 14 5" xfId="6395"/>
    <cellStyle name="Assumption Multiple. 14 6" xfId="6396"/>
    <cellStyle name="Assumption Multiple. 14 7" xfId="6397"/>
    <cellStyle name="Assumption Multiple. 14 8" xfId="6398"/>
    <cellStyle name="Assumption Multiple. 14 9" xfId="6399"/>
    <cellStyle name="Assumption Multiple. 15" xfId="6400"/>
    <cellStyle name="Assumption Multiple. 16" xfId="6401"/>
    <cellStyle name="Assumption Multiple. 17" xfId="6402"/>
    <cellStyle name="Assumption Multiple. 18" xfId="6403"/>
    <cellStyle name="Assumption Multiple. 2" xfId="6404"/>
    <cellStyle name="Assumption Multiple. 2 10" xfId="6405"/>
    <cellStyle name="Assumption Multiple. 2 10 10" xfId="6406"/>
    <cellStyle name="Assumption Multiple. 2 10 2" xfId="6407"/>
    <cellStyle name="Assumption Multiple. 2 10 3" xfId="6408"/>
    <cellStyle name="Assumption Multiple. 2 10 4" xfId="6409"/>
    <cellStyle name="Assumption Multiple. 2 10 5" xfId="6410"/>
    <cellStyle name="Assumption Multiple. 2 10 6" xfId="6411"/>
    <cellStyle name="Assumption Multiple. 2 10 7" xfId="6412"/>
    <cellStyle name="Assumption Multiple. 2 10 8" xfId="6413"/>
    <cellStyle name="Assumption Multiple. 2 10 9" xfId="6414"/>
    <cellStyle name="Assumption Multiple. 2 11" xfId="6415"/>
    <cellStyle name="Assumption Multiple. 2 12" xfId="6416"/>
    <cellStyle name="Assumption Multiple. 2 13" xfId="6417"/>
    <cellStyle name="Assumption Multiple. 2 14" xfId="6418"/>
    <cellStyle name="Assumption Multiple. 2 15" xfId="6419"/>
    <cellStyle name="Assumption Multiple. 2 16" xfId="6420"/>
    <cellStyle name="Assumption Multiple. 2 17" xfId="6421"/>
    <cellStyle name="Assumption Multiple. 2 18" xfId="6422"/>
    <cellStyle name="Assumption Multiple. 2 19" xfId="6423"/>
    <cellStyle name="Assumption Multiple. 2 2" xfId="6424"/>
    <cellStyle name="Assumption Multiple. 2 2 10" xfId="6425"/>
    <cellStyle name="Assumption Multiple. 2 2 11" xfId="6426"/>
    <cellStyle name="Assumption Multiple. 2 2 12" xfId="6427"/>
    <cellStyle name="Assumption Multiple. 2 2 13" xfId="6428"/>
    <cellStyle name="Assumption Multiple. 2 2 14" xfId="6429"/>
    <cellStyle name="Assumption Multiple. 2 2 15" xfId="6430"/>
    <cellStyle name="Assumption Multiple. 2 2 16" xfId="6431"/>
    <cellStyle name="Assumption Multiple. 2 2 17" xfId="6432"/>
    <cellStyle name="Assumption Multiple. 2 2 18" xfId="6433"/>
    <cellStyle name="Assumption Multiple. 2 2 2" xfId="6434"/>
    <cellStyle name="Assumption Multiple. 2 2 2 10" xfId="6435"/>
    <cellStyle name="Assumption Multiple. 2 2 2 11" xfId="6436"/>
    <cellStyle name="Assumption Multiple. 2 2 2 12" xfId="6437"/>
    <cellStyle name="Assumption Multiple. 2 2 2 13" xfId="6438"/>
    <cellStyle name="Assumption Multiple. 2 2 2 14" xfId="6439"/>
    <cellStyle name="Assumption Multiple. 2 2 2 2" xfId="6440"/>
    <cellStyle name="Assumption Multiple. 2 2 2 2 10" xfId="6441"/>
    <cellStyle name="Assumption Multiple. 2 2 2 2 11" xfId="6442"/>
    <cellStyle name="Assumption Multiple. 2 2 2 2 12" xfId="6443"/>
    <cellStyle name="Assumption Multiple. 2 2 2 2 13" xfId="6444"/>
    <cellStyle name="Assumption Multiple. 2 2 2 2 2" xfId="6445"/>
    <cellStyle name="Assumption Multiple. 2 2 2 2 2 10" xfId="6446"/>
    <cellStyle name="Assumption Multiple. 2 2 2 2 2 11" xfId="6447"/>
    <cellStyle name="Assumption Multiple. 2 2 2 2 2 12" xfId="6448"/>
    <cellStyle name="Assumption Multiple. 2 2 2 2 2 2" xfId="6449"/>
    <cellStyle name="Assumption Multiple. 2 2 2 2 2 2 10" xfId="6450"/>
    <cellStyle name="Assumption Multiple. 2 2 2 2 2 2 2" xfId="6451"/>
    <cellStyle name="Assumption Multiple. 2 2 2 2 2 2 2 10" xfId="6452"/>
    <cellStyle name="Assumption Multiple. 2 2 2 2 2 2 2 2" xfId="6453"/>
    <cellStyle name="Assumption Multiple. 2 2 2 2 2 2 2 3" xfId="6454"/>
    <cellStyle name="Assumption Multiple. 2 2 2 2 2 2 2 4" xfId="6455"/>
    <cellStyle name="Assumption Multiple. 2 2 2 2 2 2 2 5" xfId="6456"/>
    <cellStyle name="Assumption Multiple. 2 2 2 2 2 2 2 6" xfId="6457"/>
    <cellStyle name="Assumption Multiple. 2 2 2 2 2 2 2 7" xfId="6458"/>
    <cellStyle name="Assumption Multiple. 2 2 2 2 2 2 2 8" xfId="6459"/>
    <cellStyle name="Assumption Multiple. 2 2 2 2 2 2 2 9" xfId="6460"/>
    <cellStyle name="Assumption Multiple. 2 2 2 2 2 2 3" xfId="6461"/>
    <cellStyle name="Assumption Multiple. 2 2 2 2 2 2 4" xfId="6462"/>
    <cellStyle name="Assumption Multiple. 2 2 2 2 2 2 5" xfId="6463"/>
    <cellStyle name="Assumption Multiple. 2 2 2 2 2 2 6" xfId="6464"/>
    <cellStyle name="Assumption Multiple. 2 2 2 2 2 2 7" xfId="6465"/>
    <cellStyle name="Assumption Multiple. 2 2 2 2 2 2 8" xfId="6466"/>
    <cellStyle name="Assumption Multiple. 2 2 2 2 2 2 9" xfId="6467"/>
    <cellStyle name="Assumption Multiple. 2 2 2 2 2 3" xfId="6468"/>
    <cellStyle name="Assumption Multiple. 2 2 2 2 2 3 10" xfId="6469"/>
    <cellStyle name="Assumption Multiple. 2 2 2 2 2 3 2" xfId="6470"/>
    <cellStyle name="Assumption Multiple. 2 2 2 2 2 3 3" xfId="6471"/>
    <cellStyle name="Assumption Multiple. 2 2 2 2 2 3 4" xfId="6472"/>
    <cellStyle name="Assumption Multiple. 2 2 2 2 2 3 5" xfId="6473"/>
    <cellStyle name="Assumption Multiple. 2 2 2 2 2 3 6" xfId="6474"/>
    <cellStyle name="Assumption Multiple. 2 2 2 2 2 3 7" xfId="6475"/>
    <cellStyle name="Assumption Multiple. 2 2 2 2 2 3 8" xfId="6476"/>
    <cellStyle name="Assumption Multiple. 2 2 2 2 2 3 9" xfId="6477"/>
    <cellStyle name="Assumption Multiple. 2 2 2 2 2 4" xfId="6478"/>
    <cellStyle name="Assumption Multiple. 2 2 2 2 2 5" xfId="6479"/>
    <cellStyle name="Assumption Multiple. 2 2 2 2 2 6" xfId="6480"/>
    <cellStyle name="Assumption Multiple. 2 2 2 2 2 7" xfId="6481"/>
    <cellStyle name="Assumption Multiple. 2 2 2 2 2 8" xfId="6482"/>
    <cellStyle name="Assumption Multiple. 2 2 2 2 2 9" xfId="6483"/>
    <cellStyle name="Assumption Multiple. 2 2 2 2 3" xfId="6484"/>
    <cellStyle name="Assumption Multiple. 2 2 2 2 3 10" xfId="6485"/>
    <cellStyle name="Assumption Multiple. 2 2 2 2 3 2" xfId="6486"/>
    <cellStyle name="Assumption Multiple. 2 2 2 2 3 2 10" xfId="6487"/>
    <cellStyle name="Assumption Multiple. 2 2 2 2 3 2 2" xfId="6488"/>
    <cellStyle name="Assumption Multiple. 2 2 2 2 3 2 3" xfId="6489"/>
    <cellStyle name="Assumption Multiple. 2 2 2 2 3 2 4" xfId="6490"/>
    <cellStyle name="Assumption Multiple. 2 2 2 2 3 2 5" xfId="6491"/>
    <cellStyle name="Assumption Multiple. 2 2 2 2 3 2 6" xfId="6492"/>
    <cellStyle name="Assumption Multiple. 2 2 2 2 3 2 7" xfId="6493"/>
    <cellStyle name="Assumption Multiple. 2 2 2 2 3 2 8" xfId="6494"/>
    <cellStyle name="Assumption Multiple. 2 2 2 2 3 2 9" xfId="6495"/>
    <cellStyle name="Assumption Multiple. 2 2 2 2 3 3" xfId="6496"/>
    <cellStyle name="Assumption Multiple. 2 2 2 2 3 4" xfId="6497"/>
    <cellStyle name="Assumption Multiple. 2 2 2 2 3 5" xfId="6498"/>
    <cellStyle name="Assumption Multiple. 2 2 2 2 3 6" xfId="6499"/>
    <cellStyle name="Assumption Multiple. 2 2 2 2 3 7" xfId="6500"/>
    <cellStyle name="Assumption Multiple. 2 2 2 2 3 8" xfId="6501"/>
    <cellStyle name="Assumption Multiple. 2 2 2 2 3 9" xfId="6502"/>
    <cellStyle name="Assumption Multiple. 2 2 2 2 4" xfId="6503"/>
    <cellStyle name="Assumption Multiple. 2 2 2 2 4 10" xfId="6504"/>
    <cellStyle name="Assumption Multiple. 2 2 2 2 4 2" xfId="6505"/>
    <cellStyle name="Assumption Multiple. 2 2 2 2 4 3" xfId="6506"/>
    <cellStyle name="Assumption Multiple. 2 2 2 2 4 4" xfId="6507"/>
    <cellStyle name="Assumption Multiple. 2 2 2 2 4 5" xfId="6508"/>
    <cellStyle name="Assumption Multiple. 2 2 2 2 4 6" xfId="6509"/>
    <cellStyle name="Assumption Multiple. 2 2 2 2 4 7" xfId="6510"/>
    <cellStyle name="Assumption Multiple. 2 2 2 2 4 8" xfId="6511"/>
    <cellStyle name="Assumption Multiple. 2 2 2 2 4 9" xfId="6512"/>
    <cellStyle name="Assumption Multiple. 2 2 2 2 5" xfId="6513"/>
    <cellStyle name="Assumption Multiple. 2 2 2 2 6" xfId="6514"/>
    <cellStyle name="Assumption Multiple. 2 2 2 2 7" xfId="6515"/>
    <cellStyle name="Assumption Multiple. 2 2 2 2 8" xfId="6516"/>
    <cellStyle name="Assumption Multiple. 2 2 2 2 9" xfId="6517"/>
    <cellStyle name="Assumption Multiple. 2 2 2 3" xfId="6518"/>
    <cellStyle name="Assumption Multiple. 2 2 2 3 10" xfId="6519"/>
    <cellStyle name="Assumption Multiple. 2 2 2 3 11" xfId="6520"/>
    <cellStyle name="Assumption Multiple. 2 2 2 3 12" xfId="6521"/>
    <cellStyle name="Assumption Multiple. 2 2 2 3 2" xfId="6522"/>
    <cellStyle name="Assumption Multiple. 2 2 2 3 2 10" xfId="6523"/>
    <cellStyle name="Assumption Multiple. 2 2 2 3 2 2" xfId="6524"/>
    <cellStyle name="Assumption Multiple. 2 2 2 3 2 2 10" xfId="6525"/>
    <cellStyle name="Assumption Multiple. 2 2 2 3 2 2 2" xfId="6526"/>
    <cellStyle name="Assumption Multiple. 2 2 2 3 2 2 3" xfId="6527"/>
    <cellStyle name="Assumption Multiple. 2 2 2 3 2 2 4" xfId="6528"/>
    <cellStyle name="Assumption Multiple. 2 2 2 3 2 2 5" xfId="6529"/>
    <cellStyle name="Assumption Multiple. 2 2 2 3 2 2 6" xfId="6530"/>
    <cellStyle name="Assumption Multiple. 2 2 2 3 2 2 7" xfId="6531"/>
    <cellStyle name="Assumption Multiple. 2 2 2 3 2 2 8" xfId="6532"/>
    <cellStyle name="Assumption Multiple. 2 2 2 3 2 2 9" xfId="6533"/>
    <cellStyle name="Assumption Multiple. 2 2 2 3 2 3" xfId="6534"/>
    <cellStyle name="Assumption Multiple. 2 2 2 3 2 4" xfId="6535"/>
    <cellStyle name="Assumption Multiple. 2 2 2 3 2 5" xfId="6536"/>
    <cellStyle name="Assumption Multiple. 2 2 2 3 2 6" xfId="6537"/>
    <cellStyle name="Assumption Multiple. 2 2 2 3 2 7" xfId="6538"/>
    <cellStyle name="Assumption Multiple. 2 2 2 3 2 8" xfId="6539"/>
    <cellStyle name="Assumption Multiple. 2 2 2 3 2 9" xfId="6540"/>
    <cellStyle name="Assumption Multiple. 2 2 2 3 3" xfId="6541"/>
    <cellStyle name="Assumption Multiple. 2 2 2 3 3 10" xfId="6542"/>
    <cellStyle name="Assumption Multiple. 2 2 2 3 3 2" xfId="6543"/>
    <cellStyle name="Assumption Multiple. 2 2 2 3 3 3" xfId="6544"/>
    <cellStyle name="Assumption Multiple. 2 2 2 3 3 4" xfId="6545"/>
    <cellStyle name="Assumption Multiple. 2 2 2 3 3 5" xfId="6546"/>
    <cellStyle name="Assumption Multiple. 2 2 2 3 3 6" xfId="6547"/>
    <cellStyle name="Assumption Multiple. 2 2 2 3 3 7" xfId="6548"/>
    <cellStyle name="Assumption Multiple. 2 2 2 3 3 8" xfId="6549"/>
    <cellStyle name="Assumption Multiple. 2 2 2 3 3 9" xfId="6550"/>
    <cellStyle name="Assumption Multiple. 2 2 2 3 4" xfId="6551"/>
    <cellStyle name="Assumption Multiple. 2 2 2 3 5" xfId="6552"/>
    <cellStyle name="Assumption Multiple. 2 2 2 3 6" xfId="6553"/>
    <cellStyle name="Assumption Multiple. 2 2 2 3 7" xfId="6554"/>
    <cellStyle name="Assumption Multiple. 2 2 2 3 8" xfId="6555"/>
    <cellStyle name="Assumption Multiple. 2 2 2 3 9" xfId="6556"/>
    <cellStyle name="Assumption Multiple. 2 2 2 4" xfId="6557"/>
    <cellStyle name="Assumption Multiple. 2 2 2 4 10" xfId="6558"/>
    <cellStyle name="Assumption Multiple. 2 2 2 4 2" xfId="6559"/>
    <cellStyle name="Assumption Multiple. 2 2 2 4 2 10" xfId="6560"/>
    <cellStyle name="Assumption Multiple. 2 2 2 4 2 2" xfId="6561"/>
    <cellStyle name="Assumption Multiple. 2 2 2 4 2 3" xfId="6562"/>
    <cellStyle name="Assumption Multiple. 2 2 2 4 2 4" xfId="6563"/>
    <cellStyle name="Assumption Multiple. 2 2 2 4 2 5" xfId="6564"/>
    <cellStyle name="Assumption Multiple. 2 2 2 4 2 6" xfId="6565"/>
    <cellStyle name="Assumption Multiple. 2 2 2 4 2 7" xfId="6566"/>
    <cellStyle name="Assumption Multiple. 2 2 2 4 2 8" xfId="6567"/>
    <cellStyle name="Assumption Multiple. 2 2 2 4 2 9" xfId="6568"/>
    <cellStyle name="Assumption Multiple. 2 2 2 4 3" xfId="6569"/>
    <cellStyle name="Assumption Multiple. 2 2 2 4 4" xfId="6570"/>
    <cellStyle name="Assumption Multiple. 2 2 2 4 5" xfId="6571"/>
    <cellStyle name="Assumption Multiple. 2 2 2 4 6" xfId="6572"/>
    <cellStyle name="Assumption Multiple. 2 2 2 4 7" xfId="6573"/>
    <cellStyle name="Assumption Multiple. 2 2 2 4 8" xfId="6574"/>
    <cellStyle name="Assumption Multiple. 2 2 2 4 9" xfId="6575"/>
    <cellStyle name="Assumption Multiple. 2 2 2 5" xfId="6576"/>
    <cellStyle name="Assumption Multiple. 2 2 2 5 10" xfId="6577"/>
    <cellStyle name="Assumption Multiple. 2 2 2 5 2" xfId="6578"/>
    <cellStyle name="Assumption Multiple. 2 2 2 5 3" xfId="6579"/>
    <cellStyle name="Assumption Multiple. 2 2 2 5 4" xfId="6580"/>
    <cellStyle name="Assumption Multiple. 2 2 2 5 5" xfId="6581"/>
    <cellStyle name="Assumption Multiple. 2 2 2 5 6" xfId="6582"/>
    <cellStyle name="Assumption Multiple. 2 2 2 5 7" xfId="6583"/>
    <cellStyle name="Assumption Multiple. 2 2 2 5 8" xfId="6584"/>
    <cellStyle name="Assumption Multiple. 2 2 2 5 9" xfId="6585"/>
    <cellStyle name="Assumption Multiple. 2 2 2 6" xfId="6586"/>
    <cellStyle name="Assumption Multiple. 2 2 2 7" xfId="6587"/>
    <cellStyle name="Assumption Multiple. 2 2 2 8" xfId="6588"/>
    <cellStyle name="Assumption Multiple. 2 2 2 9" xfId="6589"/>
    <cellStyle name="Assumption Multiple. 2 2 3" xfId="6590"/>
    <cellStyle name="Assumption Multiple. 2 2 3 10" xfId="6591"/>
    <cellStyle name="Assumption Multiple. 2 2 3 11" xfId="6592"/>
    <cellStyle name="Assumption Multiple. 2 2 3 12" xfId="6593"/>
    <cellStyle name="Assumption Multiple. 2 2 3 13" xfId="6594"/>
    <cellStyle name="Assumption Multiple. 2 2 3 2" xfId="6595"/>
    <cellStyle name="Assumption Multiple. 2 2 3 2 10" xfId="6596"/>
    <cellStyle name="Assumption Multiple. 2 2 3 2 11" xfId="6597"/>
    <cellStyle name="Assumption Multiple. 2 2 3 2 12" xfId="6598"/>
    <cellStyle name="Assumption Multiple. 2 2 3 2 2" xfId="6599"/>
    <cellStyle name="Assumption Multiple. 2 2 3 2 2 10" xfId="6600"/>
    <cellStyle name="Assumption Multiple. 2 2 3 2 2 2" xfId="6601"/>
    <cellStyle name="Assumption Multiple. 2 2 3 2 2 2 10" xfId="6602"/>
    <cellStyle name="Assumption Multiple. 2 2 3 2 2 2 2" xfId="6603"/>
    <cellStyle name="Assumption Multiple. 2 2 3 2 2 2 3" xfId="6604"/>
    <cellStyle name="Assumption Multiple. 2 2 3 2 2 2 4" xfId="6605"/>
    <cellStyle name="Assumption Multiple. 2 2 3 2 2 2 5" xfId="6606"/>
    <cellStyle name="Assumption Multiple. 2 2 3 2 2 2 6" xfId="6607"/>
    <cellStyle name="Assumption Multiple. 2 2 3 2 2 2 7" xfId="6608"/>
    <cellStyle name="Assumption Multiple. 2 2 3 2 2 2 8" xfId="6609"/>
    <cellStyle name="Assumption Multiple. 2 2 3 2 2 2 9" xfId="6610"/>
    <cellStyle name="Assumption Multiple. 2 2 3 2 2 3" xfId="6611"/>
    <cellStyle name="Assumption Multiple. 2 2 3 2 2 4" xfId="6612"/>
    <cellStyle name="Assumption Multiple. 2 2 3 2 2 5" xfId="6613"/>
    <cellStyle name="Assumption Multiple. 2 2 3 2 2 6" xfId="6614"/>
    <cellStyle name="Assumption Multiple. 2 2 3 2 2 7" xfId="6615"/>
    <cellStyle name="Assumption Multiple. 2 2 3 2 2 8" xfId="6616"/>
    <cellStyle name="Assumption Multiple. 2 2 3 2 2 9" xfId="6617"/>
    <cellStyle name="Assumption Multiple. 2 2 3 2 3" xfId="6618"/>
    <cellStyle name="Assumption Multiple. 2 2 3 2 3 10" xfId="6619"/>
    <cellStyle name="Assumption Multiple. 2 2 3 2 3 2" xfId="6620"/>
    <cellStyle name="Assumption Multiple. 2 2 3 2 3 3" xfId="6621"/>
    <cellStyle name="Assumption Multiple. 2 2 3 2 3 4" xfId="6622"/>
    <cellStyle name="Assumption Multiple. 2 2 3 2 3 5" xfId="6623"/>
    <cellStyle name="Assumption Multiple. 2 2 3 2 3 6" xfId="6624"/>
    <cellStyle name="Assumption Multiple. 2 2 3 2 3 7" xfId="6625"/>
    <cellStyle name="Assumption Multiple. 2 2 3 2 3 8" xfId="6626"/>
    <cellStyle name="Assumption Multiple. 2 2 3 2 3 9" xfId="6627"/>
    <cellStyle name="Assumption Multiple. 2 2 3 2 4" xfId="6628"/>
    <cellStyle name="Assumption Multiple. 2 2 3 2 5" xfId="6629"/>
    <cellStyle name="Assumption Multiple. 2 2 3 2 6" xfId="6630"/>
    <cellStyle name="Assumption Multiple. 2 2 3 2 7" xfId="6631"/>
    <cellStyle name="Assumption Multiple. 2 2 3 2 8" xfId="6632"/>
    <cellStyle name="Assumption Multiple. 2 2 3 2 9" xfId="6633"/>
    <cellStyle name="Assumption Multiple. 2 2 3 3" xfId="6634"/>
    <cellStyle name="Assumption Multiple. 2 2 3 3 10" xfId="6635"/>
    <cellStyle name="Assumption Multiple. 2 2 3 3 2" xfId="6636"/>
    <cellStyle name="Assumption Multiple. 2 2 3 3 2 10" xfId="6637"/>
    <cellStyle name="Assumption Multiple. 2 2 3 3 2 2" xfId="6638"/>
    <cellStyle name="Assumption Multiple. 2 2 3 3 2 3" xfId="6639"/>
    <cellStyle name="Assumption Multiple. 2 2 3 3 2 4" xfId="6640"/>
    <cellStyle name="Assumption Multiple. 2 2 3 3 2 5" xfId="6641"/>
    <cellStyle name="Assumption Multiple. 2 2 3 3 2 6" xfId="6642"/>
    <cellStyle name="Assumption Multiple. 2 2 3 3 2 7" xfId="6643"/>
    <cellStyle name="Assumption Multiple. 2 2 3 3 2 8" xfId="6644"/>
    <cellStyle name="Assumption Multiple. 2 2 3 3 2 9" xfId="6645"/>
    <cellStyle name="Assumption Multiple. 2 2 3 3 3" xfId="6646"/>
    <cellStyle name="Assumption Multiple. 2 2 3 3 4" xfId="6647"/>
    <cellStyle name="Assumption Multiple. 2 2 3 3 5" xfId="6648"/>
    <cellStyle name="Assumption Multiple. 2 2 3 3 6" xfId="6649"/>
    <cellStyle name="Assumption Multiple. 2 2 3 3 7" xfId="6650"/>
    <cellStyle name="Assumption Multiple. 2 2 3 3 8" xfId="6651"/>
    <cellStyle name="Assumption Multiple. 2 2 3 3 9" xfId="6652"/>
    <cellStyle name="Assumption Multiple. 2 2 3 4" xfId="6653"/>
    <cellStyle name="Assumption Multiple. 2 2 3 4 10" xfId="6654"/>
    <cellStyle name="Assumption Multiple. 2 2 3 4 2" xfId="6655"/>
    <cellStyle name="Assumption Multiple. 2 2 3 4 3" xfId="6656"/>
    <cellStyle name="Assumption Multiple. 2 2 3 4 4" xfId="6657"/>
    <cellStyle name="Assumption Multiple. 2 2 3 4 5" xfId="6658"/>
    <cellStyle name="Assumption Multiple. 2 2 3 4 6" xfId="6659"/>
    <cellStyle name="Assumption Multiple. 2 2 3 4 7" xfId="6660"/>
    <cellStyle name="Assumption Multiple. 2 2 3 4 8" xfId="6661"/>
    <cellStyle name="Assumption Multiple. 2 2 3 4 9" xfId="6662"/>
    <cellStyle name="Assumption Multiple. 2 2 3 5" xfId="6663"/>
    <cellStyle name="Assumption Multiple. 2 2 3 6" xfId="6664"/>
    <cellStyle name="Assumption Multiple. 2 2 3 7" xfId="6665"/>
    <cellStyle name="Assumption Multiple. 2 2 3 8" xfId="6666"/>
    <cellStyle name="Assumption Multiple. 2 2 3 9" xfId="6667"/>
    <cellStyle name="Assumption Multiple. 2 2 4" xfId="6668"/>
    <cellStyle name="Assumption Multiple. 2 2 4 10" xfId="6669"/>
    <cellStyle name="Assumption Multiple. 2 2 4 11" xfId="6670"/>
    <cellStyle name="Assumption Multiple. 2 2 4 12" xfId="6671"/>
    <cellStyle name="Assumption Multiple. 2 2 4 13" xfId="6672"/>
    <cellStyle name="Assumption Multiple. 2 2 4 2" xfId="6673"/>
    <cellStyle name="Assumption Multiple. 2 2 4 2 10" xfId="6674"/>
    <cellStyle name="Assumption Multiple. 2 2 4 2 11" xfId="6675"/>
    <cellStyle name="Assumption Multiple. 2 2 4 2 12" xfId="6676"/>
    <cellStyle name="Assumption Multiple. 2 2 4 2 2" xfId="6677"/>
    <cellStyle name="Assumption Multiple. 2 2 4 2 2 10" xfId="6678"/>
    <cellStyle name="Assumption Multiple. 2 2 4 2 2 2" xfId="6679"/>
    <cellStyle name="Assumption Multiple. 2 2 4 2 2 2 10" xfId="6680"/>
    <cellStyle name="Assumption Multiple. 2 2 4 2 2 2 2" xfId="6681"/>
    <cellStyle name="Assumption Multiple. 2 2 4 2 2 2 3" xfId="6682"/>
    <cellStyle name="Assumption Multiple. 2 2 4 2 2 2 4" xfId="6683"/>
    <cellStyle name="Assumption Multiple. 2 2 4 2 2 2 5" xfId="6684"/>
    <cellStyle name="Assumption Multiple. 2 2 4 2 2 2 6" xfId="6685"/>
    <cellStyle name="Assumption Multiple. 2 2 4 2 2 2 7" xfId="6686"/>
    <cellStyle name="Assumption Multiple. 2 2 4 2 2 2 8" xfId="6687"/>
    <cellStyle name="Assumption Multiple. 2 2 4 2 2 2 9" xfId="6688"/>
    <cellStyle name="Assumption Multiple. 2 2 4 2 2 3" xfId="6689"/>
    <cellStyle name="Assumption Multiple. 2 2 4 2 2 4" xfId="6690"/>
    <cellStyle name="Assumption Multiple. 2 2 4 2 2 5" xfId="6691"/>
    <cellStyle name="Assumption Multiple. 2 2 4 2 2 6" xfId="6692"/>
    <cellStyle name="Assumption Multiple. 2 2 4 2 2 7" xfId="6693"/>
    <cellStyle name="Assumption Multiple. 2 2 4 2 2 8" xfId="6694"/>
    <cellStyle name="Assumption Multiple. 2 2 4 2 2 9" xfId="6695"/>
    <cellStyle name="Assumption Multiple. 2 2 4 2 3" xfId="6696"/>
    <cellStyle name="Assumption Multiple. 2 2 4 2 3 10" xfId="6697"/>
    <cellStyle name="Assumption Multiple. 2 2 4 2 3 2" xfId="6698"/>
    <cellStyle name="Assumption Multiple. 2 2 4 2 3 3" xfId="6699"/>
    <cellStyle name="Assumption Multiple. 2 2 4 2 3 4" xfId="6700"/>
    <cellStyle name="Assumption Multiple. 2 2 4 2 3 5" xfId="6701"/>
    <cellStyle name="Assumption Multiple. 2 2 4 2 3 6" xfId="6702"/>
    <cellStyle name="Assumption Multiple. 2 2 4 2 3 7" xfId="6703"/>
    <cellStyle name="Assumption Multiple. 2 2 4 2 3 8" xfId="6704"/>
    <cellStyle name="Assumption Multiple. 2 2 4 2 3 9" xfId="6705"/>
    <cellStyle name="Assumption Multiple. 2 2 4 2 4" xfId="6706"/>
    <cellStyle name="Assumption Multiple. 2 2 4 2 5" xfId="6707"/>
    <cellStyle name="Assumption Multiple. 2 2 4 2 6" xfId="6708"/>
    <cellStyle name="Assumption Multiple. 2 2 4 2 7" xfId="6709"/>
    <cellStyle name="Assumption Multiple. 2 2 4 2 8" xfId="6710"/>
    <cellStyle name="Assumption Multiple. 2 2 4 2 9" xfId="6711"/>
    <cellStyle name="Assumption Multiple. 2 2 4 3" xfId="6712"/>
    <cellStyle name="Assumption Multiple. 2 2 4 3 10" xfId="6713"/>
    <cellStyle name="Assumption Multiple. 2 2 4 3 2" xfId="6714"/>
    <cellStyle name="Assumption Multiple. 2 2 4 3 2 10" xfId="6715"/>
    <cellStyle name="Assumption Multiple. 2 2 4 3 2 2" xfId="6716"/>
    <cellStyle name="Assumption Multiple. 2 2 4 3 2 3" xfId="6717"/>
    <cellStyle name="Assumption Multiple. 2 2 4 3 2 4" xfId="6718"/>
    <cellStyle name="Assumption Multiple. 2 2 4 3 2 5" xfId="6719"/>
    <cellStyle name="Assumption Multiple. 2 2 4 3 2 6" xfId="6720"/>
    <cellStyle name="Assumption Multiple. 2 2 4 3 2 7" xfId="6721"/>
    <cellStyle name="Assumption Multiple. 2 2 4 3 2 8" xfId="6722"/>
    <cellStyle name="Assumption Multiple. 2 2 4 3 2 9" xfId="6723"/>
    <cellStyle name="Assumption Multiple. 2 2 4 3 3" xfId="6724"/>
    <cellStyle name="Assumption Multiple. 2 2 4 3 4" xfId="6725"/>
    <cellStyle name="Assumption Multiple. 2 2 4 3 5" xfId="6726"/>
    <cellStyle name="Assumption Multiple. 2 2 4 3 6" xfId="6727"/>
    <cellStyle name="Assumption Multiple. 2 2 4 3 7" xfId="6728"/>
    <cellStyle name="Assumption Multiple. 2 2 4 3 8" xfId="6729"/>
    <cellStyle name="Assumption Multiple. 2 2 4 3 9" xfId="6730"/>
    <cellStyle name="Assumption Multiple. 2 2 4 4" xfId="6731"/>
    <cellStyle name="Assumption Multiple. 2 2 4 4 10" xfId="6732"/>
    <cellStyle name="Assumption Multiple. 2 2 4 4 2" xfId="6733"/>
    <cellStyle name="Assumption Multiple. 2 2 4 4 3" xfId="6734"/>
    <cellStyle name="Assumption Multiple. 2 2 4 4 4" xfId="6735"/>
    <cellStyle name="Assumption Multiple. 2 2 4 4 5" xfId="6736"/>
    <cellStyle name="Assumption Multiple. 2 2 4 4 6" xfId="6737"/>
    <cellStyle name="Assumption Multiple. 2 2 4 4 7" xfId="6738"/>
    <cellStyle name="Assumption Multiple. 2 2 4 4 8" xfId="6739"/>
    <cellStyle name="Assumption Multiple. 2 2 4 4 9" xfId="6740"/>
    <cellStyle name="Assumption Multiple. 2 2 4 5" xfId="6741"/>
    <cellStyle name="Assumption Multiple. 2 2 4 6" xfId="6742"/>
    <cellStyle name="Assumption Multiple. 2 2 4 7" xfId="6743"/>
    <cellStyle name="Assumption Multiple. 2 2 4 8" xfId="6744"/>
    <cellStyle name="Assumption Multiple. 2 2 4 9" xfId="6745"/>
    <cellStyle name="Assumption Multiple. 2 2 5" xfId="6746"/>
    <cellStyle name="Assumption Multiple. 2 2 5 10" xfId="6747"/>
    <cellStyle name="Assumption Multiple. 2 2 5 11" xfId="6748"/>
    <cellStyle name="Assumption Multiple. 2 2 5 12" xfId="6749"/>
    <cellStyle name="Assumption Multiple. 2 2 5 2" xfId="6750"/>
    <cellStyle name="Assumption Multiple. 2 2 5 2 10" xfId="6751"/>
    <cellStyle name="Assumption Multiple. 2 2 5 2 2" xfId="6752"/>
    <cellStyle name="Assumption Multiple. 2 2 5 2 2 10" xfId="6753"/>
    <cellStyle name="Assumption Multiple. 2 2 5 2 2 2" xfId="6754"/>
    <cellStyle name="Assumption Multiple. 2 2 5 2 2 3" xfId="6755"/>
    <cellStyle name="Assumption Multiple. 2 2 5 2 2 4" xfId="6756"/>
    <cellStyle name="Assumption Multiple. 2 2 5 2 2 5" xfId="6757"/>
    <cellStyle name="Assumption Multiple. 2 2 5 2 2 6" xfId="6758"/>
    <cellStyle name="Assumption Multiple. 2 2 5 2 2 7" xfId="6759"/>
    <cellStyle name="Assumption Multiple. 2 2 5 2 2 8" xfId="6760"/>
    <cellStyle name="Assumption Multiple. 2 2 5 2 2 9" xfId="6761"/>
    <cellStyle name="Assumption Multiple. 2 2 5 2 3" xfId="6762"/>
    <cellStyle name="Assumption Multiple. 2 2 5 2 4" xfId="6763"/>
    <cellStyle name="Assumption Multiple. 2 2 5 2 5" xfId="6764"/>
    <cellStyle name="Assumption Multiple. 2 2 5 2 6" xfId="6765"/>
    <cellStyle name="Assumption Multiple. 2 2 5 2 7" xfId="6766"/>
    <cellStyle name="Assumption Multiple. 2 2 5 2 8" xfId="6767"/>
    <cellStyle name="Assumption Multiple. 2 2 5 2 9" xfId="6768"/>
    <cellStyle name="Assumption Multiple. 2 2 5 3" xfId="6769"/>
    <cellStyle name="Assumption Multiple. 2 2 5 3 10" xfId="6770"/>
    <cellStyle name="Assumption Multiple. 2 2 5 3 2" xfId="6771"/>
    <cellStyle name="Assumption Multiple. 2 2 5 3 3" xfId="6772"/>
    <cellStyle name="Assumption Multiple. 2 2 5 3 4" xfId="6773"/>
    <cellStyle name="Assumption Multiple. 2 2 5 3 5" xfId="6774"/>
    <cellStyle name="Assumption Multiple. 2 2 5 3 6" xfId="6775"/>
    <cellStyle name="Assumption Multiple. 2 2 5 3 7" xfId="6776"/>
    <cellStyle name="Assumption Multiple. 2 2 5 3 8" xfId="6777"/>
    <cellStyle name="Assumption Multiple. 2 2 5 3 9" xfId="6778"/>
    <cellStyle name="Assumption Multiple. 2 2 5 4" xfId="6779"/>
    <cellStyle name="Assumption Multiple. 2 2 5 5" xfId="6780"/>
    <cellStyle name="Assumption Multiple. 2 2 5 6" xfId="6781"/>
    <cellStyle name="Assumption Multiple. 2 2 5 7" xfId="6782"/>
    <cellStyle name="Assumption Multiple. 2 2 5 8" xfId="6783"/>
    <cellStyle name="Assumption Multiple. 2 2 5 9" xfId="6784"/>
    <cellStyle name="Assumption Multiple. 2 2 6" xfId="6785"/>
    <cellStyle name="Assumption Multiple. 2 2 6 10" xfId="6786"/>
    <cellStyle name="Assumption Multiple. 2 2 6 11" xfId="6787"/>
    <cellStyle name="Assumption Multiple. 2 2 6 12" xfId="6788"/>
    <cellStyle name="Assumption Multiple. 2 2 6 2" xfId="6789"/>
    <cellStyle name="Assumption Multiple. 2 2 6 2 10" xfId="6790"/>
    <cellStyle name="Assumption Multiple. 2 2 6 2 2" xfId="6791"/>
    <cellStyle name="Assumption Multiple. 2 2 6 2 2 10" xfId="6792"/>
    <cellStyle name="Assumption Multiple. 2 2 6 2 2 2" xfId="6793"/>
    <cellStyle name="Assumption Multiple. 2 2 6 2 2 3" xfId="6794"/>
    <cellStyle name="Assumption Multiple. 2 2 6 2 2 4" xfId="6795"/>
    <cellStyle name="Assumption Multiple. 2 2 6 2 2 5" xfId="6796"/>
    <cellStyle name="Assumption Multiple. 2 2 6 2 2 6" xfId="6797"/>
    <cellStyle name="Assumption Multiple. 2 2 6 2 2 7" xfId="6798"/>
    <cellStyle name="Assumption Multiple. 2 2 6 2 2 8" xfId="6799"/>
    <cellStyle name="Assumption Multiple. 2 2 6 2 2 9" xfId="6800"/>
    <cellStyle name="Assumption Multiple. 2 2 6 2 3" xfId="6801"/>
    <cellStyle name="Assumption Multiple. 2 2 6 2 4" xfId="6802"/>
    <cellStyle name="Assumption Multiple. 2 2 6 2 5" xfId="6803"/>
    <cellStyle name="Assumption Multiple. 2 2 6 2 6" xfId="6804"/>
    <cellStyle name="Assumption Multiple. 2 2 6 2 7" xfId="6805"/>
    <cellStyle name="Assumption Multiple. 2 2 6 2 8" xfId="6806"/>
    <cellStyle name="Assumption Multiple. 2 2 6 2 9" xfId="6807"/>
    <cellStyle name="Assumption Multiple. 2 2 6 3" xfId="6808"/>
    <cellStyle name="Assumption Multiple. 2 2 6 3 10" xfId="6809"/>
    <cellStyle name="Assumption Multiple. 2 2 6 3 2" xfId="6810"/>
    <cellStyle name="Assumption Multiple. 2 2 6 3 3" xfId="6811"/>
    <cellStyle name="Assumption Multiple. 2 2 6 3 4" xfId="6812"/>
    <cellStyle name="Assumption Multiple. 2 2 6 3 5" xfId="6813"/>
    <cellStyle name="Assumption Multiple. 2 2 6 3 6" xfId="6814"/>
    <cellStyle name="Assumption Multiple. 2 2 6 3 7" xfId="6815"/>
    <cellStyle name="Assumption Multiple. 2 2 6 3 8" xfId="6816"/>
    <cellStyle name="Assumption Multiple. 2 2 6 3 9" xfId="6817"/>
    <cellStyle name="Assumption Multiple. 2 2 6 4" xfId="6818"/>
    <cellStyle name="Assumption Multiple. 2 2 6 5" xfId="6819"/>
    <cellStyle name="Assumption Multiple. 2 2 6 6" xfId="6820"/>
    <cellStyle name="Assumption Multiple. 2 2 6 7" xfId="6821"/>
    <cellStyle name="Assumption Multiple. 2 2 6 8" xfId="6822"/>
    <cellStyle name="Assumption Multiple. 2 2 6 9" xfId="6823"/>
    <cellStyle name="Assumption Multiple. 2 2 7" xfId="6824"/>
    <cellStyle name="Assumption Multiple. 2 2 7 10" xfId="6825"/>
    <cellStyle name="Assumption Multiple. 2 2 7 11" xfId="6826"/>
    <cellStyle name="Assumption Multiple. 2 2 7 12" xfId="6827"/>
    <cellStyle name="Assumption Multiple. 2 2 7 2" xfId="6828"/>
    <cellStyle name="Assumption Multiple. 2 2 7 2 10" xfId="6829"/>
    <cellStyle name="Assumption Multiple. 2 2 7 2 2" xfId="6830"/>
    <cellStyle name="Assumption Multiple. 2 2 7 2 2 10" xfId="6831"/>
    <cellStyle name="Assumption Multiple. 2 2 7 2 2 2" xfId="6832"/>
    <cellStyle name="Assumption Multiple. 2 2 7 2 2 3" xfId="6833"/>
    <cellStyle name="Assumption Multiple. 2 2 7 2 2 4" xfId="6834"/>
    <cellStyle name="Assumption Multiple. 2 2 7 2 2 5" xfId="6835"/>
    <cellStyle name="Assumption Multiple. 2 2 7 2 2 6" xfId="6836"/>
    <cellStyle name="Assumption Multiple. 2 2 7 2 2 7" xfId="6837"/>
    <cellStyle name="Assumption Multiple. 2 2 7 2 2 8" xfId="6838"/>
    <cellStyle name="Assumption Multiple. 2 2 7 2 2 9" xfId="6839"/>
    <cellStyle name="Assumption Multiple. 2 2 7 2 3" xfId="6840"/>
    <cellStyle name="Assumption Multiple. 2 2 7 2 4" xfId="6841"/>
    <cellStyle name="Assumption Multiple. 2 2 7 2 5" xfId="6842"/>
    <cellStyle name="Assumption Multiple. 2 2 7 2 6" xfId="6843"/>
    <cellStyle name="Assumption Multiple. 2 2 7 2 7" xfId="6844"/>
    <cellStyle name="Assumption Multiple. 2 2 7 2 8" xfId="6845"/>
    <cellStyle name="Assumption Multiple. 2 2 7 2 9" xfId="6846"/>
    <cellStyle name="Assumption Multiple. 2 2 7 3" xfId="6847"/>
    <cellStyle name="Assumption Multiple. 2 2 7 3 10" xfId="6848"/>
    <cellStyle name="Assumption Multiple. 2 2 7 3 2" xfId="6849"/>
    <cellStyle name="Assumption Multiple. 2 2 7 3 3" xfId="6850"/>
    <cellStyle name="Assumption Multiple. 2 2 7 3 4" xfId="6851"/>
    <cellStyle name="Assumption Multiple. 2 2 7 3 5" xfId="6852"/>
    <cellStyle name="Assumption Multiple. 2 2 7 3 6" xfId="6853"/>
    <cellStyle name="Assumption Multiple. 2 2 7 3 7" xfId="6854"/>
    <cellStyle name="Assumption Multiple. 2 2 7 3 8" xfId="6855"/>
    <cellStyle name="Assumption Multiple. 2 2 7 3 9" xfId="6856"/>
    <cellStyle name="Assumption Multiple. 2 2 7 4" xfId="6857"/>
    <cellStyle name="Assumption Multiple. 2 2 7 5" xfId="6858"/>
    <cellStyle name="Assumption Multiple. 2 2 7 6" xfId="6859"/>
    <cellStyle name="Assumption Multiple. 2 2 7 7" xfId="6860"/>
    <cellStyle name="Assumption Multiple. 2 2 7 8" xfId="6861"/>
    <cellStyle name="Assumption Multiple. 2 2 7 9" xfId="6862"/>
    <cellStyle name="Assumption Multiple. 2 2 8" xfId="6863"/>
    <cellStyle name="Assumption Multiple. 2 2 8 10" xfId="6864"/>
    <cellStyle name="Assumption Multiple. 2 2 8 2" xfId="6865"/>
    <cellStyle name="Assumption Multiple. 2 2 8 2 10" xfId="6866"/>
    <cellStyle name="Assumption Multiple. 2 2 8 2 2" xfId="6867"/>
    <cellStyle name="Assumption Multiple. 2 2 8 2 3" xfId="6868"/>
    <cellStyle name="Assumption Multiple. 2 2 8 2 4" xfId="6869"/>
    <cellStyle name="Assumption Multiple. 2 2 8 2 5" xfId="6870"/>
    <cellStyle name="Assumption Multiple. 2 2 8 2 6" xfId="6871"/>
    <cellStyle name="Assumption Multiple. 2 2 8 2 7" xfId="6872"/>
    <cellStyle name="Assumption Multiple. 2 2 8 2 8" xfId="6873"/>
    <cellStyle name="Assumption Multiple. 2 2 8 2 9" xfId="6874"/>
    <cellStyle name="Assumption Multiple. 2 2 8 3" xfId="6875"/>
    <cellStyle name="Assumption Multiple. 2 2 8 4" xfId="6876"/>
    <cellStyle name="Assumption Multiple. 2 2 8 5" xfId="6877"/>
    <cellStyle name="Assumption Multiple. 2 2 8 6" xfId="6878"/>
    <cellStyle name="Assumption Multiple. 2 2 8 7" xfId="6879"/>
    <cellStyle name="Assumption Multiple. 2 2 8 8" xfId="6880"/>
    <cellStyle name="Assumption Multiple. 2 2 8 9" xfId="6881"/>
    <cellStyle name="Assumption Multiple. 2 2 9" xfId="6882"/>
    <cellStyle name="Assumption Multiple. 2 2 9 10" xfId="6883"/>
    <cellStyle name="Assumption Multiple. 2 2 9 2" xfId="6884"/>
    <cellStyle name="Assumption Multiple. 2 2 9 3" xfId="6885"/>
    <cellStyle name="Assumption Multiple. 2 2 9 4" xfId="6886"/>
    <cellStyle name="Assumption Multiple. 2 2 9 5" xfId="6887"/>
    <cellStyle name="Assumption Multiple. 2 2 9 6" xfId="6888"/>
    <cellStyle name="Assumption Multiple. 2 2 9 7" xfId="6889"/>
    <cellStyle name="Assumption Multiple. 2 2 9 8" xfId="6890"/>
    <cellStyle name="Assumption Multiple. 2 2 9 9" xfId="6891"/>
    <cellStyle name="Assumption Multiple. 2 3" xfId="6892"/>
    <cellStyle name="Assumption Multiple. 2 3 10" xfId="6893"/>
    <cellStyle name="Assumption Multiple. 2 3 11" xfId="6894"/>
    <cellStyle name="Assumption Multiple. 2 3 12" xfId="6895"/>
    <cellStyle name="Assumption Multiple. 2 3 13" xfId="6896"/>
    <cellStyle name="Assumption Multiple. 2 3 14" xfId="6897"/>
    <cellStyle name="Assumption Multiple. 2 3 2" xfId="6898"/>
    <cellStyle name="Assumption Multiple. 2 3 2 10" xfId="6899"/>
    <cellStyle name="Assumption Multiple. 2 3 2 11" xfId="6900"/>
    <cellStyle name="Assumption Multiple. 2 3 2 12" xfId="6901"/>
    <cellStyle name="Assumption Multiple. 2 3 2 13" xfId="6902"/>
    <cellStyle name="Assumption Multiple. 2 3 2 2" xfId="6903"/>
    <cellStyle name="Assumption Multiple. 2 3 2 2 10" xfId="6904"/>
    <cellStyle name="Assumption Multiple. 2 3 2 2 11" xfId="6905"/>
    <cellStyle name="Assumption Multiple. 2 3 2 2 12" xfId="6906"/>
    <cellStyle name="Assumption Multiple. 2 3 2 2 2" xfId="6907"/>
    <cellStyle name="Assumption Multiple. 2 3 2 2 2 10" xfId="6908"/>
    <cellStyle name="Assumption Multiple. 2 3 2 2 2 2" xfId="6909"/>
    <cellStyle name="Assumption Multiple. 2 3 2 2 2 2 10" xfId="6910"/>
    <cellStyle name="Assumption Multiple. 2 3 2 2 2 2 2" xfId="6911"/>
    <cellStyle name="Assumption Multiple. 2 3 2 2 2 2 3" xfId="6912"/>
    <cellStyle name="Assumption Multiple. 2 3 2 2 2 2 4" xfId="6913"/>
    <cellStyle name="Assumption Multiple. 2 3 2 2 2 2 5" xfId="6914"/>
    <cellStyle name="Assumption Multiple. 2 3 2 2 2 2 6" xfId="6915"/>
    <cellStyle name="Assumption Multiple. 2 3 2 2 2 2 7" xfId="6916"/>
    <cellStyle name="Assumption Multiple. 2 3 2 2 2 2 8" xfId="6917"/>
    <cellStyle name="Assumption Multiple. 2 3 2 2 2 2 9" xfId="6918"/>
    <cellStyle name="Assumption Multiple. 2 3 2 2 2 3" xfId="6919"/>
    <cellStyle name="Assumption Multiple. 2 3 2 2 2 4" xfId="6920"/>
    <cellStyle name="Assumption Multiple. 2 3 2 2 2 5" xfId="6921"/>
    <cellStyle name="Assumption Multiple. 2 3 2 2 2 6" xfId="6922"/>
    <cellStyle name="Assumption Multiple. 2 3 2 2 2 7" xfId="6923"/>
    <cellStyle name="Assumption Multiple. 2 3 2 2 2 8" xfId="6924"/>
    <cellStyle name="Assumption Multiple. 2 3 2 2 2 9" xfId="6925"/>
    <cellStyle name="Assumption Multiple. 2 3 2 2 3" xfId="6926"/>
    <cellStyle name="Assumption Multiple. 2 3 2 2 3 10" xfId="6927"/>
    <cellStyle name="Assumption Multiple. 2 3 2 2 3 2" xfId="6928"/>
    <cellStyle name="Assumption Multiple. 2 3 2 2 3 3" xfId="6929"/>
    <cellStyle name="Assumption Multiple. 2 3 2 2 3 4" xfId="6930"/>
    <cellStyle name="Assumption Multiple. 2 3 2 2 3 5" xfId="6931"/>
    <cellStyle name="Assumption Multiple. 2 3 2 2 3 6" xfId="6932"/>
    <cellStyle name="Assumption Multiple. 2 3 2 2 3 7" xfId="6933"/>
    <cellStyle name="Assumption Multiple. 2 3 2 2 3 8" xfId="6934"/>
    <cellStyle name="Assumption Multiple. 2 3 2 2 3 9" xfId="6935"/>
    <cellStyle name="Assumption Multiple. 2 3 2 2 4" xfId="6936"/>
    <cellStyle name="Assumption Multiple. 2 3 2 2 5" xfId="6937"/>
    <cellStyle name="Assumption Multiple. 2 3 2 2 6" xfId="6938"/>
    <cellStyle name="Assumption Multiple. 2 3 2 2 7" xfId="6939"/>
    <cellStyle name="Assumption Multiple. 2 3 2 2 8" xfId="6940"/>
    <cellStyle name="Assumption Multiple. 2 3 2 2 9" xfId="6941"/>
    <cellStyle name="Assumption Multiple. 2 3 2 3" xfId="6942"/>
    <cellStyle name="Assumption Multiple. 2 3 2 3 10" xfId="6943"/>
    <cellStyle name="Assumption Multiple. 2 3 2 3 2" xfId="6944"/>
    <cellStyle name="Assumption Multiple. 2 3 2 3 2 10" xfId="6945"/>
    <cellStyle name="Assumption Multiple. 2 3 2 3 2 2" xfId="6946"/>
    <cellStyle name="Assumption Multiple. 2 3 2 3 2 3" xfId="6947"/>
    <cellStyle name="Assumption Multiple. 2 3 2 3 2 4" xfId="6948"/>
    <cellStyle name="Assumption Multiple. 2 3 2 3 2 5" xfId="6949"/>
    <cellStyle name="Assumption Multiple. 2 3 2 3 2 6" xfId="6950"/>
    <cellStyle name="Assumption Multiple. 2 3 2 3 2 7" xfId="6951"/>
    <cellStyle name="Assumption Multiple. 2 3 2 3 2 8" xfId="6952"/>
    <cellStyle name="Assumption Multiple. 2 3 2 3 2 9" xfId="6953"/>
    <cellStyle name="Assumption Multiple. 2 3 2 3 3" xfId="6954"/>
    <cellStyle name="Assumption Multiple. 2 3 2 3 4" xfId="6955"/>
    <cellStyle name="Assumption Multiple. 2 3 2 3 5" xfId="6956"/>
    <cellStyle name="Assumption Multiple. 2 3 2 3 6" xfId="6957"/>
    <cellStyle name="Assumption Multiple. 2 3 2 3 7" xfId="6958"/>
    <cellStyle name="Assumption Multiple. 2 3 2 3 8" xfId="6959"/>
    <cellStyle name="Assumption Multiple. 2 3 2 3 9" xfId="6960"/>
    <cellStyle name="Assumption Multiple. 2 3 2 4" xfId="6961"/>
    <cellStyle name="Assumption Multiple. 2 3 2 4 10" xfId="6962"/>
    <cellStyle name="Assumption Multiple. 2 3 2 4 2" xfId="6963"/>
    <cellStyle name="Assumption Multiple. 2 3 2 4 3" xfId="6964"/>
    <cellStyle name="Assumption Multiple. 2 3 2 4 4" xfId="6965"/>
    <cellStyle name="Assumption Multiple. 2 3 2 4 5" xfId="6966"/>
    <cellStyle name="Assumption Multiple. 2 3 2 4 6" xfId="6967"/>
    <cellStyle name="Assumption Multiple. 2 3 2 4 7" xfId="6968"/>
    <cellStyle name="Assumption Multiple. 2 3 2 4 8" xfId="6969"/>
    <cellStyle name="Assumption Multiple. 2 3 2 4 9" xfId="6970"/>
    <cellStyle name="Assumption Multiple. 2 3 2 5" xfId="6971"/>
    <cellStyle name="Assumption Multiple. 2 3 2 6" xfId="6972"/>
    <cellStyle name="Assumption Multiple. 2 3 2 7" xfId="6973"/>
    <cellStyle name="Assumption Multiple. 2 3 2 8" xfId="6974"/>
    <cellStyle name="Assumption Multiple. 2 3 2 9" xfId="6975"/>
    <cellStyle name="Assumption Multiple. 2 3 3" xfId="6976"/>
    <cellStyle name="Assumption Multiple. 2 3 3 10" xfId="6977"/>
    <cellStyle name="Assumption Multiple. 2 3 3 11" xfId="6978"/>
    <cellStyle name="Assumption Multiple. 2 3 3 12" xfId="6979"/>
    <cellStyle name="Assumption Multiple. 2 3 3 2" xfId="6980"/>
    <cellStyle name="Assumption Multiple. 2 3 3 2 10" xfId="6981"/>
    <cellStyle name="Assumption Multiple. 2 3 3 2 2" xfId="6982"/>
    <cellStyle name="Assumption Multiple. 2 3 3 2 2 10" xfId="6983"/>
    <cellStyle name="Assumption Multiple. 2 3 3 2 2 2" xfId="6984"/>
    <cellStyle name="Assumption Multiple. 2 3 3 2 2 3" xfId="6985"/>
    <cellStyle name="Assumption Multiple. 2 3 3 2 2 4" xfId="6986"/>
    <cellStyle name="Assumption Multiple. 2 3 3 2 2 5" xfId="6987"/>
    <cellStyle name="Assumption Multiple. 2 3 3 2 2 6" xfId="6988"/>
    <cellStyle name="Assumption Multiple. 2 3 3 2 2 7" xfId="6989"/>
    <cellStyle name="Assumption Multiple. 2 3 3 2 2 8" xfId="6990"/>
    <cellStyle name="Assumption Multiple. 2 3 3 2 2 9" xfId="6991"/>
    <cellStyle name="Assumption Multiple. 2 3 3 2 3" xfId="6992"/>
    <cellStyle name="Assumption Multiple. 2 3 3 2 4" xfId="6993"/>
    <cellStyle name="Assumption Multiple. 2 3 3 2 5" xfId="6994"/>
    <cellStyle name="Assumption Multiple. 2 3 3 2 6" xfId="6995"/>
    <cellStyle name="Assumption Multiple. 2 3 3 2 7" xfId="6996"/>
    <cellStyle name="Assumption Multiple. 2 3 3 2 8" xfId="6997"/>
    <cellStyle name="Assumption Multiple. 2 3 3 2 9" xfId="6998"/>
    <cellStyle name="Assumption Multiple. 2 3 3 3" xfId="6999"/>
    <cellStyle name="Assumption Multiple. 2 3 3 3 10" xfId="7000"/>
    <cellStyle name="Assumption Multiple. 2 3 3 3 2" xfId="7001"/>
    <cellStyle name="Assumption Multiple. 2 3 3 3 3" xfId="7002"/>
    <cellStyle name="Assumption Multiple. 2 3 3 3 4" xfId="7003"/>
    <cellStyle name="Assumption Multiple. 2 3 3 3 5" xfId="7004"/>
    <cellStyle name="Assumption Multiple. 2 3 3 3 6" xfId="7005"/>
    <cellStyle name="Assumption Multiple. 2 3 3 3 7" xfId="7006"/>
    <cellStyle name="Assumption Multiple. 2 3 3 3 8" xfId="7007"/>
    <cellStyle name="Assumption Multiple. 2 3 3 3 9" xfId="7008"/>
    <cellStyle name="Assumption Multiple. 2 3 3 4" xfId="7009"/>
    <cellStyle name="Assumption Multiple. 2 3 3 5" xfId="7010"/>
    <cellStyle name="Assumption Multiple. 2 3 3 6" xfId="7011"/>
    <cellStyle name="Assumption Multiple. 2 3 3 7" xfId="7012"/>
    <cellStyle name="Assumption Multiple. 2 3 3 8" xfId="7013"/>
    <cellStyle name="Assumption Multiple. 2 3 3 9" xfId="7014"/>
    <cellStyle name="Assumption Multiple. 2 3 4" xfId="7015"/>
    <cellStyle name="Assumption Multiple. 2 3 4 10" xfId="7016"/>
    <cellStyle name="Assumption Multiple. 2 3 4 2" xfId="7017"/>
    <cellStyle name="Assumption Multiple. 2 3 4 2 10" xfId="7018"/>
    <cellStyle name="Assumption Multiple. 2 3 4 2 2" xfId="7019"/>
    <cellStyle name="Assumption Multiple. 2 3 4 2 3" xfId="7020"/>
    <cellStyle name="Assumption Multiple. 2 3 4 2 4" xfId="7021"/>
    <cellStyle name="Assumption Multiple. 2 3 4 2 5" xfId="7022"/>
    <cellStyle name="Assumption Multiple. 2 3 4 2 6" xfId="7023"/>
    <cellStyle name="Assumption Multiple. 2 3 4 2 7" xfId="7024"/>
    <cellStyle name="Assumption Multiple. 2 3 4 2 8" xfId="7025"/>
    <cellStyle name="Assumption Multiple. 2 3 4 2 9" xfId="7026"/>
    <cellStyle name="Assumption Multiple. 2 3 4 3" xfId="7027"/>
    <cellStyle name="Assumption Multiple. 2 3 4 4" xfId="7028"/>
    <cellStyle name="Assumption Multiple. 2 3 4 5" xfId="7029"/>
    <cellStyle name="Assumption Multiple. 2 3 4 6" xfId="7030"/>
    <cellStyle name="Assumption Multiple. 2 3 4 7" xfId="7031"/>
    <cellStyle name="Assumption Multiple. 2 3 4 8" xfId="7032"/>
    <cellStyle name="Assumption Multiple. 2 3 4 9" xfId="7033"/>
    <cellStyle name="Assumption Multiple. 2 3 5" xfId="7034"/>
    <cellStyle name="Assumption Multiple. 2 3 5 10" xfId="7035"/>
    <cellStyle name="Assumption Multiple. 2 3 5 2" xfId="7036"/>
    <cellStyle name="Assumption Multiple. 2 3 5 3" xfId="7037"/>
    <cellStyle name="Assumption Multiple. 2 3 5 4" xfId="7038"/>
    <cellStyle name="Assumption Multiple. 2 3 5 5" xfId="7039"/>
    <cellStyle name="Assumption Multiple. 2 3 5 6" xfId="7040"/>
    <cellStyle name="Assumption Multiple. 2 3 5 7" xfId="7041"/>
    <cellStyle name="Assumption Multiple. 2 3 5 8" xfId="7042"/>
    <cellStyle name="Assumption Multiple. 2 3 5 9" xfId="7043"/>
    <cellStyle name="Assumption Multiple. 2 3 6" xfId="7044"/>
    <cellStyle name="Assumption Multiple. 2 3 7" xfId="7045"/>
    <cellStyle name="Assumption Multiple. 2 3 8" xfId="7046"/>
    <cellStyle name="Assumption Multiple. 2 3 9" xfId="7047"/>
    <cellStyle name="Assumption Multiple. 2 4" xfId="7048"/>
    <cellStyle name="Assumption Multiple. 2 4 10" xfId="7049"/>
    <cellStyle name="Assumption Multiple. 2 4 11" xfId="7050"/>
    <cellStyle name="Assumption Multiple. 2 4 12" xfId="7051"/>
    <cellStyle name="Assumption Multiple. 2 4 13" xfId="7052"/>
    <cellStyle name="Assumption Multiple. 2 4 2" xfId="7053"/>
    <cellStyle name="Assumption Multiple. 2 4 2 10" xfId="7054"/>
    <cellStyle name="Assumption Multiple. 2 4 2 11" xfId="7055"/>
    <cellStyle name="Assumption Multiple. 2 4 2 12" xfId="7056"/>
    <cellStyle name="Assumption Multiple. 2 4 2 2" xfId="7057"/>
    <cellStyle name="Assumption Multiple. 2 4 2 2 10" xfId="7058"/>
    <cellStyle name="Assumption Multiple. 2 4 2 2 2" xfId="7059"/>
    <cellStyle name="Assumption Multiple. 2 4 2 2 2 10" xfId="7060"/>
    <cellStyle name="Assumption Multiple. 2 4 2 2 2 2" xfId="7061"/>
    <cellStyle name="Assumption Multiple. 2 4 2 2 2 3" xfId="7062"/>
    <cellStyle name="Assumption Multiple. 2 4 2 2 2 4" xfId="7063"/>
    <cellStyle name="Assumption Multiple. 2 4 2 2 2 5" xfId="7064"/>
    <cellStyle name="Assumption Multiple. 2 4 2 2 2 6" xfId="7065"/>
    <cellStyle name="Assumption Multiple. 2 4 2 2 2 7" xfId="7066"/>
    <cellStyle name="Assumption Multiple. 2 4 2 2 2 8" xfId="7067"/>
    <cellStyle name="Assumption Multiple. 2 4 2 2 2 9" xfId="7068"/>
    <cellStyle name="Assumption Multiple. 2 4 2 2 3" xfId="7069"/>
    <cellStyle name="Assumption Multiple. 2 4 2 2 4" xfId="7070"/>
    <cellStyle name="Assumption Multiple. 2 4 2 2 5" xfId="7071"/>
    <cellStyle name="Assumption Multiple. 2 4 2 2 6" xfId="7072"/>
    <cellStyle name="Assumption Multiple. 2 4 2 2 7" xfId="7073"/>
    <cellStyle name="Assumption Multiple. 2 4 2 2 8" xfId="7074"/>
    <cellStyle name="Assumption Multiple. 2 4 2 2 9" xfId="7075"/>
    <cellStyle name="Assumption Multiple. 2 4 2 3" xfId="7076"/>
    <cellStyle name="Assumption Multiple. 2 4 2 3 10" xfId="7077"/>
    <cellStyle name="Assumption Multiple. 2 4 2 3 2" xfId="7078"/>
    <cellStyle name="Assumption Multiple. 2 4 2 3 3" xfId="7079"/>
    <cellStyle name="Assumption Multiple. 2 4 2 3 4" xfId="7080"/>
    <cellStyle name="Assumption Multiple. 2 4 2 3 5" xfId="7081"/>
    <cellStyle name="Assumption Multiple. 2 4 2 3 6" xfId="7082"/>
    <cellStyle name="Assumption Multiple. 2 4 2 3 7" xfId="7083"/>
    <cellStyle name="Assumption Multiple. 2 4 2 3 8" xfId="7084"/>
    <cellStyle name="Assumption Multiple. 2 4 2 3 9" xfId="7085"/>
    <cellStyle name="Assumption Multiple. 2 4 2 4" xfId="7086"/>
    <cellStyle name="Assumption Multiple. 2 4 2 5" xfId="7087"/>
    <cellStyle name="Assumption Multiple. 2 4 2 6" xfId="7088"/>
    <cellStyle name="Assumption Multiple. 2 4 2 7" xfId="7089"/>
    <cellStyle name="Assumption Multiple. 2 4 2 8" xfId="7090"/>
    <cellStyle name="Assumption Multiple. 2 4 2 9" xfId="7091"/>
    <cellStyle name="Assumption Multiple. 2 4 3" xfId="7092"/>
    <cellStyle name="Assumption Multiple. 2 4 3 10" xfId="7093"/>
    <cellStyle name="Assumption Multiple. 2 4 3 2" xfId="7094"/>
    <cellStyle name="Assumption Multiple. 2 4 3 2 10" xfId="7095"/>
    <cellStyle name="Assumption Multiple. 2 4 3 2 2" xfId="7096"/>
    <cellStyle name="Assumption Multiple. 2 4 3 2 3" xfId="7097"/>
    <cellStyle name="Assumption Multiple. 2 4 3 2 4" xfId="7098"/>
    <cellStyle name="Assumption Multiple. 2 4 3 2 5" xfId="7099"/>
    <cellStyle name="Assumption Multiple. 2 4 3 2 6" xfId="7100"/>
    <cellStyle name="Assumption Multiple. 2 4 3 2 7" xfId="7101"/>
    <cellStyle name="Assumption Multiple. 2 4 3 2 8" xfId="7102"/>
    <cellStyle name="Assumption Multiple. 2 4 3 2 9" xfId="7103"/>
    <cellStyle name="Assumption Multiple. 2 4 3 3" xfId="7104"/>
    <cellStyle name="Assumption Multiple. 2 4 3 4" xfId="7105"/>
    <cellStyle name="Assumption Multiple. 2 4 3 5" xfId="7106"/>
    <cellStyle name="Assumption Multiple. 2 4 3 6" xfId="7107"/>
    <cellStyle name="Assumption Multiple. 2 4 3 7" xfId="7108"/>
    <cellStyle name="Assumption Multiple. 2 4 3 8" xfId="7109"/>
    <cellStyle name="Assumption Multiple. 2 4 3 9" xfId="7110"/>
    <cellStyle name="Assumption Multiple. 2 4 4" xfId="7111"/>
    <cellStyle name="Assumption Multiple. 2 4 4 10" xfId="7112"/>
    <cellStyle name="Assumption Multiple. 2 4 4 2" xfId="7113"/>
    <cellStyle name="Assumption Multiple. 2 4 4 3" xfId="7114"/>
    <cellStyle name="Assumption Multiple. 2 4 4 4" xfId="7115"/>
    <cellStyle name="Assumption Multiple. 2 4 4 5" xfId="7116"/>
    <cellStyle name="Assumption Multiple. 2 4 4 6" xfId="7117"/>
    <cellStyle name="Assumption Multiple. 2 4 4 7" xfId="7118"/>
    <cellStyle name="Assumption Multiple. 2 4 4 8" xfId="7119"/>
    <cellStyle name="Assumption Multiple. 2 4 4 9" xfId="7120"/>
    <cellStyle name="Assumption Multiple. 2 4 5" xfId="7121"/>
    <cellStyle name="Assumption Multiple. 2 4 6" xfId="7122"/>
    <cellStyle name="Assumption Multiple. 2 4 7" xfId="7123"/>
    <cellStyle name="Assumption Multiple. 2 4 8" xfId="7124"/>
    <cellStyle name="Assumption Multiple. 2 4 9" xfId="7125"/>
    <cellStyle name="Assumption Multiple. 2 5" xfId="7126"/>
    <cellStyle name="Assumption Multiple. 2 5 10" xfId="7127"/>
    <cellStyle name="Assumption Multiple. 2 5 11" xfId="7128"/>
    <cellStyle name="Assumption Multiple. 2 5 12" xfId="7129"/>
    <cellStyle name="Assumption Multiple. 2 5 13" xfId="7130"/>
    <cellStyle name="Assumption Multiple. 2 5 2" xfId="7131"/>
    <cellStyle name="Assumption Multiple. 2 5 2 10" xfId="7132"/>
    <cellStyle name="Assumption Multiple. 2 5 2 11" xfId="7133"/>
    <cellStyle name="Assumption Multiple. 2 5 2 12" xfId="7134"/>
    <cellStyle name="Assumption Multiple. 2 5 2 2" xfId="7135"/>
    <cellStyle name="Assumption Multiple. 2 5 2 2 10" xfId="7136"/>
    <cellStyle name="Assumption Multiple. 2 5 2 2 2" xfId="7137"/>
    <cellStyle name="Assumption Multiple. 2 5 2 2 2 10" xfId="7138"/>
    <cellStyle name="Assumption Multiple. 2 5 2 2 2 2" xfId="7139"/>
    <cellStyle name="Assumption Multiple. 2 5 2 2 2 3" xfId="7140"/>
    <cellStyle name="Assumption Multiple. 2 5 2 2 2 4" xfId="7141"/>
    <cellStyle name="Assumption Multiple. 2 5 2 2 2 5" xfId="7142"/>
    <cellStyle name="Assumption Multiple. 2 5 2 2 2 6" xfId="7143"/>
    <cellStyle name="Assumption Multiple. 2 5 2 2 2 7" xfId="7144"/>
    <cellStyle name="Assumption Multiple. 2 5 2 2 2 8" xfId="7145"/>
    <cellStyle name="Assumption Multiple. 2 5 2 2 2 9" xfId="7146"/>
    <cellStyle name="Assumption Multiple. 2 5 2 2 3" xfId="7147"/>
    <cellStyle name="Assumption Multiple. 2 5 2 2 4" xfId="7148"/>
    <cellStyle name="Assumption Multiple. 2 5 2 2 5" xfId="7149"/>
    <cellStyle name="Assumption Multiple. 2 5 2 2 6" xfId="7150"/>
    <cellStyle name="Assumption Multiple. 2 5 2 2 7" xfId="7151"/>
    <cellStyle name="Assumption Multiple. 2 5 2 2 8" xfId="7152"/>
    <cellStyle name="Assumption Multiple. 2 5 2 2 9" xfId="7153"/>
    <cellStyle name="Assumption Multiple. 2 5 2 3" xfId="7154"/>
    <cellStyle name="Assumption Multiple. 2 5 2 3 10" xfId="7155"/>
    <cellStyle name="Assumption Multiple. 2 5 2 3 2" xfId="7156"/>
    <cellStyle name="Assumption Multiple. 2 5 2 3 3" xfId="7157"/>
    <cellStyle name="Assumption Multiple. 2 5 2 3 4" xfId="7158"/>
    <cellStyle name="Assumption Multiple. 2 5 2 3 5" xfId="7159"/>
    <cellStyle name="Assumption Multiple. 2 5 2 3 6" xfId="7160"/>
    <cellStyle name="Assumption Multiple. 2 5 2 3 7" xfId="7161"/>
    <cellStyle name="Assumption Multiple. 2 5 2 3 8" xfId="7162"/>
    <cellStyle name="Assumption Multiple. 2 5 2 3 9" xfId="7163"/>
    <cellStyle name="Assumption Multiple. 2 5 2 4" xfId="7164"/>
    <cellStyle name="Assumption Multiple. 2 5 2 5" xfId="7165"/>
    <cellStyle name="Assumption Multiple. 2 5 2 6" xfId="7166"/>
    <cellStyle name="Assumption Multiple. 2 5 2 7" xfId="7167"/>
    <cellStyle name="Assumption Multiple. 2 5 2 8" xfId="7168"/>
    <cellStyle name="Assumption Multiple. 2 5 2 9" xfId="7169"/>
    <cellStyle name="Assumption Multiple. 2 5 3" xfId="7170"/>
    <cellStyle name="Assumption Multiple. 2 5 3 10" xfId="7171"/>
    <cellStyle name="Assumption Multiple. 2 5 3 2" xfId="7172"/>
    <cellStyle name="Assumption Multiple. 2 5 3 2 10" xfId="7173"/>
    <cellStyle name="Assumption Multiple. 2 5 3 2 2" xfId="7174"/>
    <cellStyle name="Assumption Multiple. 2 5 3 2 3" xfId="7175"/>
    <cellStyle name="Assumption Multiple. 2 5 3 2 4" xfId="7176"/>
    <cellStyle name="Assumption Multiple. 2 5 3 2 5" xfId="7177"/>
    <cellStyle name="Assumption Multiple. 2 5 3 2 6" xfId="7178"/>
    <cellStyle name="Assumption Multiple. 2 5 3 2 7" xfId="7179"/>
    <cellStyle name="Assumption Multiple. 2 5 3 2 8" xfId="7180"/>
    <cellStyle name="Assumption Multiple. 2 5 3 2 9" xfId="7181"/>
    <cellStyle name="Assumption Multiple. 2 5 3 3" xfId="7182"/>
    <cellStyle name="Assumption Multiple. 2 5 3 4" xfId="7183"/>
    <cellStyle name="Assumption Multiple. 2 5 3 5" xfId="7184"/>
    <cellStyle name="Assumption Multiple. 2 5 3 6" xfId="7185"/>
    <cellStyle name="Assumption Multiple. 2 5 3 7" xfId="7186"/>
    <cellStyle name="Assumption Multiple. 2 5 3 8" xfId="7187"/>
    <cellStyle name="Assumption Multiple. 2 5 3 9" xfId="7188"/>
    <cellStyle name="Assumption Multiple. 2 5 4" xfId="7189"/>
    <cellStyle name="Assumption Multiple. 2 5 4 10" xfId="7190"/>
    <cellStyle name="Assumption Multiple. 2 5 4 2" xfId="7191"/>
    <cellStyle name="Assumption Multiple. 2 5 4 3" xfId="7192"/>
    <cellStyle name="Assumption Multiple. 2 5 4 4" xfId="7193"/>
    <cellStyle name="Assumption Multiple. 2 5 4 5" xfId="7194"/>
    <cellStyle name="Assumption Multiple. 2 5 4 6" xfId="7195"/>
    <cellStyle name="Assumption Multiple. 2 5 4 7" xfId="7196"/>
    <cellStyle name="Assumption Multiple. 2 5 4 8" xfId="7197"/>
    <cellStyle name="Assumption Multiple. 2 5 4 9" xfId="7198"/>
    <cellStyle name="Assumption Multiple. 2 5 5" xfId="7199"/>
    <cellStyle name="Assumption Multiple. 2 5 6" xfId="7200"/>
    <cellStyle name="Assumption Multiple. 2 5 7" xfId="7201"/>
    <cellStyle name="Assumption Multiple. 2 5 8" xfId="7202"/>
    <cellStyle name="Assumption Multiple. 2 5 9" xfId="7203"/>
    <cellStyle name="Assumption Multiple. 2 6" xfId="7204"/>
    <cellStyle name="Assumption Multiple. 2 6 10" xfId="7205"/>
    <cellStyle name="Assumption Multiple. 2 6 11" xfId="7206"/>
    <cellStyle name="Assumption Multiple. 2 6 12" xfId="7207"/>
    <cellStyle name="Assumption Multiple. 2 6 2" xfId="7208"/>
    <cellStyle name="Assumption Multiple. 2 6 2 10" xfId="7209"/>
    <cellStyle name="Assumption Multiple. 2 6 2 2" xfId="7210"/>
    <cellStyle name="Assumption Multiple. 2 6 2 2 10" xfId="7211"/>
    <cellStyle name="Assumption Multiple. 2 6 2 2 2" xfId="7212"/>
    <cellStyle name="Assumption Multiple. 2 6 2 2 3" xfId="7213"/>
    <cellStyle name="Assumption Multiple. 2 6 2 2 4" xfId="7214"/>
    <cellStyle name="Assumption Multiple. 2 6 2 2 5" xfId="7215"/>
    <cellStyle name="Assumption Multiple. 2 6 2 2 6" xfId="7216"/>
    <cellStyle name="Assumption Multiple. 2 6 2 2 7" xfId="7217"/>
    <cellStyle name="Assumption Multiple. 2 6 2 2 8" xfId="7218"/>
    <cellStyle name="Assumption Multiple. 2 6 2 2 9" xfId="7219"/>
    <cellStyle name="Assumption Multiple. 2 6 2 3" xfId="7220"/>
    <cellStyle name="Assumption Multiple. 2 6 2 4" xfId="7221"/>
    <cellStyle name="Assumption Multiple. 2 6 2 5" xfId="7222"/>
    <cellStyle name="Assumption Multiple. 2 6 2 6" xfId="7223"/>
    <cellStyle name="Assumption Multiple. 2 6 2 7" xfId="7224"/>
    <cellStyle name="Assumption Multiple. 2 6 2 8" xfId="7225"/>
    <cellStyle name="Assumption Multiple. 2 6 2 9" xfId="7226"/>
    <cellStyle name="Assumption Multiple. 2 6 3" xfId="7227"/>
    <cellStyle name="Assumption Multiple. 2 6 3 10" xfId="7228"/>
    <cellStyle name="Assumption Multiple. 2 6 3 2" xfId="7229"/>
    <cellStyle name="Assumption Multiple. 2 6 3 3" xfId="7230"/>
    <cellStyle name="Assumption Multiple. 2 6 3 4" xfId="7231"/>
    <cellStyle name="Assumption Multiple. 2 6 3 5" xfId="7232"/>
    <cellStyle name="Assumption Multiple. 2 6 3 6" xfId="7233"/>
    <cellStyle name="Assumption Multiple. 2 6 3 7" xfId="7234"/>
    <cellStyle name="Assumption Multiple. 2 6 3 8" xfId="7235"/>
    <cellStyle name="Assumption Multiple. 2 6 3 9" xfId="7236"/>
    <cellStyle name="Assumption Multiple. 2 6 4" xfId="7237"/>
    <cellStyle name="Assumption Multiple. 2 6 5" xfId="7238"/>
    <cellStyle name="Assumption Multiple. 2 6 6" xfId="7239"/>
    <cellStyle name="Assumption Multiple. 2 6 7" xfId="7240"/>
    <cellStyle name="Assumption Multiple. 2 6 8" xfId="7241"/>
    <cellStyle name="Assumption Multiple. 2 6 9" xfId="7242"/>
    <cellStyle name="Assumption Multiple. 2 7" xfId="7243"/>
    <cellStyle name="Assumption Multiple. 2 7 10" xfId="7244"/>
    <cellStyle name="Assumption Multiple. 2 7 11" xfId="7245"/>
    <cellStyle name="Assumption Multiple. 2 7 12" xfId="7246"/>
    <cellStyle name="Assumption Multiple. 2 7 2" xfId="7247"/>
    <cellStyle name="Assumption Multiple. 2 7 2 10" xfId="7248"/>
    <cellStyle name="Assumption Multiple. 2 7 2 2" xfId="7249"/>
    <cellStyle name="Assumption Multiple. 2 7 2 2 10" xfId="7250"/>
    <cellStyle name="Assumption Multiple. 2 7 2 2 2" xfId="7251"/>
    <cellStyle name="Assumption Multiple. 2 7 2 2 3" xfId="7252"/>
    <cellStyle name="Assumption Multiple. 2 7 2 2 4" xfId="7253"/>
    <cellStyle name="Assumption Multiple. 2 7 2 2 5" xfId="7254"/>
    <cellStyle name="Assumption Multiple. 2 7 2 2 6" xfId="7255"/>
    <cellStyle name="Assumption Multiple. 2 7 2 2 7" xfId="7256"/>
    <cellStyle name="Assumption Multiple. 2 7 2 2 8" xfId="7257"/>
    <cellStyle name="Assumption Multiple. 2 7 2 2 9" xfId="7258"/>
    <cellStyle name="Assumption Multiple. 2 7 2 3" xfId="7259"/>
    <cellStyle name="Assumption Multiple. 2 7 2 4" xfId="7260"/>
    <cellStyle name="Assumption Multiple. 2 7 2 5" xfId="7261"/>
    <cellStyle name="Assumption Multiple. 2 7 2 6" xfId="7262"/>
    <cellStyle name="Assumption Multiple. 2 7 2 7" xfId="7263"/>
    <cellStyle name="Assumption Multiple. 2 7 2 8" xfId="7264"/>
    <cellStyle name="Assumption Multiple. 2 7 2 9" xfId="7265"/>
    <cellStyle name="Assumption Multiple. 2 7 3" xfId="7266"/>
    <cellStyle name="Assumption Multiple. 2 7 3 10" xfId="7267"/>
    <cellStyle name="Assumption Multiple. 2 7 3 2" xfId="7268"/>
    <cellStyle name="Assumption Multiple. 2 7 3 3" xfId="7269"/>
    <cellStyle name="Assumption Multiple. 2 7 3 4" xfId="7270"/>
    <cellStyle name="Assumption Multiple. 2 7 3 5" xfId="7271"/>
    <cellStyle name="Assumption Multiple. 2 7 3 6" xfId="7272"/>
    <cellStyle name="Assumption Multiple. 2 7 3 7" xfId="7273"/>
    <cellStyle name="Assumption Multiple. 2 7 3 8" xfId="7274"/>
    <cellStyle name="Assumption Multiple. 2 7 3 9" xfId="7275"/>
    <cellStyle name="Assumption Multiple. 2 7 4" xfId="7276"/>
    <cellStyle name="Assumption Multiple. 2 7 5" xfId="7277"/>
    <cellStyle name="Assumption Multiple. 2 7 6" xfId="7278"/>
    <cellStyle name="Assumption Multiple. 2 7 7" xfId="7279"/>
    <cellStyle name="Assumption Multiple. 2 7 8" xfId="7280"/>
    <cellStyle name="Assumption Multiple. 2 7 9" xfId="7281"/>
    <cellStyle name="Assumption Multiple. 2 8" xfId="7282"/>
    <cellStyle name="Assumption Multiple. 2 8 10" xfId="7283"/>
    <cellStyle name="Assumption Multiple. 2 8 11" xfId="7284"/>
    <cellStyle name="Assumption Multiple. 2 8 12" xfId="7285"/>
    <cellStyle name="Assumption Multiple. 2 8 2" xfId="7286"/>
    <cellStyle name="Assumption Multiple. 2 8 2 10" xfId="7287"/>
    <cellStyle name="Assumption Multiple. 2 8 2 2" xfId="7288"/>
    <cellStyle name="Assumption Multiple. 2 8 2 2 10" xfId="7289"/>
    <cellStyle name="Assumption Multiple. 2 8 2 2 2" xfId="7290"/>
    <cellStyle name="Assumption Multiple. 2 8 2 2 3" xfId="7291"/>
    <cellStyle name="Assumption Multiple. 2 8 2 2 4" xfId="7292"/>
    <cellStyle name="Assumption Multiple. 2 8 2 2 5" xfId="7293"/>
    <cellStyle name="Assumption Multiple. 2 8 2 2 6" xfId="7294"/>
    <cellStyle name="Assumption Multiple. 2 8 2 2 7" xfId="7295"/>
    <cellStyle name="Assumption Multiple. 2 8 2 2 8" xfId="7296"/>
    <cellStyle name="Assumption Multiple. 2 8 2 2 9" xfId="7297"/>
    <cellStyle name="Assumption Multiple. 2 8 2 3" xfId="7298"/>
    <cellStyle name="Assumption Multiple. 2 8 2 4" xfId="7299"/>
    <cellStyle name="Assumption Multiple. 2 8 2 5" xfId="7300"/>
    <cellStyle name="Assumption Multiple. 2 8 2 6" xfId="7301"/>
    <cellStyle name="Assumption Multiple. 2 8 2 7" xfId="7302"/>
    <cellStyle name="Assumption Multiple. 2 8 2 8" xfId="7303"/>
    <cellStyle name="Assumption Multiple. 2 8 2 9" xfId="7304"/>
    <cellStyle name="Assumption Multiple. 2 8 3" xfId="7305"/>
    <cellStyle name="Assumption Multiple. 2 8 3 10" xfId="7306"/>
    <cellStyle name="Assumption Multiple. 2 8 3 2" xfId="7307"/>
    <cellStyle name="Assumption Multiple. 2 8 3 3" xfId="7308"/>
    <cellStyle name="Assumption Multiple. 2 8 3 4" xfId="7309"/>
    <cellStyle name="Assumption Multiple. 2 8 3 5" xfId="7310"/>
    <cellStyle name="Assumption Multiple. 2 8 3 6" xfId="7311"/>
    <cellStyle name="Assumption Multiple. 2 8 3 7" xfId="7312"/>
    <cellStyle name="Assumption Multiple. 2 8 3 8" xfId="7313"/>
    <cellStyle name="Assumption Multiple. 2 8 3 9" xfId="7314"/>
    <cellStyle name="Assumption Multiple. 2 8 4" xfId="7315"/>
    <cellStyle name="Assumption Multiple. 2 8 5" xfId="7316"/>
    <cellStyle name="Assumption Multiple. 2 8 6" xfId="7317"/>
    <cellStyle name="Assumption Multiple. 2 8 7" xfId="7318"/>
    <cellStyle name="Assumption Multiple. 2 8 8" xfId="7319"/>
    <cellStyle name="Assumption Multiple. 2 8 9" xfId="7320"/>
    <cellStyle name="Assumption Multiple. 2 9" xfId="7321"/>
    <cellStyle name="Assumption Multiple. 2 9 10" xfId="7322"/>
    <cellStyle name="Assumption Multiple. 2 9 2" xfId="7323"/>
    <cellStyle name="Assumption Multiple. 2 9 2 10" xfId="7324"/>
    <cellStyle name="Assumption Multiple. 2 9 2 2" xfId="7325"/>
    <cellStyle name="Assumption Multiple. 2 9 2 3" xfId="7326"/>
    <cellStyle name="Assumption Multiple. 2 9 2 4" xfId="7327"/>
    <cellStyle name="Assumption Multiple. 2 9 2 5" xfId="7328"/>
    <cellStyle name="Assumption Multiple. 2 9 2 6" xfId="7329"/>
    <cellStyle name="Assumption Multiple. 2 9 2 7" xfId="7330"/>
    <cellStyle name="Assumption Multiple. 2 9 2 8" xfId="7331"/>
    <cellStyle name="Assumption Multiple. 2 9 2 9" xfId="7332"/>
    <cellStyle name="Assumption Multiple. 2 9 3" xfId="7333"/>
    <cellStyle name="Assumption Multiple. 2 9 4" xfId="7334"/>
    <cellStyle name="Assumption Multiple. 2 9 5" xfId="7335"/>
    <cellStyle name="Assumption Multiple. 2 9 6" xfId="7336"/>
    <cellStyle name="Assumption Multiple. 2 9 7" xfId="7337"/>
    <cellStyle name="Assumption Multiple. 2 9 8" xfId="7338"/>
    <cellStyle name="Assumption Multiple. 2 9 9" xfId="7339"/>
    <cellStyle name="Assumption Multiple. 3" xfId="7340"/>
    <cellStyle name="Assumption Multiple. 3 10" xfId="7341"/>
    <cellStyle name="Assumption Multiple. 3 11" xfId="7342"/>
    <cellStyle name="Assumption Multiple. 3 12" xfId="7343"/>
    <cellStyle name="Assumption Multiple. 3 13" xfId="7344"/>
    <cellStyle name="Assumption Multiple. 3 14" xfId="7345"/>
    <cellStyle name="Assumption Multiple. 3 15" xfId="7346"/>
    <cellStyle name="Assumption Multiple. 3 16" xfId="7347"/>
    <cellStyle name="Assumption Multiple. 3 2" xfId="7348"/>
    <cellStyle name="Assumption Multiple. 3 2 10" xfId="7349"/>
    <cellStyle name="Assumption Multiple. 3 2 11" xfId="7350"/>
    <cellStyle name="Assumption Multiple. 3 2 12" xfId="7351"/>
    <cellStyle name="Assumption Multiple. 3 2 13" xfId="7352"/>
    <cellStyle name="Assumption Multiple. 3 2 14" xfId="7353"/>
    <cellStyle name="Assumption Multiple. 3 2 2" xfId="7354"/>
    <cellStyle name="Assumption Multiple. 3 2 2 10" xfId="7355"/>
    <cellStyle name="Assumption Multiple. 3 2 2 11" xfId="7356"/>
    <cellStyle name="Assumption Multiple. 3 2 2 12" xfId="7357"/>
    <cellStyle name="Assumption Multiple. 3 2 2 13" xfId="7358"/>
    <cellStyle name="Assumption Multiple. 3 2 2 2" xfId="7359"/>
    <cellStyle name="Assumption Multiple. 3 2 2 2 10" xfId="7360"/>
    <cellStyle name="Assumption Multiple. 3 2 2 2 11" xfId="7361"/>
    <cellStyle name="Assumption Multiple. 3 2 2 2 12" xfId="7362"/>
    <cellStyle name="Assumption Multiple. 3 2 2 2 2" xfId="7363"/>
    <cellStyle name="Assumption Multiple. 3 2 2 2 2 10" xfId="7364"/>
    <cellStyle name="Assumption Multiple. 3 2 2 2 2 2" xfId="7365"/>
    <cellStyle name="Assumption Multiple. 3 2 2 2 2 2 10" xfId="7366"/>
    <cellStyle name="Assumption Multiple. 3 2 2 2 2 2 2" xfId="7367"/>
    <cellStyle name="Assumption Multiple. 3 2 2 2 2 2 3" xfId="7368"/>
    <cellStyle name="Assumption Multiple. 3 2 2 2 2 2 4" xfId="7369"/>
    <cellStyle name="Assumption Multiple. 3 2 2 2 2 2 5" xfId="7370"/>
    <cellStyle name="Assumption Multiple. 3 2 2 2 2 2 6" xfId="7371"/>
    <cellStyle name="Assumption Multiple. 3 2 2 2 2 2 7" xfId="7372"/>
    <cellStyle name="Assumption Multiple. 3 2 2 2 2 2 8" xfId="7373"/>
    <cellStyle name="Assumption Multiple. 3 2 2 2 2 2 9" xfId="7374"/>
    <cellStyle name="Assumption Multiple. 3 2 2 2 2 3" xfId="7375"/>
    <cellStyle name="Assumption Multiple. 3 2 2 2 2 4" xfId="7376"/>
    <cellStyle name="Assumption Multiple. 3 2 2 2 2 5" xfId="7377"/>
    <cellStyle name="Assumption Multiple. 3 2 2 2 2 6" xfId="7378"/>
    <cellStyle name="Assumption Multiple. 3 2 2 2 2 7" xfId="7379"/>
    <cellStyle name="Assumption Multiple. 3 2 2 2 2 8" xfId="7380"/>
    <cellStyle name="Assumption Multiple. 3 2 2 2 2 9" xfId="7381"/>
    <cellStyle name="Assumption Multiple. 3 2 2 2 3" xfId="7382"/>
    <cellStyle name="Assumption Multiple. 3 2 2 2 3 10" xfId="7383"/>
    <cellStyle name="Assumption Multiple. 3 2 2 2 3 2" xfId="7384"/>
    <cellStyle name="Assumption Multiple. 3 2 2 2 3 3" xfId="7385"/>
    <cellStyle name="Assumption Multiple. 3 2 2 2 3 4" xfId="7386"/>
    <cellStyle name="Assumption Multiple. 3 2 2 2 3 5" xfId="7387"/>
    <cellStyle name="Assumption Multiple. 3 2 2 2 3 6" xfId="7388"/>
    <cellStyle name="Assumption Multiple. 3 2 2 2 3 7" xfId="7389"/>
    <cellStyle name="Assumption Multiple. 3 2 2 2 3 8" xfId="7390"/>
    <cellStyle name="Assumption Multiple. 3 2 2 2 3 9" xfId="7391"/>
    <cellStyle name="Assumption Multiple. 3 2 2 2 4" xfId="7392"/>
    <cellStyle name="Assumption Multiple. 3 2 2 2 5" xfId="7393"/>
    <cellStyle name="Assumption Multiple. 3 2 2 2 6" xfId="7394"/>
    <cellStyle name="Assumption Multiple. 3 2 2 2 7" xfId="7395"/>
    <cellStyle name="Assumption Multiple. 3 2 2 2 8" xfId="7396"/>
    <cellStyle name="Assumption Multiple. 3 2 2 2 9" xfId="7397"/>
    <cellStyle name="Assumption Multiple. 3 2 2 3" xfId="7398"/>
    <cellStyle name="Assumption Multiple. 3 2 2 3 10" xfId="7399"/>
    <cellStyle name="Assumption Multiple. 3 2 2 3 2" xfId="7400"/>
    <cellStyle name="Assumption Multiple. 3 2 2 3 2 10" xfId="7401"/>
    <cellStyle name="Assumption Multiple. 3 2 2 3 2 2" xfId="7402"/>
    <cellStyle name="Assumption Multiple. 3 2 2 3 2 3" xfId="7403"/>
    <cellStyle name="Assumption Multiple. 3 2 2 3 2 4" xfId="7404"/>
    <cellStyle name="Assumption Multiple. 3 2 2 3 2 5" xfId="7405"/>
    <cellStyle name="Assumption Multiple. 3 2 2 3 2 6" xfId="7406"/>
    <cellStyle name="Assumption Multiple. 3 2 2 3 2 7" xfId="7407"/>
    <cellStyle name="Assumption Multiple. 3 2 2 3 2 8" xfId="7408"/>
    <cellStyle name="Assumption Multiple. 3 2 2 3 2 9" xfId="7409"/>
    <cellStyle name="Assumption Multiple. 3 2 2 3 3" xfId="7410"/>
    <cellStyle name="Assumption Multiple. 3 2 2 3 4" xfId="7411"/>
    <cellStyle name="Assumption Multiple. 3 2 2 3 5" xfId="7412"/>
    <cellStyle name="Assumption Multiple. 3 2 2 3 6" xfId="7413"/>
    <cellStyle name="Assumption Multiple. 3 2 2 3 7" xfId="7414"/>
    <cellStyle name="Assumption Multiple. 3 2 2 3 8" xfId="7415"/>
    <cellStyle name="Assumption Multiple. 3 2 2 3 9" xfId="7416"/>
    <cellStyle name="Assumption Multiple. 3 2 2 4" xfId="7417"/>
    <cellStyle name="Assumption Multiple. 3 2 2 4 10" xfId="7418"/>
    <cellStyle name="Assumption Multiple. 3 2 2 4 2" xfId="7419"/>
    <cellStyle name="Assumption Multiple. 3 2 2 4 3" xfId="7420"/>
    <cellStyle name="Assumption Multiple. 3 2 2 4 4" xfId="7421"/>
    <cellStyle name="Assumption Multiple. 3 2 2 4 5" xfId="7422"/>
    <cellStyle name="Assumption Multiple. 3 2 2 4 6" xfId="7423"/>
    <cellStyle name="Assumption Multiple. 3 2 2 4 7" xfId="7424"/>
    <cellStyle name="Assumption Multiple. 3 2 2 4 8" xfId="7425"/>
    <cellStyle name="Assumption Multiple. 3 2 2 4 9" xfId="7426"/>
    <cellStyle name="Assumption Multiple. 3 2 2 5" xfId="7427"/>
    <cellStyle name="Assumption Multiple. 3 2 2 6" xfId="7428"/>
    <cellStyle name="Assumption Multiple. 3 2 2 7" xfId="7429"/>
    <cellStyle name="Assumption Multiple. 3 2 2 8" xfId="7430"/>
    <cellStyle name="Assumption Multiple. 3 2 2 9" xfId="7431"/>
    <cellStyle name="Assumption Multiple. 3 2 3" xfId="7432"/>
    <cellStyle name="Assumption Multiple. 3 2 3 10" xfId="7433"/>
    <cellStyle name="Assumption Multiple. 3 2 3 11" xfId="7434"/>
    <cellStyle name="Assumption Multiple. 3 2 3 12" xfId="7435"/>
    <cellStyle name="Assumption Multiple. 3 2 3 2" xfId="7436"/>
    <cellStyle name="Assumption Multiple. 3 2 3 2 10" xfId="7437"/>
    <cellStyle name="Assumption Multiple. 3 2 3 2 2" xfId="7438"/>
    <cellStyle name="Assumption Multiple. 3 2 3 2 2 10" xfId="7439"/>
    <cellStyle name="Assumption Multiple. 3 2 3 2 2 2" xfId="7440"/>
    <cellStyle name="Assumption Multiple. 3 2 3 2 2 3" xfId="7441"/>
    <cellStyle name="Assumption Multiple. 3 2 3 2 2 4" xfId="7442"/>
    <cellStyle name="Assumption Multiple. 3 2 3 2 2 5" xfId="7443"/>
    <cellStyle name="Assumption Multiple. 3 2 3 2 2 6" xfId="7444"/>
    <cellStyle name="Assumption Multiple. 3 2 3 2 2 7" xfId="7445"/>
    <cellStyle name="Assumption Multiple. 3 2 3 2 2 8" xfId="7446"/>
    <cellStyle name="Assumption Multiple. 3 2 3 2 2 9" xfId="7447"/>
    <cellStyle name="Assumption Multiple. 3 2 3 2 3" xfId="7448"/>
    <cellStyle name="Assumption Multiple. 3 2 3 2 4" xfId="7449"/>
    <cellStyle name="Assumption Multiple. 3 2 3 2 5" xfId="7450"/>
    <cellStyle name="Assumption Multiple. 3 2 3 2 6" xfId="7451"/>
    <cellStyle name="Assumption Multiple. 3 2 3 2 7" xfId="7452"/>
    <cellStyle name="Assumption Multiple. 3 2 3 2 8" xfId="7453"/>
    <cellStyle name="Assumption Multiple. 3 2 3 2 9" xfId="7454"/>
    <cellStyle name="Assumption Multiple. 3 2 3 3" xfId="7455"/>
    <cellStyle name="Assumption Multiple. 3 2 3 3 10" xfId="7456"/>
    <cellStyle name="Assumption Multiple. 3 2 3 3 2" xfId="7457"/>
    <cellStyle name="Assumption Multiple. 3 2 3 3 3" xfId="7458"/>
    <cellStyle name="Assumption Multiple. 3 2 3 3 4" xfId="7459"/>
    <cellStyle name="Assumption Multiple. 3 2 3 3 5" xfId="7460"/>
    <cellStyle name="Assumption Multiple. 3 2 3 3 6" xfId="7461"/>
    <cellStyle name="Assumption Multiple. 3 2 3 3 7" xfId="7462"/>
    <cellStyle name="Assumption Multiple. 3 2 3 3 8" xfId="7463"/>
    <cellStyle name="Assumption Multiple. 3 2 3 3 9" xfId="7464"/>
    <cellStyle name="Assumption Multiple. 3 2 3 4" xfId="7465"/>
    <cellStyle name="Assumption Multiple. 3 2 3 5" xfId="7466"/>
    <cellStyle name="Assumption Multiple. 3 2 3 6" xfId="7467"/>
    <cellStyle name="Assumption Multiple. 3 2 3 7" xfId="7468"/>
    <cellStyle name="Assumption Multiple. 3 2 3 8" xfId="7469"/>
    <cellStyle name="Assumption Multiple. 3 2 3 9" xfId="7470"/>
    <cellStyle name="Assumption Multiple. 3 2 4" xfId="7471"/>
    <cellStyle name="Assumption Multiple. 3 2 4 10" xfId="7472"/>
    <cellStyle name="Assumption Multiple. 3 2 4 2" xfId="7473"/>
    <cellStyle name="Assumption Multiple. 3 2 4 2 10" xfId="7474"/>
    <cellStyle name="Assumption Multiple. 3 2 4 2 2" xfId="7475"/>
    <cellStyle name="Assumption Multiple. 3 2 4 2 3" xfId="7476"/>
    <cellStyle name="Assumption Multiple. 3 2 4 2 4" xfId="7477"/>
    <cellStyle name="Assumption Multiple. 3 2 4 2 5" xfId="7478"/>
    <cellStyle name="Assumption Multiple. 3 2 4 2 6" xfId="7479"/>
    <cellStyle name="Assumption Multiple. 3 2 4 2 7" xfId="7480"/>
    <cellStyle name="Assumption Multiple. 3 2 4 2 8" xfId="7481"/>
    <cellStyle name="Assumption Multiple. 3 2 4 2 9" xfId="7482"/>
    <cellStyle name="Assumption Multiple. 3 2 4 3" xfId="7483"/>
    <cellStyle name="Assumption Multiple. 3 2 4 4" xfId="7484"/>
    <cellStyle name="Assumption Multiple. 3 2 4 5" xfId="7485"/>
    <cellStyle name="Assumption Multiple. 3 2 4 6" xfId="7486"/>
    <cellStyle name="Assumption Multiple. 3 2 4 7" xfId="7487"/>
    <cellStyle name="Assumption Multiple. 3 2 4 8" xfId="7488"/>
    <cellStyle name="Assumption Multiple. 3 2 4 9" xfId="7489"/>
    <cellStyle name="Assumption Multiple. 3 2 5" xfId="7490"/>
    <cellStyle name="Assumption Multiple. 3 2 5 10" xfId="7491"/>
    <cellStyle name="Assumption Multiple. 3 2 5 2" xfId="7492"/>
    <cellStyle name="Assumption Multiple. 3 2 5 3" xfId="7493"/>
    <cellStyle name="Assumption Multiple. 3 2 5 4" xfId="7494"/>
    <cellStyle name="Assumption Multiple. 3 2 5 5" xfId="7495"/>
    <cellStyle name="Assumption Multiple. 3 2 5 6" xfId="7496"/>
    <cellStyle name="Assumption Multiple. 3 2 5 7" xfId="7497"/>
    <cellStyle name="Assumption Multiple. 3 2 5 8" xfId="7498"/>
    <cellStyle name="Assumption Multiple. 3 2 5 9" xfId="7499"/>
    <cellStyle name="Assumption Multiple. 3 2 6" xfId="7500"/>
    <cellStyle name="Assumption Multiple. 3 2 7" xfId="7501"/>
    <cellStyle name="Assumption Multiple. 3 2 8" xfId="7502"/>
    <cellStyle name="Assumption Multiple. 3 2 9" xfId="7503"/>
    <cellStyle name="Assumption Multiple. 3 3" xfId="7504"/>
    <cellStyle name="Assumption Multiple. 3 3 10" xfId="7505"/>
    <cellStyle name="Assumption Multiple. 3 3 11" xfId="7506"/>
    <cellStyle name="Assumption Multiple. 3 3 12" xfId="7507"/>
    <cellStyle name="Assumption Multiple. 3 3 13" xfId="7508"/>
    <cellStyle name="Assumption Multiple. 3 3 2" xfId="7509"/>
    <cellStyle name="Assumption Multiple. 3 3 2 10" xfId="7510"/>
    <cellStyle name="Assumption Multiple. 3 3 2 11" xfId="7511"/>
    <cellStyle name="Assumption Multiple. 3 3 2 12" xfId="7512"/>
    <cellStyle name="Assumption Multiple. 3 3 2 2" xfId="7513"/>
    <cellStyle name="Assumption Multiple. 3 3 2 2 10" xfId="7514"/>
    <cellStyle name="Assumption Multiple. 3 3 2 2 2" xfId="7515"/>
    <cellStyle name="Assumption Multiple. 3 3 2 2 2 10" xfId="7516"/>
    <cellStyle name="Assumption Multiple. 3 3 2 2 2 2" xfId="7517"/>
    <cellStyle name="Assumption Multiple. 3 3 2 2 2 3" xfId="7518"/>
    <cellStyle name="Assumption Multiple. 3 3 2 2 2 4" xfId="7519"/>
    <cellStyle name="Assumption Multiple. 3 3 2 2 2 5" xfId="7520"/>
    <cellStyle name="Assumption Multiple. 3 3 2 2 2 6" xfId="7521"/>
    <cellStyle name="Assumption Multiple. 3 3 2 2 2 7" xfId="7522"/>
    <cellStyle name="Assumption Multiple. 3 3 2 2 2 8" xfId="7523"/>
    <cellStyle name="Assumption Multiple. 3 3 2 2 2 9" xfId="7524"/>
    <cellStyle name="Assumption Multiple. 3 3 2 2 3" xfId="7525"/>
    <cellStyle name="Assumption Multiple. 3 3 2 2 4" xfId="7526"/>
    <cellStyle name="Assumption Multiple. 3 3 2 2 5" xfId="7527"/>
    <cellStyle name="Assumption Multiple. 3 3 2 2 6" xfId="7528"/>
    <cellStyle name="Assumption Multiple. 3 3 2 2 7" xfId="7529"/>
    <cellStyle name="Assumption Multiple. 3 3 2 2 8" xfId="7530"/>
    <cellStyle name="Assumption Multiple. 3 3 2 2 9" xfId="7531"/>
    <cellStyle name="Assumption Multiple. 3 3 2 3" xfId="7532"/>
    <cellStyle name="Assumption Multiple. 3 3 2 3 10" xfId="7533"/>
    <cellStyle name="Assumption Multiple. 3 3 2 3 2" xfId="7534"/>
    <cellStyle name="Assumption Multiple. 3 3 2 3 3" xfId="7535"/>
    <cellStyle name="Assumption Multiple. 3 3 2 3 4" xfId="7536"/>
    <cellStyle name="Assumption Multiple. 3 3 2 3 5" xfId="7537"/>
    <cellStyle name="Assumption Multiple. 3 3 2 3 6" xfId="7538"/>
    <cellStyle name="Assumption Multiple. 3 3 2 3 7" xfId="7539"/>
    <cellStyle name="Assumption Multiple. 3 3 2 3 8" xfId="7540"/>
    <cellStyle name="Assumption Multiple. 3 3 2 3 9" xfId="7541"/>
    <cellStyle name="Assumption Multiple. 3 3 2 4" xfId="7542"/>
    <cellStyle name="Assumption Multiple. 3 3 2 5" xfId="7543"/>
    <cellStyle name="Assumption Multiple. 3 3 2 6" xfId="7544"/>
    <cellStyle name="Assumption Multiple. 3 3 2 7" xfId="7545"/>
    <cellStyle name="Assumption Multiple. 3 3 2 8" xfId="7546"/>
    <cellStyle name="Assumption Multiple. 3 3 2 9" xfId="7547"/>
    <cellStyle name="Assumption Multiple. 3 3 3" xfId="7548"/>
    <cellStyle name="Assumption Multiple. 3 3 3 10" xfId="7549"/>
    <cellStyle name="Assumption Multiple. 3 3 3 2" xfId="7550"/>
    <cellStyle name="Assumption Multiple. 3 3 3 2 10" xfId="7551"/>
    <cellStyle name="Assumption Multiple. 3 3 3 2 2" xfId="7552"/>
    <cellStyle name="Assumption Multiple. 3 3 3 2 3" xfId="7553"/>
    <cellStyle name="Assumption Multiple. 3 3 3 2 4" xfId="7554"/>
    <cellStyle name="Assumption Multiple. 3 3 3 2 5" xfId="7555"/>
    <cellStyle name="Assumption Multiple. 3 3 3 2 6" xfId="7556"/>
    <cellStyle name="Assumption Multiple. 3 3 3 2 7" xfId="7557"/>
    <cellStyle name="Assumption Multiple. 3 3 3 2 8" xfId="7558"/>
    <cellStyle name="Assumption Multiple. 3 3 3 2 9" xfId="7559"/>
    <cellStyle name="Assumption Multiple. 3 3 3 3" xfId="7560"/>
    <cellStyle name="Assumption Multiple. 3 3 3 4" xfId="7561"/>
    <cellStyle name="Assumption Multiple. 3 3 3 5" xfId="7562"/>
    <cellStyle name="Assumption Multiple. 3 3 3 6" xfId="7563"/>
    <cellStyle name="Assumption Multiple. 3 3 3 7" xfId="7564"/>
    <cellStyle name="Assumption Multiple. 3 3 3 8" xfId="7565"/>
    <cellStyle name="Assumption Multiple. 3 3 3 9" xfId="7566"/>
    <cellStyle name="Assumption Multiple. 3 3 4" xfId="7567"/>
    <cellStyle name="Assumption Multiple. 3 3 4 10" xfId="7568"/>
    <cellStyle name="Assumption Multiple. 3 3 4 2" xfId="7569"/>
    <cellStyle name="Assumption Multiple. 3 3 4 3" xfId="7570"/>
    <cellStyle name="Assumption Multiple. 3 3 4 4" xfId="7571"/>
    <cellStyle name="Assumption Multiple. 3 3 4 5" xfId="7572"/>
    <cellStyle name="Assumption Multiple. 3 3 4 6" xfId="7573"/>
    <cellStyle name="Assumption Multiple. 3 3 4 7" xfId="7574"/>
    <cellStyle name="Assumption Multiple. 3 3 4 8" xfId="7575"/>
    <cellStyle name="Assumption Multiple. 3 3 4 9" xfId="7576"/>
    <cellStyle name="Assumption Multiple. 3 3 5" xfId="7577"/>
    <cellStyle name="Assumption Multiple. 3 3 6" xfId="7578"/>
    <cellStyle name="Assumption Multiple. 3 3 7" xfId="7579"/>
    <cellStyle name="Assumption Multiple. 3 3 8" xfId="7580"/>
    <cellStyle name="Assumption Multiple. 3 3 9" xfId="7581"/>
    <cellStyle name="Assumption Multiple. 3 4" xfId="7582"/>
    <cellStyle name="Assumption Multiple. 3 4 10" xfId="7583"/>
    <cellStyle name="Assumption Multiple. 3 4 11" xfId="7584"/>
    <cellStyle name="Assumption Multiple. 3 4 12" xfId="7585"/>
    <cellStyle name="Assumption Multiple. 3 4 2" xfId="7586"/>
    <cellStyle name="Assumption Multiple. 3 4 2 10" xfId="7587"/>
    <cellStyle name="Assumption Multiple. 3 4 2 2" xfId="7588"/>
    <cellStyle name="Assumption Multiple. 3 4 2 2 10" xfId="7589"/>
    <cellStyle name="Assumption Multiple. 3 4 2 2 2" xfId="7590"/>
    <cellStyle name="Assumption Multiple. 3 4 2 2 3" xfId="7591"/>
    <cellStyle name="Assumption Multiple. 3 4 2 2 4" xfId="7592"/>
    <cellStyle name="Assumption Multiple. 3 4 2 2 5" xfId="7593"/>
    <cellStyle name="Assumption Multiple. 3 4 2 2 6" xfId="7594"/>
    <cellStyle name="Assumption Multiple. 3 4 2 2 7" xfId="7595"/>
    <cellStyle name="Assumption Multiple. 3 4 2 2 8" xfId="7596"/>
    <cellStyle name="Assumption Multiple. 3 4 2 2 9" xfId="7597"/>
    <cellStyle name="Assumption Multiple. 3 4 2 3" xfId="7598"/>
    <cellStyle name="Assumption Multiple. 3 4 2 4" xfId="7599"/>
    <cellStyle name="Assumption Multiple. 3 4 2 5" xfId="7600"/>
    <cellStyle name="Assumption Multiple. 3 4 2 6" xfId="7601"/>
    <cellStyle name="Assumption Multiple. 3 4 2 7" xfId="7602"/>
    <cellStyle name="Assumption Multiple. 3 4 2 8" xfId="7603"/>
    <cellStyle name="Assumption Multiple. 3 4 2 9" xfId="7604"/>
    <cellStyle name="Assumption Multiple. 3 4 3" xfId="7605"/>
    <cellStyle name="Assumption Multiple. 3 4 3 10" xfId="7606"/>
    <cellStyle name="Assumption Multiple. 3 4 3 2" xfId="7607"/>
    <cellStyle name="Assumption Multiple. 3 4 3 3" xfId="7608"/>
    <cellStyle name="Assumption Multiple. 3 4 3 4" xfId="7609"/>
    <cellStyle name="Assumption Multiple. 3 4 3 5" xfId="7610"/>
    <cellStyle name="Assumption Multiple. 3 4 3 6" xfId="7611"/>
    <cellStyle name="Assumption Multiple. 3 4 3 7" xfId="7612"/>
    <cellStyle name="Assumption Multiple. 3 4 3 8" xfId="7613"/>
    <cellStyle name="Assumption Multiple. 3 4 3 9" xfId="7614"/>
    <cellStyle name="Assumption Multiple. 3 4 4" xfId="7615"/>
    <cellStyle name="Assumption Multiple. 3 4 5" xfId="7616"/>
    <cellStyle name="Assumption Multiple. 3 4 6" xfId="7617"/>
    <cellStyle name="Assumption Multiple. 3 4 7" xfId="7618"/>
    <cellStyle name="Assumption Multiple. 3 4 8" xfId="7619"/>
    <cellStyle name="Assumption Multiple. 3 4 9" xfId="7620"/>
    <cellStyle name="Assumption Multiple. 3 5" xfId="7621"/>
    <cellStyle name="Assumption Multiple. 3 5 10" xfId="7622"/>
    <cellStyle name="Assumption Multiple. 3 5 11" xfId="7623"/>
    <cellStyle name="Assumption Multiple. 3 5 12" xfId="7624"/>
    <cellStyle name="Assumption Multiple. 3 5 2" xfId="7625"/>
    <cellStyle name="Assumption Multiple. 3 5 2 10" xfId="7626"/>
    <cellStyle name="Assumption Multiple. 3 5 2 2" xfId="7627"/>
    <cellStyle name="Assumption Multiple. 3 5 2 2 10" xfId="7628"/>
    <cellStyle name="Assumption Multiple. 3 5 2 2 2" xfId="7629"/>
    <cellStyle name="Assumption Multiple. 3 5 2 2 3" xfId="7630"/>
    <cellStyle name="Assumption Multiple. 3 5 2 2 4" xfId="7631"/>
    <cellStyle name="Assumption Multiple. 3 5 2 2 5" xfId="7632"/>
    <cellStyle name="Assumption Multiple. 3 5 2 2 6" xfId="7633"/>
    <cellStyle name="Assumption Multiple. 3 5 2 2 7" xfId="7634"/>
    <cellStyle name="Assumption Multiple. 3 5 2 2 8" xfId="7635"/>
    <cellStyle name="Assumption Multiple. 3 5 2 2 9" xfId="7636"/>
    <cellStyle name="Assumption Multiple. 3 5 2 3" xfId="7637"/>
    <cellStyle name="Assumption Multiple. 3 5 2 4" xfId="7638"/>
    <cellStyle name="Assumption Multiple. 3 5 2 5" xfId="7639"/>
    <cellStyle name="Assumption Multiple. 3 5 2 6" xfId="7640"/>
    <cellStyle name="Assumption Multiple. 3 5 2 7" xfId="7641"/>
    <cellStyle name="Assumption Multiple. 3 5 2 8" xfId="7642"/>
    <cellStyle name="Assumption Multiple. 3 5 2 9" xfId="7643"/>
    <cellStyle name="Assumption Multiple. 3 5 3" xfId="7644"/>
    <cellStyle name="Assumption Multiple. 3 5 3 10" xfId="7645"/>
    <cellStyle name="Assumption Multiple. 3 5 3 2" xfId="7646"/>
    <cellStyle name="Assumption Multiple. 3 5 3 3" xfId="7647"/>
    <cellStyle name="Assumption Multiple. 3 5 3 4" xfId="7648"/>
    <cellStyle name="Assumption Multiple. 3 5 3 5" xfId="7649"/>
    <cellStyle name="Assumption Multiple. 3 5 3 6" xfId="7650"/>
    <cellStyle name="Assumption Multiple. 3 5 3 7" xfId="7651"/>
    <cellStyle name="Assumption Multiple. 3 5 3 8" xfId="7652"/>
    <cellStyle name="Assumption Multiple. 3 5 3 9" xfId="7653"/>
    <cellStyle name="Assumption Multiple. 3 5 4" xfId="7654"/>
    <cellStyle name="Assumption Multiple. 3 5 5" xfId="7655"/>
    <cellStyle name="Assumption Multiple. 3 5 6" xfId="7656"/>
    <cellStyle name="Assumption Multiple. 3 5 7" xfId="7657"/>
    <cellStyle name="Assumption Multiple. 3 5 8" xfId="7658"/>
    <cellStyle name="Assumption Multiple. 3 5 9" xfId="7659"/>
    <cellStyle name="Assumption Multiple. 3 6" xfId="7660"/>
    <cellStyle name="Assumption Multiple. 3 6 10" xfId="7661"/>
    <cellStyle name="Assumption Multiple. 3 6 2" xfId="7662"/>
    <cellStyle name="Assumption Multiple. 3 6 2 10" xfId="7663"/>
    <cellStyle name="Assumption Multiple. 3 6 2 2" xfId="7664"/>
    <cellStyle name="Assumption Multiple. 3 6 2 3" xfId="7665"/>
    <cellStyle name="Assumption Multiple. 3 6 2 4" xfId="7666"/>
    <cellStyle name="Assumption Multiple. 3 6 2 5" xfId="7667"/>
    <cellStyle name="Assumption Multiple. 3 6 2 6" xfId="7668"/>
    <cellStyle name="Assumption Multiple. 3 6 2 7" xfId="7669"/>
    <cellStyle name="Assumption Multiple. 3 6 2 8" xfId="7670"/>
    <cellStyle name="Assumption Multiple. 3 6 2 9" xfId="7671"/>
    <cellStyle name="Assumption Multiple. 3 6 3" xfId="7672"/>
    <cellStyle name="Assumption Multiple. 3 6 4" xfId="7673"/>
    <cellStyle name="Assumption Multiple. 3 6 5" xfId="7674"/>
    <cellStyle name="Assumption Multiple. 3 6 6" xfId="7675"/>
    <cellStyle name="Assumption Multiple. 3 6 7" xfId="7676"/>
    <cellStyle name="Assumption Multiple. 3 6 8" xfId="7677"/>
    <cellStyle name="Assumption Multiple. 3 6 9" xfId="7678"/>
    <cellStyle name="Assumption Multiple. 3 7" xfId="7679"/>
    <cellStyle name="Assumption Multiple. 3 7 10" xfId="7680"/>
    <cellStyle name="Assumption Multiple. 3 7 2" xfId="7681"/>
    <cellStyle name="Assumption Multiple. 3 7 3" xfId="7682"/>
    <cellStyle name="Assumption Multiple. 3 7 4" xfId="7683"/>
    <cellStyle name="Assumption Multiple. 3 7 5" xfId="7684"/>
    <cellStyle name="Assumption Multiple. 3 7 6" xfId="7685"/>
    <cellStyle name="Assumption Multiple. 3 7 7" xfId="7686"/>
    <cellStyle name="Assumption Multiple. 3 7 8" xfId="7687"/>
    <cellStyle name="Assumption Multiple. 3 7 9" xfId="7688"/>
    <cellStyle name="Assumption Multiple. 3 8" xfId="7689"/>
    <cellStyle name="Assumption Multiple. 3 9" xfId="7690"/>
    <cellStyle name="Assumption Multiple. 4" xfId="7691"/>
    <cellStyle name="Assumption Multiple. 4 10" xfId="7692"/>
    <cellStyle name="Assumption Multiple. 4 11" xfId="7693"/>
    <cellStyle name="Assumption Multiple. 4 12" xfId="7694"/>
    <cellStyle name="Assumption Multiple. 4 13" xfId="7695"/>
    <cellStyle name="Assumption Multiple. 4 2" xfId="7696"/>
    <cellStyle name="Assumption Multiple. 4 2 10" xfId="7697"/>
    <cellStyle name="Assumption Multiple. 4 2 11" xfId="7698"/>
    <cellStyle name="Assumption Multiple. 4 2 12" xfId="7699"/>
    <cellStyle name="Assumption Multiple. 4 2 2" xfId="7700"/>
    <cellStyle name="Assumption Multiple. 4 2 2 10" xfId="7701"/>
    <cellStyle name="Assumption Multiple. 4 2 2 2" xfId="7702"/>
    <cellStyle name="Assumption Multiple. 4 2 2 2 10" xfId="7703"/>
    <cellStyle name="Assumption Multiple. 4 2 2 2 2" xfId="7704"/>
    <cellStyle name="Assumption Multiple. 4 2 2 2 3" xfId="7705"/>
    <cellStyle name="Assumption Multiple. 4 2 2 2 4" xfId="7706"/>
    <cellStyle name="Assumption Multiple. 4 2 2 2 5" xfId="7707"/>
    <cellStyle name="Assumption Multiple. 4 2 2 2 6" xfId="7708"/>
    <cellStyle name="Assumption Multiple. 4 2 2 2 7" xfId="7709"/>
    <cellStyle name="Assumption Multiple. 4 2 2 2 8" xfId="7710"/>
    <cellStyle name="Assumption Multiple. 4 2 2 2 9" xfId="7711"/>
    <cellStyle name="Assumption Multiple. 4 2 2 3" xfId="7712"/>
    <cellStyle name="Assumption Multiple. 4 2 2 4" xfId="7713"/>
    <cellStyle name="Assumption Multiple. 4 2 2 5" xfId="7714"/>
    <cellStyle name="Assumption Multiple. 4 2 2 6" xfId="7715"/>
    <cellStyle name="Assumption Multiple. 4 2 2 7" xfId="7716"/>
    <cellStyle name="Assumption Multiple. 4 2 2 8" xfId="7717"/>
    <cellStyle name="Assumption Multiple. 4 2 2 9" xfId="7718"/>
    <cellStyle name="Assumption Multiple. 4 2 3" xfId="7719"/>
    <cellStyle name="Assumption Multiple. 4 2 3 10" xfId="7720"/>
    <cellStyle name="Assumption Multiple. 4 2 3 2" xfId="7721"/>
    <cellStyle name="Assumption Multiple. 4 2 3 3" xfId="7722"/>
    <cellStyle name="Assumption Multiple. 4 2 3 4" xfId="7723"/>
    <cellStyle name="Assumption Multiple. 4 2 3 5" xfId="7724"/>
    <cellStyle name="Assumption Multiple. 4 2 3 6" xfId="7725"/>
    <cellStyle name="Assumption Multiple. 4 2 3 7" xfId="7726"/>
    <cellStyle name="Assumption Multiple. 4 2 3 8" xfId="7727"/>
    <cellStyle name="Assumption Multiple. 4 2 3 9" xfId="7728"/>
    <cellStyle name="Assumption Multiple. 4 2 4" xfId="7729"/>
    <cellStyle name="Assumption Multiple. 4 2 5" xfId="7730"/>
    <cellStyle name="Assumption Multiple. 4 2 6" xfId="7731"/>
    <cellStyle name="Assumption Multiple. 4 2 7" xfId="7732"/>
    <cellStyle name="Assumption Multiple. 4 2 8" xfId="7733"/>
    <cellStyle name="Assumption Multiple. 4 2 9" xfId="7734"/>
    <cellStyle name="Assumption Multiple. 4 3" xfId="7735"/>
    <cellStyle name="Assumption Multiple. 4 3 10" xfId="7736"/>
    <cellStyle name="Assumption Multiple. 4 3 2" xfId="7737"/>
    <cellStyle name="Assumption Multiple. 4 3 2 10" xfId="7738"/>
    <cellStyle name="Assumption Multiple. 4 3 2 2" xfId="7739"/>
    <cellStyle name="Assumption Multiple. 4 3 2 3" xfId="7740"/>
    <cellStyle name="Assumption Multiple. 4 3 2 4" xfId="7741"/>
    <cellStyle name="Assumption Multiple. 4 3 2 5" xfId="7742"/>
    <cellStyle name="Assumption Multiple. 4 3 2 6" xfId="7743"/>
    <cellStyle name="Assumption Multiple. 4 3 2 7" xfId="7744"/>
    <cellStyle name="Assumption Multiple. 4 3 2 8" xfId="7745"/>
    <cellStyle name="Assumption Multiple. 4 3 2 9" xfId="7746"/>
    <cellStyle name="Assumption Multiple. 4 3 3" xfId="7747"/>
    <cellStyle name="Assumption Multiple. 4 3 4" xfId="7748"/>
    <cellStyle name="Assumption Multiple. 4 3 5" xfId="7749"/>
    <cellStyle name="Assumption Multiple. 4 3 6" xfId="7750"/>
    <cellStyle name="Assumption Multiple. 4 3 7" xfId="7751"/>
    <cellStyle name="Assumption Multiple. 4 3 8" xfId="7752"/>
    <cellStyle name="Assumption Multiple. 4 3 9" xfId="7753"/>
    <cellStyle name="Assumption Multiple. 4 4" xfId="7754"/>
    <cellStyle name="Assumption Multiple. 4 4 10" xfId="7755"/>
    <cellStyle name="Assumption Multiple. 4 4 2" xfId="7756"/>
    <cellStyle name="Assumption Multiple. 4 4 3" xfId="7757"/>
    <cellStyle name="Assumption Multiple. 4 4 4" xfId="7758"/>
    <cellStyle name="Assumption Multiple. 4 4 5" xfId="7759"/>
    <cellStyle name="Assumption Multiple. 4 4 6" xfId="7760"/>
    <cellStyle name="Assumption Multiple. 4 4 7" xfId="7761"/>
    <cellStyle name="Assumption Multiple. 4 4 8" xfId="7762"/>
    <cellStyle name="Assumption Multiple. 4 4 9" xfId="7763"/>
    <cellStyle name="Assumption Multiple. 4 5" xfId="7764"/>
    <cellStyle name="Assumption Multiple. 4 6" xfId="7765"/>
    <cellStyle name="Assumption Multiple. 4 7" xfId="7766"/>
    <cellStyle name="Assumption Multiple. 4 8" xfId="7767"/>
    <cellStyle name="Assumption Multiple. 4 9" xfId="7768"/>
    <cellStyle name="Assumption Multiple. 5" xfId="7769"/>
    <cellStyle name="Assumption Multiple. 5 10" xfId="7770"/>
    <cellStyle name="Assumption Multiple. 5 11" xfId="7771"/>
    <cellStyle name="Assumption Multiple. 5 12" xfId="7772"/>
    <cellStyle name="Assumption Multiple. 5 13" xfId="7773"/>
    <cellStyle name="Assumption Multiple. 5 2" xfId="7774"/>
    <cellStyle name="Assumption Multiple. 5 2 10" xfId="7775"/>
    <cellStyle name="Assumption Multiple. 5 2 11" xfId="7776"/>
    <cellStyle name="Assumption Multiple. 5 2 12" xfId="7777"/>
    <cellStyle name="Assumption Multiple. 5 2 2" xfId="7778"/>
    <cellStyle name="Assumption Multiple. 5 2 2 10" xfId="7779"/>
    <cellStyle name="Assumption Multiple. 5 2 2 2" xfId="7780"/>
    <cellStyle name="Assumption Multiple. 5 2 2 2 10" xfId="7781"/>
    <cellStyle name="Assumption Multiple. 5 2 2 2 2" xfId="7782"/>
    <cellStyle name="Assumption Multiple. 5 2 2 2 3" xfId="7783"/>
    <cellStyle name="Assumption Multiple. 5 2 2 2 4" xfId="7784"/>
    <cellStyle name="Assumption Multiple. 5 2 2 2 5" xfId="7785"/>
    <cellStyle name="Assumption Multiple. 5 2 2 2 6" xfId="7786"/>
    <cellStyle name="Assumption Multiple. 5 2 2 2 7" xfId="7787"/>
    <cellStyle name="Assumption Multiple. 5 2 2 2 8" xfId="7788"/>
    <cellStyle name="Assumption Multiple. 5 2 2 2 9" xfId="7789"/>
    <cellStyle name="Assumption Multiple. 5 2 2 3" xfId="7790"/>
    <cellStyle name="Assumption Multiple. 5 2 2 4" xfId="7791"/>
    <cellStyle name="Assumption Multiple. 5 2 2 5" xfId="7792"/>
    <cellStyle name="Assumption Multiple. 5 2 2 6" xfId="7793"/>
    <cellStyle name="Assumption Multiple. 5 2 2 7" xfId="7794"/>
    <cellStyle name="Assumption Multiple. 5 2 2 8" xfId="7795"/>
    <cellStyle name="Assumption Multiple. 5 2 2 9" xfId="7796"/>
    <cellStyle name="Assumption Multiple. 5 2 3" xfId="7797"/>
    <cellStyle name="Assumption Multiple. 5 2 3 10" xfId="7798"/>
    <cellStyle name="Assumption Multiple. 5 2 3 2" xfId="7799"/>
    <cellStyle name="Assumption Multiple. 5 2 3 3" xfId="7800"/>
    <cellStyle name="Assumption Multiple. 5 2 3 4" xfId="7801"/>
    <cellStyle name="Assumption Multiple. 5 2 3 5" xfId="7802"/>
    <cellStyle name="Assumption Multiple. 5 2 3 6" xfId="7803"/>
    <cellStyle name="Assumption Multiple. 5 2 3 7" xfId="7804"/>
    <cellStyle name="Assumption Multiple. 5 2 3 8" xfId="7805"/>
    <cellStyle name="Assumption Multiple. 5 2 3 9" xfId="7806"/>
    <cellStyle name="Assumption Multiple. 5 2 4" xfId="7807"/>
    <cellStyle name="Assumption Multiple. 5 2 5" xfId="7808"/>
    <cellStyle name="Assumption Multiple. 5 2 6" xfId="7809"/>
    <cellStyle name="Assumption Multiple. 5 2 7" xfId="7810"/>
    <cellStyle name="Assumption Multiple. 5 2 8" xfId="7811"/>
    <cellStyle name="Assumption Multiple. 5 2 9" xfId="7812"/>
    <cellStyle name="Assumption Multiple. 5 3" xfId="7813"/>
    <cellStyle name="Assumption Multiple. 5 3 10" xfId="7814"/>
    <cellStyle name="Assumption Multiple. 5 3 2" xfId="7815"/>
    <cellStyle name="Assumption Multiple. 5 3 2 10" xfId="7816"/>
    <cellStyle name="Assumption Multiple. 5 3 2 2" xfId="7817"/>
    <cellStyle name="Assumption Multiple. 5 3 2 3" xfId="7818"/>
    <cellStyle name="Assumption Multiple. 5 3 2 4" xfId="7819"/>
    <cellStyle name="Assumption Multiple. 5 3 2 5" xfId="7820"/>
    <cellStyle name="Assumption Multiple. 5 3 2 6" xfId="7821"/>
    <cellStyle name="Assumption Multiple. 5 3 2 7" xfId="7822"/>
    <cellStyle name="Assumption Multiple. 5 3 2 8" xfId="7823"/>
    <cellStyle name="Assumption Multiple. 5 3 2 9" xfId="7824"/>
    <cellStyle name="Assumption Multiple. 5 3 3" xfId="7825"/>
    <cellStyle name="Assumption Multiple. 5 3 4" xfId="7826"/>
    <cellStyle name="Assumption Multiple. 5 3 5" xfId="7827"/>
    <cellStyle name="Assumption Multiple. 5 3 6" xfId="7828"/>
    <cellStyle name="Assumption Multiple. 5 3 7" xfId="7829"/>
    <cellStyle name="Assumption Multiple. 5 3 8" xfId="7830"/>
    <cellStyle name="Assumption Multiple. 5 3 9" xfId="7831"/>
    <cellStyle name="Assumption Multiple. 5 4" xfId="7832"/>
    <cellStyle name="Assumption Multiple. 5 4 10" xfId="7833"/>
    <cellStyle name="Assumption Multiple. 5 4 2" xfId="7834"/>
    <cellStyle name="Assumption Multiple. 5 4 3" xfId="7835"/>
    <cellStyle name="Assumption Multiple. 5 4 4" xfId="7836"/>
    <cellStyle name="Assumption Multiple. 5 4 5" xfId="7837"/>
    <cellStyle name="Assumption Multiple. 5 4 6" xfId="7838"/>
    <cellStyle name="Assumption Multiple. 5 4 7" xfId="7839"/>
    <cellStyle name="Assumption Multiple. 5 4 8" xfId="7840"/>
    <cellStyle name="Assumption Multiple. 5 4 9" xfId="7841"/>
    <cellStyle name="Assumption Multiple. 5 5" xfId="7842"/>
    <cellStyle name="Assumption Multiple. 5 6" xfId="7843"/>
    <cellStyle name="Assumption Multiple. 5 7" xfId="7844"/>
    <cellStyle name="Assumption Multiple. 5 8" xfId="7845"/>
    <cellStyle name="Assumption Multiple. 5 9" xfId="7846"/>
    <cellStyle name="Assumption Multiple. 6" xfId="7847"/>
    <cellStyle name="Assumption Multiple. 6 10" xfId="7848"/>
    <cellStyle name="Assumption Multiple. 6 11" xfId="7849"/>
    <cellStyle name="Assumption Multiple. 6 12" xfId="7850"/>
    <cellStyle name="Assumption Multiple. 6 13" xfId="7851"/>
    <cellStyle name="Assumption Multiple. 6 2" xfId="7852"/>
    <cellStyle name="Assumption Multiple. 6 2 10" xfId="7853"/>
    <cellStyle name="Assumption Multiple. 6 2 11" xfId="7854"/>
    <cellStyle name="Assumption Multiple. 6 2 12" xfId="7855"/>
    <cellStyle name="Assumption Multiple. 6 2 2" xfId="7856"/>
    <cellStyle name="Assumption Multiple. 6 2 2 10" xfId="7857"/>
    <cellStyle name="Assumption Multiple. 6 2 2 2" xfId="7858"/>
    <cellStyle name="Assumption Multiple. 6 2 2 2 10" xfId="7859"/>
    <cellStyle name="Assumption Multiple. 6 2 2 2 2" xfId="7860"/>
    <cellStyle name="Assumption Multiple. 6 2 2 2 3" xfId="7861"/>
    <cellStyle name="Assumption Multiple. 6 2 2 2 4" xfId="7862"/>
    <cellStyle name="Assumption Multiple. 6 2 2 2 5" xfId="7863"/>
    <cellStyle name="Assumption Multiple. 6 2 2 2 6" xfId="7864"/>
    <cellStyle name="Assumption Multiple. 6 2 2 2 7" xfId="7865"/>
    <cellStyle name="Assumption Multiple. 6 2 2 2 8" xfId="7866"/>
    <cellStyle name="Assumption Multiple. 6 2 2 2 9" xfId="7867"/>
    <cellStyle name="Assumption Multiple. 6 2 2 3" xfId="7868"/>
    <cellStyle name="Assumption Multiple. 6 2 2 4" xfId="7869"/>
    <cellStyle name="Assumption Multiple. 6 2 2 5" xfId="7870"/>
    <cellStyle name="Assumption Multiple. 6 2 2 6" xfId="7871"/>
    <cellStyle name="Assumption Multiple. 6 2 2 7" xfId="7872"/>
    <cellStyle name="Assumption Multiple. 6 2 2 8" xfId="7873"/>
    <cellStyle name="Assumption Multiple. 6 2 2 9" xfId="7874"/>
    <cellStyle name="Assumption Multiple. 6 2 3" xfId="7875"/>
    <cellStyle name="Assumption Multiple. 6 2 3 10" xfId="7876"/>
    <cellStyle name="Assumption Multiple. 6 2 3 2" xfId="7877"/>
    <cellStyle name="Assumption Multiple. 6 2 3 3" xfId="7878"/>
    <cellStyle name="Assumption Multiple. 6 2 3 4" xfId="7879"/>
    <cellStyle name="Assumption Multiple. 6 2 3 5" xfId="7880"/>
    <cellStyle name="Assumption Multiple. 6 2 3 6" xfId="7881"/>
    <cellStyle name="Assumption Multiple. 6 2 3 7" xfId="7882"/>
    <cellStyle name="Assumption Multiple. 6 2 3 8" xfId="7883"/>
    <cellStyle name="Assumption Multiple. 6 2 3 9" xfId="7884"/>
    <cellStyle name="Assumption Multiple. 6 2 4" xfId="7885"/>
    <cellStyle name="Assumption Multiple. 6 2 5" xfId="7886"/>
    <cellStyle name="Assumption Multiple. 6 2 6" xfId="7887"/>
    <cellStyle name="Assumption Multiple. 6 2 7" xfId="7888"/>
    <cellStyle name="Assumption Multiple. 6 2 8" xfId="7889"/>
    <cellStyle name="Assumption Multiple. 6 2 9" xfId="7890"/>
    <cellStyle name="Assumption Multiple. 6 3" xfId="7891"/>
    <cellStyle name="Assumption Multiple. 6 3 10" xfId="7892"/>
    <cellStyle name="Assumption Multiple. 6 3 2" xfId="7893"/>
    <cellStyle name="Assumption Multiple. 6 3 2 10" xfId="7894"/>
    <cellStyle name="Assumption Multiple. 6 3 2 2" xfId="7895"/>
    <cellStyle name="Assumption Multiple. 6 3 2 3" xfId="7896"/>
    <cellStyle name="Assumption Multiple. 6 3 2 4" xfId="7897"/>
    <cellStyle name="Assumption Multiple. 6 3 2 5" xfId="7898"/>
    <cellStyle name="Assumption Multiple. 6 3 2 6" xfId="7899"/>
    <cellStyle name="Assumption Multiple. 6 3 2 7" xfId="7900"/>
    <cellStyle name="Assumption Multiple. 6 3 2 8" xfId="7901"/>
    <cellStyle name="Assumption Multiple. 6 3 2 9" xfId="7902"/>
    <cellStyle name="Assumption Multiple. 6 3 3" xfId="7903"/>
    <cellStyle name="Assumption Multiple. 6 3 4" xfId="7904"/>
    <cellStyle name="Assumption Multiple. 6 3 5" xfId="7905"/>
    <cellStyle name="Assumption Multiple. 6 3 6" xfId="7906"/>
    <cellStyle name="Assumption Multiple. 6 3 7" xfId="7907"/>
    <cellStyle name="Assumption Multiple. 6 3 8" xfId="7908"/>
    <cellStyle name="Assumption Multiple. 6 3 9" xfId="7909"/>
    <cellStyle name="Assumption Multiple. 6 4" xfId="7910"/>
    <cellStyle name="Assumption Multiple. 6 4 10" xfId="7911"/>
    <cellStyle name="Assumption Multiple. 6 4 2" xfId="7912"/>
    <cellStyle name="Assumption Multiple. 6 4 3" xfId="7913"/>
    <cellStyle name="Assumption Multiple. 6 4 4" xfId="7914"/>
    <cellStyle name="Assumption Multiple. 6 4 5" xfId="7915"/>
    <cellStyle name="Assumption Multiple. 6 4 6" xfId="7916"/>
    <cellStyle name="Assumption Multiple. 6 4 7" xfId="7917"/>
    <cellStyle name="Assumption Multiple. 6 4 8" xfId="7918"/>
    <cellStyle name="Assumption Multiple. 6 4 9" xfId="7919"/>
    <cellStyle name="Assumption Multiple. 6 5" xfId="7920"/>
    <cellStyle name="Assumption Multiple. 6 6" xfId="7921"/>
    <cellStyle name="Assumption Multiple. 6 7" xfId="7922"/>
    <cellStyle name="Assumption Multiple. 6 8" xfId="7923"/>
    <cellStyle name="Assumption Multiple. 6 9" xfId="7924"/>
    <cellStyle name="Assumption Multiple. 7" xfId="7925"/>
    <cellStyle name="Assumption Multiple. 7 10" xfId="7926"/>
    <cellStyle name="Assumption Multiple. 7 11" xfId="7927"/>
    <cellStyle name="Assumption Multiple. 7 12" xfId="7928"/>
    <cellStyle name="Assumption Multiple. 7 13" xfId="7929"/>
    <cellStyle name="Assumption Multiple. 7 2" xfId="7930"/>
    <cellStyle name="Assumption Multiple. 7 2 10" xfId="7931"/>
    <cellStyle name="Assumption Multiple. 7 2 11" xfId="7932"/>
    <cellStyle name="Assumption Multiple. 7 2 12" xfId="7933"/>
    <cellStyle name="Assumption Multiple. 7 2 2" xfId="7934"/>
    <cellStyle name="Assumption Multiple. 7 2 2 10" xfId="7935"/>
    <cellStyle name="Assumption Multiple. 7 2 2 2" xfId="7936"/>
    <cellStyle name="Assumption Multiple. 7 2 2 2 10" xfId="7937"/>
    <cellStyle name="Assumption Multiple. 7 2 2 2 2" xfId="7938"/>
    <cellStyle name="Assumption Multiple. 7 2 2 2 3" xfId="7939"/>
    <cellStyle name="Assumption Multiple. 7 2 2 2 4" xfId="7940"/>
    <cellStyle name="Assumption Multiple. 7 2 2 2 5" xfId="7941"/>
    <cellStyle name="Assumption Multiple. 7 2 2 2 6" xfId="7942"/>
    <cellStyle name="Assumption Multiple. 7 2 2 2 7" xfId="7943"/>
    <cellStyle name="Assumption Multiple. 7 2 2 2 8" xfId="7944"/>
    <cellStyle name="Assumption Multiple. 7 2 2 2 9" xfId="7945"/>
    <cellStyle name="Assumption Multiple. 7 2 2 3" xfId="7946"/>
    <cellStyle name="Assumption Multiple. 7 2 2 4" xfId="7947"/>
    <cellStyle name="Assumption Multiple. 7 2 2 5" xfId="7948"/>
    <cellStyle name="Assumption Multiple. 7 2 2 6" xfId="7949"/>
    <cellStyle name="Assumption Multiple. 7 2 2 7" xfId="7950"/>
    <cellStyle name="Assumption Multiple. 7 2 2 8" xfId="7951"/>
    <cellStyle name="Assumption Multiple. 7 2 2 9" xfId="7952"/>
    <cellStyle name="Assumption Multiple. 7 2 3" xfId="7953"/>
    <cellStyle name="Assumption Multiple. 7 2 3 10" xfId="7954"/>
    <cellStyle name="Assumption Multiple. 7 2 3 2" xfId="7955"/>
    <cellStyle name="Assumption Multiple. 7 2 3 3" xfId="7956"/>
    <cellStyle name="Assumption Multiple. 7 2 3 4" xfId="7957"/>
    <cellStyle name="Assumption Multiple. 7 2 3 5" xfId="7958"/>
    <cellStyle name="Assumption Multiple. 7 2 3 6" xfId="7959"/>
    <cellStyle name="Assumption Multiple. 7 2 3 7" xfId="7960"/>
    <cellStyle name="Assumption Multiple. 7 2 3 8" xfId="7961"/>
    <cellStyle name="Assumption Multiple. 7 2 3 9" xfId="7962"/>
    <cellStyle name="Assumption Multiple. 7 2 4" xfId="7963"/>
    <cellStyle name="Assumption Multiple. 7 2 5" xfId="7964"/>
    <cellStyle name="Assumption Multiple. 7 2 6" xfId="7965"/>
    <cellStyle name="Assumption Multiple. 7 2 7" xfId="7966"/>
    <cellStyle name="Assumption Multiple. 7 2 8" xfId="7967"/>
    <cellStyle name="Assumption Multiple. 7 2 9" xfId="7968"/>
    <cellStyle name="Assumption Multiple. 7 3" xfId="7969"/>
    <cellStyle name="Assumption Multiple. 7 3 10" xfId="7970"/>
    <cellStyle name="Assumption Multiple. 7 3 2" xfId="7971"/>
    <cellStyle name="Assumption Multiple. 7 3 2 10" xfId="7972"/>
    <cellStyle name="Assumption Multiple. 7 3 2 2" xfId="7973"/>
    <cellStyle name="Assumption Multiple. 7 3 2 3" xfId="7974"/>
    <cellStyle name="Assumption Multiple. 7 3 2 4" xfId="7975"/>
    <cellStyle name="Assumption Multiple. 7 3 2 5" xfId="7976"/>
    <cellStyle name="Assumption Multiple. 7 3 2 6" xfId="7977"/>
    <cellStyle name="Assumption Multiple. 7 3 2 7" xfId="7978"/>
    <cellStyle name="Assumption Multiple. 7 3 2 8" xfId="7979"/>
    <cellStyle name="Assumption Multiple. 7 3 2 9" xfId="7980"/>
    <cellStyle name="Assumption Multiple. 7 3 3" xfId="7981"/>
    <cellStyle name="Assumption Multiple. 7 3 4" xfId="7982"/>
    <cellStyle name="Assumption Multiple. 7 3 5" xfId="7983"/>
    <cellStyle name="Assumption Multiple. 7 3 6" xfId="7984"/>
    <cellStyle name="Assumption Multiple. 7 3 7" xfId="7985"/>
    <cellStyle name="Assumption Multiple. 7 3 8" xfId="7986"/>
    <cellStyle name="Assumption Multiple. 7 3 9" xfId="7987"/>
    <cellStyle name="Assumption Multiple. 7 4" xfId="7988"/>
    <cellStyle name="Assumption Multiple. 7 4 10" xfId="7989"/>
    <cellStyle name="Assumption Multiple. 7 4 2" xfId="7990"/>
    <cellStyle name="Assumption Multiple. 7 4 3" xfId="7991"/>
    <cellStyle name="Assumption Multiple. 7 4 4" xfId="7992"/>
    <cellStyle name="Assumption Multiple. 7 4 5" xfId="7993"/>
    <cellStyle name="Assumption Multiple. 7 4 6" xfId="7994"/>
    <cellStyle name="Assumption Multiple. 7 4 7" xfId="7995"/>
    <cellStyle name="Assumption Multiple. 7 4 8" xfId="7996"/>
    <cellStyle name="Assumption Multiple. 7 4 9" xfId="7997"/>
    <cellStyle name="Assumption Multiple. 7 5" xfId="7998"/>
    <cellStyle name="Assumption Multiple. 7 6" xfId="7999"/>
    <cellStyle name="Assumption Multiple. 7 7" xfId="8000"/>
    <cellStyle name="Assumption Multiple. 7 8" xfId="8001"/>
    <cellStyle name="Assumption Multiple. 7 9" xfId="8002"/>
    <cellStyle name="Assumption Multiple. 8" xfId="8003"/>
    <cellStyle name="Assumption Multiple. 8 10" xfId="8004"/>
    <cellStyle name="Assumption Multiple. 8 11" xfId="8005"/>
    <cellStyle name="Assumption Multiple. 8 12" xfId="8006"/>
    <cellStyle name="Assumption Multiple. 8 13" xfId="8007"/>
    <cellStyle name="Assumption Multiple. 8 2" xfId="8008"/>
    <cellStyle name="Assumption Multiple. 8 2 10" xfId="8009"/>
    <cellStyle name="Assumption Multiple. 8 2 11" xfId="8010"/>
    <cellStyle name="Assumption Multiple. 8 2 12" xfId="8011"/>
    <cellStyle name="Assumption Multiple. 8 2 2" xfId="8012"/>
    <cellStyle name="Assumption Multiple. 8 2 2 10" xfId="8013"/>
    <cellStyle name="Assumption Multiple. 8 2 2 2" xfId="8014"/>
    <cellStyle name="Assumption Multiple. 8 2 2 2 10" xfId="8015"/>
    <cellStyle name="Assumption Multiple. 8 2 2 2 2" xfId="8016"/>
    <cellStyle name="Assumption Multiple. 8 2 2 2 3" xfId="8017"/>
    <cellStyle name="Assumption Multiple. 8 2 2 2 4" xfId="8018"/>
    <cellStyle name="Assumption Multiple. 8 2 2 2 5" xfId="8019"/>
    <cellStyle name="Assumption Multiple. 8 2 2 2 6" xfId="8020"/>
    <cellStyle name="Assumption Multiple. 8 2 2 2 7" xfId="8021"/>
    <cellStyle name="Assumption Multiple. 8 2 2 2 8" xfId="8022"/>
    <cellStyle name="Assumption Multiple. 8 2 2 2 9" xfId="8023"/>
    <cellStyle name="Assumption Multiple. 8 2 2 3" xfId="8024"/>
    <cellStyle name="Assumption Multiple. 8 2 2 4" xfId="8025"/>
    <cellStyle name="Assumption Multiple. 8 2 2 5" xfId="8026"/>
    <cellStyle name="Assumption Multiple. 8 2 2 6" xfId="8027"/>
    <cellStyle name="Assumption Multiple. 8 2 2 7" xfId="8028"/>
    <cellStyle name="Assumption Multiple. 8 2 2 8" xfId="8029"/>
    <cellStyle name="Assumption Multiple. 8 2 2 9" xfId="8030"/>
    <cellStyle name="Assumption Multiple. 8 2 3" xfId="8031"/>
    <cellStyle name="Assumption Multiple. 8 2 3 10" xfId="8032"/>
    <cellStyle name="Assumption Multiple. 8 2 3 2" xfId="8033"/>
    <cellStyle name="Assumption Multiple. 8 2 3 3" xfId="8034"/>
    <cellStyle name="Assumption Multiple. 8 2 3 4" xfId="8035"/>
    <cellStyle name="Assumption Multiple. 8 2 3 5" xfId="8036"/>
    <cellStyle name="Assumption Multiple. 8 2 3 6" xfId="8037"/>
    <cellStyle name="Assumption Multiple. 8 2 3 7" xfId="8038"/>
    <cellStyle name="Assumption Multiple. 8 2 3 8" xfId="8039"/>
    <cellStyle name="Assumption Multiple. 8 2 3 9" xfId="8040"/>
    <cellStyle name="Assumption Multiple. 8 2 4" xfId="8041"/>
    <cellStyle name="Assumption Multiple. 8 2 5" xfId="8042"/>
    <cellStyle name="Assumption Multiple. 8 2 6" xfId="8043"/>
    <cellStyle name="Assumption Multiple. 8 2 7" xfId="8044"/>
    <cellStyle name="Assumption Multiple. 8 2 8" xfId="8045"/>
    <cellStyle name="Assumption Multiple. 8 2 9" xfId="8046"/>
    <cellStyle name="Assumption Multiple. 8 3" xfId="8047"/>
    <cellStyle name="Assumption Multiple. 8 3 10" xfId="8048"/>
    <cellStyle name="Assumption Multiple. 8 3 2" xfId="8049"/>
    <cellStyle name="Assumption Multiple. 8 3 2 10" xfId="8050"/>
    <cellStyle name="Assumption Multiple. 8 3 2 2" xfId="8051"/>
    <cellStyle name="Assumption Multiple. 8 3 2 3" xfId="8052"/>
    <cellStyle name="Assumption Multiple. 8 3 2 4" xfId="8053"/>
    <cellStyle name="Assumption Multiple. 8 3 2 5" xfId="8054"/>
    <cellStyle name="Assumption Multiple. 8 3 2 6" xfId="8055"/>
    <cellStyle name="Assumption Multiple. 8 3 2 7" xfId="8056"/>
    <cellStyle name="Assumption Multiple. 8 3 2 8" xfId="8057"/>
    <cellStyle name="Assumption Multiple. 8 3 2 9" xfId="8058"/>
    <cellStyle name="Assumption Multiple. 8 3 3" xfId="8059"/>
    <cellStyle name="Assumption Multiple. 8 3 4" xfId="8060"/>
    <cellStyle name="Assumption Multiple. 8 3 5" xfId="8061"/>
    <cellStyle name="Assumption Multiple. 8 3 6" xfId="8062"/>
    <cellStyle name="Assumption Multiple. 8 3 7" xfId="8063"/>
    <cellStyle name="Assumption Multiple. 8 3 8" xfId="8064"/>
    <cellStyle name="Assumption Multiple. 8 3 9" xfId="8065"/>
    <cellStyle name="Assumption Multiple. 8 4" xfId="8066"/>
    <cellStyle name="Assumption Multiple. 8 4 10" xfId="8067"/>
    <cellStyle name="Assumption Multiple. 8 4 2" xfId="8068"/>
    <cellStyle name="Assumption Multiple. 8 4 3" xfId="8069"/>
    <cellStyle name="Assumption Multiple. 8 4 4" xfId="8070"/>
    <cellStyle name="Assumption Multiple. 8 4 5" xfId="8071"/>
    <cellStyle name="Assumption Multiple. 8 4 6" xfId="8072"/>
    <cellStyle name="Assumption Multiple. 8 4 7" xfId="8073"/>
    <cellStyle name="Assumption Multiple. 8 4 8" xfId="8074"/>
    <cellStyle name="Assumption Multiple. 8 4 9" xfId="8075"/>
    <cellStyle name="Assumption Multiple. 8 5" xfId="8076"/>
    <cellStyle name="Assumption Multiple. 8 6" xfId="8077"/>
    <cellStyle name="Assumption Multiple. 8 7" xfId="8078"/>
    <cellStyle name="Assumption Multiple. 8 8" xfId="8079"/>
    <cellStyle name="Assumption Multiple. 8 9" xfId="8080"/>
    <cellStyle name="Assumption Multiple. 9" xfId="8081"/>
    <cellStyle name="Assumption Multiple. 9 10" xfId="8082"/>
    <cellStyle name="Assumption Multiple. 9 11" xfId="8083"/>
    <cellStyle name="Assumption Multiple. 9 12" xfId="8084"/>
    <cellStyle name="Assumption Multiple. 9 13" xfId="8085"/>
    <cellStyle name="Assumption Multiple. 9 2" xfId="8086"/>
    <cellStyle name="Assumption Multiple. 9 2 10" xfId="8087"/>
    <cellStyle name="Assumption Multiple. 9 2 11" xfId="8088"/>
    <cellStyle name="Assumption Multiple. 9 2 12" xfId="8089"/>
    <cellStyle name="Assumption Multiple. 9 2 2" xfId="8090"/>
    <cellStyle name="Assumption Multiple. 9 2 2 10" xfId="8091"/>
    <cellStyle name="Assumption Multiple. 9 2 2 2" xfId="8092"/>
    <cellStyle name="Assumption Multiple. 9 2 2 2 10" xfId="8093"/>
    <cellStyle name="Assumption Multiple. 9 2 2 2 2" xfId="8094"/>
    <cellStyle name="Assumption Multiple. 9 2 2 2 3" xfId="8095"/>
    <cellStyle name="Assumption Multiple. 9 2 2 2 4" xfId="8096"/>
    <cellStyle name="Assumption Multiple. 9 2 2 2 5" xfId="8097"/>
    <cellStyle name="Assumption Multiple. 9 2 2 2 6" xfId="8098"/>
    <cellStyle name="Assumption Multiple. 9 2 2 2 7" xfId="8099"/>
    <cellStyle name="Assumption Multiple. 9 2 2 2 8" xfId="8100"/>
    <cellStyle name="Assumption Multiple. 9 2 2 2 9" xfId="8101"/>
    <cellStyle name="Assumption Multiple. 9 2 2 3" xfId="8102"/>
    <cellStyle name="Assumption Multiple. 9 2 2 4" xfId="8103"/>
    <cellStyle name="Assumption Multiple. 9 2 2 5" xfId="8104"/>
    <cellStyle name="Assumption Multiple. 9 2 2 6" xfId="8105"/>
    <cellStyle name="Assumption Multiple. 9 2 2 7" xfId="8106"/>
    <cellStyle name="Assumption Multiple. 9 2 2 8" xfId="8107"/>
    <cellStyle name="Assumption Multiple. 9 2 2 9" xfId="8108"/>
    <cellStyle name="Assumption Multiple. 9 2 3" xfId="8109"/>
    <cellStyle name="Assumption Multiple. 9 2 3 10" xfId="8110"/>
    <cellStyle name="Assumption Multiple. 9 2 3 2" xfId="8111"/>
    <cellStyle name="Assumption Multiple. 9 2 3 3" xfId="8112"/>
    <cellStyle name="Assumption Multiple. 9 2 3 4" xfId="8113"/>
    <cellStyle name="Assumption Multiple. 9 2 3 5" xfId="8114"/>
    <cellStyle name="Assumption Multiple. 9 2 3 6" xfId="8115"/>
    <cellStyle name="Assumption Multiple. 9 2 3 7" xfId="8116"/>
    <cellStyle name="Assumption Multiple. 9 2 3 8" xfId="8117"/>
    <cellStyle name="Assumption Multiple. 9 2 3 9" xfId="8118"/>
    <cellStyle name="Assumption Multiple. 9 2 4" xfId="8119"/>
    <cellStyle name="Assumption Multiple. 9 2 5" xfId="8120"/>
    <cellStyle name="Assumption Multiple. 9 2 6" xfId="8121"/>
    <cellStyle name="Assumption Multiple. 9 2 7" xfId="8122"/>
    <cellStyle name="Assumption Multiple. 9 2 8" xfId="8123"/>
    <cellStyle name="Assumption Multiple. 9 2 9" xfId="8124"/>
    <cellStyle name="Assumption Multiple. 9 3" xfId="8125"/>
    <cellStyle name="Assumption Multiple. 9 3 10" xfId="8126"/>
    <cellStyle name="Assumption Multiple. 9 3 2" xfId="8127"/>
    <cellStyle name="Assumption Multiple. 9 3 2 10" xfId="8128"/>
    <cellStyle name="Assumption Multiple. 9 3 2 2" xfId="8129"/>
    <cellStyle name="Assumption Multiple. 9 3 2 3" xfId="8130"/>
    <cellStyle name="Assumption Multiple. 9 3 2 4" xfId="8131"/>
    <cellStyle name="Assumption Multiple. 9 3 2 5" xfId="8132"/>
    <cellStyle name="Assumption Multiple. 9 3 2 6" xfId="8133"/>
    <cellStyle name="Assumption Multiple. 9 3 2 7" xfId="8134"/>
    <cellStyle name="Assumption Multiple. 9 3 2 8" xfId="8135"/>
    <cellStyle name="Assumption Multiple. 9 3 2 9" xfId="8136"/>
    <cellStyle name="Assumption Multiple. 9 3 3" xfId="8137"/>
    <cellStyle name="Assumption Multiple. 9 3 4" xfId="8138"/>
    <cellStyle name="Assumption Multiple. 9 3 5" xfId="8139"/>
    <cellStyle name="Assumption Multiple. 9 3 6" xfId="8140"/>
    <cellStyle name="Assumption Multiple. 9 3 7" xfId="8141"/>
    <cellStyle name="Assumption Multiple. 9 3 8" xfId="8142"/>
    <cellStyle name="Assumption Multiple. 9 3 9" xfId="8143"/>
    <cellStyle name="Assumption Multiple. 9 4" xfId="8144"/>
    <cellStyle name="Assumption Multiple. 9 4 10" xfId="8145"/>
    <cellStyle name="Assumption Multiple. 9 4 2" xfId="8146"/>
    <cellStyle name="Assumption Multiple. 9 4 3" xfId="8147"/>
    <cellStyle name="Assumption Multiple. 9 4 4" xfId="8148"/>
    <cellStyle name="Assumption Multiple. 9 4 5" xfId="8149"/>
    <cellStyle name="Assumption Multiple. 9 4 6" xfId="8150"/>
    <cellStyle name="Assumption Multiple. 9 4 7" xfId="8151"/>
    <cellStyle name="Assumption Multiple. 9 4 8" xfId="8152"/>
    <cellStyle name="Assumption Multiple. 9 4 9" xfId="8153"/>
    <cellStyle name="Assumption Multiple. 9 5" xfId="8154"/>
    <cellStyle name="Assumption Multiple. 9 6" xfId="8155"/>
    <cellStyle name="Assumption Multiple. 9 7" xfId="8156"/>
    <cellStyle name="Assumption Multiple. 9 8" xfId="8157"/>
    <cellStyle name="Assumption Multiple. 9 9" xfId="8158"/>
    <cellStyle name="Assumption Number." xfId="8159"/>
    <cellStyle name="Assumption Number. 10" xfId="8160"/>
    <cellStyle name="Assumption Number. 10 10" xfId="8161"/>
    <cellStyle name="Assumption Number. 10 11" xfId="8162"/>
    <cellStyle name="Assumption Number. 10 12" xfId="8163"/>
    <cellStyle name="Assumption Number. 10 13" xfId="8164"/>
    <cellStyle name="Assumption Number. 10 2" xfId="8165"/>
    <cellStyle name="Assumption Number. 10 2 10" xfId="8166"/>
    <cellStyle name="Assumption Number. 10 2 11" xfId="8167"/>
    <cellStyle name="Assumption Number. 10 2 12" xfId="8168"/>
    <cellStyle name="Assumption Number. 10 2 2" xfId="8169"/>
    <cellStyle name="Assumption Number. 10 2 2 10" xfId="8170"/>
    <cellStyle name="Assumption Number. 10 2 2 2" xfId="8171"/>
    <cellStyle name="Assumption Number. 10 2 2 2 10" xfId="8172"/>
    <cellStyle name="Assumption Number. 10 2 2 2 2" xfId="8173"/>
    <cellStyle name="Assumption Number. 10 2 2 2 3" xfId="8174"/>
    <cellStyle name="Assumption Number. 10 2 2 2 4" xfId="8175"/>
    <cellStyle name="Assumption Number. 10 2 2 2 5" xfId="8176"/>
    <cellStyle name="Assumption Number. 10 2 2 2 6" xfId="8177"/>
    <cellStyle name="Assumption Number. 10 2 2 2 7" xfId="8178"/>
    <cellStyle name="Assumption Number. 10 2 2 2 8" xfId="8179"/>
    <cellStyle name="Assumption Number. 10 2 2 2 9" xfId="8180"/>
    <cellStyle name="Assumption Number. 10 2 2 3" xfId="8181"/>
    <cellStyle name="Assumption Number. 10 2 2 4" xfId="8182"/>
    <cellStyle name="Assumption Number. 10 2 2 5" xfId="8183"/>
    <cellStyle name="Assumption Number. 10 2 2 6" xfId="8184"/>
    <cellStyle name="Assumption Number. 10 2 2 7" xfId="8185"/>
    <cellStyle name="Assumption Number. 10 2 2 8" xfId="8186"/>
    <cellStyle name="Assumption Number. 10 2 2 9" xfId="8187"/>
    <cellStyle name="Assumption Number. 10 2 3" xfId="8188"/>
    <cellStyle name="Assumption Number. 10 2 3 10" xfId="8189"/>
    <cellStyle name="Assumption Number. 10 2 3 2" xfId="8190"/>
    <cellStyle name="Assumption Number. 10 2 3 3" xfId="8191"/>
    <cellStyle name="Assumption Number. 10 2 3 4" xfId="8192"/>
    <cellStyle name="Assumption Number. 10 2 3 5" xfId="8193"/>
    <cellStyle name="Assumption Number. 10 2 3 6" xfId="8194"/>
    <cellStyle name="Assumption Number. 10 2 3 7" xfId="8195"/>
    <cellStyle name="Assumption Number. 10 2 3 8" xfId="8196"/>
    <cellStyle name="Assumption Number. 10 2 3 9" xfId="8197"/>
    <cellStyle name="Assumption Number. 10 2 4" xfId="8198"/>
    <cellStyle name="Assumption Number. 10 2 5" xfId="8199"/>
    <cellStyle name="Assumption Number. 10 2 6" xfId="8200"/>
    <cellStyle name="Assumption Number. 10 2 7" xfId="8201"/>
    <cellStyle name="Assumption Number. 10 2 8" xfId="8202"/>
    <cellStyle name="Assumption Number. 10 2 9" xfId="8203"/>
    <cellStyle name="Assumption Number. 10 3" xfId="8204"/>
    <cellStyle name="Assumption Number. 10 3 10" xfId="8205"/>
    <cellStyle name="Assumption Number. 10 3 2" xfId="8206"/>
    <cellStyle name="Assumption Number. 10 3 2 10" xfId="8207"/>
    <cellStyle name="Assumption Number. 10 3 2 2" xfId="8208"/>
    <cellStyle name="Assumption Number. 10 3 2 3" xfId="8209"/>
    <cellStyle name="Assumption Number. 10 3 2 4" xfId="8210"/>
    <cellStyle name="Assumption Number. 10 3 2 5" xfId="8211"/>
    <cellStyle name="Assumption Number. 10 3 2 6" xfId="8212"/>
    <cellStyle name="Assumption Number. 10 3 2 7" xfId="8213"/>
    <cellStyle name="Assumption Number. 10 3 2 8" xfId="8214"/>
    <cellStyle name="Assumption Number. 10 3 2 9" xfId="8215"/>
    <cellStyle name="Assumption Number. 10 3 3" xfId="8216"/>
    <cellStyle name="Assumption Number. 10 3 4" xfId="8217"/>
    <cellStyle name="Assumption Number. 10 3 5" xfId="8218"/>
    <cellStyle name="Assumption Number. 10 3 6" xfId="8219"/>
    <cellStyle name="Assumption Number. 10 3 7" xfId="8220"/>
    <cellStyle name="Assumption Number. 10 3 8" xfId="8221"/>
    <cellStyle name="Assumption Number. 10 3 9" xfId="8222"/>
    <cellStyle name="Assumption Number. 10 4" xfId="8223"/>
    <cellStyle name="Assumption Number. 10 4 10" xfId="8224"/>
    <cellStyle name="Assumption Number. 10 4 2" xfId="8225"/>
    <cellStyle name="Assumption Number. 10 4 3" xfId="8226"/>
    <cellStyle name="Assumption Number. 10 4 4" xfId="8227"/>
    <cellStyle name="Assumption Number. 10 4 5" xfId="8228"/>
    <cellStyle name="Assumption Number. 10 4 6" xfId="8229"/>
    <cellStyle name="Assumption Number. 10 4 7" xfId="8230"/>
    <cellStyle name="Assumption Number. 10 4 8" xfId="8231"/>
    <cellStyle name="Assumption Number. 10 4 9" xfId="8232"/>
    <cellStyle name="Assumption Number. 10 5" xfId="8233"/>
    <cellStyle name="Assumption Number. 10 6" xfId="8234"/>
    <cellStyle name="Assumption Number. 10 7" xfId="8235"/>
    <cellStyle name="Assumption Number. 10 8" xfId="8236"/>
    <cellStyle name="Assumption Number. 10 9" xfId="8237"/>
    <cellStyle name="Assumption Number. 11" xfId="8238"/>
    <cellStyle name="Assumption Number. 11 10" xfId="8239"/>
    <cellStyle name="Assumption Number. 11 11" xfId="8240"/>
    <cellStyle name="Assumption Number. 11 12" xfId="8241"/>
    <cellStyle name="Assumption Number. 11 2" xfId="8242"/>
    <cellStyle name="Assumption Number. 11 2 10" xfId="8243"/>
    <cellStyle name="Assumption Number. 11 2 2" xfId="8244"/>
    <cellStyle name="Assumption Number. 11 2 2 10" xfId="8245"/>
    <cellStyle name="Assumption Number. 11 2 2 2" xfId="8246"/>
    <cellStyle name="Assumption Number. 11 2 2 3" xfId="8247"/>
    <cellStyle name="Assumption Number. 11 2 2 4" xfId="8248"/>
    <cellStyle name="Assumption Number. 11 2 2 5" xfId="8249"/>
    <cellStyle name="Assumption Number. 11 2 2 6" xfId="8250"/>
    <cellStyle name="Assumption Number. 11 2 2 7" xfId="8251"/>
    <cellStyle name="Assumption Number. 11 2 2 8" xfId="8252"/>
    <cellStyle name="Assumption Number. 11 2 2 9" xfId="8253"/>
    <cellStyle name="Assumption Number. 11 2 3" xfId="8254"/>
    <cellStyle name="Assumption Number. 11 2 4" xfId="8255"/>
    <cellStyle name="Assumption Number. 11 2 5" xfId="8256"/>
    <cellStyle name="Assumption Number. 11 2 6" xfId="8257"/>
    <cellStyle name="Assumption Number. 11 2 7" xfId="8258"/>
    <cellStyle name="Assumption Number. 11 2 8" xfId="8259"/>
    <cellStyle name="Assumption Number. 11 2 9" xfId="8260"/>
    <cellStyle name="Assumption Number. 11 3" xfId="8261"/>
    <cellStyle name="Assumption Number. 11 3 10" xfId="8262"/>
    <cellStyle name="Assumption Number. 11 3 2" xfId="8263"/>
    <cellStyle name="Assumption Number. 11 3 3" xfId="8264"/>
    <cellStyle name="Assumption Number. 11 3 4" xfId="8265"/>
    <cellStyle name="Assumption Number. 11 3 5" xfId="8266"/>
    <cellStyle name="Assumption Number. 11 3 6" xfId="8267"/>
    <cellStyle name="Assumption Number. 11 3 7" xfId="8268"/>
    <cellStyle name="Assumption Number. 11 3 8" xfId="8269"/>
    <cellStyle name="Assumption Number. 11 3 9" xfId="8270"/>
    <cellStyle name="Assumption Number. 11 4" xfId="8271"/>
    <cellStyle name="Assumption Number. 11 5" xfId="8272"/>
    <cellStyle name="Assumption Number. 11 6" xfId="8273"/>
    <cellStyle name="Assumption Number. 11 7" xfId="8274"/>
    <cellStyle name="Assumption Number. 11 8" xfId="8275"/>
    <cellStyle name="Assumption Number. 11 9" xfId="8276"/>
    <cellStyle name="Assumption Number. 12" xfId="8277"/>
    <cellStyle name="Assumption Number. 12 10" xfId="8278"/>
    <cellStyle name="Assumption Number. 12 11" xfId="8279"/>
    <cellStyle name="Assumption Number. 12 12" xfId="8280"/>
    <cellStyle name="Assumption Number. 12 2" xfId="8281"/>
    <cellStyle name="Assumption Number. 12 2 10" xfId="8282"/>
    <cellStyle name="Assumption Number. 12 2 2" xfId="8283"/>
    <cellStyle name="Assumption Number. 12 2 2 10" xfId="8284"/>
    <cellStyle name="Assumption Number. 12 2 2 2" xfId="8285"/>
    <cellStyle name="Assumption Number. 12 2 2 3" xfId="8286"/>
    <cellStyle name="Assumption Number. 12 2 2 4" xfId="8287"/>
    <cellStyle name="Assumption Number. 12 2 2 5" xfId="8288"/>
    <cellStyle name="Assumption Number. 12 2 2 6" xfId="8289"/>
    <cellStyle name="Assumption Number. 12 2 2 7" xfId="8290"/>
    <cellStyle name="Assumption Number. 12 2 2 8" xfId="8291"/>
    <cellStyle name="Assumption Number. 12 2 2 9" xfId="8292"/>
    <cellStyle name="Assumption Number. 12 2 3" xfId="8293"/>
    <cellStyle name="Assumption Number. 12 2 4" xfId="8294"/>
    <cellStyle name="Assumption Number. 12 2 5" xfId="8295"/>
    <cellStyle name="Assumption Number. 12 2 6" xfId="8296"/>
    <cellStyle name="Assumption Number. 12 2 7" xfId="8297"/>
    <cellStyle name="Assumption Number. 12 2 8" xfId="8298"/>
    <cellStyle name="Assumption Number. 12 2 9" xfId="8299"/>
    <cellStyle name="Assumption Number. 12 3" xfId="8300"/>
    <cellStyle name="Assumption Number. 12 3 10" xfId="8301"/>
    <cellStyle name="Assumption Number. 12 3 2" xfId="8302"/>
    <cellStyle name="Assumption Number. 12 3 3" xfId="8303"/>
    <cellStyle name="Assumption Number. 12 3 4" xfId="8304"/>
    <cellStyle name="Assumption Number. 12 3 5" xfId="8305"/>
    <cellStyle name="Assumption Number. 12 3 6" xfId="8306"/>
    <cellStyle name="Assumption Number. 12 3 7" xfId="8307"/>
    <cellStyle name="Assumption Number. 12 3 8" xfId="8308"/>
    <cellStyle name="Assumption Number. 12 3 9" xfId="8309"/>
    <cellStyle name="Assumption Number. 12 4" xfId="8310"/>
    <cellStyle name="Assumption Number. 12 5" xfId="8311"/>
    <cellStyle name="Assumption Number. 12 6" xfId="8312"/>
    <cellStyle name="Assumption Number. 12 7" xfId="8313"/>
    <cellStyle name="Assumption Number. 12 8" xfId="8314"/>
    <cellStyle name="Assumption Number. 12 9" xfId="8315"/>
    <cellStyle name="Assumption Number. 13" xfId="8316"/>
    <cellStyle name="Assumption Number. 13 10" xfId="8317"/>
    <cellStyle name="Assumption Number. 13 2" xfId="8318"/>
    <cellStyle name="Assumption Number. 13 2 10" xfId="8319"/>
    <cellStyle name="Assumption Number. 13 2 2" xfId="8320"/>
    <cellStyle name="Assumption Number. 13 2 3" xfId="8321"/>
    <cellStyle name="Assumption Number. 13 2 4" xfId="8322"/>
    <cellStyle name="Assumption Number. 13 2 5" xfId="8323"/>
    <cellStyle name="Assumption Number. 13 2 6" xfId="8324"/>
    <cellStyle name="Assumption Number. 13 2 7" xfId="8325"/>
    <cellStyle name="Assumption Number. 13 2 8" xfId="8326"/>
    <cellStyle name="Assumption Number. 13 2 9" xfId="8327"/>
    <cellStyle name="Assumption Number. 13 3" xfId="8328"/>
    <cellStyle name="Assumption Number. 13 4" xfId="8329"/>
    <cellStyle name="Assumption Number. 13 5" xfId="8330"/>
    <cellStyle name="Assumption Number. 13 6" xfId="8331"/>
    <cellStyle name="Assumption Number. 13 7" xfId="8332"/>
    <cellStyle name="Assumption Number. 13 8" xfId="8333"/>
    <cellStyle name="Assumption Number. 13 9" xfId="8334"/>
    <cellStyle name="Assumption Number. 14" xfId="8335"/>
    <cellStyle name="Assumption Number. 14 10" xfId="8336"/>
    <cellStyle name="Assumption Number. 14 2" xfId="8337"/>
    <cellStyle name="Assumption Number. 14 3" xfId="8338"/>
    <cellStyle name="Assumption Number. 14 4" xfId="8339"/>
    <cellStyle name="Assumption Number. 14 5" xfId="8340"/>
    <cellStyle name="Assumption Number. 14 6" xfId="8341"/>
    <cellStyle name="Assumption Number. 14 7" xfId="8342"/>
    <cellStyle name="Assumption Number. 14 8" xfId="8343"/>
    <cellStyle name="Assumption Number. 14 9" xfId="8344"/>
    <cellStyle name="Assumption Number. 15" xfId="8345"/>
    <cellStyle name="Assumption Number. 16" xfId="8346"/>
    <cellStyle name="Assumption Number. 17" xfId="8347"/>
    <cellStyle name="Assumption Number. 18" xfId="8348"/>
    <cellStyle name="Assumption Number. 2" xfId="8349"/>
    <cellStyle name="Assumption Number. 2 10" xfId="8350"/>
    <cellStyle name="Assumption Number. 2 10 10" xfId="8351"/>
    <cellStyle name="Assumption Number. 2 10 2" xfId="8352"/>
    <cellStyle name="Assumption Number. 2 10 3" xfId="8353"/>
    <cellStyle name="Assumption Number. 2 10 4" xfId="8354"/>
    <cellStyle name="Assumption Number. 2 10 5" xfId="8355"/>
    <cellStyle name="Assumption Number. 2 10 6" xfId="8356"/>
    <cellStyle name="Assumption Number. 2 10 7" xfId="8357"/>
    <cellStyle name="Assumption Number. 2 10 8" xfId="8358"/>
    <cellStyle name="Assumption Number. 2 10 9" xfId="8359"/>
    <cellStyle name="Assumption Number. 2 11" xfId="8360"/>
    <cellStyle name="Assumption Number. 2 12" xfId="8361"/>
    <cellStyle name="Assumption Number. 2 13" xfId="8362"/>
    <cellStyle name="Assumption Number. 2 14" xfId="8363"/>
    <cellStyle name="Assumption Number. 2 15" xfId="8364"/>
    <cellStyle name="Assumption Number. 2 16" xfId="8365"/>
    <cellStyle name="Assumption Number. 2 17" xfId="8366"/>
    <cellStyle name="Assumption Number. 2 18" xfId="8367"/>
    <cellStyle name="Assumption Number. 2 19" xfId="8368"/>
    <cellStyle name="Assumption Number. 2 2" xfId="8369"/>
    <cellStyle name="Assumption Number. 2 2 10" xfId="8370"/>
    <cellStyle name="Assumption Number. 2 2 11" xfId="8371"/>
    <cellStyle name="Assumption Number. 2 2 12" xfId="8372"/>
    <cellStyle name="Assumption Number. 2 2 13" xfId="8373"/>
    <cellStyle name="Assumption Number. 2 2 14" xfId="8374"/>
    <cellStyle name="Assumption Number. 2 2 15" xfId="8375"/>
    <cellStyle name="Assumption Number. 2 2 16" xfId="8376"/>
    <cellStyle name="Assumption Number. 2 2 17" xfId="8377"/>
    <cellStyle name="Assumption Number. 2 2 18" xfId="8378"/>
    <cellStyle name="Assumption Number. 2 2 2" xfId="8379"/>
    <cellStyle name="Assumption Number. 2 2 2 10" xfId="8380"/>
    <cellStyle name="Assumption Number. 2 2 2 11" xfId="8381"/>
    <cellStyle name="Assumption Number. 2 2 2 12" xfId="8382"/>
    <cellStyle name="Assumption Number. 2 2 2 13" xfId="8383"/>
    <cellStyle name="Assumption Number. 2 2 2 14" xfId="8384"/>
    <cellStyle name="Assumption Number. 2 2 2 2" xfId="8385"/>
    <cellStyle name="Assumption Number. 2 2 2 2 10" xfId="8386"/>
    <cellStyle name="Assumption Number. 2 2 2 2 11" xfId="8387"/>
    <cellStyle name="Assumption Number. 2 2 2 2 12" xfId="8388"/>
    <cellStyle name="Assumption Number. 2 2 2 2 13" xfId="8389"/>
    <cellStyle name="Assumption Number. 2 2 2 2 2" xfId="8390"/>
    <cellStyle name="Assumption Number. 2 2 2 2 2 10" xfId="8391"/>
    <cellStyle name="Assumption Number. 2 2 2 2 2 11" xfId="8392"/>
    <cellStyle name="Assumption Number. 2 2 2 2 2 12" xfId="8393"/>
    <cellStyle name="Assumption Number. 2 2 2 2 2 2" xfId="8394"/>
    <cellStyle name="Assumption Number. 2 2 2 2 2 2 10" xfId="8395"/>
    <cellStyle name="Assumption Number. 2 2 2 2 2 2 2" xfId="8396"/>
    <cellStyle name="Assumption Number. 2 2 2 2 2 2 2 10" xfId="8397"/>
    <cellStyle name="Assumption Number. 2 2 2 2 2 2 2 2" xfId="8398"/>
    <cellStyle name="Assumption Number. 2 2 2 2 2 2 2 3" xfId="8399"/>
    <cellStyle name="Assumption Number. 2 2 2 2 2 2 2 4" xfId="8400"/>
    <cellStyle name="Assumption Number. 2 2 2 2 2 2 2 5" xfId="8401"/>
    <cellStyle name="Assumption Number. 2 2 2 2 2 2 2 6" xfId="8402"/>
    <cellStyle name="Assumption Number. 2 2 2 2 2 2 2 7" xfId="8403"/>
    <cellStyle name="Assumption Number. 2 2 2 2 2 2 2 8" xfId="8404"/>
    <cellStyle name="Assumption Number. 2 2 2 2 2 2 2 9" xfId="8405"/>
    <cellStyle name="Assumption Number. 2 2 2 2 2 2 3" xfId="8406"/>
    <cellStyle name="Assumption Number. 2 2 2 2 2 2 4" xfId="8407"/>
    <cellStyle name="Assumption Number. 2 2 2 2 2 2 5" xfId="8408"/>
    <cellStyle name="Assumption Number. 2 2 2 2 2 2 6" xfId="8409"/>
    <cellStyle name="Assumption Number. 2 2 2 2 2 2 7" xfId="8410"/>
    <cellStyle name="Assumption Number. 2 2 2 2 2 2 8" xfId="8411"/>
    <cellStyle name="Assumption Number. 2 2 2 2 2 2 9" xfId="8412"/>
    <cellStyle name="Assumption Number. 2 2 2 2 2 3" xfId="8413"/>
    <cellStyle name="Assumption Number. 2 2 2 2 2 3 10" xfId="8414"/>
    <cellStyle name="Assumption Number. 2 2 2 2 2 3 2" xfId="8415"/>
    <cellStyle name="Assumption Number. 2 2 2 2 2 3 3" xfId="8416"/>
    <cellStyle name="Assumption Number. 2 2 2 2 2 3 4" xfId="8417"/>
    <cellStyle name="Assumption Number. 2 2 2 2 2 3 5" xfId="8418"/>
    <cellStyle name="Assumption Number. 2 2 2 2 2 3 6" xfId="8419"/>
    <cellStyle name="Assumption Number. 2 2 2 2 2 3 7" xfId="8420"/>
    <cellStyle name="Assumption Number. 2 2 2 2 2 3 8" xfId="8421"/>
    <cellStyle name="Assumption Number. 2 2 2 2 2 3 9" xfId="8422"/>
    <cellStyle name="Assumption Number. 2 2 2 2 2 4" xfId="8423"/>
    <cellStyle name="Assumption Number. 2 2 2 2 2 5" xfId="8424"/>
    <cellStyle name="Assumption Number. 2 2 2 2 2 6" xfId="8425"/>
    <cellStyle name="Assumption Number. 2 2 2 2 2 7" xfId="8426"/>
    <cellStyle name="Assumption Number. 2 2 2 2 2 8" xfId="8427"/>
    <cellStyle name="Assumption Number. 2 2 2 2 2 9" xfId="8428"/>
    <cellStyle name="Assumption Number. 2 2 2 2 3" xfId="8429"/>
    <cellStyle name="Assumption Number. 2 2 2 2 3 10" xfId="8430"/>
    <cellStyle name="Assumption Number. 2 2 2 2 3 2" xfId="8431"/>
    <cellStyle name="Assumption Number. 2 2 2 2 3 2 10" xfId="8432"/>
    <cellStyle name="Assumption Number. 2 2 2 2 3 2 2" xfId="8433"/>
    <cellStyle name="Assumption Number. 2 2 2 2 3 2 3" xfId="8434"/>
    <cellStyle name="Assumption Number. 2 2 2 2 3 2 4" xfId="8435"/>
    <cellStyle name="Assumption Number. 2 2 2 2 3 2 5" xfId="8436"/>
    <cellStyle name="Assumption Number. 2 2 2 2 3 2 6" xfId="8437"/>
    <cellStyle name="Assumption Number. 2 2 2 2 3 2 7" xfId="8438"/>
    <cellStyle name="Assumption Number. 2 2 2 2 3 2 8" xfId="8439"/>
    <cellStyle name="Assumption Number. 2 2 2 2 3 2 9" xfId="8440"/>
    <cellStyle name="Assumption Number. 2 2 2 2 3 3" xfId="8441"/>
    <cellStyle name="Assumption Number. 2 2 2 2 3 4" xfId="8442"/>
    <cellStyle name="Assumption Number. 2 2 2 2 3 5" xfId="8443"/>
    <cellStyle name="Assumption Number. 2 2 2 2 3 6" xfId="8444"/>
    <cellStyle name="Assumption Number. 2 2 2 2 3 7" xfId="8445"/>
    <cellStyle name="Assumption Number. 2 2 2 2 3 8" xfId="8446"/>
    <cellStyle name="Assumption Number. 2 2 2 2 3 9" xfId="8447"/>
    <cellStyle name="Assumption Number. 2 2 2 2 4" xfId="8448"/>
    <cellStyle name="Assumption Number. 2 2 2 2 4 10" xfId="8449"/>
    <cellStyle name="Assumption Number. 2 2 2 2 4 2" xfId="8450"/>
    <cellStyle name="Assumption Number. 2 2 2 2 4 3" xfId="8451"/>
    <cellStyle name="Assumption Number. 2 2 2 2 4 4" xfId="8452"/>
    <cellStyle name="Assumption Number. 2 2 2 2 4 5" xfId="8453"/>
    <cellStyle name="Assumption Number. 2 2 2 2 4 6" xfId="8454"/>
    <cellStyle name="Assumption Number. 2 2 2 2 4 7" xfId="8455"/>
    <cellStyle name="Assumption Number. 2 2 2 2 4 8" xfId="8456"/>
    <cellStyle name="Assumption Number. 2 2 2 2 4 9" xfId="8457"/>
    <cellStyle name="Assumption Number. 2 2 2 2 5" xfId="8458"/>
    <cellStyle name="Assumption Number. 2 2 2 2 6" xfId="8459"/>
    <cellStyle name="Assumption Number. 2 2 2 2 7" xfId="8460"/>
    <cellStyle name="Assumption Number. 2 2 2 2 8" xfId="8461"/>
    <cellStyle name="Assumption Number. 2 2 2 2 9" xfId="8462"/>
    <cellStyle name="Assumption Number. 2 2 2 3" xfId="8463"/>
    <cellStyle name="Assumption Number. 2 2 2 3 10" xfId="8464"/>
    <cellStyle name="Assumption Number. 2 2 2 3 11" xfId="8465"/>
    <cellStyle name="Assumption Number. 2 2 2 3 12" xfId="8466"/>
    <cellStyle name="Assumption Number. 2 2 2 3 2" xfId="8467"/>
    <cellStyle name="Assumption Number. 2 2 2 3 2 10" xfId="8468"/>
    <cellStyle name="Assumption Number. 2 2 2 3 2 2" xfId="8469"/>
    <cellStyle name="Assumption Number. 2 2 2 3 2 2 10" xfId="8470"/>
    <cellStyle name="Assumption Number. 2 2 2 3 2 2 2" xfId="8471"/>
    <cellStyle name="Assumption Number. 2 2 2 3 2 2 3" xfId="8472"/>
    <cellStyle name="Assumption Number. 2 2 2 3 2 2 4" xfId="8473"/>
    <cellStyle name="Assumption Number. 2 2 2 3 2 2 5" xfId="8474"/>
    <cellStyle name="Assumption Number. 2 2 2 3 2 2 6" xfId="8475"/>
    <cellStyle name="Assumption Number. 2 2 2 3 2 2 7" xfId="8476"/>
    <cellStyle name="Assumption Number. 2 2 2 3 2 2 8" xfId="8477"/>
    <cellStyle name="Assumption Number. 2 2 2 3 2 2 9" xfId="8478"/>
    <cellStyle name="Assumption Number. 2 2 2 3 2 3" xfId="8479"/>
    <cellStyle name="Assumption Number. 2 2 2 3 2 4" xfId="8480"/>
    <cellStyle name="Assumption Number. 2 2 2 3 2 5" xfId="8481"/>
    <cellStyle name="Assumption Number. 2 2 2 3 2 6" xfId="8482"/>
    <cellStyle name="Assumption Number. 2 2 2 3 2 7" xfId="8483"/>
    <cellStyle name="Assumption Number. 2 2 2 3 2 8" xfId="8484"/>
    <cellStyle name="Assumption Number. 2 2 2 3 2 9" xfId="8485"/>
    <cellStyle name="Assumption Number. 2 2 2 3 3" xfId="8486"/>
    <cellStyle name="Assumption Number. 2 2 2 3 3 10" xfId="8487"/>
    <cellStyle name="Assumption Number. 2 2 2 3 3 2" xfId="8488"/>
    <cellStyle name="Assumption Number. 2 2 2 3 3 3" xfId="8489"/>
    <cellStyle name="Assumption Number. 2 2 2 3 3 4" xfId="8490"/>
    <cellStyle name="Assumption Number. 2 2 2 3 3 5" xfId="8491"/>
    <cellStyle name="Assumption Number. 2 2 2 3 3 6" xfId="8492"/>
    <cellStyle name="Assumption Number. 2 2 2 3 3 7" xfId="8493"/>
    <cellStyle name="Assumption Number. 2 2 2 3 3 8" xfId="8494"/>
    <cellStyle name="Assumption Number. 2 2 2 3 3 9" xfId="8495"/>
    <cellStyle name="Assumption Number. 2 2 2 3 4" xfId="8496"/>
    <cellStyle name="Assumption Number. 2 2 2 3 5" xfId="8497"/>
    <cellStyle name="Assumption Number. 2 2 2 3 6" xfId="8498"/>
    <cellStyle name="Assumption Number. 2 2 2 3 7" xfId="8499"/>
    <cellStyle name="Assumption Number. 2 2 2 3 8" xfId="8500"/>
    <cellStyle name="Assumption Number. 2 2 2 3 9" xfId="8501"/>
    <cellStyle name="Assumption Number. 2 2 2 4" xfId="8502"/>
    <cellStyle name="Assumption Number. 2 2 2 4 10" xfId="8503"/>
    <cellStyle name="Assumption Number. 2 2 2 4 2" xfId="8504"/>
    <cellStyle name="Assumption Number. 2 2 2 4 2 10" xfId="8505"/>
    <cellStyle name="Assumption Number. 2 2 2 4 2 2" xfId="8506"/>
    <cellStyle name="Assumption Number. 2 2 2 4 2 3" xfId="8507"/>
    <cellStyle name="Assumption Number. 2 2 2 4 2 4" xfId="8508"/>
    <cellStyle name="Assumption Number. 2 2 2 4 2 5" xfId="8509"/>
    <cellStyle name="Assumption Number. 2 2 2 4 2 6" xfId="8510"/>
    <cellStyle name="Assumption Number. 2 2 2 4 2 7" xfId="8511"/>
    <cellStyle name="Assumption Number. 2 2 2 4 2 8" xfId="8512"/>
    <cellStyle name="Assumption Number. 2 2 2 4 2 9" xfId="8513"/>
    <cellStyle name="Assumption Number. 2 2 2 4 3" xfId="8514"/>
    <cellStyle name="Assumption Number. 2 2 2 4 4" xfId="8515"/>
    <cellStyle name="Assumption Number. 2 2 2 4 5" xfId="8516"/>
    <cellStyle name="Assumption Number. 2 2 2 4 6" xfId="8517"/>
    <cellStyle name="Assumption Number. 2 2 2 4 7" xfId="8518"/>
    <cellStyle name="Assumption Number. 2 2 2 4 8" xfId="8519"/>
    <cellStyle name="Assumption Number. 2 2 2 4 9" xfId="8520"/>
    <cellStyle name="Assumption Number. 2 2 2 5" xfId="8521"/>
    <cellStyle name="Assumption Number. 2 2 2 5 10" xfId="8522"/>
    <cellStyle name="Assumption Number. 2 2 2 5 2" xfId="8523"/>
    <cellStyle name="Assumption Number. 2 2 2 5 3" xfId="8524"/>
    <cellStyle name="Assumption Number. 2 2 2 5 4" xfId="8525"/>
    <cellStyle name="Assumption Number. 2 2 2 5 5" xfId="8526"/>
    <cellStyle name="Assumption Number. 2 2 2 5 6" xfId="8527"/>
    <cellStyle name="Assumption Number. 2 2 2 5 7" xfId="8528"/>
    <cellStyle name="Assumption Number. 2 2 2 5 8" xfId="8529"/>
    <cellStyle name="Assumption Number. 2 2 2 5 9" xfId="8530"/>
    <cellStyle name="Assumption Number. 2 2 2 6" xfId="8531"/>
    <cellStyle name="Assumption Number. 2 2 2 7" xfId="8532"/>
    <cellStyle name="Assumption Number. 2 2 2 8" xfId="8533"/>
    <cellStyle name="Assumption Number. 2 2 2 9" xfId="8534"/>
    <cellStyle name="Assumption Number. 2 2 3" xfId="8535"/>
    <cellStyle name="Assumption Number. 2 2 3 10" xfId="8536"/>
    <cellStyle name="Assumption Number. 2 2 3 11" xfId="8537"/>
    <cellStyle name="Assumption Number. 2 2 3 12" xfId="8538"/>
    <cellStyle name="Assumption Number. 2 2 3 13" xfId="8539"/>
    <cellStyle name="Assumption Number. 2 2 3 2" xfId="8540"/>
    <cellStyle name="Assumption Number. 2 2 3 2 10" xfId="8541"/>
    <cellStyle name="Assumption Number. 2 2 3 2 11" xfId="8542"/>
    <cellStyle name="Assumption Number. 2 2 3 2 12" xfId="8543"/>
    <cellStyle name="Assumption Number. 2 2 3 2 2" xfId="8544"/>
    <cellStyle name="Assumption Number. 2 2 3 2 2 10" xfId="8545"/>
    <cellStyle name="Assumption Number. 2 2 3 2 2 2" xfId="8546"/>
    <cellStyle name="Assumption Number. 2 2 3 2 2 2 10" xfId="8547"/>
    <cellStyle name="Assumption Number. 2 2 3 2 2 2 2" xfId="8548"/>
    <cellStyle name="Assumption Number. 2 2 3 2 2 2 3" xfId="8549"/>
    <cellStyle name="Assumption Number. 2 2 3 2 2 2 4" xfId="8550"/>
    <cellStyle name="Assumption Number. 2 2 3 2 2 2 5" xfId="8551"/>
    <cellStyle name="Assumption Number. 2 2 3 2 2 2 6" xfId="8552"/>
    <cellStyle name="Assumption Number. 2 2 3 2 2 2 7" xfId="8553"/>
    <cellStyle name="Assumption Number. 2 2 3 2 2 2 8" xfId="8554"/>
    <cellStyle name="Assumption Number. 2 2 3 2 2 2 9" xfId="8555"/>
    <cellStyle name="Assumption Number. 2 2 3 2 2 3" xfId="8556"/>
    <cellStyle name="Assumption Number. 2 2 3 2 2 4" xfId="8557"/>
    <cellStyle name="Assumption Number. 2 2 3 2 2 5" xfId="8558"/>
    <cellStyle name="Assumption Number. 2 2 3 2 2 6" xfId="8559"/>
    <cellStyle name="Assumption Number. 2 2 3 2 2 7" xfId="8560"/>
    <cellStyle name="Assumption Number. 2 2 3 2 2 8" xfId="8561"/>
    <cellStyle name="Assumption Number. 2 2 3 2 2 9" xfId="8562"/>
    <cellStyle name="Assumption Number. 2 2 3 2 3" xfId="8563"/>
    <cellStyle name="Assumption Number. 2 2 3 2 3 10" xfId="8564"/>
    <cellStyle name="Assumption Number. 2 2 3 2 3 2" xfId="8565"/>
    <cellStyle name="Assumption Number. 2 2 3 2 3 3" xfId="8566"/>
    <cellStyle name="Assumption Number. 2 2 3 2 3 4" xfId="8567"/>
    <cellStyle name="Assumption Number. 2 2 3 2 3 5" xfId="8568"/>
    <cellStyle name="Assumption Number. 2 2 3 2 3 6" xfId="8569"/>
    <cellStyle name="Assumption Number. 2 2 3 2 3 7" xfId="8570"/>
    <cellStyle name="Assumption Number. 2 2 3 2 3 8" xfId="8571"/>
    <cellStyle name="Assumption Number. 2 2 3 2 3 9" xfId="8572"/>
    <cellStyle name="Assumption Number. 2 2 3 2 4" xfId="8573"/>
    <cellStyle name="Assumption Number. 2 2 3 2 5" xfId="8574"/>
    <cellStyle name="Assumption Number. 2 2 3 2 6" xfId="8575"/>
    <cellStyle name="Assumption Number. 2 2 3 2 7" xfId="8576"/>
    <cellStyle name="Assumption Number. 2 2 3 2 8" xfId="8577"/>
    <cellStyle name="Assumption Number. 2 2 3 2 9" xfId="8578"/>
    <cellStyle name="Assumption Number. 2 2 3 3" xfId="8579"/>
    <cellStyle name="Assumption Number. 2 2 3 3 10" xfId="8580"/>
    <cellStyle name="Assumption Number. 2 2 3 3 2" xfId="8581"/>
    <cellStyle name="Assumption Number. 2 2 3 3 2 10" xfId="8582"/>
    <cellStyle name="Assumption Number. 2 2 3 3 2 2" xfId="8583"/>
    <cellStyle name="Assumption Number. 2 2 3 3 2 3" xfId="8584"/>
    <cellStyle name="Assumption Number. 2 2 3 3 2 4" xfId="8585"/>
    <cellStyle name="Assumption Number. 2 2 3 3 2 5" xfId="8586"/>
    <cellStyle name="Assumption Number. 2 2 3 3 2 6" xfId="8587"/>
    <cellStyle name="Assumption Number. 2 2 3 3 2 7" xfId="8588"/>
    <cellStyle name="Assumption Number. 2 2 3 3 2 8" xfId="8589"/>
    <cellStyle name="Assumption Number. 2 2 3 3 2 9" xfId="8590"/>
    <cellStyle name="Assumption Number. 2 2 3 3 3" xfId="8591"/>
    <cellStyle name="Assumption Number. 2 2 3 3 4" xfId="8592"/>
    <cellStyle name="Assumption Number. 2 2 3 3 5" xfId="8593"/>
    <cellStyle name="Assumption Number. 2 2 3 3 6" xfId="8594"/>
    <cellStyle name="Assumption Number. 2 2 3 3 7" xfId="8595"/>
    <cellStyle name="Assumption Number. 2 2 3 3 8" xfId="8596"/>
    <cellStyle name="Assumption Number. 2 2 3 3 9" xfId="8597"/>
    <cellStyle name="Assumption Number. 2 2 3 4" xfId="8598"/>
    <cellStyle name="Assumption Number. 2 2 3 4 10" xfId="8599"/>
    <cellStyle name="Assumption Number. 2 2 3 4 2" xfId="8600"/>
    <cellStyle name="Assumption Number. 2 2 3 4 3" xfId="8601"/>
    <cellStyle name="Assumption Number. 2 2 3 4 4" xfId="8602"/>
    <cellStyle name="Assumption Number. 2 2 3 4 5" xfId="8603"/>
    <cellStyle name="Assumption Number. 2 2 3 4 6" xfId="8604"/>
    <cellStyle name="Assumption Number. 2 2 3 4 7" xfId="8605"/>
    <cellStyle name="Assumption Number. 2 2 3 4 8" xfId="8606"/>
    <cellStyle name="Assumption Number. 2 2 3 4 9" xfId="8607"/>
    <cellStyle name="Assumption Number. 2 2 3 5" xfId="8608"/>
    <cellStyle name="Assumption Number. 2 2 3 6" xfId="8609"/>
    <cellStyle name="Assumption Number. 2 2 3 7" xfId="8610"/>
    <cellStyle name="Assumption Number. 2 2 3 8" xfId="8611"/>
    <cellStyle name="Assumption Number. 2 2 3 9" xfId="8612"/>
    <cellStyle name="Assumption Number. 2 2 4" xfId="8613"/>
    <cellStyle name="Assumption Number. 2 2 4 10" xfId="8614"/>
    <cellStyle name="Assumption Number. 2 2 4 11" xfId="8615"/>
    <cellStyle name="Assumption Number. 2 2 4 12" xfId="8616"/>
    <cellStyle name="Assumption Number. 2 2 4 13" xfId="8617"/>
    <cellStyle name="Assumption Number. 2 2 4 2" xfId="8618"/>
    <cellStyle name="Assumption Number. 2 2 4 2 10" xfId="8619"/>
    <cellStyle name="Assumption Number. 2 2 4 2 11" xfId="8620"/>
    <cellStyle name="Assumption Number. 2 2 4 2 12" xfId="8621"/>
    <cellStyle name="Assumption Number. 2 2 4 2 2" xfId="8622"/>
    <cellStyle name="Assumption Number. 2 2 4 2 2 10" xfId="8623"/>
    <cellStyle name="Assumption Number. 2 2 4 2 2 2" xfId="8624"/>
    <cellStyle name="Assumption Number. 2 2 4 2 2 2 10" xfId="8625"/>
    <cellStyle name="Assumption Number. 2 2 4 2 2 2 2" xfId="8626"/>
    <cellStyle name="Assumption Number. 2 2 4 2 2 2 3" xfId="8627"/>
    <cellStyle name="Assumption Number. 2 2 4 2 2 2 4" xfId="8628"/>
    <cellStyle name="Assumption Number. 2 2 4 2 2 2 5" xfId="8629"/>
    <cellStyle name="Assumption Number. 2 2 4 2 2 2 6" xfId="8630"/>
    <cellStyle name="Assumption Number. 2 2 4 2 2 2 7" xfId="8631"/>
    <cellStyle name="Assumption Number. 2 2 4 2 2 2 8" xfId="8632"/>
    <cellStyle name="Assumption Number. 2 2 4 2 2 2 9" xfId="8633"/>
    <cellStyle name="Assumption Number. 2 2 4 2 2 3" xfId="8634"/>
    <cellStyle name="Assumption Number. 2 2 4 2 2 4" xfId="8635"/>
    <cellStyle name="Assumption Number. 2 2 4 2 2 5" xfId="8636"/>
    <cellStyle name="Assumption Number. 2 2 4 2 2 6" xfId="8637"/>
    <cellStyle name="Assumption Number. 2 2 4 2 2 7" xfId="8638"/>
    <cellStyle name="Assumption Number. 2 2 4 2 2 8" xfId="8639"/>
    <cellStyle name="Assumption Number. 2 2 4 2 2 9" xfId="8640"/>
    <cellStyle name="Assumption Number. 2 2 4 2 3" xfId="8641"/>
    <cellStyle name="Assumption Number. 2 2 4 2 3 10" xfId="8642"/>
    <cellStyle name="Assumption Number. 2 2 4 2 3 2" xfId="8643"/>
    <cellStyle name="Assumption Number. 2 2 4 2 3 3" xfId="8644"/>
    <cellStyle name="Assumption Number. 2 2 4 2 3 4" xfId="8645"/>
    <cellStyle name="Assumption Number. 2 2 4 2 3 5" xfId="8646"/>
    <cellStyle name="Assumption Number. 2 2 4 2 3 6" xfId="8647"/>
    <cellStyle name="Assumption Number. 2 2 4 2 3 7" xfId="8648"/>
    <cellStyle name="Assumption Number. 2 2 4 2 3 8" xfId="8649"/>
    <cellStyle name="Assumption Number. 2 2 4 2 3 9" xfId="8650"/>
    <cellStyle name="Assumption Number. 2 2 4 2 4" xfId="8651"/>
    <cellStyle name="Assumption Number. 2 2 4 2 5" xfId="8652"/>
    <cellStyle name="Assumption Number. 2 2 4 2 6" xfId="8653"/>
    <cellStyle name="Assumption Number. 2 2 4 2 7" xfId="8654"/>
    <cellStyle name="Assumption Number. 2 2 4 2 8" xfId="8655"/>
    <cellStyle name="Assumption Number. 2 2 4 2 9" xfId="8656"/>
    <cellStyle name="Assumption Number. 2 2 4 3" xfId="8657"/>
    <cellStyle name="Assumption Number. 2 2 4 3 10" xfId="8658"/>
    <cellStyle name="Assumption Number. 2 2 4 3 2" xfId="8659"/>
    <cellStyle name="Assumption Number. 2 2 4 3 2 10" xfId="8660"/>
    <cellStyle name="Assumption Number. 2 2 4 3 2 2" xfId="8661"/>
    <cellStyle name="Assumption Number. 2 2 4 3 2 3" xfId="8662"/>
    <cellStyle name="Assumption Number. 2 2 4 3 2 4" xfId="8663"/>
    <cellStyle name="Assumption Number. 2 2 4 3 2 5" xfId="8664"/>
    <cellStyle name="Assumption Number. 2 2 4 3 2 6" xfId="8665"/>
    <cellStyle name="Assumption Number. 2 2 4 3 2 7" xfId="8666"/>
    <cellStyle name="Assumption Number. 2 2 4 3 2 8" xfId="8667"/>
    <cellStyle name="Assumption Number. 2 2 4 3 2 9" xfId="8668"/>
    <cellStyle name="Assumption Number. 2 2 4 3 3" xfId="8669"/>
    <cellStyle name="Assumption Number. 2 2 4 3 4" xfId="8670"/>
    <cellStyle name="Assumption Number. 2 2 4 3 5" xfId="8671"/>
    <cellStyle name="Assumption Number. 2 2 4 3 6" xfId="8672"/>
    <cellStyle name="Assumption Number. 2 2 4 3 7" xfId="8673"/>
    <cellStyle name="Assumption Number. 2 2 4 3 8" xfId="8674"/>
    <cellStyle name="Assumption Number. 2 2 4 3 9" xfId="8675"/>
    <cellStyle name="Assumption Number. 2 2 4 4" xfId="8676"/>
    <cellStyle name="Assumption Number. 2 2 4 4 10" xfId="8677"/>
    <cellStyle name="Assumption Number. 2 2 4 4 2" xfId="8678"/>
    <cellStyle name="Assumption Number. 2 2 4 4 3" xfId="8679"/>
    <cellStyle name="Assumption Number. 2 2 4 4 4" xfId="8680"/>
    <cellStyle name="Assumption Number. 2 2 4 4 5" xfId="8681"/>
    <cellStyle name="Assumption Number. 2 2 4 4 6" xfId="8682"/>
    <cellStyle name="Assumption Number. 2 2 4 4 7" xfId="8683"/>
    <cellStyle name="Assumption Number. 2 2 4 4 8" xfId="8684"/>
    <cellStyle name="Assumption Number. 2 2 4 4 9" xfId="8685"/>
    <cellStyle name="Assumption Number. 2 2 4 5" xfId="8686"/>
    <cellStyle name="Assumption Number. 2 2 4 6" xfId="8687"/>
    <cellStyle name="Assumption Number. 2 2 4 7" xfId="8688"/>
    <cellStyle name="Assumption Number. 2 2 4 8" xfId="8689"/>
    <cellStyle name="Assumption Number. 2 2 4 9" xfId="8690"/>
    <cellStyle name="Assumption Number. 2 2 5" xfId="8691"/>
    <cellStyle name="Assumption Number. 2 2 5 10" xfId="8692"/>
    <cellStyle name="Assumption Number. 2 2 5 11" xfId="8693"/>
    <cellStyle name="Assumption Number. 2 2 5 12" xfId="8694"/>
    <cellStyle name="Assumption Number. 2 2 5 2" xfId="8695"/>
    <cellStyle name="Assumption Number. 2 2 5 2 10" xfId="8696"/>
    <cellStyle name="Assumption Number. 2 2 5 2 2" xfId="8697"/>
    <cellStyle name="Assumption Number. 2 2 5 2 2 10" xfId="8698"/>
    <cellStyle name="Assumption Number. 2 2 5 2 2 2" xfId="8699"/>
    <cellStyle name="Assumption Number. 2 2 5 2 2 3" xfId="8700"/>
    <cellStyle name="Assumption Number. 2 2 5 2 2 4" xfId="8701"/>
    <cellStyle name="Assumption Number. 2 2 5 2 2 5" xfId="8702"/>
    <cellStyle name="Assumption Number. 2 2 5 2 2 6" xfId="8703"/>
    <cellStyle name="Assumption Number. 2 2 5 2 2 7" xfId="8704"/>
    <cellStyle name="Assumption Number. 2 2 5 2 2 8" xfId="8705"/>
    <cellStyle name="Assumption Number. 2 2 5 2 2 9" xfId="8706"/>
    <cellStyle name="Assumption Number. 2 2 5 2 3" xfId="8707"/>
    <cellStyle name="Assumption Number. 2 2 5 2 4" xfId="8708"/>
    <cellStyle name="Assumption Number. 2 2 5 2 5" xfId="8709"/>
    <cellStyle name="Assumption Number. 2 2 5 2 6" xfId="8710"/>
    <cellStyle name="Assumption Number. 2 2 5 2 7" xfId="8711"/>
    <cellStyle name="Assumption Number. 2 2 5 2 8" xfId="8712"/>
    <cellStyle name="Assumption Number. 2 2 5 2 9" xfId="8713"/>
    <cellStyle name="Assumption Number. 2 2 5 3" xfId="8714"/>
    <cellStyle name="Assumption Number. 2 2 5 3 10" xfId="8715"/>
    <cellStyle name="Assumption Number. 2 2 5 3 2" xfId="8716"/>
    <cellStyle name="Assumption Number. 2 2 5 3 3" xfId="8717"/>
    <cellStyle name="Assumption Number. 2 2 5 3 4" xfId="8718"/>
    <cellStyle name="Assumption Number. 2 2 5 3 5" xfId="8719"/>
    <cellStyle name="Assumption Number. 2 2 5 3 6" xfId="8720"/>
    <cellStyle name="Assumption Number. 2 2 5 3 7" xfId="8721"/>
    <cellStyle name="Assumption Number. 2 2 5 3 8" xfId="8722"/>
    <cellStyle name="Assumption Number. 2 2 5 3 9" xfId="8723"/>
    <cellStyle name="Assumption Number. 2 2 5 4" xfId="8724"/>
    <cellStyle name="Assumption Number. 2 2 5 5" xfId="8725"/>
    <cellStyle name="Assumption Number. 2 2 5 6" xfId="8726"/>
    <cellStyle name="Assumption Number. 2 2 5 7" xfId="8727"/>
    <cellStyle name="Assumption Number. 2 2 5 8" xfId="8728"/>
    <cellStyle name="Assumption Number. 2 2 5 9" xfId="8729"/>
    <cellStyle name="Assumption Number. 2 2 6" xfId="8730"/>
    <cellStyle name="Assumption Number. 2 2 6 10" xfId="8731"/>
    <cellStyle name="Assumption Number. 2 2 6 11" xfId="8732"/>
    <cellStyle name="Assumption Number. 2 2 6 12" xfId="8733"/>
    <cellStyle name="Assumption Number. 2 2 6 2" xfId="8734"/>
    <cellStyle name="Assumption Number. 2 2 6 2 10" xfId="8735"/>
    <cellStyle name="Assumption Number. 2 2 6 2 2" xfId="8736"/>
    <cellStyle name="Assumption Number. 2 2 6 2 2 10" xfId="8737"/>
    <cellStyle name="Assumption Number. 2 2 6 2 2 2" xfId="8738"/>
    <cellStyle name="Assumption Number. 2 2 6 2 2 3" xfId="8739"/>
    <cellStyle name="Assumption Number. 2 2 6 2 2 4" xfId="8740"/>
    <cellStyle name="Assumption Number. 2 2 6 2 2 5" xfId="8741"/>
    <cellStyle name="Assumption Number. 2 2 6 2 2 6" xfId="8742"/>
    <cellStyle name="Assumption Number. 2 2 6 2 2 7" xfId="8743"/>
    <cellStyle name="Assumption Number. 2 2 6 2 2 8" xfId="8744"/>
    <cellStyle name="Assumption Number. 2 2 6 2 2 9" xfId="8745"/>
    <cellStyle name="Assumption Number. 2 2 6 2 3" xfId="8746"/>
    <cellStyle name="Assumption Number. 2 2 6 2 4" xfId="8747"/>
    <cellStyle name="Assumption Number. 2 2 6 2 5" xfId="8748"/>
    <cellStyle name="Assumption Number. 2 2 6 2 6" xfId="8749"/>
    <cellStyle name="Assumption Number. 2 2 6 2 7" xfId="8750"/>
    <cellStyle name="Assumption Number. 2 2 6 2 8" xfId="8751"/>
    <cellStyle name="Assumption Number. 2 2 6 2 9" xfId="8752"/>
    <cellStyle name="Assumption Number. 2 2 6 3" xfId="8753"/>
    <cellStyle name="Assumption Number. 2 2 6 3 10" xfId="8754"/>
    <cellStyle name="Assumption Number. 2 2 6 3 2" xfId="8755"/>
    <cellStyle name="Assumption Number. 2 2 6 3 3" xfId="8756"/>
    <cellStyle name="Assumption Number. 2 2 6 3 4" xfId="8757"/>
    <cellStyle name="Assumption Number. 2 2 6 3 5" xfId="8758"/>
    <cellStyle name="Assumption Number. 2 2 6 3 6" xfId="8759"/>
    <cellStyle name="Assumption Number. 2 2 6 3 7" xfId="8760"/>
    <cellStyle name="Assumption Number. 2 2 6 3 8" xfId="8761"/>
    <cellStyle name="Assumption Number. 2 2 6 3 9" xfId="8762"/>
    <cellStyle name="Assumption Number. 2 2 6 4" xfId="8763"/>
    <cellStyle name="Assumption Number. 2 2 6 5" xfId="8764"/>
    <cellStyle name="Assumption Number. 2 2 6 6" xfId="8765"/>
    <cellStyle name="Assumption Number. 2 2 6 7" xfId="8766"/>
    <cellStyle name="Assumption Number. 2 2 6 8" xfId="8767"/>
    <cellStyle name="Assumption Number. 2 2 6 9" xfId="8768"/>
    <cellStyle name="Assumption Number. 2 2 7" xfId="8769"/>
    <cellStyle name="Assumption Number. 2 2 7 10" xfId="8770"/>
    <cellStyle name="Assumption Number. 2 2 7 11" xfId="8771"/>
    <cellStyle name="Assumption Number. 2 2 7 12" xfId="8772"/>
    <cellStyle name="Assumption Number. 2 2 7 2" xfId="8773"/>
    <cellStyle name="Assumption Number. 2 2 7 2 10" xfId="8774"/>
    <cellStyle name="Assumption Number. 2 2 7 2 2" xfId="8775"/>
    <cellStyle name="Assumption Number. 2 2 7 2 2 10" xfId="8776"/>
    <cellStyle name="Assumption Number. 2 2 7 2 2 2" xfId="8777"/>
    <cellStyle name="Assumption Number. 2 2 7 2 2 3" xfId="8778"/>
    <cellStyle name="Assumption Number. 2 2 7 2 2 4" xfId="8779"/>
    <cellStyle name="Assumption Number. 2 2 7 2 2 5" xfId="8780"/>
    <cellStyle name="Assumption Number. 2 2 7 2 2 6" xfId="8781"/>
    <cellStyle name="Assumption Number. 2 2 7 2 2 7" xfId="8782"/>
    <cellStyle name="Assumption Number. 2 2 7 2 2 8" xfId="8783"/>
    <cellStyle name="Assumption Number. 2 2 7 2 2 9" xfId="8784"/>
    <cellStyle name="Assumption Number. 2 2 7 2 3" xfId="8785"/>
    <cellStyle name="Assumption Number. 2 2 7 2 4" xfId="8786"/>
    <cellStyle name="Assumption Number. 2 2 7 2 5" xfId="8787"/>
    <cellStyle name="Assumption Number. 2 2 7 2 6" xfId="8788"/>
    <cellStyle name="Assumption Number. 2 2 7 2 7" xfId="8789"/>
    <cellStyle name="Assumption Number. 2 2 7 2 8" xfId="8790"/>
    <cellStyle name="Assumption Number. 2 2 7 2 9" xfId="8791"/>
    <cellStyle name="Assumption Number. 2 2 7 3" xfId="8792"/>
    <cellStyle name="Assumption Number. 2 2 7 3 10" xfId="8793"/>
    <cellStyle name="Assumption Number. 2 2 7 3 2" xfId="8794"/>
    <cellStyle name="Assumption Number. 2 2 7 3 3" xfId="8795"/>
    <cellStyle name="Assumption Number. 2 2 7 3 4" xfId="8796"/>
    <cellStyle name="Assumption Number. 2 2 7 3 5" xfId="8797"/>
    <cellStyle name="Assumption Number. 2 2 7 3 6" xfId="8798"/>
    <cellStyle name="Assumption Number. 2 2 7 3 7" xfId="8799"/>
    <cellStyle name="Assumption Number. 2 2 7 3 8" xfId="8800"/>
    <cellStyle name="Assumption Number. 2 2 7 3 9" xfId="8801"/>
    <cellStyle name="Assumption Number. 2 2 7 4" xfId="8802"/>
    <cellStyle name="Assumption Number. 2 2 7 5" xfId="8803"/>
    <cellStyle name="Assumption Number. 2 2 7 6" xfId="8804"/>
    <cellStyle name="Assumption Number. 2 2 7 7" xfId="8805"/>
    <cellStyle name="Assumption Number. 2 2 7 8" xfId="8806"/>
    <cellStyle name="Assumption Number. 2 2 7 9" xfId="8807"/>
    <cellStyle name="Assumption Number. 2 2 8" xfId="8808"/>
    <cellStyle name="Assumption Number. 2 2 8 10" xfId="8809"/>
    <cellStyle name="Assumption Number. 2 2 8 2" xfId="8810"/>
    <cellStyle name="Assumption Number. 2 2 8 2 10" xfId="8811"/>
    <cellStyle name="Assumption Number. 2 2 8 2 2" xfId="8812"/>
    <cellStyle name="Assumption Number. 2 2 8 2 3" xfId="8813"/>
    <cellStyle name="Assumption Number. 2 2 8 2 4" xfId="8814"/>
    <cellStyle name="Assumption Number. 2 2 8 2 5" xfId="8815"/>
    <cellStyle name="Assumption Number. 2 2 8 2 6" xfId="8816"/>
    <cellStyle name="Assumption Number. 2 2 8 2 7" xfId="8817"/>
    <cellStyle name="Assumption Number. 2 2 8 2 8" xfId="8818"/>
    <cellStyle name="Assumption Number. 2 2 8 2 9" xfId="8819"/>
    <cellStyle name="Assumption Number. 2 2 8 3" xfId="8820"/>
    <cellStyle name="Assumption Number. 2 2 8 4" xfId="8821"/>
    <cellStyle name="Assumption Number. 2 2 8 5" xfId="8822"/>
    <cellStyle name="Assumption Number. 2 2 8 6" xfId="8823"/>
    <cellStyle name="Assumption Number. 2 2 8 7" xfId="8824"/>
    <cellStyle name="Assumption Number. 2 2 8 8" xfId="8825"/>
    <cellStyle name="Assumption Number. 2 2 8 9" xfId="8826"/>
    <cellStyle name="Assumption Number. 2 2 9" xfId="8827"/>
    <cellStyle name="Assumption Number. 2 2 9 10" xfId="8828"/>
    <cellStyle name="Assumption Number. 2 2 9 2" xfId="8829"/>
    <cellStyle name="Assumption Number. 2 2 9 3" xfId="8830"/>
    <cellStyle name="Assumption Number. 2 2 9 4" xfId="8831"/>
    <cellStyle name="Assumption Number. 2 2 9 5" xfId="8832"/>
    <cellStyle name="Assumption Number. 2 2 9 6" xfId="8833"/>
    <cellStyle name="Assumption Number. 2 2 9 7" xfId="8834"/>
    <cellStyle name="Assumption Number. 2 2 9 8" xfId="8835"/>
    <cellStyle name="Assumption Number. 2 2 9 9" xfId="8836"/>
    <cellStyle name="Assumption Number. 2 3" xfId="8837"/>
    <cellStyle name="Assumption Number. 2 3 10" xfId="8838"/>
    <cellStyle name="Assumption Number. 2 3 11" xfId="8839"/>
    <cellStyle name="Assumption Number. 2 3 12" xfId="8840"/>
    <cellStyle name="Assumption Number. 2 3 13" xfId="8841"/>
    <cellStyle name="Assumption Number. 2 3 14" xfId="8842"/>
    <cellStyle name="Assumption Number. 2 3 2" xfId="8843"/>
    <cellStyle name="Assumption Number. 2 3 2 10" xfId="8844"/>
    <cellStyle name="Assumption Number. 2 3 2 11" xfId="8845"/>
    <cellStyle name="Assumption Number. 2 3 2 12" xfId="8846"/>
    <cellStyle name="Assumption Number. 2 3 2 13" xfId="8847"/>
    <cellStyle name="Assumption Number. 2 3 2 2" xfId="8848"/>
    <cellStyle name="Assumption Number. 2 3 2 2 10" xfId="8849"/>
    <cellStyle name="Assumption Number. 2 3 2 2 11" xfId="8850"/>
    <cellStyle name="Assumption Number. 2 3 2 2 12" xfId="8851"/>
    <cellStyle name="Assumption Number. 2 3 2 2 2" xfId="8852"/>
    <cellStyle name="Assumption Number. 2 3 2 2 2 10" xfId="8853"/>
    <cellStyle name="Assumption Number. 2 3 2 2 2 2" xfId="8854"/>
    <cellStyle name="Assumption Number. 2 3 2 2 2 2 10" xfId="8855"/>
    <cellStyle name="Assumption Number. 2 3 2 2 2 2 2" xfId="8856"/>
    <cellStyle name="Assumption Number. 2 3 2 2 2 2 3" xfId="8857"/>
    <cellStyle name="Assumption Number. 2 3 2 2 2 2 4" xfId="8858"/>
    <cellStyle name="Assumption Number. 2 3 2 2 2 2 5" xfId="8859"/>
    <cellStyle name="Assumption Number. 2 3 2 2 2 2 6" xfId="8860"/>
    <cellStyle name="Assumption Number. 2 3 2 2 2 2 7" xfId="8861"/>
    <cellStyle name="Assumption Number. 2 3 2 2 2 2 8" xfId="8862"/>
    <cellStyle name="Assumption Number. 2 3 2 2 2 2 9" xfId="8863"/>
    <cellStyle name="Assumption Number. 2 3 2 2 2 3" xfId="8864"/>
    <cellStyle name="Assumption Number. 2 3 2 2 2 4" xfId="8865"/>
    <cellStyle name="Assumption Number. 2 3 2 2 2 5" xfId="8866"/>
    <cellStyle name="Assumption Number. 2 3 2 2 2 6" xfId="8867"/>
    <cellStyle name="Assumption Number. 2 3 2 2 2 7" xfId="8868"/>
    <cellStyle name="Assumption Number. 2 3 2 2 2 8" xfId="8869"/>
    <cellStyle name="Assumption Number. 2 3 2 2 2 9" xfId="8870"/>
    <cellStyle name="Assumption Number. 2 3 2 2 3" xfId="8871"/>
    <cellStyle name="Assumption Number. 2 3 2 2 3 10" xfId="8872"/>
    <cellStyle name="Assumption Number. 2 3 2 2 3 2" xfId="8873"/>
    <cellStyle name="Assumption Number. 2 3 2 2 3 3" xfId="8874"/>
    <cellStyle name="Assumption Number. 2 3 2 2 3 4" xfId="8875"/>
    <cellStyle name="Assumption Number. 2 3 2 2 3 5" xfId="8876"/>
    <cellStyle name="Assumption Number. 2 3 2 2 3 6" xfId="8877"/>
    <cellStyle name="Assumption Number. 2 3 2 2 3 7" xfId="8878"/>
    <cellStyle name="Assumption Number. 2 3 2 2 3 8" xfId="8879"/>
    <cellStyle name="Assumption Number. 2 3 2 2 3 9" xfId="8880"/>
    <cellStyle name="Assumption Number. 2 3 2 2 4" xfId="8881"/>
    <cellStyle name="Assumption Number. 2 3 2 2 5" xfId="8882"/>
    <cellStyle name="Assumption Number. 2 3 2 2 6" xfId="8883"/>
    <cellStyle name="Assumption Number. 2 3 2 2 7" xfId="8884"/>
    <cellStyle name="Assumption Number. 2 3 2 2 8" xfId="8885"/>
    <cellStyle name="Assumption Number. 2 3 2 2 9" xfId="8886"/>
    <cellStyle name="Assumption Number. 2 3 2 3" xfId="8887"/>
    <cellStyle name="Assumption Number. 2 3 2 3 10" xfId="8888"/>
    <cellStyle name="Assumption Number. 2 3 2 3 2" xfId="8889"/>
    <cellStyle name="Assumption Number. 2 3 2 3 2 10" xfId="8890"/>
    <cellStyle name="Assumption Number. 2 3 2 3 2 2" xfId="8891"/>
    <cellStyle name="Assumption Number. 2 3 2 3 2 3" xfId="8892"/>
    <cellStyle name="Assumption Number. 2 3 2 3 2 4" xfId="8893"/>
    <cellStyle name="Assumption Number. 2 3 2 3 2 5" xfId="8894"/>
    <cellStyle name="Assumption Number. 2 3 2 3 2 6" xfId="8895"/>
    <cellStyle name="Assumption Number. 2 3 2 3 2 7" xfId="8896"/>
    <cellStyle name="Assumption Number. 2 3 2 3 2 8" xfId="8897"/>
    <cellStyle name="Assumption Number. 2 3 2 3 2 9" xfId="8898"/>
    <cellStyle name="Assumption Number. 2 3 2 3 3" xfId="8899"/>
    <cellStyle name="Assumption Number. 2 3 2 3 4" xfId="8900"/>
    <cellStyle name="Assumption Number. 2 3 2 3 5" xfId="8901"/>
    <cellStyle name="Assumption Number. 2 3 2 3 6" xfId="8902"/>
    <cellStyle name="Assumption Number. 2 3 2 3 7" xfId="8903"/>
    <cellStyle name="Assumption Number. 2 3 2 3 8" xfId="8904"/>
    <cellStyle name="Assumption Number. 2 3 2 3 9" xfId="8905"/>
    <cellStyle name="Assumption Number. 2 3 2 4" xfId="8906"/>
    <cellStyle name="Assumption Number. 2 3 2 4 10" xfId="8907"/>
    <cellStyle name="Assumption Number. 2 3 2 4 2" xfId="8908"/>
    <cellStyle name="Assumption Number. 2 3 2 4 3" xfId="8909"/>
    <cellStyle name="Assumption Number. 2 3 2 4 4" xfId="8910"/>
    <cellStyle name="Assumption Number. 2 3 2 4 5" xfId="8911"/>
    <cellStyle name="Assumption Number. 2 3 2 4 6" xfId="8912"/>
    <cellStyle name="Assumption Number. 2 3 2 4 7" xfId="8913"/>
    <cellStyle name="Assumption Number. 2 3 2 4 8" xfId="8914"/>
    <cellStyle name="Assumption Number. 2 3 2 4 9" xfId="8915"/>
    <cellStyle name="Assumption Number. 2 3 2 5" xfId="8916"/>
    <cellStyle name="Assumption Number. 2 3 2 6" xfId="8917"/>
    <cellStyle name="Assumption Number. 2 3 2 7" xfId="8918"/>
    <cellStyle name="Assumption Number. 2 3 2 8" xfId="8919"/>
    <cellStyle name="Assumption Number. 2 3 2 9" xfId="8920"/>
    <cellStyle name="Assumption Number. 2 3 3" xfId="8921"/>
    <cellStyle name="Assumption Number. 2 3 3 10" xfId="8922"/>
    <cellStyle name="Assumption Number. 2 3 3 11" xfId="8923"/>
    <cellStyle name="Assumption Number. 2 3 3 12" xfId="8924"/>
    <cellStyle name="Assumption Number. 2 3 3 2" xfId="8925"/>
    <cellStyle name="Assumption Number. 2 3 3 2 10" xfId="8926"/>
    <cellStyle name="Assumption Number. 2 3 3 2 2" xfId="8927"/>
    <cellStyle name="Assumption Number. 2 3 3 2 2 10" xfId="8928"/>
    <cellStyle name="Assumption Number. 2 3 3 2 2 2" xfId="8929"/>
    <cellStyle name="Assumption Number. 2 3 3 2 2 3" xfId="8930"/>
    <cellStyle name="Assumption Number. 2 3 3 2 2 4" xfId="8931"/>
    <cellStyle name="Assumption Number. 2 3 3 2 2 5" xfId="8932"/>
    <cellStyle name="Assumption Number. 2 3 3 2 2 6" xfId="8933"/>
    <cellStyle name="Assumption Number. 2 3 3 2 2 7" xfId="8934"/>
    <cellStyle name="Assumption Number. 2 3 3 2 2 8" xfId="8935"/>
    <cellStyle name="Assumption Number. 2 3 3 2 2 9" xfId="8936"/>
    <cellStyle name="Assumption Number. 2 3 3 2 3" xfId="8937"/>
    <cellStyle name="Assumption Number. 2 3 3 2 4" xfId="8938"/>
    <cellStyle name="Assumption Number. 2 3 3 2 5" xfId="8939"/>
    <cellStyle name="Assumption Number. 2 3 3 2 6" xfId="8940"/>
    <cellStyle name="Assumption Number. 2 3 3 2 7" xfId="8941"/>
    <cellStyle name="Assumption Number. 2 3 3 2 8" xfId="8942"/>
    <cellStyle name="Assumption Number. 2 3 3 2 9" xfId="8943"/>
    <cellStyle name="Assumption Number. 2 3 3 3" xfId="8944"/>
    <cellStyle name="Assumption Number. 2 3 3 3 10" xfId="8945"/>
    <cellStyle name="Assumption Number. 2 3 3 3 2" xfId="8946"/>
    <cellStyle name="Assumption Number. 2 3 3 3 3" xfId="8947"/>
    <cellStyle name="Assumption Number. 2 3 3 3 4" xfId="8948"/>
    <cellStyle name="Assumption Number. 2 3 3 3 5" xfId="8949"/>
    <cellStyle name="Assumption Number. 2 3 3 3 6" xfId="8950"/>
    <cellStyle name="Assumption Number. 2 3 3 3 7" xfId="8951"/>
    <cellStyle name="Assumption Number. 2 3 3 3 8" xfId="8952"/>
    <cellStyle name="Assumption Number. 2 3 3 3 9" xfId="8953"/>
    <cellStyle name="Assumption Number. 2 3 3 4" xfId="8954"/>
    <cellStyle name="Assumption Number. 2 3 3 5" xfId="8955"/>
    <cellStyle name="Assumption Number. 2 3 3 6" xfId="8956"/>
    <cellStyle name="Assumption Number. 2 3 3 7" xfId="8957"/>
    <cellStyle name="Assumption Number. 2 3 3 8" xfId="8958"/>
    <cellStyle name="Assumption Number. 2 3 3 9" xfId="8959"/>
    <cellStyle name="Assumption Number. 2 3 4" xfId="8960"/>
    <cellStyle name="Assumption Number. 2 3 4 10" xfId="8961"/>
    <cellStyle name="Assumption Number. 2 3 4 2" xfId="8962"/>
    <cellStyle name="Assumption Number. 2 3 4 2 10" xfId="8963"/>
    <cellStyle name="Assumption Number. 2 3 4 2 2" xfId="8964"/>
    <cellStyle name="Assumption Number. 2 3 4 2 3" xfId="8965"/>
    <cellStyle name="Assumption Number. 2 3 4 2 4" xfId="8966"/>
    <cellStyle name="Assumption Number. 2 3 4 2 5" xfId="8967"/>
    <cellStyle name="Assumption Number. 2 3 4 2 6" xfId="8968"/>
    <cellStyle name="Assumption Number. 2 3 4 2 7" xfId="8969"/>
    <cellStyle name="Assumption Number. 2 3 4 2 8" xfId="8970"/>
    <cellStyle name="Assumption Number. 2 3 4 2 9" xfId="8971"/>
    <cellStyle name="Assumption Number. 2 3 4 3" xfId="8972"/>
    <cellStyle name="Assumption Number. 2 3 4 4" xfId="8973"/>
    <cellStyle name="Assumption Number. 2 3 4 5" xfId="8974"/>
    <cellStyle name="Assumption Number. 2 3 4 6" xfId="8975"/>
    <cellStyle name="Assumption Number. 2 3 4 7" xfId="8976"/>
    <cellStyle name="Assumption Number. 2 3 4 8" xfId="8977"/>
    <cellStyle name="Assumption Number. 2 3 4 9" xfId="8978"/>
    <cellStyle name="Assumption Number. 2 3 5" xfId="8979"/>
    <cellStyle name="Assumption Number. 2 3 5 10" xfId="8980"/>
    <cellStyle name="Assumption Number. 2 3 5 2" xfId="8981"/>
    <cellStyle name="Assumption Number. 2 3 5 3" xfId="8982"/>
    <cellStyle name="Assumption Number. 2 3 5 4" xfId="8983"/>
    <cellStyle name="Assumption Number. 2 3 5 5" xfId="8984"/>
    <cellStyle name="Assumption Number. 2 3 5 6" xfId="8985"/>
    <cellStyle name="Assumption Number. 2 3 5 7" xfId="8986"/>
    <cellStyle name="Assumption Number. 2 3 5 8" xfId="8987"/>
    <cellStyle name="Assumption Number. 2 3 5 9" xfId="8988"/>
    <cellStyle name="Assumption Number. 2 3 6" xfId="8989"/>
    <cellStyle name="Assumption Number. 2 3 7" xfId="8990"/>
    <cellStyle name="Assumption Number. 2 3 8" xfId="8991"/>
    <cellStyle name="Assumption Number. 2 3 9" xfId="8992"/>
    <cellStyle name="Assumption Number. 2 4" xfId="8993"/>
    <cellStyle name="Assumption Number. 2 4 10" xfId="8994"/>
    <cellStyle name="Assumption Number. 2 4 11" xfId="8995"/>
    <cellStyle name="Assumption Number. 2 4 12" xfId="8996"/>
    <cellStyle name="Assumption Number. 2 4 13" xfId="8997"/>
    <cellStyle name="Assumption Number. 2 4 2" xfId="8998"/>
    <cellStyle name="Assumption Number. 2 4 2 10" xfId="8999"/>
    <cellStyle name="Assumption Number. 2 4 2 11" xfId="9000"/>
    <cellStyle name="Assumption Number. 2 4 2 12" xfId="9001"/>
    <cellStyle name="Assumption Number. 2 4 2 2" xfId="9002"/>
    <cellStyle name="Assumption Number. 2 4 2 2 10" xfId="9003"/>
    <cellStyle name="Assumption Number. 2 4 2 2 2" xfId="9004"/>
    <cellStyle name="Assumption Number. 2 4 2 2 2 10" xfId="9005"/>
    <cellStyle name="Assumption Number. 2 4 2 2 2 2" xfId="9006"/>
    <cellStyle name="Assumption Number. 2 4 2 2 2 3" xfId="9007"/>
    <cellStyle name="Assumption Number. 2 4 2 2 2 4" xfId="9008"/>
    <cellStyle name="Assumption Number. 2 4 2 2 2 5" xfId="9009"/>
    <cellStyle name="Assumption Number. 2 4 2 2 2 6" xfId="9010"/>
    <cellStyle name="Assumption Number. 2 4 2 2 2 7" xfId="9011"/>
    <cellStyle name="Assumption Number. 2 4 2 2 2 8" xfId="9012"/>
    <cellStyle name="Assumption Number. 2 4 2 2 2 9" xfId="9013"/>
    <cellStyle name="Assumption Number. 2 4 2 2 3" xfId="9014"/>
    <cellStyle name="Assumption Number. 2 4 2 2 4" xfId="9015"/>
    <cellStyle name="Assumption Number. 2 4 2 2 5" xfId="9016"/>
    <cellStyle name="Assumption Number. 2 4 2 2 6" xfId="9017"/>
    <cellStyle name="Assumption Number. 2 4 2 2 7" xfId="9018"/>
    <cellStyle name="Assumption Number. 2 4 2 2 8" xfId="9019"/>
    <cellStyle name="Assumption Number. 2 4 2 2 9" xfId="9020"/>
    <cellStyle name="Assumption Number. 2 4 2 3" xfId="9021"/>
    <cellStyle name="Assumption Number. 2 4 2 3 10" xfId="9022"/>
    <cellStyle name="Assumption Number. 2 4 2 3 2" xfId="9023"/>
    <cellStyle name="Assumption Number. 2 4 2 3 3" xfId="9024"/>
    <cellStyle name="Assumption Number. 2 4 2 3 4" xfId="9025"/>
    <cellStyle name="Assumption Number. 2 4 2 3 5" xfId="9026"/>
    <cellStyle name="Assumption Number. 2 4 2 3 6" xfId="9027"/>
    <cellStyle name="Assumption Number. 2 4 2 3 7" xfId="9028"/>
    <cellStyle name="Assumption Number. 2 4 2 3 8" xfId="9029"/>
    <cellStyle name="Assumption Number. 2 4 2 3 9" xfId="9030"/>
    <cellStyle name="Assumption Number. 2 4 2 4" xfId="9031"/>
    <cellStyle name="Assumption Number. 2 4 2 5" xfId="9032"/>
    <cellStyle name="Assumption Number. 2 4 2 6" xfId="9033"/>
    <cellStyle name="Assumption Number. 2 4 2 7" xfId="9034"/>
    <cellStyle name="Assumption Number. 2 4 2 8" xfId="9035"/>
    <cellStyle name="Assumption Number. 2 4 2 9" xfId="9036"/>
    <cellStyle name="Assumption Number. 2 4 3" xfId="9037"/>
    <cellStyle name="Assumption Number. 2 4 3 10" xfId="9038"/>
    <cellStyle name="Assumption Number. 2 4 3 2" xfId="9039"/>
    <cellStyle name="Assumption Number. 2 4 3 2 10" xfId="9040"/>
    <cellStyle name="Assumption Number. 2 4 3 2 2" xfId="9041"/>
    <cellStyle name="Assumption Number. 2 4 3 2 3" xfId="9042"/>
    <cellStyle name="Assumption Number. 2 4 3 2 4" xfId="9043"/>
    <cellStyle name="Assumption Number. 2 4 3 2 5" xfId="9044"/>
    <cellStyle name="Assumption Number. 2 4 3 2 6" xfId="9045"/>
    <cellStyle name="Assumption Number. 2 4 3 2 7" xfId="9046"/>
    <cellStyle name="Assumption Number. 2 4 3 2 8" xfId="9047"/>
    <cellStyle name="Assumption Number. 2 4 3 2 9" xfId="9048"/>
    <cellStyle name="Assumption Number. 2 4 3 3" xfId="9049"/>
    <cellStyle name="Assumption Number. 2 4 3 4" xfId="9050"/>
    <cellStyle name="Assumption Number. 2 4 3 5" xfId="9051"/>
    <cellStyle name="Assumption Number. 2 4 3 6" xfId="9052"/>
    <cellStyle name="Assumption Number. 2 4 3 7" xfId="9053"/>
    <cellStyle name="Assumption Number. 2 4 3 8" xfId="9054"/>
    <cellStyle name="Assumption Number. 2 4 3 9" xfId="9055"/>
    <cellStyle name="Assumption Number. 2 4 4" xfId="9056"/>
    <cellStyle name="Assumption Number. 2 4 4 10" xfId="9057"/>
    <cellStyle name="Assumption Number. 2 4 4 2" xfId="9058"/>
    <cellStyle name="Assumption Number. 2 4 4 3" xfId="9059"/>
    <cellStyle name="Assumption Number. 2 4 4 4" xfId="9060"/>
    <cellStyle name="Assumption Number. 2 4 4 5" xfId="9061"/>
    <cellStyle name="Assumption Number. 2 4 4 6" xfId="9062"/>
    <cellStyle name="Assumption Number. 2 4 4 7" xfId="9063"/>
    <cellStyle name="Assumption Number. 2 4 4 8" xfId="9064"/>
    <cellStyle name="Assumption Number. 2 4 4 9" xfId="9065"/>
    <cellStyle name="Assumption Number. 2 4 5" xfId="9066"/>
    <cellStyle name="Assumption Number. 2 4 6" xfId="9067"/>
    <cellStyle name="Assumption Number. 2 4 7" xfId="9068"/>
    <cellStyle name="Assumption Number. 2 4 8" xfId="9069"/>
    <cellStyle name="Assumption Number. 2 4 9" xfId="9070"/>
    <cellStyle name="Assumption Number. 2 5" xfId="9071"/>
    <cellStyle name="Assumption Number. 2 5 10" xfId="9072"/>
    <cellStyle name="Assumption Number. 2 5 11" xfId="9073"/>
    <cellStyle name="Assumption Number. 2 5 12" xfId="9074"/>
    <cellStyle name="Assumption Number. 2 5 13" xfId="9075"/>
    <cellStyle name="Assumption Number. 2 5 2" xfId="9076"/>
    <cellStyle name="Assumption Number. 2 5 2 10" xfId="9077"/>
    <cellStyle name="Assumption Number. 2 5 2 11" xfId="9078"/>
    <cellStyle name="Assumption Number. 2 5 2 12" xfId="9079"/>
    <cellStyle name="Assumption Number. 2 5 2 2" xfId="9080"/>
    <cellStyle name="Assumption Number. 2 5 2 2 10" xfId="9081"/>
    <cellStyle name="Assumption Number. 2 5 2 2 2" xfId="9082"/>
    <cellStyle name="Assumption Number. 2 5 2 2 2 10" xfId="9083"/>
    <cellStyle name="Assumption Number. 2 5 2 2 2 2" xfId="9084"/>
    <cellStyle name="Assumption Number. 2 5 2 2 2 3" xfId="9085"/>
    <cellStyle name="Assumption Number. 2 5 2 2 2 4" xfId="9086"/>
    <cellStyle name="Assumption Number. 2 5 2 2 2 5" xfId="9087"/>
    <cellStyle name="Assumption Number. 2 5 2 2 2 6" xfId="9088"/>
    <cellStyle name="Assumption Number. 2 5 2 2 2 7" xfId="9089"/>
    <cellStyle name="Assumption Number. 2 5 2 2 2 8" xfId="9090"/>
    <cellStyle name="Assumption Number. 2 5 2 2 2 9" xfId="9091"/>
    <cellStyle name="Assumption Number. 2 5 2 2 3" xfId="9092"/>
    <cellStyle name="Assumption Number. 2 5 2 2 4" xfId="9093"/>
    <cellStyle name="Assumption Number. 2 5 2 2 5" xfId="9094"/>
    <cellStyle name="Assumption Number. 2 5 2 2 6" xfId="9095"/>
    <cellStyle name="Assumption Number. 2 5 2 2 7" xfId="9096"/>
    <cellStyle name="Assumption Number. 2 5 2 2 8" xfId="9097"/>
    <cellStyle name="Assumption Number. 2 5 2 2 9" xfId="9098"/>
    <cellStyle name="Assumption Number. 2 5 2 3" xfId="9099"/>
    <cellStyle name="Assumption Number. 2 5 2 3 10" xfId="9100"/>
    <cellStyle name="Assumption Number. 2 5 2 3 2" xfId="9101"/>
    <cellStyle name="Assumption Number. 2 5 2 3 3" xfId="9102"/>
    <cellStyle name="Assumption Number. 2 5 2 3 4" xfId="9103"/>
    <cellStyle name="Assumption Number. 2 5 2 3 5" xfId="9104"/>
    <cellStyle name="Assumption Number. 2 5 2 3 6" xfId="9105"/>
    <cellStyle name="Assumption Number. 2 5 2 3 7" xfId="9106"/>
    <cellStyle name="Assumption Number. 2 5 2 3 8" xfId="9107"/>
    <cellStyle name="Assumption Number. 2 5 2 3 9" xfId="9108"/>
    <cellStyle name="Assumption Number. 2 5 2 4" xfId="9109"/>
    <cellStyle name="Assumption Number. 2 5 2 5" xfId="9110"/>
    <cellStyle name="Assumption Number. 2 5 2 6" xfId="9111"/>
    <cellStyle name="Assumption Number. 2 5 2 7" xfId="9112"/>
    <cellStyle name="Assumption Number. 2 5 2 8" xfId="9113"/>
    <cellStyle name="Assumption Number. 2 5 2 9" xfId="9114"/>
    <cellStyle name="Assumption Number. 2 5 3" xfId="9115"/>
    <cellStyle name="Assumption Number. 2 5 3 10" xfId="9116"/>
    <cellStyle name="Assumption Number. 2 5 3 2" xfId="9117"/>
    <cellStyle name="Assumption Number. 2 5 3 2 10" xfId="9118"/>
    <cellStyle name="Assumption Number. 2 5 3 2 2" xfId="9119"/>
    <cellStyle name="Assumption Number. 2 5 3 2 3" xfId="9120"/>
    <cellStyle name="Assumption Number. 2 5 3 2 4" xfId="9121"/>
    <cellStyle name="Assumption Number. 2 5 3 2 5" xfId="9122"/>
    <cellStyle name="Assumption Number. 2 5 3 2 6" xfId="9123"/>
    <cellStyle name="Assumption Number. 2 5 3 2 7" xfId="9124"/>
    <cellStyle name="Assumption Number. 2 5 3 2 8" xfId="9125"/>
    <cellStyle name="Assumption Number. 2 5 3 2 9" xfId="9126"/>
    <cellStyle name="Assumption Number. 2 5 3 3" xfId="9127"/>
    <cellStyle name="Assumption Number. 2 5 3 4" xfId="9128"/>
    <cellStyle name="Assumption Number. 2 5 3 5" xfId="9129"/>
    <cellStyle name="Assumption Number. 2 5 3 6" xfId="9130"/>
    <cellStyle name="Assumption Number. 2 5 3 7" xfId="9131"/>
    <cellStyle name="Assumption Number. 2 5 3 8" xfId="9132"/>
    <cellStyle name="Assumption Number. 2 5 3 9" xfId="9133"/>
    <cellStyle name="Assumption Number. 2 5 4" xfId="9134"/>
    <cellStyle name="Assumption Number. 2 5 4 10" xfId="9135"/>
    <cellStyle name="Assumption Number. 2 5 4 2" xfId="9136"/>
    <cellStyle name="Assumption Number. 2 5 4 3" xfId="9137"/>
    <cellStyle name="Assumption Number. 2 5 4 4" xfId="9138"/>
    <cellStyle name="Assumption Number. 2 5 4 5" xfId="9139"/>
    <cellStyle name="Assumption Number. 2 5 4 6" xfId="9140"/>
    <cellStyle name="Assumption Number. 2 5 4 7" xfId="9141"/>
    <cellStyle name="Assumption Number. 2 5 4 8" xfId="9142"/>
    <cellStyle name="Assumption Number. 2 5 4 9" xfId="9143"/>
    <cellStyle name="Assumption Number. 2 5 5" xfId="9144"/>
    <cellStyle name="Assumption Number. 2 5 6" xfId="9145"/>
    <cellStyle name="Assumption Number. 2 5 7" xfId="9146"/>
    <cellStyle name="Assumption Number. 2 5 8" xfId="9147"/>
    <cellStyle name="Assumption Number. 2 5 9" xfId="9148"/>
    <cellStyle name="Assumption Number. 2 6" xfId="9149"/>
    <cellStyle name="Assumption Number. 2 6 10" xfId="9150"/>
    <cellStyle name="Assumption Number. 2 6 11" xfId="9151"/>
    <cellStyle name="Assumption Number. 2 6 12" xfId="9152"/>
    <cellStyle name="Assumption Number. 2 6 2" xfId="9153"/>
    <cellStyle name="Assumption Number. 2 6 2 10" xfId="9154"/>
    <cellStyle name="Assumption Number. 2 6 2 2" xfId="9155"/>
    <cellStyle name="Assumption Number. 2 6 2 2 10" xfId="9156"/>
    <cellStyle name="Assumption Number. 2 6 2 2 2" xfId="9157"/>
    <cellStyle name="Assumption Number. 2 6 2 2 3" xfId="9158"/>
    <cellStyle name="Assumption Number. 2 6 2 2 4" xfId="9159"/>
    <cellStyle name="Assumption Number. 2 6 2 2 5" xfId="9160"/>
    <cellStyle name="Assumption Number. 2 6 2 2 6" xfId="9161"/>
    <cellStyle name="Assumption Number. 2 6 2 2 7" xfId="9162"/>
    <cellStyle name="Assumption Number. 2 6 2 2 8" xfId="9163"/>
    <cellStyle name="Assumption Number. 2 6 2 2 9" xfId="9164"/>
    <cellStyle name="Assumption Number. 2 6 2 3" xfId="9165"/>
    <cellStyle name="Assumption Number. 2 6 2 4" xfId="9166"/>
    <cellStyle name="Assumption Number. 2 6 2 5" xfId="9167"/>
    <cellStyle name="Assumption Number. 2 6 2 6" xfId="9168"/>
    <cellStyle name="Assumption Number. 2 6 2 7" xfId="9169"/>
    <cellStyle name="Assumption Number. 2 6 2 8" xfId="9170"/>
    <cellStyle name="Assumption Number. 2 6 2 9" xfId="9171"/>
    <cellStyle name="Assumption Number. 2 6 3" xfId="9172"/>
    <cellStyle name="Assumption Number. 2 6 3 10" xfId="9173"/>
    <cellStyle name="Assumption Number. 2 6 3 2" xfId="9174"/>
    <cellStyle name="Assumption Number. 2 6 3 3" xfId="9175"/>
    <cellStyle name="Assumption Number. 2 6 3 4" xfId="9176"/>
    <cellStyle name="Assumption Number. 2 6 3 5" xfId="9177"/>
    <cellStyle name="Assumption Number. 2 6 3 6" xfId="9178"/>
    <cellStyle name="Assumption Number. 2 6 3 7" xfId="9179"/>
    <cellStyle name="Assumption Number. 2 6 3 8" xfId="9180"/>
    <cellStyle name="Assumption Number. 2 6 3 9" xfId="9181"/>
    <cellStyle name="Assumption Number. 2 6 4" xfId="9182"/>
    <cellStyle name="Assumption Number. 2 6 5" xfId="9183"/>
    <cellStyle name="Assumption Number. 2 6 6" xfId="9184"/>
    <cellStyle name="Assumption Number. 2 6 7" xfId="9185"/>
    <cellStyle name="Assumption Number. 2 6 8" xfId="9186"/>
    <cellStyle name="Assumption Number. 2 6 9" xfId="9187"/>
    <cellStyle name="Assumption Number. 2 7" xfId="9188"/>
    <cellStyle name="Assumption Number. 2 7 10" xfId="9189"/>
    <cellStyle name="Assumption Number. 2 7 11" xfId="9190"/>
    <cellStyle name="Assumption Number. 2 7 12" xfId="9191"/>
    <cellStyle name="Assumption Number. 2 7 2" xfId="9192"/>
    <cellStyle name="Assumption Number. 2 7 2 10" xfId="9193"/>
    <cellStyle name="Assumption Number. 2 7 2 2" xfId="9194"/>
    <cellStyle name="Assumption Number. 2 7 2 2 10" xfId="9195"/>
    <cellStyle name="Assumption Number. 2 7 2 2 2" xfId="9196"/>
    <cellStyle name="Assumption Number. 2 7 2 2 3" xfId="9197"/>
    <cellStyle name="Assumption Number. 2 7 2 2 4" xfId="9198"/>
    <cellStyle name="Assumption Number. 2 7 2 2 5" xfId="9199"/>
    <cellStyle name="Assumption Number. 2 7 2 2 6" xfId="9200"/>
    <cellStyle name="Assumption Number. 2 7 2 2 7" xfId="9201"/>
    <cellStyle name="Assumption Number. 2 7 2 2 8" xfId="9202"/>
    <cellStyle name="Assumption Number. 2 7 2 2 9" xfId="9203"/>
    <cellStyle name="Assumption Number. 2 7 2 3" xfId="9204"/>
    <cellStyle name="Assumption Number. 2 7 2 4" xfId="9205"/>
    <cellStyle name="Assumption Number. 2 7 2 5" xfId="9206"/>
    <cellStyle name="Assumption Number. 2 7 2 6" xfId="9207"/>
    <cellStyle name="Assumption Number. 2 7 2 7" xfId="9208"/>
    <cellStyle name="Assumption Number. 2 7 2 8" xfId="9209"/>
    <cellStyle name="Assumption Number. 2 7 2 9" xfId="9210"/>
    <cellStyle name="Assumption Number. 2 7 3" xfId="9211"/>
    <cellStyle name="Assumption Number. 2 7 3 10" xfId="9212"/>
    <cellStyle name="Assumption Number. 2 7 3 2" xfId="9213"/>
    <cellStyle name="Assumption Number. 2 7 3 3" xfId="9214"/>
    <cellStyle name="Assumption Number. 2 7 3 4" xfId="9215"/>
    <cellStyle name="Assumption Number. 2 7 3 5" xfId="9216"/>
    <cellStyle name="Assumption Number. 2 7 3 6" xfId="9217"/>
    <cellStyle name="Assumption Number. 2 7 3 7" xfId="9218"/>
    <cellStyle name="Assumption Number. 2 7 3 8" xfId="9219"/>
    <cellStyle name="Assumption Number. 2 7 3 9" xfId="9220"/>
    <cellStyle name="Assumption Number. 2 7 4" xfId="9221"/>
    <cellStyle name="Assumption Number. 2 7 5" xfId="9222"/>
    <cellStyle name="Assumption Number. 2 7 6" xfId="9223"/>
    <cellStyle name="Assumption Number. 2 7 7" xfId="9224"/>
    <cellStyle name="Assumption Number. 2 7 8" xfId="9225"/>
    <cellStyle name="Assumption Number. 2 7 9" xfId="9226"/>
    <cellStyle name="Assumption Number. 2 8" xfId="9227"/>
    <cellStyle name="Assumption Number. 2 8 10" xfId="9228"/>
    <cellStyle name="Assumption Number. 2 8 11" xfId="9229"/>
    <cellStyle name="Assumption Number. 2 8 12" xfId="9230"/>
    <cellStyle name="Assumption Number. 2 8 2" xfId="9231"/>
    <cellStyle name="Assumption Number. 2 8 2 10" xfId="9232"/>
    <cellStyle name="Assumption Number. 2 8 2 2" xfId="9233"/>
    <cellStyle name="Assumption Number. 2 8 2 2 10" xfId="9234"/>
    <cellStyle name="Assumption Number. 2 8 2 2 2" xfId="9235"/>
    <cellStyle name="Assumption Number. 2 8 2 2 3" xfId="9236"/>
    <cellStyle name="Assumption Number. 2 8 2 2 4" xfId="9237"/>
    <cellStyle name="Assumption Number. 2 8 2 2 5" xfId="9238"/>
    <cellStyle name="Assumption Number. 2 8 2 2 6" xfId="9239"/>
    <cellStyle name="Assumption Number. 2 8 2 2 7" xfId="9240"/>
    <cellStyle name="Assumption Number. 2 8 2 2 8" xfId="9241"/>
    <cellStyle name="Assumption Number. 2 8 2 2 9" xfId="9242"/>
    <cellStyle name="Assumption Number. 2 8 2 3" xfId="9243"/>
    <cellStyle name="Assumption Number. 2 8 2 4" xfId="9244"/>
    <cellStyle name="Assumption Number. 2 8 2 5" xfId="9245"/>
    <cellStyle name="Assumption Number. 2 8 2 6" xfId="9246"/>
    <cellStyle name="Assumption Number. 2 8 2 7" xfId="9247"/>
    <cellStyle name="Assumption Number. 2 8 2 8" xfId="9248"/>
    <cellStyle name="Assumption Number. 2 8 2 9" xfId="9249"/>
    <cellStyle name="Assumption Number. 2 8 3" xfId="9250"/>
    <cellStyle name="Assumption Number. 2 8 3 10" xfId="9251"/>
    <cellStyle name="Assumption Number. 2 8 3 2" xfId="9252"/>
    <cellStyle name="Assumption Number. 2 8 3 3" xfId="9253"/>
    <cellStyle name="Assumption Number. 2 8 3 4" xfId="9254"/>
    <cellStyle name="Assumption Number. 2 8 3 5" xfId="9255"/>
    <cellStyle name="Assumption Number. 2 8 3 6" xfId="9256"/>
    <cellStyle name="Assumption Number. 2 8 3 7" xfId="9257"/>
    <cellStyle name="Assumption Number. 2 8 3 8" xfId="9258"/>
    <cellStyle name="Assumption Number. 2 8 3 9" xfId="9259"/>
    <cellStyle name="Assumption Number. 2 8 4" xfId="9260"/>
    <cellStyle name="Assumption Number. 2 8 5" xfId="9261"/>
    <cellStyle name="Assumption Number. 2 8 6" xfId="9262"/>
    <cellStyle name="Assumption Number. 2 8 7" xfId="9263"/>
    <cellStyle name="Assumption Number. 2 8 8" xfId="9264"/>
    <cellStyle name="Assumption Number. 2 8 9" xfId="9265"/>
    <cellStyle name="Assumption Number. 2 9" xfId="9266"/>
    <cellStyle name="Assumption Number. 2 9 10" xfId="9267"/>
    <cellStyle name="Assumption Number. 2 9 2" xfId="9268"/>
    <cellStyle name="Assumption Number. 2 9 2 10" xfId="9269"/>
    <cellStyle name="Assumption Number. 2 9 2 2" xfId="9270"/>
    <cellStyle name="Assumption Number. 2 9 2 3" xfId="9271"/>
    <cellStyle name="Assumption Number. 2 9 2 4" xfId="9272"/>
    <cellStyle name="Assumption Number. 2 9 2 5" xfId="9273"/>
    <cellStyle name="Assumption Number. 2 9 2 6" xfId="9274"/>
    <cellStyle name="Assumption Number. 2 9 2 7" xfId="9275"/>
    <cellStyle name="Assumption Number. 2 9 2 8" xfId="9276"/>
    <cellStyle name="Assumption Number. 2 9 2 9" xfId="9277"/>
    <cellStyle name="Assumption Number. 2 9 3" xfId="9278"/>
    <cellStyle name="Assumption Number. 2 9 4" xfId="9279"/>
    <cellStyle name="Assumption Number. 2 9 5" xfId="9280"/>
    <cellStyle name="Assumption Number. 2 9 6" xfId="9281"/>
    <cellStyle name="Assumption Number. 2 9 7" xfId="9282"/>
    <cellStyle name="Assumption Number. 2 9 8" xfId="9283"/>
    <cellStyle name="Assumption Number. 2 9 9" xfId="9284"/>
    <cellStyle name="Assumption Number. 3" xfId="9285"/>
    <cellStyle name="Assumption Number. 3 10" xfId="9286"/>
    <cellStyle name="Assumption Number. 3 11" xfId="9287"/>
    <cellStyle name="Assumption Number. 3 12" xfId="9288"/>
    <cellStyle name="Assumption Number. 3 13" xfId="9289"/>
    <cellStyle name="Assumption Number. 3 14" xfId="9290"/>
    <cellStyle name="Assumption Number. 3 15" xfId="9291"/>
    <cellStyle name="Assumption Number. 3 16" xfId="9292"/>
    <cellStyle name="Assumption Number. 3 2" xfId="9293"/>
    <cellStyle name="Assumption Number. 3 2 10" xfId="9294"/>
    <cellStyle name="Assumption Number. 3 2 11" xfId="9295"/>
    <cellStyle name="Assumption Number. 3 2 12" xfId="9296"/>
    <cellStyle name="Assumption Number. 3 2 13" xfId="9297"/>
    <cellStyle name="Assumption Number. 3 2 14" xfId="9298"/>
    <cellStyle name="Assumption Number. 3 2 2" xfId="9299"/>
    <cellStyle name="Assumption Number. 3 2 2 10" xfId="9300"/>
    <cellStyle name="Assumption Number. 3 2 2 11" xfId="9301"/>
    <cellStyle name="Assumption Number. 3 2 2 12" xfId="9302"/>
    <cellStyle name="Assumption Number. 3 2 2 13" xfId="9303"/>
    <cellStyle name="Assumption Number. 3 2 2 2" xfId="9304"/>
    <cellStyle name="Assumption Number. 3 2 2 2 10" xfId="9305"/>
    <cellStyle name="Assumption Number. 3 2 2 2 11" xfId="9306"/>
    <cellStyle name="Assumption Number. 3 2 2 2 12" xfId="9307"/>
    <cellStyle name="Assumption Number. 3 2 2 2 2" xfId="9308"/>
    <cellStyle name="Assumption Number. 3 2 2 2 2 10" xfId="9309"/>
    <cellStyle name="Assumption Number. 3 2 2 2 2 2" xfId="9310"/>
    <cellStyle name="Assumption Number. 3 2 2 2 2 2 10" xfId="9311"/>
    <cellStyle name="Assumption Number. 3 2 2 2 2 2 2" xfId="9312"/>
    <cellStyle name="Assumption Number. 3 2 2 2 2 2 3" xfId="9313"/>
    <cellStyle name="Assumption Number. 3 2 2 2 2 2 4" xfId="9314"/>
    <cellStyle name="Assumption Number. 3 2 2 2 2 2 5" xfId="9315"/>
    <cellStyle name="Assumption Number. 3 2 2 2 2 2 6" xfId="9316"/>
    <cellStyle name="Assumption Number. 3 2 2 2 2 2 7" xfId="9317"/>
    <cellStyle name="Assumption Number. 3 2 2 2 2 2 8" xfId="9318"/>
    <cellStyle name="Assumption Number. 3 2 2 2 2 2 9" xfId="9319"/>
    <cellStyle name="Assumption Number. 3 2 2 2 2 3" xfId="9320"/>
    <cellStyle name="Assumption Number. 3 2 2 2 2 4" xfId="9321"/>
    <cellStyle name="Assumption Number. 3 2 2 2 2 5" xfId="9322"/>
    <cellStyle name="Assumption Number. 3 2 2 2 2 6" xfId="9323"/>
    <cellStyle name="Assumption Number. 3 2 2 2 2 7" xfId="9324"/>
    <cellStyle name="Assumption Number. 3 2 2 2 2 8" xfId="9325"/>
    <cellStyle name="Assumption Number. 3 2 2 2 2 9" xfId="9326"/>
    <cellStyle name="Assumption Number. 3 2 2 2 3" xfId="9327"/>
    <cellStyle name="Assumption Number. 3 2 2 2 3 10" xfId="9328"/>
    <cellStyle name="Assumption Number. 3 2 2 2 3 2" xfId="9329"/>
    <cellStyle name="Assumption Number. 3 2 2 2 3 3" xfId="9330"/>
    <cellStyle name="Assumption Number. 3 2 2 2 3 4" xfId="9331"/>
    <cellStyle name="Assumption Number. 3 2 2 2 3 5" xfId="9332"/>
    <cellStyle name="Assumption Number. 3 2 2 2 3 6" xfId="9333"/>
    <cellStyle name="Assumption Number. 3 2 2 2 3 7" xfId="9334"/>
    <cellStyle name="Assumption Number. 3 2 2 2 3 8" xfId="9335"/>
    <cellStyle name="Assumption Number. 3 2 2 2 3 9" xfId="9336"/>
    <cellStyle name="Assumption Number. 3 2 2 2 4" xfId="9337"/>
    <cellStyle name="Assumption Number. 3 2 2 2 5" xfId="9338"/>
    <cellStyle name="Assumption Number. 3 2 2 2 6" xfId="9339"/>
    <cellStyle name="Assumption Number. 3 2 2 2 7" xfId="9340"/>
    <cellStyle name="Assumption Number. 3 2 2 2 8" xfId="9341"/>
    <cellStyle name="Assumption Number. 3 2 2 2 9" xfId="9342"/>
    <cellStyle name="Assumption Number. 3 2 2 3" xfId="9343"/>
    <cellStyle name="Assumption Number. 3 2 2 3 10" xfId="9344"/>
    <cellStyle name="Assumption Number. 3 2 2 3 2" xfId="9345"/>
    <cellStyle name="Assumption Number. 3 2 2 3 2 10" xfId="9346"/>
    <cellStyle name="Assumption Number. 3 2 2 3 2 2" xfId="9347"/>
    <cellStyle name="Assumption Number. 3 2 2 3 2 3" xfId="9348"/>
    <cellStyle name="Assumption Number. 3 2 2 3 2 4" xfId="9349"/>
    <cellStyle name="Assumption Number. 3 2 2 3 2 5" xfId="9350"/>
    <cellStyle name="Assumption Number. 3 2 2 3 2 6" xfId="9351"/>
    <cellStyle name="Assumption Number. 3 2 2 3 2 7" xfId="9352"/>
    <cellStyle name="Assumption Number. 3 2 2 3 2 8" xfId="9353"/>
    <cellStyle name="Assumption Number. 3 2 2 3 2 9" xfId="9354"/>
    <cellStyle name="Assumption Number. 3 2 2 3 3" xfId="9355"/>
    <cellStyle name="Assumption Number. 3 2 2 3 4" xfId="9356"/>
    <cellStyle name="Assumption Number. 3 2 2 3 5" xfId="9357"/>
    <cellStyle name="Assumption Number. 3 2 2 3 6" xfId="9358"/>
    <cellStyle name="Assumption Number. 3 2 2 3 7" xfId="9359"/>
    <cellStyle name="Assumption Number. 3 2 2 3 8" xfId="9360"/>
    <cellStyle name="Assumption Number. 3 2 2 3 9" xfId="9361"/>
    <cellStyle name="Assumption Number. 3 2 2 4" xfId="9362"/>
    <cellStyle name="Assumption Number. 3 2 2 4 10" xfId="9363"/>
    <cellStyle name="Assumption Number. 3 2 2 4 2" xfId="9364"/>
    <cellStyle name="Assumption Number. 3 2 2 4 3" xfId="9365"/>
    <cellStyle name="Assumption Number. 3 2 2 4 4" xfId="9366"/>
    <cellStyle name="Assumption Number. 3 2 2 4 5" xfId="9367"/>
    <cellStyle name="Assumption Number. 3 2 2 4 6" xfId="9368"/>
    <cellStyle name="Assumption Number. 3 2 2 4 7" xfId="9369"/>
    <cellStyle name="Assumption Number. 3 2 2 4 8" xfId="9370"/>
    <cellStyle name="Assumption Number. 3 2 2 4 9" xfId="9371"/>
    <cellStyle name="Assumption Number. 3 2 2 5" xfId="9372"/>
    <cellStyle name="Assumption Number. 3 2 2 6" xfId="9373"/>
    <cellStyle name="Assumption Number. 3 2 2 7" xfId="9374"/>
    <cellStyle name="Assumption Number. 3 2 2 8" xfId="9375"/>
    <cellStyle name="Assumption Number. 3 2 2 9" xfId="9376"/>
    <cellStyle name="Assumption Number. 3 2 3" xfId="9377"/>
    <cellStyle name="Assumption Number. 3 2 3 10" xfId="9378"/>
    <cellStyle name="Assumption Number. 3 2 3 11" xfId="9379"/>
    <cellStyle name="Assumption Number. 3 2 3 12" xfId="9380"/>
    <cellStyle name="Assumption Number. 3 2 3 2" xfId="9381"/>
    <cellStyle name="Assumption Number. 3 2 3 2 10" xfId="9382"/>
    <cellStyle name="Assumption Number. 3 2 3 2 2" xfId="9383"/>
    <cellStyle name="Assumption Number. 3 2 3 2 2 10" xfId="9384"/>
    <cellStyle name="Assumption Number. 3 2 3 2 2 2" xfId="9385"/>
    <cellStyle name="Assumption Number. 3 2 3 2 2 3" xfId="9386"/>
    <cellStyle name="Assumption Number. 3 2 3 2 2 4" xfId="9387"/>
    <cellStyle name="Assumption Number. 3 2 3 2 2 5" xfId="9388"/>
    <cellStyle name="Assumption Number. 3 2 3 2 2 6" xfId="9389"/>
    <cellStyle name="Assumption Number. 3 2 3 2 2 7" xfId="9390"/>
    <cellStyle name="Assumption Number. 3 2 3 2 2 8" xfId="9391"/>
    <cellStyle name="Assumption Number. 3 2 3 2 2 9" xfId="9392"/>
    <cellStyle name="Assumption Number. 3 2 3 2 3" xfId="9393"/>
    <cellStyle name="Assumption Number. 3 2 3 2 4" xfId="9394"/>
    <cellStyle name="Assumption Number. 3 2 3 2 5" xfId="9395"/>
    <cellStyle name="Assumption Number. 3 2 3 2 6" xfId="9396"/>
    <cellStyle name="Assumption Number. 3 2 3 2 7" xfId="9397"/>
    <cellStyle name="Assumption Number. 3 2 3 2 8" xfId="9398"/>
    <cellStyle name="Assumption Number. 3 2 3 2 9" xfId="9399"/>
    <cellStyle name="Assumption Number. 3 2 3 3" xfId="9400"/>
    <cellStyle name="Assumption Number. 3 2 3 3 10" xfId="9401"/>
    <cellStyle name="Assumption Number. 3 2 3 3 2" xfId="9402"/>
    <cellStyle name="Assumption Number. 3 2 3 3 3" xfId="9403"/>
    <cellStyle name="Assumption Number. 3 2 3 3 4" xfId="9404"/>
    <cellStyle name="Assumption Number. 3 2 3 3 5" xfId="9405"/>
    <cellStyle name="Assumption Number. 3 2 3 3 6" xfId="9406"/>
    <cellStyle name="Assumption Number. 3 2 3 3 7" xfId="9407"/>
    <cellStyle name="Assumption Number. 3 2 3 3 8" xfId="9408"/>
    <cellStyle name="Assumption Number. 3 2 3 3 9" xfId="9409"/>
    <cellStyle name="Assumption Number. 3 2 3 4" xfId="9410"/>
    <cellStyle name="Assumption Number. 3 2 3 5" xfId="9411"/>
    <cellStyle name="Assumption Number. 3 2 3 6" xfId="9412"/>
    <cellStyle name="Assumption Number. 3 2 3 7" xfId="9413"/>
    <cellStyle name="Assumption Number. 3 2 3 8" xfId="9414"/>
    <cellStyle name="Assumption Number. 3 2 3 9" xfId="9415"/>
    <cellStyle name="Assumption Number. 3 2 4" xfId="9416"/>
    <cellStyle name="Assumption Number. 3 2 4 10" xfId="9417"/>
    <cellStyle name="Assumption Number. 3 2 4 2" xfId="9418"/>
    <cellStyle name="Assumption Number. 3 2 4 2 10" xfId="9419"/>
    <cellStyle name="Assumption Number. 3 2 4 2 2" xfId="9420"/>
    <cellStyle name="Assumption Number. 3 2 4 2 3" xfId="9421"/>
    <cellStyle name="Assumption Number. 3 2 4 2 4" xfId="9422"/>
    <cellStyle name="Assumption Number. 3 2 4 2 5" xfId="9423"/>
    <cellStyle name="Assumption Number. 3 2 4 2 6" xfId="9424"/>
    <cellStyle name="Assumption Number. 3 2 4 2 7" xfId="9425"/>
    <cellStyle name="Assumption Number. 3 2 4 2 8" xfId="9426"/>
    <cellStyle name="Assumption Number. 3 2 4 2 9" xfId="9427"/>
    <cellStyle name="Assumption Number. 3 2 4 3" xfId="9428"/>
    <cellStyle name="Assumption Number. 3 2 4 4" xfId="9429"/>
    <cellStyle name="Assumption Number. 3 2 4 5" xfId="9430"/>
    <cellStyle name="Assumption Number. 3 2 4 6" xfId="9431"/>
    <cellStyle name="Assumption Number. 3 2 4 7" xfId="9432"/>
    <cellStyle name="Assumption Number. 3 2 4 8" xfId="9433"/>
    <cellStyle name="Assumption Number. 3 2 4 9" xfId="9434"/>
    <cellStyle name="Assumption Number. 3 2 5" xfId="9435"/>
    <cellStyle name="Assumption Number. 3 2 5 10" xfId="9436"/>
    <cellStyle name="Assumption Number. 3 2 5 2" xfId="9437"/>
    <cellStyle name="Assumption Number. 3 2 5 3" xfId="9438"/>
    <cellStyle name="Assumption Number. 3 2 5 4" xfId="9439"/>
    <cellStyle name="Assumption Number. 3 2 5 5" xfId="9440"/>
    <cellStyle name="Assumption Number. 3 2 5 6" xfId="9441"/>
    <cellStyle name="Assumption Number. 3 2 5 7" xfId="9442"/>
    <cellStyle name="Assumption Number. 3 2 5 8" xfId="9443"/>
    <cellStyle name="Assumption Number. 3 2 5 9" xfId="9444"/>
    <cellStyle name="Assumption Number. 3 2 6" xfId="9445"/>
    <cellStyle name="Assumption Number. 3 2 7" xfId="9446"/>
    <cellStyle name="Assumption Number. 3 2 8" xfId="9447"/>
    <cellStyle name="Assumption Number. 3 2 9" xfId="9448"/>
    <cellStyle name="Assumption Number. 3 3" xfId="9449"/>
    <cellStyle name="Assumption Number. 3 3 10" xfId="9450"/>
    <cellStyle name="Assumption Number. 3 3 11" xfId="9451"/>
    <cellStyle name="Assumption Number. 3 3 12" xfId="9452"/>
    <cellStyle name="Assumption Number. 3 3 13" xfId="9453"/>
    <cellStyle name="Assumption Number. 3 3 2" xfId="9454"/>
    <cellStyle name="Assumption Number. 3 3 2 10" xfId="9455"/>
    <cellStyle name="Assumption Number. 3 3 2 11" xfId="9456"/>
    <cellStyle name="Assumption Number. 3 3 2 12" xfId="9457"/>
    <cellStyle name="Assumption Number. 3 3 2 2" xfId="9458"/>
    <cellStyle name="Assumption Number. 3 3 2 2 10" xfId="9459"/>
    <cellStyle name="Assumption Number. 3 3 2 2 2" xfId="9460"/>
    <cellStyle name="Assumption Number. 3 3 2 2 2 10" xfId="9461"/>
    <cellStyle name="Assumption Number. 3 3 2 2 2 2" xfId="9462"/>
    <cellStyle name="Assumption Number. 3 3 2 2 2 3" xfId="9463"/>
    <cellStyle name="Assumption Number. 3 3 2 2 2 4" xfId="9464"/>
    <cellStyle name="Assumption Number. 3 3 2 2 2 5" xfId="9465"/>
    <cellStyle name="Assumption Number. 3 3 2 2 2 6" xfId="9466"/>
    <cellStyle name="Assumption Number. 3 3 2 2 2 7" xfId="9467"/>
    <cellStyle name="Assumption Number. 3 3 2 2 2 8" xfId="9468"/>
    <cellStyle name="Assumption Number. 3 3 2 2 2 9" xfId="9469"/>
    <cellStyle name="Assumption Number. 3 3 2 2 3" xfId="9470"/>
    <cellStyle name="Assumption Number. 3 3 2 2 4" xfId="9471"/>
    <cellStyle name="Assumption Number. 3 3 2 2 5" xfId="9472"/>
    <cellStyle name="Assumption Number. 3 3 2 2 6" xfId="9473"/>
    <cellStyle name="Assumption Number. 3 3 2 2 7" xfId="9474"/>
    <cellStyle name="Assumption Number. 3 3 2 2 8" xfId="9475"/>
    <cellStyle name="Assumption Number. 3 3 2 2 9" xfId="9476"/>
    <cellStyle name="Assumption Number. 3 3 2 3" xfId="9477"/>
    <cellStyle name="Assumption Number. 3 3 2 3 10" xfId="9478"/>
    <cellStyle name="Assumption Number. 3 3 2 3 2" xfId="9479"/>
    <cellStyle name="Assumption Number. 3 3 2 3 3" xfId="9480"/>
    <cellStyle name="Assumption Number. 3 3 2 3 4" xfId="9481"/>
    <cellStyle name="Assumption Number. 3 3 2 3 5" xfId="9482"/>
    <cellStyle name="Assumption Number. 3 3 2 3 6" xfId="9483"/>
    <cellStyle name="Assumption Number. 3 3 2 3 7" xfId="9484"/>
    <cellStyle name="Assumption Number. 3 3 2 3 8" xfId="9485"/>
    <cellStyle name="Assumption Number. 3 3 2 3 9" xfId="9486"/>
    <cellStyle name="Assumption Number. 3 3 2 4" xfId="9487"/>
    <cellStyle name="Assumption Number. 3 3 2 5" xfId="9488"/>
    <cellStyle name="Assumption Number. 3 3 2 6" xfId="9489"/>
    <cellStyle name="Assumption Number. 3 3 2 7" xfId="9490"/>
    <cellStyle name="Assumption Number. 3 3 2 8" xfId="9491"/>
    <cellStyle name="Assumption Number. 3 3 2 9" xfId="9492"/>
    <cellStyle name="Assumption Number. 3 3 3" xfId="9493"/>
    <cellStyle name="Assumption Number. 3 3 3 10" xfId="9494"/>
    <cellStyle name="Assumption Number. 3 3 3 2" xfId="9495"/>
    <cellStyle name="Assumption Number. 3 3 3 2 10" xfId="9496"/>
    <cellStyle name="Assumption Number. 3 3 3 2 2" xfId="9497"/>
    <cellStyle name="Assumption Number. 3 3 3 2 3" xfId="9498"/>
    <cellStyle name="Assumption Number. 3 3 3 2 4" xfId="9499"/>
    <cellStyle name="Assumption Number. 3 3 3 2 5" xfId="9500"/>
    <cellStyle name="Assumption Number. 3 3 3 2 6" xfId="9501"/>
    <cellStyle name="Assumption Number. 3 3 3 2 7" xfId="9502"/>
    <cellStyle name="Assumption Number. 3 3 3 2 8" xfId="9503"/>
    <cellStyle name="Assumption Number. 3 3 3 2 9" xfId="9504"/>
    <cellStyle name="Assumption Number. 3 3 3 3" xfId="9505"/>
    <cellStyle name="Assumption Number. 3 3 3 4" xfId="9506"/>
    <cellStyle name="Assumption Number. 3 3 3 5" xfId="9507"/>
    <cellStyle name="Assumption Number. 3 3 3 6" xfId="9508"/>
    <cellStyle name="Assumption Number. 3 3 3 7" xfId="9509"/>
    <cellStyle name="Assumption Number. 3 3 3 8" xfId="9510"/>
    <cellStyle name="Assumption Number. 3 3 3 9" xfId="9511"/>
    <cellStyle name="Assumption Number. 3 3 4" xfId="9512"/>
    <cellStyle name="Assumption Number. 3 3 4 10" xfId="9513"/>
    <cellStyle name="Assumption Number. 3 3 4 2" xfId="9514"/>
    <cellStyle name="Assumption Number. 3 3 4 3" xfId="9515"/>
    <cellStyle name="Assumption Number. 3 3 4 4" xfId="9516"/>
    <cellStyle name="Assumption Number. 3 3 4 5" xfId="9517"/>
    <cellStyle name="Assumption Number. 3 3 4 6" xfId="9518"/>
    <cellStyle name="Assumption Number. 3 3 4 7" xfId="9519"/>
    <cellStyle name="Assumption Number. 3 3 4 8" xfId="9520"/>
    <cellStyle name="Assumption Number. 3 3 4 9" xfId="9521"/>
    <cellStyle name="Assumption Number. 3 3 5" xfId="9522"/>
    <cellStyle name="Assumption Number. 3 3 6" xfId="9523"/>
    <cellStyle name="Assumption Number. 3 3 7" xfId="9524"/>
    <cellStyle name="Assumption Number. 3 3 8" xfId="9525"/>
    <cellStyle name="Assumption Number. 3 3 9" xfId="9526"/>
    <cellStyle name="Assumption Number. 3 4" xfId="9527"/>
    <cellStyle name="Assumption Number. 3 4 10" xfId="9528"/>
    <cellStyle name="Assumption Number. 3 4 11" xfId="9529"/>
    <cellStyle name="Assumption Number. 3 4 12" xfId="9530"/>
    <cellStyle name="Assumption Number. 3 4 2" xfId="9531"/>
    <cellStyle name="Assumption Number. 3 4 2 10" xfId="9532"/>
    <cellStyle name="Assumption Number. 3 4 2 2" xfId="9533"/>
    <cellStyle name="Assumption Number. 3 4 2 2 10" xfId="9534"/>
    <cellStyle name="Assumption Number. 3 4 2 2 2" xfId="9535"/>
    <cellStyle name="Assumption Number. 3 4 2 2 3" xfId="9536"/>
    <cellStyle name="Assumption Number. 3 4 2 2 4" xfId="9537"/>
    <cellStyle name="Assumption Number. 3 4 2 2 5" xfId="9538"/>
    <cellStyle name="Assumption Number. 3 4 2 2 6" xfId="9539"/>
    <cellStyle name="Assumption Number. 3 4 2 2 7" xfId="9540"/>
    <cellStyle name="Assumption Number. 3 4 2 2 8" xfId="9541"/>
    <cellStyle name="Assumption Number. 3 4 2 2 9" xfId="9542"/>
    <cellStyle name="Assumption Number. 3 4 2 3" xfId="9543"/>
    <cellStyle name="Assumption Number. 3 4 2 4" xfId="9544"/>
    <cellStyle name="Assumption Number. 3 4 2 5" xfId="9545"/>
    <cellStyle name="Assumption Number. 3 4 2 6" xfId="9546"/>
    <cellStyle name="Assumption Number. 3 4 2 7" xfId="9547"/>
    <cellStyle name="Assumption Number. 3 4 2 8" xfId="9548"/>
    <cellStyle name="Assumption Number. 3 4 2 9" xfId="9549"/>
    <cellStyle name="Assumption Number. 3 4 3" xfId="9550"/>
    <cellStyle name="Assumption Number. 3 4 3 10" xfId="9551"/>
    <cellStyle name="Assumption Number. 3 4 3 2" xfId="9552"/>
    <cellStyle name="Assumption Number. 3 4 3 3" xfId="9553"/>
    <cellStyle name="Assumption Number. 3 4 3 4" xfId="9554"/>
    <cellStyle name="Assumption Number. 3 4 3 5" xfId="9555"/>
    <cellStyle name="Assumption Number. 3 4 3 6" xfId="9556"/>
    <cellStyle name="Assumption Number. 3 4 3 7" xfId="9557"/>
    <cellStyle name="Assumption Number. 3 4 3 8" xfId="9558"/>
    <cellStyle name="Assumption Number. 3 4 3 9" xfId="9559"/>
    <cellStyle name="Assumption Number. 3 4 4" xfId="9560"/>
    <cellStyle name="Assumption Number. 3 4 5" xfId="9561"/>
    <cellStyle name="Assumption Number. 3 4 6" xfId="9562"/>
    <cellStyle name="Assumption Number. 3 4 7" xfId="9563"/>
    <cellStyle name="Assumption Number. 3 4 8" xfId="9564"/>
    <cellStyle name="Assumption Number. 3 4 9" xfId="9565"/>
    <cellStyle name="Assumption Number. 3 5" xfId="9566"/>
    <cellStyle name="Assumption Number. 3 5 10" xfId="9567"/>
    <cellStyle name="Assumption Number. 3 5 11" xfId="9568"/>
    <cellStyle name="Assumption Number. 3 5 12" xfId="9569"/>
    <cellStyle name="Assumption Number. 3 5 2" xfId="9570"/>
    <cellStyle name="Assumption Number. 3 5 2 10" xfId="9571"/>
    <cellStyle name="Assumption Number. 3 5 2 2" xfId="9572"/>
    <cellStyle name="Assumption Number. 3 5 2 2 10" xfId="9573"/>
    <cellStyle name="Assumption Number. 3 5 2 2 2" xfId="9574"/>
    <cellStyle name="Assumption Number. 3 5 2 2 3" xfId="9575"/>
    <cellStyle name="Assumption Number. 3 5 2 2 4" xfId="9576"/>
    <cellStyle name="Assumption Number. 3 5 2 2 5" xfId="9577"/>
    <cellStyle name="Assumption Number. 3 5 2 2 6" xfId="9578"/>
    <cellStyle name="Assumption Number. 3 5 2 2 7" xfId="9579"/>
    <cellStyle name="Assumption Number. 3 5 2 2 8" xfId="9580"/>
    <cellStyle name="Assumption Number. 3 5 2 2 9" xfId="9581"/>
    <cellStyle name="Assumption Number. 3 5 2 3" xfId="9582"/>
    <cellStyle name="Assumption Number. 3 5 2 4" xfId="9583"/>
    <cellStyle name="Assumption Number. 3 5 2 5" xfId="9584"/>
    <cellStyle name="Assumption Number. 3 5 2 6" xfId="9585"/>
    <cellStyle name="Assumption Number. 3 5 2 7" xfId="9586"/>
    <cellStyle name="Assumption Number. 3 5 2 8" xfId="9587"/>
    <cellStyle name="Assumption Number. 3 5 2 9" xfId="9588"/>
    <cellStyle name="Assumption Number. 3 5 3" xfId="9589"/>
    <cellStyle name="Assumption Number. 3 5 3 10" xfId="9590"/>
    <cellStyle name="Assumption Number. 3 5 3 2" xfId="9591"/>
    <cellStyle name="Assumption Number. 3 5 3 3" xfId="9592"/>
    <cellStyle name="Assumption Number. 3 5 3 4" xfId="9593"/>
    <cellStyle name="Assumption Number. 3 5 3 5" xfId="9594"/>
    <cellStyle name="Assumption Number. 3 5 3 6" xfId="9595"/>
    <cellStyle name="Assumption Number. 3 5 3 7" xfId="9596"/>
    <cellStyle name="Assumption Number. 3 5 3 8" xfId="9597"/>
    <cellStyle name="Assumption Number. 3 5 3 9" xfId="9598"/>
    <cellStyle name="Assumption Number. 3 5 4" xfId="9599"/>
    <cellStyle name="Assumption Number. 3 5 5" xfId="9600"/>
    <cellStyle name="Assumption Number. 3 5 6" xfId="9601"/>
    <cellStyle name="Assumption Number. 3 5 7" xfId="9602"/>
    <cellStyle name="Assumption Number. 3 5 8" xfId="9603"/>
    <cellStyle name="Assumption Number. 3 5 9" xfId="9604"/>
    <cellStyle name="Assumption Number. 3 6" xfId="9605"/>
    <cellStyle name="Assumption Number. 3 6 10" xfId="9606"/>
    <cellStyle name="Assumption Number. 3 6 2" xfId="9607"/>
    <cellStyle name="Assumption Number. 3 6 2 10" xfId="9608"/>
    <cellStyle name="Assumption Number. 3 6 2 2" xfId="9609"/>
    <cellStyle name="Assumption Number. 3 6 2 3" xfId="9610"/>
    <cellStyle name="Assumption Number. 3 6 2 4" xfId="9611"/>
    <cellStyle name="Assumption Number. 3 6 2 5" xfId="9612"/>
    <cellStyle name="Assumption Number. 3 6 2 6" xfId="9613"/>
    <cellStyle name="Assumption Number. 3 6 2 7" xfId="9614"/>
    <cellStyle name="Assumption Number. 3 6 2 8" xfId="9615"/>
    <cellStyle name="Assumption Number. 3 6 2 9" xfId="9616"/>
    <cellStyle name="Assumption Number. 3 6 3" xfId="9617"/>
    <cellStyle name="Assumption Number. 3 6 4" xfId="9618"/>
    <cellStyle name="Assumption Number. 3 6 5" xfId="9619"/>
    <cellStyle name="Assumption Number. 3 6 6" xfId="9620"/>
    <cellStyle name="Assumption Number. 3 6 7" xfId="9621"/>
    <cellStyle name="Assumption Number. 3 6 8" xfId="9622"/>
    <cellStyle name="Assumption Number. 3 6 9" xfId="9623"/>
    <cellStyle name="Assumption Number. 3 7" xfId="9624"/>
    <cellStyle name="Assumption Number. 3 7 10" xfId="9625"/>
    <cellStyle name="Assumption Number. 3 7 2" xfId="9626"/>
    <cellStyle name="Assumption Number. 3 7 3" xfId="9627"/>
    <cellStyle name="Assumption Number. 3 7 4" xfId="9628"/>
    <cellStyle name="Assumption Number. 3 7 5" xfId="9629"/>
    <cellStyle name="Assumption Number. 3 7 6" xfId="9630"/>
    <cellStyle name="Assumption Number. 3 7 7" xfId="9631"/>
    <cellStyle name="Assumption Number. 3 7 8" xfId="9632"/>
    <cellStyle name="Assumption Number. 3 7 9" xfId="9633"/>
    <cellStyle name="Assumption Number. 3 8" xfId="9634"/>
    <cellStyle name="Assumption Number. 3 9" xfId="9635"/>
    <cellStyle name="Assumption Number. 4" xfId="9636"/>
    <cellStyle name="Assumption Number. 4 10" xfId="9637"/>
    <cellStyle name="Assumption Number. 4 11" xfId="9638"/>
    <cellStyle name="Assumption Number. 4 12" xfId="9639"/>
    <cellStyle name="Assumption Number. 4 13" xfId="9640"/>
    <cellStyle name="Assumption Number. 4 2" xfId="9641"/>
    <cellStyle name="Assumption Number. 4 2 10" xfId="9642"/>
    <cellStyle name="Assumption Number. 4 2 11" xfId="9643"/>
    <cellStyle name="Assumption Number. 4 2 12" xfId="9644"/>
    <cellStyle name="Assumption Number. 4 2 2" xfId="9645"/>
    <cellStyle name="Assumption Number. 4 2 2 10" xfId="9646"/>
    <cellStyle name="Assumption Number. 4 2 2 2" xfId="9647"/>
    <cellStyle name="Assumption Number. 4 2 2 2 10" xfId="9648"/>
    <cellStyle name="Assumption Number. 4 2 2 2 2" xfId="9649"/>
    <cellStyle name="Assumption Number. 4 2 2 2 3" xfId="9650"/>
    <cellStyle name="Assumption Number. 4 2 2 2 4" xfId="9651"/>
    <cellStyle name="Assumption Number. 4 2 2 2 5" xfId="9652"/>
    <cellStyle name="Assumption Number. 4 2 2 2 6" xfId="9653"/>
    <cellStyle name="Assumption Number. 4 2 2 2 7" xfId="9654"/>
    <cellStyle name="Assumption Number. 4 2 2 2 8" xfId="9655"/>
    <cellStyle name="Assumption Number. 4 2 2 2 9" xfId="9656"/>
    <cellStyle name="Assumption Number. 4 2 2 3" xfId="9657"/>
    <cellStyle name="Assumption Number. 4 2 2 4" xfId="9658"/>
    <cellStyle name="Assumption Number. 4 2 2 5" xfId="9659"/>
    <cellStyle name="Assumption Number. 4 2 2 6" xfId="9660"/>
    <cellStyle name="Assumption Number. 4 2 2 7" xfId="9661"/>
    <cellStyle name="Assumption Number. 4 2 2 8" xfId="9662"/>
    <cellStyle name="Assumption Number. 4 2 2 9" xfId="9663"/>
    <cellStyle name="Assumption Number. 4 2 3" xfId="9664"/>
    <cellStyle name="Assumption Number. 4 2 3 10" xfId="9665"/>
    <cellStyle name="Assumption Number. 4 2 3 2" xfId="9666"/>
    <cellStyle name="Assumption Number. 4 2 3 3" xfId="9667"/>
    <cellStyle name="Assumption Number. 4 2 3 4" xfId="9668"/>
    <cellStyle name="Assumption Number. 4 2 3 5" xfId="9669"/>
    <cellStyle name="Assumption Number. 4 2 3 6" xfId="9670"/>
    <cellStyle name="Assumption Number. 4 2 3 7" xfId="9671"/>
    <cellStyle name="Assumption Number. 4 2 3 8" xfId="9672"/>
    <cellStyle name="Assumption Number. 4 2 3 9" xfId="9673"/>
    <cellStyle name="Assumption Number. 4 2 4" xfId="9674"/>
    <cellStyle name="Assumption Number. 4 2 5" xfId="9675"/>
    <cellStyle name="Assumption Number. 4 2 6" xfId="9676"/>
    <cellStyle name="Assumption Number. 4 2 7" xfId="9677"/>
    <cellStyle name="Assumption Number. 4 2 8" xfId="9678"/>
    <cellStyle name="Assumption Number. 4 2 9" xfId="9679"/>
    <cellStyle name="Assumption Number. 4 3" xfId="9680"/>
    <cellStyle name="Assumption Number. 4 3 10" xfId="9681"/>
    <cellStyle name="Assumption Number. 4 3 2" xfId="9682"/>
    <cellStyle name="Assumption Number. 4 3 2 10" xfId="9683"/>
    <cellStyle name="Assumption Number. 4 3 2 2" xfId="9684"/>
    <cellStyle name="Assumption Number. 4 3 2 3" xfId="9685"/>
    <cellStyle name="Assumption Number. 4 3 2 4" xfId="9686"/>
    <cellStyle name="Assumption Number. 4 3 2 5" xfId="9687"/>
    <cellStyle name="Assumption Number. 4 3 2 6" xfId="9688"/>
    <cellStyle name="Assumption Number. 4 3 2 7" xfId="9689"/>
    <cellStyle name="Assumption Number. 4 3 2 8" xfId="9690"/>
    <cellStyle name="Assumption Number. 4 3 2 9" xfId="9691"/>
    <cellStyle name="Assumption Number. 4 3 3" xfId="9692"/>
    <cellStyle name="Assumption Number. 4 3 4" xfId="9693"/>
    <cellStyle name="Assumption Number. 4 3 5" xfId="9694"/>
    <cellStyle name="Assumption Number. 4 3 6" xfId="9695"/>
    <cellStyle name="Assumption Number. 4 3 7" xfId="9696"/>
    <cellStyle name="Assumption Number. 4 3 8" xfId="9697"/>
    <cellStyle name="Assumption Number. 4 3 9" xfId="9698"/>
    <cellStyle name="Assumption Number. 4 4" xfId="9699"/>
    <cellStyle name="Assumption Number. 4 4 10" xfId="9700"/>
    <cellStyle name="Assumption Number. 4 4 2" xfId="9701"/>
    <cellStyle name="Assumption Number. 4 4 3" xfId="9702"/>
    <cellStyle name="Assumption Number. 4 4 4" xfId="9703"/>
    <cellStyle name="Assumption Number. 4 4 5" xfId="9704"/>
    <cellStyle name="Assumption Number. 4 4 6" xfId="9705"/>
    <cellStyle name="Assumption Number. 4 4 7" xfId="9706"/>
    <cellStyle name="Assumption Number. 4 4 8" xfId="9707"/>
    <cellStyle name="Assumption Number. 4 4 9" xfId="9708"/>
    <cellStyle name="Assumption Number. 4 5" xfId="9709"/>
    <cellStyle name="Assumption Number. 4 6" xfId="9710"/>
    <cellStyle name="Assumption Number. 4 7" xfId="9711"/>
    <cellStyle name="Assumption Number. 4 8" xfId="9712"/>
    <cellStyle name="Assumption Number. 4 9" xfId="9713"/>
    <cellStyle name="Assumption Number. 5" xfId="9714"/>
    <cellStyle name="Assumption Number. 5 10" xfId="9715"/>
    <cellStyle name="Assumption Number. 5 11" xfId="9716"/>
    <cellStyle name="Assumption Number. 5 12" xfId="9717"/>
    <cellStyle name="Assumption Number. 5 13" xfId="9718"/>
    <cellStyle name="Assumption Number. 5 2" xfId="9719"/>
    <cellStyle name="Assumption Number. 5 2 10" xfId="9720"/>
    <cellStyle name="Assumption Number. 5 2 11" xfId="9721"/>
    <cellStyle name="Assumption Number. 5 2 12" xfId="9722"/>
    <cellStyle name="Assumption Number. 5 2 2" xfId="9723"/>
    <cellStyle name="Assumption Number. 5 2 2 10" xfId="9724"/>
    <cellStyle name="Assumption Number. 5 2 2 2" xfId="9725"/>
    <cellStyle name="Assumption Number. 5 2 2 2 10" xfId="9726"/>
    <cellStyle name="Assumption Number. 5 2 2 2 2" xfId="9727"/>
    <cellStyle name="Assumption Number. 5 2 2 2 3" xfId="9728"/>
    <cellStyle name="Assumption Number. 5 2 2 2 4" xfId="9729"/>
    <cellStyle name="Assumption Number. 5 2 2 2 5" xfId="9730"/>
    <cellStyle name="Assumption Number. 5 2 2 2 6" xfId="9731"/>
    <cellStyle name="Assumption Number. 5 2 2 2 7" xfId="9732"/>
    <cellStyle name="Assumption Number. 5 2 2 2 8" xfId="9733"/>
    <cellStyle name="Assumption Number. 5 2 2 2 9" xfId="9734"/>
    <cellStyle name="Assumption Number. 5 2 2 3" xfId="9735"/>
    <cellStyle name="Assumption Number. 5 2 2 4" xfId="9736"/>
    <cellStyle name="Assumption Number. 5 2 2 5" xfId="9737"/>
    <cellStyle name="Assumption Number. 5 2 2 6" xfId="9738"/>
    <cellStyle name="Assumption Number. 5 2 2 7" xfId="9739"/>
    <cellStyle name="Assumption Number. 5 2 2 8" xfId="9740"/>
    <cellStyle name="Assumption Number. 5 2 2 9" xfId="9741"/>
    <cellStyle name="Assumption Number. 5 2 3" xfId="9742"/>
    <cellStyle name="Assumption Number. 5 2 3 10" xfId="9743"/>
    <cellStyle name="Assumption Number. 5 2 3 2" xfId="9744"/>
    <cellStyle name="Assumption Number. 5 2 3 3" xfId="9745"/>
    <cellStyle name="Assumption Number. 5 2 3 4" xfId="9746"/>
    <cellStyle name="Assumption Number. 5 2 3 5" xfId="9747"/>
    <cellStyle name="Assumption Number. 5 2 3 6" xfId="9748"/>
    <cellStyle name="Assumption Number. 5 2 3 7" xfId="9749"/>
    <cellStyle name="Assumption Number. 5 2 3 8" xfId="9750"/>
    <cellStyle name="Assumption Number. 5 2 3 9" xfId="9751"/>
    <cellStyle name="Assumption Number. 5 2 4" xfId="9752"/>
    <cellStyle name="Assumption Number. 5 2 5" xfId="9753"/>
    <cellStyle name="Assumption Number. 5 2 6" xfId="9754"/>
    <cellStyle name="Assumption Number. 5 2 7" xfId="9755"/>
    <cellStyle name="Assumption Number. 5 2 8" xfId="9756"/>
    <cellStyle name="Assumption Number. 5 2 9" xfId="9757"/>
    <cellStyle name="Assumption Number. 5 3" xfId="9758"/>
    <cellStyle name="Assumption Number. 5 3 10" xfId="9759"/>
    <cellStyle name="Assumption Number. 5 3 2" xfId="9760"/>
    <cellStyle name="Assumption Number. 5 3 2 10" xfId="9761"/>
    <cellStyle name="Assumption Number. 5 3 2 2" xfId="9762"/>
    <cellStyle name="Assumption Number. 5 3 2 3" xfId="9763"/>
    <cellStyle name="Assumption Number. 5 3 2 4" xfId="9764"/>
    <cellStyle name="Assumption Number. 5 3 2 5" xfId="9765"/>
    <cellStyle name="Assumption Number. 5 3 2 6" xfId="9766"/>
    <cellStyle name="Assumption Number. 5 3 2 7" xfId="9767"/>
    <cellStyle name="Assumption Number. 5 3 2 8" xfId="9768"/>
    <cellStyle name="Assumption Number. 5 3 2 9" xfId="9769"/>
    <cellStyle name="Assumption Number. 5 3 3" xfId="9770"/>
    <cellStyle name="Assumption Number. 5 3 4" xfId="9771"/>
    <cellStyle name="Assumption Number. 5 3 5" xfId="9772"/>
    <cellStyle name="Assumption Number. 5 3 6" xfId="9773"/>
    <cellStyle name="Assumption Number. 5 3 7" xfId="9774"/>
    <cellStyle name="Assumption Number. 5 3 8" xfId="9775"/>
    <cellStyle name="Assumption Number. 5 3 9" xfId="9776"/>
    <cellStyle name="Assumption Number. 5 4" xfId="9777"/>
    <cellStyle name="Assumption Number. 5 4 10" xfId="9778"/>
    <cellStyle name="Assumption Number. 5 4 2" xfId="9779"/>
    <cellStyle name="Assumption Number. 5 4 3" xfId="9780"/>
    <cellStyle name="Assumption Number. 5 4 4" xfId="9781"/>
    <cellStyle name="Assumption Number. 5 4 5" xfId="9782"/>
    <cellStyle name="Assumption Number. 5 4 6" xfId="9783"/>
    <cellStyle name="Assumption Number. 5 4 7" xfId="9784"/>
    <cellStyle name="Assumption Number. 5 4 8" xfId="9785"/>
    <cellStyle name="Assumption Number. 5 4 9" xfId="9786"/>
    <cellStyle name="Assumption Number. 5 5" xfId="9787"/>
    <cellStyle name="Assumption Number. 5 6" xfId="9788"/>
    <cellStyle name="Assumption Number. 5 7" xfId="9789"/>
    <cellStyle name="Assumption Number. 5 8" xfId="9790"/>
    <cellStyle name="Assumption Number. 5 9" xfId="9791"/>
    <cellStyle name="Assumption Number. 6" xfId="9792"/>
    <cellStyle name="Assumption Number. 6 10" xfId="9793"/>
    <cellStyle name="Assumption Number. 6 11" xfId="9794"/>
    <cellStyle name="Assumption Number. 6 12" xfId="9795"/>
    <cellStyle name="Assumption Number. 6 13" xfId="9796"/>
    <cellStyle name="Assumption Number. 6 2" xfId="9797"/>
    <cellStyle name="Assumption Number. 6 2 10" xfId="9798"/>
    <cellStyle name="Assumption Number. 6 2 11" xfId="9799"/>
    <cellStyle name="Assumption Number. 6 2 12" xfId="9800"/>
    <cellStyle name="Assumption Number. 6 2 2" xfId="9801"/>
    <cellStyle name="Assumption Number. 6 2 2 10" xfId="9802"/>
    <cellStyle name="Assumption Number. 6 2 2 2" xfId="9803"/>
    <cellStyle name="Assumption Number. 6 2 2 2 10" xfId="9804"/>
    <cellStyle name="Assumption Number. 6 2 2 2 2" xfId="9805"/>
    <cellStyle name="Assumption Number. 6 2 2 2 3" xfId="9806"/>
    <cellStyle name="Assumption Number. 6 2 2 2 4" xfId="9807"/>
    <cellStyle name="Assumption Number. 6 2 2 2 5" xfId="9808"/>
    <cellStyle name="Assumption Number. 6 2 2 2 6" xfId="9809"/>
    <cellStyle name="Assumption Number. 6 2 2 2 7" xfId="9810"/>
    <cellStyle name="Assumption Number. 6 2 2 2 8" xfId="9811"/>
    <cellStyle name="Assumption Number. 6 2 2 2 9" xfId="9812"/>
    <cellStyle name="Assumption Number. 6 2 2 3" xfId="9813"/>
    <cellStyle name="Assumption Number. 6 2 2 4" xfId="9814"/>
    <cellStyle name="Assumption Number. 6 2 2 5" xfId="9815"/>
    <cellStyle name="Assumption Number. 6 2 2 6" xfId="9816"/>
    <cellStyle name="Assumption Number. 6 2 2 7" xfId="9817"/>
    <cellStyle name="Assumption Number. 6 2 2 8" xfId="9818"/>
    <cellStyle name="Assumption Number. 6 2 2 9" xfId="9819"/>
    <cellStyle name="Assumption Number. 6 2 3" xfId="9820"/>
    <cellStyle name="Assumption Number. 6 2 3 10" xfId="9821"/>
    <cellStyle name="Assumption Number. 6 2 3 2" xfId="9822"/>
    <cellStyle name="Assumption Number. 6 2 3 3" xfId="9823"/>
    <cellStyle name="Assumption Number. 6 2 3 4" xfId="9824"/>
    <cellStyle name="Assumption Number. 6 2 3 5" xfId="9825"/>
    <cellStyle name="Assumption Number. 6 2 3 6" xfId="9826"/>
    <cellStyle name="Assumption Number. 6 2 3 7" xfId="9827"/>
    <cellStyle name="Assumption Number. 6 2 3 8" xfId="9828"/>
    <cellStyle name="Assumption Number. 6 2 3 9" xfId="9829"/>
    <cellStyle name="Assumption Number. 6 2 4" xfId="9830"/>
    <cellStyle name="Assumption Number. 6 2 5" xfId="9831"/>
    <cellStyle name="Assumption Number. 6 2 6" xfId="9832"/>
    <cellStyle name="Assumption Number. 6 2 7" xfId="9833"/>
    <cellStyle name="Assumption Number. 6 2 8" xfId="9834"/>
    <cellStyle name="Assumption Number. 6 2 9" xfId="9835"/>
    <cellStyle name="Assumption Number. 6 3" xfId="9836"/>
    <cellStyle name="Assumption Number. 6 3 10" xfId="9837"/>
    <cellStyle name="Assumption Number. 6 3 2" xfId="9838"/>
    <cellStyle name="Assumption Number. 6 3 2 10" xfId="9839"/>
    <cellStyle name="Assumption Number. 6 3 2 2" xfId="9840"/>
    <cellStyle name="Assumption Number. 6 3 2 3" xfId="9841"/>
    <cellStyle name="Assumption Number. 6 3 2 4" xfId="9842"/>
    <cellStyle name="Assumption Number. 6 3 2 5" xfId="9843"/>
    <cellStyle name="Assumption Number. 6 3 2 6" xfId="9844"/>
    <cellStyle name="Assumption Number. 6 3 2 7" xfId="9845"/>
    <cellStyle name="Assumption Number. 6 3 2 8" xfId="9846"/>
    <cellStyle name="Assumption Number. 6 3 2 9" xfId="9847"/>
    <cellStyle name="Assumption Number. 6 3 3" xfId="9848"/>
    <cellStyle name="Assumption Number. 6 3 4" xfId="9849"/>
    <cellStyle name="Assumption Number. 6 3 5" xfId="9850"/>
    <cellStyle name="Assumption Number. 6 3 6" xfId="9851"/>
    <cellStyle name="Assumption Number. 6 3 7" xfId="9852"/>
    <cellStyle name="Assumption Number. 6 3 8" xfId="9853"/>
    <cellStyle name="Assumption Number. 6 3 9" xfId="9854"/>
    <cellStyle name="Assumption Number. 6 4" xfId="9855"/>
    <cellStyle name="Assumption Number. 6 4 10" xfId="9856"/>
    <cellStyle name="Assumption Number. 6 4 2" xfId="9857"/>
    <cellStyle name="Assumption Number. 6 4 3" xfId="9858"/>
    <cellStyle name="Assumption Number. 6 4 4" xfId="9859"/>
    <cellStyle name="Assumption Number. 6 4 5" xfId="9860"/>
    <cellStyle name="Assumption Number. 6 4 6" xfId="9861"/>
    <cellStyle name="Assumption Number. 6 4 7" xfId="9862"/>
    <cellStyle name="Assumption Number. 6 4 8" xfId="9863"/>
    <cellStyle name="Assumption Number. 6 4 9" xfId="9864"/>
    <cellStyle name="Assumption Number. 6 5" xfId="9865"/>
    <cellStyle name="Assumption Number. 6 6" xfId="9866"/>
    <cellStyle name="Assumption Number. 6 7" xfId="9867"/>
    <cellStyle name="Assumption Number. 6 8" xfId="9868"/>
    <cellStyle name="Assumption Number. 6 9" xfId="9869"/>
    <cellStyle name="Assumption Number. 7" xfId="9870"/>
    <cellStyle name="Assumption Number. 7 10" xfId="9871"/>
    <cellStyle name="Assumption Number. 7 11" xfId="9872"/>
    <cellStyle name="Assumption Number. 7 12" xfId="9873"/>
    <cellStyle name="Assumption Number. 7 13" xfId="9874"/>
    <cellStyle name="Assumption Number. 7 2" xfId="9875"/>
    <cellStyle name="Assumption Number. 7 2 10" xfId="9876"/>
    <cellStyle name="Assumption Number. 7 2 11" xfId="9877"/>
    <cellStyle name="Assumption Number. 7 2 12" xfId="9878"/>
    <cellStyle name="Assumption Number. 7 2 2" xfId="9879"/>
    <cellStyle name="Assumption Number. 7 2 2 10" xfId="9880"/>
    <cellStyle name="Assumption Number. 7 2 2 2" xfId="9881"/>
    <cellStyle name="Assumption Number. 7 2 2 2 10" xfId="9882"/>
    <cellStyle name="Assumption Number. 7 2 2 2 2" xfId="9883"/>
    <cellStyle name="Assumption Number. 7 2 2 2 3" xfId="9884"/>
    <cellStyle name="Assumption Number. 7 2 2 2 4" xfId="9885"/>
    <cellStyle name="Assumption Number. 7 2 2 2 5" xfId="9886"/>
    <cellStyle name="Assumption Number. 7 2 2 2 6" xfId="9887"/>
    <cellStyle name="Assumption Number. 7 2 2 2 7" xfId="9888"/>
    <cellStyle name="Assumption Number. 7 2 2 2 8" xfId="9889"/>
    <cellStyle name="Assumption Number. 7 2 2 2 9" xfId="9890"/>
    <cellStyle name="Assumption Number. 7 2 2 3" xfId="9891"/>
    <cellStyle name="Assumption Number. 7 2 2 4" xfId="9892"/>
    <cellStyle name="Assumption Number. 7 2 2 5" xfId="9893"/>
    <cellStyle name="Assumption Number. 7 2 2 6" xfId="9894"/>
    <cellStyle name="Assumption Number. 7 2 2 7" xfId="9895"/>
    <cellStyle name="Assumption Number. 7 2 2 8" xfId="9896"/>
    <cellStyle name="Assumption Number. 7 2 2 9" xfId="9897"/>
    <cellStyle name="Assumption Number. 7 2 3" xfId="9898"/>
    <cellStyle name="Assumption Number. 7 2 3 10" xfId="9899"/>
    <cellStyle name="Assumption Number. 7 2 3 2" xfId="9900"/>
    <cellStyle name="Assumption Number. 7 2 3 3" xfId="9901"/>
    <cellStyle name="Assumption Number. 7 2 3 4" xfId="9902"/>
    <cellStyle name="Assumption Number. 7 2 3 5" xfId="9903"/>
    <cellStyle name="Assumption Number. 7 2 3 6" xfId="9904"/>
    <cellStyle name="Assumption Number. 7 2 3 7" xfId="9905"/>
    <cellStyle name="Assumption Number. 7 2 3 8" xfId="9906"/>
    <cellStyle name="Assumption Number. 7 2 3 9" xfId="9907"/>
    <cellStyle name="Assumption Number. 7 2 4" xfId="9908"/>
    <cellStyle name="Assumption Number. 7 2 5" xfId="9909"/>
    <cellStyle name="Assumption Number. 7 2 6" xfId="9910"/>
    <cellStyle name="Assumption Number. 7 2 7" xfId="9911"/>
    <cellStyle name="Assumption Number. 7 2 8" xfId="9912"/>
    <cellStyle name="Assumption Number. 7 2 9" xfId="9913"/>
    <cellStyle name="Assumption Number. 7 3" xfId="9914"/>
    <cellStyle name="Assumption Number. 7 3 10" xfId="9915"/>
    <cellStyle name="Assumption Number. 7 3 2" xfId="9916"/>
    <cellStyle name="Assumption Number. 7 3 2 10" xfId="9917"/>
    <cellStyle name="Assumption Number. 7 3 2 2" xfId="9918"/>
    <cellStyle name="Assumption Number. 7 3 2 3" xfId="9919"/>
    <cellStyle name="Assumption Number. 7 3 2 4" xfId="9920"/>
    <cellStyle name="Assumption Number. 7 3 2 5" xfId="9921"/>
    <cellStyle name="Assumption Number. 7 3 2 6" xfId="9922"/>
    <cellStyle name="Assumption Number. 7 3 2 7" xfId="9923"/>
    <cellStyle name="Assumption Number. 7 3 2 8" xfId="9924"/>
    <cellStyle name="Assumption Number. 7 3 2 9" xfId="9925"/>
    <cellStyle name="Assumption Number. 7 3 3" xfId="9926"/>
    <cellStyle name="Assumption Number. 7 3 4" xfId="9927"/>
    <cellStyle name="Assumption Number. 7 3 5" xfId="9928"/>
    <cellStyle name="Assumption Number. 7 3 6" xfId="9929"/>
    <cellStyle name="Assumption Number. 7 3 7" xfId="9930"/>
    <cellStyle name="Assumption Number. 7 3 8" xfId="9931"/>
    <cellStyle name="Assumption Number. 7 3 9" xfId="9932"/>
    <cellStyle name="Assumption Number. 7 4" xfId="9933"/>
    <cellStyle name="Assumption Number. 7 4 10" xfId="9934"/>
    <cellStyle name="Assumption Number. 7 4 2" xfId="9935"/>
    <cellStyle name="Assumption Number. 7 4 3" xfId="9936"/>
    <cellStyle name="Assumption Number. 7 4 4" xfId="9937"/>
    <cellStyle name="Assumption Number. 7 4 5" xfId="9938"/>
    <cellStyle name="Assumption Number. 7 4 6" xfId="9939"/>
    <cellStyle name="Assumption Number. 7 4 7" xfId="9940"/>
    <cellStyle name="Assumption Number. 7 4 8" xfId="9941"/>
    <cellStyle name="Assumption Number. 7 4 9" xfId="9942"/>
    <cellStyle name="Assumption Number. 7 5" xfId="9943"/>
    <cellStyle name="Assumption Number. 7 6" xfId="9944"/>
    <cellStyle name="Assumption Number. 7 7" xfId="9945"/>
    <cellStyle name="Assumption Number. 7 8" xfId="9946"/>
    <cellStyle name="Assumption Number. 7 9" xfId="9947"/>
    <cellStyle name="Assumption Number. 8" xfId="9948"/>
    <cellStyle name="Assumption Number. 8 10" xfId="9949"/>
    <cellStyle name="Assumption Number. 8 11" xfId="9950"/>
    <cellStyle name="Assumption Number. 8 12" xfId="9951"/>
    <cellStyle name="Assumption Number. 8 13" xfId="9952"/>
    <cellStyle name="Assumption Number. 8 2" xfId="9953"/>
    <cellStyle name="Assumption Number. 8 2 10" xfId="9954"/>
    <cellStyle name="Assumption Number. 8 2 11" xfId="9955"/>
    <cellStyle name="Assumption Number. 8 2 12" xfId="9956"/>
    <cellStyle name="Assumption Number. 8 2 2" xfId="9957"/>
    <cellStyle name="Assumption Number. 8 2 2 10" xfId="9958"/>
    <cellStyle name="Assumption Number. 8 2 2 2" xfId="9959"/>
    <cellStyle name="Assumption Number. 8 2 2 2 10" xfId="9960"/>
    <cellStyle name="Assumption Number. 8 2 2 2 2" xfId="9961"/>
    <cellStyle name="Assumption Number. 8 2 2 2 3" xfId="9962"/>
    <cellStyle name="Assumption Number. 8 2 2 2 4" xfId="9963"/>
    <cellStyle name="Assumption Number. 8 2 2 2 5" xfId="9964"/>
    <cellStyle name="Assumption Number. 8 2 2 2 6" xfId="9965"/>
    <cellStyle name="Assumption Number. 8 2 2 2 7" xfId="9966"/>
    <cellStyle name="Assumption Number. 8 2 2 2 8" xfId="9967"/>
    <cellStyle name="Assumption Number. 8 2 2 2 9" xfId="9968"/>
    <cellStyle name="Assumption Number. 8 2 2 3" xfId="9969"/>
    <cellStyle name="Assumption Number. 8 2 2 4" xfId="9970"/>
    <cellStyle name="Assumption Number. 8 2 2 5" xfId="9971"/>
    <cellStyle name="Assumption Number. 8 2 2 6" xfId="9972"/>
    <cellStyle name="Assumption Number. 8 2 2 7" xfId="9973"/>
    <cellStyle name="Assumption Number. 8 2 2 8" xfId="9974"/>
    <cellStyle name="Assumption Number. 8 2 2 9" xfId="9975"/>
    <cellStyle name="Assumption Number. 8 2 3" xfId="9976"/>
    <cellStyle name="Assumption Number. 8 2 3 10" xfId="9977"/>
    <cellStyle name="Assumption Number. 8 2 3 2" xfId="9978"/>
    <cellStyle name="Assumption Number. 8 2 3 3" xfId="9979"/>
    <cellStyle name="Assumption Number. 8 2 3 4" xfId="9980"/>
    <cellStyle name="Assumption Number. 8 2 3 5" xfId="9981"/>
    <cellStyle name="Assumption Number. 8 2 3 6" xfId="9982"/>
    <cellStyle name="Assumption Number. 8 2 3 7" xfId="9983"/>
    <cellStyle name="Assumption Number. 8 2 3 8" xfId="9984"/>
    <cellStyle name="Assumption Number. 8 2 3 9" xfId="9985"/>
    <cellStyle name="Assumption Number. 8 2 4" xfId="9986"/>
    <cellStyle name="Assumption Number. 8 2 5" xfId="9987"/>
    <cellStyle name="Assumption Number. 8 2 6" xfId="9988"/>
    <cellStyle name="Assumption Number. 8 2 7" xfId="9989"/>
    <cellStyle name="Assumption Number. 8 2 8" xfId="9990"/>
    <cellStyle name="Assumption Number. 8 2 9" xfId="9991"/>
    <cellStyle name="Assumption Number. 8 3" xfId="9992"/>
    <cellStyle name="Assumption Number. 8 3 10" xfId="9993"/>
    <cellStyle name="Assumption Number. 8 3 2" xfId="9994"/>
    <cellStyle name="Assumption Number. 8 3 2 10" xfId="9995"/>
    <cellStyle name="Assumption Number. 8 3 2 2" xfId="9996"/>
    <cellStyle name="Assumption Number. 8 3 2 3" xfId="9997"/>
    <cellStyle name="Assumption Number. 8 3 2 4" xfId="9998"/>
    <cellStyle name="Assumption Number. 8 3 2 5" xfId="9999"/>
    <cellStyle name="Assumption Number. 8 3 2 6" xfId="10000"/>
    <cellStyle name="Assumption Number. 8 3 2 7" xfId="10001"/>
    <cellStyle name="Assumption Number. 8 3 2 8" xfId="10002"/>
    <cellStyle name="Assumption Number. 8 3 2 9" xfId="10003"/>
    <cellStyle name="Assumption Number. 8 3 3" xfId="10004"/>
    <cellStyle name="Assumption Number. 8 3 4" xfId="10005"/>
    <cellStyle name="Assumption Number. 8 3 5" xfId="10006"/>
    <cellStyle name="Assumption Number. 8 3 6" xfId="10007"/>
    <cellStyle name="Assumption Number. 8 3 7" xfId="10008"/>
    <cellStyle name="Assumption Number. 8 3 8" xfId="10009"/>
    <cellStyle name="Assumption Number. 8 3 9" xfId="10010"/>
    <cellStyle name="Assumption Number. 8 4" xfId="10011"/>
    <cellStyle name="Assumption Number. 8 4 10" xfId="10012"/>
    <cellStyle name="Assumption Number. 8 4 2" xfId="10013"/>
    <cellStyle name="Assumption Number. 8 4 3" xfId="10014"/>
    <cellStyle name="Assumption Number. 8 4 4" xfId="10015"/>
    <cellStyle name="Assumption Number. 8 4 5" xfId="10016"/>
    <cellStyle name="Assumption Number. 8 4 6" xfId="10017"/>
    <cellStyle name="Assumption Number. 8 4 7" xfId="10018"/>
    <cellStyle name="Assumption Number. 8 4 8" xfId="10019"/>
    <cellStyle name="Assumption Number. 8 4 9" xfId="10020"/>
    <cellStyle name="Assumption Number. 8 5" xfId="10021"/>
    <cellStyle name="Assumption Number. 8 6" xfId="10022"/>
    <cellStyle name="Assumption Number. 8 7" xfId="10023"/>
    <cellStyle name="Assumption Number. 8 8" xfId="10024"/>
    <cellStyle name="Assumption Number. 8 9" xfId="10025"/>
    <cellStyle name="Assumption Number. 9" xfId="10026"/>
    <cellStyle name="Assumption Number. 9 10" xfId="10027"/>
    <cellStyle name="Assumption Number. 9 11" xfId="10028"/>
    <cellStyle name="Assumption Number. 9 12" xfId="10029"/>
    <cellStyle name="Assumption Number. 9 13" xfId="10030"/>
    <cellStyle name="Assumption Number. 9 2" xfId="10031"/>
    <cellStyle name="Assumption Number. 9 2 10" xfId="10032"/>
    <cellStyle name="Assumption Number. 9 2 11" xfId="10033"/>
    <cellStyle name="Assumption Number. 9 2 12" xfId="10034"/>
    <cellStyle name="Assumption Number. 9 2 2" xfId="10035"/>
    <cellStyle name="Assumption Number. 9 2 2 10" xfId="10036"/>
    <cellStyle name="Assumption Number. 9 2 2 2" xfId="10037"/>
    <cellStyle name="Assumption Number. 9 2 2 2 10" xfId="10038"/>
    <cellStyle name="Assumption Number. 9 2 2 2 2" xfId="10039"/>
    <cellStyle name="Assumption Number. 9 2 2 2 3" xfId="10040"/>
    <cellStyle name="Assumption Number. 9 2 2 2 4" xfId="10041"/>
    <cellStyle name="Assumption Number. 9 2 2 2 5" xfId="10042"/>
    <cellStyle name="Assumption Number. 9 2 2 2 6" xfId="10043"/>
    <cellStyle name="Assumption Number. 9 2 2 2 7" xfId="10044"/>
    <cellStyle name="Assumption Number. 9 2 2 2 8" xfId="10045"/>
    <cellStyle name="Assumption Number. 9 2 2 2 9" xfId="10046"/>
    <cellStyle name="Assumption Number. 9 2 2 3" xfId="10047"/>
    <cellStyle name="Assumption Number. 9 2 2 4" xfId="10048"/>
    <cellStyle name="Assumption Number. 9 2 2 5" xfId="10049"/>
    <cellStyle name="Assumption Number. 9 2 2 6" xfId="10050"/>
    <cellStyle name="Assumption Number. 9 2 2 7" xfId="10051"/>
    <cellStyle name="Assumption Number. 9 2 2 8" xfId="10052"/>
    <cellStyle name="Assumption Number. 9 2 2 9" xfId="10053"/>
    <cellStyle name="Assumption Number. 9 2 3" xfId="10054"/>
    <cellStyle name="Assumption Number. 9 2 3 10" xfId="10055"/>
    <cellStyle name="Assumption Number. 9 2 3 2" xfId="10056"/>
    <cellStyle name="Assumption Number. 9 2 3 3" xfId="10057"/>
    <cellStyle name="Assumption Number. 9 2 3 4" xfId="10058"/>
    <cellStyle name="Assumption Number. 9 2 3 5" xfId="10059"/>
    <cellStyle name="Assumption Number. 9 2 3 6" xfId="10060"/>
    <cellStyle name="Assumption Number. 9 2 3 7" xfId="10061"/>
    <cellStyle name="Assumption Number. 9 2 3 8" xfId="10062"/>
    <cellStyle name="Assumption Number. 9 2 3 9" xfId="10063"/>
    <cellStyle name="Assumption Number. 9 2 4" xfId="10064"/>
    <cellStyle name="Assumption Number. 9 2 5" xfId="10065"/>
    <cellStyle name="Assumption Number. 9 2 6" xfId="10066"/>
    <cellStyle name="Assumption Number. 9 2 7" xfId="10067"/>
    <cellStyle name="Assumption Number. 9 2 8" xfId="10068"/>
    <cellStyle name="Assumption Number. 9 2 9" xfId="10069"/>
    <cellStyle name="Assumption Number. 9 3" xfId="10070"/>
    <cellStyle name="Assumption Number. 9 3 10" xfId="10071"/>
    <cellStyle name="Assumption Number. 9 3 2" xfId="10072"/>
    <cellStyle name="Assumption Number. 9 3 2 10" xfId="10073"/>
    <cellStyle name="Assumption Number. 9 3 2 2" xfId="10074"/>
    <cellStyle name="Assumption Number. 9 3 2 3" xfId="10075"/>
    <cellStyle name="Assumption Number. 9 3 2 4" xfId="10076"/>
    <cellStyle name="Assumption Number. 9 3 2 5" xfId="10077"/>
    <cellStyle name="Assumption Number. 9 3 2 6" xfId="10078"/>
    <cellStyle name="Assumption Number. 9 3 2 7" xfId="10079"/>
    <cellStyle name="Assumption Number. 9 3 2 8" xfId="10080"/>
    <cellStyle name="Assumption Number. 9 3 2 9" xfId="10081"/>
    <cellStyle name="Assumption Number. 9 3 3" xfId="10082"/>
    <cellStyle name="Assumption Number. 9 3 4" xfId="10083"/>
    <cellStyle name="Assumption Number. 9 3 5" xfId="10084"/>
    <cellStyle name="Assumption Number. 9 3 6" xfId="10085"/>
    <cellStyle name="Assumption Number. 9 3 7" xfId="10086"/>
    <cellStyle name="Assumption Number. 9 3 8" xfId="10087"/>
    <cellStyle name="Assumption Number. 9 3 9" xfId="10088"/>
    <cellStyle name="Assumption Number. 9 4" xfId="10089"/>
    <cellStyle name="Assumption Number. 9 4 10" xfId="10090"/>
    <cellStyle name="Assumption Number. 9 4 2" xfId="10091"/>
    <cellStyle name="Assumption Number. 9 4 3" xfId="10092"/>
    <cellStyle name="Assumption Number. 9 4 4" xfId="10093"/>
    <cellStyle name="Assumption Number. 9 4 5" xfId="10094"/>
    <cellStyle name="Assumption Number. 9 4 6" xfId="10095"/>
    <cellStyle name="Assumption Number. 9 4 7" xfId="10096"/>
    <cellStyle name="Assumption Number. 9 4 8" xfId="10097"/>
    <cellStyle name="Assumption Number. 9 4 9" xfId="10098"/>
    <cellStyle name="Assumption Number. 9 5" xfId="10099"/>
    <cellStyle name="Assumption Number. 9 6" xfId="10100"/>
    <cellStyle name="Assumption Number. 9 7" xfId="10101"/>
    <cellStyle name="Assumption Number. 9 8" xfId="10102"/>
    <cellStyle name="Assumption Number. 9 9" xfId="10103"/>
    <cellStyle name="Assumption Percentage." xfId="10104"/>
    <cellStyle name="Assumption Percentage. 10" xfId="10105"/>
    <cellStyle name="Assumption Percentage. 10 10" xfId="10106"/>
    <cellStyle name="Assumption Percentage. 10 11" xfId="10107"/>
    <cellStyle name="Assumption Percentage. 10 12" xfId="10108"/>
    <cellStyle name="Assumption Percentage. 10 13" xfId="10109"/>
    <cellStyle name="Assumption Percentage. 10 2" xfId="10110"/>
    <cellStyle name="Assumption Percentage. 10 2 10" xfId="10111"/>
    <cellStyle name="Assumption Percentage. 10 2 11" xfId="10112"/>
    <cellStyle name="Assumption Percentage. 10 2 12" xfId="10113"/>
    <cellStyle name="Assumption Percentage. 10 2 2" xfId="10114"/>
    <cellStyle name="Assumption Percentage. 10 2 2 10" xfId="10115"/>
    <cellStyle name="Assumption Percentage. 10 2 2 2" xfId="10116"/>
    <cellStyle name="Assumption Percentage. 10 2 2 2 10" xfId="10117"/>
    <cellStyle name="Assumption Percentage. 10 2 2 2 2" xfId="10118"/>
    <cellStyle name="Assumption Percentage. 10 2 2 2 3" xfId="10119"/>
    <cellStyle name="Assumption Percentage. 10 2 2 2 4" xfId="10120"/>
    <cellStyle name="Assumption Percentage. 10 2 2 2 5" xfId="10121"/>
    <cellStyle name="Assumption Percentage. 10 2 2 2 6" xfId="10122"/>
    <cellStyle name="Assumption Percentage. 10 2 2 2 7" xfId="10123"/>
    <cellStyle name="Assumption Percentage. 10 2 2 2 8" xfId="10124"/>
    <cellStyle name="Assumption Percentage. 10 2 2 2 9" xfId="10125"/>
    <cellStyle name="Assumption Percentage. 10 2 2 3" xfId="10126"/>
    <cellStyle name="Assumption Percentage. 10 2 2 4" xfId="10127"/>
    <cellStyle name="Assumption Percentage. 10 2 2 5" xfId="10128"/>
    <cellStyle name="Assumption Percentage. 10 2 2 6" xfId="10129"/>
    <cellStyle name="Assumption Percentage. 10 2 2 7" xfId="10130"/>
    <cellStyle name="Assumption Percentage. 10 2 2 8" xfId="10131"/>
    <cellStyle name="Assumption Percentage. 10 2 2 9" xfId="10132"/>
    <cellStyle name="Assumption Percentage. 10 2 3" xfId="10133"/>
    <cellStyle name="Assumption Percentage. 10 2 3 10" xfId="10134"/>
    <cellStyle name="Assumption Percentage. 10 2 3 2" xfId="10135"/>
    <cellStyle name="Assumption Percentage. 10 2 3 3" xfId="10136"/>
    <cellStyle name="Assumption Percentage. 10 2 3 4" xfId="10137"/>
    <cellStyle name="Assumption Percentage. 10 2 3 5" xfId="10138"/>
    <cellStyle name="Assumption Percentage. 10 2 3 6" xfId="10139"/>
    <cellStyle name="Assumption Percentage. 10 2 3 7" xfId="10140"/>
    <cellStyle name="Assumption Percentage. 10 2 3 8" xfId="10141"/>
    <cellStyle name="Assumption Percentage. 10 2 3 9" xfId="10142"/>
    <cellStyle name="Assumption Percentage. 10 2 4" xfId="10143"/>
    <cellStyle name="Assumption Percentage. 10 2 5" xfId="10144"/>
    <cellStyle name="Assumption Percentage. 10 2 6" xfId="10145"/>
    <cellStyle name="Assumption Percentage. 10 2 7" xfId="10146"/>
    <cellStyle name="Assumption Percentage. 10 2 8" xfId="10147"/>
    <cellStyle name="Assumption Percentage. 10 2 9" xfId="10148"/>
    <cellStyle name="Assumption Percentage. 10 3" xfId="10149"/>
    <cellStyle name="Assumption Percentage. 10 3 10" xfId="10150"/>
    <cellStyle name="Assumption Percentage. 10 3 2" xfId="10151"/>
    <cellStyle name="Assumption Percentage. 10 3 2 10" xfId="10152"/>
    <cellStyle name="Assumption Percentage. 10 3 2 2" xfId="10153"/>
    <cellStyle name="Assumption Percentage. 10 3 2 3" xfId="10154"/>
    <cellStyle name="Assumption Percentage. 10 3 2 4" xfId="10155"/>
    <cellStyle name="Assumption Percentage. 10 3 2 5" xfId="10156"/>
    <cellStyle name="Assumption Percentage. 10 3 2 6" xfId="10157"/>
    <cellStyle name="Assumption Percentage. 10 3 2 7" xfId="10158"/>
    <cellStyle name="Assumption Percentage. 10 3 2 8" xfId="10159"/>
    <cellStyle name="Assumption Percentage. 10 3 2 9" xfId="10160"/>
    <cellStyle name="Assumption Percentage. 10 3 3" xfId="10161"/>
    <cellStyle name="Assumption Percentage. 10 3 4" xfId="10162"/>
    <cellStyle name="Assumption Percentage. 10 3 5" xfId="10163"/>
    <cellStyle name="Assumption Percentage. 10 3 6" xfId="10164"/>
    <cellStyle name="Assumption Percentage. 10 3 7" xfId="10165"/>
    <cellStyle name="Assumption Percentage. 10 3 8" xfId="10166"/>
    <cellStyle name="Assumption Percentage. 10 3 9" xfId="10167"/>
    <cellStyle name="Assumption Percentage. 10 4" xfId="10168"/>
    <cellStyle name="Assumption Percentage. 10 4 10" xfId="10169"/>
    <cellStyle name="Assumption Percentage. 10 4 2" xfId="10170"/>
    <cellStyle name="Assumption Percentage. 10 4 3" xfId="10171"/>
    <cellStyle name="Assumption Percentage. 10 4 4" xfId="10172"/>
    <cellStyle name="Assumption Percentage. 10 4 5" xfId="10173"/>
    <cellStyle name="Assumption Percentage. 10 4 6" xfId="10174"/>
    <cellStyle name="Assumption Percentage. 10 4 7" xfId="10175"/>
    <cellStyle name="Assumption Percentage. 10 4 8" xfId="10176"/>
    <cellStyle name="Assumption Percentage. 10 4 9" xfId="10177"/>
    <cellStyle name="Assumption Percentage. 10 5" xfId="10178"/>
    <cellStyle name="Assumption Percentage. 10 6" xfId="10179"/>
    <cellStyle name="Assumption Percentage. 10 7" xfId="10180"/>
    <cellStyle name="Assumption Percentage. 10 8" xfId="10181"/>
    <cellStyle name="Assumption Percentage. 10 9" xfId="10182"/>
    <cellStyle name="Assumption Percentage. 11" xfId="10183"/>
    <cellStyle name="Assumption Percentage. 11 10" xfId="10184"/>
    <cellStyle name="Assumption Percentage. 11 11" xfId="10185"/>
    <cellStyle name="Assumption Percentage. 11 12" xfId="10186"/>
    <cellStyle name="Assumption Percentage. 11 2" xfId="10187"/>
    <cellStyle name="Assumption Percentage. 11 2 10" xfId="10188"/>
    <cellStyle name="Assumption Percentage. 11 2 2" xfId="10189"/>
    <cellStyle name="Assumption Percentage. 11 2 2 10" xfId="10190"/>
    <cellStyle name="Assumption Percentage. 11 2 2 2" xfId="10191"/>
    <cellStyle name="Assumption Percentage. 11 2 2 3" xfId="10192"/>
    <cellStyle name="Assumption Percentage. 11 2 2 4" xfId="10193"/>
    <cellStyle name="Assumption Percentage. 11 2 2 5" xfId="10194"/>
    <cellStyle name="Assumption Percentage. 11 2 2 6" xfId="10195"/>
    <cellStyle name="Assumption Percentage. 11 2 2 7" xfId="10196"/>
    <cellStyle name="Assumption Percentage. 11 2 2 8" xfId="10197"/>
    <cellStyle name="Assumption Percentage. 11 2 2 9" xfId="10198"/>
    <cellStyle name="Assumption Percentage. 11 2 3" xfId="10199"/>
    <cellStyle name="Assumption Percentage. 11 2 4" xfId="10200"/>
    <cellStyle name="Assumption Percentage. 11 2 5" xfId="10201"/>
    <cellStyle name="Assumption Percentage. 11 2 6" xfId="10202"/>
    <cellStyle name="Assumption Percentage. 11 2 7" xfId="10203"/>
    <cellStyle name="Assumption Percentage. 11 2 8" xfId="10204"/>
    <cellStyle name="Assumption Percentage. 11 2 9" xfId="10205"/>
    <cellStyle name="Assumption Percentage. 11 3" xfId="10206"/>
    <cellStyle name="Assumption Percentage. 11 3 10" xfId="10207"/>
    <cellStyle name="Assumption Percentage. 11 3 2" xfId="10208"/>
    <cellStyle name="Assumption Percentage. 11 3 3" xfId="10209"/>
    <cellStyle name="Assumption Percentage. 11 3 4" xfId="10210"/>
    <cellStyle name="Assumption Percentage. 11 3 5" xfId="10211"/>
    <cellStyle name="Assumption Percentage. 11 3 6" xfId="10212"/>
    <cellStyle name="Assumption Percentage. 11 3 7" xfId="10213"/>
    <cellStyle name="Assumption Percentage. 11 3 8" xfId="10214"/>
    <cellStyle name="Assumption Percentage. 11 3 9" xfId="10215"/>
    <cellStyle name="Assumption Percentage. 11 4" xfId="10216"/>
    <cellStyle name="Assumption Percentage. 11 5" xfId="10217"/>
    <cellStyle name="Assumption Percentage. 11 6" xfId="10218"/>
    <cellStyle name="Assumption Percentage. 11 7" xfId="10219"/>
    <cellStyle name="Assumption Percentage. 11 8" xfId="10220"/>
    <cellStyle name="Assumption Percentage. 11 9" xfId="10221"/>
    <cellStyle name="Assumption Percentage. 12" xfId="10222"/>
    <cellStyle name="Assumption Percentage. 12 10" xfId="10223"/>
    <cellStyle name="Assumption Percentage. 12 11" xfId="10224"/>
    <cellStyle name="Assumption Percentage. 12 12" xfId="10225"/>
    <cellStyle name="Assumption Percentage. 12 2" xfId="10226"/>
    <cellStyle name="Assumption Percentage. 12 2 10" xfId="10227"/>
    <cellStyle name="Assumption Percentage. 12 2 2" xfId="10228"/>
    <cellStyle name="Assumption Percentage. 12 2 2 10" xfId="10229"/>
    <cellStyle name="Assumption Percentage. 12 2 2 2" xfId="10230"/>
    <cellStyle name="Assumption Percentage. 12 2 2 3" xfId="10231"/>
    <cellStyle name="Assumption Percentage. 12 2 2 4" xfId="10232"/>
    <cellStyle name="Assumption Percentage. 12 2 2 5" xfId="10233"/>
    <cellStyle name="Assumption Percentage. 12 2 2 6" xfId="10234"/>
    <cellStyle name="Assumption Percentage. 12 2 2 7" xfId="10235"/>
    <cellStyle name="Assumption Percentage. 12 2 2 8" xfId="10236"/>
    <cellStyle name="Assumption Percentage. 12 2 2 9" xfId="10237"/>
    <cellStyle name="Assumption Percentage. 12 2 3" xfId="10238"/>
    <cellStyle name="Assumption Percentage. 12 2 4" xfId="10239"/>
    <cellStyle name="Assumption Percentage. 12 2 5" xfId="10240"/>
    <cellStyle name="Assumption Percentage. 12 2 6" xfId="10241"/>
    <cellStyle name="Assumption Percentage. 12 2 7" xfId="10242"/>
    <cellStyle name="Assumption Percentage. 12 2 8" xfId="10243"/>
    <cellStyle name="Assumption Percentage. 12 2 9" xfId="10244"/>
    <cellStyle name="Assumption Percentage. 12 3" xfId="10245"/>
    <cellStyle name="Assumption Percentage. 12 3 10" xfId="10246"/>
    <cellStyle name="Assumption Percentage. 12 3 2" xfId="10247"/>
    <cellStyle name="Assumption Percentage. 12 3 3" xfId="10248"/>
    <cellStyle name="Assumption Percentage. 12 3 4" xfId="10249"/>
    <cellStyle name="Assumption Percentage. 12 3 5" xfId="10250"/>
    <cellStyle name="Assumption Percentage. 12 3 6" xfId="10251"/>
    <cellStyle name="Assumption Percentage. 12 3 7" xfId="10252"/>
    <cellStyle name="Assumption Percentage. 12 3 8" xfId="10253"/>
    <cellStyle name="Assumption Percentage. 12 3 9" xfId="10254"/>
    <cellStyle name="Assumption Percentage. 12 4" xfId="10255"/>
    <cellStyle name="Assumption Percentage. 12 5" xfId="10256"/>
    <cellStyle name="Assumption Percentage. 12 6" xfId="10257"/>
    <cellStyle name="Assumption Percentage. 12 7" xfId="10258"/>
    <cellStyle name="Assumption Percentage. 12 8" xfId="10259"/>
    <cellStyle name="Assumption Percentage. 12 9" xfId="10260"/>
    <cellStyle name="Assumption Percentage. 13" xfId="10261"/>
    <cellStyle name="Assumption Percentage. 13 10" xfId="10262"/>
    <cellStyle name="Assumption Percentage. 13 2" xfId="10263"/>
    <cellStyle name="Assumption Percentage. 13 2 10" xfId="10264"/>
    <cellStyle name="Assumption Percentage. 13 2 2" xfId="10265"/>
    <cellStyle name="Assumption Percentage. 13 2 3" xfId="10266"/>
    <cellStyle name="Assumption Percentage. 13 2 4" xfId="10267"/>
    <cellStyle name="Assumption Percentage. 13 2 5" xfId="10268"/>
    <cellStyle name="Assumption Percentage. 13 2 6" xfId="10269"/>
    <cellStyle name="Assumption Percentage. 13 2 7" xfId="10270"/>
    <cellStyle name="Assumption Percentage. 13 2 8" xfId="10271"/>
    <cellStyle name="Assumption Percentage. 13 2 9" xfId="10272"/>
    <cellStyle name="Assumption Percentage. 13 3" xfId="10273"/>
    <cellStyle name="Assumption Percentage. 13 4" xfId="10274"/>
    <cellStyle name="Assumption Percentage. 13 5" xfId="10275"/>
    <cellStyle name="Assumption Percentage. 13 6" xfId="10276"/>
    <cellStyle name="Assumption Percentage. 13 7" xfId="10277"/>
    <cellStyle name="Assumption Percentage. 13 8" xfId="10278"/>
    <cellStyle name="Assumption Percentage. 13 9" xfId="10279"/>
    <cellStyle name="Assumption Percentage. 14" xfId="10280"/>
    <cellStyle name="Assumption Percentage. 14 10" xfId="10281"/>
    <cellStyle name="Assumption Percentage. 14 2" xfId="10282"/>
    <cellStyle name="Assumption Percentage. 14 3" xfId="10283"/>
    <cellStyle name="Assumption Percentage. 14 4" xfId="10284"/>
    <cellStyle name="Assumption Percentage. 14 5" xfId="10285"/>
    <cellStyle name="Assumption Percentage. 14 6" xfId="10286"/>
    <cellStyle name="Assumption Percentage. 14 7" xfId="10287"/>
    <cellStyle name="Assumption Percentage. 14 8" xfId="10288"/>
    <cellStyle name="Assumption Percentage. 14 9" xfId="10289"/>
    <cellStyle name="Assumption Percentage. 15" xfId="10290"/>
    <cellStyle name="Assumption Percentage. 16" xfId="10291"/>
    <cellStyle name="Assumption Percentage. 17" xfId="10292"/>
    <cellStyle name="Assumption Percentage. 18" xfId="10293"/>
    <cellStyle name="Assumption Percentage. 2" xfId="10294"/>
    <cellStyle name="Assumption Percentage. 2 10" xfId="10295"/>
    <cellStyle name="Assumption Percentage. 2 10 10" xfId="10296"/>
    <cellStyle name="Assumption Percentage. 2 10 2" xfId="10297"/>
    <cellStyle name="Assumption Percentage. 2 10 3" xfId="10298"/>
    <cellStyle name="Assumption Percentage. 2 10 4" xfId="10299"/>
    <cellStyle name="Assumption Percentage. 2 10 5" xfId="10300"/>
    <cellStyle name="Assumption Percentage. 2 10 6" xfId="10301"/>
    <cellStyle name="Assumption Percentage. 2 10 7" xfId="10302"/>
    <cellStyle name="Assumption Percentage. 2 10 8" xfId="10303"/>
    <cellStyle name="Assumption Percentage. 2 10 9" xfId="10304"/>
    <cellStyle name="Assumption Percentage. 2 11" xfId="10305"/>
    <cellStyle name="Assumption Percentage. 2 12" xfId="10306"/>
    <cellStyle name="Assumption Percentage. 2 13" xfId="10307"/>
    <cellStyle name="Assumption Percentage. 2 14" xfId="10308"/>
    <cellStyle name="Assumption Percentage. 2 15" xfId="10309"/>
    <cellStyle name="Assumption Percentage. 2 16" xfId="10310"/>
    <cellStyle name="Assumption Percentage. 2 17" xfId="10311"/>
    <cellStyle name="Assumption Percentage. 2 18" xfId="10312"/>
    <cellStyle name="Assumption Percentage. 2 19" xfId="10313"/>
    <cellStyle name="Assumption Percentage. 2 2" xfId="10314"/>
    <cellStyle name="Assumption Percentage. 2 2 10" xfId="10315"/>
    <cellStyle name="Assumption Percentage. 2 2 11" xfId="10316"/>
    <cellStyle name="Assumption Percentage. 2 2 12" xfId="10317"/>
    <cellStyle name="Assumption Percentage. 2 2 13" xfId="10318"/>
    <cellStyle name="Assumption Percentage. 2 2 14" xfId="10319"/>
    <cellStyle name="Assumption Percentage. 2 2 15" xfId="10320"/>
    <cellStyle name="Assumption Percentage. 2 2 16" xfId="10321"/>
    <cellStyle name="Assumption Percentage. 2 2 17" xfId="10322"/>
    <cellStyle name="Assumption Percentage. 2 2 18" xfId="10323"/>
    <cellStyle name="Assumption Percentage. 2 2 2" xfId="10324"/>
    <cellStyle name="Assumption Percentage. 2 2 2 10" xfId="10325"/>
    <cellStyle name="Assumption Percentage. 2 2 2 11" xfId="10326"/>
    <cellStyle name="Assumption Percentage. 2 2 2 12" xfId="10327"/>
    <cellStyle name="Assumption Percentage. 2 2 2 13" xfId="10328"/>
    <cellStyle name="Assumption Percentage. 2 2 2 14" xfId="10329"/>
    <cellStyle name="Assumption Percentage. 2 2 2 2" xfId="10330"/>
    <cellStyle name="Assumption Percentage. 2 2 2 2 10" xfId="10331"/>
    <cellStyle name="Assumption Percentage. 2 2 2 2 11" xfId="10332"/>
    <cellStyle name="Assumption Percentage. 2 2 2 2 12" xfId="10333"/>
    <cellStyle name="Assumption Percentage. 2 2 2 2 13" xfId="10334"/>
    <cellStyle name="Assumption Percentage. 2 2 2 2 2" xfId="10335"/>
    <cellStyle name="Assumption Percentage. 2 2 2 2 2 10" xfId="10336"/>
    <cellStyle name="Assumption Percentage. 2 2 2 2 2 11" xfId="10337"/>
    <cellStyle name="Assumption Percentage. 2 2 2 2 2 12" xfId="10338"/>
    <cellStyle name="Assumption Percentage. 2 2 2 2 2 2" xfId="10339"/>
    <cellStyle name="Assumption Percentage. 2 2 2 2 2 2 10" xfId="10340"/>
    <cellStyle name="Assumption Percentage. 2 2 2 2 2 2 2" xfId="10341"/>
    <cellStyle name="Assumption Percentage. 2 2 2 2 2 2 2 10" xfId="10342"/>
    <cellStyle name="Assumption Percentage. 2 2 2 2 2 2 2 2" xfId="10343"/>
    <cellStyle name="Assumption Percentage. 2 2 2 2 2 2 2 3" xfId="10344"/>
    <cellStyle name="Assumption Percentage. 2 2 2 2 2 2 2 4" xfId="10345"/>
    <cellStyle name="Assumption Percentage. 2 2 2 2 2 2 2 5" xfId="10346"/>
    <cellStyle name="Assumption Percentage. 2 2 2 2 2 2 2 6" xfId="10347"/>
    <cellStyle name="Assumption Percentage. 2 2 2 2 2 2 2 7" xfId="10348"/>
    <cellStyle name="Assumption Percentage. 2 2 2 2 2 2 2 8" xfId="10349"/>
    <cellStyle name="Assumption Percentage. 2 2 2 2 2 2 2 9" xfId="10350"/>
    <cellStyle name="Assumption Percentage. 2 2 2 2 2 2 3" xfId="10351"/>
    <cellStyle name="Assumption Percentage. 2 2 2 2 2 2 4" xfId="10352"/>
    <cellStyle name="Assumption Percentage. 2 2 2 2 2 2 5" xfId="10353"/>
    <cellStyle name="Assumption Percentage. 2 2 2 2 2 2 6" xfId="10354"/>
    <cellStyle name="Assumption Percentage. 2 2 2 2 2 2 7" xfId="10355"/>
    <cellStyle name="Assumption Percentage. 2 2 2 2 2 2 8" xfId="10356"/>
    <cellStyle name="Assumption Percentage. 2 2 2 2 2 2 9" xfId="10357"/>
    <cellStyle name="Assumption Percentage. 2 2 2 2 2 3" xfId="10358"/>
    <cellStyle name="Assumption Percentage. 2 2 2 2 2 3 10" xfId="10359"/>
    <cellStyle name="Assumption Percentage. 2 2 2 2 2 3 2" xfId="10360"/>
    <cellStyle name="Assumption Percentage. 2 2 2 2 2 3 3" xfId="10361"/>
    <cellStyle name="Assumption Percentage. 2 2 2 2 2 3 4" xfId="10362"/>
    <cellStyle name="Assumption Percentage. 2 2 2 2 2 3 5" xfId="10363"/>
    <cellStyle name="Assumption Percentage. 2 2 2 2 2 3 6" xfId="10364"/>
    <cellStyle name="Assumption Percentage. 2 2 2 2 2 3 7" xfId="10365"/>
    <cellStyle name="Assumption Percentage. 2 2 2 2 2 3 8" xfId="10366"/>
    <cellStyle name="Assumption Percentage. 2 2 2 2 2 3 9" xfId="10367"/>
    <cellStyle name="Assumption Percentage. 2 2 2 2 2 4" xfId="10368"/>
    <cellStyle name="Assumption Percentage. 2 2 2 2 2 5" xfId="10369"/>
    <cellStyle name="Assumption Percentage. 2 2 2 2 2 6" xfId="10370"/>
    <cellStyle name="Assumption Percentage. 2 2 2 2 2 7" xfId="10371"/>
    <cellStyle name="Assumption Percentage. 2 2 2 2 2 8" xfId="10372"/>
    <cellStyle name="Assumption Percentage. 2 2 2 2 2 9" xfId="10373"/>
    <cellStyle name="Assumption Percentage. 2 2 2 2 3" xfId="10374"/>
    <cellStyle name="Assumption Percentage. 2 2 2 2 3 10" xfId="10375"/>
    <cellStyle name="Assumption Percentage. 2 2 2 2 3 2" xfId="10376"/>
    <cellStyle name="Assumption Percentage. 2 2 2 2 3 2 10" xfId="10377"/>
    <cellStyle name="Assumption Percentage. 2 2 2 2 3 2 2" xfId="10378"/>
    <cellStyle name="Assumption Percentage. 2 2 2 2 3 2 3" xfId="10379"/>
    <cellStyle name="Assumption Percentage. 2 2 2 2 3 2 4" xfId="10380"/>
    <cellStyle name="Assumption Percentage. 2 2 2 2 3 2 5" xfId="10381"/>
    <cellStyle name="Assumption Percentage. 2 2 2 2 3 2 6" xfId="10382"/>
    <cellStyle name="Assumption Percentage. 2 2 2 2 3 2 7" xfId="10383"/>
    <cellStyle name="Assumption Percentage. 2 2 2 2 3 2 8" xfId="10384"/>
    <cellStyle name="Assumption Percentage. 2 2 2 2 3 2 9" xfId="10385"/>
    <cellStyle name="Assumption Percentage. 2 2 2 2 3 3" xfId="10386"/>
    <cellStyle name="Assumption Percentage. 2 2 2 2 3 4" xfId="10387"/>
    <cellStyle name="Assumption Percentage. 2 2 2 2 3 5" xfId="10388"/>
    <cellStyle name="Assumption Percentage. 2 2 2 2 3 6" xfId="10389"/>
    <cellStyle name="Assumption Percentage. 2 2 2 2 3 7" xfId="10390"/>
    <cellStyle name="Assumption Percentage. 2 2 2 2 3 8" xfId="10391"/>
    <cellStyle name="Assumption Percentage. 2 2 2 2 3 9" xfId="10392"/>
    <cellStyle name="Assumption Percentage. 2 2 2 2 4" xfId="10393"/>
    <cellStyle name="Assumption Percentage. 2 2 2 2 4 10" xfId="10394"/>
    <cellStyle name="Assumption Percentage. 2 2 2 2 4 2" xfId="10395"/>
    <cellStyle name="Assumption Percentage. 2 2 2 2 4 3" xfId="10396"/>
    <cellStyle name="Assumption Percentage. 2 2 2 2 4 4" xfId="10397"/>
    <cellStyle name="Assumption Percentage. 2 2 2 2 4 5" xfId="10398"/>
    <cellStyle name="Assumption Percentage. 2 2 2 2 4 6" xfId="10399"/>
    <cellStyle name="Assumption Percentage. 2 2 2 2 4 7" xfId="10400"/>
    <cellStyle name="Assumption Percentage. 2 2 2 2 4 8" xfId="10401"/>
    <cellStyle name="Assumption Percentage. 2 2 2 2 4 9" xfId="10402"/>
    <cellStyle name="Assumption Percentage. 2 2 2 2 5" xfId="10403"/>
    <cellStyle name="Assumption Percentage. 2 2 2 2 6" xfId="10404"/>
    <cellStyle name="Assumption Percentage. 2 2 2 2 7" xfId="10405"/>
    <cellStyle name="Assumption Percentage. 2 2 2 2 8" xfId="10406"/>
    <cellStyle name="Assumption Percentage. 2 2 2 2 9" xfId="10407"/>
    <cellStyle name="Assumption Percentage. 2 2 2 3" xfId="10408"/>
    <cellStyle name="Assumption Percentage. 2 2 2 3 10" xfId="10409"/>
    <cellStyle name="Assumption Percentage. 2 2 2 3 11" xfId="10410"/>
    <cellStyle name="Assumption Percentage. 2 2 2 3 12" xfId="10411"/>
    <cellStyle name="Assumption Percentage. 2 2 2 3 2" xfId="10412"/>
    <cellStyle name="Assumption Percentage. 2 2 2 3 2 10" xfId="10413"/>
    <cellStyle name="Assumption Percentage. 2 2 2 3 2 2" xfId="10414"/>
    <cellStyle name="Assumption Percentage. 2 2 2 3 2 2 10" xfId="10415"/>
    <cellStyle name="Assumption Percentage. 2 2 2 3 2 2 2" xfId="10416"/>
    <cellStyle name="Assumption Percentage. 2 2 2 3 2 2 3" xfId="10417"/>
    <cellStyle name="Assumption Percentage. 2 2 2 3 2 2 4" xfId="10418"/>
    <cellStyle name="Assumption Percentage. 2 2 2 3 2 2 5" xfId="10419"/>
    <cellStyle name="Assumption Percentage. 2 2 2 3 2 2 6" xfId="10420"/>
    <cellStyle name="Assumption Percentage. 2 2 2 3 2 2 7" xfId="10421"/>
    <cellStyle name="Assumption Percentage. 2 2 2 3 2 2 8" xfId="10422"/>
    <cellStyle name="Assumption Percentage. 2 2 2 3 2 2 9" xfId="10423"/>
    <cellStyle name="Assumption Percentage. 2 2 2 3 2 3" xfId="10424"/>
    <cellStyle name="Assumption Percentage. 2 2 2 3 2 4" xfId="10425"/>
    <cellStyle name="Assumption Percentage. 2 2 2 3 2 5" xfId="10426"/>
    <cellStyle name="Assumption Percentage. 2 2 2 3 2 6" xfId="10427"/>
    <cellStyle name="Assumption Percentage. 2 2 2 3 2 7" xfId="10428"/>
    <cellStyle name="Assumption Percentage. 2 2 2 3 2 8" xfId="10429"/>
    <cellStyle name="Assumption Percentage. 2 2 2 3 2 9" xfId="10430"/>
    <cellStyle name="Assumption Percentage. 2 2 2 3 3" xfId="10431"/>
    <cellStyle name="Assumption Percentage. 2 2 2 3 3 10" xfId="10432"/>
    <cellStyle name="Assumption Percentage. 2 2 2 3 3 2" xfId="10433"/>
    <cellStyle name="Assumption Percentage. 2 2 2 3 3 3" xfId="10434"/>
    <cellStyle name="Assumption Percentage. 2 2 2 3 3 4" xfId="10435"/>
    <cellStyle name="Assumption Percentage. 2 2 2 3 3 5" xfId="10436"/>
    <cellStyle name="Assumption Percentage. 2 2 2 3 3 6" xfId="10437"/>
    <cellStyle name="Assumption Percentage. 2 2 2 3 3 7" xfId="10438"/>
    <cellStyle name="Assumption Percentage. 2 2 2 3 3 8" xfId="10439"/>
    <cellStyle name="Assumption Percentage. 2 2 2 3 3 9" xfId="10440"/>
    <cellStyle name="Assumption Percentage. 2 2 2 3 4" xfId="10441"/>
    <cellStyle name="Assumption Percentage. 2 2 2 3 5" xfId="10442"/>
    <cellStyle name="Assumption Percentage. 2 2 2 3 6" xfId="10443"/>
    <cellStyle name="Assumption Percentage. 2 2 2 3 7" xfId="10444"/>
    <cellStyle name="Assumption Percentage. 2 2 2 3 8" xfId="10445"/>
    <cellStyle name="Assumption Percentage. 2 2 2 3 9" xfId="10446"/>
    <cellStyle name="Assumption Percentage. 2 2 2 4" xfId="10447"/>
    <cellStyle name="Assumption Percentage. 2 2 2 4 10" xfId="10448"/>
    <cellStyle name="Assumption Percentage. 2 2 2 4 2" xfId="10449"/>
    <cellStyle name="Assumption Percentage. 2 2 2 4 2 10" xfId="10450"/>
    <cellStyle name="Assumption Percentage. 2 2 2 4 2 2" xfId="10451"/>
    <cellStyle name="Assumption Percentage. 2 2 2 4 2 3" xfId="10452"/>
    <cellStyle name="Assumption Percentage. 2 2 2 4 2 4" xfId="10453"/>
    <cellStyle name="Assumption Percentage. 2 2 2 4 2 5" xfId="10454"/>
    <cellStyle name="Assumption Percentage. 2 2 2 4 2 6" xfId="10455"/>
    <cellStyle name="Assumption Percentage. 2 2 2 4 2 7" xfId="10456"/>
    <cellStyle name="Assumption Percentage. 2 2 2 4 2 8" xfId="10457"/>
    <cellStyle name="Assumption Percentage. 2 2 2 4 2 9" xfId="10458"/>
    <cellStyle name="Assumption Percentage. 2 2 2 4 3" xfId="10459"/>
    <cellStyle name="Assumption Percentage. 2 2 2 4 4" xfId="10460"/>
    <cellStyle name="Assumption Percentage. 2 2 2 4 5" xfId="10461"/>
    <cellStyle name="Assumption Percentage. 2 2 2 4 6" xfId="10462"/>
    <cellStyle name="Assumption Percentage. 2 2 2 4 7" xfId="10463"/>
    <cellStyle name="Assumption Percentage. 2 2 2 4 8" xfId="10464"/>
    <cellStyle name="Assumption Percentage. 2 2 2 4 9" xfId="10465"/>
    <cellStyle name="Assumption Percentage. 2 2 2 5" xfId="10466"/>
    <cellStyle name="Assumption Percentage. 2 2 2 5 10" xfId="10467"/>
    <cellStyle name="Assumption Percentage. 2 2 2 5 2" xfId="10468"/>
    <cellStyle name="Assumption Percentage. 2 2 2 5 3" xfId="10469"/>
    <cellStyle name="Assumption Percentage. 2 2 2 5 4" xfId="10470"/>
    <cellStyle name="Assumption Percentage. 2 2 2 5 5" xfId="10471"/>
    <cellStyle name="Assumption Percentage. 2 2 2 5 6" xfId="10472"/>
    <cellStyle name="Assumption Percentage. 2 2 2 5 7" xfId="10473"/>
    <cellStyle name="Assumption Percentage. 2 2 2 5 8" xfId="10474"/>
    <cellStyle name="Assumption Percentage. 2 2 2 5 9" xfId="10475"/>
    <cellStyle name="Assumption Percentage. 2 2 2 6" xfId="10476"/>
    <cellStyle name="Assumption Percentage. 2 2 2 7" xfId="10477"/>
    <cellStyle name="Assumption Percentage. 2 2 2 8" xfId="10478"/>
    <cellStyle name="Assumption Percentage. 2 2 2 9" xfId="10479"/>
    <cellStyle name="Assumption Percentage. 2 2 3" xfId="10480"/>
    <cellStyle name="Assumption Percentage. 2 2 3 10" xfId="10481"/>
    <cellStyle name="Assumption Percentage. 2 2 3 11" xfId="10482"/>
    <cellStyle name="Assumption Percentage. 2 2 3 12" xfId="10483"/>
    <cellStyle name="Assumption Percentage. 2 2 3 13" xfId="10484"/>
    <cellStyle name="Assumption Percentage. 2 2 3 2" xfId="10485"/>
    <cellStyle name="Assumption Percentage. 2 2 3 2 10" xfId="10486"/>
    <cellStyle name="Assumption Percentage. 2 2 3 2 11" xfId="10487"/>
    <cellStyle name="Assumption Percentage. 2 2 3 2 12" xfId="10488"/>
    <cellStyle name="Assumption Percentage. 2 2 3 2 2" xfId="10489"/>
    <cellStyle name="Assumption Percentage. 2 2 3 2 2 10" xfId="10490"/>
    <cellStyle name="Assumption Percentage. 2 2 3 2 2 2" xfId="10491"/>
    <cellStyle name="Assumption Percentage. 2 2 3 2 2 2 10" xfId="10492"/>
    <cellStyle name="Assumption Percentage. 2 2 3 2 2 2 2" xfId="10493"/>
    <cellStyle name="Assumption Percentage. 2 2 3 2 2 2 3" xfId="10494"/>
    <cellStyle name="Assumption Percentage. 2 2 3 2 2 2 4" xfId="10495"/>
    <cellStyle name="Assumption Percentage. 2 2 3 2 2 2 5" xfId="10496"/>
    <cellStyle name="Assumption Percentage. 2 2 3 2 2 2 6" xfId="10497"/>
    <cellStyle name="Assumption Percentage. 2 2 3 2 2 2 7" xfId="10498"/>
    <cellStyle name="Assumption Percentage. 2 2 3 2 2 2 8" xfId="10499"/>
    <cellStyle name="Assumption Percentage. 2 2 3 2 2 2 9" xfId="10500"/>
    <cellStyle name="Assumption Percentage. 2 2 3 2 2 3" xfId="10501"/>
    <cellStyle name="Assumption Percentage. 2 2 3 2 2 4" xfId="10502"/>
    <cellStyle name="Assumption Percentage. 2 2 3 2 2 5" xfId="10503"/>
    <cellStyle name="Assumption Percentage. 2 2 3 2 2 6" xfId="10504"/>
    <cellStyle name="Assumption Percentage. 2 2 3 2 2 7" xfId="10505"/>
    <cellStyle name="Assumption Percentage. 2 2 3 2 2 8" xfId="10506"/>
    <cellStyle name="Assumption Percentage. 2 2 3 2 2 9" xfId="10507"/>
    <cellStyle name="Assumption Percentage. 2 2 3 2 3" xfId="10508"/>
    <cellStyle name="Assumption Percentage. 2 2 3 2 3 10" xfId="10509"/>
    <cellStyle name="Assumption Percentage. 2 2 3 2 3 2" xfId="10510"/>
    <cellStyle name="Assumption Percentage. 2 2 3 2 3 3" xfId="10511"/>
    <cellStyle name="Assumption Percentage. 2 2 3 2 3 4" xfId="10512"/>
    <cellStyle name="Assumption Percentage. 2 2 3 2 3 5" xfId="10513"/>
    <cellStyle name="Assumption Percentage. 2 2 3 2 3 6" xfId="10514"/>
    <cellStyle name="Assumption Percentage. 2 2 3 2 3 7" xfId="10515"/>
    <cellStyle name="Assumption Percentage. 2 2 3 2 3 8" xfId="10516"/>
    <cellStyle name="Assumption Percentage. 2 2 3 2 3 9" xfId="10517"/>
    <cellStyle name="Assumption Percentage. 2 2 3 2 4" xfId="10518"/>
    <cellStyle name="Assumption Percentage. 2 2 3 2 5" xfId="10519"/>
    <cellStyle name="Assumption Percentage. 2 2 3 2 6" xfId="10520"/>
    <cellStyle name="Assumption Percentage. 2 2 3 2 7" xfId="10521"/>
    <cellStyle name="Assumption Percentage. 2 2 3 2 8" xfId="10522"/>
    <cellStyle name="Assumption Percentage. 2 2 3 2 9" xfId="10523"/>
    <cellStyle name="Assumption Percentage. 2 2 3 3" xfId="10524"/>
    <cellStyle name="Assumption Percentage. 2 2 3 3 10" xfId="10525"/>
    <cellStyle name="Assumption Percentage. 2 2 3 3 2" xfId="10526"/>
    <cellStyle name="Assumption Percentage. 2 2 3 3 2 10" xfId="10527"/>
    <cellStyle name="Assumption Percentage. 2 2 3 3 2 2" xfId="10528"/>
    <cellStyle name="Assumption Percentage. 2 2 3 3 2 3" xfId="10529"/>
    <cellStyle name="Assumption Percentage. 2 2 3 3 2 4" xfId="10530"/>
    <cellStyle name="Assumption Percentage. 2 2 3 3 2 5" xfId="10531"/>
    <cellStyle name="Assumption Percentage. 2 2 3 3 2 6" xfId="10532"/>
    <cellStyle name="Assumption Percentage. 2 2 3 3 2 7" xfId="10533"/>
    <cellStyle name="Assumption Percentage. 2 2 3 3 2 8" xfId="10534"/>
    <cellStyle name="Assumption Percentage. 2 2 3 3 2 9" xfId="10535"/>
    <cellStyle name="Assumption Percentage. 2 2 3 3 3" xfId="10536"/>
    <cellStyle name="Assumption Percentage. 2 2 3 3 4" xfId="10537"/>
    <cellStyle name="Assumption Percentage. 2 2 3 3 5" xfId="10538"/>
    <cellStyle name="Assumption Percentage. 2 2 3 3 6" xfId="10539"/>
    <cellStyle name="Assumption Percentage. 2 2 3 3 7" xfId="10540"/>
    <cellStyle name="Assumption Percentage. 2 2 3 3 8" xfId="10541"/>
    <cellStyle name="Assumption Percentage. 2 2 3 3 9" xfId="10542"/>
    <cellStyle name="Assumption Percentage. 2 2 3 4" xfId="10543"/>
    <cellStyle name="Assumption Percentage. 2 2 3 4 10" xfId="10544"/>
    <cellStyle name="Assumption Percentage. 2 2 3 4 2" xfId="10545"/>
    <cellStyle name="Assumption Percentage. 2 2 3 4 3" xfId="10546"/>
    <cellStyle name="Assumption Percentage. 2 2 3 4 4" xfId="10547"/>
    <cellStyle name="Assumption Percentage. 2 2 3 4 5" xfId="10548"/>
    <cellStyle name="Assumption Percentage. 2 2 3 4 6" xfId="10549"/>
    <cellStyle name="Assumption Percentage. 2 2 3 4 7" xfId="10550"/>
    <cellStyle name="Assumption Percentage. 2 2 3 4 8" xfId="10551"/>
    <cellStyle name="Assumption Percentage. 2 2 3 4 9" xfId="10552"/>
    <cellStyle name="Assumption Percentage. 2 2 3 5" xfId="10553"/>
    <cellStyle name="Assumption Percentage. 2 2 3 6" xfId="10554"/>
    <cellStyle name="Assumption Percentage. 2 2 3 7" xfId="10555"/>
    <cellStyle name="Assumption Percentage. 2 2 3 8" xfId="10556"/>
    <cellStyle name="Assumption Percentage. 2 2 3 9" xfId="10557"/>
    <cellStyle name="Assumption Percentage. 2 2 4" xfId="10558"/>
    <cellStyle name="Assumption Percentage. 2 2 4 10" xfId="10559"/>
    <cellStyle name="Assumption Percentage. 2 2 4 11" xfId="10560"/>
    <cellStyle name="Assumption Percentage. 2 2 4 12" xfId="10561"/>
    <cellStyle name="Assumption Percentage. 2 2 4 13" xfId="10562"/>
    <cellStyle name="Assumption Percentage. 2 2 4 2" xfId="10563"/>
    <cellStyle name="Assumption Percentage. 2 2 4 2 10" xfId="10564"/>
    <cellStyle name="Assumption Percentage. 2 2 4 2 11" xfId="10565"/>
    <cellStyle name="Assumption Percentage. 2 2 4 2 12" xfId="10566"/>
    <cellStyle name="Assumption Percentage. 2 2 4 2 2" xfId="10567"/>
    <cellStyle name="Assumption Percentage. 2 2 4 2 2 10" xfId="10568"/>
    <cellStyle name="Assumption Percentage. 2 2 4 2 2 2" xfId="10569"/>
    <cellStyle name="Assumption Percentage. 2 2 4 2 2 2 10" xfId="10570"/>
    <cellStyle name="Assumption Percentage. 2 2 4 2 2 2 2" xfId="10571"/>
    <cellStyle name="Assumption Percentage. 2 2 4 2 2 2 3" xfId="10572"/>
    <cellStyle name="Assumption Percentage. 2 2 4 2 2 2 4" xfId="10573"/>
    <cellStyle name="Assumption Percentage. 2 2 4 2 2 2 5" xfId="10574"/>
    <cellStyle name="Assumption Percentage. 2 2 4 2 2 2 6" xfId="10575"/>
    <cellStyle name="Assumption Percentage. 2 2 4 2 2 2 7" xfId="10576"/>
    <cellStyle name="Assumption Percentage. 2 2 4 2 2 2 8" xfId="10577"/>
    <cellStyle name="Assumption Percentage. 2 2 4 2 2 2 9" xfId="10578"/>
    <cellStyle name="Assumption Percentage. 2 2 4 2 2 3" xfId="10579"/>
    <cellStyle name="Assumption Percentage. 2 2 4 2 2 4" xfId="10580"/>
    <cellStyle name="Assumption Percentage. 2 2 4 2 2 5" xfId="10581"/>
    <cellStyle name="Assumption Percentage. 2 2 4 2 2 6" xfId="10582"/>
    <cellStyle name="Assumption Percentage. 2 2 4 2 2 7" xfId="10583"/>
    <cellStyle name="Assumption Percentage. 2 2 4 2 2 8" xfId="10584"/>
    <cellStyle name="Assumption Percentage. 2 2 4 2 2 9" xfId="10585"/>
    <cellStyle name="Assumption Percentage. 2 2 4 2 3" xfId="10586"/>
    <cellStyle name="Assumption Percentage. 2 2 4 2 3 10" xfId="10587"/>
    <cellStyle name="Assumption Percentage. 2 2 4 2 3 2" xfId="10588"/>
    <cellStyle name="Assumption Percentage. 2 2 4 2 3 3" xfId="10589"/>
    <cellStyle name="Assumption Percentage. 2 2 4 2 3 4" xfId="10590"/>
    <cellStyle name="Assumption Percentage. 2 2 4 2 3 5" xfId="10591"/>
    <cellStyle name="Assumption Percentage. 2 2 4 2 3 6" xfId="10592"/>
    <cellStyle name="Assumption Percentage. 2 2 4 2 3 7" xfId="10593"/>
    <cellStyle name="Assumption Percentage. 2 2 4 2 3 8" xfId="10594"/>
    <cellStyle name="Assumption Percentage. 2 2 4 2 3 9" xfId="10595"/>
    <cellStyle name="Assumption Percentage. 2 2 4 2 4" xfId="10596"/>
    <cellStyle name="Assumption Percentage. 2 2 4 2 5" xfId="10597"/>
    <cellStyle name="Assumption Percentage. 2 2 4 2 6" xfId="10598"/>
    <cellStyle name="Assumption Percentage. 2 2 4 2 7" xfId="10599"/>
    <cellStyle name="Assumption Percentage. 2 2 4 2 8" xfId="10600"/>
    <cellStyle name="Assumption Percentage. 2 2 4 2 9" xfId="10601"/>
    <cellStyle name="Assumption Percentage. 2 2 4 3" xfId="10602"/>
    <cellStyle name="Assumption Percentage. 2 2 4 3 10" xfId="10603"/>
    <cellStyle name="Assumption Percentage. 2 2 4 3 2" xfId="10604"/>
    <cellStyle name="Assumption Percentage. 2 2 4 3 2 10" xfId="10605"/>
    <cellStyle name="Assumption Percentage. 2 2 4 3 2 2" xfId="10606"/>
    <cellStyle name="Assumption Percentage. 2 2 4 3 2 3" xfId="10607"/>
    <cellStyle name="Assumption Percentage. 2 2 4 3 2 4" xfId="10608"/>
    <cellStyle name="Assumption Percentage. 2 2 4 3 2 5" xfId="10609"/>
    <cellStyle name="Assumption Percentage. 2 2 4 3 2 6" xfId="10610"/>
    <cellStyle name="Assumption Percentage. 2 2 4 3 2 7" xfId="10611"/>
    <cellStyle name="Assumption Percentage. 2 2 4 3 2 8" xfId="10612"/>
    <cellStyle name="Assumption Percentage. 2 2 4 3 2 9" xfId="10613"/>
    <cellStyle name="Assumption Percentage. 2 2 4 3 3" xfId="10614"/>
    <cellStyle name="Assumption Percentage. 2 2 4 3 4" xfId="10615"/>
    <cellStyle name="Assumption Percentage. 2 2 4 3 5" xfId="10616"/>
    <cellStyle name="Assumption Percentage. 2 2 4 3 6" xfId="10617"/>
    <cellStyle name="Assumption Percentage. 2 2 4 3 7" xfId="10618"/>
    <cellStyle name="Assumption Percentage. 2 2 4 3 8" xfId="10619"/>
    <cellStyle name="Assumption Percentage. 2 2 4 3 9" xfId="10620"/>
    <cellStyle name="Assumption Percentage. 2 2 4 4" xfId="10621"/>
    <cellStyle name="Assumption Percentage. 2 2 4 4 10" xfId="10622"/>
    <cellStyle name="Assumption Percentage. 2 2 4 4 2" xfId="10623"/>
    <cellStyle name="Assumption Percentage. 2 2 4 4 3" xfId="10624"/>
    <cellStyle name="Assumption Percentage. 2 2 4 4 4" xfId="10625"/>
    <cellStyle name="Assumption Percentage. 2 2 4 4 5" xfId="10626"/>
    <cellStyle name="Assumption Percentage. 2 2 4 4 6" xfId="10627"/>
    <cellStyle name="Assumption Percentage. 2 2 4 4 7" xfId="10628"/>
    <cellStyle name="Assumption Percentage. 2 2 4 4 8" xfId="10629"/>
    <cellStyle name="Assumption Percentage. 2 2 4 4 9" xfId="10630"/>
    <cellStyle name="Assumption Percentage. 2 2 4 5" xfId="10631"/>
    <cellStyle name="Assumption Percentage. 2 2 4 6" xfId="10632"/>
    <cellStyle name="Assumption Percentage. 2 2 4 7" xfId="10633"/>
    <cellStyle name="Assumption Percentage. 2 2 4 8" xfId="10634"/>
    <cellStyle name="Assumption Percentage. 2 2 4 9" xfId="10635"/>
    <cellStyle name="Assumption Percentage. 2 2 5" xfId="10636"/>
    <cellStyle name="Assumption Percentage. 2 2 5 10" xfId="10637"/>
    <cellStyle name="Assumption Percentage. 2 2 5 11" xfId="10638"/>
    <cellStyle name="Assumption Percentage. 2 2 5 12" xfId="10639"/>
    <cellStyle name="Assumption Percentage. 2 2 5 2" xfId="10640"/>
    <cellStyle name="Assumption Percentage. 2 2 5 2 10" xfId="10641"/>
    <cellStyle name="Assumption Percentage. 2 2 5 2 2" xfId="10642"/>
    <cellStyle name="Assumption Percentage. 2 2 5 2 2 10" xfId="10643"/>
    <cellStyle name="Assumption Percentage. 2 2 5 2 2 2" xfId="10644"/>
    <cellStyle name="Assumption Percentage. 2 2 5 2 2 3" xfId="10645"/>
    <cellStyle name="Assumption Percentage. 2 2 5 2 2 4" xfId="10646"/>
    <cellStyle name="Assumption Percentage. 2 2 5 2 2 5" xfId="10647"/>
    <cellStyle name="Assumption Percentage. 2 2 5 2 2 6" xfId="10648"/>
    <cellStyle name="Assumption Percentage. 2 2 5 2 2 7" xfId="10649"/>
    <cellStyle name="Assumption Percentage. 2 2 5 2 2 8" xfId="10650"/>
    <cellStyle name="Assumption Percentage. 2 2 5 2 2 9" xfId="10651"/>
    <cellStyle name="Assumption Percentage. 2 2 5 2 3" xfId="10652"/>
    <cellStyle name="Assumption Percentage. 2 2 5 2 4" xfId="10653"/>
    <cellStyle name="Assumption Percentage. 2 2 5 2 5" xfId="10654"/>
    <cellStyle name="Assumption Percentage. 2 2 5 2 6" xfId="10655"/>
    <cellStyle name="Assumption Percentage. 2 2 5 2 7" xfId="10656"/>
    <cellStyle name="Assumption Percentage. 2 2 5 2 8" xfId="10657"/>
    <cellStyle name="Assumption Percentage. 2 2 5 2 9" xfId="10658"/>
    <cellStyle name="Assumption Percentage. 2 2 5 3" xfId="10659"/>
    <cellStyle name="Assumption Percentage. 2 2 5 3 10" xfId="10660"/>
    <cellStyle name="Assumption Percentage. 2 2 5 3 2" xfId="10661"/>
    <cellStyle name="Assumption Percentage. 2 2 5 3 3" xfId="10662"/>
    <cellStyle name="Assumption Percentage. 2 2 5 3 4" xfId="10663"/>
    <cellStyle name="Assumption Percentage. 2 2 5 3 5" xfId="10664"/>
    <cellStyle name="Assumption Percentage. 2 2 5 3 6" xfId="10665"/>
    <cellStyle name="Assumption Percentage. 2 2 5 3 7" xfId="10666"/>
    <cellStyle name="Assumption Percentage. 2 2 5 3 8" xfId="10667"/>
    <cellStyle name="Assumption Percentage. 2 2 5 3 9" xfId="10668"/>
    <cellStyle name="Assumption Percentage. 2 2 5 4" xfId="10669"/>
    <cellStyle name="Assumption Percentage. 2 2 5 5" xfId="10670"/>
    <cellStyle name="Assumption Percentage. 2 2 5 6" xfId="10671"/>
    <cellStyle name="Assumption Percentage. 2 2 5 7" xfId="10672"/>
    <cellStyle name="Assumption Percentage. 2 2 5 8" xfId="10673"/>
    <cellStyle name="Assumption Percentage. 2 2 5 9" xfId="10674"/>
    <cellStyle name="Assumption Percentage. 2 2 6" xfId="10675"/>
    <cellStyle name="Assumption Percentage. 2 2 6 10" xfId="10676"/>
    <cellStyle name="Assumption Percentage. 2 2 6 11" xfId="10677"/>
    <cellStyle name="Assumption Percentage. 2 2 6 12" xfId="10678"/>
    <cellStyle name="Assumption Percentage. 2 2 6 2" xfId="10679"/>
    <cellStyle name="Assumption Percentage. 2 2 6 2 10" xfId="10680"/>
    <cellStyle name="Assumption Percentage. 2 2 6 2 2" xfId="10681"/>
    <cellStyle name="Assumption Percentage. 2 2 6 2 2 10" xfId="10682"/>
    <cellStyle name="Assumption Percentage. 2 2 6 2 2 2" xfId="10683"/>
    <cellStyle name="Assumption Percentage. 2 2 6 2 2 3" xfId="10684"/>
    <cellStyle name="Assumption Percentage. 2 2 6 2 2 4" xfId="10685"/>
    <cellStyle name="Assumption Percentage. 2 2 6 2 2 5" xfId="10686"/>
    <cellStyle name="Assumption Percentage. 2 2 6 2 2 6" xfId="10687"/>
    <cellStyle name="Assumption Percentage. 2 2 6 2 2 7" xfId="10688"/>
    <cellStyle name="Assumption Percentage. 2 2 6 2 2 8" xfId="10689"/>
    <cellStyle name="Assumption Percentage. 2 2 6 2 2 9" xfId="10690"/>
    <cellStyle name="Assumption Percentage. 2 2 6 2 3" xfId="10691"/>
    <cellStyle name="Assumption Percentage. 2 2 6 2 4" xfId="10692"/>
    <cellStyle name="Assumption Percentage. 2 2 6 2 5" xfId="10693"/>
    <cellStyle name="Assumption Percentage. 2 2 6 2 6" xfId="10694"/>
    <cellStyle name="Assumption Percentage. 2 2 6 2 7" xfId="10695"/>
    <cellStyle name="Assumption Percentage. 2 2 6 2 8" xfId="10696"/>
    <cellStyle name="Assumption Percentage. 2 2 6 2 9" xfId="10697"/>
    <cellStyle name="Assumption Percentage. 2 2 6 3" xfId="10698"/>
    <cellStyle name="Assumption Percentage. 2 2 6 3 10" xfId="10699"/>
    <cellStyle name="Assumption Percentage. 2 2 6 3 2" xfId="10700"/>
    <cellStyle name="Assumption Percentage. 2 2 6 3 3" xfId="10701"/>
    <cellStyle name="Assumption Percentage. 2 2 6 3 4" xfId="10702"/>
    <cellStyle name="Assumption Percentage. 2 2 6 3 5" xfId="10703"/>
    <cellStyle name="Assumption Percentage. 2 2 6 3 6" xfId="10704"/>
    <cellStyle name="Assumption Percentage. 2 2 6 3 7" xfId="10705"/>
    <cellStyle name="Assumption Percentage. 2 2 6 3 8" xfId="10706"/>
    <cellStyle name="Assumption Percentage. 2 2 6 3 9" xfId="10707"/>
    <cellStyle name="Assumption Percentage. 2 2 6 4" xfId="10708"/>
    <cellStyle name="Assumption Percentage. 2 2 6 5" xfId="10709"/>
    <cellStyle name="Assumption Percentage. 2 2 6 6" xfId="10710"/>
    <cellStyle name="Assumption Percentage. 2 2 6 7" xfId="10711"/>
    <cellStyle name="Assumption Percentage. 2 2 6 8" xfId="10712"/>
    <cellStyle name="Assumption Percentage. 2 2 6 9" xfId="10713"/>
    <cellStyle name="Assumption Percentage. 2 2 7" xfId="10714"/>
    <cellStyle name="Assumption Percentage. 2 2 7 10" xfId="10715"/>
    <cellStyle name="Assumption Percentage. 2 2 7 11" xfId="10716"/>
    <cellStyle name="Assumption Percentage. 2 2 7 12" xfId="10717"/>
    <cellStyle name="Assumption Percentage. 2 2 7 2" xfId="10718"/>
    <cellStyle name="Assumption Percentage. 2 2 7 2 10" xfId="10719"/>
    <cellStyle name="Assumption Percentage. 2 2 7 2 2" xfId="10720"/>
    <cellStyle name="Assumption Percentage. 2 2 7 2 2 10" xfId="10721"/>
    <cellStyle name="Assumption Percentage. 2 2 7 2 2 2" xfId="10722"/>
    <cellStyle name="Assumption Percentage. 2 2 7 2 2 3" xfId="10723"/>
    <cellStyle name="Assumption Percentage. 2 2 7 2 2 4" xfId="10724"/>
    <cellStyle name="Assumption Percentage. 2 2 7 2 2 5" xfId="10725"/>
    <cellStyle name="Assumption Percentage. 2 2 7 2 2 6" xfId="10726"/>
    <cellStyle name="Assumption Percentage. 2 2 7 2 2 7" xfId="10727"/>
    <cellStyle name="Assumption Percentage. 2 2 7 2 2 8" xfId="10728"/>
    <cellStyle name="Assumption Percentage. 2 2 7 2 2 9" xfId="10729"/>
    <cellStyle name="Assumption Percentage. 2 2 7 2 3" xfId="10730"/>
    <cellStyle name="Assumption Percentage. 2 2 7 2 4" xfId="10731"/>
    <cellStyle name="Assumption Percentage. 2 2 7 2 5" xfId="10732"/>
    <cellStyle name="Assumption Percentage. 2 2 7 2 6" xfId="10733"/>
    <cellStyle name="Assumption Percentage. 2 2 7 2 7" xfId="10734"/>
    <cellStyle name="Assumption Percentage. 2 2 7 2 8" xfId="10735"/>
    <cellStyle name="Assumption Percentage. 2 2 7 2 9" xfId="10736"/>
    <cellStyle name="Assumption Percentage. 2 2 7 3" xfId="10737"/>
    <cellStyle name="Assumption Percentage. 2 2 7 3 10" xfId="10738"/>
    <cellStyle name="Assumption Percentage. 2 2 7 3 2" xfId="10739"/>
    <cellStyle name="Assumption Percentage. 2 2 7 3 3" xfId="10740"/>
    <cellStyle name="Assumption Percentage. 2 2 7 3 4" xfId="10741"/>
    <cellStyle name="Assumption Percentage. 2 2 7 3 5" xfId="10742"/>
    <cellStyle name="Assumption Percentage. 2 2 7 3 6" xfId="10743"/>
    <cellStyle name="Assumption Percentage. 2 2 7 3 7" xfId="10744"/>
    <cellStyle name="Assumption Percentage. 2 2 7 3 8" xfId="10745"/>
    <cellStyle name="Assumption Percentage. 2 2 7 3 9" xfId="10746"/>
    <cellStyle name="Assumption Percentage. 2 2 7 4" xfId="10747"/>
    <cellStyle name="Assumption Percentage. 2 2 7 5" xfId="10748"/>
    <cellStyle name="Assumption Percentage. 2 2 7 6" xfId="10749"/>
    <cellStyle name="Assumption Percentage. 2 2 7 7" xfId="10750"/>
    <cellStyle name="Assumption Percentage. 2 2 7 8" xfId="10751"/>
    <cellStyle name="Assumption Percentage. 2 2 7 9" xfId="10752"/>
    <cellStyle name="Assumption Percentage. 2 2 8" xfId="10753"/>
    <cellStyle name="Assumption Percentage. 2 2 8 10" xfId="10754"/>
    <cellStyle name="Assumption Percentage. 2 2 8 2" xfId="10755"/>
    <cellStyle name="Assumption Percentage. 2 2 8 2 10" xfId="10756"/>
    <cellStyle name="Assumption Percentage. 2 2 8 2 2" xfId="10757"/>
    <cellStyle name="Assumption Percentage. 2 2 8 2 3" xfId="10758"/>
    <cellStyle name="Assumption Percentage. 2 2 8 2 4" xfId="10759"/>
    <cellStyle name="Assumption Percentage. 2 2 8 2 5" xfId="10760"/>
    <cellStyle name="Assumption Percentage. 2 2 8 2 6" xfId="10761"/>
    <cellStyle name="Assumption Percentage. 2 2 8 2 7" xfId="10762"/>
    <cellStyle name="Assumption Percentage. 2 2 8 2 8" xfId="10763"/>
    <cellStyle name="Assumption Percentage. 2 2 8 2 9" xfId="10764"/>
    <cellStyle name="Assumption Percentage. 2 2 8 3" xfId="10765"/>
    <cellStyle name="Assumption Percentage. 2 2 8 4" xfId="10766"/>
    <cellStyle name="Assumption Percentage. 2 2 8 5" xfId="10767"/>
    <cellStyle name="Assumption Percentage. 2 2 8 6" xfId="10768"/>
    <cellStyle name="Assumption Percentage. 2 2 8 7" xfId="10769"/>
    <cellStyle name="Assumption Percentage. 2 2 8 8" xfId="10770"/>
    <cellStyle name="Assumption Percentage. 2 2 8 9" xfId="10771"/>
    <cellStyle name="Assumption Percentage. 2 2 9" xfId="10772"/>
    <cellStyle name="Assumption Percentage. 2 2 9 10" xfId="10773"/>
    <cellStyle name="Assumption Percentage. 2 2 9 2" xfId="10774"/>
    <cellStyle name="Assumption Percentage. 2 2 9 3" xfId="10775"/>
    <cellStyle name="Assumption Percentage. 2 2 9 4" xfId="10776"/>
    <cellStyle name="Assumption Percentage. 2 2 9 5" xfId="10777"/>
    <cellStyle name="Assumption Percentage. 2 2 9 6" xfId="10778"/>
    <cellStyle name="Assumption Percentage. 2 2 9 7" xfId="10779"/>
    <cellStyle name="Assumption Percentage. 2 2 9 8" xfId="10780"/>
    <cellStyle name="Assumption Percentage. 2 2 9 9" xfId="10781"/>
    <cellStyle name="Assumption Percentage. 2 3" xfId="10782"/>
    <cellStyle name="Assumption Percentage. 2 3 10" xfId="10783"/>
    <cellStyle name="Assumption Percentage. 2 3 11" xfId="10784"/>
    <cellStyle name="Assumption Percentage. 2 3 12" xfId="10785"/>
    <cellStyle name="Assumption Percentage. 2 3 13" xfId="10786"/>
    <cellStyle name="Assumption Percentage. 2 3 14" xfId="10787"/>
    <cellStyle name="Assumption Percentage. 2 3 2" xfId="10788"/>
    <cellStyle name="Assumption Percentage. 2 3 2 10" xfId="10789"/>
    <cellStyle name="Assumption Percentage. 2 3 2 11" xfId="10790"/>
    <cellStyle name="Assumption Percentage. 2 3 2 12" xfId="10791"/>
    <cellStyle name="Assumption Percentage. 2 3 2 13" xfId="10792"/>
    <cellStyle name="Assumption Percentage. 2 3 2 2" xfId="10793"/>
    <cellStyle name="Assumption Percentage. 2 3 2 2 10" xfId="10794"/>
    <cellStyle name="Assumption Percentage. 2 3 2 2 11" xfId="10795"/>
    <cellStyle name="Assumption Percentage. 2 3 2 2 12" xfId="10796"/>
    <cellStyle name="Assumption Percentage. 2 3 2 2 2" xfId="10797"/>
    <cellStyle name="Assumption Percentage. 2 3 2 2 2 10" xfId="10798"/>
    <cellStyle name="Assumption Percentage. 2 3 2 2 2 2" xfId="10799"/>
    <cellStyle name="Assumption Percentage. 2 3 2 2 2 2 10" xfId="10800"/>
    <cellStyle name="Assumption Percentage. 2 3 2 2 2 2 2" xfId="10801"/>
    <cellStyle name="Assumption Percentage. 2 3 2 2 2 2 3" xfId="10802"/>
    <cellStyle name="Assumption Percentage. 2 3 2 2 2 2 4" xfId="10803"/>
    <cellStyle name="Assumption Percentage. 2 3 2 2 2 2 5" xfId="10804"/>
    <cellStyle name="Assumption Percentage. 2 3 2 2 2 2 6" xfId="10805"/>
    <cellStyle name="Assumption Percentage. 2 3 2 2 2 2 7" xfId="10806"/>
    <cellStyle name="Assumption Percentage. 2 3 2 2 2 2 8" xfId="10807"/>
    <cellStyle name="Assumption Percentage. 2 3 2 2 2 2 9" xfId="10808"/>
    <cellStyle name="Assumption Percentage. 2 3 2 2 2 3" xfId="10809"/>
    <cellStyle name="Assumption Percentage. 2 3 2 2 2 4" xfId="10810"/>
    <cellStyle name="Assumption Percentage. 2 3 2 2 2 5" xfId="10811"/>
    <cellStyle name="Assumption Percentage. 2 3 2 2 2 6" xfId="10812"/>
    <cellStyle name="Assumption Percentage. 2 3 2 2 2 7" xfId="10813"/>
    <cellStyle name="Assumption Percentage. 2 3 2 2 2 8" xfId="10814"/>
    <cellStyle name="Assumption Percentage. 2 3 2 2 2 9" xfId="10815"/>
    <cellStyle name="Assumption Percentage. 2 3 2 2 3" xfId="10816"/>
    <cellStyle name="Assumption Percentage. 2 3 2 2 3 10" xfId="10817"/>
    <cellStyle name="Assumption Percentage. 2 3 2 2 3 2" xfId="10818"/>
    <cellStyle name="Assumption Percentage. 2 3 2 2 3 3" xfId="10819"/>
    <cellStyle name="Assumption Percentage. 2 3 2 2 3 4" xfId="10820"/>
    <cellStyle name="Assumption Percentage. 2 3 2 2 3 5" xfId="10821"/>
    <cellStyle name="Assumption Percentage. 2 3 2 2 3 6" xfId="10822"/>
    <cellStyle name="Assumption Percentage. 2 3 2 2 3 7" xfId="10823"/>
    <cellStyle name="Assumption Percentage. 2 3 2 2 3 8" xfId="10824"/>
    <cellStyle name="Assumption Percentage. 2 3 2 2 3 9" xfId="10825"/>
    <cellStyle name="Assumption Percentage. 2 3 2 2 4" xfId="10826"/>
    <cellStyle name="Assumption Percentage. 2 3 2 2 5" xfId="10827"/>
    <cellStyle name="Assumption Percentage. 2 3 2 2 6" xfId="10828"/>
    <cellStyle name="Assumption Percentage. 2 3 2 2 7" xfId="10829"/>
    <cellStyle name="Assumption Percentage. 2 3 2 2 8" xfId="10830"/>
    <cellStyle name="Assumption Percentage. 2 3 2 2 9" xfId="10831"/>
    <cellStyle name="Assumption Percentage. 2 3 2 3" xfId="10832"/>
    <cellStyle name="Assumption Percentage. 2 3 2 3 10" xfId="10833"/>
    <cellStyle name="Assumption Percentage. 2 3 2 3 2" xfId="10834"/>
    <cellStyle name="Assumption Percentage. 2 3 2 3 2 10" xfId="10835"/>
    <cellStyle name="Assumption Percentage. 2 3 2 3 2 2" xfId="10836"/>
    <cellStyle name="Assumption Percentage. 2 3 2 3 2 3" xfId="10837"/>
    <cellStyle name="Assumption Percentage. 2 3 2 3 2 4" xfId="10838"/>
    <cellStyle name="Assumption Percentage. 2 3 2 3 2 5" xfId="10839"/>
    <cellStyle name="Assumption Percentage. 2 3 2 3 2 6" xfId="10840"/>
    <cellStyle name="Assumption Percentage. 2 3 2 3 2 7" xfId="10841"/>
    <cellStyle name="Assumption Percentage. 2 3 2 3 2 8" xfId="10842"/>
    <cellStyle name="Assumption Percentage. 2 3 2 3 2 9" xfId="10843"/>
    <cellStyle name="Assumption Percentage. 2 3 2 3 3" xfId="10844"/>
    <cellStyle name="Assumption Percentage. 2 3 2 3 4" xfId="10845"/>
    <cellStyle name="Assumption Percentage. 2 3 2 3 5" xfId="10846"/>
    <cellStyle name="Assumption Percentage. 2 3 2 3 6" xfId="10847"/>
    <cellStyle name="Assumption Percentage. 2 3 2 3 7" xfId="10848"/>
    <cellStyle name="Assumption Percentage. 2 3 2 3 8" xfId="10849"/>
    <cellStyle name="Assumption Percentage. 2 3 2 3 9" xfId="10850"/>
    <cellStyle name="Assumption Percentage. 2 3 2 4" xfId="10851"/>
    <cellStyle name="Assumption Percentage. 2 3 2 4 10" xfId="10852"/>
    <cellStyle name="Assumption Percentage. 2 3 2 4 2" xfId="10853"/>
    <cellStyle name="Assumption Percentage. 2 3 2 4 3" xfId="10854"/>
    <cellStyle name="Assumption Percentage. 2 3 2 4 4" xfId="10855"/>
    <cellStyle name="Assumption Percentage. 2 3 2 4 5" xfId="10856"/>
    <cellStyle name="Assumption Percentage. 2 3 2 4 6" xfId="10857"/>
    <cellStyle name="Assumption Percentage. 2 3 2 4 7" xfId="10858"/>
    <cellStyle name="Assumption Percentage. 2 3 2 4 8" xfId="10859"/>
    <cellStyle name="Assumption Percentage. 2 3 2 4 9" xfId="10860"/>
    <cellStyle name="Assumption Percentage. 2 3 2 5" xfId="10861"/>
    <cellStyle name="Assumption Percentage. 2 3 2 6" xfId="10862"/>
    <cellStyle name="Assumption Percentage. 2 3 2 7" xfId="10863"/>
    <cellStyle name="Assumption Percentage. 2 3 2 8" xfId="10864"/>
    <cellStyle name="Assumption Percentage. 2 3 2 9" xfId="10865"/>
    <cellStyle name="Assumption Percentage. 2 3 3" xfId="10866"/>
    <cellStyle name="Assumption Percentage. 2 3 3 10" xfId="10867"/>
    <cellStyle name="Assumption Percentage. 2 3 3 11" xfId="10868"/>
    <cellStyle name="Assumption Percentage. 2 3 3 12" xfId="10869"/>
    <cellStyle name="Assumption Percentage. 2 3 3 2" xfId="10870"/>
    <cellStyle name="Assumption Percentage. 2 3 3 2 10" xfId="10871"/>
    <cellStyle name="Assumption Percentage. 2 3 3 2 2" xfId="10872"/>
    <cellStyle name="Assumption Percentage. 2 3 3 2 2 10" xfId="10873"/>
    <cellStyle name="Assumption Percentage. 2 3 3 2 2 2" xfId="10874"/>
    <cellStyle name="Assumption Percentage. 2 3 3 2 2 3" xfId="10875"/>
    <cellStyle name="Assumption Percentage. 2 3 3 2 2 4" xfId="10876"/>
    <cellStyle name="Assumption Percentage. 2 3 3 2 2 5" xfId="10877"/>
    <cellStyle name="Assumption Percentage. 2 3 3 2 2 6" xfId="10878"/>
    <cellStyle name="Assumption Percentage. 2 3 3 2 2 7" xfId="10879"/>
    <cellStyle name="Assumption Percentage. 2 3 3 2 2 8" xfId="10880"/>
    <cellStyle name="Assumption Percentage. 2 3 3 2 2 9" xfId="10881"/>
    <cellStyle name="Assumption Percentage. 2 3 3 2 3" xfId="10882"/>
    <cellStyle name="Assumption Percentage. 2 3 3 2 4" xfId="10883"/>
    <cellStyle name="Assumption Percentage. 2 3 3 2 5" xfId="10884"/>
    <cellStyle name="Assumption Percentage. 2 3 3 2 6" xfId="10885"/>
    <cellStyle name="Assumption Percentage. 2 3 3 2 7" xfId="10886"/>
    <cellStyle name="Assumption Percentage. 2 3 3 2 8" xfId="10887"/>
    <cellStyle name="Assumption Percentage. 2 3 3 2 9" xfId="10888"/>
    <cellStyle name="Assumption Percentage. 2 3 3 3" xfId="10889"/>
    <cellStyle name="Assumption Percentage. 2 3 3 3 10" xfId="10890"/>
    <cellStyle name="Assumption Percentage. 2 3 3 3 2" xfId="10891"/>
    <cellStyle name="Assumption Percentage. 2 3 3 3 3" xfId="10892"/>
    <cellStyle name="Assumption Percentage. 2 3 3 3 4" xfId="10893"/>
    <cellStyle name="Assumption Percentage. 2 3 3 3 5" xfId="10894"/>
    <cellStyle name="Assumption Percentage. 2 3 3 3 6" xfId="10895"/>
    <cellStyle name="Assumption Percentage. 2 3 3 3 7" xfId="10896"/>
    <cellStyle name="Assumption Percentage. 2 3 3 3 8" xfId="10897"/>
    <cellStyle name="Assumption Percentage. 2 3 3 3 9" xfId="10898"/>
    <cellStyle name="Assumption Percentage. 2 3 3 4" xfId="10899"/>
    <cellStyle name="Assumption Percentage. 2 3 3 5" xfId="10900"/>
    <cellStyle name="Assumption Percentage. 2 3 3 6" xfId="10901"/>
    <cellStyle name="Assumption Percentage. 2 3 3 7" xfId="10902"/>
    <cellStyle name="Assumption Percentage. 2 3 3 8" xfId="10903"/>
    <cellStyle name="Assumption Percentage. 2 3 3 9" xfId="10904"/>
    <cellStyle name="Assumption Percentage. 2 3 4" xfId="10905"/>
    <cellStyle name="Assumption Percentage. 2 3 4 10" xfId="10906"/>
    <cellStyle name="Assumption Percentage. 2 3 4 2" xfId="10907"/>
    <cellStyle name="Assumption Percentage. 2 3 4 2 10" xfId="10908"/>
    <cellStyle name="Assumption Percentage. 2 3 4 2 2" xfId="10909"/>
    <cellStyle name="Assumption Percentage. 2 3 4 2 3" xfId="10910"/>
    <cellStyle name="Assumption Percentage. 2 3 4 2 4" xfId="10911"/>
    <cellStyle name="Assumption Percentage. 2 3 4 2 5" xfId="10912"/>
    <cellStyle name="Assumption Percentage. 2 3 4 2 6" xfId="10913"/>
    <cellStyle name="Assumption Percentage. 2 3 4 2 7" xfId="10914"/>
    <cellStyle name="Assumption Percentage. 2 3 4 2 8" xfId="10915"/>
    <cellStyle name="Assumption Percentage. 2 3 4 2 9" xfId="10916"/>
    <cellStyle name="Assumption Percentage. 2 3 4 3" xfId="10917"/>
    <cellStyle name="Assumption Percentage. 2 3 4 4" xfId="10918"/>
    <cellStyle name="Assumption Percentage. 2 3 4 5" xfId="10919"/>
    <cellStyle name="Assumption Percentage. 2 3 4 6" xfId="10920"/>
    <cellStyle name="Assumption Percentage. 2 3 4 7" xfId="10921"/>
    <cellStyle name="Assumption Percentage. 2 3 4 8" xfId="10922"/>
    <cellStyle name="Assumption Percentage. 2 3 4 9" xfId="10923"/>
    <cellStyle name="Assumption Percentage. 2 3 5" xfId="10924"/>
    <cellStyle name="Assumption Percentage. 2 3 5 10" xfId="10925"/>
    <cellStyle name="Assumption Percentage. 2 3 5 2" xfId="10926"/>
    <cellStyle name="Assumption Percentage. 2 3 5 3" xfId="10927"/>
    <cellStyle name="Assumption Percentage. 2 3 5 4" xfId="10928"/>
    <cellStyle name="Assumption Percentage. 2 3 5 5" xfId="10929"/>
    <cellStyle name="Assumption Percentage. 2 3 5 6" xfId="10930"/>
    <cellStyle name="Assumption Percentage. 2 3 5 7" xfId="10931"/>
    <cellStyle name="Assumption Percentage. 2 3 5 8" xfId="10932"/>
    <cellStyle name="Assumption Percentage. 2 3 5 9" xfId="10933"/>
    <cellStyle name="Assumption Percentage. 2 3 6" xfId="10934"/>
    <cellStyle name="Assumption Percentage. 2 3 7" xfId="10935"/>
    <cellStyle name="Assumption Percentage. 2 3 8" xfId="10936"/>
    <cellStyle name="Assumption Percentage. 2 3 9" xfId="10937"/>
    <cellStyle name="Assumption Percentage. 2 4" xfId="10938"/>
    <cellStyle name="Assumption Percentage. 2 4 10" xfId="10939"/>
    <cellStyle name="Assumption Percentage. 2 4 11" xfId="10940"/>
    <cellStyle name="Assumption Percentage. 2 4 12" xfId="10941"/>
    <cellStyle name="Assumption Percentage. 2 4 13" xfId="10942"/>
    <cellStyle name="Assumption Percentage. 2 4 2" xfId="10943"/>
    <cellStyle name="Assumption Percentage. 2 4 2 10" xfId="10944"/>
    <cellStyle name="Assumption Percentage. 2 4 2 11" xfId="10945"/>
    <cellStyle name="Assumption Percentage. 2 4 2 12" xfId="10946"/>
    <cellStyle name="Assumption Percentage. 2 4 2 2" xfId="10947"/>
    <cellStyle name="Assumption Percentage. 2 4 2 2 10" xfId="10948"/>
    <cellStyle name="Assumption Percentage. 2 4 2 2 2" xfId="10949"/>
    <cellStyle name="Assumption Percentage. 2 4 2 2 2 10" xfId="10950"/>
    <cellStyle name="Assumption Percentage. 2 4 2 2 2 2" xfId="10951"/>
    <cellStyle name="Assumption Percentage. 2 4 2 2 2 3" xfId="10952"/>
    <cellStyle name="Assumption Percentage. 2 4 2 2 2 4" xfId="10953"/>
    <cellStyle name="Assumption Percentage. 2 4 2 2 2 5" xfId="10954"/>
    <cellStyle name="Assumption Percentage. 2 4 2 2 2 6" xfId="10955"/>
    <cellStyle name="Assumption Percentage. 2 4 2 2 2 7" xfId="10956"/>
    <cellStyle name="Assumption Percentage. 2 4 2 2 2 8" xfId="10957"/>
    <cellStyle name="Assumption Percentage. 2 4 2 2 2 9" xfId="10958"/>
    <cellStyle name="Assumption Percentage. 2 4 2 2 3" xfId="10959"/>
    <cellStyle name="Assumption Percentage. 2 4 2 2 4" xfId="10960"/>
    <cellStyle name="Assumption Percentage. 2 4 2 2 5" xfId="10961"/>
    <cellStyle name="Assumption Percentage. 2 4 2 2 6" xfId="10962"/>
    <cellStyle name="Assumption Percentage. 2 4 2 2 7" xfId="10963"/>
    <cellStyle name="Assumption Percentage. 2 4 2 2 8" xfId="10964"/>
    <cellStyle name="Assumption Percentage. 2 4 2 2 9" xfId="10965"/>
    <cellStyle name="Assumption Percentage. 2 4 2 3" xfId="10966"/>
    <cellStyle name="Assumption Percentage. 2 4 2 3 10" xfId="10967"/>
    <cellStyle name="Assumption Percentage. 2 4 2 3 2" xfId="10968"/>
    <cellStyle name="Assumption Percentage. 2 4 2 3 3" xfId="10969"/>
    <cellStyle name="Assumption Percentage. 2 4 2 3 4" xfId="10970"/>
    <cellStyle name="Assumption Percentage. 2 4 2 3 5" xfId="10971"/>
    <cellStyle name="Assumption Percentage. 2 4 2 3 6" xfId="10972"/>
    <cellStyle name="Assumption Percentage. 2 4 2 3 7" xfId="10973"/>
    <cellStyle name="Assumption Percentage. 2 4 2 3 8" xfId="10974"/>
    <cellStyle name="Assumption Percentage. 2 4 2 3 9" xfId="10975"/>
    <cellStyle name="Assumption Percentage. 2 4 2 4" xfId="10976"/>
    <cellStyle name="Assumption Percentage. 2 4 2 5" xfId="10977"/>
    <cellStyle name="Assumption Percentage. 2 4 2 6" xfId="10978"/>
    <cellStyle name="Assumption Percentage. 2 4 2 7" xfId="10979"/>
    <cellStyle name="Assumption Percentage. 2 4 2 8" xfId="10980"/>
    <cellStyle name="Assumption Percentage. 2 4 2 9" xfId="10981"/>
    <cellStyle name="Assumption Percentage. 2 4 3" xfId="10982"/>
    <cellStyle name="Assumption Percentage. 2 4 3 10" xfId="10983"/>
    <cellStyle name="Assumption Percentage. 2 4 3 2" xfId="10984"/>
    <cellStyle name="Assumption Percentage. 2 4 3 2 10" xfId="10985"/>
    <cellStyle name="Assumption Percentage. 2 4 3 2 2" xfId="10986"/>
    <cellStyle name="Assumption Percentage. 2 4 3 2 3" xfId="10987"/>
    <cellStyle name="Assumption Percentage. 2 4 3 2 4" xfId="10988"/>
    <cellStyle name="Assumption Percentage. 2 4 3 2 5" xfId="10989"/>
    <cellStyle name="Assumption Percentage. 2 4 3 2 6" xfId="10990"/>
    <cellStyle name="Assumption Percentage. 2 4 3 2 7" xfId="10991"/>
    <cellStyle name="Assumption Percentage. 2 4 3 2 8" xfId="10992"/>
    <cellStyle name="Assumption Percentage. 2 4 3 2 9" xfId="10993"/>
    <cellStyle name="Assumption Percentage. 2 4 3 3" xfId="10994"/>
    <cellStyle name="Assumption Percentage. 2 4 3 4" xfId="10995"/>
    <cellStyle name="Assumption Percentage. 2 4 3 5" xfId="10996"/>
    <cellStyle name="Assumption Percentage. 2 4 3 6" xfId="10997"/>
    <cellStyle name="Assumption Percentage. 2 4 3 7" xfId="10998"/>
    <cellStyle name="Assumption Percentage. 2 4 3 8" xfId="10999"/>
    <cellStyle name="Assumption Percentage. 2 4 3 9" xfId="11000"/>
    <cellStyle name="Assumption Percentage. 2 4 4" xfId="11001"/>
    <cellStyle name="Assumption Percentage. 2 4 4 10" xfId="11002"/>
    <cellStyle name="Assumption Percentage. 2 4 4 2" xfId="11003"/>
    <cellStyle name="Assumption Percentage. 2 4 4 3" xfId="11004"/>
    <cellStyle name="Assumption Percentage. 2 4 4 4" xfId="11005"/>
    <cellStyle name="Assumption Percentage. 2 4 4 5" xfId="11006"/>
    <cellStyle name="Assumption Percentage. 2 4 4 6" xfId="11007"/>
    <cellStyle name="Assumption Percentage. 2 4 4 7" xfId="11008"/>
    <cellStyle name="Assumption Percentage. 2 4 4 8" xfId="11009"/>
    <cellStyle name="Assumption Percentage. 2 4 4 9" xfId="11010"/>
    <cellStyle name="Assumption Percentage. 2 4 5" xfId="11011"/>
    <cellStyle name="Assumption Percentage. 2 4 6" xfId="11012"/>
    <cellStyle name="Assumption Percentage. 2 4 7" xfId="11013"/>
    <cellStyle name="Assumption Percentage. 2 4 8" xfId="11014"/>
    <cellStyle name="Assumption Percentage. 2 4 9" xfId="11015"/>
    <cellStyle name="Assumption Percentage. 2 5" xfId="11016"/>
    <cellStyle name="Assumption Percentage. 2 5 10" xfId="11017"/>
    <cellStyle name="Assumption Percentage. 2 5 11" xfId="11018"/>
    <cellStyle name="Assumption Percentage. 2 5 12" xfId="11019"/>
    <cellStyle name="Assumption Percentage. 2 5 13" xfId="11020"/>
    <cellStyle name="Assumption Percentage. 2 5 2" xfId="11021"/>
    <cellStyle name="Assumption Percentage. 2 5 2 10" xfId="11022"/>
    <cellStyle name="Assumption Percentage. 2 5 2 11" xfId="11023"/>
    <cellStyle name="Assumption Percentage. 2 5 2 12" xfId="11024"/>
    <cellStyle name="Assumption Percentage. 2 5 2 2" xfId="11025"/>
    <cellStyle name="Assumption Percentage. 2 5 2 2 10" xfId="11026"/>
    <cellStyle name="Assumption Percentage. 2 5 2 2 2" xfId="11027"/>
    <cellStyle name="Assumption Percentage. 2 5 2 2 2 10" xfId="11028"/>
    <cellStyle name="Assumption Percentage. 2 5 2 2 2 2" xfId="11029"/>
    <cellStyle name="Assumption Percentage. 2 5 2 2 2 3" xfId="11030"/>
    <cellStyle name="Assumption Percentage. 2 5 2 2 2 4" xfId="11031"/>
    <cellStyle name="Assumption Percentage. 2 5 2 2 2 5" xfId="11032"/>
    <cellStyle name="Assumption Percentage. 2 5 2 2 2 6" xfId="11033"/>
    <cellStyle name="Assumption Percentage. 2 5 2 2 2 7" xfId="11034"/>
    <cellStyle name="Assumption Percentage. 2 5 2 2 2 8" xfId="11035"/>
    <cellStyle name="Assumption Percentage. 2 5 2 2 2 9" xfId="11036"/>
    <cellStyle name="Assumption Percentage. 2 5 2 2 3" xfId="11037"/>
    <cellStyle name="Assumption Percentage. 2 5 2 2 4" xfId="11038"/>
    <cellStyle name="Assumption Percentage. 2 5 2 2 5" xfId="11039"/>
    <cellStyle name="Assumption Percentage. 2 5 2 2 6" xfId="11040"/>
    <cellStyle name="Assumption Percentage. 2 5 2 2 7" xfId="11041"/>
    <cellStyle name="Assumption Percentage. 2 5 2 2 8" xfId="11042"/>
    <cellStyle name="Assumption Percentage. 2 5 2 2 9" xfId="11043"/>
    <cellStyle name="Assumption Percentage. 2 5 2 3" xfId="11044"/>
    <cellStyle name="Assumption Percentage. 2 5 2 3 10" xfId="11045"/>
    <cellStyle name="Assumption Percentage. 2 5 2 3 2" xfId="11046"/>
    <cellStyle name="Assumption Percentage. 2 5 2 3 3" xfId="11047"/>
    <cellStyle name="Assumption Percentage. 2 5 2 3 4" xfId="11048"/>
    <cellStyle name="Assumption Percentage. 2 5 2 3 5" xfId="11049"/>
    <cellStyle name="Assumption Percentage. 2 5 2 3 6" xfId="11050"/>
    <cellStyle name="Assumption Percentage. 2 5 2 3 7" xfId="11051"/>
    <cellStyle name="Assumption Percentage. 2 5 2 3 8" xfId="11052"/>
    <cellStyle name="Assumption Percentage. 2 5 2 3 9" xfId="11053"/>
    <cellStyle name="Assumption Percentage. 2 5 2 4" xfId="11054"/>
    <cellStyle name="Assumption Percentage. 2 5 2 5" xfId="11055"/>
    <cellStyle name="Assumption Percentage. 2 5 2 6" xfId="11056"/>
    <cellStyle name="Assumption Percentage. 2 5 2 7" xfId="11057"/>
    <cellStyle name="Assumption Percentage. 2 5 2 8" xfId="11058"/>
    <cellStyle name="Assumption Percentage. 2 5 2 9" xfId="11059"/>
    <cellStyle name="Assumption Percentage. 2 5 3" xfId="11060"/>
    <cellStyle name="Assumption Percentage. 2 5 3 10" xfId="11061"/>
    <cellStyle name="Assumption Percentage. 2 5 3 2" xfId="11062"/>
    <cellStyle name="Assumption Percentage. 2 5 3 2 10" xfId="11063"/>
    <cellStyle name="Assumption Percentage. 2 5 3 2 2" xfId="11064"/>
    <cellStyle name="Assumption Percentage. 2 5 3 2 3" xfId="11065"/>
    <cellStyle name="Assumption Percentage. 2 5 3 2 4" xfId="11066"/>
    <cellStyle name="Assumption Percentage. 2 5 3 2 5" xfId="11067"/>
    <cellStyle name="Assumption Percentage. 2 5 3 2 6" xfId="11068"/>
    <cellStyle name="Assumption Percentage. 2 5 3 2 7" xfId="11069"/>
    <cellStyle name="Assumption Percentage. 2 5 3 2 8" xfId="11070"/>
    <cellStyle name="Assumption Percentage. 2 5 3 2 9" xfId="11071"/>
    <cellStyle name="Assumption Percentage. 2 5 3 3" xfId="11072"/>
    <cellStyle name="Assumption Percentage. 2 5 3 4" xfId="11073"/>
    <cellStyle name="Assumption Percentage. 2 5 3 5" xfId="11074"/>
    <cellStyle name="Assumption Percentage. 2 5 3 6" xfId="11075"/>
    <cellStyle name="Assumption Percentage. 2 5 3 7" xfId="11076"/>
    <cellStyle name="Assumption Percentage. 2 5 3 8" xfId="11077"/>
    <cellStyle name="Assumption Percentage. 2 5 3 9" xfId="11078"/>
    <cellStyle name="Assumption Percentage. 2 5 4" xfId="11079"/>
    <cellStyle name="Assumption Percentage. 2 5 4 10" xfId="11080"/>
    <cellStyle name="Assumption Percentage. 2 5 4 2" xfId="11081"/>
    <cellStyle name="Assumption Percentage. 2 5 4 3" xfId="11082"/>
    <cellStyle name="Assumption Percentage. 2 5 4 4" xfId="11083"/>
    <cellStyle name="Assumption Percentage. 2 5 4 5" xfId="11084"/>
    <cellStyle name="Assumption Percentage. 2 5 4 6" xfId="11085"/>
    <cellStyle name="Assumption Percentage. 2 5 4 7" xfId="11086"/>
    <cellStyle name="Assumption Percentage. 2 5 4 8" xfId="11087"/>
    <cellStyle name="Assumption Percentage. 2 5 4 9" xfId="11088"/>
    <cellStyle name="Assumption Percentage. 2 5 5" xfId="11089"/>
    <cellStyle name="Assumption Percentage. 2 5 6" xfId="11090"/>
    <cellStyle name="Assumption Percentage. 2 5 7" xfId="11091"/>
    <cellStyle name="Assumption Percentage. 2 5 8" xfId="11092"/>
    <cellStyle name="Assumption Percentage. 2 5 9" xfId="11093"/>
    <cellStyle name="Assumption Percentage. 2 6" xfId="11094"/>
    <cellStyle name="Assumption Percentage. 2 6 10" xfId="11095"/>
    <cellStyle name="Assumption Percentage. 2 6 11" xfId="11096"/>
    <cellStyle name="Assumption Percentage. 2 6 12" xfId="11097"/>
    <cellStyle name="Assumption Percentage. 2 6 2" xfId="11098"/>
    <cellStyle name="Assumption Percentage. 2 6 2 10" xfId="11099"/>
    <cellStyle name="Assumption Percentage. 2 6 2 2" xfId="11100"/>
    <cellStyle name="Assumption Percentage. 2 6 2 2 10" xfId="11101"/>
    <cellStyle name="Assumption Percentage. 2 6 2 2 2" xfId="11102"/>
    <cellStyle name="Assumption Percentage. 2 6 2 2 3" xfId="11103"/>
    <cellStyle name="Assumption Percentage. 2 6 2 2 4" xfId="11104"/>
    <cellStyle name="Assumption Percentage. 2 6 2 2 5" xfId="11105"/>
    <cellStyle name="Assumption Percentage. 2 6 2 2 6" xfId="11106"/>
    <cellStyle name="Assumption Percentage. 2 6 2 2 7" xfId="11107"/>
    <cellStyle name="Assumption Percentage. 2 6 2 2 8" xfId="11108"/>
    <cellStyle name="Assumption Percentage. 2 6 2 2 9" xfId="11109"/>
    <cellStyle name="Assumption Percentage. 2 6 2 3" xfId="11110"/>
    <cellStyle name="Assumption Percentage. 2 6 2 4" xfId="11111"/>
    <cellStyle name="Assumption Percentage. 2 6 2 5" xfId="11112"/>
    <cellStyle name="Assumption Percentage. 2 6 2 6" xfId="11113"/>
    <cellStyle name="Assumption Percentage. 2 6 2 7" xfId="11114"/>
    <cellStyle name="Assumption Percentage. 2 6 2 8" xfId="11115"/>
    <cellStyle name="Assumption Percentage. 2 6 2 9" xfId="11116"/>
    <cellStyle name="Assumption Percentage. 2 6 3" xfId="11117"/>
    <cellStyle name="Assumption Percentage. 2 6 3 10" xfId="11118"/>
    <cellStyle name="Assumption Percentage. 2 6 3 2" xfId="11119"/>
    <cellStyle name="Assumption Percentage. 2 6 3 3" xfId="11120"/>
    <cellStyle name="Assumption Percentage. 2 6 3 4" xfId="11121"/>
    <cellStyle name="Assumption Percentage. 2 6 3 5" xfId="11122"/>
    <cellStyle name="Assumption Percentage. 2 6 3 6" xfId="11123"/>
    <cellStyle name="Assumption Percentage. 2 6 3 7" xfId="11124"/>
    <cellStyle name="Assumption Percentage. 2 6 3 8" xfId="11125"/>
    <cellStyle name="Assumption Percentage. 2 6 3 9" xfId="11126"/>
    <cellStyle name="Assumption Percentage. 2 6 4" xfId="11127"/>
    <cellStyle name="Assumption Percentage. 2 6 5" xfId="11128"/>
    <cellStyle name="Assumption Percentage. 2 6 6" xfId="11129"/>
    <cellStyle name="Assumption Percentage. 2 6 7" xfId="11130"/>
    <cellStyle name="Assumption Percentage. 2 6 8" xfId="11131"/>
    <cellStyle name="Assumption Percentage. 2 6 9" xfId="11132"/>
    <cellStyle name="Assumption Percentage. 2 7" xfId="11133"/>
    <cellStyle name="Assumption Percentage. 2 7 10" xfId="11134"/>
    <cellStyle name="Assumption Percentage. 2 7 11" xfId="11135"/>
    <cellStyle name="Assumption Percentage. 2 7 12" xfId="11136"/>
    <cellStyle name="Assumption Percentage. 2 7 2" xfId="11137"/>
    <cellStyle name="Assumption Percentage. 2 7 2 10" xfId="11138"/>
    <cellStyle name="Assumption Percentage. 2 7 2 2" xfId="11139"/>
    <cellStyle name="Assumption Percentage. 2 7 2 2 10" xfId="11140"/>
    <cellStyle name="Assumption Percentage. 2 7 2 2 2" xfId="11141"/>
    <cellStyle name="Assumption Percentage. 2 7 2 2 3" xfId="11142"/>
    <cellStyle name="Assumption Percentage. 2 7 2 2 4" xfId="11143"/>
    <cellStyle name="Assumption Percentage. 2 7 2 2 5" xfId="11144"/>
    <cellStyle name="Assumption Percentage. 2 7 2 2 6" xfId="11145"/>
    <cellStyle name="Assumption Percentage. 2 7 2 2 7" xfId="11146"/>
    <cellStyle name="Assumption Percentage. 2 7 2 2 8" xfId="11147"/>
    <cellStyle name="Assumption Percentage. 2 7 2 2 9" xfId="11148"/>
    <cellStyle name="Assumption Percentage. 2 7 2 3" xfId="11149"/>
    <cellStyle name="Assumption Percentage. 2 7 2 4" xfId="11150"/>
    <cellStyle name="Assumption Percentage. 2 7 2 5" xfId="11151"/>
    <cellStyle name="Assumption Percentage. 2 7 2 6" xfId="11152"/>
    <cellStyle name="Assumption Percentage. 2 7 2 7" xfId="11153"/>
    <cellStyle name="Assumption Percentage. 2 7 2 8" xfId="11154"/>
    <cellStyle name="Assumption Percentage. 2 7 2 9" xfId="11155"/>
    <cellStyle name="Assumption Percentage. 2 7 3" xfId="11156"/>
    <cellStyle name="Assumption Percentage. 2 7 3 10" xfId="11157"/>
    <cellStyle name="Assumption Percentage. 2 7 3 2" xfId="11158"/>
    <cellStyle name="Assumption Percentage. 2 7 3 3" xfId="11159"/>
    <cellStyle name="Assumption Percentage. 2 7 3 4" xfId="11160"/>
    <cellStyle name="Assumption Percentage. 2 7 3 5" xfId="11161"/>
    <cellStyle name="Assumption Percentage. 2 7 3 6" xfId="11162"/>
    <cellStyle name="Assumption Percentage. 2 7 3 7" xfId="11163"/>
    <cellStyle name="Assumption Percentage. 2 7 3 8" xfId="11164"/>
    <cellStyle name="Assumption Percentage. 2 7 3 9" xfId="11165"/>
    <cellStyle name="Assumption Percentage. 2 7 4" xfId="11166"/>
    <cellStyle name="Assumption Percentage. 2 7 5" xfId="11167"/>
    <cellStyle name="Assumption Percentage. 2 7 6" xfId="11168"/>
    <cellStyle name="Assumption Percentage. 2 7 7" xfId="11169"/>
    <cellStyle name="Assumption Percentage. 2 7 8" xfId="11170"/>
    <cellStyle name="Assumption Percentage. 2 7 9" xfId="11171"/>
    <cellStyle name="Assumption Percentage. 2 8" xfId="11172"/>
    <cellStyle name="Assumption Percentage. 2 8 10" xfId="11173"/>
    <cellStyle name="Assumption Percentage. 2 8 11" xfId="11174"/>
    <cellStyle name="Assumption Percentage. 2 8 12" xfId="11175"/>
    <cellStyle name="Assumption Percentage. 2 8 2" xfId="11176"/>
    <cellStyle name="Assumption Percentage. 2 8 2 10" xfId="11177"/>
    <cellStyle name="Assumption Percentage. 2 8 2 2" xfId="11178"/>
    <cellStyle name="Assumption Percentage. 2 8 2 2 10" xfId="11179"/>
    <cellStyle name="Assumption Percentage. 2 8 2 2 2" xfId="11180"/>
    <cellStyle name="Assumption Percentage. 2 8 2 2 3" xfId="11181"/>
    <cellStyle name="Assumption Percentage. 2 8 2 2 4" xfId="11182"/>
    <cellStyle name="Assumption Percentage. 2 8 2 2 5" xfId="11183"/>
    <cellStyle name="Assumption Percentage. 2 8 2 2 6" xfId="11184"/>
    <cellStyle name="Assumption Percentage. 2 8 2 2 7" xfId="11185"/>
    <cellStyle name="Assumption Percentage. 2 8 2 2 8" xfId="11186"/>
    <cellStyle name="Assumption Percentage. 2 8 2 2 9" xfId="11187"/>
    <cellStyle name="Assumption Percentage. 2 8 2 3" xfId="11188"/>
    <cellStyle name="Assumption Percentage. 2 8 2 4" xfId="11189"/>
    <cellStyle name="Assumption Percentage. 2 8 2 5" xfId="11190"/>
    <cellStyle name="Assumption Percentage. 2 8 2 6" xfId="11191"/>
    <cellStyle name="Assumption Percentage. 2 8 2 7" xfId="11192"/>
    <cellStyle name="Assumption Percentage. 2 8 2 8" xfId="11193"/>
    <cellStyle name="Assumption Percentage. 2 8 2 9" xfId="11194"/>
    <cellStyle name="Assumption Percentage. 2 8 3" xfId="11195"/>
    <cellStyle name="Assumption Percentage. 2 8 3 10" xfId="11196"/>
    <cellStyle name="Assumption Percentage. 2 8 3 2" xfId="11197"/>
    <cellStyle name="Assumption Percentage. 2 8 3 3" xfId="11198"/>
    <cellStyle name="Assumption Percentage. 2 8 3 4" xfId="11199"/>
    <cellStyle name="Assumption Percentage. 2 8 3 5" xfId="11200"/>
    <cellStyle name="Assumption Percentage. 2 8 3 6" xfId="11201"/>
    <cellStyle name="Assumption Percentage. 2 8 3 7" xfId="11202"/>
    <cellStyle name="Assumption Percentage. 2 8 3 8" xfId="11203"/>
    <cellStyle name="Assumption Percentage. 2 8 3 9" xfId="11204"/>
    <cellStyle name="Assumption Percentage. 2 8 4" xfId="11205"/>
    <cellStyle name="Assumption Percentage. 2 8 5" xfId="11206"/>
    <cellStyle name="Assumption Percentage. 2 8 6" xfId="11207"/>
    <cellStyle name="Assumption Percentage. 2 8 7" xfId="11208"/>
    <cellStyle name="Assumption Percentage. 2 8 8" xfId="11209"/>
    <cellStyle name="Assumption Percentage. 2 8 9" xfId="11210"/>
    <cellStyle name="Assumption Percentage. 2 9" xfId="11211"/>
    <cellStyle name="Assumption Percentage. 2 9 10" xfId="11212"/>
    <cellStyle name="Assumption Percentage. 2 9 2" xfId="11213"/>
    <cellStyle name="Assumption Percentage. 2 9 2 10" xfId="11214"/>
    <cellStyle name="Assumption Percentage. 2 9 2 2" xfId="11215"/>
    <cellStyle name="Assumption Percentage. 2 9 2 3" xfId="11216"/>
    <cellStyle name="Assumption Percentage. 2 9 2 4" xfId="11217"/>
    <cellStyle name="Assumption Percentage. 2 9 2 5" xfId="11218"/>
    <cellStyle name="Assumption Percentage. 2 9 2 6" xfId="11219"/>
    <cellStyle name="Assumption Percentage. 2 9 2 7" xfId="11220"/>
    <cellStyle name="Assumption Percentage. 2 9 2 8" xfId="11221"/>
    <cellStyle name="Assumption Percentage. 2 9 2 9" xfId="11222"/>
    <cellStyle name="Assumption Percentage. 2 9 3" xfId="11223"/>
    <cellStyle name="Assumption Percentage. 2 9 4" xfId="11224"/>
    <cellStyle name="Assumption Percentage. 2 9 5" xfId="11225"/>
    <cellStyle name="Assumption Percentage. 2 9 6" xfId="11226"/>
    <cellStyle name="Assumption Percentage. 2 9 7" xfId="11227"/>
    <cellStyle name="Assumption Percentage. 2 9 8" xfId="11228"/>
    <cellStyle name="Assumption Percentage. 2 9 9" xfId="11229"/>
    <cellStyle name="Assumption Percentage. 3" xfId="11230"/>
    <cellStyle name="Assumption Percentage. 3 10" xfId="11231"/>
    <cellStyle name="Assumption Percentage. 3 11" xfId="11232"/>
    <cellStyle name="Assumption Percentage. 3 12" xfId="11233"/>
    <cellStyle name="Assumption Percentage. 3 13" xfId="11234"/>
    <cellStyle name="Assumption Percentage. 3 14" xfId="11235"/>
    <cellStyle name="Assumption Percentage. 3 15" xfId="11236"/>
    <cellStyle name="Assumption Percentage. 3 16" xfId="11237"/>
    <cellStyle name="Assumption Percentage. 3 2" xfId="11238"/>
    <cellStyle name="Assumption Percentage. 3 2 10" xfId="11239"/>
    <cellStyle name="Assumption Percentage. 3 2 11" xfId="11240"/>
    <cellStyle name="Assumption Percentage. 3 2 12" xfId="11241"/>
    <cellStyle name="Assumption Percentage. 3 2 13" xfId="11242"/>
    <cellStyle name="Assumption Percentage. 3 2 14" xfId="11243"/>
    <cellStyle name="Assumption Percentage. 3 2 2" xfId="11244"/>
    <cellStyle name="Assumption Percentage. 3 2 2 10" xfId="11245"/>
    <cellStyle name="Assumption Percentage. 3 2 2 11" xfId="11246"/>
    <cellStyle name="Assumption Percentage. 3 2 2 12" xfId="11247"/>
    <cellStyle name="Assumption Percentage. 3 2 2 13" xfId="11248"/>
    <cellStyle name="Assumption Percentage. 3 2 2 2" xfId="11249"/>
    <cellStyle name="Assumption Percentage. 3 2 2 2 10" xfId="11250"/>
    <cellStyle name="Assumption Percentage. 3 2 2 2 11" xfId="11251"/>
    <cellStyle name="Assumption Percentage. 3 2 2 2 12" xfId="11252"/>
    <cellStyle name="Assumption Percentage. 3 2 2 2 2" xfId="11253"/>
    <cellStyle name="Assumption Percentage. 3 2 2 2 2 10" xfId="11254"/>
    <cellStyle name="Assumption Percentage. 3 2 2 2 2 2" xfId="11255"/>
    <cellStyle name="Assumption Percentage. 3 2 2 2 2 2 10" xfId="11256"/>
    <cellStyle name="Assumption Percentage. 3 2 2 2 2 2 2" xfId="11257"/>
    <cellStyle name="Assumption Percentage. 3 2 2 2 2 2 3" xfId="11258"/>
    <cellStyle name="Assumption Percentage. 3 2 2 2 2 2 4" xfId="11259"/>
    <cellStyle name="Assumption Percentage. 3 2 2 2 2 2 5" xfId="11260"/>
    <cellStyle name="Assumption Percentage. 3 2 2 2 2 2 6" xfId="11261"/>
    <cellStyle name="Assumption Percentage. 3 2 2 2 2 2 7" xfId="11262"/>
    <cellStyle name="Assumption Percentage. 3 2 2 2 2 2 8" xfId="11263"/>
    <cellStyle name="Assumption Percentage. 3 2 2 2 2 2 9" xfId="11264"/>
    <cellStyle name="Assumption Percentage. 3 2 2 2 2 3" xfId="11265"/>
    <cellStyle name="Assumption Percentage. 3 2 2 2 2 4" xfId="11266"/>
    <cellStyle name="Assumption Percentage. 3 2 2 2 2 5" xfId="11267"/>
    <cellStyle name="Assumption Percentage. 3 2 2 2 2 6" xfId="11268"/>
    <cellStyle name="Assumption Percentage. 3 2 2 2 2 7" xfId="11269"/>
    <cellStyle name="Assumption Percentage. 3 2 2 2 2 8" xfId="11270"/>
    <cellStyle name="Assumption Percentage. 3 2 2 2 2 9" xfId="11271"/>
    <cellStyle name="Assumption Percentage. 3 2 2 2 3" xfId="11272"/>
    <cellStyle name="Assumption Percentage. 3 2 2 2 3 10" xfId="11273"/>
    <cellStyle name="Assumption Percentage. 3 2 2 2 3 2" xfId="11274"/>
    <cellStyle name="Assumption Percentage. 3 2 2 2 3 3" xfId="11275"/>
    <cellStyle name="Assumption Percentage. 3 2 2 2 3 4" xfId="11276"/>
    <cellStyle name="Assumption Percentage. 3 2 2 2 3 5" xfId="11277"/>
    <cellStyle name="Assumption Percentage. 3 2 2 2 3 6" xfId="11278"/>
    <cellStyle name="Assumption Percentage. 3 2 2 2 3 7" xfId="11279"/>
    <cellStyle name="Assumption Percentage. 3 2 2 2 3 8" xfId="11280"/>
    <cellStyle name="Assumption Percentage. 3 2 2 2 3 9" xfId="11281"/>
    <cellStyle name="Assumption Percentage. 3 2 2 2 4" xfId="11282"/>
    <cellStyle name="Assumption Percentage. 3 2 2 2 5" xfId="11283"/>
    <cellStyle name="Assumption Percentage. 3 2 2 2 6" xfId="11284"/>
    <cellStyle name="Assumption Percentage. 3 2 2 2 7" xfId="11285"/>
    <cellStyle name="Assumption Percentage. 3 2 2 2 8" xfId="11286"/>
    <cellStyle name="Assumption Percentage. 3 2 2 2 9" xfId="11287"/>
    <cellStyle name="Assumption Percentage. 3 2 2 3" xfId="11288"/>
    <cellStyle name="Assumption Percentage. 3 2 2 3 10" xfId="11289"/>
    <cellStyle name="Assumption Percentage. 3 2 2 3 2" xfId="11290"/>
    <cellStyle name="Assumption Percentage. 3 2 2 3 2 10" xfId="11291"/>
    <cellStyle name="Assumption Percentage. 3 2 2 3 2 2" xfId="11292"/>
    <cellStyle name="Assumption Percentage. 3 2 2 3 2 3" xfId="11293"/>
    <cellStyle name="Assumption Percentage. 3 2 2 3 2 4" xfId="11294"/>
    <cellStyle name="Assumption Percentage. 3 2 2 3 2 5" xfId="11295"/>
    <cellStyle name="Assumption Percentage. 3 2 2 3 2 6" xfId="11296"/>
    <cellStyle name="Assumption Percentage. 3 2 2 3 2 7" xfId="11297"/>
    <cellStyle name="Assumption Percentage. 3 2 2 3 2 8" xfId="11298"/>
    <cellStyle name="Assumption Percentage. 3 2 2 3 2 9" xfId="11299"/>
    <cellStyle name="Assumption Percentage. 3 2 2 3 3" xfId="11300"/>
    <cellStyle name="Assumption Percentage. 3 2 2 3 4" xfId="11301"/>
    <cellStyle name="Assumption Percentage. 3 2 2 3 5" xfId="11302"/>
    <cellStyle name="Assumption Percentage. 3 2 2 3 6" xfId="11303"/>
    <cellStyle name="Assumption Percentage. 3 2 2 3 7" xfId="11304"/>
    <cellStyle name="Assumption Percentage. 3 2 2 3 8" xfId="11305"/>
    <cellStyle name="Assumption Percentage. 3 2 2 3 9" xfId="11306"/>
    <cellStyle name="Assumption Percentage. 3 2 2 4" xfId="11307"/>
    <cellStyle name="Assumption Percentage. 3 2 2 4 10" xfId="11308"/>
    <cellStyle name="Assumption Percentage. 3 2 2 4 2" xfId="11309"/>
    <cellStyle name="Assumption Percentage. 3 2 2 4 3" xfId="11310"/>
    <cellStyle name="Assumption Percentage. 3 2 2 4 4" xfId="11311"/>
    <cellStyle name="Assumption Percentage. 3 2 2 4 5" xfId="11312"/>
    <cellStyle name="Assumption Percentage. 3 2 2 4 6" xfId="11313"/>
    <cellStyle name="Assumption Percentage. 3 2 2 4 7" xfId="11314"/>
    <cellStyle name="Assumption Percentage. 3 2 2 4 8" xfId="11315"/>
    <cellStyle name="Assumption Percentage. 3 2 2 4 9" xfId="11316"/>
    <cellStyle name="Assumption Percentage. 3 2 2 5" xfId="11317"/>
    <cellStyle name="Assumption Percentage. 3 2 2 6" xfId="11318"/>
    <cellStyle name="Assumption Percentage. 3 2 2 7" xfId="11319"/>
    <cellStyle name="Assumption Percentage. 3 2 2 8" xfId="11320"/>
    <cellStyle name="Assumption Percentage. 3 2 2 9" xfId="11321"/>
    <cellStyle name="Assumption Percentage. 3 2 3" xfId="11322"/>
    <cellStyle name="Assumption Percentage. 3 2 3 10" xfId="11323"/>
    <cellStyle name="Assumption Percentage. 3 2 3 11" xfId="11324"/>
    <cellStyle name="Assumption Percentage. 3 2 3 12" xfId="11325"/>
    <cellStyle name="Assumption Percentage. 3 2 3 2" xfId="11326"/>
    <cellStyle name="Assumption Percentage. 3 2 3 2 10" xfId="11327"/>
    <cellStyle name="Assumption Percentage. 3 2 3 2 2" xfId="11328"/>
    <cellStyle name="Assumption Percentage. 3 2 3 2 2 10" xfId="11329"/>
    <cellStyle name="Assumption Percentage. 3 2 3 2 2 2" xfId="11330"/>
    <cellStyle name="Assumption Percentage. 3 2 3 2 2 3" xfId="11331"/>
    <cellStyle name="Assumption Percentage. 3 2 3 2 2 4" xfId="11332"/>
    <cellStyle name="Assumption Percentage. 3 2 3 2 2 5" xfId="11333"/>
    <cellStyle name="Assumption Percentage. 3 2 3 2 2 6" xfId="11334"/>
    <cellStyle name="Assumption Percentage. 3 2 3 2 2 7" xfId="11335"/>
    <cellStyle name="Assumption Percentage. 3 2 3 2 2 8" xfId="11336"/>
    <cellStyle name="Assumption Percentage. 3 2 3 2 2 9" xfId="11337"/>
    <cellStyle name="Assumption Percentage. 3 2 3 2 3" xfId="11338"/>
    <cellStyle name="Assumption Percentage. 3 2 3 2 4" xfId="11339"/>
    <cellStyle name="Assumption Percentage. 3 2 3 2 5" xfId="11340"/>
    <cellStyle name="Assumption Percentage. 3 2 3 2 6" xfId="11341"/>
    <cellStyle name="Assumption Percentage. 3 2 3 2 7" xfId="11342"/>
    <cellStyle name="Assumption Percentage. 3 2 3 2 8" xfId="11343"/>
    <cellStyle name="Assumption Percentage. 3 2 3 2 9" xfId="11344"/>
    <cellStyle name="Assumption Percentage. 3 2 3 3" xfId="11345"/>
    <cellStyle name="Assumption Percentage. 3 2 3 3 10" xfId="11346"/>
    <cellStyle name="Assumption Percentage. 3 2 3 3 2" xfId="11347"/>
    <cellStyle name="Assumption Percentage. 3 2 3 3 3" xfId="11348"/>
    <cellStyle name="Assumption Percentage. 3 2 3 3 4" xfId="11349"/>
    <cellStyle name="Assumption Percentage. 3 2 3 3 5" xfId="11350"/>
    <cellStyle name="Assumption Percentage. 3 2 3 3 6" xfId="11351"/>
    <cellStyle name="Assumption Percentage. 3 2 3 3 7" xfId="11352"/>
    <cellStyle name="Assumption Percentage. 3 2 3 3 8" xfId="11353"/>
    <cellStyle name="Assumption Percentage. 3 2 3 3 9" xfId="11354"/>
    <cellStyle name="Assumption Percentage. 3 2 3 4" xfId="11355"/>
    <cellStyle name="Assumption Percentage. 3 2 3 5" xfId="11356"/>
    <cellStyle name="Assumption Percentage. 3 2 3 6" xfId="11357"/>
    <cellStyle name="Assumption Percentage. 3 2 3 7" xfId="11358"/>
    <cellStyle name="Assumption Percentage. 3 2 3 8" xfId="11359"/>
    <cellStyle name="Assumption Percentage. 3 2 3 9" xfId="11360"/>
    <cellStyle name="Assumption Percentage. 3 2 4" xfId="11361"/>
    <cellStyle name="Assumption Percentage. 3 2 4 10" xfId="11362"/>
    <cellStyle name="Assumption Percentage. 3 2 4 2" xfId="11363"/>
    <cellStyle name="Assumption Percentage. 3 2 4 2 10" xfId="11364"/>
    <cellStyle name="Assumption Percentage. 3 2 4 2 2" xfId="11365"/>
    <cellStyle name="Assumption Percentage. 3 2 4 2 3" xfId="11366"/>
    <cellStyle name="Assumption Percentage. 3 2 4 2 4" xfId="11367"/>
    <cellStyle name="Assumption Percentage. 3 2 4 2 5" xfId="11368"/>
    <cellStyle name="Assumption Percentage. 3 2 4 2 6" xfId="11369"/>
    <cellStyle name="Assumption Percentage. 3 2 4 2 7" xfId="11370"/>
    <cellStyle name="Assumption Percentage. 3 2 4 2 8" xfId="11371"/>
    <cellStyle name="Assumption Percentage. 3 2 4 2 9" xfId="11372"/>
    <cellStyle name="Assumption Percentage. 3 2 4 3" xfId="11373"/>
    <cellStyle name="Assumption Percentage. 3 2 4 4" xfId="11374"/>
    <cellStyle name="Assumption Percentage. 3 2 4 5" xfId="11375"/>
    <cellStyle name="Assumption Percentage. 3 2 4 6" xfId="11376"/>
    <cellStyle name="Assumption Percentage. 3 2 4 7" xfId="11377"/>
    <cellStyle name="Assumption Percentage. 3 2 4 8" xfId="11378"/>
    <cellStyle name="Assumption Percentage. 3 2 4 9" xfId="11379"/>
    <cellStyle name="Assumption Percentage. 3 2 5" xfId="11380"/>
    <cellStyle name="Assumption Percentage. 3 2 5 10" xfId="11381"/>
    <cellStyle name="Assumption Percentage. 3 2 5 2" xfId="11382"/>
    <cellStyle name="Assumption Percentage. 3 2 5 3" xfId="11383"/>
    <cellStyle name="Assumption Percentage. 3 2 5 4" xfId="11384"/>
    <cellStyle name="Assumption Percentage. 3 2 5 5" xfId="11385"/>
    <cellStyle name="Assumption Percentage. 3 2 5 6" xfId="11386"/>
    <cellStyle name="Assumption Percentage. 3 2 5 7" xfId="11387"/>
    <cellStyle name="Assumption Percentage. 3 2 5 8" xfId="11388"/>
    <cellStyle name="Assumption Percentage. 3 2 5 9" xfId="11389"/>
    <cellStyle name="Assumption Percentage. 3 2 6" xfId="11390"/>
    <cellStyle name="Assumption Percentage. 3 2 7" xfId="11391"/>
    <cellStyle name="Assumption Percentage. 3 2 8" xfId="11392"/>
    <cellStyle name="Assumption Percentage. 3 2 9" xfId="11393"/>
    <cellStyle name="Assumption Percentage. 3 3" xfId="11394"/>
    <cellStyle name="Assumption Percentage. 3 3 10" xfId="11395"/>
    <cellStyle name="Assumption Percentage. 3 3 11" xfId="11396"/>
    <cellStyle name="Assumption Percentage. 3 3 12" xfId="11397"/>
    <cellStyle name="Assumption Percentage. 3 3 13" xfId="11398"/>
    <cellStyle name="Assumption Percentage. 3 3 2" xfId="11399"/>
    <cellStyle name="Assumption Percentage. 3 3 2 10" xfId="11400"/>
    <cellStyle name="Assumption Percentage. 3 3 2 11" xfId="11401"/>
    <cellStyle name="Assumption Percentage. 3 3 2 12" xfId="11402"/>
    <cellStyle name="Assumption Percentage. 3 3 2 2" xfId="11403"/>
    <cellStyle name="Assumption Percentage. 3 3 2 2 10" xfId="11404"/>
    <cellStyle name="Assumption Percentage. 3 3 2 2 2" xfId="11405"/>
    <cellStyle name="Assumption Percentage. 3 3 2 2 2 10" xfId="11406"/>
    <cellStyle name="Assumption Percentage. 3 3 2 2 2 2" xfId="11407"/>
    <cellStyle name="Assumption Percentage. 3 3 2 2 2 3" xfId="11408"/>
    <cellStyle name="Assumption Percentage. 3 3 2 2 2 4" xfId="11409"/>
    <cellStyle name="Assumption Percentage. 3 3 2 2 2 5" xfId="11410"/>
    <cellStyle name="Assumption Percentage. 3 3 2 2 2 6" xfId="11411"/>
    <cellStyle name="Assumption Percentage. 3 3 2 2 2 7" xfId="11412"/>
    <cellStyle name="Assumption Percentage. 3 3 2 2 2 8" xfId="11413"/>
    <cellStyle name="Assumption Percentage. 3 3 2 2 2 9" xfId="11414"/>
    <cellStyle name="Assumption Percentage. 3 3 2 2 3" xfId="11415"/>
    <cellStyle name="Assumption Percentage. 3 3 2 2 4" xfId="11416"/>
    <cellStyle name="Assumption Percentage. 3 3 2 2 5" xfId="11417"/>
    <cellStyle name="Assumption Percentage. 3 3 2 2 6" xfId="11418"/>
    <cellStyle name="Assumption Percentage. 3 3 2 2 7" xfId="11419"/>
    <cellStyle name="Assumption Percentage. 3 3 2 2 8" xfId="11420"/>
    <cellStyle name="Assumption Percentage. 3 3 2 2 9" xfId="11421"/>
    <cellStyle name="Assumption Percentage. 3 3 2 3" xfId="11422"/>
    <cellStyle name="Assumption Percentage. 3 3 2 3 10" xfId="11423"/>
    <cellStyle name="Assumption Percentage. 3 3 2 3 2" xfId="11424"/>
    <cellStyle name="Assumption Percentage. 3 3 2 3 3" xfId="11425"/>
    <cellStyle name="Assumption Percentage. 3 3 2 3 4" xfId="11426"/>
    <cellStyle name="Assumption Percentage. 3 3 2 3 5" xfId="11427"/>
    <cellStyle name="Assumption Percentage. 3 3 2 3 6" xfId="11428"/>
    <cellStyle name="Assumption Percentage. 3 3 2 3 7" xfId="11429"/>
    <cellStyle name="Assumption Percentage. 3 3 2 3 8" xfId="11430"/>
    <cellStyle name="Assumption Percentage. 3 3 2 3 9" xfId="11431"/>
    <cellStyle name="Assumption Percentage. 3 3 2 4" xfId="11432"/>
    <cellStyle name="Assumption Percentage. 3 3 2 5" xfId="11433"/>
    <cellStyle name="Assumption Percentage. 3 3 2 6" xfId="11434"/>
    <cellStyle name="Assumption Percentage. 3 3 2 7" xfId="11435"/>
    <cellStyle name="Assumption Percentage. 3 3 2 8" xfId="11436"/>
    <cellStyle name="Assumption Percentage. 3 3 2 9" xfId="11437"/>
    <cellStyle name="Assumption Percentage. 3 3 3" xfId="11438"/>
    <cellStyle name="Assumption Percentage. 3 3 3 10" xfId="11439"/>
    <cellStyle name="Assumption Percentage. 3 3 3 2" xfId="11440"/>
    <cellStyle name="Assumption Percentage. 3 3 3 2 10" xfId="11441"/>
    <cellStyle name="Assumption Percentage. 3 3 3 2 2" xfId="11442"/>
    <cellStyle name="Assumption Percentage. 3 3 3 2 3" xfId="11443"/>
    <cellStyle name="Assumption Percentage. 3 3 3 2 4" xfId="11444"/>
    <cellStyle name="Assumption Percentage. 3 3 3 2 5" xfId="11445"/>
    <cellStyle name="Assumption Percentage. 3 3 3 2 6" xfId="11446"/>
    <cellStyle name="Assumption Percentage. 3 3 3 2 7" xfId="11447"/>
    <cellStyle name="Assumption Percentage. 3 3 3 2 8" xfId="11448"/>
    <cellStyle name="Assumption Percentage. 3 3 3 2 9" xfId="11449"/>
    <cellStyle name="Assumption Percentage. 3 3 3 3" xfId="11450"/>
    <cellStyle name="Assumption Percentage. 3 3 3 4" xfId="11451"/>
    <cellStyle name="Assumption Percentage. 3 3 3 5" xfId="11452"/>
    <cellStyle name="Assumption Percentage. 3 3 3 6" xfId="11453"/>
    <cellStyle name="Assumption Percentage. 3 3 3 7" xfId="11454"/>
    <cellStyle name="Assumption Percentage. 3 3 3 8" xfId="11455"/>
    <cellStyle name="Assumption Percentage. 3 3 3 9" xfId="11456"/>
    <cellStyle name="Assumption Percentage. 3 3 4" xfId="11457"/>
    <cellStyle name="Assumption Percentage. 3 3 4 10" xfId="11458"/>
    <cellStyle name="Assumption Percentage. 3 3 4 2" xfId="11459"/>
    <cellStyle name="Assumption Percentage. 3 3 4 3" xfId="11460"/>
    <cellStyle name="Assumption Percentage. 3 3 4 4" xfId="11461"/>
    <cellStyle name="Assumption Percentage. 3 3 4 5" xfId="11462"/>
    <cellStyle name="Assumption Percentage. 3 3 4 6" xfId="11463"/>
    <cellStyle name="Assumption Percentage. 3 3 4 7" xfId="11464"/>
    <cellStyle name="Assumption Percentage. 3 3 4 8" xfId="11465"/>
    <cellStyle name="Assumption Percentage. 3 3 4 9" xfId="11466"/>
    <cellStyle name="Assumption Percentage. 3 3 5" xfId="11467"/>
    <cellStyle name="Assumption Percentage. 3 3 6" xfId="11468"/>
    <cellStyle name="Assumption Percentage. 3 3 7" xfId="11469"/>
    <cellStyle name="Assumption Percentage. 3 3 8" xfId="11470"/>
    <cellStyle name="Assumption Percentage. 3 3 9" xfId="11471"/>
    <cellStyle name="Assumption Percentage. 3 4" xfId="11472"/>
    <cellStyle name="Assumption Percentage. 3 4 10" xfId="11473"/>
    <cellStyle name="Assumption Percentage. 3 4 11" xfId="11474"/>
    <cellStyle name="Assumption Percentage. 3 4 12" xfId="11475"/>
    <cellStyle name="Assumption Percentage. 3 4 2" xfId="11476"/>
    <cellStyle name="Assumption Percentage. 3 4 2 10" xfId="11477"/>
    <cellStyle name="Assumption Percentage. 3 4 2 2" xfId="11478"/>
    <cellStyle name="Assumption Percentage. 3 4 2 2 10" xfId="11479"/>
    <cellStyle name="Assumption Percentage. 3 4 2 2 2" xfId="11480"/>
    <cellStyle name="Assumption Percentage. 3 4 2 2 3" xfId="11481"/>
    <cellStyle name="Assumption Percentage. 3 4 2 2 4" xfId="11482"/>
    <cellStyle name="Assumption Percentage. 3 4 2 2 5" xfId="11483"/>
    <cellStyle name="Assumption Percentage. 3 4 2 2 6" xfId="11484"/>
    <cellStyle name="Assumption Percentage. 3 4 2 2 7" xfId="11485"/>
    <cellStyle name="Assumption Percentage. 3 4 2 2 8" xfId="11486"/>
    <cellStyle name="Assumption Percentage. 3 4 2 2 9" xfId="11487"/>
    <cellStyle name="Assumption Percentage. 3 4 2 3" xfId="11488"/>
    <cellStyle name="Assumption Percentage. 3 4 2 4" xfId="11489"/>
    <cellStyle name="Assumption Percentage. 3 4 2 5" xfId="11490"/>
    <cellStyle name="Assumption Percentage. 3 4 2 6" xfId="11491"/>
    <cellStyle name="Assumption Percentage. 3 4 2 7" xfId="11492"/>
    <cellStyle name="Assumption Percentage. 3 4 2 8" xfId="11493"/>
    <cellStyle name="Assumption Percentage. 3 4 2 9" xfId="11494"/>
    <cellStyle name="Assumption Percentage. 3 4 3" xfId="11495"/>
    <cellStyle name="Assumption Percentage. 3 4 3 10" xfId="11496"/>
    <cellStyle name="Assumption Percentage. 3 4 3 2" xfId="11497"/>
    <cellStyle name="Assumption Percentage. 3 4 3 3" xfId="11498"/>
    <cellStyle name="Assumption Percentage. 3 4 3 4" xfId="11499"/>
    <cellStyle name="Assumption Percentage. 3 4 3 5" xfId="11500"/>
    <cellStyle name="Assumption Percentage. 3 4 3 6" xfId="11501"/>
    <cellStyle name="Assumption Percentage. 3 4 3 7" xfId="11502"/>
    <cellStyle name="Assumption Percentage. 3 4 3 8" xfId="11503"/>
    <cellStyle name="Assumption Percentage. 3 4 3 9" xfId="11504"/>
    <cellStyle name="Assumption Percentage. 3 4 4" xfId="11505"/>
    <cellStyle name="Assumption Percentage. 3 4 5" xfId="11506"/>
    <cellStyle name="Assumption Percentage. 3 4 6" xfId="11507"/>
    <cellStyle name="Assumption Percentage. 3 4 7" xfId="11508"/>
    <cellStyle name="Assumption Percentage. 3 4 8" xfId="11509"/>
    <cellStyle name="Assumption Percentage. 3 4 9" xfId="11510"/>
    <cellStyle name="Assumption Percentage. 3 5" xfId="11511"/>
    <cellStyle name="Assumption Percentage. 3 5 10" xfId="11512"/>
    <cellStyle name="Assumption Percentage. 3 5 11" xfId="11513"/>
    <cellStyle name="Assumption Percentage. 3 5 12" xfId="11514"/>
    <cellStyle name="Assumption Percentage. 3 5 2" xfId="11515"/>
    <cellStyle name="Assumption Percentage. 3 5 2 10" xfId="11516"/>
    <cellStyle name="Assumption Percentage. 3 5 2 2" xfId="11517"/>
    <cellStyle name="Assumption Percentage. 3 5 2 2 10" xfId="11518"/>
    <cellStyle name="Assumption Percentage. 3 5 2 2 2" xfId="11519"/>
    <cellStyle name="Assumption Percentage. 3 5 2 2 3" xfId="11520"/>
    <cellStyle name="Assumption Percentage. 3 5 2 2 4" xfId="11521"/>
    <cellStyle name="Assumption Percentage. 3 5 2 2 5" xfId="11522"/>
    <cellStyle name="Assumption Percentage. 3 5 2 2 6" xfId="11523"/>
    <cellStyle name="Assumption Percentage. 3 5 2 2 7" xfId="11524"/>
    <cellStyle name="Assumption Percentage. 3 5 2 2 8" xfId="11525"/>
    <cellStyle name="Assumption Percentage. 3 5 2 2 9" xfId="11526"/>
    <cellStyle name="Assumption Percentage. 3 5 2 3" xfId="11527"/>
    <cellStyle name="Assumption Percentage. 3 5 2 4" xfId="11528"/>
    <cellStyle name="Assumption Percentage. 3 5 2 5" xfId="11529"/>
    <cellStyle name="Assumption Percentage. 3 5 2 6" xfId="11530"/>
    <cellStyle name="Assumption Percentage. 3 5 2 7" xfId="11531"/>
    <cellStyle name="Assumption Percentage. 3 5 2 8" xfId="11532"/>
    <cellStyle name="Assumption Percentage. 3 5 2 9" xfId="11533"/>
    <cellStyle name="Assumption Percentage. 3 5 3" xfId="11534"/>
    <cellStyle name="Assumption Percentage. 3 5 3 10" xfId="11535"/>
    <cellStyle name="Assumption Percentage. 3 5 3 2" xfId="11536"/>
    <cellStyle name="Assumption Percentage. 3 5 3 3" xfId="11537"/>
    <cellStyle name="Assumption Percentage. 3 5 3 4" xfId="11538"/>
    <cellStyle name="Assumption Percentage. 3 5 3 5" xfId="11539"/>
    <cellStyle name="Assumption Percentage. 3 5 3 6" xfId="11540"/>
    <cellStyle name="Assumption Percentage. 3 5 3 7" xfId="11541"/>
    <cellStyle name="Assumption Percentage. 3 5 3 8" xfId="11542"/>
    <cellStyle name="Assumption Percentage. 3 5 3 9" xfId="11543"/>
    <cellStyle name="Assumption Percentage. 3 5 4" xfId="11544"/>
    <cellStyle name="Assumption Percentage. 3 5 5" xfId="11545"/>
    <cellStyle name="Assumption Percentage. 3 5 6" xfId="11546"/>
    <cellStyle name="Assumption Percentage. 3 5 7" xfId="11547"/>
    <cellStyle name="Assumption Percentage. 3 5 8" xfId="11548"/>
    <cellStyle name="Assumption Percentage. 3 5 9" xfId="11549"/>
    <cellStyle name="Assumption Percentage. 3 6" xfId="11550"/>
    <cellStyle name="Assumption Percentage. 3 6 10" xfId="11551"/>
    <cellStyle name="Assumption Percentage. 3 6 2" xfId="11552"/>
    <cellStyle name="Assumption Percentage. 3 6 2 10" xfId="11553"/>
    <cellStyle name="Assumption Percentage. 3 6 2 2" xfId="11554"/>
    <cellStyle name="Assumption Percentage. 3 6 2 3" xfId="11555"/>
    <cellStyle name="Assumption Percentage. 3 6 2 4" xfId="11556"/>
    <cellStyle name="Assumption Percentage. 3 6 2 5" xfId="11557"/>
    <cellStyle name="Assumption Percentage. 3 6 2 6" xfId="11558"/>
    <cellStyle name="Assumption Percentage. 3 6 2 7" xfId="11559"/>
    <cellStyle name="Assumption Percentage. 3 6 2 8" xfId="11560"/>
    <cellStyle name="Assumption Percentage. 3 6 2 9" xfId="11561"/>
    <cellStyle name="Assumption Percentage. 3 6 3" xfId="11562"/>
    <cellStyle name="Assumption Percentage. 3 6 4" xfId="11563"/>
    <cellStyle name="Assumption Percentage. 3 6 5" xfId="11564"/>
    <cellStyle name="Assumption Percentage. 3 6 6" xfId="11565"/>
    <cellStyle name="Assumption Percentage. 3 6 7" xfId="11566"/>
    <cellStyle name="Assumption Percentage. 3 6 8" xfId="11567"/>
    <cellStyle name="Assumption Percentage. 3 6 9" xfId="11568"/>
    <cellStyle name="Assumption Percentage. 3 7" xfId="11569"/>
    <cellStyle name="Assumption Percentage. 3 7 10" xfId="11570"/>
    <cellStyle name="Assumption Percentage. 3 7 2" xfId="11571"/>
    <cellStyle name="Assumption Percentage. 3 7 3" xfId="11572"/>
    <cellStyle name="Assumption Percentage. 3 7 4" xfId="11573"/>
    <cellStyle name="Assumption Percentage. 3 7 5" xfId="11574"/>
    <cellStyle name="Assumption Percentage. 3 7 6" xfId="11575"/>
    <cellStyle name="Assumption Percentage. 3 7 7" xfId="11576"/>
    <cellStyle name="Assumption Percentage. 3 7 8" xfId="11577"/>
    <cellStyle name="Assumption Percentage. 3 7 9" xfId="11578"/>
    <cellStyle name="Assumption Percentage. 3 8" xfId="11579"/>
    <cellStyle name="Assumption Percentage. 3 9" xfId="11580"/>
    <cellStyle name="Assumption Percentage. 4" xfId="11581"/>
    <cellStyle name="Assumption Percentage. 4 10" xfId="11582"/>
    <cellStyle name="Assumption Percentage. 4 11" xfId="11583"/>
    <cellStyle name="Assumption Percentage. 4 12" xfId="11584"/>
    <cellStyle name="Assumption Percentage. 4 13" xfId="11585"/>
    <cellStyle name="Assumption Percentage. 4 2" xfId="11586"/>
    <cellStyle name="Assumption Percentage. 4 2 10" xfId="11587"/>
    <cellStyle name="Assumption Percentage. 4 2 11" xfId="11588"/>
    <cellStyle name="Assumption Percentage. 4 2 12" xfId="11589"/>
    <cellStyle name="Assumption Percentage. 4 2 2" xfId="11590"/>
    <cellStyle name="Assumption Percentage. 4 2 2 10" xfId="11591"/>
    <cellStyle name="Assumption Percentage. 4 2 2 2" xfId="11592"/>
    <cellStyle name="Assumption Percentage. 4 2 2 2 10" xfId="11593"/>
    <cellStyle name="Assumption Percentage. 4 2 2 2 2" xfId="11594"/>
    <cellStyle name="Assumption Percentage. 4 2 2 2 3" xfId="11595"/>
    <cellStyle name="Assumption Percentage. 4 2 2 2 4" xfId="11596"/>
    <cellStyle name="Assumption Percentage. 4 2 2 2 5" xfId="11597"/>
    <cellStyle name="Assumption Percentage. 4 2 2 2 6" xfId="11598"/>
    <cellStyle name="Assumption Percentage. 4 2 2 2 7" xfId="11599"/>
    <cellStyle name="Assumption Percentage. 4 2 2 2 8" xfId="11600"/>
    <cellStyle name="Assumption Percentage. 4 2 2 2 9" xfId="11601"/>
    <cellStyle name="Assumption Percentage. 4 2 2 3" xfId="11602"/>
    <cellStyle name="Assumption Percentage. 4 2 2 4" xfId="11603"/>
    <cellStyle name="Assumption Percentage. 4 2 2 5" xfId="11604"/>
    <cellStyle name="Assumption Percentage. 4 2 2 6" xfId="11605"/>
    <cellStyle name="Assumption Percentage. 4 2 2 7" xfId="11606"/>
    <cellStyle name="Assumption Percentage. 4 2 2 8" xfId="11607"/>
    <cellStyle name="Assumption Percentage. 4 2 2 9" xfId="11608"/>
    <cellStyle name="Assumption Percentage. 4 2 3" xfId="11609"/>
    <cellStyle name="Assumption Percentage. 4 2 3 10" xfId="11610"/>
    <cellStyle name="Assumption Percentage. 4 2 3 2" xfId="11611"/>
    <cellStyle name="Assumption Percentage. 4 2 3 3" xfId="11612"/>
    <cellStyle name="Assumption Percentage. 4 2 3 4" xfId="11613"/>
    <cellStyle name="Assumption Percentage. 4 2 3 5" xfId="11614"/>
    <cellStyle name="Assumption Percentage. 4 2 3 6" xfId="11615"/>
    <cellStyle name="Assumption Percentage. 4 2 3 7" xfId="11616"/>
    <cellStyle name="Assumption Percentage. 4 2 3 8" xfId="11617"/>
    <cellStyle name="Assumption Percentage. 4 2 3 9" xfId="11618"/>
    <cellStyle name="Assumption Percentage. 4 2 4" xfId="11619"/>
    <cellStyle name="Assumption Percentage. 4 2 5" xfId="11620"/>
    <cellStyle name="Assumption Percentage. 4 2 6" xfId="11621"/>
    <cellStyle name="Assumption Percentage. 4 2 7" xfId="11622"/>
    <cellStyle name="Assumption Percentage. 4 2 8" xfId="11623"/>
    <cellStyle name="Assumption Percentage. 4 2 9" xfId="11624"/>
    <cellStyle name="Assumption Percentage. 4 3" xfId="11625"/>
    <cellStyle name="Assumption Percentage. 4 3 10" xfId="11626"/>
    <cellStyle name="Assumption Percentage. 4 3 2" xfId="11627"/>
    <cellStyle name="Assumption Percentage. 4 3 2 10" xfId="11628"/>
    <cellStyle name="Assumption Percentage. 4 3 2 2" xfId="11629"/>
    <cellStyle name="Assumption Percentage. 4 3 2 3" xfId="11630"/>
    <cellStyle name="Assumption Percentage. 4 3 2 4" xfId="11631"/>
    <cellStyle name="Assumption Percentage. 4 3 2 5" xfId="11632"/>
    <cellStyle name="Assumption Percentage. 4 3 2 6" xfId="11633"/>
    <cellStyle name="Assumption Percentage. 4 3 2 7" xfId="11634"/>
    <cellStyle name="Assumption Percentage. 4 3 2 8" xfId="11635"/>
    <cellStyle name="Assumption Percentage. 4 3 2 9" xfId="11636"/>
    <cellStyle name="Assumption Percentage. 4 3 3" xfId="11637"/>
    <cellStyle name="Assumption Percentage. 4 3 4" xfId="11638"/>
    <cellStyle name="Assumption Percentage. 4 3 5" xfId="11639"/>
    <cellStyle name="Assumption Percentage. 4 3 6" xfId="11640"/>
    <cellStyle name="Assumption Percentage. 4 3 7" xfId="11641"/>
    <cellStyle name="Assumption Percentage. 4 3 8" xfId="11642"/>
    <cellStyle name="Assumption Percentage. 4 3 9" xfId="11643"/>
    <cellStyle name="Assumption Percentage. 4 4" xfId="11644"/>
    <cellStyle name="Assumption Percentage. 4 4 10" xfId="11645"/>
    <cellStyle name="Assumption Percentage. 4 4 2" xfId="11646"/>
    <cellStyle name="Assumption Percentage. 4 4 3" xfId="11647"/>
    <cellStyle name="Assumption Percentage. 4 4 4" xfId="11648"/>
    <cellStyle name="Assumption Percentage. 4 4 5" xfId="11649"/>
    <cellStyle name="Assumption Percentage. 4 4 6" xfId="11650"/>
    <cellStyle name="Assumption Percentage. 4 4 7" xfId="11651"/>
    <cellStyle name="Assumption Percentage. 4 4 8" xfId="11652"/>
    <cellStyle name="Assumption Percentage. 4 4 9" xfId="11653"/>
    <cellStyle name="Assumption Percentage. 4 5" xfId="11654"/>
    <cellStyle name="Assumption Percentage. 4 6" xfId="11655"/>
    <cellStyle name="Assumption Percentage. 4 7" xfId="11656"/>
    <cellStyle name="Assumption Percentage. 4 8" xfId="11657"/>
    <cellStyle name="Assumption Percentage. 4 9" xfId="11658"/>
    <cellStyle name="Assumption Percentage. 5" xfId="11659"/>
    <cellStyle name="Assumption Percentage. 5 10" xfId="11660"/>
    <cellStyle name="Assumption Percentage. 5 11" xfId="11661"/>
    <cellStyle name="Assumption Percentage. 5 12" xfId="11662"/>
    <cellStyle name="Assumption Percentage. 5 13" xfId="11663"/>
    <cellStyle name="Assumption Percentage. 5 2" xfId="11664"/>
    <cellStyle name="Assumption Percentage. 5 2 10" xfId="11665"/>
    <cellStyle name="Assumption Percentage. 5 2 11" xfId="11666"/>
    <cellStyle name="Assumption Percentage. 5 2 12" xfId="11667"/>
    <cellStyle name="Assumption Percentage. 5 2 2" xfId="11668"/>
    <cellStyle name="Assumption Percentage. 5 2 2 10" xfId="11669"/>
    <cellStyle name="Assumption Percentage. 5 2 2 2" xfId="11670"/>
    <cellStyle name="Assumption Percentage. 5 2 2 2 10" xfId="11671"/>
    <cellStyle name="Assumption Percentage. 5 2 2 2 2" xfId="11672"/>
    <cellStyle name="Assumption Percentage. 5 2 2 2 3" xfId="11673"/>
    <cellStyle name="Assumption Percentage. 5 2 2 2 4" xfId="11674"/>
    <cellStyle name="Assumption Percentage. 5 2 2 2 5" xfId="11675"/>
    <cellStyle name="Assumption Percentage. 5 2 2 2 6" xfId="11676"/>
    <cellStyle name="Assumption Percentage. 5 2 2 2 7" xfId="11677"/>
    <cellStyle name="Assumption Percentage. 5 2 2 2 8" xfId="11678"/>
    <cellStyle name="Assumption Percentage. 5 2 2 2 9" xfId="11679"/>
    <cellStyle name="Assumption Percentage. 5 2 2 3" xfId="11680"/>
    <cellStyle name="Assumption Percentage. 5 2 2 4" xfId="11681"/>
    <cellStyle name="Assumption Percentage. 5 2 2 5" xfId="11682"/>
    <cellStyle name="Assumption Percentage. 5 2 2 6" xfId="11683"/>
    <cellStyle name="Assumption Percentage. 5 2 2 7" xfId="11684"/>
    <cellStyle name="Assumption Percentage. 5 2 2 8" xfId="11685"/>
    <cellStyle name="Assumption Percentage. 5 2 2 9" xfId="11686"/>
    <cellStyle name="Assumption Percentage. 5 2 3" xfId="11687"/>
    <cellStyle name="Assumption Percentage. 5 2 3 10" xfId="11688"/>
    <cellStyle name="Assumption Percentage. 5 2 3 2" xfId="11689"/>
    <cellStyle name="Assumption Percentage. 5 2 3 3" xfId="11690"/>
    <cellStyle name="Assumption Percentage. 5 2 3 4" xfId="11691"/>
    <cellStyle name="Assumption Percentage. 5 2 3 5" xfId="11692"/>
    <cellStyle name="Assumption Percentage. 5 2 3 6" xfId="11693"/>
    <cellStyle name="Assumption Percentage. 5 2 3 7" xfId="11694"/>
    <cellStyle name="Assumption Percentage. 5 2 3 8" xfId="11695"/>
    <cellStyle name="Assumption Percentage. 5 2 3 9" xfId="11696"/>
    <cellStyle name="Assumption Percentage. 5 2 4" xfId="11697"/>
    <cellStyle name="Assumption Percentage. 5 2 5" xfId="11698"/>
    <cellStyle name="Assumption Percentage. 5 2 6" xfId="11699"/>
    <cellStyle name="Assumption Percentage. 5 2 7" xfId="11700"/>
    <cellStyle name="Assumption Percentage. 5 2 8" xfId="11701"/>
    <cellStyle name="Assumption Percentage. 5 2 9" xfId="11702"/>
    <cellStyle name="Assumption Percentage. 5 3" xfId="11703"/>
    <cellStyle name="Assumption Percentage. 5 3 10" xfId="11704"/>
    <cellStyle name="Assumption Percentage. 5 3 2" xfId="11705"/>
    <cellStyle name="Assumption Percentage. 5 3 2 10" xfId="11706"/>
    <cellStyle name="Assumption Percentage. 5 3 2 2" xfId="11707"/>
    <cellStyle name="Assumption Percentage. 5 3 2 3" xfId="11708"/>
    <cellStyle name="Assumption Percentage. 5 3 2 4" xfId="11709"/>
    <cellStyle name="Assumption Percentage. 5 3 2 5" xfId="11710"/>
    <cellStyle name="Assumption Percentage. 5 3 2 6" xfId="11711"/>
    <cellStyle name="Assumption Percentage. 5 3 2 7" xfId="11712"/>
    <cellStyle name="Assumption Percentage. 5 3 2 8" xfId="11713"/>
    <cellStyle name="Assumption Percentage. 5 3 2 9" xfId="11714"/>
    <cellStyle name="Assumption Percentage. 5 3 3" xfId="11715"/>
    <cellStyle name="Assumption Percentage. 5 3 4" xfId="11716"/>
    <cellStyle name="Assumption Percentage. 5 3 5" xfId="11717"/>
    <cellStyle name="Assumption Percentage. 5 3 6" xfId="11718"/>
    <cellStyle name="Assumption Percentage. 5 3 7" xfId="11719"/>
    <cellStyle name="Assumption Percentage. 5 3 8" xfId="11720"/>
    <cellStyle name="Assumption Percentage. 5 3 9" xfId="11721"/>
    <cellStyle name="Assumption Percentage. 5 4" xfId="11722"/>
    <cellStyle name="Assumption Percentage. 5 4 10" xfId="11723"/>
    <cellStyle name="Assumption Percentage. 5 4 2" xfId="11724"/>
    <cellStyle name="Assumption Percentage. 5 4 3" xfId="11725"/>
    <cellStyle name="Assumption Percentage. 5 4 4" xfId="11726"/>
    <cellStyle name="Assumption Percentage. 5 4 5" xfId="11727"/>
    <cellStyle name="Assumption Percentage. 5 4 6" xfId="11728"/>
    <cellStyle name="Assumption Percentage. 5 4 7" xfId="11729"/>
    <cellStyle name="Assumption Percentage. 5 4 8" xfId="11730"/>
    <cellStyle name="Assumption Percentage. 5 4 9" xfId="11731"/>
    <cellStyle name="Assumption Percentage. 5 5" xfId="11732"/>
    <cellStyle name="Assumption Percentage. 5 6" xfId="11733"/>
    <cellStyle name="Assumption Percentage. 5 7" xfId="11734"/>
    <cellStyle name="Assumption Percentage. 5 8" xfId="11735"/>
    <cellStyle name="Assumption Percentage. 5 9" xfId="11736"/>
    <cellStyle name="Assumption Percentage. 6" xfId="11737"/>
    <cellStyle name="Assumption Percentage. 6 10" xfId="11738"/>
    <cellStyle name="Assumption Percentage. 6 11" xfId="11739"/>
    <cellStyle name="Assumption Percentage. 6 12" xfId="11740"/>
    <cellStyle name="Assumption Percentage. 6 13" xfId="11741"/>
    <cellStyle name="Assumption Percentage. 6 2" xfId="11742"/>
    <cellStyle name="Assumption Percentage. 6 2 10" xfId="11743"/>
    <cellStyle name="Assumption Percentage. 6 2 11" xfId="11744"/>
    <cellStyle name="Assumption Percentage. 6 2 12" xfId="11745"/>
    <cellStyle name="Assumption Percentage. 6 2 2" xfId="11746"/>
    <cellStyle name="Assumption Percentage. 6 2 2 10" xfId="11747"/>
    <cellStyle name="Assumption Percentage. 6 2 2 2" xfId="11748"/>
    <cellStyle name="Assumption Percentage. 6 2 2 2 10" xfId="11749"/>
    <cellStyle name="Assumption Percentage. 6 2 2 2 2" xfId="11750"/>
    <cellStyle name="Assumption Percentage. 6 2 2 2 3" xfId="11751"/>
    <cellStyle name="Assumption Percentage. 6 2 2 2 4" xfId="11752"/>
    <cellStyle name="Assumption Percentage. 6 2 2 2 5" xfId="11753"/>
    <cellStyle name="Assumption Percentage. 6 2 2 2 6" xfId="11754"/>
    <cellStyle name="Assumption Percentage. 6 2 2 2 7" xfId="11755"/>
    <cellStyle name="Assumption Percentage. 6 2 2 2 8" xfId="11756"/>
    <cellStyle name="Assumption Percentage. 6 2 2 2 9" xfId="11757"/>
    <cellStyle name="Assumption Percentage. 6 2 2 3" xfId="11758"/>
    <cellStyle name="Assumption Percentage. 6 2 2 4" xfId="11759"/>
    <cellStyle name="Assumption Percentage. 6 2 2 5" xfId="11760"/>
    <cellStyle name="Assumption Percentage. 6 2 2 6" xfId="11761"/>
    <cellStyle name="Assumption Percentage. 6 2 2 7" xfId="11762"/>
    <cellStyle name="Assumption Percentage. 6 2 2 8" xfId="11763"/>
    <cellStyle name="Assumption Percentage. 6 2 2 9" xfId="11764"/>
    <cellStyle name="Assumption Percentage. 6 2 3" xfId="11765"/>
    <cellStyle name="Assumption Percentage. 6 2 3 10" xfId="11766"/>
    <cellStyle name="Assumption Percentage. 6 2 3 2" xfId="11767"/>
    <cellStyle name="Assumption Percentage. 6 2 3 3" xfId="11768"/>
    <cellStyle name="Assumption Percentage. 6 2 3 4" xfId="11769"/>
    <cellStyle name="Assumption Percentage. 6 2 3 5" xfId="11770"/>
    <cellStyle name="Assumption Percentage. 6 2 3 6" xfId="11771"/>
    <cellStyle name="Assumption Percentage. 6 2 3 7" xfId="11772"/>
    <cellStyle name="Assumption Percentage. 6 2 3 8" xfId="11773"/>
    <cellStyle name="Assumption Percentage. 6 2 3 9" xfId="11774"/>
    <cellStyle name="Assumption Percentage. 6 2 4" xfId="11775"/>
    <cellStyle name="Assumption Percentage. 6 2 5" xfId="11776"/>
    <cellStyle name="Assumption Percentage. 6 2 6" xfId="11777"/>
    <cellStyle name="Assumption Percentage. 6 2 7" xfId="11778"/>
    <cellStyle name="Assumption Percentage. 6 2 8" xfId="11779"/>
    <cellStyle name="Assumption Percentage. 6 2 9" xfId="11780"/>
    <cellStyle name="Assumption Percentage. 6 3" xfId="11781"/>
    <cellStyle name="Assumption Percentage. 6 3 10" xfId="11782"/>
    <cellStyle name="Assumption Percentage. 6 3 2" xfId="11783"/>
    <cellStyle name="Assumption Percentage. 6 3 2 10" xfId="11784"/>
    <cellStyle name="Assumption Percentage. 6 3 2 2" xfId="11785"/>
    <cellStyle name="Assumption Percentage. 6 3 2 3" xfId="11786"/>
    <cellStyle name="Assumption Percentage. 6 3 2 4" xfId="11787"/>
    <cellStyle name="Assumption Percentage. 6 3 2 5" xfId="11788"/>
    <cellStyle name="Assumption Percentage. 6 3 2 6" xfId="11789"/>
    <cellStyle name="Assumption Percentage. 6 3 2 7" xfId="11790"/>
    <cellStyle name="Assumption Percentage. 6 3 2 8" xfId="11791"/>
    <cellStyle name="Assumption Percentage. 6 3 2 9" xfId="11792"/>
    <cellStyle name="Assumption Percentage. 6 3 3" xfId="11793"/>
    <cellStyle name="Assumption Percentage. 6 3 4" xfId="11794"/>
    <cellStyle name="Assumption Percentage. 6 3 5" xfId="11795"/>
    <cellStyle name="Assumption Percentage. 6 3 6" xfId="11796"/>
    <cellStyle name="Assumption Percentage. 6 3 7" xfId="11797"/>
    <cellStyle name="Assumption Percentage. 6 3 8" xfId="11798"/>
    <cellStyle name="Assumption Percentage. 6 3 9" xfId="11799"/>
    <cellStyle name="Assumption Percentage. 6 4" xfId="11800"/>
    <cellStyle name="Assumption Percentage. 6 4 10" xfId="11801"/>
    <cellStyle name="Assumption Percentage. 6 4 2" xfId="11802"/>
    <cellStyle name="Assumption Percentage. 6 4 3" xfId="11803"/>
    <cellStyle name="Assumption Percentage. 6 4 4" xfId="11804"/>
    <cellStyle name="Assumption Percentage. 6 4 5" xfId="11805"/>
    <cellStyle name="Assumption Percentage. 6 4 6" xfId="11806"/>
    <cellStyle name="Assumption Percentage. 6 4 7" xfId="11807"/>
    <cellStyle name="Assumption Percentage. 6 4 8" xfId="11808"/>
    <cellStyle name="Assumption Percentage. 6 4 9" xfId="11809"/>
    <cellStyle name="Assumption Percentage. 6 5" xfId="11810"/>
    <cellStyle name="Assumption Percentage. 6 6" xfId="11811"/>
    <cellStyle name="Assumption Percentage. 6 7" xfId="11812"/>
    <cellStyle name="Assumption Percentage. 6 8" xfId="11813"/>
    <cellStyle name="Assumption Percentage. 6 9" xfId="11814"/>
    <cellStyle name="Assumption Percentage. 7" xfId="11815"/>
    <cellStyle name="Assumption Percentage. 7 10" xfId="11816"/>
    <cellStyle name="Assumption Percentage. 7 11" xfId="11817"/>
    <cellStyle name="Assumption Percentage. 7 12" xfId="11818"/>
    <cellStyle name="Assumption Percentage. 7 13" xfId="11819"/>
    <cellStyle name="Assumption Percentage. 7 2" xfId="11820"/>
    <cellStyle name="Assumption Percentage. 7 2 10" xfId="11821"/>
    <cellStyle name="Assumption Percentage. 7 2 11" xfId="11822"/>
    <cellStyle name="Assumption Percentage. 7 2 12" xfId="11823"/>
    <cellStyle name="Assumption Percentage. 7 2 2" xfId="11824"/>
    <cellStyle name="Assumption Percentage. 7 2 2 10" xfId="11825"/>
    <cellStyle name="Assumption Percentage. 7 2 2 2" xfId="11826"/>
    <cellStyle name="Assumption Percentage. 7 2 2 2 10" xfId="11827"/>
    <cellStyle name="Assumption Percentage. 7 2 2 2 2" xfId="11828"/>
    <cellStyle name="Assumption Percentage. 7 2 2 2 3" xfId="11829"/>
    <cellStyle name="Assumption Percentage. 7 2 2 2 4" xfId="11830"/>
    <cellStyle name="Assumption Percentage. 7 2 2 2 5" xfId="11831"/>
    <cellStyle name="Assumption Percentage. 7 2 2 2 6" xfId="11832"/>
    <cellStyle name="Assumption Percentage. 7 2 2 2 7" xfId="11833"/>
    <cellStyle name="Assumption Percentage. 7 2 2 2 8" xfId="11834"/>
    <cellStyle name="Assumption Percentage. 7 2 2 2 9" xfId="11835"/>
    <cellStyle name="Assumption Percentage. 7 2 2 3" xfId="11836"/>
    <cellStyle name="Assumption Percentage. 7 2 2 4" xfId="11837"/>
    <cellStyle name="Assumption Percentage. 7 2 2 5" xfId="11838"/>
    <cellStyle name="Assumption Percentage. 7 2 2 6" xfId="11839"/>
    <cellStyle name="Assumption Percentage. 7 2 2 7" xfId="11840"/>
    <cellStyle name="Assumption Percentage. 7 2 2 8" xfId="11841"/>
    <cellStyle name="Assumption Percentage. 7 2 2 9" xfId="11842"/>
    <cellStyle name="Assumption Percentage. 7 2 3" xfId="11843"/>
    <cellStyle name="Assumption Percentage. 7 2 3 10" xfId="11844"/>
    <cellStyle name="Assumption Percentage. 7 2 3 2" xfId="11845"/>
    <cellStyle name="Assumption Percentage. 7 2 3 3" xfId="11846"/>
    <cellStyle name="Assumption Percentage. 7 2 3 4" xfId="11847"/>
    <cellStyle name="Assumption Percentage. 7 2 3 5" xfId="11848"/>
    <cellStyle name="Assumption Percentage. 7 2 3 6" xfId="11849"/>
    <cellStyle name="Assumption Percentage. 7 2 3 7" xfId="11850"/>
    <cellStyle name="Assumption Percentage. 7 2 3 8" xfId="11851"/>
    <cellStyle name="Assumption Percentage. 7 2 3 9" xfId="11852"/>
    <cellStyle name="Assumption Percentage. 7 2 4" xfId="11853"/>
    <cellStyle name="Assumption Percentage. 7 2 5" xfId="11854"/>
    <cellStyle name="Assumption Percentage. 7 2 6" xfId="11855"/>
    <cellStyle name="Assumption Percentage. 7 2 7" xfId="11856"/>
    <cellStyle name="Assumption Percentage. 7 2 8" xfId="11857"/>
    <cellStyle name="Assumption Percentage. 7 2 9" xfId="11858"/>
    <cellStyle name="Assumption Percentage. 7 3" xfId="11859"/>
    <cellStyle name="Assumption Percentage. 7 3 10" xfId="11860"/>
    <cellStyle name="Assumption Percentage. 7 3 2" xfId="11861"/>
    <cellStyle name="Assumption Percentage. 7 3 2 10" xfId="11862"/>
    <cellStyle name="Assumption Percentage. 7 3 2 2" xfId="11863"/>
    <cellStyle name="Assumption Percentage. 7 3 2 3" xfId="11864"/>
    <cellStyle name="Assumption Percentage. 7 3 2 4" xfId="11865"/>
    <cellStyle name="Assumption Percentage. 7 3 2 5" xfId="11866"/>
    <cellStyle name="Assumption Percentage. 7 3 2 6" xfId="11867"/>
    <cellStyle name="Assumption Percentage. 7 3 2 7" xfId="11868"/>
    <cellStyle name="Assumption Percentage. 7 3 2 8" xfId="11869"/>
    <cellStyle name="Assumption Percentage. 7 3 2 9" xfId="11870"/>
    <cellStyle name="Assumption Percentage. 7 3 3" xfId="11871"/>
    <cellStyle name="Assumption Percentage. 7 3 4" xfId="11872"/>
    <cellStyle name="Assumption Percentage. 7 3 5" xfId="11873"/>
    <cellStyle name="Assumption Percentage. 7 3 6" xfId="11874"/>
    <cellStyle name="Assumption Percentage. 7 3 7" xfId="11875"/>
    <cellStyle name="Assumption Percentage. 7 3 8" xfId="11876"/>
    <cellStyle name="Assumption Percentage. 7 3 9" xfId="11877"/>
    <cellStyle name="Assumption Percentage. 7 4" xfId="11878"/>
    <cellStyle name="Assumption Percentage. 7 4 10" xfId="11879"/>
    <cellStyle name="Assumption Percentage. 7 4 2" xfId="11880"/>
    <cellStyle name="Assumption Percentage. 7 4 3" xfId="11881"/>
    <cellStyle name="Assumption Percentage. 7 4 4" xfId="11882"/>
    <cellStyle name="Assumption Percentage. 7 4 5" xfId="11883"/>
    <cellStyle name="Assumption Percentage. 7 4 6" xfId="11884"/>
    <cellStyle name="Assumption Percentage. 7 4 7" xfId="11885"/>
    <cellStyle name="Assumption Percentage. 7 4 8" xfId="11886"/>
    <cellStyle name="Assumption Percentage. 7 4 9" xfId="11887"/>
    <cellStyle name="Assumption Percentage. 7 5" xfId="11888"/>
    <cellStyle name="Assumption Percentage. 7 6" xfId="11889"/>
    <cellStyle name="Assumption Percentage. 7 7" xfId="11890"/>
    <cellStyle name="Assumption Percentage. 7 8" xfId="11891"/>
    <cellStyle name="Assumption Percentage. 7 9" xfId="11892"/>
    <cellStyle name="Assumption Percentage. 8" xfId="11893"/>
    <cellStyle name="Assumption Percentage. 8 10" xfId="11894"/>
    <cellStyle name="Assumption Percentage. 8 11" xfId="11895"/>
    <cellStyle name="Assumption Percentage. 8 12" xfId="11896"/>
    <cellStyle name="Assumption Percentage. 8 13" xfId="11897"/>
    <cellStyle name="Assumption Percentage. 8 2" xfId="11898"/>
    <cellStyle name="Assumption Percentage. 8 2 10" xfId="11899"/>
    <cellStyle name="Assumption Percentage. 8 2 11" xfId="11900"/>
    <cellStyle name="Assumption Percentage. 8 2 12" xfId="11901"/>
    <cellStyle name="Assumption Percentage. 8 2 2" xfId="11902"/>
    <cellStyle name="Assumption Percentage. 8 2 2 10" xfId="11903"/>
    <cellStyle name="Assumption Percentage. 8 2 2 2" xfId="11904"/>
    <cellStyle name="Assumption Percentage. 8 2 2 2 10" xfId="11905"/>
    <cellStyle name="Assumption Percentage. 8 2 2 2 2" xfId="11906"/>
    <cellStyle name="Assumption Percentage. 8 2 2 2 3" xfId="11907"/>
    <cellStyle name="Assumption Percentage. 8 2 2 2 4" xfId="11908"/>
    <cellStyle name="Assumption Percentage. 8 2 2 2 5" xfId="11909"/>
    <cellStyle name="Assumption Percentage. 8 2 2 2 6" xfId="11910"/>
    <cellStyle name="Assumption Percentage. 8 2 2 2 7" xfId="11911"/>
    <cellStyle name="Assumption Percentage. 8 2 2 2 8" xfId="11912"/>
    <cellStyle name="Assumption Percentage. 8 2 2 2 9" xfId="11913"/>
    <cellStyle name="Assumption Percentage. 8 2 2 3" xfId="11914"/>
    <cellStyle name="Assumption Percentage. 8 2 2 4" xfId="11915"/>
    <cellStyle name="Assumption Percentage. 8 2 2 5" xfId="11916"/>
    <cellStyle name="Assumption Percentage. 8 2 2 6" xfId="11917"/>
    <cellStyle name="Assumption Percentage. 8 2 2 7" xfId="11918"/>
    <cellStyle name="Assumption Percentage. 8 2 2 8" xfId="11919"/>
    <cellStyle name="Assumption Percentage. 8 2 2 9" xfId="11920"/>
    <cellStyle name="Assumption Percentage. 8 2 3" xfId="11921"/>
    <cellStyle name="Assumption Percentage. 8 2 3 10" xfId="11922"/>
    <cellStyle name="Assumption Percentage. 8 2 3 2" xfId="11923"/>
    <cellStyle name="Assumption Percentage. 8 2 3 3" xfId="11924"/>
    <cellStyle name="Assumption Percentage. 8 2 3 4" xfId="11925"/>
    <cellStyle name="Assumption Percentage. 8 2 3 5" xfId="11926"/>
    <cellStyle name="Assumption Percentage. 8 2 3 6" xfId="11927"/>
    <cellStyle name="Assumption Percentage. 8 2 3 7" xfId="11928"/>
    <cellStyle name="Assumption Percentage. 8 2 3 8" xfId="11929"/>
    <cellStyle name="Assumption Percentage. 8 2 3 9" xfId="11930"/>
    <cellStyle name="Assumption Percentage. 8 2 4" xfId="11931"/>
    <cellStyle name="Assumption Percentage. 8 2 5" xfId="11932"/>
    <cellStyle name="Assumption Percentage. 8 2 6" xfId="11933"/>
    <cellStyle name="Assumption Percentage. 8 2 7" xfId="11934"/>
    <cellStyle name="Assumption Percentage. 8 2 8" xfId="11935"/>
    <cellStyle name="Assumption Percentage. 8 2 9" xfId="11936"/>
    <cellStyle name="Assumption Percentage. 8 3" xfId="11937"/>
    <cellStyle name="Assumption Percentage. 8 3 10" xfId="11938"/>
    <cellStyle name="Assumption Percentage. 8 3 2" xfId="11939"/>
    <cellStyle name="Assumption Percentage. 8 3 2 10" xfId="11940"/>
    <cellStyle name="Assumption Percentage. 8 3 2 2" xfId="11941"/>
    <cellStyle name="Assumption Percentage. 8 3 2 3" xfId="11942"/>
    <cellStyle name="Assumption Percentage. 8 3 2 4" xfId="11943"/>
    <cellStyle name="Assumption Percentage. 8 3 2 5" xfId="11944"/>
    <cellStyle name="Assumption Percentage. 8 3 2 6" xfId="11945"/>
    <cellStyle name="Assumption Percentage. 8 3 2 7" xfId="11946"/>
    <cellStyle name="Assumption Percentage. 8 3 2 8" xfId="11947"/>
    <cellStyle name="Assumption Percentage. 8 3 2 9" xfId="11948"/>
    <cellStyle name="Assumption Percentage. 8 3 3" xfId="11949"/>
    <cellStyle name="Assumption Percentage. 8 3 4" xfId="11950"/>
    <cellStyle name="Assumption Percentage. 8 3 5" xfId="11951"/>
    <cellStyle name="Assumption Percentage. 8 3 6" xfId="11952"/>
    <cellStyle name="Assumption Percentage. 8 3 7" xfId="11953"/>
    <cellStyle name="Assumption Percentage. 8 3 8" xfId="11954"/>
    <cellStyle name="Assumption Percentage. 8 3 9" xfId="11955"/>
    <cellStyle name="Assumption Percentage. 8 4" xfId="11956"/>
    <cellStyle name="Assumption Percentage. 8 4 10" xfId="11957"/>
    <cellStyle name="Assumption Percentage. 8 4 2" xfId="11958"/>
    <cellStyle name="Assumption Percentage. 8 4 3" xfId="11959"/>
    <cellStyle name="Assumption Percentage. 8 4 4" xfId="11960"/>
    <cellStyle name="Assumption Percentage. 8 4 5" xfId="11961"/>
    <cellStyle name="Assumption Percentage. 8 4 6" xfId="11962"/>
    <cellStyle name="Assumption Percentage. 8 4 7" xfId="11963"/>
    <cellStyle name="Assumption Percentage. 8 4 8" xfId="11964"/>
    <cellStyle name="Assumption Percentage. 8 4 9" xfId="11965"/>
    <cellStyle name="Assumption Percentage. 8 5" xfId="11966"/>
    <cellStyle name="Assumption Percentage. 8 6" xfId="11967"/>
    <cellStyle name="Assumption Percentage. 8 7" xfId="11968"/>
    <cellStyle name="Assumption Percentage. 8 8" xfId="11969"/>
    <cellStyle name="Assumption Percentage. 8 9" xfId="11970"/>
    <cellStyle name="Assumption Percentage. 9" xfId="11971"/>
    <cellStyle name="Assumption Percentage. 9 10" xfId="11972"/>
    <cellStyle name="Assumption Percentage. 9 11" xfId="11973"/>
    <cellStyle name="Assumption Percentage. 9 12" xfId="11974"/>
    <cellStyle name="Assumption Percentage. 9 13" xfId="11975"/>
    <cellStyle name="Assumption Percentage. 9 2" xfId="11976"/>
    <cellStyle name="Assumption Percentage. 9 2 10" xfId="11977"/>
    <cellStyle name="Assumption Percentage. 9 2 11" xfId="11978"/>
    <cellStyle name="Assumption Percentage. 9 2 12" xfId="11979"/>
    <cellStyle name="Assumption Percentage. 9 2 2" xfId="11980"/>
    <cellStyle name="Assumption Percentage. 9 2 2 10" xfId="11981"/>
    <cellStyle name="Assumption Percentage. 9 2 2 2" xfId="11982"/>
    <cellStyle name="Assumption Percentage. 9 2 2 2 10" xfId="11983"/>
    <cellStyle name="Assumption Percentage. 9 2 2 2 2" xfId="11984"/>
    <cellStyle name="Assumption Percentage. 9 2 2 2 3" xfId="11985"/>
    <cellStyle name="Assumption Percentage. 9 2 2 2 4" xfId="11986"/>
    <cellStyle name="Assumption Percentage. 9 2 2 2 5" xfId="11987"/>
    <cellStyle name="Assumption Percentage. 9 2 2 2 6" xfId="11988"/>
    <cellStyle name="Assumption Percentage. 9 2 2 2 7" xfId="11989"/>
    <cellStyle name="Assumption Percentage. 9 2 2 2 8" xfId="11990"/>
    <cellStyle name="Assumption Percentage. 9 2 2 2 9" xfId="11991"/>
    <cellStyle name="Assumption Percentage. 9 2 2 3" xfId="11992"/>
    <cellStyle name="Assumption Percentage. 9 2 2 4" xfId="11993"/>
    <cellStyle name="Assumption Percentage. 9 2 2 5" xfId="11994"/>
    <cellStyle name="Assumption Percentage. 9 2 2 6" xfId="11995"/>
    <cellStyle name="Assumption Percentage. 9 2 2 7" xfId="11996"/>
    <cellStyle name="Assumption Percentage. 9 2 2 8" xfId="11997"/>
    <cellStyle name="Assumption Percentage. 9 2 2 9" xfId="11998"/>
    <cellStyle name="Assumption Percentage. 9 2 3" xfId="11999"/>
    <cellStyle name="Assumption Percentage. 9 2 3 10" xfId="12000"/>
    <cellStyle name="Assumption Percentage. 9 2 3 2" xfId="12001"/>
    <cellStyle name="Assumption Percentage. 9 2 3 3" xfId="12002"/>
    <cellStyle name="Assumption Percentage. 9 2 3 4" xfId="12003"/>
    <cellStyle name="Assumption Percentage. 9 2 3 5" xfId="12004"/>
    <cellStyle name="Assumption Percentage. 9 2 3 6" xfId="12005"/>
    <cellStyle name="Assumption Percentage. 9 2 3 7" xfId="12006"/>
    <cellStyle name="Assumption Percentage. 9 2 3 8" xfId="12007"/>
    <cellStyle name="Assumption Percentage. 9 2 3 9" xfId="12008"/>
    <cellStyle name="Assumption Percentage. 9 2 4" xfId="12009"/>
    <cellStyle name="Assumption Percentage. 9 2 5" xfId="12010"/>
    <cellStyle name="Assumption Percentage. 9 2 6" xfId="12011"/>
    <cellStyle name="Assumption Percentage. 9 2 7" xfId="12012"/>
    <cellStyle name="Assumption Percentage. 9 2 8" xfId="12013"/>
    <cellStyle name="Assumption Percentage. 9 2 9" xfId="12014"/>
    <cellStyle name="Assumption Percentage. 9 3" xfId="12015"/>
    <cellStyle name="Assumption Percentage. 9 3 10" xfId="12016"/>
    <cellStyle name="Assumption Percentage. 9 3 2" xfId="12017"/>
    <cellStyle name="Assumption Percentage. 9 3 2 10" xfId="12018"/>
    <cellStyle name="Assumption Percentage. 9 3 2 2" xfId="12019"/>
    <cellStyle name="Assumption Percentage. 9 3 2 3" xfId="12020"/>
    <cellStyle name="Assumption Percentage. 9 3 2 4" xfId="12021"/>
    <cellStyle name="Assumption Percentage. 9 3 2 5" xfId="12022"/>
    <cellStyle name="Assumption Percentage. 9 3 2 6" xfId="12023"/>
    <cellStyle name="Assumption Percentage. 9 3 2 7" xfId="12024"/>
    <cellStyle name="Assumption Percentage. 9 3 2 8" xfId="12025"/>
    <cellStyle name="Assumption Percentage. 9 3 2 9" xfId="12026"/>
    <cellStyle name="Assumption Percentage. 9 3 3" xfId="12027"/>
    <cellStyle name="Assumption Percentage. 9 3 4" xfId="12028"/>
    <cellStyle name="Assumption Percentage. 9 3 5" xfId="12029"/>
    <cellStyle name="Assumption Percentage. 9 3 6" xfId="12030"/>
    <cellStyle name="Assumption Percentage. 9 3 7" xfId="12031"/>
    <cellStyle name="Assumption Percentage. 9 3 8" xfId="12032"/>
    <cellStyle name="Assumption Percentage. 9 3 9" xfId="12033"/>
    <cellStyle name="Assumption Percentage. 9 4" xfId="12034"/>
    <cellStyle name="Assumption Percentage. 9 4 10" xfId="12035"/>
    <cellStyle name="Assumption Percentage. 9 4 2" xfId="12036"/>
    <cellStyle name="Assumption Percentage. 9 4 3" xfId="12037"/>
    <cellStyle name="Assumption Percentage. 9 4 4" xfId="12038"/>
    <cellStyle name="Assumption Percentage. 9 4 5" xfId="12039"/>
    <cellStyle name="Assumption Percentage. 9 4 6" xfId="12040"/>
    <cellStyle name="Assumption Percentage. 9 4 7" xfId="12041"/>
    <cellStyle name="Assumption Percentage. 9 4 8" xfId="12042"/>
    <cellStyle name="Assumption Percentage. 9 4 9" xfId="12043"/>
    <cellStyle name="Assumption Percentage. 9 5" xfId="12044"/>
    <cellStyle name="Assumption Percentage. 9 6" xfId="12045"/>
    <cellStyle name="Assumption Percentage. 9 7" xfId="12046"/>
    <cellStyle name="Assumption Percentage. 9 8" xfId="12047"/>
    <cellStyle name="Assumption Percentage. 9 9" xfId="12048"/>
    <cellStyle name="Assumption Year." xfId="12049"/>
    <cellStyle name="Assumption Year. 10" xfId="12050"/>
    <cellStyle name="Assumption Year. 10 10" xfId="12051"/>
    <cellStyle name="Assumption Year. 10 11" xfId="12052"/>
    <cellStyle name="Assumption Year. 10 12" xfId="12053"/>
    <cellStyle name="Assumption Year. 10 13" xfId="12054"/>
    <cellStyle name="Assumption Year. 10 2" xfId="12055"/>
    <cellStyle name="Assumption Year. 10 2 10" xfId="12056"/>
    <cellStyle name="Assumption Year. 10 2 11" xfId="12057"/>
    <cellStyle name="Assumption Year. 10 2 12" xfId="12058"/>
    <cellStyle name="Assumption Year. 10 2 2" xfId="12059"/>
    <cellStyle name="Assumption Year. 10 2 2 10" xfId="12060"/>
    <cellStyle name="Assumption Year. 10 2 2 2" xfId="12061"/>
    <cellStyle name="Assumption Year. 10 2 2 2 10" xfId="12062"/>
    <cellStyle name="Assumption Year. 10 2 2 2 2" xfId="12063"/>
    <cellStyle name="Assumption Year. 10 2 2 2 3" xfId="12064"/>
    <cellStyle name="Assumption Year. 10 2 2 2 4" xfId="12065"/>
    <cellStyle name="Assumption Year. 10 2 2 2 5" xfId="12066"/>
    <cellStyle name="Assumption Year. 10 2 2 2 6" xfId="12067"/>
    <cellStyle name="Assumption Year. 10 2 2 2 7" xfId="12068"/>
    <cellStyle name="Assumption Year. 10 2 2 2 8" xfId="12069"/>
    <cellStyle name="Assumption Year. 10 2 2 2 9" xfId="12070"/>
    <cellStyle name="Assumption Year. 10 2 2 3" xfId="12071"/>
    <cellStyle name="Assumption Year. 10 2 2 4" xfId="12072"/>
    <cellStyle name="Assumption Year. 10 2 2 5" xfId="12073"/>
    <cellStyle name="Assumption Year. 10 2 2 6" xfId="12074"/>
    <cellStyle name="Assumption Year. 10 2 2 7" xfId="12075"/>
    <cellStyle name="Assumption Year. 10 2 2 8" xfId="12076"/>
    <cellStyle name="Assumption Year. 10 2 2 9" xfId="12077"/>
    <cellStyle name="Assumption Year. 10 2 3" xfId="12078"/>
    <cellStyle name="Assumption Year. 10 2 3 10" xfId="12079"/>
    <cellStyle name="Assumption Year. 10 2 3 2" xfId="12080"/>
    <cellStyle name="Assumption Year. 10 2 3 3" xfId="12081"/>
    <cellStyle name="Assumption Year. 10 2 3 4" xfId="12082"/>
    <cellStyle name="Assumption Year. 10 2 3 5" xfId="12083"/>
    <cellStyle name="Assumption Year. 10 2 3 6" xfId="12084"/>
    <cellStyle name="Assumption Year. 10 2 3 7" xfId="12085"/>
    <cellStyle name="Assumption Year. 10 2 3 8" xfId="12086"/>
    <cellStyle name="Assumption Year. 10 2 3 9" xfId="12087"/>
    <cellStyle name="Assumption Year. 10 2 4" xfId="12088"/>
    <cellStyle name="Assumption Year. 10 2 5" xfId="12089"/>
    <cellStyle name="Assumption Year. 10 2 6" xfId="12090"/>
    <cellStyle name="Assumption Year. 10 2 7" xfId="12091"/>
    <cellStyle name="Assumption Year. 10 2 8" xfId="12092"/>
    <cellStyle name="Assumption Year. 10 2 9" xfId="12093"/>
    <cellStyle name="Assumption Year. 10 3" xfId="12094"/>
    <cellStyle name="Assumption Year. 10 3 10" xfId="12095"/>
    <cellStyle name="Assumption Year. 10 3 2" xfId="12096"/>
    <cellStyle name="Assumption Year. 10 3 2 10" xfId="12097"/>
    <cellStyle name="Assumption Year. 10 3 2 2" xfId="12098"/>
    <cellStyle name="Assumption Year. 10 3 2 3" xfId="12099"/>
    <cellStyle name="Assumption Year. 10 3 2 4" xfId="12100"/>
    <cellStyle name="Assumption Year. 10 3 2 5" xfId="12101"/>
    <cellStyle name="Assumption Year. 10 3 2 6" xfId="12102"/>
    <cellStyle name="Assumption Year. 10 3 2 7" xfId="12103"/>
    <cellStyle name="Assumption Year. 10 3 2 8" xfId="12104"/>
    <cellStyle name="Assumption Year. 10 3 2 9" xfId="12105"/>
    <cellStyle name="Assumption Year. 10 3 3" xfId="12106"/>
    <cellStyle name="Assumption Year. 10 3 4" xfId="12107"/>
    <cellStyle name="Assumption Year. 10 3 5" xfId="12108"/>
    <cellStyle name="Assumption Year. 10 3 6" xfId="12109"/>
    <cellStyle name="Assumption Year. 10 3 7" xfId="12110"/>
    <cellStyle name="Assumption Year. 10 3 8" xfId="12111"/>
    <cellStyle name="Assumption Year. 10 3 9" xfId="12112"/>
    <cellStyle name="Assumption Year. 10 4" xfId="12113"/>
    <cellStyle name="Assumption Year. 10 4 10" xfId="12114"/>
    <cellStyle name="Assumption Year. 10 4 2" xfId="12115"/>
    <cellStyle name="Assumption Year. 10 4 3" xfId="12116"/>
    <cellStyle name="Assumption Year. 10 4 4" xfId="12117"/>
    <cellStyle name="Assumption Year. 10 4 5" xfId="12118"/>
    <cellStyle name="Assumption Year. 10 4 6" xfId="12119"/>
    <cellStyle name="Assumption Year. 10 4 7" xfId="12120"/>
    <cellStyle name="Assumption Year. 10 4 8" xfId="12121"/>
    <cellStyle name="Assumption Year. 10 4 9" xfId="12122"/>
    <cellStyle name="Assumption Year. 10 5" xfId="12123"/>
    <cellStyle name="Assumption Year. 10 6" xfId="12124"/>
    <cellStyle name="Assumption Year. 10 7" xfId="12125"/>
    <cellStyle name="Assumption Year. 10 8" xfId="12126"/>
    <cellStyle name="Assumption Year. 10 9" xfId="12127"/>
    <cellStyle name="Assumption Year. 11" xfId="12128"/>
    <cellStyle name="Assumption Year. 11 10" xfId="12129"/>
    <cellStyle name="Assumption Year. 11 11" xfId="12130"/>
    <cellStyle name="Assumption Year. 11 12" xfId="12131"/>
    <cellStyle name="Assumption Year. 11 2" xfId="12132"/>
    <cellStyle name="Assumption Year. 11 2 10" xfId="12133"/>
    <cellStyle name="Assumption Year. 11 2 2" xfId="12134"/>
    <cellStyle name="Assumption Year. 11 2 2 10" xfId="12135"/>
    <cellStyle name="Assumption Year. 11 2 2 2" xfId="12136"/>
    <cellStyle name="Assumption Year. 11 2 2 3" xfId="12137"/>
    <cellStyle name="Assumption Year. 11 2 2 4" xfId="12138"/>
    <cellStyle name="Assumption Year. 11 2 2 5" xfId="12139"/>
    <cellStyle name="Assumption Year. 11 2 2 6" xfId="12140"/>
    <cellStyle name="Assumption Year. 11 2 2 7" xfId="12141"/>
    <cellStyle name="Assumption Year. 11 2 2 8" xfId="12142"/>
    <cellStyle name="Assumption Year. 11 2 2 9" xfId="12143"/>
    <cellStyle name="Assumption Year. 11 2 3" xfId="12144"/>
    <cellStyle name="Assumption Year. 11 2 4" xfId="12145"/>
    <cellStyle name="Assumption Year. 11 2 5" xfId="12146"/>
    <cellStyle name="Assumption Year. 11 2 6" xfId="12147"/>
    <cellStyle name="Assumption Year. 11 2 7" xfId="12148"/>
    <cellStyle name="Assumption Year. 11 2 8" xfId="12149"/>
    <cellStyle name="Assumption Year. 11 2 9" xfId="12150"/>
    <cellStyle name="Assumption Year. 11 3" xfId="12151"/>
    <cellStyle name="Assumption Year. 11 3 10" xfId="12152"/>
    <cellStyle name="Assumption Year. 11 3 2" xfId="12153"/>
    <cellStyle name="Assumption Year. 11 3 3" xfId="12154"/>
    <cellStyle name="Assumption Year. 11 3 4" xfId="12155"/>
    <cellStyle name="Assumption Year. 11 3 5" xfId="12156"/>
    <cellStyle name="Assumption Year. 11 3 6" xfId="12157"/>
    <cellStyle name="Assumption Year. 11 3 7" xfId="12158"/>
    <cellStyle name="Assumption Year. 11 3 8" xfId="12159"/>
    <cellStyle name="Assumption Year. 11 3 9" xfId="12160"/>
    <cellStyle name="Assumption Year. 11 4" xfId="12161"/>
    <cellStyle name="Assumption Year. 11 5" xfId="12162"/>
    <cellStyle name="Assumption Year. 11 6" xfId="12163"/>
    <cellStyle name="Assumption Year. 11 7" xfId="12164"/>
    <cellStyle name="Assumption Year. 11 8" xfId="12165"/>
    <cellStyle name="Assumption Year. 11 9" xfId="12166"/>
    <cellStyle name="Assumption Year. 12" xfId="12167"/>
    <cellStyle name="Assumption Year. 12 10" xfId="12168"/>
    <cellStyle name="Assumption Year. 12 11" xfId="12169"/>
    <cellStyle name="Assumption Year. 12 12" xfId="12170"/>
    <cellStyle name="Assumption Year. 12 2" xfId="12171"/>
    <cellStyle name="Assumption Year. 12 2 10" xfId="12172"/>
    <cellStyle name="Assumption Year. 12 2 2" xfId="12173"/>
    <cellStyle name="Assumption Year. 12 2 2 10" xfId="12174"/>
    <cellStyle name="Assumption Year. 12 2 2 2" xfId="12175"/>
    <cellStyle name="Assumption Year. 12 2 2 3" xfId="12176"/>
    <cellStyle name="Assumption Year. 12 2 2 4" xfId="12177"/>
    <cellStyle name="Assumption Year. 12 2 2 5" xfId="12178"/>
    <cellStyle name="Assumption Year. 12 2 2 6" xfId="12179"/>
    <cellStyle name="Assumption Year. 12 2 2 7" xfId="12180"/>
    <cellStyle name="Assumption Year. 12 2 2 8" xfId="12181"/>
    <cellStyle name="Assumption Year. 12 2 2 9" xfId="12182"/>
    <cellStyle name="Assumption Year. 12 2 3" xfId="12183"/>
    <cellStyle name="Assumption Year. 12 2 4" xfId="12184"/>
    <cellStyle name="Assumption Year. 12 2 5" xfId="12185"/>
    <cellStyle name="Assumption Year. 12 2 6" xfId="12186"/>
    <cellStyle name="Assumption Year. 12 2 7" xfId="12187"/>
    <cellStyle name="Assumption Year. 12 2 8" xfId="12188"/>
    <cellStyle name="Assumption Year. 12 2 9" xfId="12189"/>
    <cellStyle name="Assumption Year. 12 3" xfId="12190"/>
    <cellStyle name="Assumption Year. 12 3 10" xfId="12191"/>
    <cellStyle name="Assumption Year. 12 3 2" xfId="12192"/>
    <cellStyle name="Assumption Year. 12 3 3" xfId="12193"/>
    <cellStyle name="Assumption Year. 12 3 4" xfId="12194"/>
    <cellStyle name="Assumption Year. 12 3 5" xfId="12195"/>
    <cellStyle name="Assumption Year. 12 3 6" xfId="12196"/>
    <cellStyle name="Assumption Year. 12 3 7" xfId="12197"/>
    <cellStyle name="Assumption Year. 12 3 8" xfId="12198"/>
    <cellStyle name="Assumption Year. 12 3 9" xfId="12199"/>
    <cellStyle name="Assumption Year. 12 4" xfId="12200"/>
    <cellStyle name="Assumption Year. 12 5" xfId="12201"/>
    <cellStyle name="Assumption Year. 12 6" xfId="12202"/>
    <cellStyle name="Assumption Year. 12 7" xfId="12203"/>
    <cellStyle name="Assumption Year. 12 8" xfId="12204"/>
    <cellStyle name="Assumption Year. 12 9" xfId="12205"/>
    <cellStyle name="Assumption Year. 13" xfId="12206"/>
    <cellStyle name="Assumption Year. 13 10" xfId="12207"/>
    <cellStyle name="Assumption Year. 13 2" xfId="12208"/>
    <cellStyle name="Assumption Year. 13 2 10" xfId="12209"/>
    <cellStyle name="Assumption Year. 13 2 2" xfId="12210"/>
    <cellStyle name="Assumption Year. 13 2 3" xfId="12211"/>
    <cellStyle name="Assumption Year. 13 2 4" xfId="12212"/>
    <cellStyle name="Assumption Year. 13 2 5" xfId="12213"/>
    <cellStyle name="Assumption Year. 13 2 6" xfId="12214"/>
    <cellStyle name="Assumption Year. 13 2 7" xfId="12215"/>
    <cellStyle name="Assumption Year. 13 2 8" xfId="12216"/>
    <cellStyle name="Assumption Year. 13 2 9" xfId="12217"/>
    <cellStyle name="Assumption Year. 13 3" xfId="12218"/>
    <cellStyle name="Assumption Year. 13 4" xfId="12219"/>
    <cellStyle name="Assumption Year. 13 5" xfId="12220"/>
    <cellStyle name="Assumption Year. 13 6" xfId="12221"/>
    <cellStyle name="Assumption Year. 13 7" xfId="12222"/>
    <cellStyle name="Assumption Year. 13 8" xfId="12223"/>
    <cellStyle name="Assumption Year. 13 9" xfId="12224"/>
    <cellStyle name="Assumption Year. 14" xfId="12225"/>
    <cellStyle name="Assumption Year. 14 10" xfId="12226"/>
    <cellStyle name="Assumption Year. 14 2" xfId="12227"/>
    <cellStyle name="Assumption Year. 14 3" xfId="12228"/>
    <cellStyle name="Assumption Year. 14 4" xfId="12229"/>
    <cellStyle name="Assumption Year. 14 5" xfId="12230"/>
    <cellStyle name="Assumption Year. 14 6" xfId="12231"/>
    <cellStyle name="Assumption Year. 14 7" xfId="12232"/>
    <cellStyle name="Assumption Year. 14 8" xfId="12233"/>
    <cellStyle name="Assumption Year. 14 9" xfId="12234"/>
    <cellStyle name="Assumption Year. 15" xfId="12235"/>
    <cellStyle name="Assumption Year. 16" xfId="12236"/>
    <cellStyle name="Assumption Year. 17" xfId="12237"/>
    <cellStyle name="Assumption Year. 18" xfId="12238"/>
    <cellStyle name="Assumption Year. 2" xfId="12239"/>
    <cellStyle name="Assumption Year. 2 10" xfId="12240"/>
    <cellStyle name="Assumption Year. 2 10 10" xfId="12241"/>
    <cellStyle name="Assumption Year. 2 10 2" xfId="12242"/>
    <cellStyle name="Assumption Year. 2 10 3" xfId="12243"/>
    <cellStyle name="Assumption Year. 2 10 4" xfId="12244"/>
    <cellStyle name="Assumption Year. 2 10 5" xfId="12245"/>
    <cellStyle name="Assumption Year. 2 10 6" xfId="12246"/>
    <cellStyle name="Assumption Year. 2 10 7" xfId="12247"/>
    <cellStyle name="Assumption Year. 2 10 8" xfId="12248"/>
    <cellStyle name="Assumption Year. 2 10 9" xfId="12249"/>
    <cellStyle name="Assumption Year. 2 11" xfId="12250"/>
    <cellStyle name="Assumption Year. 2 12" xfId="12251"/>
    <cellStyle name="Assumption Year. 2 13" xfId="12252"/>
    <cellStyle name="Assumption Year. 2 14" xfId="12253"/>
    <cellStyle name="Assumption Year. 2 15" xfId="12254"/>
    <cellStyle name="Assumption Year. 2 16" xfId="12255"/>
    <cellStyle name="Assumption Year. 2 17" xfId="12256"/>
    <cellStyle name="Assumption Year. 2 18" xfId="12257"/>
    <cellStyle name="Assumption Year. 2 19" xfId="12258"/>
    <cellStyle name="Assumption Year. 2 2" xfId="12259"/>
    <cellStyle name="Assumption Year. 2 2 10" xfId="12260"/>
    <cellStyle name="Assumption Year. 2 2 11" xfId="12261"/>
    <cellStyle name="Assumption Year. 2 2 12" xfId="12262"/>
    <cellStyle name="Assumption Year. 2 2 13" xfId="12263"/>
    <cellStyle name="Assumption Year. 2 2 14" xfId="12264"/>
    <cellStyle name="Assumption Year. 2 2 15" xfId="12265"/>
    <cellStyle name="Assumption Year. 2 2 16" xfId="12266"/>
    <cellStyle name="Assumption Year. 2 2 17" xfId="12267"/>
    <cellStyle name="Assumption Year. 2 2 18" xfId="12268"/>
    <cellStyle name="Assumption Year. 2 2 2" xfId="12269"/>
    <cellStyle name="Assumption Year. 2 2 2 10" xfId="12270"/>
    <cellStyle name="Assumption Year. 2 2 2 11" xfId="12271"/>
    <cellStyle name="Assumption Year. 2 2 2 12" xfId="12272"/>
    <cellStyle name="Assumption Year. 2 2 2 13" xfId="12273"/>
    <cellStyle name="Assumption Year. 2 2 2 14" xfId="12274"/>
    <cellStyle name="Assumption Year. 2 2 2 2" xfId="12275"/>
    <cellStyle name="Assumption Year. 2 2 2 2 10" xfId="12276"/>
    <cellStyle name="Assumption Year. 2 2 2 2 11" xfId="12277"/>
    <cellStyle name="Assumption Year. 2 2 2 2 12" xfId="12278"/>
    <cellStyle name="Assumption Year. 2 2 2 2 13" xfId="12279"/>
    <cellStyle name="Assumption Year. 2 2 2 2 2" xfId="12280"/>
    <cellStyle name="Assumption Year. 2 2 2 2 2 10" xfId="12281"/>
    <cellStyle name="Assumption Year. 2 2 2 2 2 11" xfId="12282"/>
    <cellStyle name="Assumption Year. 2 2 2 2 2 12" xfId="12283"/>
    <cellStyle name="Assumption Year. 2 2 2 2 2 2" xfId="12284"/>
    <cellStyle name="Assumption Year. 2 2 2 2 2 2 10" xfId="12285"/>
    <cellStyle name="Assumption Year. 2 2 2 2 2 2 2" xfId="12286"/>
    <cellStyle name="Assumption Year. 2 2 2 2 2 2 2 10" xfId="12287"/>
    <cellStyle name="Assumption Year. 2 2 2 2 2 2 2 2" xfId="12288"/>
    <cellStyle name="Assumption Year. 2 2 2 2 2 2 2 3" xfId="12289"/>
    <cellStyle name="Assumption Year. 2 2 2 2 2 2 2 4" xfId="12290"/>
    <cellStyle name="Assumption Year. 2 2 2 2 2 2 2 5" xfId="12291"/>
    <cellStyle name="Assumption Year. 2 2 2 2 2 2 2 6" xfId="12292"/>
    <cellStyle name="Assumption Year. 2 2 2 2 2 2 2 7" xfId="12293"/>
    <cellStyle name="Assumption Year. 2 2 2 2 2 2 2 8" xfId="12294"/>
    <cellStyle name="Assumption Year. 2 2 2 2 2 2 2 9" xfId="12295"/>
    <cellStyle name="Assumption Year. 2 2 2 2 2 2 3" xfId="12296"/>
    <cellStyle name="Assumption Year. 2 2 2 2 2 2 4" xfId="12297"/>
    <cellStyle name="Assumption Year. 2 2 2 2 2 2 5" xfId="12298"/>
    <cellStyle name="Assumption Year. 2 2 2 2 2 2 6" xfId="12299"/>
    <cellStyle name="Assumption Year. 2 2 2 2 2 2 7" xfId="12300"/>
    <cellStyle name="Assumption Year. 2 2 2 2 2 2 8" xfId="12301"/>
    <cellStyle name="Assumption Year. 2 2 2 2 2 2 9" xfId="12302"/>
    <cellStyle name="Assumption Year. 2 2 2 2 2 3" xfId="12303"/>
    <cellStyle name="Assumption Year. 2 2 2 2 2 3 10" xfId="12304"/>
    <cellStyle name="Assumption Year. 2 2 2 2 2 3 2" xfId="12305"/>
    <cellStyle name="Assumption Year. 2 2 2 2 2 3 3" xfId="12306"/>
    <cellStyle name="Assumption Year. 2 2 2 2 2 3 4" xfId="12307"/>
    <cellStyle name="Assumption Year. 2 2 2 2 2 3 5" xfId="12308"/>
    <cellStyle name="Assumption Year. 2 2 2 2 2 3 6" xfId="12309"/>
    <cellStyle name="Assumption Year. 2 2 2 2 2 3 7" xfId="12310"/>
    <cellStyle name="Assumption Year. 2 2 2 2 2 3 8" xfId="12311"/>
    <cellStyle name="Assumption Year. 2 2 2 2 2 3 9" xfId="12312"/>
    <cellStyle name="Assumption Year. 2 2 2 2 2 4" xfId="12313"/>
    <cellStyle name="Assumption Year. 2 2 2 2 2 5" xfId="12314"/>
    <cellStyle name="Assumption Year. 2 2 2 2 2 6" xfId="12315"/>
    <cellStyle name="Assumption Year. 2 2 2 2 2 7" xfId="12316"/>
    <cellStyle name="Assumption Year. 2 2 2 2 2 8" xfId="12317"/>
    <cellStyle name="Assumption Year. 2 2 2 2 2 9" xfId="12318"/>
    <cellStyle name="Assumption Year. 2 2 2 2 3" xfId="12319"/>
    <cellStyle name="Assumption Year. 2 2 2 2 3 10" xfId="12320"/>
    <cellStyle name="Assumption Year. 2 2 2 2 3 2" xfId="12321"/>
    <cellStyle name="Assumption Year. 2 2 2 2 3 2 10" xfId="12322"/>
    <cellStyle name="Assumption Year. 2 2 2 2 3 2 2" xfId="12323"/>
    <cellStyle name="Assumption Year. 2 2 2 2 3 2 3" xfId="12324"/>
    <cellStyle name="Assumption Year. 2 2 2 2 3 2 4" xfId="12325"/>
    <cellStyle name="Assumption Year. 2 2 2 2 3 2 5" xfId="12326"/>
    <cellStyle name="Assumption Year. 2 2 2 2 3 2 6" xfId="12327"/>
    <cellStyle name="Assumption Year. 2 2 2 2 3 2 7" xfId="12328"/>
    <cellStyle name="Assumption Year. 2 2 2 2 3 2 8" xfId="12329"/>
    <cellStyle name="Assumption Year. 2 2 2 2 3 2 9" xfId="12330"/>
    <cellStyle name="Assumption Year. 2 2 2 2 3 3" xfId="12331"/>
    <cellStyle name="Assumption Year. 2 2 2 2 3 4" xfId="12332"/>
    <cellStyle name="Assumption Year. 2 2 2 2 3 5" xfId="12333"/>
    <cellStyle name="Assumption Year. 2 2 2 2 3 6" xfId="12334"/>
    <cellStyle name="Assumption Year. 2 2 2 2 3 7" xfId="12335"/>
    <cellStyle name="Assumption Year. 2 2 2 2 3 8" xfId="12336"/>
    <cellStyle name="Assumption Year. 2 2 2 2 3 9" xfId="12337"/>
    <cellStyle name="Assumption Year. 2 2 2 2 4" xfId="12338"/>
    <cellStyle name="Assumption Year. 2 2 2 2 4 10" xfId="12339"/>
    <cellStyle name="Assumption Year. 2 2 2 2 4 2" xfId="12340"/>
    <cellStyle name="Assumption Year. 2 2 2 2 4 3" xfId="12341"/>
    <cellStyle name="Assumption Year. 2 2 2 2 4 4" xfId="12342"/>
    <cellStyle name="Assumption Year. 2 2 2 2 4 5" xfId="12343"/>
    <cellStyle name="Assumption Year. 2 2 2 2 4 6" xfId="12344"/>
    <cellStyle name="Assumption Year. 2 2 2 2 4 7" xfId="12345"/>
    <cellStyle name="Assumption Year. 2 2 2 2 4 8" xfId="12346"/>
    <cellStyle name="Assumption Year. 2 2 2 2 4 9" xfId="12347"/>
    <cellStyle name="Assumption Year. 2 2 2 2 5" xfId="12348"/>
    <cellStyle name="Assumption Year. 2 2 2 2 6" xfId="12349"/>
    <cellStyle name="Assumption Year. 2 2 2 2 7" xfId="12350"/>
    <cellStyle name="Assumption Year. 2 2 2 2 8" xfId="12351"/>
    <cellStyle name="Assumption Year. 2 2 2 2 9" xfId="12352"/>
    <cellStyle name="Assumption Year. 2 2 2 3" xfId="12353"/>
    <cellStyle name="Assumption Year. 2 2 2 3 10" xfId="12354"/>
    <cellStyle name="Assumption Year. 2 2 2 3 11" xfId="12355"/>
    <cellStyle name="Assumption Year. 2 2 2 3 12" xfId="12356"/>
    <cellStyle name="Assumption Year. 2 2 2 3 2" xfId="12357"/>
    <cellStyle name="Assumption Year. 2 2 2 3 2 10" xfId="12358"/>
    <cellStyle name="Assumption Year. 2 2 2 3 2 2" xfId="12359"/>
    <cellStyle name="Assumption Year. 2 2 2 3 2 2 10" xfId="12360"/>
    <cellStyle name="Assumption Year. 2 2 2 3 2 2 2" xfId="12361"/>
    <cellStyle name="Assumption Year. 2 2 2 3 2 2 3" xfId="12362"/>
    <cellStyle name="Assumption Year. 2 2 2 3 2 2 4" xfId="12363"/>
    <cellStyle name="Assumption Year. 2 2 2 3 2 2 5" xfId="12364"/>
    <cellStyle name="Assumption Year. 2 2 2 3 2 2 6" xfId="12365"/>
    <cellStyle name="Assumption Year. 2 2 2 3 2 2 7" xfId="12366"/>
    <cellStyle name="Assumption Year. 2 2 2 3 2 2 8" xfId="12367"/>
    <cellStyle name="Assumption Year. 2 2 2 3 2 2 9" xfId="12368"/>
    <cellStyle name="Assumption Year. 2 2 2 3 2 3" xfId="12369"/>
    <cellStyle name="Assumption Year. 2 2 2 3 2 4" xfId="12370"/>
    <cellStyle name="Assumption Year. 2 2 2 3 2 5" xfId="12371"/>
    <cellStyle name="Assumption Year. 2 2 2 3 2 6" xfId="12372"/>
    <cellStyle name="Assumption Year. 2 2 2 3 2 7" xfId="12373"/>
    <cellStyle name="Assumption Year. 2 2 2 3 2 8" xfId="12374"/>
    <cellStyle name="Assumption Year. 2 2 2 3 2 9" xfId="12375"/>
    <cellStyle name="Assumption Year. 2 2 2 3 3" xfId="12376"/>
    <cellStyle name="Assumption Year. 2 2 2 3 3 10" xfId="12377"/>
    <cellStyle name="Assumption Year. 2 2 2 3 3 2" xfId="12378"/>
    <cellStyle name="Assumption Year. 2 2 2 3 3 3" xfId="12379"/>
    <cellStyle name="Assumption Year. 2 2 2 3 3 4" xfId="12380"/>
    <cellStyle name="Assumption Year. 2 2 2 3 3 5" xfId="12381"/>
    <cellStyle name="Assumption Year. 2 2 2 3 3 6" xfId="12382"/>
    <cellStyle name="Assumption Year. 2 2 2 3 3 7" xfId="12383"/>
    <cellStyle name="Assumption Year. 2 2 2 3 3 8" xfId="12384"/>
    <cellStyle name="Assumption Year. 2 2 2 3 3 9" xfId="12385"/>
    <cellStyle name="Assumption Year. 2 2 2 3 4" xfId="12386"/>
    <cellStyle name="Assumption Year. 2 2 2 3 5" xfId="12387"/>
    <cellStyle name="Assumption Year. 2 2 2 3 6" xfId="12388"/>
    <cellStyle name="Assumption Year. 2 2 2 3 7" xfId="12389"/>
    <cellStyle name="Assumption Year. 2 2 2 3 8" xfId="12390"/>
    <cellStyle name="Assumption Year. 2 2 2 3 9" xfId="12391"/>
    <cellStyle name="Assumption Year. 2 2 2 4" xfId="12392"/>
    <cellStyle name="Assumption Year. 2 2 2 4 10" xfId="12393"/>
    <cellStyle name="Assumption Year. 2 2 2 4 2" xfId="12394"/>
    <cellStyle name="Assumption Year. 2 2 2 4 2 10" xfId="12395"/>
    <cellStyle name="Assumption Year. 2 2 2 4 2 2" xfId="12396"/>
    <cellStyle name="Assumption Year. 2 2 2 4 2 3" xfId="12397"/>
    <cellStyle name="Assumption Year. 2 2 2 4 2 4" xfId="12398"/>
    <cellStyle name="Assumption Year. 2 2 2 4 2 5" xfId="12399"/>
    <cellStyle name="Assumption Year. 2 2 2 4 2 6" xfId="12400"/>
    <cellStyle name="Assumption Year. 2 2 2 4 2 7" xfId="12401"/>
    <cellStyle name="Assumption Year. 2 2 2 4 2 8" xfId="12402"/>
    <cellStyle name="Assumption Year. 2 2 2 4 2 9" xfId="12403"/>
    <cellStyle name="Assumption Year. 2 2 2 4 3" xfId="12404"/>
    <cellStyle name="Assumption Year. 2 2 2 4 4" xfId="12405"/>
    <cellStyle name="Assumption Year. 2 2 2 4 5" xfId="12406"/>
    <cellStyle name="Assumption Year. 2 2 2 4 6" xfId="12407"/>
    <cellStyle name="Assumption Year. 2 2 2 4 7" xfId="12408"/>
    <cellStyle name="Assumption Year. 2 2 2 4 8" xfId="12409"/>
    <cellStyle name="Assumption Year. 2 2 2 4 9" xfId="12410"/>
    <cellStyle name="Assumption Year. 2 2 2 5" xfId="12411"/>
    <cellStyle name="Assumption Year. 2 2 2 5 10" xfId="12412"/>
    <cellStyle name="Assumption Year. 2 2 2 5 2" xfId="12413"/>
    <cellStyle name="Assumption Year. 2 2 2 5 3" xfId="12414"/>
    <cellStyle name="Assumption Year. 2 2 2 5 4" xfId="12415"/>
    <cellStyle name="Assumption Year. 2 2 2 5 5" xfId="12416"/>
    <cellStyle name="Assumption Year. 2 2 2 5 6" xfId="12417"/>
    <cellStyle name="Assumption Year. 2 2 2 5 7" xfId="12418"/>
    <cellStyle name="Assumption Year. 2 2 2 5 8" xfId="12419"/>
    <cellStyle name="Assumption Year. 2 2 2 5 9" xfId="12420"/>
    <cellStyle name="Assumption Year. 2 2 2 6" xfId="12421"/>
    <cellStyle name="Assumption Year. 2 2 2 7" xfId="12422"/>
    <cellStyle name="Assumption Year. 2 2 2 8" xfId="12423"/>
    <cellStyle name="Assumption Year. 2 2 2 9" xfId="12424"/>
    <cellStyle name="Assumption Year. 2 2 3" xfId="12425"/>
    <cellStyle name="Assumption Year. 2 2 3 10" xfId="12426"/>
    <cellStyle name="Assumption Year. 2 2 3 11" xfId="12427"/>
    <cellStyle name="Assumption Year. 2 2 3 12" xfId="12428"/>
    <cellStyle name="Assumption Year. 2 2 3 13" xfId="12429"/>
    <cellStyle name="Assumption Year. 2 2 3 2" xfId="12430"/>
    <cellStyle name="Assumption Year. 2 2 3 2 10" xfId="12431"/>
    <cellStyle name="Assumption Year. 2 2 3 2 11" xfId="12432"/>
    <cellStyle name="Assumption Year. 2 2 3 2 12" xfId="12433"/>
    <cellStyle name="Assumption Year. 2 2 3 2 2" xfId="12434"/>
    <cellStyle name="Assumption Year. 2 2 3 2 2 10" xfId="12435"/>
    <cellStyle name="Assumption Year. 2 2 3 2 2 2" xfId="12436"/>
    <cellStyle name="Assumption Year. 2 2 3 2 2 2 10" xfId="12437"/>
    <cellStyle name="Assumption Year. 2 2 3 2 2 2 2" xfId="12438"/>
    <cellStyle name="Assumption Year. 2 2 3 2 2 2 3" xfId="12439"/>
    <cellStyle name="Assumption Year. 2 2 3 2 2 2 4" xfId="12440"/>
    <cellStyle name="Assumption Year. 2 2 3 2 2 2 5" xfId="12441"/>
    <cellStyle name="Assumption Year. 2 2 3 2 2 2 6" xfId="12442"/>
    <cellStyle name="Assumption Year. 2 2 3 2 2 2 7" xfId="12443"/>
    <cellStyle name="Assumption Year. 2 2 3 2 2 2 8" xfId="12444"/>
    <cellStyle name="Assumption Year. 2 2 3 2 2 2 9" xfId="12445"/>
    <cellStyle name="Assumption Year. 2 2 3 2 2 3" xfId="12446"/>
    <cellStyle name="Assumption Year. 2 2 3 2 2 4" xfId="12447"/>
    <cellStyle name="Assumption Year. 2 2 3 2 2 5" xfId="12448"/>
    <cellStyle name="Assumption Year. 2 2 3 2 2 6" xfId="12449"/>
    <cellStyle name="Assumption Year. 2 2 3 2 2 7" xfId="12450"/>
    <cellStyle name="Assumption Year. 2 2 3 2 2 8" xfId="12451"/>
    <cellStyle name="Assumption Year. 2 2 3 2 2 9" xfId="12452"/>
    <cellStyle name="Assumption Year. 2 2 3 2 3" xfId="12453"/>
    <cellStyle name="Assumption Year. 2 2 3 2 3 10" xfId="12454"/>
    <cellStyle name="Assumption Year. 2 2 3 2 3 2" xfId="12455"/>
    <cellStyle name="Assumption Year. 2 2 3 2 3 3" xfId="12456"/>
    <cellStyle name="Assumption Year. 2 2 3 2 3 4" xfId="12457"/>
    <cellStyle name="Assumption Year. 2 2 3 2 3 5" xfId="12458"/>
    <cellStyle name="Assumption Year. 2 2 3 2 3 6" xfId="12459"/>
    <cellStyle name="Assumption Year. 2 2 3 2 3 7" xfId="12460"/>
    <cellStyle name="Assumption Year. 2 2 3 2 3 8" xfId="12461"/>
    <cellStyle name="Assumption Year. 2 2 3 2 3 9" xfId="12462"/>
    <cellStyle name="Assumption Year. 2 2 3 2 4" xfId="12463"/>
    <cellStyle name="Assumption Year. 2 2 3 2 5" xfId="12464"/>
    <cellStyle name="Assumption Year. 2 2 3 2 6" xfId="12465"/>
    <cellStyle name="Assumption Year. 2 2 3 2 7" xfId="12466"/>
    <cellStyle name="Assumption Year. 2 2 3 2 8" xfId="12467"/>
    <cellStyle name="Assumption Year. 2 2 3 2 9" xfId="12468"/>
    <cellStyle name="Assumption Year. 2 2 3 3" xfId="12469"/>
    <cellStyle name="Assumption Year. 2 2 3 3 10" xfId="12470"/>
    <cellStyle name="Assumption Year. 2 2 3 3 2" xfId="12471"/>
    <cellStyle name="Assumption Year. 2 2 3 3 2 10" xfId="12472"/>
    <cellStyle name="Assumption Year. 2 2 3 3 2 2" xfId="12473"/>
    <cellStyle name="Assumption Year. 2 2 3 3 2 3" xfId="12474"/>
    <cellStyle name="Assumption Year. 2 2 3 3 2 4" xfId="12475"/>
    <cellStyle name="Assumption Year. 2 2 3 3 2 5" xfId="12476"/>
    <cellStyle name="Assumption Year. 2 2 3 3 2 6" xfId="12477"/>
    <cellStyle name="Assumption Year. 2 2 3 3 2 7" xfId="12478"/>
    <cellStyle name="Assumption Year. 2 2 3 3 2 8" xfId="12479"/>
    <cellStyle name="Assumption Year. 2 2 3 3 2 9" xfId="12480"/>
    <cellStyle name="Assumption Year. 2 2 3 3 3" xfId="12481"/>
    <cellStyle name="Assumption Year. 2 2 3 3 4" xfId="12482"/>
    <cellStyle name="Assumption Year. 2 2 3 3 5" xfId="12483"/>
    <cellStyle name="Assumption Year. 2 2 3 3 6" xfId="12484"/>
    <cellStyle name="Assumption Year. 2 2 3 3 7" xfId="12485"/>
    <cellStyle name="Assumption Year. 2 2 3 3 8" xfId="12486"/>
    <cellStyle name="Assumption Year. 2 2 3 3 9" xfId="12487"/>
    <cellStyle name="Assumption Year. 2 2 3 4" xfId="12488"/>
    <cellStyle name="Assumption Year. 2 2 3 4 10" xfId="12489"/>
    <cellStyle name="Assumption Year. 2 2 3 4 2" xfId="12490"/>
    <cellStyle name="Assumption Year. 2 2 3 4 3" xfId="12491"/>
    <cellStyle name="Assumption Year. 2 2 3 4 4" xfId="12492"/>
    <cellStyle name="Assumption Year. 2 2 3 4 5" xfId="12493"/>
    <cellStyle name="Assumption Year. 2 2 3 4 6" xfId="12494"/>
    <cellStyle name="Assumption Year. 2 2 3 4 7" xfId="12495"/>
    <cellStyle name="Assumption Year. 2 2 3 4 8" xfId="12496"/>
    <cellStyle name="Assumption Year. 2 2 3 4 9" xfId="12497"/>
    <cellStyle name="Assumption Year. 2 2 3 5" xfId="12498"/>
    <cellStyle name="Assumption Year. 2 2 3 6" xfId="12499"/>
    <cellStyle name="Assumption Year. 2 2 3 7" xfId="12500"/>
    <cellStyle name="Assumption Year. 2 2 3 8" xfId="12501"/>
    <cellStyle name="Assumption Year. 2 2 3 9" xfId="12502"/>
    <cellStyle name="Assumption Year. 2 2 4" xfId="12503"/>
    <cellStyle name="Assumption Year. 2 2 4 10" xfId="12504"/>
    <cellStyle name="Assumption Year. 2 2 4 11" xfId="12505"/>
    <cellStyle name="Assumption Year. 2 2 4 12" xfId="12506"/>
    <cellStyle name="Assumption Year. 2 2 4 13" xfId="12507"/>
    <cellStyle name="Assumption Year. 2 2 4 2" xfId="12508"/>
    <cellStyle name="Assumption Year. 2 2 4 2 10" xfId="12509"/>
    <cellStyle name="Assumption Year. 2 2 4 2 11" xfId="12510"/>
    <cellStyle name="Assumption Year. 2 2 4 2 12" xfId="12511"/>
    <cellStyle name="Assumption Year. 2 2 4 2 2" xfId="12512"/>
    <cellStyle name="Assumption Year. 2 2 4 2 2 10" xfId="12513"/>
    <cellStyle name="Assumption Year. 2 2 4 2 2 2" xfId="12514"/>
    <cellStyle name="Assumption Year. 2 2 4 2 2 2 10" xfId="12515"/>
    <cellStyle name="Assumption Year. 2 2 4 2 2 2 2" xfId="12516"/>
    <cellStyle name="Assumption Year. 2 2 4 2 2 2 3" xfId="12517"/>
    <cellStyle name="Assumption Year. 2 2 4 2 2 2 4" xfId="12518"/>
    <cellStyle name="Assumption Year. 2 2 4 2 2 2 5" xfId="12519"/>
    <cellStyle name="Assumption Year. 2 2 4 2 2 2 6" xfId="12520"/>
    <cellStyle name="Assumption Year. 2 2 4 2 2 2 7" xfId="12521"/>
    <cellStyle name="Assumption Year. 2 2 4 2 2 2 8" xfId="12522"/>
    <cellStyle name="Assumption Year. 2 2 4 2 2 2 9" xfId="12523"/>
    <cellStyle name="Assumption Year. 2 2 4 2 2 3" xfId="12524"/>
    <cellStyle name="Assumption Year. 2 2 4 2 2 4" xfId="12525"/>
    <cellStyle name="Assumption Year. 2 2 4 2 2 5" xfId="12526"/>
    <cellStyle name="Assumption Year. 2 2 4 2 2 6" xfId="12527"/>
    <cellStyle name="Assumption Year. 2 2 4 2 2 7" xfId="12528"/>
    <cellStyle name="Assumption Year. 2 2 4 2 2 8" xfId="12529"/>
    <cellStyle name="Assumption Year. 2 2 4 2 2 9" xfId="12530"/>
    <cellStyle name="Assumption Year. 2 2 4 2 3" xfId="12531"/>
    <cellStyle name="Assumption Year. 2 2 4 2 3 10" xfId="12532"/>
    <cellStyle name="Assumption Year. 2 2 4 2 3 2" xfId="12533"/>
    <cellStyle name="Assumption Year. 2 2 4 2 3 3" xfId="12534"/>
    <cellStyle name="Assumption Year. 2 2 4 2 3 4" xfId="12535"/>
    <cellStyle name="Assumption Year. 2 2 4 2 3 5" xfId="12536"/>
    <cellStyle name="Assumption Year. 2 2 4 2 3 6" xfId="12537"/>
    <cellStyle name="Assumption Year. 2 2 4 2 3 7" xfId="12538"/>
    <cellStyle name="Assumption Year. 2 2 4 2 3 8" xfId="12539"/>
    <cellStyle name="Assumption Year. 2 2 4 2 3 9" xfId="12540"/>
    <cellStyle name="Assumption Year. 2 2 4 2 4" xfId="12541"/>
    <cellStyle name="Assumption Year. 2 2 4 2 5" xfId="12542"/>
    <cellStyle name="Assumption Year. 2 2 4 2 6" xfId="12543"/>
    <cellStyle name="Assumption Year. 2 2 4 2 7" xfId="12544"/>
    <cellStyle name="Assumption Year. 2 2 4 2 8" xfId="12545"/>
    <cellStyle name="Assumption Year. 2 2 4 2 9" xfId="12546"/>
    <cellStyle name="Assumption Year. 2 2 4 3" xfId="12547"/>
    <cellStyle name="Assumption Year. 2 2 4 3 10" xfId="12548"/>
    <cellStyle name="Assumption Year. 2 2 4 3 2" xfId="12549"/>
    <cellStyle name="Assumption Year. 2 2 4 3 2 10" xfId="12550"/>
    <cellStyle name="Assumption Year. 2 2 4 3 2 2" xfId="12551"/>
    <cellStyle name="Assumption Year. 2 2 4 3 2 3" xfId="12552"/>
    <cellStyle name="Assumption Year. 2 2 4 3 2 4" xfId="12553"/>
    <cellStyle name="Assumption Year. 2 2 4 3 2 5" xfId="12554"/>
    <cellStyle name="Assumption Year. 2 2 4 3 2 6" xfId="12555"/>
    <cellStyle name="Assumption Year. 2 2 4 3 2 7" xfId="12556"/>
    <cellStyle name="Assumption Year. 2 2 4 3 2 8" xfId="12557"/>
    <cellStyle name="Assumption Year. 2 2 4 3 2 9" xfId="12558"/>
    <cellStyle name="Assumption Year. 2 2 4 3 3" xfId="12559"/>
    <cellStyle name="Assumption Year. 2 2 4 3 4" xfId="12560"/>
    <cellStyle name="Assumption Year. 2 2 4 3 5" xfId="12561"/>
    <cellStyle name="Assumption Year. 2 2 4 3 6" xfId="12562"/>
    <cellStyle name="Assumption Year. 2 2 4 3 7" xfId="12563"/>
    <cellStyle name="Assumption Year. 2 2 4 3 8" xfId="12564"/>
    <cellStyle name="Assumption Year. 2 2 4 3 9" xfId="12565"/>
    <cellStyle name="Assumption Year. 2 2 4 4" xfId="12566"/>
    <cellStyle name="Assumption Year. 2 2 4 4 10" xfId="12567"/>
    <cellStyle name="Assumption Year. 2 2 4 4 2" xfId="12568"/>
    <cellStyle name="Assumption Year. 2 2 4 4 3" xfId="12569"/>
    <cellStyle name="Assumption Year. 2 2 4 4 4" xfId="12570"/>
    <cellStyle name="Assumption Year. 2 2 4 4 5" xfId="12571"/>
    <cellStyle name="Assumption Year. 2 2 4 4 6" xfId="12572"/>
    <cellStyle name="Assumption Year. 2 2 4 4 7" xfId="12573"/>
    <cellStyle name="Assumption Year. 2 2 4 4 8" xfId="12574"/>
    <cellStyle name="Assumption Year. 2 2 4 4 9" xfId="12575"/>
    <cellStyle name="Assumption Year. 2 2 4 5" xfId="12576"/>
    <cellStyle name="Assumption Year. 2 2 4 6" xfId="12577"/>
    <cellStyle name="Assumption Year. 2 2 4 7" xfId="12578"/>
    <cellStyle name="Assumption Year. 2 2 4 8" xfId="12579"/>
    <cellStyle name="Assumption Year. 2 2 4 9" xfId="12580"/>
    <cellStyle name="Assumption Year. 2 2 5" xfId="12581"/>
    <cellStyle name="Assumption Year. 2 2 5 10" xfId="12582"/>
    <cellStyle name="Assumption Year. 2 2 5 11" xfId="12583"/>
    <cellStyle name="Assumption Year. 2 2 5 12" xfId="12584"/>
    <cellStyle name="Assumption Year. 2 2 5 2" xfId="12585"/>
    <cellStyle name="Assumption Year. 2 2 5 2 10" xfId="12586"/>
    <cellStyle name="Assumption Year. 2 2 5 2 2" xfId="12587"/>
    <cellStyle name="Assumption Year. 2 2 5 2 2 10" xfId="12588"/>
    <cellStyle name="Assumption Year. 2 2 5 2 2 2" xfId="12589"/>
    <cellStyle name="Assumption Year. 2 2 5 2 2 3" xfId="12590"/>
    <cellStyle name="Assumption Year. 2 2 5 2 2 4" xfId="12591"/>
    <cellStyle name="Assumption Year. 2 2 5 2 2 5" xfId="12592"/>
    <cellStyle name="Assumption Year. 2 2 5 2 2 6" xfId="12593"/>
    <cellStyle name="Assumption Year. 2 2 5 2 2 7" xfId="12594"/>
    <cellStyle name="Assumption Year. 2 2 5 2 2 8" xfId="12595"/>
    <cellStyle name="Assumption Year. 2 2 5 2 2 9" xfId="12596"/>
    <cellStyle name="Assumption Year. 2 2 5 2 3" xfId="12597"/>
    <cellStyle name="Assumption Year. 2 2 5 2 4" xfId="12598"/>
    <cellStyle name="Assumption Year. 2 2 5 2 5" xfId="12599"/>
    <cellStyle name="Assumption Year. 2 2 5 2 6" xfId="12600"/>
    <cellStyle name="Assumption Year. 2 2 5 2 7" xfId="12601"/>
    <cellStyle name="Assumption Year. 2 2 5 2 8" xfId="12602"/>
    <cellStyle name="Assumption Year. 2 2 5 2 9" xfId="12603"/>
    <cellStyle name="Assumption Year. 2 2 5 3" xfId="12604"/>
    <cellStyle name="Assumption Year. 2 2 5 3 10" xfId="12605"/>
    <cellStyle name="Assumption Year. 2 2 5 3 2" xfId="12606"/>
    <cellStyle name="Assumption Year. 2 2 5 3 3" xfId="12607"/>
    <cellStyle name="Assumption Year. 2 2 5 3 4" xfId="12608"/>
    <cellStyle name="Assumption Year. 2 2 5 3 5" xfId="12609"/>
    <cellStyle name="Assumption Year. 2 2 5 3 6" xfId="12610"/>
    <cellStyle name="Assumption Year. 2 2 5 3 7" xfId="12611"/>
    <cellStyle name="Assumption Year. 2 2 5 3 8" xfId="12612"/>
    <cellStyle name="Assumption Year. 2 2 5 3 9" xfId="12613"/>
    <cellStyle name="Assumption Year. 2 2 5 4" xfId="12614"/>
    <cellStyle name="Assumption Year. 2 2 5 5" xfId="12615"/>
    <cellStyle name="Assumption Year. 2 2 5 6" xfId="12616"/>
    <cellStyle name="Assumption Year. 2 2 5 7" xfId="12617"/>
    <cellStyle name="Assumption Year. 2 2 5 8" xfId="12618"/>
    <cellStyle name="Assumption Year. 2 2 5 9" xfId="12619"/>
    <cellStyle name="Assumption Year. 2 2 6" xfId="12620"/>
    <cellStyle name="Assumption Year. 2 2 6 10" xfId="12621"/>
    <cellStyle name="Assumption Year. 2 2 6 11" xfId="12622"/>
    <cellStyle name="Assumption Year. 2 2 6 12" xfId="12623"/>
    <cellStyle name="Assumption Year. 2 2 6 2" xfId="12624"/>
    <cellStyle name="Assumption Year. 2 2 6 2 10" xfId="12625"/>
    <cellStyle name="Assumption Year. 2 2 6 2 2" xfId="12626"/>
    <cellStyle name="Assumption Year. 2 2 6 2 2 10" xfId="12627"/>
    <cellStyle name="Assumption Year. 2 2 6 2 2 2" xfId="12628"/>
    <cellStyle name="Assumption Year. 2 2 6 2 2 3" xfId="12629"/>
    <cellStyle name="Assumption Year. 2 2 6 2 2 4" xfId="12630"/>
    <cellStyle name="Assumption Year. 2 2 6 2 2 5" xfId="12631"/>
    <cellStyle name="Assumption Year. 2 2 6 2 2 6" xfId="12632"/>
    <cellStyle name="Assumption Year. 2 2 6 2 2 7" xfId="12633"/>
    <cellStyle name="Assumption Year. 2 2 6 2 2 8" xfId="12634"/>
    <cellStyle name="Assumption Year. 2 2 6 2 2 9" xfId="12635"/>
    <cellStyle name="Assumption Year. 2 2 6 2 3" xfId="12636"/>
    <cellStyle name="Assumption Year. 2 2 6 2 4" xfId="12637"/>
    <cellStyle name="Assumption Year. 2 2 6 2 5" xfId="12638"/>
    <cellStyle name="Assumption Year. 2 2 6 2 6" xfId="12639"/>
    <cellStyle name="Assumption Year. 2 2 6 2 7" xfId="12640"/>
    <cellStyle name="Assumption Year. 2 2 6 2 8" xfId="12641"/>
    <cellStyle name="Assumption Year. 2 2 6 2 9" xfId="12642"/>
    <cellStyle name="Assumption Year. 2 2 6 3" xfId="12643"/>
    <cellStyle name="Assumption Year. 2 2 6 3 10" xfId="12644"/>
    <cellStyle name="Assumption Year. 2 2 6 3 2" xfId="12645"/>
    <cellStyle name="Assumption Year. 2 2 6 3 3" xfId="12646"/>
    <cellStyle name="Assumption Year. 2 2 6 3 4" xfId="12647"/>
    <cellStyle name="Assumption Year. 2 2 6 3 5" xfId="12648"/>
    <cellStyle name="Assumption Year. 2 2 6 3 6" xfId="12649"/>
    <cellStyle name="Assumption Year. 2 2 6 3 7" xfId="12650"/>
    <cellStyle name="Assumption Year. 2 2 6 3 8" xfId="12651"/>
    <cellStyle name="Assumption Year. 2 2 6 3 9" xfId="12652"/>
    <cellStyle name="Assumption Year. 2 2 6 4" xfId="12653"/>
    <cellStyle name="Assumption Year. 2 2 6 5" xfId="12654"/>
    <cellStyle name="Assumption Year. 2 2 6 6" xfId="12655"/>
    <cellStyle name="Assumption Year. 2 2 6 7" xfId="12656"/>
    <cellStyle name="Assumption Year. 2 2 6 8" xfId="12657"/>
    <cellStyle name="Assumption Year. 2 2 6 9" xfId="12658"/>
    <cellStyle name="Assumption Year. 2 2 7" xfId="12659"/>
    <cellStyle name="Assumption Year. 2 2 7 10" xfId="12660"/>
    <cellStyle name="Assumption Year. 2 2 7 11" xfId="12661"/>
    <cellStyle name="Assumption Year. 2 2 7 12" xfId="12662"/>
    <cellStyle name="Assumption Year. 2 2 7 2" xfId="12663"/>
    <cellStyle name="Assumption Year. 2 2 7 2 10" xfId="12664"/>
    <cellStyle name="Assumption Year. 2 2 7 2 2" xfId="12665"/>
    <cellStyle name="Assumption Year. 2 2 7 2 2 10" xfId="12666"/>
    <cellStyle name="Assumption Year. 2 2 7 2 2 2" xfId="12667"/>
    <cellStyle name="Assumption Year. 2 2 7 2 2 3" xfId="12668"/>
    <cellStyle name="Assumption Year. 2 2 7 2 2 4" xfId="12669"/>
    <cellStyle name="Assumption Year. 2 2 7 2 2 5" xfId="12670"/>
    <cellStyle name="Assumption Year. 2 2 7 2 2 6" xfId="12671"/>
    <cellStyle name="Assumption Year. 2 2 7 2 2 7" xfId="12672"/>
    <cellStyle name="Assumption Year. 2 2 7 2 2 8" xfId="12673"/>
    <cellStyle name="Assumption Year. 2 2 7 2 2 9" xfId="12674"/>
    <cellStyle name="Assumption Year. 2 2 7 2 3" xfId="12675"/>
    <cellStyle name="Assumption Year. 2 2 7 2 4" xfId="12676"/>
    <cellStyle name="Assumption Year. 2 2 7 2 5" xfId="12677"/>
    <cellStyle name="Assumption Year. 2 2 7 2 6" xfId="12678"/>
    <cellStyle name="Assumption Year. 2 2 7 2 7" xfId="12679"/>
    <cellStyle name="Assumption Year. 2 2 7 2 8" xfId="12680"/>
    <cellStyle name="Assumption Year. 2 2 7 2 9" xfId="12681"/>
    <cellStyle name="Assumption Year. 2 2 7 3" xfId="12682"/>
    <cellStyle name="Assumption Year. 2 2 7 3 10" xfId="12683"/>
    <cellStyle name="Assumption Year. 2 2 7 3 2" xfId="12684"/>
    <cellStyle name="Assumption Year. 2 2 7 3 3" xfId="12685"/>
    <cellStyle name="Assumption Year. 2 2 7 3 4" xfId="12686"/>
    <cellStyle name="Assumption Year. 2 2 7 3 5" xfId="12687"/>
    <cellStyle name="Assumption Year. 2 2 7 3 6" xfId="12688"/>
    <cellStyle name="Assumption Year. 2 2 7 3 7" xfId="12689"/>
    <cellStyle name="Assumption Year. 2 2 7 3 8" xfId="12690"/>
    <cellStyle name="Assumption Year. 2 2 7 3 9" xfId="12691"/>
    <cellStyle name="Assumption Year. 2 2 7 4" xfId="12692"/>
    <cellStyle name="Assumption Year. 2 2 7 5" xfId="12693"/>
    <cellStyle name="Assumption Year. 2 2 7 6" xfId="12694"/>
    <cellStyle name="Assumption Year. 2 2 7 7" xfId="12695"/>
    <cellStyle name="Assumption Year. 2 2 7 8" xfId="12696"/>
    <cellStyle name="Assumption Year. 2 2 7 9" xfId="12697"/>
    <cellStyle name="Assumption Year. 2 2 8" xfId="12698"/>
    <cellStyle name="Assumption Year. 2 2 8 10" xfId="12699"/>
    <cellStyle name="Assumption Year. 2 2 8 2" xfId="12700"/>
    <cellStyle name="Assumption Year. 2 2 8 2 10" xfId="12701"/>
    <cellStyle name="Assumption Year. 2 2 8 2 2" xfId="12702"/>
    <cellStyle name="Assumption Year. 2 2 8 2 3" xfId="12703"/>
    <cellStyle name="Assumption Year. 2 2 8 2 4" xfId="12704"/>
    <cellStyle name="Assumption Year. 2 2 8 2 5" xfId="12705"/>
    <cellStyle name="Assumption Year. 2 2 8 2 6" xfId="12706"/>
    <cellStyle name="Assumption Year. 2 2 8 2 7" xfId="12707"/>
    <cellStyle name="Assumption Year. 2 2 8 2 8" xfId="12708"/>
    <cellStyle name="Assumption Year. 2 2 8 2 9" xfId="12709"/>
    <cellStyle name="Assumption Year. 2 2 8 3" xfId="12710"/>
    <cellStyle name="Assumption Year. 2 2 8 4" xfId="12711"/>
    <cellStyle name="Assumption Year. 2 2 8 5" xfId="12712"/>
    <cellStyle name="Assumption Year. 2 2 8 6" xfId="12713"/>
    <cellStyle name="Assumption Year. 2 2 8 7" xfId="12714"/>
    <cellStyle name="Assumption Year. 2 2 8 8" xfId="12715"/>
    <cellStyle name="Assumption Year. 2 2 8 9" xfId="12716"/>
    <cellStyle name="Assumption Year. 2 2 9" xfId="12717"/>
    <cellStyle name="Assumption Year. 2 2 9 10" xfId="12718"/>
    <cellStyle name="Assumption Year. 2 2 9 2" xfId="12719"/>
    <cellStyle name="Assumption Year. 2 2 9 3" xfId="12720"/>
    <cellStyle name="Assumption Year. 2 2 9 4" xfId="12721"/>
    <cellStyle name="Assumption Year. 2 2 9 5" xfId="12722"/>
    <cellStyle name="Assumption Year. 2 2 9 6" xfId="12723"/>
    <cellStyle name="Assumption Year. 2 2 9 7" xfId="12724"/>
    <cellStyle name="Assumption Year. 2 2 9 8" xfId="12725"/>
    <cellStyle name="Assumption Year. 2 2 9 9" xfId="12726"/>
    <cellStyle name="Assumption Year. 2 3" xfId="12727"/>
    <cellStyle name="Assumption Year. 2 3 10" xfId="12728"/>
    <cellStyle name="Assumption Year. 2 3 11" xfId="12729"/>
    <cellStyle name="Assumption Year. 2 3 12" xfId="12730"/>
    <cellStyle name="Assumption Year. 2 3 13" xfId="12731"/>
    <cellStyle name="Assumption Year. 2 3 14" xfId="12732"/>
    <cellStyle name="Assumption Year. 2 3 2" xfId="12733"/>
    <cellStyle name="Assumption Year. 2 3 2 10" xfId="12734"/>
    <cellStyle name="Assumption Year. 2 3 2 11" xfId="12735"/>
    <cellStyle name="Assumption Year. 2 3 2 12" xfId="12736"/>
    <cellStyle name="Assumption Year. 2 3 2 13" xfId="12737"/>
    <cellStyle name="Assumption Year. 2 3 2 2" xfId="12738"/>
    <cellStyle name="Assumption Year. 2 3 2 2 10" xfId="12739"/>
    <cellStyle name="Assumption Year. 2 3 2 2 11" xfId="12740"/>
    <cellStyle name="Assumption Year. 2 3 2 2 12" xfId="12741"/>
    <cellStyle name="Assumption Year. 2 3 2 2 2" xfId="12742"/>
    <cellStyle name="Assumption Year. 2 3 2 2 2 10" xfId="12743"/>
    <cellStyle name="Assumption Year. 2 3 2 2 2 2" xfId="12744"/>
    <cellStyle name="Assumption Year. 2 3 2 2 2 2 10" xfId="12745"/>
    <cellStyle name="Assumption Year. 2 3 2 2 2 2 2" xfId="12746"/>
    <cellStyle name="Assumption Year. 2 3 2 2 2 2 3" xfId="12747"/>
    <cellStyle name="Assumption Year. 2 3 2 2 2 2 4" xfId="12748"/>
    <cellStyle name="Assumption Year. 2 3 2 2 2 2 5" xfId="12749"/>
    <cellStyle name="Assumption Year. 2 3 2 2 2 2 6" xfId="12750"/>
    <cellStyle name="Assumption Year. 2 3 2 2 2 2 7" xfId="12751"/>
    <cellStyle name="Assumption Year. 2 3 2 2 2 2 8" xfId="12752"/>
    <cellStyle name="Assumption Year. 2 3 2 2 2 2 9" xfId="12753"/>
    <cellStyle name="Assumption Year. 2 3 2 2 2 3" xfId="12754"/>
    <cellStyle name="Assumption Year. 2 3 2 2 2 4" xfId="12755"/>
    <cellStyle name="Assumption Year. 2 3 2 2 2 5" xfId="12756"/>
    <cellStyle name="Assumption Year. 2 3 2 2 2 6" xfId="12757"/>
    <cellStyle name="Assumption Year. 2 3 2 2 2 7" xfId="12758"/>
    <cellStyle name="Assumption Year. 2 3 2 2 2 8" xfId="12759"/>
    <cellStyle name="Assumption Year. 2 3 2 2 2 9" xfId="12760"/>
    <cellStyle name="Assumption Year. 2 3 2 2 3" xfId="12761"/>
    <cellStyle name="Assumption Year. 2 3 2 2 3 10" xfId="12762"/>
    <cellStyle name="Assumption Year. 2 3 2 2 3 2" xfId="12763"/>
    <cellStyle name="Assumption Year. 2 3 2 2 3 3" xfId="12764"/>
    <cellStyle name="Assumption Year. 2 3 2 2 3 4" xfId="12765"/>
    <cellStyle name="Assumption Year. 2 3 2 2 3 5" xfId="12766"/>
    <cellStyle name="Assumption Year. 2 3 2 2 3 6" xfId="12767"/>
    <cellStyle name="Assumption Year. 2 3 2 2 3 7" xfId="12768"/>
    <cellStyle name="Assumption Year. 2 3 2 2 3 8" xfId="12769"/>
    <cellStyle name="Assumption Year. 2 3 2 2 3 9" xfId="12770"/>
    <cellStyle name="Assumption Year. 2 3 2 2 4" xfId="12771"/>
    <cellStyle name="Assumption Year. 2 3 2 2 5" xfId="12772"/>
    <cellStyle name="Assumption Year. 2 3 2 2 6" xfId="12773"/>
    <cellStyle name="Assumption Year. 2 3 2 2 7" xfId="12774"/>
    <cellStyle name="Assumption Year. 2 3 2 2 8" xfId="12775"/>
    <cellStyle name="Assumption Year. 2 3 2 2 9" xfId="12776"/>
    <cellStyle name="Assumption Year. 2 3 2 3" xfId="12777"/>
    <cellStyle name="Assumption Year. 2 3 2 3 10" xfId="12778"/>
    <cellStyle name="Assumption Year. 2 3 2 3 2" xfId="12779"/>
    <cellStyle name="Assumption Year. 2 3 2 3 2 10" xfId="12780"/>
    <cellStyle name="Assumption Year. 2 3 2 3 2 2" xfId="12781"/>
    <cellStyle name="Assumption Year. 2 3 2 3 2 3" xfId="12782"/>
    <cellStyle name="Assumption Year. 2 3 2 3 2 4" xfId="12783"/>
    <cellStyle name="Assumption Year. 2 3 2 3 2 5" xfId="12784"/>
    <cellStyle name="Assumption Year. 2 3 2 3 2 6" xfId="12785"/>
    <cellStyle name="Assumption Year. 2 3 2 3 2 7" xfId="12786"/>
    <cellStyle name="Assumption Year. 2 3 2 3 2 8" xfId="12787"/>
    <cellStyle name="Assumption Year. 2 3 2 3 2 9" xfId="12788"/>
    <cellStyle name="Assumption Year. 2 3 2 3 3" xfId="12789"/>
    <cellStyle name="Assumption Year. 2 3 2 3 4" xfId="12790"/>
    <cellStyle name="Assumption Year. 2 3 2 3 5" xfId="12791"/>
    <cellStyle name="Assumption Year. 2 3 2 3 6" xfId="12792"/>
    <cellStyle name="Assumption Year. 2 3 2 3 7" xfId="12793"/>
    <cellStyle name="Assumption Year. 2 3 2 3 8" xfId="12794"/>
    <cellStyle name="Assumption Year. 2 3 2 3 9" xfId="12795"/>
    <cellStyle name="Assumption Year. 2 3 2 4" xfId="12796"/>
    <cellStyle name="Assumption Year. 2 3 2 4 10" xfId="12797"/>
    <cellStyle name="Assumption Year. 2 3 2 4 2" xfId="12798"/>
    <cellStyle name="Assumption Year. 2 3 2 4 3" xfId="12799"/>
    <cellStyle name="Assumption Year. 2 3 2 4 4" xfId="12800"/>
    <cellStyle name="Assumption Year. 2 3 2 4 5" xfId="12801"/>
    <cellStyle name="Assumption Year. 2 3 2 4 6" xfId="12802"/>
    <cellStyle name="Assumption Year. 2 3 2 4 7" xfId="12803"/>
    <cellStyle name="Assumption Year. 2 3 2 4 8" xfId="12804"/>
    <cellStyle name="Assumption Year. 2 3 2 4 9" xfId="12805"/>
    <cellStyle name="Assumption Year. 2 3 2 5" xfId="12806"/>
    <cellStyle name="Assumption Year. 2 3 2 6" xfId="12807"/>
    <cellStyle name="Assumption Year. 2 3 2 7" xfId="12808"/>
    <cellStyle name="Assumption Year. 2 3 2 8" xfId="12809"/>
    <cellStyle name="Assumption Year. 2 3 2 9" xfId="12810"/>
    <cellStyle name="Assumption Year. 2 3 3" xfId="12811"/>
    <cellStyle name="Assumption Year. 2 3 3 10" xfId="12812"/>
    <cellStyle name="Assumption Year. 2 3 3 11" xfId="12813"/>
    <cellStyle name="Assumption Year. 2 3 3 12" xfId="12814"/>
    <cellStyle name="Assumption Year. 2 3 3 2" xfId="12815"/>
    <cellStyle name="Assumption Year. 2 3 3 2 10" xfId="12816"/>
    <cellStyle name="Assumption Year. 2 3 3 2 2" xfId="12817"/>
    <cellStyle name="Assumption Year. 2 3 3 2 2 10" xfId="12818"/>
    <cellStyle name="Assumption Year. 2 3 3 2 2 2" xfId="12819"/>
    <cellStyle name="Assumption Year. 2 3 3 2 2 3" xfId="12820"/>
    <cellStyle name="Assumption Year. 2 3 3 2 2 4" xfId="12821"/>
    <cellStyle name="Assumption Year. 2 3 3 2 2 5" xfId="12822"/>
    <cellStyle name="Assumption Year. 2 3 3 2 2 6" xfId="12823"/>
    <cellStyle name="Assumption Year. 2 3 3 2 2 7" xfId="12824"/>
    <cellStyle name="Assumption Year. 2 3 3 2 2 8" xfId="12825"/>
    <cellStyle name="Assumption Year. 2 3 3 2 2 9" xfId="12826"/>
    <cellStyle name="Assumption Year. 2 3 3 2 3" xfId="12827"/>
    <cellStyle name="Assumption Year. 2 3 3 2 4" xfId="12828"/>
    <cellStyle name="Assumption Year. 2 3 3 2 5" xfId="12829"/>
    <cellStyle name="Assumption Year. 2 3 3 2 6" xfId="12830"/>
    <cellStyle name="Assumption Year. 2 3 3 2 7" xfId="12831"/>
    <cellStyle name="Assumption Year. 2 3 3 2 8" xfId="12832"/>
    <cellStyle name="Assumption Year. 2 3 3 2 9" xfId="12833"/>
    <cellStyle name="Assumption Year. 2 3 3 3" xfId="12834"/>
    <cellStyle name="Assumption Year. 2 3 3 3 10" xfId="12835"/>
    <cellStyle name="Assumption Year. 2 3 3 3 2" xfId="12836"/>
    <cellStyle name="Assumption Year. 2 3 3 3 3" xfId="12837"/>
    <cellStyle name="Assumption Year. 2 3 3 3 4" xfId="12838"/>
    <cellStyle name="Assumption Year. 2 3 3 3 5" xfId="12839"/>
    <cellStyle name="Assumption Year. 2 3 3 3 6" xfId="12840"/>
    <cellStyle name="Assumption Year. 2 3 3 3 7" xfId="12841"/>
    <cellStyle name="Assumption Year. 2 3 3 3 8" xfId="12842"/>
    <cellStyle name="Assumption Year. 2 3 3 3 9" xfId="12843"/>
    <cellStyle name="Assumption Year. 2 3 3 4" xfId="12844"/>
    <cellStyle name="Assumption Year. 2 3 3 5" xfId="12845"/>
    <cellStyle name="Assumption Year. 2 3 3 6" xfId="12846"/>
    <cellStyle name="Assumption Year. 2 3 3 7" xfId="12847"/>
    <cellStyle name="Assumption Year. 2 3 3 8" xfId="12848"/>
    <cellStyle name="Assumption Year. 2 3 3 9" xfId="12849"/>
    <cellStyle name="Assumption Year. 2 3 4" xfId="12850"/>
    <cellStyle name="Assumption Year. 2 3 4 10" xfId="12851"/>
    <cellStyle name="Assumption Year. 2 3 4 2" xfId="12852"/>
    <cellStyle name="Assumption Year. 2 3 4 2 10" xfId="12853"/>
    <cellStyle name="Assumption Year. 2 3 4 2 2" xfId="12854"/>
    <cellStyle name="Assumption Year. 2 3 4 2 3" xfId="12855"/>
    <cellStyle name="Assumption Year. 2 3 4 2 4" xfId="12856"/>
    <cellStyle name="Assumption Year. 2 3 4 2 5" xfId="12857"/>
    <cellStyle name="Assumption Year. 2 3 4 2 6" xfId="12858"/>
    <cellStyle name="Assumption Year. 2 3 4 2 7" xfId="12859"/>
    <cellStyle name="Assumption Year. 2 3 4 2 8" xfId="12860"/>
    <cellStyle name="Assumption Year. 2 3 4 2 9" xfId="12861"/>
    <cellStyle name="Assumption Year. 2 3 4 3" xfId="12862"/>
    <cellStyle name="Assumption Year. 2 3 4 4" xfId="12863"/>
    <cellStyle name="Assumption Year. 2 3 4 5" xfId="12864"/>
    <cellStyle name="Assumption Year. 2 3 4 6" xfId="12865"/>
    <cellStyle name="Assumption Year. 2 3 4 7" xfId="12866"/>
    <cellStyle name="Assumption Year. 2 3 4 8" xfId="12867"/>
    <cellStyle name="Assumption Year. 2 3 4 9" xfId="12868"/>
    <cellStyle name="Assumption Year. 2 3 5" xfId="12869"/>
    <cellStyle name="Assumption Year. 2 3 5 10" xfId="12870"/>
    <cellStyle name="Assumption Year. 2 3 5 2" xfId="12871"/>
    <cellStyle name="Assumption Year. 2 3 5 3" xfId="12872"/>
    <cellStyle name="Assumption Year. 2 3 5 4" xfId="12873"/>
    <cellStyle name="Assumption Year. 2 3 5 5" xfId="12874"/>
    <cellStyle name="Assumption Year. 2 3 5 6" xfId="12875"/>
    <cellStyle name="Assumption Year. 2 3 5 7" xfId="12876"/>
    <cellStyle name="Assumption Year. 2 3 5 8" xfId="12877"/>
    <cellStyle name="Assumption Year. 2 3 5 9" xfId="12878"/>
    <cellStyle name="Assumption Year. 2 3 6" xfId="12879"/>
    <cellStyle name="Assumption Year. 2 3 7" xfId="12880"/>
    <cellStyle name="Assumption Year. 2 3 8" xfId="12881"/>
    <cellStyle name="Assumption Year. 2 3 9" xfId="12882"/>
    <cellStyle name="Assumption Year. 2 4" xfId="12883"/>
    <cellStyle name="Assumption Year. 2 4 10" xfId="12884"/>
    <cellStyle name="Assumption Year. 2 4 11" xfId="12885"/>
    <cellStyle name="Assumption Year. 2 4 12" xfId="12886"/>
    <cellStyle name="Assumption Year. 2 4 13" xfId="12887"/>
    <cellStyle name="Assumption Year. 2 4 2" xfId="12888"/>
    <cellStyle name="Assumption Year. 2 4 2 10" xfId="12889"/>
    <cellStyle name="Assumption Year. 2 4 2 11" xfId="12890"/>
    <cellStyle name="Assumption Year. 2 4 2 12" xfId="12891"/>
    <cellStyle name="Assumption Year. 2 4 2 2" xfId="12892"/>
    <cellStyle name="Assumption Year. 2 4 2 2 10" xfId="12893"/>
    <cellStyle name="Assumption Year. 2 4 2 2 2" xfId="12894"/>
    <cellStyle name="Assumption Year. 2 4 2 2 2 10" xfId="12895"/>
    <cellStyle name="Assumption Year. 2 4 2 2 2 2" xfId="12896"/>
    <cellStyle name="Assumption Year. 2 4 2 2 2 3" xfId="12897"/>
    <cellStyle name="Assumption Year. 2 4 2 2 2 4" xfId="12898"/>
    <cellStyle name="Assumption Year. 2 4 2 2 2 5" xfId="12899"/>
    <cellStyle name="Assumption Year. 2 4 2 2 2 6" xfId="12900"/>
    <cellStyle name="Assumption Year. 2 4 2 2 2 7" xfId="12901"/>
    <cellStyle name="Assumption Year. 2 4 2 2 2 8" xfId="12902"/>
    <cellStyle name="Assumption Year. 2 4 2 2 2 9" xfId="12903"/>
    <cellStyle name="Assumption Year. 2 4 2 2 3" xfId="12904"/>
    <cellStyle name="Assumption Year. 2 4 2 2 4" xfId="12905"/>
    <cellStyle name="Assumption Year. 2 4 2 2 5" xfId="12906"/>
    <cellStyle name="Assumption Year. 2 4 2 2 6" xfId="12907"/>
    <cellStyle name="Assumption Year. 2 4 2 2 7" xfId="12908"/>
    <cellStyle name="Assumption Year. 2 4 2 2 8" xfId="12909"/>
    <cellStyle name="Assumption Year. 2 4 2 2 9" xfId="12910"/>
    <cellStyle name="Assumption Year. 2 4 2 3" xfId="12911"/>
    <cellStyle name="Assumption Year. 2 4 2 3 10" xfId="12912"/>
    <cellStyle name="Assumption Year. 2 4 2 3 2" xfId="12913"/>
    <cellStyle name="Assumption Year. 2 4 2 3 3" xfId="12914"/>
    <cellStyle name="Assumption Year. 2 4 2 3 4" xfId="12915"/>
    <cellStyle name="Assumption Year. 2 4 2 3 5" xfId="12916"/>
    <cellStyle name="Assumption Year. 2 4 2 3 6" xfId="12917"/>
    <cellStyle name="Assumption Year. 2 4 2 3 7" xfId="12918"/>
    <cellStyle name="Assumption Year. 2 4 2 3 8" xfId="12919"/>
    <cellStyle name="Assumption Year. 2 4 2 3 9" xfId="12920"/>
    <cellStyle name="Assumption Year. 2 4 2 4" xfId="12921"/>
    <cellStyle name="Assumption Year. 2 4 2 5" xfId="12922"/>
    <cellStyle name="Assumption Year. 2 4 2 6" xfId="12923"/>
    <cellStyle name="Assumption Year. 2 4 2 7" xfId="12924"/>
    <cellStyle name="Assumption Year. 2 4 2 8" xfId="12925"/>
    <cellStyle name="Assumption Year. 2 4 2 9" xfId="12926"/>
    <cellStyle name="Assumption Year. 2 4 3" xfId="12927"/>
    <cellStyle name="Assumption Year. 2 4 3 10" xfId="12928"/>
    <cellStyle name="Assumption Year. 2 4 3 2" xfId="12929"/>
    <cellStyle name="Assumption Year. 2 4 3 2 10" xfId="12930"/>
    <cellStyle name="Assumption Year. 2 4 3 2 2" xfId="12931"/>
    <cellStyle name="Assumption Year. 2 4 3 2 3" xfId="12932"/>
    <cellStyle name="Assumption Year. 2 4 3 2 4" xfId="12933"/>
    <cellStyle name="Assumption Year. 2 4 3 2 5" xfId="12934"/>
    <cellStyle name="Assumption Year. 2 4 3 2 6" xfId="12935"/>
    <cellStyle name="Assumption Year. 2 4 3 2 7" xfId="12936"/>
    <cellStyle name="Assumption Year. 2 4 3 2 8" xfId="12937"/>
    <cellStyle name="Assumption Year. 2 4 3 2 9" xfId="12938"/>
    <cellStyle name="Assumption Year. 2 4 3 3" xfId="12939"/>
    <cellStyle name="Assumption Year. 2 4 3 4" xfId="12940"/>
    <cellStyle name="Assumption Year. 2 4 3 5" xfId="12941"/>
    <cellStyle name="Assumption Year. 2 4 3 6" xfId="12942"/>
    <cellStyle name="Assumption Year. 2 4 3 7" xfId="12943"/>
    <cellStyle name="Assumption Year. 2 4 3 8" xfId="12944"/>
    <cellStyle name="Assumption Year. 2 4 3 9" xfId="12945"/>
    <cellStyle name="Assumption Year. 2 4 4" xfId="12946"/>
    <cellStyle name="Assumption Year. 2 4 4 10" xfId="12947"/>
    <cellStyle name="Assumption Year. 2 4 4 2" xfId="12948"/>
    <cellStyle name="Assumption Year. 2 4 4 3" xfId="12949"/>
    <cellStyle name="Assumption Year. 2 4 4 4" xfId="12950"/>
    <cellStyle name="Assumption Year. 2 4 4 5" xfId="12951"/>
    <cellStyle name="Assumption Year. 2 4 4 6" xfId="12952"/>
    <cellStyle name="Assumption Year. 2 4 4 7" xfId="12953"/>
    <cellStyle name="Assumption Year. 2 4 4 8" xfId="12954"/>
    <cellStyle name="Assumption Year. 2 4 4 9" xfId="12955"/>
    <cellStyle name="Assumption Year. 2 4 5" xfId="12956"/>
    <cellStyle name="Assumption Year. 2 4 6" xfId="12957"/>
    <cellStyle name="Assumption Year. 2 4 7" xfId="12958"/>
    <cellStyle name="Assumption Year. 2 4 8" xfId="12959"/>
    <cellStyle name="Assumption Year. 2 4 9" xfId="12960"/>
    <cellStyle name="Assumption Year. 2 5" xfId="12961"/>
    <cellStyle name="Assumption Year. 2 5 10" xfId="12962"/>
    <cellStyle name="Assumption Year. 2 5 11" xfId="12963"/>
    <cellStyle name="Assumption Year. 2 5 12" xfId="12964"/>
    <cellStyle name="Assumption Year. 2 5 13" xfId="12965"/>
    <cellStyle name="Assumption Year. 2 5 2" xfId="12966"/>
    <cellStyle name="Assumption Year. 2 5 2 10" xfId="12967"/>
    <cellStyle name="Assumption Year. 2 5 2 11" xfId="12968"/>
    <cellStyle name="Assumption Year. 2 5 2 12" xfId="12969"/>
    <cellStyle name="Assumption Year. 2 5 2 2" xfId="12970"/>
    <cellStyle name="Assumption Year. 2 5 2 2 10" xfId="12971"/>
    <cellStyle name="Assumption Year. 2 5 2 2 2" xfId="12972"/>
    <cellStyle name="Assumption Year. 2 5 2 2 2 10" xfId="12973"/>
    <cellStyle name="Assumption Year. 2 5 2 2 2 2" xfId="12974"/>
    <cellStyle name="Assumption Year. 2 5 2 2 2 3" xfId="12975"/>
    <cellStyle name="Assumption Year. 2 5 2 2 2 4" xfId="12976"/>
    <cellStyle name="Assumption Year. 2 5 2 2 2 5" xfId="12977"/>
    <cellStyle name="Assumption Year. 2 5 2 2 2 6" xfId="12978"/>
    <cellStyle name="Assumption Year. 2 5 2 2 2 7" xfId="12979"/>
    <cellStyle name="Assumption Year. 2 5 2 2 2 8" xfId="12980"/>
    <cellStyle name="Assumption Year. 2 5 2 2 2 9" xfId="12981"/>
    <cellStyle name="Assumption Year. 2 5 2 2 3" xfId="12982"/>
    <cellStyle name="Assumption Year. 2 5 2 2 4" xfId="12983"/>
    <cellStyle name="Assumption Year. 2 5 2 2 5" xfId="12984"/>
    <cellStyle name="Assumption Year. 2 5 2 2 6" xfId="12985"/>
    <cellStyle name="Assumption Year. 2 5 2 2 7" xfId="12986"/>
    <cellStyle name="Assumption Year. 2 5 2 2 8" xfId="12987"/>
    <cellStyle name="Assumption Year. 2 5 2 2 9" xfId="12988"/>
    <cellStyle name="Assumption Year. 2 5 2 3" xfId="12989"/>
    <cellStyle name="Assumption Year. 2 5 2 3 10" xfId="12990"/>
    <cellStyle name="Assumption Year. 2 5 2 3 2" xfId="12991"/>
    <cellStyle name="Assumption Year. 2 5 2 3 3" xfId="12992"/>
    <cellStyle name="Assumption Year. 2 5 2 3 4" xfId="12993"/>
    <cellStyle name="Assumption Year. 2 5 2 3 5" xfId="12994"/>
    <cellStyle name="Assumption Year. 2 5 2 3 6" xfId="12995"/>
    <cellStyle name="Assumption Year. 2 5 2 3 7" xfId="12996"/>
    <cellStyle name="Assumption Year. 2 5 2 3 8" xfId="12997"/>
    <cellStyle name="Assumption Year. 2 5 2 3 9" xfId="12998"/>
    <cellStyle name="Assumption Year. 2 5 2 4" xfId="12999"/>
    <cellStyle name="Assumption Year. 2 5 2 5" xfId="13000"/>
    <cellStyle name="Assumption Year. 2 5 2 6" xfId="13001"/>
    <cellStyle name="Assumption Year. 2 5 2 7" xfId="13002"/>
    <cellStyle name="Assumption Year. 2 5 2 8" xfId="13003"/>
    <cellStyle name="Assumption Year. 2 5 2 9" xfId="13004"/>
    <cellStyle name="Assumption Year. 2 5 3" xfId="13005"/>
    <cellStyle name="Assumption Year. 2 5 3 10" xfId="13006"/>
    <cellStyle name="Assumption Year. 2 5 3 2" xfId="13007"/>
    <cellStyle name="Assumption Year. 2 5 3 2 10" xfId="13008"/>
    <cellStyle name="Assumption Year. 2 5 3 2 2" xfId="13009"/>
    <cellStyle name="Assumption Year. 2 5 3 2 3" xfId="13010"/>
    <cellStyle name="Assumption Year. 2 5 3 2 4" xfId="13011"/>
    <cellStyle name="Assumption Year. 2 5 3 2 5" xfId="13012"/>
    <cellStyle name="Assumption Year. 2 5 3 2 6" xfId="13013"/>
    <cellStyle name="Assumption Year. 2 5 3 2 7" xfId="13014"/>
    <cellStyle name="Assumption Year. 2 5 3 2 8" xfId="13015"/>
    <cellStyle name="Assumption Year. 2 5 3 2 9" xfId="13016"/>
    <cellStyle name="Assumption Year. 2 5 3 3" xfId="13017"/>
    <cellStyle name="Assumption Year. 2 5 3 4" xfId="13018"/>
    <cellStyle name="Assumption Year. 2 5 3 5" xfId="13019"/>
    <cellStyle name="Assumption Year. 2 5 3 6" xfId="13020"/>
    <cellStyle name="Assumption Year. 2 5 3 7" xfId="13021"/>
    <cellStyle name="Assumption Year. 2 5 3 8" xfId="13022"/>
    <cellStyle name="Assumption Year. 2 5 3 9" xfId="13023"/>
    <cellStyle name="Assumption Year. 2 5 4" xfId="13024"/>
    <cellStyle name="Assumption Year. 2 5 4 10" xfId="13025"/>
    <cellStyle name="Assumption Year. 2 5 4 2" xfId="13026"/>
    <cellStyle name="Assumption Year. 2 5 4 3" xfId="13027"/>
    <cellStyle name="Assumption Year. 2 5 4 4" xfId="13028"/>
    <cellStyle name="Assumption Year. 2 5 4 5" xfId="13029"/>
    <cellStyle name="Assumption Year. 2 5 4 6" xfId="13030"/>
    <cellStyle name="Assumption Year. 2 5 4 7" xfId="13031"/>
    <cellStyle name="Assumption Year. 2 5 4 8" xfId="13032"/>
    <cellStyle name="Assumption Year. 2 5 4 9" xfId="13033"/>
    <cellStyle name="Assumption Year. 2 5 5" xfId="13034"/>
    <cellStyle name="Assumption Year. 2 5 6" xfId="13035"/>
    <cellStyle name="Assumption Year. 2 5 7" xfId="13036"/>
    <cellStyle name="Assumption Year. 2 5 8" xfId="13037"/>
    <cellStyle name="Assumption Year. 2 5 9" xfId="13038"/>
    <cellStyle name="Assumption Year. 2 6" xfId="13039"/>
    <cellStyle name="Assumption Year. 2 6 10" xfId="13040"/>
    <cellStyle name="Assumption Year. 2 6 11" xfId="13041"/>
    <cellStyle name="Assumption Year. 2 6 12" xfId="13042"/>
    <cellStyle name="Assumption Year. 2 6 2" xfId="13043"/>
    <cellStyle name="Assumption Year. 2 6 2 10" xfId="13044"/>
    <cellStyle name="Assumption Year. 2 6 2 2" xfId="13045"/>
    <cellStyle name="Assumption Year. 2 6 2 2 10" xfId="13046"/>
    <cellStyle name="Assumption Year. 2 6 2 2 2" xfId="13047"/>
    <cellStyle name="Assumption Year. 2 6 2 2 3" xfId="13048"/>
    <cellStyle name="Assumption Year. 2 6 2 2 4" xfId="13049"/>
    <cellStyle name="Assumption Year. 2 6 2 2 5" xfId="13050"/>
    <cellStyle name="Assumption Year. 2 6 2 2 6" xfId="13051"/>
    <cellStyle name="Assumption Year. 2 6 2 2 7" xfId="13052"/>
    <cellStyle name="Assumption Year. 2 6 2 2 8" xfId="13053"/>
    <cellStyle name="Assumption Year. 2 6 2 2 9" xfId="13054"/>
    <cellStyle name="Assumption Year. 2 6 2 3" xfId="13055"/>
    <cellStyle name="Assumption Year. 2 6 2 4" xfId="13056"/>
    <cellStyle name="Assumption Year. 2 6 2 5" xfId="13057"/>
    <cellStyle name="Assumption Year. 2 6 2 6" xfId="13058"/>
    <cellStyle name="Assumption Year. 2 6 2 7" xfId="13059"/>
    <cellStyle name="Assumption Year. 2 6 2 8" xfId="13060"/>
    <cellStyle name="Assumption Year. 2 6 2 9" xfId="13061"/>
    <cellStyle name="Assumption Year. 2 6 3" xfId="13062"/>
    <cellStyle name="Assumption Year. 2 6 3 10" xfId="13063"/>
    <cellStyle name="Assumption Year. 2 6 3 2" xfId="13064"/>
    <cellStyle name="Assumption Year. 2 6 3 3" xfId="13065"/>
    <cellStyle name="Assumption Year. 2 6 3 4" xfId="13066"/>
    <cellStyle name="Assumption Year. 2 6 3 5" xfId="13067"/>
    <cellStyle name="Assumption Year. 2 6 3 6" xfId="13068"/>
    <cellStyle name="Assumption Year. 2 6 3 7" xfId="13069"/>
    <cellStyle name="Assumption Year. 2 6 3 8" xfId="13070"/>
    <cellStyle name="Assumption Year. 2 6 3 9" xfId="13071"/>
    <cellStyle name="Assumption Year. 2 6 4" xfId="13072"/>
    <cellStyle name="Assumption Year. 2 6 5" xfId="13073"/>
    <cellStyle name="Assumption Year. 2 6 6" xfId="13074"/>
    <cellStyle name="Assumption Year. 2 6 7" xfId="13075"/>
    <cellStyle name="Assumption Year. 2 6 8" xfId="13076"/>
    <cellStyle name="Assumption Year. 2 6 9" xfId="13077"/>
    <cellStyle name="Assumption Year. 2 7" xfId="13078"/>
    <cellStyle name="Assumption Year. 2 7 10" xfId="13079"/>
    <cellStyle name="Assumption Year. 2 7 11" xfId="13080"/>
    <cellStyle name="Assumption Year. 2 7 12" xfId="13081"/>
    <cellStyle name="Assumption Year. 2 7 2" xfId="13082"/>
    <cellStyle name="Assumption Year. 2 7 2 10" xfId="13083"/>
    <cellStyle name="Assumption Year. 2 7 2 2" xfId="13084"/>
    <cellStyle name="Assumption Year. 2 7 2 2 10" xfId="13085"/>
    <cellStyle name="Assumption Year. 2 7 2 2 2" xfId="13086"/>
    <cellStyle name="Assumption Year. 2 7 2 2 3" xfId="13087"/>
    <cellStyle name="Assumption Year. 2 7 2 2 4" xfId="13088"/>
    <cellStyle name="Assumption Year. 2 7 2 2 5" xfId="13089"/>
    <cellStyle name="Assumption Year. 2 7 2 2 6" xfId="13090"/>
    <cellStyle name="Assumption Year. 2 7 2 2 7" xfId="13091"/>
    <cellStyle name="Assumption Year. 2 7 2 2 8" xfId="13092"/>
    <cellStyle name="Assumption Year. 2 7 2 2 9" xfId="13093"/>
    <cellStyle name="Assumption Year. 2 7 2 3" xfId="13094"/>
    <cellStyle name="Assumption Year. 2 7 2 4" xfId="13095"/>
    <cellStyle name="Assumption Year. 2 7 2 5" xfId="13096"/>
    <cellStyle name="Assumption Year. 2 7 2 6" xfId="13097"/>
    <cellStyle name="Assumption Year. 2 7 2 7" xfId="13098"/>
    <cellStyle name="Assumption Year. 2 7 2 8" xfId="13099"/>
    <cellStyle name="Assumption Year. 2 7 2 9" xfId="13100"/>
    <cellStyle name="Assumption Year. 2 7 3" xfId="13101"/>
    <cellStyle name="Assumption Year. 2 7 3 10" xfId="13102"/>
    <cellStyle name="Assumption Year. 2 7 3 2" xfId="13103"/>
    <cellStyle name="Assumption Year. 2 7 3 3" xfId="13104"/>
    <cellStyle name="Assumption Year. 2 7 3 4" xfId="13105"/>
    <cellStyle name="Assumption Year. 2 7 3 5" xfId="13106"/>
    <cellStyle name="Assumption Year. 2 7 3 6" xfId="13107"/>
    <cellStyle name="Assumption Year. 2 7 3 7" xfId="13108"/>
    <cellStyle name="Assumption Year. 2 7 3 8" xfId="13109"/>
    <cellStyle name="Assumption Year. 2 7 3 9" xfId="13110"/>
    <cellStyle name="Assumption Year. 2 7 4" xfId="13111"/>
    <cellStyle name="Assumption Year. 2 7 5" xfId="13112"/>
    <cellStyle name="Assumption Year. 2 7 6" xfId="13113"/>
    <cellStyle name="Assumption Year. 2 7 7" xfId="13114"/>
    <cellStyle name="Assumption Year. 2 7 8" xfId="13115"/>
    <cellStyle name="Assumption Year. 2 7 9" xfId="13116"/>
    <cellStyle name="Assumption Year. 2 8" xfId="13117"/>
    <cellStyle name="Assumption Year. 2 8 10" xfId="13118"/>
    <cellStyle name="Assumption Year. 2 8 11" xfId="13119"/>
    <cellStyle name="Assumption Year. 2 8 12" xfId="13120"/>
    <cellStyle name="Assumption Year. 2 8 2" xfId="13121"/>
    <cellStyle name="Assumption Year. 2 8 2 10" xfId="13122"/>
    <cellStyle name="Assumption Year. 2 8 2 2" xfId="13123"/>
    <cellStyle name="Assumption Year. 2 8 2 2 10" xfId="13124"/>
    <cellStyle name="Assumption Year. 2 8 2 2 2" xfId="13125"/>
    <cellStyle name="Assumption Year. 2 8 2 2 3" xfId="13126"/>
    <cellStyle name="Assumption Year. 2 8 2 2 4" xfId="13127"/>
    <cellStyle name="Assumption Year. 2 8 2 2 5" xfId="13128"/>
    <cellStyle name="Assumption Year. 2 8 2 2 6" xfId="13129"/>
    <cellStyle name="Assumption Year. 2 8 2 2 7" xfId="13130"/>
    <cellStyle name="Assumption Year. 2 8 2 2 8" xfId="13131"/>
    <cellStyle name="Assumption Year. 2 8 2 2 9" xfId="13132"/>
    <cellStyle name="Assumption Year. 2 8 2 3" xfId="13133"/>
    <cellStyle name="Assumption Year. 2 8 2 4" xfId="13134"/>
    <cellStyle name="Assumption Year. 2 8 2 5" xfId="13135"/>
    <cellStyle name="Assumption Year. 2 8 2 6" xfId="13136"/>
    <cellStyle name="Assumption Year. 2 8 2 7" xfId="13137"/>
    <cellStyle name="Assumption Year. 2 8 2 8" xfId="13138"/>
    <cellStyle name="Assumption Year. 2 8 2 9" xfId="13139"/>
    <cellStyle name="Assumption Year. 2 8 3" xfId="13140"/>
    <cellStyle name="Assumption Year. 2 8 3 10" xfId="13141"/>
    <cellStyle name="Assumption Year. 2 8 3 2" xfId="13142"/>
    <cellStyle name="Assumption Year. 2 8 3 3" xfId="13143"/>
    <cellStyle name="Assumption Year. 2 8 3 4" xfId="13144"/>
    <cellStyle name="Assumption Year. 2 8 3 5" xfId="13145"/>
    <cellStyle name="Assumption Year. 2 8 3 6" xfId="13146"/>
    <cellStyle name="Assumption Year. 2 8 3 7" xfId="13147"/>
    <cellStyle name="Assumption Year. 2 8 3 8" xfId="13148"/>
    <cellStyle name="Assumption Year. 2 8 3 9" xfId="13149"/>
    <cellStyle name="Assumption Year. 2 8 4" xfId="13150"/>
    <cellStyle name="Assumption Year. 2 8 5" xfId="13151"/>
    <cellStyle name="Assumption Year. 2 8 6" xfId="13152"/>
    <cellStyle name="Assumption Year. 2 8 7" xfId="13153"/>
    <cellStyle name="Assumption Year. 2 8 8" xfId="13154"/>
    <cellStyle name="Assumption Year. 2 8 9" xfId="13155"/>
    <cellStyle name="Assumption Year. 2 9" xfId="13156"/>
    <cellStyle name="Assumption Year. 2 9 10" xfId="13157"/>
    <cellStyle name="Assumption Year. 2 9 2" xfId="13158"/>
    <cellStyle name="Assumption Year. 2 9 2 10" xfId="13159"/>
    <cellStyle name="Assumption Year. 2 9 2 2" xfId="13160"/>
    <cellStyle name="Assumption Year. 2 9 2 3" xfId="13161"/>
    <cellStyle name="Assumption Year. 2 9 2 4" xfId="13162"/>
    <cellStyle name="Assumption Year. 2 9 2 5" xfId="13163"/>
    <cellStyle name="Assumption Year. 2 9 2 6" xfId="13164"/>
    <cellStyle name="Assumption Year. 2 9 2 7" xfId="13165"/>
    <cellStyle name="Assumption Year. 2 9 2 8" xfId="13166"/>
    <cellStyle name="Assumption Year. 2 9 2 9" xfId="13167"/>
    <cellStyle name="Assumption Year. 2 9 3" xfId="13168"/>
    <cellStyle name="Assumption Year. 2 9 4" xfId="13169"/>
    <cellStyle name="Assumption Year. 2 9 5" xfId="13170"/>
    <cellStyle name="Assumption Year. 2 9 6" xfId="13171"/>
    <cellStyle name="Assumption Year. 2 9 7" xfId="13172"/>
    <cellStyle name="Assumption Year. 2 9 8" xfId="13173"/>
    <cellStyle name="Assumption Year. 2 9 9" xfId="13174"/>
    <cellStyle name="Assumption Year. 3" xfId="13175"/>
    <cellStyle name="Assumption Year. 3 10" xfId="13176"/>
    <cellStyle name="Assumption Year. 3 11" xfId="13177"/>
    <cellStyle name="Assumption Year. 3 12" xfId="13178"/>
    <cellStyle name="Assumption Year. 3 13" xfId="13179"/>
    <cellStyle name="Assumption Year. 3 14" xfId="13180"/>
    <cellStyle name="Assumption Year. 3 15" xfId="13181"/>
    <cellStyle name="Assumption Year. 3 16" xfId="13182"/>
    <cellStyle name="Assumption Year. 3 2" xfId="13183"/>
    <cellStyle name="Assumption Year. 3 2 10" xfId="13184"/>
    <cellStyle name="Assumption Year. 3 2 11" xfId="13185"/>
    <cellStyle name="Assumption Year. 3 2 12" xfId="13186"/>
    <cellStyle name="Assumption Year. 3 2 13" xfId="13187"/>
    <cellStyle name="Assumption Year. 3 2 14" xfId="13188"/>
    <cellStyle name="Assumption Year. 3 2 2" xfId="13189"/>
    <cellStyle name="Assumption Year. 3 2 2 10" xfId="13190"/>
    <cellStyle name="Assumption Year. 3 2 2 11" xfId="13191"/>
    <cellStyle name="Assumption Year. 3 2 2 12" xfId="13192"/>
    <cellStyle name="Assumption Year. 3 2 2 13" xfId="13193"/>
    <cellStyle name="Assumption Year. 3 2 2 2" xfId="13194"/>
    <cellStyle name="Assumption Year. 3 2 2 2 10" xfId="13195"/>
    <cellStyle name="Assumption Year. 3 2 2 2 11" xfId="13196"/>
    <cellStyle name="Assumption Year. 3 2 2 2 12" xfId="13197"/>
    <cellStyle name="Assumption Year. 3 2 2 2 2" xfId="13198"/>
    <cellStyle name="Assumption Year. 3 2 2 2 2 10" xfId="13199"/>
    <cellStyle name="Assumption Year. 3 2 2 2 2 2" xfId="13200"/>
    <cellStyle name="Assumption Year. 3 2 2 2 2 2 10" xfId="13201"/>
    <cellStyle name="Assumption Year. 3 2 2 2 2 2 2" xfId="13202"/>
    <cellStyle name="Assumption Year. 3 2 2 2 2 2 3" xfId="13203"/>
    <cellStyle name="Assumption Year. 3 2 2 2 2 2 4" xfId="13204"/>
    <cellStyle name="Assumption Year. 3 2 2 2 2 2 5" xfId="13205"/>
    <cellStyle name="Assumption Year. 3 2 2 2 2 2 6" xfId="13206"/>
    <cellStyle name="Assumption Year. 3 2 2 2 2 2 7" xfId="13207"/>
    <cellStyle name="Assumption Year. 3 2 2 2 2 2 8" xfId="13208"/>
    <cellStyle name="Assumption Year. 3 2 2 2 2 2 9" xfId="13209"/>
    <cellStyle name="Assumption Year. 3 2 2 2 2 3" xfId="13210"/>
    <cellStyle name="Assumption Year. 3 2 2 2 2 4" xfId="13211"/>
    <cellStyle name="Assumption Year. 3 2 2 2 2 5" xfId="13212"/>
    <cellStyle name="Assumption Year. 3 2 2 2 2 6" xfId="13213"/>
    <cellStyle name="Assumption Year. 3 2 2 2 2 7" xfId="13214"/>
    <cellStyle name="Assumption Year. 3 2 2 2 2 8" xfId="13215"/>
    <cellStyle name="Assumption Year. 3 2 2 2 2 9" xfId="13216"/>
    <cellStyle name="Assumption Year. 3 2 2 2 3" xfId="13217"/>
    <cellStyle name="Assumption Year. 3 2 2 2 3 10" xfId="13218"/>
    <cellStyle name="Assumption Year. 3 2 2 2 3 2" xfId="13219"/>
    <cellStyle name="Assumption Year. 3 2 2 2 3 3" xfId="13220"/>
    <cellStyle name="Assumption Year. 3 2 2 2 3 4" xfId="13221"/>
    <cellStyle name="Assumption Year. 3 2 2 2 3 5" xfId="13222"/>
    <cellStyle name="Assumption Year. 3 2 2 2 3 6" xfId="13223"/>
    <cellStyle name="Assumption Year. 3 2 2 2 3 7" xfId="13224"/>
    <cellStyle name="Assumption Year. 3 2 2 2 3 8" xfId="13225"/>
    <cellStyle name="Assumption Year. 3 2 2 2 3 9" xfId="13226"/>
    <cellStyle name="Assumption Year. 3 2 2 2 4" xfId="13227"/>
    <cellStyle name="Assumption Year. 3 2 2 2 5" xfId="13228"/>
    <cellStyle name="Assumption Year. 3 2 2 2 6" xfId="13229"/>
    <cellStyle name="Assumption Year. 3 2 2 2 7" xfId="13230"/>
    <cellStyle name="Assumption Year. 3 2 2 2 8" xfId="13231"/>
    <cellStyle name="Assumption Year. 3 2 2 2 9" xfId="13232"/>
    <cellStyle name="Assumption Year. 3 2 2 3" xfId="13233"/>
    <cellStyle name="Assumption Year. 3 2 2 3 10" xfId="13234"/>
    <cellStyle name="Assumption Year. 3 2 2 3 2" xfId="13235"/>
    <cellStyle name="Assumption Year. 3 2 2 3 2 10" xfId="13236"/>
    <cellStyle name="Assumption Year. 3 2 2 3 2 2" xfId="13237"/>
    <cellStyle name="Assumption Year. 3 2 2 3 2 3" xfId="13238"/>
    <cellStyle name="Assumption Year. 3 2 2 3 2 4" xfId="13239"/>
    <cellStyle name="Assumption Year. 3 2 2 3 2 5" xfId="13240"/>
    <cellStyle name="Assumption Year. 3 2 2 3 2 6" xfId="13241"/>
    <cellStyle name="Assumption Year. 3 2 2 3 2 7" xfId="13242"/>
    <cellStyle name="Assumption Year. 3 2 2 3 2 8" xfId="13243"/>
    <cellStyle name="Assumption Year. 3 2 2 3 2 9" xfId="13244"/>
    <cellStyle name="Assumption Year. 3 2 2 3 3" xfId="13245"/>
    <cellStyle name="Assumption Year. 3 2 2 3 4" xfId="13246"/>
    <cellStyle name="Assumption Year. 3 2 2 3 5" xfId="13247"/>
    <cellStyle name="Assumption Year. 3 2 2 3 6" xfId="13248"/>
    <cellStyle name="Assumption Year. 3 2 2 3 7" xfId="13249"/>
    <cellStyle name="Assumption Year. 3 2 2 3 8" xfId="13250"/>
    <cellStyle name="Assumption Year. 3 2 2 3 9" xfId="13251"/>
    <cellStyle name="Assumption Year. 3 2 2 4" xfId="13252"/>
    <cellStyle name="Assumption Year. 3 2 2 4 10" xfId="13253"/>
    <cellStyle name="Assumption Year. 3 2 2 4 2" xfId="13254"/>
    <cellStyle name="Assumption Year. 3 2 2 4 3" xfId="13255"/>
    <cellStyle name="Assumption Year. 3 2 2 4 4" xfId="13256"/>
    <cellStyle name="Assumption Year. 3 2 2 4 5" xfId="13257"/>
    <cellStyle name="Assumption Year. 3 2 2 4 6" xfId="13258"/>
    <cellStyle name="Assumption Year. 3 2 2 4 7" xfId="13259"/>
    <cellStyle name="Assumption Year. 3 2 2 4 8" xfId="13260"/>
    <cellStyle name="Assumption Year. 3 2 2 4 9" xfId="13261"/>
    <cellStyle name="Assumption Year. 3 2 2 5" xfId="13262"/>
    <cellStyle name="Assumption Year. 3 2 2 6" xfId="13263"/>
    <cellStyle name="Assumption Year. 3 2 2 7" xfId="13264"/>
    <cellStyle name="Assumption Year. 3 2 2 8" xfId="13265"/>
    <cellStyle name="Assumption Year. 3 2 2 9" xfId="13266"/>
    <cellStyle name="Assumption Year. 3 2 3" xfId="13267"/>
    <cellStyle name="Assumption Year. 3 2 3 10" xfId="13268"/>
    <cellStyle name="Assumption Year. 3 2 3 11" xfId="13269"/>
    <cellStyle name="Assumption Year. 3 2 3 12" xfId="13270"/>
    <cellStyle name="Assumption Year. 3 2 3 2" xfId="13271"/>
    <cellStyle name="Assumption Year. 3 2 3 2 10" xfId="13272"/>
    <cellStyle name="Assumption Year. 3 2 3 2 2" xfId="13273"/>
    <cellStyle name="Assumption Year. 3 2 3 2 2 10" xfId="13274"/>
    <cellStyle name="Assumption Year. 3 2 3 2 2 2" xfId="13275"/>
    <cellStyle name="Assumption Year. 3 2 3 2 2 3" xfId="13276"/>
    <cellStyle name="Assumption Year. 3 2 3 2 2 4" xfId="13277"/>
    <cellStyle name="Assumption Year. 3 2 3 2 2 5" xfId="13278"/>
    <cellStyle name="Assumption Year. 3 2 3 2 2 6" xfId="13279"/>
    <cellStyle name="Assumption Year. 3 2 3 2 2 7" xfId="13280"/>
    <cellStyle name="Assumption Year. 3 2 3 2 2 8" xfId="13281"/>
    <cellStyle name="Assumption Year. 3 2 3 2 2 9" xfId="13282"/>
    <cellStyle name="Assumption Year. 3 2 3 2 3" xfId="13283"/>
    <cellStyle name="Assumption Year. 3 2 3 2 4" xfId="13284"/>
    <cellStyle name="Assumption Year. 3 2 3 2 5" xfId="13285"/>
    <cellStyle name="Assumption Year. 3 2 3 2 6" xfId="13286"/>
    <cellStyle name="Assumption Year. 3 2 3 2 7" xfId="13287"/>
    <cellStyle name="Assumption Year. 3 2 3 2 8" xfId="13288"/>
    <cellStyle name="Assumption Year. 3 2 3 2 9" xfId="13289"/>
    <cellStyle name="Assumption Year. 3 2 3 3" xfId="13290"/>
    <cellStyle name="Assumption Year. 3 2 3 3 10" xfId="13291"/>
    <cellStyle name="Assumption Year. 3 2 3 3 2" xfId="13292"/>
    <cellStyle name="Assumption Year. 3 2 3 3 3" xfId="13293"/>
    <cellStyle name="Assumption Year. 3 2 3 3 4" xfId="13294"/>
    <cellStyle name="Assumption Year. 3 2 3 3 5" xfId="13295"/>
    <cellStyle name="Assumption Year. 3 2 3 3 6" xfId="13296"/>
    <cellStyle name="Assumption Year. 3 2 3 3 7" xfId="13297"/>
    <cellStyle name="Assumption Year. 3 2 3 3 8" xfId="13298"/>
    <cellStyle name="Assumption Year. 3 2 3 3 9" xfId="13299"/>
    <cellStyle name="Assumption Year. 3 2 3 4" xfId="13300"/>
    <cellStyle name="Assumption Year. 3 2 3 5" xfId="13301"/>
    <cellStyle name="Assumption Year. 3 2 3 6" xfId="13302"/>
    <cellStyle name="Assumption Year. 3 2 3 7" xfId="13303"/>
    <cellStyle name="Assumption Year. 3 2 3 8" xfId="13304"/>
    <cellStyle name="Assumption Year. 3 2 3 9" xfId="13305"/>
    <cellStyle name="Assumption Year. 3 2 4" xfId="13306"/>
    <cellStyle name="Assumption Year. 3 2 4 10" xfId="13307"/>
    <cellStyle name="Assumption Year. 3 2 4 2" xfId="13308"/>
    <cellStyle name="Assumption Year. 3 2 4 2 10" xfId="13309"/>
    <cellStyle name="Assumption Year. 3 2 4 2 2" xfId="13310"/>
    <cellStyle name="Assumption Year. 3 2 4 2 3" xfId="13311"/>
    <cellStyle name="Assumption Year. 3 2 4 2 4" xfId="13312"/>
    <cellStyle name="Assumption Year. 3 2 4 2 5" xfId="13313"/>
    <cellStyle name="Assumption Year. 3 2 4 2 6" xfId="13314"/>
    <cellStyle name="Assumption Year. 3 2 4 2 7" xfId="13315"/>
    <cellStyle name="Assumption Year. 3 2 4 2 8" xfId="13316"/>
    <cellStyle name="Assumption Year. 3 2 4 2 9" xfId="13317"/>
    <cellStyle name="Assumption Year. 3 2 4 3" xfId="13318"/>
    <cellStyle name="Assumption Year. 3 2 4 4" xfId="13319"/>
    <cellStyle name="Assumption Year. 3 2 4 5" xfId="13320"/>
    <cellStyle name="Assumption Year. 3 2 4 6" xfId="13321"/>
    <cellStyle name="Assumption Year. 3 2 4 7" xfId="13322"/>
    <cellStyle name="Assumption Year. 3 2 4 8" xfId="13323"/>
    <cellStyle name="Assumption Year. 3 2 4 9" xfId="13324"/>
    <cellStyle name="Assumption Year. 3 2 5" xfId="13325"/>
    <cellStyle name="Assumption Year. 3 2 5 10" xfId="13326"/>
    <cellStyle name="Assumption Year. 3 2 5 2" xfId="13327"/>
    <cellStyle name="Assumption Year. 3 2 5 3" xfId="13328"/>
    <cellStyle name="Assumption Year. 3 2 5 4" xfId="13329"/>
    <cellStyle name="Assumption Year. 3 2 5 5" xfId="13330"/>
    <cellStyle name="Assumption Year. 3 2 5 6" xfId="13331"/>
    <cellStyle name="Assumption Year. 3 2 5 7" xfId="13332"/>
    <cellStyle name="Assumption Year. 3 2 5 8" xfId="13333"/>
    <cellStyle name="Assumption Year. 3 2 5 9" xfId="13334"/>
    <cellStyle name="Assumption Year. 3 2 6" xfId="13335"/>
    <cellStyle name="Assumption Year. 3 2 7" xfId="13336"/>
    <cellStyle name="Assumption Year. 3 2 8" xfId="13337"/>
    <cellStyle name="Assumption Year. 3 2 9" xfId="13338"/>
    <cellStyle name="Assumption Year. 3 3" xfId="13339"/>
    <cellStyle name="Assumption Year. 3 3 10" xfId="13340"/>
    <cellStyle name="Assumption Year. 3 3 11" xfId="13341"/>
    <cellStyle name="Assumption Year. 3 3 12" xfId="13342"/>
    <cellStyle name="Assumption Year. 3 3 13" xfId="13343"/>
    <cellStyle name="Assumption Year. 3 3 2" xfId="13344"/>
    <cellStyle name="Assumption Year. 3 3 2 10" xfId="13345"/>
    <cellStyle name="Assumption Year. 3 3 2 11" xfId="13346"/>
    <cellStyle name="Assumption Year. 3 3 2 12" xfId="13347"/>
    <cellStyle name="Assumption Year. 3 3 2 2" xfId="13348"/>
    <cellStyle name="Assumption Year. 3 3 2 2 10" xfId="13349"/>
    <cellStyle name="Assumption Year. 3 3 2 2 2" xfId="13350"/>
    <cellStyle name="Assumption Year. 3 3 2 2 2 10" xfId="13351"/>
    <cellStyle name="Assumption Year. 3 3 2 2 2 2" xfId="13352"/>
    <cellStyle name="Assumption Year. 3 3 2 2 2 3" xfId="13353"/>
    <cellStyle name="Assumption Year. 3 3 2 2 2 4" xfId="13354"/>
    <cellStyle name="Assumption Year. 3 3 2 2 2 5" xfId="13355"/>
    <cellStyle name="Assumption Year. 3 3 2 2 2 6" xfId="13356"/>
    <cellStyle name="Assumption Year. 3 3 2 2 2 7" xfId="13357"/>
    <cellStyle name="Assumption Year. 3 3 2 2 2 8" xfId="13358"/>
    <cellStyle name="Assumption Year. 3 3 2 2 2 9" xfId="13359"/>
    <cellStyle name="Assumption Year. 3 3 2 2 3" xfId="13360"/>
    <cellStyle name="Assumption Year. 3 3 2 2 4" xfId="13361"/>
    <cellStyle name="Assumption Year. 3 3 2 2 5" xfId="13362"/>
    <cellStyle name="Assumption Year. 3 3 2 2 6" xfId="13363"/>
    <cellStyle name="Assumption Year. 3 3 2 2 7" xfId="13364"/>
    <cellStyle name="Assumption Year. 3 3 2 2 8" xfId="13365"/>
    <cellStyle name="Assumption Year. 3 3 2 2 9" xfId="13366"/>
    <cellStyle name="Assumption Year. 3 3 2 3" xfId="13367"/>
    <cellStyle name="Assumption Year. 3 3 2 3 10" xfId="13368"/>
    <cellStyle name="Assumption Year. 3 3 2 3 2" xfId="13369"/>
    <cellStyle name="Assumption Year. 3 3 2 3 3" xfId="13370"/>
    <cellStyle name="Assumption Year. 3 3 2 3 4" xfId="13371"/>
    <cellStyle name="Assumption Year. 3 3 2 3 5" xfId="13372"/>
    <cellStyle name="Assumption Year. 3 3 2 3 6" xfId="13373"/>
    <cellStyle name="Assumption Year. 3 3 2 3 7" xfId="13374"/>
    <cellStyle name="Assumption Year. 3 3 2 3 8" xfId="13375"/>
    <cellStyle name="Assumption Year. 3 3 2 3 9" xfId="13376"/>
    <cellStyle name="Assumption Year. 3 3 2 4" xfId="13377"/>
    <cellStyle name="Assumption Year. 3 3 2 5" xfId="13378"/>
    <cellStyle name="Assumption Year. 3 3 2 6" xfId="13379"/>
    <cellStyle name="Assumption Year. 3 3 2 7" xfId="13380"/>
    <cellStyle name="Assumption Year. 3 3 2 8" xfId="13381"/>
    <cellStyle name="Assumption Year. 3 3 2 9" xfId="13382"/>
    <cellStyle name="Assumption Year. 3 3 3" xfId="13383"/>
    <cellStyle name="Assumption Year. 3 3 3 10" xfId="13384"/>
    <cellStyle name="Assumption Year. 3 3 3 2" xfId="13385"/>
    <cellStyle name="Assumption Year. 3 3 3 2 10" xfId="13386"/>
    <cellStyle name="Assumption Year. 3 3 3 2 2" xfId="13387"/>
    <cellStyle name="Assumption Year. 3 3 3 2 3" xfId="13388"/>
    <cellStyle name="Assumption Year. 3 3 3 2 4" xfId="13389"/>
    <cellStyle name="Assumption Year. 3 3 3 2 5" xfId="13390"/>
    <cellStyle name="Assumption Year. 3 3 3 2 6" xfId="13391"/>
    <cellStyle name="Assumption Year. 3 3 3 2 7" xfId="13392"/>
    <cellStyle name="Assumption Year. 3 3 3 2 8" xfId="13393"/>
    <cellStyle name="Assumption Year. 3 3 3 2 9" xfId="13394"/>
    <cellStyle name="Assumption Year. 3 3 3 3" xfId="13395"/>
    <cellStyle name="Assumption Year. 3 3 3 4" xfId="13396"/>
    <cellStyle name="Assumption Year. 3 3 3 5" xfId="13397"/>
    <cellStyle name="Assumption Year. 3 3 3 6" xfId="13398"/>
    <cellStyle name="Assumption Year. 3 3 3 7" xfId="13399"/>
    <cellStyle name="Assumption Year. 3 3 3 8" xfId="13400"/>
    <cellStyle name="Assumption Year. 3 3 3 9" xfId="13401"/>
    <cellStyle name="Assumption Year. 3 3 4" xfId="13402"/>
    <cellStyle name="Assumption Year. 3 3 4 10" xfId="13403"/>
    <cellStyle name="Assumption Year. 3 3 4 2" xfId="13404"/>
    <cellStyle name="Assumption Year. 3 3 4 3" xfId="13405"/>
    <cellStyle name="Assumption Year. 3 3 4 4" xfId="13406"/>
    <cellStyle name="Assumption Year. 3 3 4 5" xfId="13407"/>
    <cellStyle name="Assumption Year. 3 3 4 6" xfId="13408"/>
    <cellStyle name="Assumption Year. 3 3 4 7" xfId="13409"/>
    <cellStyle name="Assumption Year. 3 3 4 8" xfId="13410"/>
    <cellStyle name="Assumption Year. 3 3 4 9" xfId="13411"/>
    <cellStyle name="Assumption Year. 3 3 5" xfId="13412"/>
    <cellStyle name="Assumption Year. 3 3 6" xfId="13413"/>
    <cellStyle name="Assumption Year. 3 3 7" xfId="13414"/>
    <cellStyle name="Assumption Year. 3 3 8" xfId="13415"/>
    <cellStyle name="Assumption Year. 3 3 9" xfId="13416"/>
    <cellStyle name="Assumption Year. 3 4" xfId="13417"/>
    <cellStyle name="Assumption Year. 3 4 10" xfId="13418"/>
    <cellStyle name="Assumption Year. 3 4 11" xfId="13419"/>
    <cellStyle name="Assumption Year. 3 4 12" xfId="13420"/>
    <cellStyle name="Assumption Year. 3 4 2" xfId="13421"/>
    <cellStyle name="Assumption Year. 3 4 2 10" xfId="13422"/>
    <cellStyle name="Assumption Year. 3 4 2 2" xfId="13423"/>
    <cellStyle name="Assumption Year. 3 4 2 2 10" xfId="13424"/>
    <cellStyle name="Assumption Year. 3 4 2 2 2" xfId="13425"/>
    <cellStyle name="Assumption Year. 3 4 2 2 3" xfId="13426"/>
    <cellStyle name="Assumption Year. 3 4 2 2 4" xfId="13427"/>
    <cellStyle name="Assumption Year. 3 4 2 2 5" xfId="13428"/>
    <cellStyle name="Assumption Year. 3 4 2 2 6" xfId="13429"/>
    <cellStyle name="Assumption Year. 3 4 2 2 7" xfId="13430"/>
    <cellStyle name="Assumption Year. 3 4 2 2 8" xfId="13431"/>
    <cellStyle name="Assumption Year. 3 4 2 2 9" xfId="13432"/>
    <cellStyle name="Assumption Year. 3 4 2 3" xfId="13433"/>
    <cellStyle name="Assumption Year. 3 4 2 4" xfId="13434"/>
    <cellStyle name="Assumption Year. 3 4 2 5" xfId="13435"/>
    <cellStyle name="Assumption Year. 3 4 2 6" xfId="13436"/>
    <cellStyle name="Assumption Year. 3 4 2 7" xfId="13437"/>
    <cellStyle name="Assumption Year. 3 4 2 8" xfId="13438"/>
    <cellStyle name="Assumption Year. 3 4 2 9" xfId="13439"/>
    <cellStyle name="Assumption Year. 3 4 3" xfId="13440"/>
    <cellStyle name="Assumption Year. 3 4 3 10" xfId="13441"/>
    <cellStyle name="Assumption Year. 3 4 3 2" xfId="13442"/>
    <cellStyle name="Assumption Year. 3 4 3 3" xfId="13443"/>
    <cellStyle name="Assumption Year. 3 4 3 4" xfId="13444"/>
    <cellStyle name="Assumption Year. 3 4 3 5" xfId="13445"/>
    <cellStyle name="Assumption Year. 3 4 3 6" xfId="13446"/>
    <cellStyle name="Assumption Year. 3 4 3 7" xfId="13447"/>
    <cellStyle name="Assumption Year. 3 4 3 8" xfId="13448"/>
    <cellStyle name="Assumption Year. 3 4 3 9" xfId="13449"/>
    <cellStyle name="Assumption Year. 3 4 4" xfId="13450"/>
    <cellStyle name="Assumption Year. 3 4 5" xfId="13451"/>
    <cellStyle name="Assumption Year. 3 4 6" xfId="13452"/>
    <cellStyle name="Assumption Year. 3 4 7" xfId="13453"/>
    <cellStyle name="Assumption Year. 3 4 8" xfId="13454"/>
    <cellStyle name="Assumption Year. 3 4 9" xfId="13455"/>
    <cellStyle name="Assumption Year. 3 5" xfId="13456"/>
    <cellStyle name="Assumption Year. 3 5 10" xfId="13457"/>
    <cellStyle name="Assumption Year. 3 5 11" xfId="13458"/>
    <cellStyle name="Assumption Year. 3 5 12" xfId="13459"/>
    <cellStyle name="Assumption Year. 3 5 2" xfId="13460"/>
    <cellStyle name="Assumption Year. 3 5 2 10" xfId="13461"/>
    <cellStyle name="Assumption Year. 3 5 2 2" xfId="13462"/>
    <cellStyle name="Assumption Year. 3 5 2 2 10" xfId="13463"/>
    <cellStyle name="Assumption Year. 3 5 2 2 2" xfId="13464"/>
    <cellStyle name="Assumption Year. 3 5 2 2 3" xfId="13465"/>
    <cellStyle name="Assumption Year. 3 5 2 2 4" xfId="13466"/>
    <cellStyle name="Assumption Year. 3 5 2 2 5" xfId="13467"/>
    <cellStyle name="Assumption Year. 3 5 2 2 6" xfId="13468"/>
    <cellStyle name="Assumption Year. 3 5 2 2 7" xfId="13469"/>
    <cellStyle name="Assumption Year. 3 5 2 2 8" xfId="13470"/>
    <cellStyle name="Assumption Year. 3 5 2 2 9" xfId="13471"/>
    <cellStyle name="Assumption Year. 3 5 2 3" xfId="13472"/>
    <cellStyle name="Assumption Year. 3 5 2 4" xfId="13473"/>
    <cellStyle name="Assumption Year. 3 5 2 5" xfId="13474"/>
    <cellStyle name="Assumption Year. 3 5 2 6" xfId="13475"/>
    <cellStyle name="Assumption Year. 3 5 2 7" xfId="13476"/>
    <cellStyle name="Assumption Year. 3 5 2 8" xfId="13477"/>
    <cellStyle name="Assumption Year. 3 5 2 9" xfId="13478"/>
    <cellStyle name="Assumption Year. 3 5 3" xfId="13479"/>
    <cellStyle name="Assumption Year. 3 5 3 10" xfId="13480"/>
    <cellStyle name="Assumption Year. 3 5 3 2" xfId="13481"/>
    <cellStyle name="Assumption Year. 3 5 3 3" xfId="13482"/>
    <cellStyle name="Assumption Year. 3 5 3 4" xfId="13483"/>
    <cellStyle name="Assumption Year. 3 5 3 5" xfId="13484"/>
    <cellStyle name="Assumption Year. 3 5 3 6" xfId="13485"/>
    <cellStyle name="Assumption Year. 3 5 3 7" xfId="13486"/>
    <cellStyle name="Assumption Year. 3 5 3 8" xfId="13487"/>
    <cellStyle name="Assumption Year. 3 5 3 9" xfId="13488"/>
    <cellStyle name="Assumption Year. 3 5 4" xfId="13489"/>
    <cellStyle name="Assumption Year. 3 5 5" xfId="13490"/>
    <cellStyle name="Assumption Year. 3 5 6" xfId="13491"/>
    <cellStyle name="Assumption Year. 3 5 7" xfId="13492"/>
    <cellStyle name="Assumption Year. 3 5 8" xfId="13493"/>
    <cellStyle name="Assumption Year. 3 5 9" xfId="13494"/>
    <cellStyle name="Assumption Year. 3 6" xfId="13495"/>
    <cellStyle name="Assumption Year. 3 6 10" xfId="13496"/>
    <cellStyle name="Assumption Year. 3 6 2" xfId="13497"/>
    <cellStyle name="Assumption Year. 3 6 2 10" xfId="13498"/>
    <cellStyle name="Assumption Year. 3 6 2 2" xfId="13499"/>
    <cellStyle name="Assumption Year. 3 6 2 3" xfId="13500"/>
    <cellStyle name="Assumption Year. 3 6 2 4" xfId="13501"/>
    <cellStyle name="Assumption Year. 3 6 2 5" xfId="13502"/>
    <cellStyle name="Assumption Year. 3 6 2 6" xfId="13503"/>
    <cellStyle name="Assumption Year. 3 6 2 7" xfId="13504"/>
    <cellStyle name="Assumption Year. 3 6 2 8" xfId="13505"/>
    <cellStyle name="Assumption Year. 3 6 2 9" xfId="13506"/>
    <cellStyle name="Assumption Year. 3 6 3" xfId="13507"/>
    <cellStyle name="Assumption Year. 3 6 4" xfId="13508"/>
    <cellStyle name="Assumption Year. 3 6 5" xfId="13509"/>
    <cellStyle name="Assumption Year. 3 6 6" xfId="13510"/>
    <cellStyle name="Assumption Year. 3 6 7" xfId="13511"/>
    <cellStyle name="Assumption Year. 3 6 8" xfId="13512"/>
    <cellStyle name="Assumption Year. 3 6 9" xfId="13513"/>
    <cellStyle name="Assumption Year. 3 7" xfId="13514"/>
    <cellStyle name="Assumption Year. 3 7 10" xfId="13515"/>
    <cellStyle name="Assumption Year. 3 7 2" xfId="13516"/>
    <cellStyle name="Assumption Year. 3 7 3" xfId="13517"/>
    <cellStyle name="Assumption Year. 3 7 4" xfId="13518"/>
    <cellStyle name="Assumption Year. 3 7 5" xfId="13519"/>
    <cellStyle name="Assumption Year. 3 7 6" xfId="13520"/>
    <cellStyle name="Assumption Year. 3 7 7" xfId="13521"/>
    <cellStyle name="Assumption Year. 3 7 8" xfId="13522"/>
    <cellStyle name="Assumption Year. 3 7 9" xfId="13523"/>
    <cellStyle name="Assumption Year. 3 8" xfId="13524"/>
    <cellStyle name="Assumption Year. 3 9" xfId="13525"/>
    <cellStyle name="Assumption Year. 4" xfId="13526"/>
    <cellStyle name="Assumption Year. 4 10" xfId="13527"/>
    <cellStyle name="Assumption Year. 4 11" xfId="13528"/>
    <cellStyle name="Assumption Year. 4 12" xfId="13529"/>
    <cellStyle name="Assumption Year. 4 13" xfId="13530"/>
    <cellStyle name="Assumption Year. 4 2" xfId="13531"/>
    <cellStyle name="Assumption Year. 4 2 10" xfId="13532"/>
    <cellStyle name="Assumption Year. 4 2 11" xfId="13533"/>
    <cellStyle name="Assumption Year. 4 2 12" xfId="13534"/>
    <cellStyle name="Assumption Year. 4 2 2" xfId="13535"/>
    <cellStyle name="Assumption Year. 4 2 2 10" xfId="13536"/>
    <cellStyle name="Assumption Year. 4 2 2 2" xfId="13537"/>
    <cellStyle name="Assumption Year. 4 2 2 2 10" xfId="13538"/>
    <cellStyle name="Assumption Year. 4 2 2 2 2" xfId="13539"/>
    <cellStyle name="Assumption Year. 4 2 2 2 3" xfId="13540"/>
    <cellStyle name="Assumption Year. 4 2 2 2 4" xfId="13541"/>
    <cellStyle name="Assumption Year. 4 2 2 2 5" xfId="13542"/>
    <cellStyle name="Assumption Year. 4 2 2 2 6" xfId="13543"/>
    <cellStyle name="Assumption Year. 4 2 2 2 7" xfId="13544"/>
    <cellStyle name="Assumption Year. 4 2 2 2 8" xfId="13545"/>
    <cellStyle name="Assumption Year. 4 2 2 2 9" xfId="13546"/>
    <cellStyle name="Assumption Year. 4 2 2 3" xfId="13547"/>
    <cellStyle name="Assumption Year. 4 2 2 4" xfId="13548"/>
    <cellStyle name="Assumption Year. 4 2 2 5" xfId="13549"/>
    <cellStyle name="Assumption Year. 4 2 2 6" xfId="13550"/>
    <cellStyle name="Assumption Year. 4 2 2 7" xfId="13551"/>
    <cellStyle name="Assumption Year. 4 2 2 8" xfId="13552"/>
    <cellStyle name="Assumption Year. 4 2 2 9" xfId="13553"/>
    <cellStyle name="Assumption Year. 4 2 3" xfId="13554"/>
    <cellStyle name="Assumption Year. 4 2 3 10" xfId="13555"/>
    <cellStyle name="Assumption Year. 4 2 3 2" xfId="13556"/>
    <cellStyle name="Assumption Year. 4 2 3 3" xfId="13557"/>
    <cellStyle name="Assumption Year. 4 2 3 4" xfId="13558"/>
    <cellStyle name="Assumption Year. 4 2 3 5" xfId="13559"/>
    <cellStyle name="Assumption Year. 4 2 3 6" xfId="13560"/>
    <cellStyle name="Assumption Year. 4 2 3 7" xfId="13561"/>
    <cellStyle name="Assumption Year. 4 2 3 8" xfId="13562"/>
    <cellStyle name="Assumption Year. 4 2 3 9" xfId="13563"/>
    <cellStyle name="Assumption Year. 4 2 4" xfId="13564"/>
    <cellStyle name="Assumption Year. 4 2 5" xfId="13565"/>
    <cellStyle name="Assumption Year. 4 2 6" xfId="13566"/>
    <cellStyle name="Assumption Year. 4 2 7" xfId="13567"/>
    <cellStyle name="Assumption Year. 4 2 8" xfId="13568"/>
    <cellStyle name="Assumption Year. 4 2 9" xfId="13569"/>
    <cellStyle name="Assumption Year. 4 3" xfId="13570"/>
    <cellStyle name="Assumption Year. 4 3 10" xfId="13571"/>
    <cellStyle name="Assumption Year. 4 3 2" xfId="13572"/>
    <cellStyle name="Assumption Year. 4 3 2 10" xfId="13573"/>
    <cellStyle name="Assumption Year. 4 3 2 2" xfId="13574"/>
    <cellStyle name="Assumption Year. 4 3 2 3" xfId="13575"/>
    <cellStyle name="Assumption Year. 4 3 2 4" xfId="13576"/>
    <cellStyle name="Assumption Year. 4 3 2 5" xfId="13577"/>
    <cellStyle name="Assumption Year. 4 3 2 6" xfId="13578"/>
    <cellStyle name="Assumption Year. 4 3 2 7" xfId="13579"/>
    <cellStyle name="Assumption Year. 4 3 2 8" xfId="13580"/>
    <cellStyle name="Assumption Year. 4 3 2 9" xfId="13581"/>
    <cellStyle name="Assumption Year. 4 3 3" xfId="13582"/>
    <cellStyle name="Assumption Year. 4 3 4" xfId="13583"/>
    <cellStyle name="Assumption Year. 4 3 5" xfId="13584"/>
    <cellStyle name="Assumption Year. 4 3 6" xfId="13585"/>
    <cellStyle name="Assumption Year. 4 3 7" xfId="13586"/>
    <cellStyle name="Assumption Year. 4 3 8" xfId="13587"/>
    <cellStyle name="Assumption Year. 4 3 9" xfId="13588"/>
    <cellStyle name="Assumption Year. 4 4" xfId="13589"/>
    <cellStyle name="Assumption Year. 4 4 10" xfId="13590"/>
    <cellStyle name="Assumption Year. 4 4 2" xfId="13591"/>
    <cellStyle name="Assumption Year. 4 4 3" xfId="13592"/>
    <cellStyle name="Assumption Year. 4 4 4" xfId="13593"/>
    <cellStyle name="Assumption Year. 4 4 5" xfId="13594"/>
    <cellStyle name="Assumption Year. 4 4 6" xfId="13595"/>
    <cellStyle name="Assumption Year. 4 4 7" xfId="13596"/>
    <cellStyle name="Assumption Year. 4 4 8" xfId="13597"/>
    <cellStyle name="Assumption Year. 4 4 9" xfId="13598"/>
    <cellStyle name="Assumption Year. 4 5" xfId="13599"/>
    <cellStyle name="Assumption Year. 4 6" xfId="13600"/>
    <cellStyle name="Assumption Year. 4 7" xfId="13601"/>
    <cellStyle name="Assumption Year. 4 8" xfId="13602"/>
    <cellStyle name="Assumption Year. 4 9" xfId="13603"/>
    <cellStyle name="Assumption Year. 5" xfId="13604"/>
    <cellStyle name="Assumption Year. 5 10" xfId="13605"/>
    <cellStyle name="Assumption Year. 5 11" xfId="13606"/>
    <cellStyle name="Assumption Year. 5 12" xfId="13607"/>
    <cellStyle name="Assumption Year. 5 13" xfId="13608"/>
    <cellStyle name="Assumption Year. 5 2" xfId="13609"/>
    <cellStyle name="Assumption Year. 5 2 10" xfId="13610"/>
    <cellStyle name="Assumption Year. 5 2 11" xfId="13611"/>
    <cellStyle name="Assumption Year. 5 2 12" xfId="13612"/>
    <cellStyle name="Assumption Year. 5 2 2" xfId="13613"/>
    <cellStyle name="Assumption Year. 5 2 2 10" xfId="13614"/>
    <cellStyle name="Assumption Year. 5 2 2 2" xfId="13615"/>
    <cellStyle name="Assumption Year. 5 2 2 2 10" xfId="13616"/>
    <cellStyle name="Assumption Year. 5 2 2 2 2" xfId="13617"/>
    <cellStyle name="Assumption Year. 5 2 2 2 3" xfId="13618"/>
    <cellStyle name="Assumption Year. 5 2 2 2 4" xfId="13619"/>
    <cellStyle name="Assumption Year. 5 2 2 2 5" xfId="13620"/>
    <cellStyle name="Assumption Year. 5 2 2 2 6" xfId="13621"/>
    <cellStyle name="Assumption Year. 5 2 2 2 7" xfId="13622"/>
    <cellStyle name="Assumption Year. 5 2 2 2 8" xfId="13623"/>
    <cellStyle name="Assumption Year. 5 2 2 2 9" xfId="13624"/>
    <cellStyle name="Assumption Year. 5 2 2 3" xfId="13625"/>
    <cellStyle name="Assumption Year. 5 2 2 4" xfId="13626"/>
    <cellStyle name="Assumption Year. 5 2 2 5" xfId="13627"/>
    <cellStyle name="Assumption Year. 5 2 2 6" xfId="13628"/>
    <cellStyle name="Assumption Year. 5 2 2 7" xfId="13629"/>
    <cellStyle name="Assumption Year. 5 2 2 8" xfId="13630"/>
    <cellStyle name="Assumption Year. 5 2 2 9" xfId="13631"/>
    <cellStyle name="Assumption Year. 5 2 3" xfId="13632"/>
    <cellStyle name="Assumption Year. 5 2 3 10" xfId="13633"/>
    <cellStyle name="Assumption Year. 5 2 3 2" xfId="13634"/>
    <cellStyle name="Assumption Year. 5 2 3 3" xfId="13635"/>
    <cellStyle name="Assumption Year. 5 2 3 4" xfId="13636"/>
    <cellStyle name="Assumption Year. 5 2 3 5" xfId="13637"/>
    <cellStyle name="Assumption Year. 5 2 3 6" xfId="13638"/>
    <cellStyle name="Assumption Year. 5 2 3 7" xfId="13639"/>
    <cellStyle name="Assumption Year. 5 2 3 8" xfId="13640"/>
    <cellStyle name="Assumption Year. 5 2 3 9" xfId="13641"/>
    <cellStyle name="Assumption Year. 5 2 4" xfId="13642"/>
    <cellStyle name="Assumption Year. 5 2 5" xfId="13643"/>
    <cellStyle name="Assumption Year. 5 2 6" xfId="13644"/>
    <cellStyle name="Assumption Year. 5 2 7" xfId="13645"/>
    <cellStyle name="Assumption Year. 5 2 8" xfId="13646"/>
    <cellStyle name="Assumption Year. 5 2 9" xfId="13647"/>
    <cellStyle name="Assumption Year. 5 3" xfId="13648"/>
    <cellStyle name="Assumption Year. 5 3 10" xfId="13649"/>
    <cellStyle name="Assumption Year. 5 3 2" xfId="13650"/>
    <cellStyle name="Assumption Year. 5 3 2 10" xfId="13651"/>
    <cellStyle name="Assumption Year. 5 3 2 2" xfId="13652"/>
    <cellStyle name="Assumption Year. 5 3 2 3" xfId="13653"/>
    <cellStyle name="Assumption Year. 5 3 2 4" xfId="13654"/>
    <cellStyle name="Assumption Year. 5 3 2 5" xfId="13655"/>
    <cellStyle name="Assumption Year. 5 3 2 6" xfId="13656"/>
    <cellStyle name="Assumption Year. 5 3 2 7" xfId="13657"/>
    <cellStyle name="Assumption Year. 5 3 2 8" xfId="13658"/>
    <cellStyle name="Assumption Year. 5 3 2 9" xfId="13659"/>
    <cellStyle name="Assumption Year. 5 3 3" xfId="13660"/>
    <cellStyle name="Assumption Year. 5 3 4" xfId="13661"/>
    <cellStyle name="Assumption Year. 5 3 5" xfId="13662"/>
    <cellStyle name="Assumption Year. 5 3 6" xfId="13663"/>
    <cellStyle name="Assumption Year. 5 3 7" xfId="13664"/>
    <cellStyle name="Assumption Year. 5 3 8" xfId="13665"/>
    <cellStyle name="Assumption Year. 5 3 9" xfId="13666"/>
    <cellStyle name="Assumption Year. 5 4" xfId="13667"/>
    <cellStyle name="Assumption Year. 5 4 10" xfId="13668"/>
    <cellStyle name="Assumption Year. 5 4 2" xfId="13669"/>
    <cellStyle name="Assumption Year. 5 4 3" xfId="13670"/>
    <cellStyle name="Assumption Year. 5 4 4" xfId="13671"/>
    <cellStyle name="Assumption Year. 5 4 5" xfId="13672"/>
    <cellStyle name="Assumption Year. 5 4 6" xfId="13673"/>
    <cellStyle name="Assumption Year. 5 4 7" xfId="13674"/>
    <cellStyle name="Assumption Year. 5 4 8" xfId="13675"/>
    <cellStyle name="Assumption Year. 5 4 9" xfId="13676"/>
    <cellStyle name="Assumption Year. 5 5" xfId="13677"/>
    <cellStyle name="Assumption Year. 5 6" xfId="13678"/>
    <cellStyle name="Assumption Year. 5 7" xfId="13679"/>
    <cellStyle name="Assumption Year. 5 8" xfId="13680"/>
    <cellStyle name="Assumption Year. 5 9" xfId="13681"/>
    <cellStyle name="Assumption Year. 6" xfId="13682"/>
    <cellStyle name="Assumption Year. 6 10" xfId="13683"/>
    <cellStyle name="Assumption Year. 6 11" xfId="13684"/>
    <cellStyle name="Assumption Year. 6 12" xfId="13685"/>
    <cellStyle name="Assumption Year. 6 13" xfId="13686"/>
    <cellStyle name="Assumption Year. 6 2" xfId="13687"/>
    <cellStyle name="Assumption Year. 6 2 10" xfId="13688"/>
    <cellStyle name="Assumption Year. 6 2 11" xfId="13689"/>
    <cellStyle name="Assumption Year. 6 2 12" xfId="13690"/>
    <cellStyle name="Assumption Year. 6 2 2" xfId="13691"/>
    <cellStyle name="Assumption Year. 6 2 2 10" xfId="13692"/>
    <cellStyle name="Assumption Year. 6 2 2 2" xfId="13693"/>
    <cellStyle name="Assumption Year. 6 2 2 2 10" xfId="13694"/>
    <cellStyle name="Assumption Year. 6 2 2 2 2" xfId="13695"/>
    <cellStyle name="Assumption Year. 6 2 2 2 3" xfId="13696"/>
    <cellStyle name="Assumption Year. 6 2 2 2 4" xfId="13697"/>
    <cellStyle name="Assumption Year. 6 2 2 2 5" xfId="13698"/>
    <cellStyle name="Assumption Year. 6 2 2 2 6" xfId="13699"/>
    <cellStyle name="Assumption Year. 6 2 2 2 7" xfId="13700"/>
    <cellStyle name="Assumption Year. 6 2 2 2 8" xfId="13701"/>
    <cellStyle name="Assumption Year. 6 2 2 2 9" xfId="13702"/>
    <cellStyle name="Assumption Year. 6 2 2 3" xfId="13703"/>
    <cellStyle name="Assumption Year. 6 2 2 4" xfId="13704"/>
    <cellStyle name="Assumption Year. 6 2 2 5" xfId="13705"/>
    <cellStyle name="Assumption Year. 6 2 2 6" xfId="13706"/>
    <cellStyle name="Assumption Year. 6 2 2 7" xfId="13707"/>
    <cellStyle name="Assumption Year. 6 2 2 8" xfId="13708"/>
    <cellStyle name="Assumption Year. 6 2 2 9" xfId="13709"/>
    <cellStyle name="Assumption Year. 6 2 3" xfId="13710"/>
    <cellStyle name="Assumption Year. 6 2 3 10" xfId="13711"/>
    <cellStyle name="Assumption Year. 6 2 3 2" xfId="13712"/>
    <cellStyle name="Assumption Year. 6 2 3 3" xfId="13713"/>
    <cellStyle name="Assumption Year. 6 2 3 4" xfId="13714"/>
    <cellStyle name="Assumption Year. 6 2 3 5" xfId="13715"/>
    <cellStyle name="Assumption Year. 6 2 3 6" xfId="13716"/>
    <cellStyle name="Assumption Year. 6 2 3 7" xfId="13717"/>
    <cellStyle name="Assumption Year. 6 2 3 8" xfId="13718"/>
    <cellStyle name="Assumption Year. 6 2 3 9" xfId="13719"/>
    <cellStyle name="Assumption Year. 6 2 4" xfId="13720"/>
    <cellStyle name="Assumption Year. 6 2 5" xfId="13721"/>
    <cellStyle name="Assumption Year. 6 2 6" xfId="13722"/>
    <cellStyle name="Assumption Year. 6 2 7" xfId="13723"/>
    <cellStyle name="Assumption Year. 6 2 8" xfId="13724"/>
    <cellStyle name="Assumption Year. 6 2 9" xfId="13725"/>
    <cellStyle name="Assumption Year. 6 3" xfId="13726"/>
    <cellStyle name="Assumption Year. 6 3 10" xfId="13727"/>
    <cellStyle name="Assumption Year. 6 3 2" xfId="13728"/>
    <cellStyle name="Assumption Year. 6 3 2 10" xfId="13729"/>
    <cellStyle name="Assumption Year. 6 3 2 2" xfId="13730"/>
    <cellStyle name="Assumption Year. 6 3 2 3" xfId="13731"/>
    <cellStyle name="Assumption Year. 6 3 2 4" xfId="13732"/>
    <cellStyle name="Assumption Year. 6 3 2 5" xfId="13733"/>
    <cellStyle name="Assumption Year. 6 3 2 6" xfId="13734"/>
    <cellStyle name="Assumption Year. 6 3 2 7" xfId="13735"/>
    <cellStyle name="Assumption Year. 6 3 2 8" xfId="13736"/>
    <cellStyle name="Assumption Year. 6 3 2 9" xfId="13737"/>
    <cellStyle name="Assumption Year. 6 3 3" xfId="13738"/>
    <cellStyle name="Assumption Year. 6 3 4" xfId="13739"/>
    <cellStyle name="Assumption Year. 6 3 5" xfId="13740"/>
    <cellStyle name="Assumption Year. 6 3 6" xfId="13741"/>
    <cellStyle name="Assumption Year. 6 3 7" xfId="13742"/>
    <cellStyle name="Assumption Year. 6 3 8" xfId="13743"/>
    <cellStyle name="Assumption Year. 6 3 9" xfId="13744"/>
    <cellStyle name="Assumption Year. 6 4" xfId="13745"/>
    <cellStyle name="Assumption Year. 6 4 10" xfId="13746"/>
    <cellStyle name="Assumption Year. 6 4 2" xfId="13747"/>
    <cellStyle name="Assumption Year. 6 4 3" xfId="13748"/>
    <cellStyle name="Assumption Year. 6 4 4" xfId="13749"/>
    <cellStyle name="Assumption Year. 6 4 5" xfId="13750"/>
    <cellStyle name="Assumption Year. 6 4 6" xfId="13751"/>
    <cellStyle name="Assumption Year. 6 4 7" xfId="13752"/>
    <cellStyle name="Assumption Year. 6 4 8" xfId="13753"/>
    <cellStyle name="Assumption Year. 6 4 9" xfId="13754"/>
    <cellStyle name="Assumption Year. 6 5" xfId="13755"/>
    <cellStyle name="Assumption Year. 6 6" xfId="13756"/>
    <cellStyle name="Assumption Year. 6 7" xfId="13757"/>
    <cellStyle name="Assumption Year. 6 8" xfId="13758"/>
    <cellStyle name="Assumption Year. 6 9" xfId="13759"/>
    <cellStyle name="Assumption Year. 7" xfId="13760"/>
    <cellStyle name="Assumption Year. 7 10" xfId="13761"/>
    <cellStyle name="Assumption Year. 7 11" xfId="13762"/>
    <cellStyle name="Assumption Year. 7 12" xfId="13763"/>
    <cellStyle name="Assumption Year. 7 13" xfId="13764"/>
    <cellStyle name="Assumption Year. 7 2" xfId="13765"/>
    <cellStyle name="Assumption Year. 7 2 10" xfId="13766"/>
    <cellStyle name="Assumption Year. 7 2 11" xfId="13767"/>
    <cellStyle name="Assumption Year. 7 2 12" xfId="13768"/>
    <cellStyle name="Assumption Year. 7 2 2" xfId="13769"/>
    <cellStyle name="Assumption Year. 7 2 2 10" xfId="13770"/>
    <cellStyle name="Assumption Year. 7 2 2 2" xfId="13771"/>
    <cellStyle name="Assumption Year. 7 2 2 2 10" xfId="13772"/>
    <cellStyle name="Assumption Year. 7 2 2 2 2" xfId="13773"/>
    <cellStyle name="Assumption Year. 7 2 2 2 3" xfId="13774"/>
    <cellStyle name="Assumption Year. 7 2 2 2 4" xfId="13775"/>
    <cellStyle name="Assumption Year. 7 2 2 2 5" xfId="13776"/>
    <cellStyle name="Assumption Year. 7 2 2 2 6" xfId="13777"/>
    <cellStyle name="Assumption Year. 7 2 2 2 7" xfId="13778"/>
    <cellStyle name="Assumption Year. 7 2 2 2 8" xfId="13779"/>
    <cellStyle name="Assumption Year. 7 2 2 2 9" xfId="13780"/>
    <cellStyle name="Assumption Year. 7 2 2 3" xfId="13781"/>
    <cellStyle name="Assumption Year. 7 2 2 4" xfId="13782"/>
    <cellStyle name="Assumption Year. 7 2 2 5" xfId="13783"/>
    <cellStyle name="Assumption Year. 7 2 2 6" xfId="13784"/>
    <cellStyle name="Assumption Year. 7 2 2 7" xfId="13785"/>
    <cellStyle name="Assumption Year. 7 2 2 8" xfId="13786"/>
    <cellStyle name="Assumption Year. 7 2 2 9" xfId="13787"/>
    <cellStyle name="Assumption Year. 7 2 3" xfId="13788"/>
    <cellStyle name="Assumption Year. 7 2 3 10" xfId="13789"/>
    <cellStyle name="Assumption Year. 7 2 3 2" xfId="13790"/>
    <cellStyle name="Assumption Year. 7 2 3 3" xfId="13791"/>
    <cellStyle name="Assumption Year. 7 2 3 4" xfId="13792"/>
    <cellStyle name="Assumption Year. 7 2 3 5" xfId="13793"/>
    <cellStyle name="Assumption Year. 7 2 3 6" xfId="13794"/>
    <cellStyle name="Assumption Year. 7 2 3 7" xfId="13795"/>
    <cellStyle name="Assumption Year. 7 2 3 8" xfId="13796"/>
    <cellStyle name="Assumption Year. 7 2 3 9" xfId="13797"/>
    <cellStyle name="Assumption Year. 7 2 4" xfId="13798"/>
    <cellStyle name="Assumption Year. 7 2 5" xfId="13799"/>
    <cellStyle name="Assumption Year. 7 2 6" xfId="13800"/>
    <cellStyle name="Assumption Year. 7 2 7" xfId="13801"/>
    <cellStyle name="Assumption Year. 7 2 8" xfId="13802"/>
    <cellStyle name="Assumption Year. 7 2 9" xfId="13803"/>
    <cellStyle name="Assumption Year. 7 3" xfId="13804"/>
    <cellStyle name="Assumption Year. 7 3 10" xfId="13805"/>
    <cellStyle name="Assumption Year. 7 3 2" xfId="13806"/>
    <cellStyle name="Assumption Year. 7 3 2 10" xfId="13807"/>
    <cellStyle name="Assumption Year. 7 3 2 2" xfId="13808"/>
    <cellStyle name="Assumption Year. 7 3 2 3" xfId="13809"/>
    <cellStyle name="Assumption Year. 7 3 2 4" xfId="13810"/>
    <cellStyle name="Assumption Year. 7 3 2 5" xfId="13811"/>
    <cellStyle name="Assumption Year. 7 3 2 6" xfId="13812"/>
    <cellStyle name="Assumption Year. 7 3 2 7" xfId="13813"/>
    <cellStyle name="Assumption Year. 7 3 2 8" xfId="13814"/>
    <cellStyle name="Assumption Year. 7 3 2 9" xfId="13815"/>
    <cellStyle name="Assumption Year. 7 3 3" xfId="13816"/>
    <cellStyle name="Assumption Year. 7 3 4" xfId="13817"/>
    <cellStyle name="Assumption Year. 7 3 5" xfId="13818"/>
    <cellStyle name="Assumption Year. 7 3 6" xfId="13819"/>
    <cellStyle name="Assumption Year. 7 3 7" xfId="13820"/>
    <cellStyle name="Assumption Year. 7 3 8" xfId="13821"/>
    <cellStyle name="Assumption Year. 7 3 9" xfId="13822"/>
    <cellStyle name="Assumption Year. 7 4" xfId="13823"/>
    <cellStyle name="Assumption Year. 7 4 10" xfId="13824"/>
    <cellStyle name="Assumption Year. 7 4 2" xfId="13825"/>
    <cellStyle name="Assumption Year. 7 4 3" xfId="13826"/>
    <cellStyle name="Assumption Year. 7 4 4" xfId="13827"/>
    <cellStyle name="Assumption Year. 7 4 5" xfId="13828"/>
    <cellStyle name="Assumption Year. 7 4 6" xfId="13829"/>
    <cellStyle name="Assumption Year. 7 4 7" xfId="13830"/>
    <cellStyle name="Assumption Year. 7 4 8" xfId="13831"/>
    <cellStyle name="Assumption Year. 7 4 9" xfId="13832"/>
    <cellStyle name="Assumption Year. 7 5" xfId="13833"/>
    <cellStyle name="Assumption Year. 7 6" xfId="13834"/>
    <cellStyle name="Assumption Year. 7 7" xfId="13835"/>
    <cellStyle name="Assumption Year. 7 8" xfId="13836"/>
    <cellStyle name="Assumption Year. 7 9" xfId="13837"/>
    <cellStyle name="Assumption Year. 8" xfId="13838"/>
    <cellStyle name="Assumption Year. 8 10" xfId="13839"/>
    <cellStyle name="Assumption Year. 8 11" xfId="13840"/>
    <cellStyle name="Assumption Year. 8 12" xfId="13841"/>
    <cellStyle name="Assumption Year. 8 13" xfId="13842"/>
    <cellStyle name="Assumption Year. 8 2" xfId="13843"/>
    <cellStyle name="Assumption Year. 8 2 10" xfId="13844"/>
    <cellStyle name="Assumption Year. 8 2 11" xfId="13845"/>
    <cellStyle name="Assumption Year. 8 2 12" xfId="13846"/>
    <cellStyle name="Assumption Year. 8 2 2" xfId="13847"/>
    <cellStyle name="Assumption Year. 8 2 2 10" xfId="13848"/>
    <cellStyle name="Assumption Year. 8 2 2 2" xfId="13849"/>
    <cellStyle name="Assumption Year. 8 2 2 2 10" xfId="13850"/>
    <cellStyle name="Assumption Year. 8 2 2 2 2" xfId="13851"/>
    <cellStyle name="Assumption Year. 8 2 2 2 3" xfId="13852"/>
    <cellStyle name="Assumption Year. 8 2 2 2 4" xfId="13853"/>
    <cellStyle name="Assumption Year. 8 2 2 2 5" xfId="13854"/>
    <cellStyle name="Assumption Year. 8 2 2 2 6" xfId="13855"/>
    <cellStyle name="Assumption Year. 8 2 2 2 7" xfId="13856"/>
    <cellStyle name="Assumption Year. 8 2 2 2 8" xfId="13857"/>
    <cellStyle name="Assumption Year. 8 2 2 2 9" xfId="13858"/>
    <cellStyle name="Assumption Year. 8 2 2 3" xfId="13859"/>
    <cellStyle name="Assumption Year. 8 2 2 4" xfId="13860"/>
    <cellStyle name="Assumption Year. 8 2 2 5" xfId="13861"/>
    <cellStyle name="Assumption Year. 8 2 2 6" xfId="13862"/>
    <cellStyle name="Assumption Year. 8 2 2 7" xfId="13863"/>
    <cellStyle name="Assumption Year. 8 2 2 8" xfId="13864"/>
    <cellStyle name="Assumption Year. 8 2 2 9" xfId="13865"/>
    <cellStyle name="Assumption Year. 8 2 3" xfId="13866"/>
    <cellStyle name="Assumption Year. 8 2 3 10" xfId="13867"/>
    <cellStyle name="Assumption Year. 8 2 3 2" xfId="13868"/>
    <cellStyle name="Assumption Year. 8 2 3 3" xfId="13869"/>
    <cellStyle name="Assumption Year. 8 2 3 4" xfId="13870"/>
    <cellStyle name="Assumption Year. 8 2 3 5" xfId="13871"/>
    <cellStyle name="Assumption Year. 8 2 3 6" xfId="13872"/>
    <cellStyle name="Assumption Year. 8 2 3 7" xfId="13873"/>
    <cellStyle name="Assumption Year. 8 2 3 8" xfId="13874"/>
    <cellStyle name="Assumption Year. 8 2 3 9" xfId="13875"/>
    <cellStyle name="Assumption Year. 8 2 4" xfId="13876"/>
    <cellStyle name="Assumption Year. 8 2 5" xfId="13877"/>
    <cellStyle name="Assumption Year. 8 2 6" xfId="13878"/>
    <cellStyle name="Assumption Year. 8 2 7" xfId="13879"/>
    <cellStyle name="Assumption Year. 8 2 8" xfId="13880"/>
    <cellStyle name="Assumption Year. 8 2 9" xfId="13881"/>
    <cellStyle name="Assumption Year. 8 3" xfId="13882"/>
    <cellStyle name="Assumption Year. 8 3 10" xfId="13883"/>
    <cellStyle name="Assumption Year. 8 3 2" xfId="13884"/>
    <cellStyle name="Assumption Year. 8 3 2 10" xfId="13885"/>
    <cellStyle name="Assumption Year. 8 3 2 2" xfId="13886"/>
    <cellStyle name="Assumption Year. 8 3 2 3" xfId="13887"/>
    <cellStyle name="Assumption Year. 8 3 2 4" xfId="13888"/>
    <cellStyle name="Assumption Year. 8 3 2 5" xfId="13889"/>
    <cellStyle name="Assumption Year. 8 3 2 6" xfId="13890"/>
    <cellStyle name="Assumption Year. 8 3 2 7" xfId="13891"/>
    <cellStyle name="Assumption Year. 8 3 2 8" xfId="13892"/>
    <cellStyle name="Assumption Year. 8 3 2 9" xfId="13893"/>
    <cellStyle name="Assumption Year. 8 3 3" xfId="13894"/>
    <cellStyle name="Assumption Year. 8 3 4" xfId="13895"/>
    <cellStyle name="Assumption Year. 8 3 5" xfId="13896"/>
    <cellStyle name="Assumption Year. 8 3 6" xfId="13897"/>
    <cellStyle name="Assumption Year. 8 3 7" xfId="13898"/>
    <cellStyle name="Assumption Year. 8 3 8" xfId="13899"/>
    <cellStyle name="Assumption Year. 8 3 9" xfId="13900"/>
    <cellStyle name="Assumption Year. 8 4" xfId="13901"/>
    <cellStyle name="Assumption Year. 8 4 10" xfId="13902"/>
    <cellStyle name="Assumption Year. 8 4 2" xfId="13903"/>
    <cellStyle name="Assumption Year. 8 4 3" xfId="13904"/>
    <cellStyle name="Assumption Year. 8 4 4" xfId="13905"/>
    <cellStyle name="Assumption Year. 8 4 5" xfId="13906"/>
    <cellStyle name="Assumption Year. 8 4 6" xfId="13907"/>
    <cellStyle name="Assumption Year. 8 4 7" xfId="13908"/>
    <cellStyle name="Assumption Year. 8 4 8" xfId="13909"/>
    <cellStyle name="Assumption Year. 8 4 9" xfId="13910"/>
    <cellStyle name="Assumption Year. 8 5" xfId="13911"/>
    <cellStyle name="Assumption Year. 8 6" xfId="13912"/>
    <cellStyle name="Assumption Year. 8 7" xfId="13913"/>
    <cellStyle name="Assumption Year. 8 8" xfId="13914"/>
    <cellStyle name="Assumption Year. 8 9" xfId="13915"/>
    <cellStyle name="Assumption Year. 9" xfId="13916"/>
    <cellStyle name="Assumption Year. 9 10" xfId="13917"/>
    <cellStyle name="Assumption Year. 9 11" xfId="13918"/>
    <cellStyle name="Assumption Year. 9 12" xfId="13919"/>
    <cellStyle name="Assumption Year. 9 13" xfId="13920"/>
    <cellStyle name="Assumption Year. 9 2" xfId="13921"/>
    <cellStyle name="Assumption Year. 9 2 10" xfId="13922"/>
    <cellStyle name="Assumption Year. 9 2 11" xfId="13923"/>
    <cellStyle name="Assumption Year. 9 2 12" xfId="13924"/>
    <cellStyle name="Assumption Year. 9 2 2" xfId="13925"/>
    <cellStyle name="Assumption Year. 9 2 2 10" xfId="13926"/>
    <cellStyle name="Assumption Year. 9 2 2 2" xfId="13927"/>
    <cellStyle name="Assumption Year. 9 2 2 2 10" xfId="13928"/>
    <cellStyle name="Assumption Year. 9 2 2 2 2" xfId="13929"/>
    <cellStyle name="Assumption Year. 9 2 2 2 3" xfId="13930"/>
    <cellStyle name="Assumption Year. 9 2 2 2 4" xfId="13931"/>
    <cellStyle name="Assumption Year. 9 2 2 2 5" xfId="13932"/>
    <cellStyle name="Assumption Year. 9 2 2 2 6" xfId="13933"/>
    <cellStyle name="Assumption Year. 9 2 2 2 7" xfId="13934"/>
    <cellStyle name="Assumption Year. 9 2 2 2 8" xfId="13935"/>
    <cellStyle name="Assumption Year. 9 2 2 2 9" xfId="13936"/>
    <cellStyle name="Assumption Year. 9 2 2 3" xfId="13937"/>
    <cellStyle name="Assumption Year. 9 2 2 4" xfId="13938"/>
    <cellStyle name="Assumption Year. 9 2 2 5" xfId="13939"/>
    <cellStyle name="Assumption Year. 9 2 2 6" xfId="13940"/>
    <cellStyle name="Assumption Year. 9 2 2 7" xfId="13941"/>
    <cellStyle name="Assumption Year. 9 2 2 8" xfId="13942"/>
    <cellStyle name="Assumption Year. 9 2 2 9" xfId="13943"/>
    <cellStyle name="Assumption Year. 9 2 3" xfId="13944"/>
    <cellStyle name="Assumption Year. 9 2 3 10" xfId="13945"/>
    <cellStyle name="Assumption Year. 9 2 3 2" xfId="13946"/>
    <cellStyle name="Assumption Year. 9 2 3 3" xfId="13947"/>
    <cellStyle name="Assumption Year. 9 2 3 4" xfId="13948"/>
    <cellStyle name="Assumption Year. 9 2 3 5" xfId="13949"/>
    <cellStyle name="Assumption Year. 9 2 3 6" xfId="13950"/>
    <cellStyle name="Assumption Year. 9 2 3 7" xfId="13951"/>
    <cellStyle name="Assumption Year. 9 2 3 8" xfId="13952"/>
    <cellStyle name="Assumption Year. 9 2 3 9" xfId="13953"/>
    <cellStyle name="Assumption Year. 9 2 4" xfId="13954"/>
    <cellStyle name="Assumption Year. 9 2 5" xfId="13955"/>
    <cellStyle name="Assumption Year. 9 2 6" xfId="13956"/>
    <cellStyle name="Assumption Year. 9 2 7" xfId="13957"/>
    <cellStyle name="Assumption Year. 9 2 8" xfId="13958"/>
    <cellStyle name="Assumption Year. 9 2 9" xfId="13959"/>
    <cellStyle name="Assumption Year. 9 3" xfId="13960"/>
    <cellStyle name="Assumption Year. 9 3 10" xfId="13961"/>
    <cellStyle name="Assumption Year. 9 3 2" xfId="13962"/>
    <cellStyle name="Assumption Year. 9 3 2 10" xfId="13963"/>
    <cellStyle name="Assumption Year. 9 3 2 2" xfId="13964"/>
    <cellStyle name="Assumption Year. 9 3 2 3" xfId="13965"/>
    <cellStyle name="Assumption Year. 9 3 2 4" xfId="13966"/>
    <cellStyle name="Assumption Year. 9 3 2 5" xfId="13967"/>
    <cellStyle name="Assumption Year. 9 3 2 6" xfId="13968"/>
    <cellStyle name="Assumption Year. 9 3 2 7" xfId="13969"/>
    <cellStyle name="Assumption Year. 9 3 2 8" xfId="13970"/>
    <cellStyle name="Assumption Year. 9 3 2 9" xfId="13971"/>
    <cellStyle name="Assumption Year. 9 3 3" xfId="13972"/>
    <cellStyle name="Assumption Year. 9 3 4" xfId="13973"/>
    <cellStyle name="Assumption Year. 9 3 5" xfId="13974"/>
    <cellStyle name="Assumption Year. 9 3 6" xfId="13975"/>
    <cellStyle name="Assumption Year. 9 3 7" xfId="13976"/>
    <cellStyle name="Assumption Year. 9 3 8" xfId="13977"/>
    <cellStyle name="Assumption Year. 9 3 9" xfId="13978"/>
    <cellStyle name="Assumption Year. 9 4" xfId="13979"/>
    <cellStyle name="Assumption Year. 9 4 10" xfId="13980"/>
    <cellStyle name="Assumption Year. 9 4 2" xfId="13981"/>
    <cellStyle name="Assumption Year. 9 4 3" xfId="13982"/>
    <cellStyle name="Assumption Year. 9 4 4" xfId="13983"/>
    <cellStyle name="Assumption Year. 9 4 5" xfId="13984"/>
    <cellStyle name="Assumption Year. 9 4 6" xfId="13985"/>
    <cellStyle name="Assumption Year. 9 4 7" xfId="13986"/>
    <cellStyle name="Assumption Year. 9 4 8" xfId="13987"/>
    <cellStyle name="Assumption Year. 9 4 9" xfId="13988"/>
    <cellStyle name="Assumption Year. 9 5" xfId="13989"/>
    <cellStyle name="Assumption Year. 9 6" xfId="13990"/>
    <cellStyle name="Assumption Year. 9 7" xfId="13991"/>
    <cellStyle name="Assumption Year. 9 8" xfId="13992"/>
    <cellStyle name="Assumption Year. 9 9" xfId="13993"/>
    <cellStyle name="Assumptions Center Currency" xfId="13994"/>
    <cellStyle name="Assumptions Center Currency 2" xfId="13995"/>
    <cellStyle name="Assumptions Center Currency 3" xfId="13996"/>
    <cellStyle name="Assumptions Center Currency 4" xfId="13997"/>
    <cellStyle name="Assumptions Center Date" xfId="13998"/>
    <cellStyle name="Assumptions Center Date 2" xfId="13999"/>
    <cellStyle name="Assumptions Center Date 3" xfId="14000"/>
    <cellStyle name="Assumptions Center Date 4" xfId="14001"/>
    <cellStyle name="Assumptions Center Date 5" xfId="14002"/>
    <cellStyle name="Assumptions Center Multiple" xfId="14003"/>
    <cellStyle name="Assumptions Center Multiple 2" xfId="14004"/>
    <cellStyle name="Assumptions Center Multiple 3" xfId="14005"/>
    <cellStyle name="Assumptions Center Multiple 4" xfId="14006"/>
    <cellStyle name="Assumptions Center Number" xfId="14007"/>
    <cellStyle name="Assumptions Center Number 2" xfId="14008"/>
    <cellStyle name="Assumptions Center Number 3" xfId="14009"/>
    <cellStyle name="Assumptions Center Number 4" xfId="14010"/>
    <cellStyle name="Assumptions Center Number 5" xfId="14011"/>
    <cellStyle name="Assumptions Center Percentage" xfId="14012"/>
    <cellStyle name="Assumptions Center Percentage 2" xfId="14013"/>
    <cellStyle name="Assumptions Center Percentage 3" xfId="14014"/>
    <cellStyle name="Assumptions Center Percentage 4" xfId="14015"/>
    <cellStyle name="Assumptions Center Year" xfId="14016"/>
    <cellStyle name="Assumptions Center Year 2" xfId="14017"/>
    <cellStyle name="Assumptions Center Year 3" xfId="14018"/>
    <cellStyle name="Assumptions Center Year 4" xfId="14019"/>
    <cellStyle name="Assumptions Forecast Currency" xfId="14020"/>
    <cellStyle name="Assumptions Forecast Currency 2" xfId="14021"/>
    <cellStyle name="Assumptions Forecast Date" xfId="14022"/>
    <cellStyle name="Assumptions Forecast Date 2" xfId="14023"/>
    <cellStyle name="Assumptions Forecast Multiple" xfId="14024"/>
    <cellStyle name="Assumptions Forecast Multiple 2" xfId="14025"/>
    <cellStyle name="Assumptions Forecast Number" xfId="14026"/>
    <cellStyle name="Assumptions Forecast Number 2" xfId="14027"/>
    <cellStyle name="Assumptions Forecast Percentage" xfId="14028"/>
    <cellStyle name="Assumptions Forecast Percentage 2" xfId="14029"/>
    <cellStyle name="Assumptions Forecast Title / Name" xfId="14030"/>
    <cellStyle name="Assumptions Forecast Title / Name 2" xfId="14031"/>
    <cellStyle name="Assumptions Forecast Year" xfId="14032"/>
    <cellStyle name="Assumptions Forecast Year 2" xfId="14033"/>
    <cellStyle name="Assumptions Heading" xfId="14034"/>
    <cellStyle name="Assumptions Heading 2" xfId="14035"/>
    <cellStyle name="Assumptions Heading 3" xfId="14036"/>
    <cellStyle name="Assumptions Heading 4" xfId="14037"/>
    <cellStyle name="Assumptions Middle Currency" xfId="14038"/>
    <cellStyle name="Assumptions Middle Currency 2" xfId="14039"/>
    <cellStyle name="Assumptions Middle Date" xfId="14040"/>
    <cellStyle name="Assumptions Middle Date 2" xfId="14041"/>
    <cellStyle name="Assumptions Middle Multiple" xfId="14042"/>
    <cellStyle name="Assumptions Middle Multiple 2" xfId="14043"/>
    <cellStyle name="Assumptions Middle Number" xfId="14044"/>
    <cellStyle name="Assumptions Middle Number 2" xfId="14045"/>
    <cellStyle name="Assumptions Middle Percentage" xfId="14046"/>
    <cellStyle name="Assumptions Middle Percentage 2" xfId="14047"/>
    <cellStyle name="Assumptions Middle Title / Name" xfId="14048"/>
    <cellStyle name="Assumptions Middle Title / Name 2" xfId="14049"/>
    <cellStyle name="Assumptions Middle Year" xfId="14050"/>
    <cellStyle name="Assumptions Middle Year 2" xfId="14051"/>
    <cellStyle name="Assumptions Right Currency" xfId="14052"/>
    <cellStyle name="Assumptions Right Currency 2" xfId="14053"/>
    <cellStyle name="Assumptions Right Currency 3" xfId="14054"/>
    <cellStyle name="Assumptions Right Currency 4" xfId="14055"/>
    <cellStyle name="Assumptions Right Date" xfId="14056"/>
    <cellStyle name="Assumptions Right Date 2" xfId="14057"/>
    <cellStyle name="Assumptions Right Date 3" xfId="14058"/>
    <cellStyle name="Assumptions Right Date 4" xfId="14059"/>
    <cellStyle name="Assumptions Right Date 5" xfId="14060"/>
    <cellStyle name="Assumptions Right Multiple" xfId="14061"/>
    <cellStyle name="Assumptions Right Multiple 2" xfId="14062"/>
    <cellStyle name="Assumptions Right Multiple 3" xfId="14063"/>
    <cellStyle name="Assumptions Right Multiple 4" xfId="14064"/>
    <cellStyle name="Assumptions Right Number" xfId="14065"/>
    <cellStyle name="Assumptions Right Number 2" xfId="14066"/>
    <cellStyle name="Assumptions Right Number 2 2" xfId="14067"/>
    <cellStyle name="Assumptions Right Number 2 3" xfId="14068"/>
    <cellStyle name="Assumptions Right Number 3" xfId="14069"/>
    <cellStyle name="Assumptions Right Number 3 2" xfId="14070"/>
    <cellStyle name="Assumptions Right Number 3 3" xfId="14071"/>
    <cellStyle name="Assumptions Right Number 4" xfId="14072"/>
    <cellStyle name="Assumptions Right Number 4 2" xfId="14073"/>
    <cellStyle name="Assumptions Right Number 4 3" xfId="14074"/>
    <cellStyle name="Assumptions Right Number 5" xfId="14075"/>
    <cellStyle name="Assumptions Right Number 6" xfId="14076"/>
    <cellStyle name="Assumptions Right Percentage" xfId="14077"/>
    <cellStyle name="Assumptions Right Percentage 2" xfId="14078"/>
    <cellStyle name="Assumptions Right Percentage 3" xfId="14079"/>
    <cellStyle name="Assumptions Right Percentage 4" xfId="14080"/>
    <cellStyle name="Assumptions Right Year" xfId="14081"/>
    <cellStyle name="Assumptions Right Year 2" xfId="14082"/>
    <cellStyle name="Assumptions Right Year 3" xfId="14083"/>
    <cellStyle name="Assumptions Right Year 4" xfId="14084"/>
    <cellStyle name="B79812_.wvu.PrintTitlest" xfId="14085"/>
    <cellStyle name="Bad" xfId="10" builtinId="27" hidden="1"/>
    <cellStyle name="Bad" xfId="73" builtinId="27" hidden="1" customBuiltin="1"/>
    <cellStyle name="Bad 2" xfId="14086"/>
    <cellStyle name="Bad 3" xfId="14087"/>
    <cellStyle name="Bad 4" xfId="14088"/>
    <cellStyle name="Bad 5" xfId="14089"/>
    <cellStyle name="Bad 6" xfId="14090"/>
    <cellStyle name="Black" xfId="14091"/>
    <cellStyle name="Blank" xfId="14092"/>
    <cellStyle name="Blockout" xfId="14093"/>
    <cellStyle name="Blockout 2" xfId="14094"/>
    <cellStyle name="Blue" xfId="14095"/>
    <cellStyle name="Border" xfId="14096"/>
    <cellStyle name="Calculation" xfId="14" builtinId="22" customBuiltin="1"/>
    <cellStyle name="Calculation 10" xfId="14097"/>
    <cellStyle name="Calculation 10 10" xfId="14098"/>
    <cellStyle name="Calculation 10 11" xfId="14099"/>
    <cellStyle name="Calculation 10 12" xfId="14100"/>
    <cellStyle name="Calculation 10 13" xfId="14101"/>
    <cellStyle name="Calculation 10 2" xfId="14102"/>
    <cellStyle name="Calculation 10 2 10" xfId="14103"/>
    <cellStyle name="Calculation 10 2 11" xfId="14104"/>
    <cellStyle name="Calculation 10 2 12" xfId="14105"/>
    <cellStyle name="Calculation 10 2 2" xfId="14106"/>
    <cellStyle name="Calculation 10 2 2 10" xfId="14107"/>
    <cellStyle name="Calculation 10 2 2 11" xfId="14108"/>
    <cellStyle name="Calculation 10 2 2 2" xfId="14109"/>
    <cellStyle name="Calculation 10 2 2 2 10" xfId="14110"/>
    <cellStyle name="Calculation 10 2 2 2 11" xfId="14111"/>
    <cellStyle name="Calculation 10 2 2 2 2" xfId="14112"/>
    <cellStyle name="Calculation 10 2 2 2 3" xfId="14113"/>
    <cellStyle name="Calculation 10 2 2 2 4" xfId="14114"/>
    <cellStyle name="Calculation 10 2 2 2 5" xfId="14115"/>
    <cellStyle name="Calculation 10 2 2 2 6" xfId="14116"/>
    <cellStyle name="Calculation 10 2 2 2 7" xfId="14117"/>
    <cellStyle name="Calculation 10 2 2 2 8" xfId="14118"/>
    <cellStyle name="Calculation 10 2 2 2 9" xfId="14119"/>
    <cellStyle name="Calculation 10 2 2 3" xfId="14120"/>
    <cellStyle name="Calculation 10 2 2 4" xfId="14121"/>
    <cellStyle name="Calculation 10 2 2 5" xfId="14122"/>
    <cellStyle name="Calculation 10 2 2 6" xfId="14123"/>
    <cellStyle name="Calculation 10 2 2 7" xfId="14124"/>
    <cellStyle name="Calculation 10 2 2 8" xfId="14125"/>
    <cellStyle name="Calculation 10 2 2 9" xfId="14126"/>
    <cellStyle name="Calculation 10 2 3" xfId="14127"/>
    <cellStyle name="Calculation 10 2 3 10" xfId="14128"/>
    <cellStyle name="Calculation 10 2 3 11" xfId="14129"/>
    <cellStyle name="Calculation 10 2 3 2" xfId="14130"/>
    <cellStyle name="Calculation 10 2 3 3" xfId="14131"/>
    <cellStyle name="Calculation 10 2 3 4" xfId="14132"/>
    <cellStyle name="Calculation 10 2 3 5" xfId="14133"/>
    <cellStyle name="Calculation 10 2 3 6" xfId="14134"/>
    <cellStyle name="Calculation 10 2 3 7" xfId="14135"/>
    <cellStyle name="Calculation 10 2 3 8" xfId="14136"/>
    <cellStyle name="Calculation 10 2 3 9" xfId="14137"/>
    <cellStyle name="Calculation 10 2 4" xfId="14138"/>
    <cellStyle name="Calculation 10 2 5" xfId="14139"/>
    <cellStyle name="Calculation 10 2 6" xfId="14140"/>
    <cellStyle name="Calculation 10 2 7" xfId="14141"/>
    <cellStyle name="Calculation 10 2 8" xfId="14142"/>
    <cellStyle name="Calculation 10 2 9" xfId="14143"/>
    <cellStyle name="Calculation 10 3" xfId="14144"/>
    <cellStyle name="Calculation 10 3 10" xfId="14145"/>
    <cellStyle name="Calculation 10 3 11" xfId="14146"/>
    <cellStyle name="Calculation 10 3 2" xfId="14147"/>
    <cellStyle name="Calculation 10 3 2 10" xfId="14148"/>
    <cellStyle name="Calculation 10 3 2 11" xfId="14149"/>
    <cellStyle name="Calculation 10 3 2 2" xfId="14150"/>
    <cellStyle name="Calculation 10 3 2 3" xfId="14151"/>
    <cellStyle name="Calculation 10 3 2 4" xfId="14152"/>
    <cellStyle name="Calculation 10 3 2 5" xfId="14153"/>
    <cellStyle name="Calculation 10 3 2 6" xfId="14154"/>
    <cellStyle name="Calculation 10 3 2 7" xfId="14155"/>
    <cellStyle name="Calculation 10 3 2 8" xfId="14156"/>
    <cellStyle name="Calculation 10 3 2 9" xfId="14157"/>
    <cellStyle name="Calculation 10 3 3" xfId="14158"/>
    <cellStyle name="Calculation 10 3 4" xfId="14159"/>
    <cellStyle name="Calculation 10 3 5" xfId="14160"/>
    <cellStyle name="Calculation 10 3 6" xfId="14161"/>
    <cellStyle name="Calculation 10 3 7" xfId="14162"/>
    <cellStyle name="Calculation 10 3 8" xfId="14163"/>
    <cellStyle name="Calculation 10 3 9" xfId="14164"/>
    <cellStyle name="Calculation 10 4" xfId="14165"/>
    <cellStyle name="Calculation 10 4 10" xfId="14166"/>
    <cellStyle name="Calculation 10 4 11" xfId="14167"/>
    <cellStyle name="Calculation 10 4 2" xfId="14168"/>
    <cellStyle name="Calculation 10 4 3" xfId="14169"/>
    <cellStyle name="Calculation 10 4 4" xfId="14170"/>
    <cellStyle name="Calculation 10 4 5" xfId="14171"/>
    <cellStyle name="Calculation 10 4 6" xfId="14172"/>
    <cellStyle name="Calculation 10 4 7" xfId="14173"/>
    <cellStyle name="Calculation 10 4 8" xfId="14174"/>
    <cellStyle name="Calculation 10 4 9" xfId="14175"/>
    <cellStyle name="Calculation 10 5" xfId="14176"/>
    <cellStyle name="Calculation 10 6" xfId="14177"/>
    <cellStyle name="Calculation 10 7" xfId="14178"/>
    <cellStyle name="Calculation 10 8" xfId="14179"/>
    <cellStyle name="Calculation 10 9" xfId="14180"/>
    <cellStyle name="Calculation 11" xfId="14181"/>
    <cellStyle name="Calculation 11 10" xfId="14182"/>
    <cellStyle name="Calculation 11 11" xfId="14183"/>
    <cellStyle name="Calculation 11 12" xfId="14184"/>
    <cellStyle name="Calculation 11 2" xfId="14185"/>
    <cellStyle name="Calculation 11 2 10" xfId="14186"/>
    <cellStyle name="Calculation 11 2 11" xfId="14187"/>
    <cellStyle name="Calculation 11 2 2" xfId="14188"/>
    <cellStyle name="Calculation 11 2 2 10" xfId="14189"/>
    <cellStyle name="Calculation 11 2 2 11" xfId="14190"/>
    <cellStyle name="Calculation 11 2 2 2" xfId="14191"/>
    <cellStyle name="Calculation 11 2 2 3" xfId="14192"/>
    <cellStyle name="Calculation 11 2 2 4" xfId="14193"/>
    <cellStyle name="Calculation 11 2 2 5" xfId="14194"/>
    <cellStyle name="Calculation 11 2 2 6" xfId="14195"/>
    <cellStyle name="Calculation 11 2 2 7" xfId="14196"/>
    <cellStyle name="Calculation 11 2 2 8" xfId="14197"/>
    <cellStyle name="Calculation 11 2 2 9" xfId="14198"/>
    <cellStyle name="Calculation 11 2 3" xfId="14199"/>
    <cellStyle name="Calculation 11 2 4" xfId="14200"/>
    <cellStyle name="Calculation 11 2 5" xfId="14201"/>
    <cellStyle name="Calculation 11 2 6" xfId="14202"/>
    <cellStyle name="Calculation 11 2 7" xfId="14203"/>
    <cellStyle name="Calculation 11 2 8" xfId="14204"/>
    <cellStyle name="Calculation 11 2 9" xfId="14205"/>
    <cellStyle name="Calculation 11 3" xfId="14206"/>
    <cellStyle name="Calculation 11 3 10" xfId="14207"/>
    <cellStyle name="Calculation 11 3 11" xfId="14208"/>
    <cellStyle name="Calculation 11 3 2" xfId="14209"/>
    <cellStyle name="Calculation 11 3 3" xfId="14210"/>
    <cellStyle name="Calculation 11 3 4" xfId="14211"/>
    <cellStyle name="Calculation 11 3 5" xfId="14212"/>
    <cellStyle name="Calculation 11 3 6" xfId="14213"/>
    <cellStyle name="Calculation 11 3 7" xfId="14214"/>
    <cellStyle name="Calculation 11 3 8" xfId="14215"/>
    <cellStyle name="Calculation 11 3 9" xfId="14216"/>
    <cellStyle name="Calculation 11 4" xfId="14217"/>
    <cellStyle name="Calculation 11 5" xfId="14218"/>
    <cellStyle name="Calculation 11 6" xfId="14219"/>
    <cellStyle name="Calculation 11 7" xfId="14220"/>
    <cellStyle name="Calculation 11 8" xfId="14221"/>
    <cellStyle name="Calculation 11 9" xfId="14222"/>
    <cellStyle name="Calculation 12" xfId="14223"/>
    <cellStyle name="Calculation 13" xfId="14224"/>
    <cellStyle name="Calculation 2" xfId="14225"/>
    <cellStyle name="Calculation 2 2" xfId="14226"/>
    <cellStyle name="Calculation 2 2 10" xfId="14227"/>
    <cellStyle name="Calculation 2 2 11" xfId="14228"/>
    <cellStyle name="Calculation 2 2 12" xfId="14229"/>
    <cellStyle name="Calculation 2 2 13" xfId="14230"/>
    <cellStyle name="Calculation 2 2 2" xfId="14231"/>
    <cellStyle name="Calculation 2 2 2 10" xfId="14232"/>
    <cellStyle name="Calculation 2 2 2 11" xfId="14233"/>
    <cellStyle name="Calculation 2 2 2 12" xfId="14234"/>
    <cellStyle name="Calculation 2 2 2 2" xfId="14235"/>
    <cellStyle name="Calculation 2 2 2 2 10" xfId="14236"/>
    <cellStyle name="Calculation 2 2 2 2 11" xfId="14237"/>
    <cellStyle name="Calculation 2 2 2 2 2" xfId="14238"/>
    <cellStyle name="Calculation 2 2 2 2 2 10" xfId="14239"/>
    <cellStyle name="Calculation 2 2 2 2 2 11" xfId="14240"/>
    <cellStyle name="Calculation 2 2 2 2 2 2" xfId="14241"/>
    <cellStyle name="Calculation 2 2 2 2 2 3" xfId="14242"/>
    <cellStyle name="Calculation 2 2 2 2 2 4" xfId="14243"/>
    <cellStyle name="Calculation 2 2 2 2 2 5" xfId="14244"/>
    <cellStyle name="Calculation 2 2 2 2 2 6" xfId="14245"/>
    <cellStyle name="Calculation 2 2 2 2 2 7" xfId="14246"/>
    <cellStyle name="Calculation 2 2 2 2 2 8" xfId="14247"/>
    <cellStyle name="Calculation 2 2 2 2 2 9" xfId="14248"/>
    <cellStyle name="Calculation 2 2 2 2 3" xfId="14249"/>
    <cellStyle name="Calculation 2 2 2 2 4" xfId="14250"/>
    <cellStyle name="Calculation 2 2 2 2 5" xfId="14251"/>
    <cellStyle name="Calculation 2 2 2 2 6" xfId="14252"/>
    <cellStyle name="Calculation 2 2 2 2 7" xfId="14253"/>
    <cellStyle name="Calculation 2 2 2 2 8" xfId="14254"/>
    <cellStyle name="Calculation 2 2 2 2 9" xfId="14255"/>
    <cellStyle name="Calculation 2 2 2 3" xfId="14256"/>
    <cellStyle name="Calculation 2 2 2 3 10" xfId="14257"/>
    <cellStyle name="Calculation 2 2 2 3 11" xfId="14258"/>
    <cellStyle name="Calculation 2 2 2 3 2" xfId="14259"/>
    <cellStyle name="Calculation 2 2 2 3 3" xfId="14260"/>
    <cellStyle name="Calculation 2 2 2 3 4" xfId="14261"/>
    <cellStyle name="Calculation 2 2 2 3 5" xfId="14262"/>
    <cellStyle name="Calculation 2 2 2 3 6" xfId="14263"/>
    <cellStyle name="Calculation 2 2 2 3 7" xfId="14264"/>
    <cellStyle name="Calculation 2 2 2 3 8" xfId="14265"/>
    <cellStyle name="Calculation 2 2 2 3 9" xfId="14266"/>
    <cellStyle name="Calculation 2 2 2 4" xfId="14267"/>
    <cellStyle name="Calculation 2 2 2 5" xfId="14268"/>
    <cellStyle name="Calculation 2 2 2 6" xfId="14269"/>
    <cellStyle name="Calculation 2 2 2 7" xfId="14270"/>
    <cellStyle name="Calculation 2 2 2 8" xfId="14271"/>
    <cellStyle name="Calculation 2 2 2 9" xfId="14272"/>
    <cellStyle name="Calculation 2 2 3" xfId="14273"/>
    <cellStyle name="Calculation 2 2 3 10" xfId="14274"/>
    <cellStyle name="Calculation 2 2 3 11" xfId="14275"/>
    <cellStyle name="Calculation 2 2 3 2" xfId="14276"/>
    <cellStyle name="Calculation 2 2 3 2 10" xfId="14277"/>
    <cellStyle name="Calculation 2 2 3 2 11" xfId="14278"/>
    <cellStyle name="Calculation 2 2 3 2 2" xfId="14279"/>
    <cellStyle name="Calculation 2 2 3 2 3" xfId="14280"/>
    <cellStyle name="Calculation 2 2 3 2 4" xfId="14281"/>
    <cellStyle name="Calculation 2 2 3 2 5" xfId="14282"/>
    <cellStyle name="Calculation 2 2 3 2 6" xfId="14283"/>
    <cellStyle name="Calculation 2 2 3 2 7" xfId="14284"/>
    <cellStyle name="Calculation 2 2 3 2 8" xfId="14285"/>
    <cellStyle name="Calculation 2 2 3 2 9" xfId="14286"/>
    <cellStyle name="Calculation 2 2 3 3" xfId="14287"/>
    <cellStyle name="Calculation 2 2 3 4" xfId="14288"/>
    <cellStyle name="Calculation 2 2 3 5" xfId="14289"/>
    <cellStyle name="Calculation 2 2 3 6" xfId="14290"/>
    <cellStyle name="Calculation 2 2 3 7" xfId="14291"/>
    <cellStyle name="Calculation 2 2 3 8" xfId="14292"/>
    <cellStyle name="Calculation 2 2 3 9" xfId="14293"/>
    <cellStyle name="Calculation 2 2 4" xfId="14294"/>
    <cellStyle name="Calculation 2 2 4 10" xfId="14295"/>
    <cellStyle name="Calculation 2 2 4 11" xfId="14296"/>
    <cellStyle name="Calculation 2 2 4 2" xfId="14297"/>
    <cellStyle name="Calculation 2 2 4 3" xfId="14298"/>
    <cellStyle name="Calculation 2 2 4 4" xfId="14299"/>
    <cellStyle name="Calculation 2 2 4 5" xfId="14300"/>
    <cellStyle name="Calculation 2 2 4 6" xfId="14301"/>
    <cellStyle name="Calculation 2 2 4 7" xfId="14302"/>
    <cellStyle name="Calculation 2 2 4 8" xfId="14303"/>
    <cellStyle name="Calculation 2 2 4 9" xfId="14304"/>
    <cellStyle name="Calculation 2 2 5" xfId="14305"/>
    <cellStyle name="Calculation 2 2 6" xfId="14306"/>
    <cellStyle name="Calculation 2 2 7" xfId="14307"/>
    <cellStyle name="Calculation 2 2 8" xfId="14308"/>
    <cellStyle name="Calculation 2 2 9" xfId="14309"/>
    <cellStyle name="Calculation 2 3" xfId="14310"/>
    <cellStyle name="Calculation 2 3 10" xfId="14311"/>
    <cellStyle name="Calculation 2 3 11" xfId="14312"/>
    <cellStyle name="Calculation 2 3 12" xfId="14313"/>
    <cellStyle name="Calculation 2 3 13" xfId="14314"/>
    <cellStyle name="Calculation 2 3 2" xfId="14315"/>
    <cellStyle name="Calculation 2 3 2 10" xfId="14316"/>
    <cellStyle name="Calculation 2 3 2 11" xfId="14317"/>
    <cellStyle name="Calculation 2 3 2 12" xfId="14318"/>
    <cellStyle name="Calculation 2 3 2 2" xfId="14319"/>
    <cellStyle name="Calculation 2 3 2 2 10" xfId="14320"/>
    <cellStyle name="Calculation 2 3 2 2 11" xfId="14321"/>
    <cellStyle name="Calculation 2 3 2 2 2" xfId="14322"/>
    <cellStyle name="Calculation 2 3 2 2 2 10" xfId="14323"/>
    <cellStyle name="Calculation 2 3 2 2 2 11" xfId="14324"/>
    <cellStyle name="Calculation 2 3 2 2 2 2" xfId="14325"/>
    <cellStyle name="Calculation 2 3 2 2 2 3" xfId="14326"/>
    <cellStyle name="Calculation 2 3 2 2 2 4" xfId="14327"/>
    <cellStyle name="Calculation 2 3 2 2 2 5" xfId="14328"/>
    <cellStyle name="Calculation 2 3 2 2 2 6" xfId="14329"/>
    <cellStyle name="Calculation 2 3 2 2 2 7" xfId="14330"/>
    <cellStyle name="Calculation 2 3 2 2 2 8" xfId="14331"/>
    <cellStyle name="Calculation 2 3 2 2 2 9" xfId="14332"/>
    <cellStyle name="Calculation 2 3 2 2 3" xfId="14333"/>
    <cellStyle name="Calculation 2 3 2 2 4" xfId="14334"/>
    <cellStyle name="Calculation 2 3 2 2 5" xfId="14335"/>
    <cellStyle name="Calculation 2 3 2 2 6" xfId="14336"/>
    <cellStyle name="Calculation 2 3 2 2 7" xfId="14337"/>
    <cellStyle name="Calculation 2 3 2 2 8" xfId="14338"/>
    <cellStyle name="Calculation 2 3 2 2 9" xfId="14339"/>
    <cellStyle name="Calculation 2 3 2 3" xfId="14340"/>
    <cellStyle name="Calculation 2 3 2 3 10" xfId="14341"/>
    <cellStyle name="Calculation 2 3 2 3 11" xfId="14342"/>
    <cellStyle name="Calculation 2 3 2 3 2" xfId="14343"/>
    <cellStyle name="Calculation 2 3 2 3 3" xfId="14344"/>
    <cellStyle name="Calculation 2 3 2 3 4" xfId="14345"/>
    <cellStyle name="Calculation 2 3 2 3 5" xfId="14346"/>
    <cellStyle name="Calculation 2 3 2 3 6" xfId="14347"/>
    <cellStyle name="Calculation 2 3 2 3 7" xfId="14348"/>
    <cellStyle name="Calculation 2 3 2 3 8" xfId="14349"/>
    <cellStyle name="Calculation 2 3 2 3 9" xfId="14350"/>
    <cellStyle name="Calculation 2 3 2 4" xfId="14351"/>
    <cellStyle name="Calculation 2 3 2 5" xfId="14352"/>
    <cellStyle name="Calculation 2 3 2 6" xfId="14353"/>
    <cellStyle name="Calculation 2 3 2 7" xfId="14354"/>
    <cellStyle name="Calculation 2 3 2 8" xfId="14355"/>
    <cellStyle name="Calculation 2 3 2 9" xfId="14356"/>
    <cellStyle name="Calculation 2 3 3" xfId="14357"/>
    <cellStyle name="Calculation 2 3 3 10" xfId="14358"/>
    <cellStyle name="Calculation 2 3 3 11" xfId="14359"/>
    <cellStyle name="Calculation 2 3 3 2" xfId="14360"/>
    <cellStyle name="Calculation 2 3 3 2 10" xfId="14361"/>
    <cellStyle name="Calculation 2 3 3 2 11" xfId="14362"/>
    <cellStyle name="Calculation 2 3 3 2 2" xfId="14363"/>
    <cellStyle name="Calculation 2 3 3 2 3" xfId="14364"/>
    <cellStyle name="Calculation 2 3 3 2 4" xfId="14365"/>
    <cellStyle name="Calculation 2 3 3 2 5" xfId="14366"/>
    <cellStyle name="Calculation 2 3 3 2 6" xfId="14367"/>
    <cellStyle name="Calculation 2 3 3 2 7" xfId="14368"/>
    <cellStyle name="Calculation 2 3 3 2 8" xfId="14369"/>
    <cellStyle name="Calculation 2 3 3 2 9" xfId="14370"/>
    <cellStyle name="Calculation 2 3 3 3" xfId="14371"/>
    <cellStyle name="Calculation 2 3 3 4" xfId="14372"/>
    <cellStyle name="Calculation 2 3 3 5" xfId="14373"/>
    <cellStyle name="Calculation 2 3 3 6" xfId="14374"/>
    <cellStyle name="Calculation 2 3 3 7" xfId="14375"/>
    <cellStyle name="Calculation 2 3 3 8" xfId="14376"/>
    <cellStyle name="Calculation 2 3 3 9" xfId="14377"/>
    <cellStyle name="Calculation 2 3 4" xfId="14378"/>
    <cellStyle name="Calculation 2 3 4 10" xfId="14379"/>
    <cellStyle name="Calculation 2 3 4 11" xfId="14380"/>
    <cellStyle name="Calculation 2 3 4 2" xfId="14381"/>
    <cellStyle name="Calculation 2 3 4 3" xfId="14382"/>
    <cellStyle name="Calculation 2 3 4 4" xfId="14383"/>
    <cellStyle name="Calculation 2 3 4 5" xfId="14384"/>
    <cellStyle name="Calculation 2 3 4 6" xfId="14385"/>
    <cellStyle name="Calculation 2 3 4 7" xfId="14386"/>
    <cellStyle name="Calculation 2 3 4 8" xfId="14387"/>
    <cellStyle name="Calculation 2 3 4 9" xfId="14388"/>
    <cellStyle name="Calculation 2 3 5" xfId="14389"/>
    <cellStyle name="Calculation 2 3 6" xfId="14390"/>
    <cellStyle name="Calculation 2 3 7" xfId="14391"/>
    <cellStyle name="Calculation 2 3 8" xfId="14392"/>
    <cellStyle name="Calculation 2 3 9" xfId="14393"/>
    <cellStyle name="Calculation 2 4" xfId="14394"/>
    <cellStyle name="Calculation 2 4 10" xfId="14395"/>
    <cellStyle name="Calculation 2 4 11" xfId="14396"/>
    <cellStyle name="Calculation 2 4 12" xfId="14397"/>
    <cellStyle name="Calculation 2 4 13" xfId="14398"/>
    <cellStyle name="Calculation 2 4 2" xfId="14399"/>
    <cellStyle name="Calculation 2 4 2 10" xfId="14400"/>
    <cellStyle name="Calculation 2 4 2 11" xfId="14401"/>
    <cellStyle name="Calculation 2 4 2 12" xfId="14402"/>
    <cellStyle name="Calculation 2 4 2 2" xfId="14403"/>
    <cellStyle name="Calculation 2 4 2 2 10" xfId="14404"/>
    <cellStyle name="Calculation 2 4 2 2 11" xfId="14405"/>
    <cellStyle name="Calculation 2 4 2 2 2" xfId="14406"/>
    <cellStyle name="Calculation 2 4 2 2 2 10" xfId="14407"/>
    <cellStyle name="Calculation 2 4 2 2 2 11" xfId="14408"/>
    <cellStyle name="Calculation 2 4 2 2 2 2" xfId="14409"/>
    <cellStyle name="Calculation 2 4 2 2 2 3" xfId="14410"/>
    <cellStyle name="Calculation 2 4 2 2 2 4" xfId="14411"/>
    <cellStyle name="Calculation 2 4 2 2 2 5" xfId="14412"/>
    <cellStyle name="Calculation 2 4 2 2 2 6" xfId="14413"/>
    <cellStyle name="Calculation 2 4 2 2 2 7" xfId="14414"/>
    <cellStyle name="Calculation 2 4 2 2 2 8" xfId="14415"/>
    <cellStyle name="Calculation 2 4 2 2 2 9" xfId="14416"/>
    <cellStyle name="Calculation 2 4 2 2 3" xfId="14417"/>
    <cellStyle name="Calculation 2 4 2 2 4" xfId="14418"/>
    <cellStyle name="Calculation 2 4 2 2 5" xfId="14419"/>
    <cellStyle name="Calculation 2 4 2 2 6" xfId="14420"/>
    <cellStyle name="Calculation 2 4 2 2 7" xfId="14421"/>
    <cellStyle name="Calculation 2 4 2 2 8" xfId="14422"/>
    <cellStyle name="Calculation 2 4 2 2 9" xfId="14423"/>
    <cellStyle name="Calculation 2 4 2 3" xfId="14424"/>
    <cellStyle name="Calculation 2 4 2 3 10" xfId="14425"/>
    <cellStyle name="Calculation 2 4 2 3 11" xfId="14426"/>
    <cellStyle name="Calculation 2 4 2 3 2" xfId="14427"/>
    <cellStyle name="Calculation 2 4 2 3 3" xfId="14428"/>
    <cellStyle name="Calculation 2 4 2 3 4" xfId="14429"/>
    <cellStyle name="Calculation 2 4 2 3 5" xfId="14430"/>
    <cellStyle name="Calculation 2 4 2 3 6" xfId="14431"/>
    <cellStyle name="Calculation 2 4 2 3 7" xfId="14432"/>
    <cellStyle name="Calculation 2 4 2 3 8" xfId="14433"/>
    <cellStyle name="Calculation 2 4 2 3 9" xfId="14434"/>
    <cellStyle name="Calculation 2 4 2 4" xfId="14435"/>
    <cellStyle name="Calculation 2 4 2 5" xfId="14436"/>
    <cellStyle name="Calculation 2 4 2 6" xfId="14437"/>
    <cellStyle name="Calculation 2 4 2 7" xfId="14438"/>
    <cellStyle name="Calculation 2 4 2 8" xfId="14439"/>
    <cellStyle name="Calculation 2 4 2 9" xfId="14440"/>
    <cellStyle name="Calculation 2 4 3" xfId="14441"/>
    <cellStyle name="Calculation 2 4 3 10" xfId="14442"/>
    <cellStyle name="Calculation 2 4 3 11" xfId="14443"/>
    <cellStyle name="Calculation 2 4 3 2" xfId="14444"/>
    <cellStyle name="Calculation 2 4 3 2 10" xfId="14445"/>
    <cellStyle name="Calculation 2 4 3 2 11" xfId="14446"/>
    <cellStyle name="Calculation 2 4 3 2 2" xfId="14447"/>
    <cellStyle name="Calculation 2 4 3 2 3" xfId="14448"/>
    <cellStyle name="Calculation 2 4 3 2 4" xfId="14449"/>
    <cellStyle name="Calculation 2 4 3 2 5" xfId="14450"/>
    <cellStyle name="Calculation 2 4 3 2 6" xfId="14451"/>
    <cellStyle name="Calculation 2 4 3 2 7" xfId="14452"/>
    <cellStyle name="Calculation 2 4 3 2 8" xfId="14453"/>
    <cellStyle name="Calculation 2 4 3 2 9" xfId="14454"/>
    <cellStyle name="Calculation 2 4 3 3" xfId="14455"/>
    <cellStyle name="Calculation 2 4 3 4" xfId="14456"/>
    <cellStyle name="Calculation 2 4 3 5" xfId="14457"/>
    <cellStyle name="Calculation 2 4 3 6" xfId="14458"/>
    <cellStyle name="Calculation 2 4 3 7" xfId="14459"/>
    <cellStyle name="Calculation 2 4 3 8" xfId="14460"/>
    <cellStyle name="Calculation 2 4 3 9" xfId="14461"/>
    <cellStyle name="Calculation 2 4 4" xfId="14462"/>
    <cellStyle name="Calculation 2 4 4 10" xfId="14463"/>
    <cellStyle name="Calculation 2 4 4 11" xfId="14464"/>
    <cellStyle name="Calculation 2 4 4 2" xfId="14465"/>
    <cellStyle name="Calculation 2 4 4 3" xfId="14466"/>
    <cellStyle name="Calculation 2 4 4 4" xfId="14467"/>
    <cellStyle name="Calculation 2 4 4 5" xfId="14468"/>
    <cellStyle name="Calculation 2 4 4 6" xfId="14469"/>
    <cellStyle name="Calculation 2 4 4 7" xfId="14470"/>
    <cellStyle name="Calculation 2 4 4 8" xfId="14471"/>
    <cellStyle name="Calculation 2 4 4 9" xfId="14472"/>
    <cellStyle name="Calculation 2 4 5" xfId="14473"/>
    <cellStyle name="Calculation 2 4 6" xfId="14474"/>
    <cellStyle name="Calculation 2 4 7" xfId="14475"/>
    <cellStyle name="Calculation 2 4 8" xfId="14476"/>
    <cellStyle name="Calculation 2 4 9" xfId="14477"/>
    <cellStyle name="Calculation 2 5" xfId="14478"/>
    <cellStyle name="Calculation 2 5 10" xfId="14479"/>
    <cellStyle name="Calculation 2 5 11" xfId="14480"/>
    <cellStyle name="Calculation 2 5 12" xfId="14481"/>
    <cellStyle name="Calculation 2 5 13" xfId="14482"/>
    <cellStyle name="Calculation 2 5 2" xfId="14483"/>
    <cellStyle name="Calculation 2 5 2 10" xfId="14484"/>
    <cellStyle name="Calculation 2 5 2 11" xfId="14485"/>
    <cellStyle name="Calculation 2 5 2 12" xfId="14486"/>
    <cellStyle name="Calculation 2 5 2 2" xfId="14487"/>
    <cellStyle name="Calculation 2 5 2 2 10" xfId="14488"/>
    <cellStyle name="Calculation 2 5 2 2 11" xfId="14489"/>
    <cellStyle name="Calculation 2 5 2 2 2" xfId="14490"/>
    <cellStyle name="Calculation 2 5 2 2 2 10" xfId="14491"/>
    <cellStyle name="Calculation 2 5 2 2 2 11" xfId="14492"/>
    <cellStyle name="Calculation 2 5 2 2 2 2" xfId="14493"/>
    <cellStyle name="Calculation 2 5 2 2 2 3" xfId="14494"/>
    <cellStyle name="Calculation 2 5 2 2 2 4" xfId="14495"/>
    <cellStyle name="Calculation 2 5 2 2 2 5" xfId="14496"/>
    <cellStyle name="Calculation 2 5 2 2 2 6" xfId="14497"/>
    <cellStyle name="Calculation 2 5 2 2 2 7" xfId="14498"/>
    <cellStyle name="Calculation 2 5 2 2 2 8" xfId="14499"/>
    <cellStyle name="Calculation 2 5 2 2 2 9" xfId="14500"/>
    <cellStyle name="Calculation 2 5 2 2 3" xfId="14501"/>
    <cellStyle name="Calculation 2 5 2 2 4" xfId="14502"/>
    <cellStyle name="Calculation 2 5 2 2 5" xfId="14503"/>
    <cellStyle name="Calculation 2 5 2 2 6" xfId="14504"/>
    <cellStyle name="Calculation 2 5 2 2 7" xfId="14505"/>
    <cellStyle name="Calculation 2 5 2 2 8" xfId="14506"/>
    <cellStyle name="Calculation 2 5 2 2 9" xfId="14507"/>
    <cellStyle name="Calculation 2 5 2 3" xfId="14508"/>
    <cellStyle name="Calculation 2 5 2 3 10" xfId="14509"/>
    <cellStyle name="Calculation 2 5 2 3 11" xfId="14510"/>
    <cellStyle name="Calculation 2 5 2 3 2" xfId="14511"/>
    <cellStyle name="Calculation 2 5 2 3 3" xfId="14512"/>
    <cellStyle name="Calculation 2 5 2 3 4" xfId="14513"/>
    <cellStyle name="Calculation 2 5 2 3 5" xfId="14514"/>
    <cellStyle name="Calculation 2 5 2 3 6" xfId="14515"/>
    <cellStyle name="Calculation 2 5 2 3 7" xfId="14516"/>
    <cellStyle name="Calculation 2 5 2 3 8" xfId="14517"/>
    <cellStyle name="Calculation 2 5 2 3 9" xfId="14518"/>
    <cellStyle name="Calculation 2 5 2 4" xfId="14519"/>
    <cellStyle name="Calculation 2 5 2 5" xfId="14520"/>
    <cellStyle name="Calculation 2 5 2 6" xfId="14521"/>
    <cellStyle name="Calculation 2 5 2 7" xfId="14522"/>
    <cellStyle name="Calculation 2 5 2 8" xfId="14523"/>
    <cellStyle name="Calculation 2 5 2 9" xfId="14524"/>
    <cellStyle name="Calculation 2 5 3" xfId="14525"/>
    <cellStyle name="Calculation 2 5 3 10" xfId="14526"/>
    <cellStyle name="Calculation 2 5 3 11" xfId="14527"/>
    <cellStyle name="Calculation 2 5 3 2" xfId="14528"/>
    <cellStyle name="Calculation 2 5 3 2 10" xfId="14529"/>
    <cellStyle name="Calculation 2 5 3 2 11" xfId="14530"/>
    <cellStyle name="Calculation 2 5 3 2 2" xfId="14531"/>
    <cellStyle name="Calculation 2 5 3 2 3" xfId="14532"/>
    <cellStyle name="Calculation 2 5 3 2 4" xfId="14533"/>
    <cellStyle name="Calculation 2 5 3 2 5" xfId="14534"/>
    <cellStyle name="Calculation 2 5 3 2 6" xfId="14535"/>
    <cellStyle name="Calculation 2 5 3 2 7" xfId="14536"/>
    <cellStyle name="Calculation 2 5 3 2 8" xfId="14537"/>
    <cellStyle name="Calculation 2 5 3 2 9" xfId="14538"/>
    <cellStyle name="Calculation 2 5 3 3" xfId="14539"/>
    <cellStyle name="Calculation 2 5 3 4" xfId="14540"/>
    <cellStyle name="Calculation 2 5 3 5" xfId="14541"/>
    <cellStyle name="Calculation 2 5 3 6" xfId="14542"/>
    <cellStyle name="Calculation 2 5 3 7" xfId="14543"/>
    <cellStyle name="Calculation 2 5 3 8" xfId="14544"/>
    <cellStyle name="Calculation 2 5 3 9" xfId="14545"/>
    <cellStyle name="Calculation 2 5 4" xfId="14546"/>
    <cellStyle name="Calculation 2 5 4 10" xfId="14547"/>
    <cellStyle name="Calculation 2 5 4 11" xfId="14548"/>
    <cellStyle name="Calculation 2 5 4 2" xfId="14549"/>
    <cellStyle name="Calculation 2 5 4 3" xfId="14550"/>
    <cellStyle name="Calculation 2 5 4 4" xfId="14551"/>
    <cellStyle name="Calculation 2 5 4 5" xfId="14552"/>
    <cellStyle name="Calculation 2 5 4 6" xfId="14553"/>
    <cellStyle name="Calculation 2 5 4 7" xfId="14554"/>
    <cellStyle name="Calculation 2 5 4 8" xfId="14555"/>
    <cellStyle name="Calculation 2 5 4 9" xfId="14556"/>
    <cellStyle name="Calculation 2 5 5" xfId="14557"/>
    <cellStyle name="Calculation 2 5 6" xfId="14558"/>
    <cellStyle name="Calculation 2 5 7" xfId="14559"/>
    <cellStyle name="Calculation 2 5 8" xfId="14560"/>
    <cellStyle name="Calculation 2 5 9" xfId="14561"/>
    <cellStyle name="Calculation 2 6" xfId="14562"/>
    <cellStyle name="Calculation 2 6 10" xfId="14563"/>
    <cellStyle name="Calculation 2 6 11" xfId="14564"/>
    <cellStyle name="Calculation 2 6 12" xfId="14565"/>
    <cellStyle name="Calculation 2 6 13" xfId="14566"/>
    <cellStyle name="Calculation 2 6 2" xfId="14567"/>
    <cellStyle name="Calculation 2 6 2 10" xfId="14568"/>
    <cellStyle name="Calculation 2 6 2 11" xfId="14569"/>
    <cellStyle name="Calculation 2 6 2 12" xfId="14570"/>
    <cellStyle name="Calculation 2 6 2 2" xfId="14571"/>
    <cellStyle name="Calculation 2 6 2 2 10" xfId="14572"/>
    <cellStyle name="Calculation 2 6 2 2 11" xfId="14573"/>
    <cellStyle name="Calculation 2 6 2 2 2" xfId="14574"/>
    <cellStyle name="Calculation 2 6 2 2 2 10" xfId="14575"/>
    <cellStyle name="Calculation 2 6 2 2 2 11" xfId="14576"/>
    <cellStyle name="Calculation 2 6 2 2 2 2" xfId="14577"/>
    <cellStyle name="Calculation 2 6 2 2 2 3" xfId="14578"/>
    <cellStyle name="Calculation 2 6 2 2 2 4" xfId="14579"/>
    <cellStyle name="Calculation 2 6 2 2 2 5" xfId="14580"/>
    <cellStyle name="Calculation 2 6 2 2 2 6" xfId="14581"/>
    <cellStyle name="Calculation 2 6 2 2 2 7" xfId="14582"/>
    <cellStyle name="Calculation 2 6 2 2 2 8" xfId="14583"/>
    <cellStyle name="Calculation 2 6 2 2 2 9" xfId="14584"/>
    <cellStyle name="Calculation 2 6 2 2 3" xfId="14585"/>
    <cellStyle name="Calculation 2 6 2 2 4" xfId="14586"/>
    <cellStyle name="Calculation 2 6 2 2 5" xfId="14587"/>
    <cellStyle name="Calculation 2 6 2 2 6" xfId="14588"/>
    <cellStyle name="Calculation 2 6 2 2 7" xfId="14589"/>
    <cellStyle name="Calculation 2 6 2 2 8" xfId="14590"/>
    <cellStyle name="Calculation 2 6 2 2 9" xfId="14591"/>
    <cellStyle name="Calculation 2 6 2 3" xfId="14592"/>
    <cellStyle name="Calculation 2 6 2 3 10" xfId="14593"/>
    <cellStyle name="Calculation 2 6 2 3 11" xfId="14594"/>
    <cellStyle name="Calculation 2 6 2 3 2" xfId="14595"/>
    <cellStyle name="Calculation 2 6 2 3 3" xfId="14596"/>
    <cellStyle name="Calculation 2 6 2 3 4" xfId="14597"/>
    <cellStyle name="Calculation 2 6 2 3 5" xfId="14598"/>
    <cellStyle name="Calculation 2 6 2 3 6" xfId="14599"/>
    <cellStyle name="Calculation 2 6 2 3 7" xfId="14600"/>
    <cellStyle name="Calculation 2 6 2 3 8" xfId="14601"/>
    <cellStyle name="Calculation 2 6 2 3 9" xfId="14602"/>
    <cellStyle name="Calculation 2 6 2 4" xfId="14603"/>
    <cellStyle name="Calculation 2 6 2 5" xfId="14604"/>
    <cellStyle name="Calculation 2 6 2 6" xfId="14605"/>
    <cellStyle name="Calculation 2 6 2 7" xfId="14606"/>
    <cellStyle name="Calculation 2 6 2 8" xfId="14607"/>
    <cellStyle name="Calculation 2 6 2 9" xfId="14608"/>
    <cellStyle name="Calculation 2 6 3" xfId="14609"/>
    <cellStyle name="Calculation 2 6 3 10" xfId="14610"/>
    <cellStyle name="Calculation 2 6 3 11" xfId="14611"/>
    <cellStyle name="Calculation 2 6 3 2" xfId="14612"/>
    <cellStyle name="Calculation 2 6 3 2 10" xfId="14613"/>
    <cellStyle name="Calculation 2 6 3 2 11" xfId="14614"/>
    <cellStyle name="Calculation 2 6 3 2 2" xfId="14615"/>
    <cellStyle name="Calculation 2 6 3 2 3" xfId="14616"/>
    <cellStyle name="Calculation 2 6 3 2 4" xfId="14617"/>
    <cellStyle name="Calculation 2 6 3 2 5" xfId="14618"/>
    <cellStyle name="Calculation 2 6 3 2 6" xfId="14619"/>
    <cellStyle name="Calculation 2 6 3 2 7" xfId="14620"/>
    <cellStyle name="Calculation 2 6 3 2 8" xfId="14621"/>
    <cellStyle name="Calculation 2 6 3 2 9" xfId="14622"/>
    <cellStyle name="Calculation 2 6 3 3" xfId="14623"/>
    <cellStyle name="Calculation 2 6 3 4" xfId="14624"/>
    <cellStyle name="Calculation 2 6 3 5" xfId="14625"/>
    <cellStyle name="Calculation 2 6 3 6" xfId="14626"/>
    <cellStyle name="Calculation 2 6 3 7" xfId="14627"/>
    <cellStyle name="Calculation 2 6 3 8" xfId="14628"/>
    <cellStyle name="Calculation 2 6 3 9" xfId="14629"/>
    <cellStyle name="Calculation 2 6 4" xfId="14630"/>
    <cellStyle name="Calculation 2 6 4 10" xfId="14631"/>
    <cellStyle name="Calculation 2 6 4 11" xfId="14632"/>
    <cellStyle name="Calculation 2 6 4 2" xfId="14633"/>
    <cellStyle name="Calculation 2 6 4 3" xfId="14634"/>
    <cellStyle name="Calculation 2 6 4 4" xfId="14635"/>
    <cellStyle name="Calculation 2 6 4 5" xfId="14636"/>
    <cellStyle name="Calculation 2 6 4 6" xfId="14637"/>
    <cellStyle name="Calculation 2 6 4 7" xfId="14638"/>
    <cellStyle name="Calculation 2 6 4 8" xfId="14639"/>
    <cellStyle name="Calculation 2 6 4 9" xfId="14640"/>
    <cellStyle name="Calculation 2 6 5" xfId="14641"/>
    <cellStyle name="Calculation 2 6 6" xfId="14642"/>
    <cellStyle name="Calculation 2 6 7" xfId="14643"/>
    <cellStyle name="Calculation 2 6 8" xfId="14644"/>
    <cellStyle name="Calculation 2 6 9" xfId="14645"/>
    <cellStyle name="Calculation 2 7" xfId="14646"/>
    <cellStyle name="Calculation 2 7 10" xfId="14647"/>
    <cellStyle name="Calculation 2 7 11" xfId="14648"/>
    <cellStyle name="Calculation 2 7 12" xfId="14649"/>
    <cellStyle name="Calculation 2 7 13" xfId="14650"/>
    <cellStyle name="Calculation 2 7 2" xfId="14651"/>
    <cellStyle name="Calculation 2 7 2 10" xfId="14652"/>
    <cellStyle name="Calculation 2 7 2 11" xfId="14653"/>
    <cellStyle name="Calculation 2 7 2 12" xfId="14654"/>
    <cellStyle name="Calculation 2 7 2 2" xfId="14655"/>
    <cellStyle name="Calculation 2 7 2 2 10" xfId="14656"/>
    <cellStyle name="Calculation 2 7 2 2 11" xfId="14657"/>
    <cellStyle name="Calculation 2 7 2 2 2" xfId="14658"/>
    <cellStyle name="Calculation 2 7 2 2 2 10" xfId="14659"/>
    <cellStyle name="Calculation 2 7 2 2 2 11" xfId="14660"/>
    <cellStyle name="Calculation 2 7 2 2 2 2" xfId="14661"/>
    <cellStyle name="Calculation 2 7 2 2 2 3" xfId="14662"/>
    <cellStyle name="Calculation 2 7 2 2 2 4" xfId="14663"/>
    <cellStyle name="Calculation 2 7 2 2 2 5" xfId="14664"/>
    <cellStyle name="Calculation 2 7 2 2 2 6" xfId="14665"/>
    <cellStyle name="Calculation 2 7 2 2 2 7" xfId="14666"/>
    <cellStyle name="Calculation 2 7 2 2 2 8" xfId="14667"/>
    <cellStyle name="Calculation 2 7 2 2 2 9" xfId="14668"/>
    <cellStyle name="Calculation 2 7 2 2 3" xfId="14669"/>
    <cellStyle name="Calculation 2 7 2 2 4" xfId="14670"/>
    <cellStyle name="Calculation 2 7 2 2 5" xfId="14671"/>
    <cellStyle name="Calculation 2 7 2 2 6" xfId="14672"/>
    <cellStyle name="Calculation 2 7 2 2 7" xfId="14673"/>
    <cellStyle name="Calculation 2 7 2 2 8" xfId="14674"/>
    <cellStyle name="Calculation 2 7 2 2 9" xfId="14675"/>
    <cellStyle name="Calculation 2 7 2 3" xfId="14676"/>
    <cellStyle name="Calculation 2 7 2 3 10" xfId="14677"/>
    <cellStyle name="Calculation 2 7 2 3 11" xfId="14678"/>
    <cellStyle name="Calculation 2 7 2 3 2" xfId="14679"/>
    <cellStyle name="Calculation 2 7 2 3 3" xfId="14680"/>
    <cellStyle name="Calculation 2 7 2 3 4" xfId="14681"/>
    <cellStyle name="Calculation 2 7 2 3 5" xfId="14682"/>
    <cellStyle name="Calculation 2 7 2 3 6" xfId="14683"/>
    <cellStyle name="Calculation 2 7 2 3 7" xfId="14684"/>
    <cellStyle name="Calculation 2 7 2 3 8" xfId="14685"/>
    <cellStyle name="Calculation 2 7 2 3 9" xfId="14686"/>
    <cellStyle name="Calculation 2 7 2 4" xfId="14687"/>
    <cellStyle name="Calculation 2 7 2 5" xfId="14688"/>
    <cellStyle name="Calculation 2 7 2 6" xfId="14689"/>
    <cellStyle name="Calculation 2 7 2 7" xfId="14690"/>
    <cellStyle name="Calculation 2 7 2 8" xfId="14691"/>
    <cellStyle name="Calculation 2 7 2 9" xfId="14692"/>
    <cellStyle name="Calculation 2 7 3" xfId="14693"/>
    <cellStyle name="Calculation 2 7 3 10" xfId="14694"/>
    <cellStyle name="Calculation 2 7 3 11" xfId="14695"/>
    <cellStyle name="Calculation 2 7 3 2" xfId="14696"/>
    <cellStyle name="Calculation 2 7 3 2 10" xfId="14697"/>
    <cellStyle name="Calculation 2 7 3 2 11" xfId="14698"/>
    <cellStyle name="Calculation 2 7 3 2 2" xfId="14699"/>
    <cellStyle name="Calculation 2 7 3 2 3" xfId="14700"/>
    <cellStyle name="Calculation 2 7 3 2 4" xfId="14701"/>
    <cellStyle name="Calculation 2 7 3 2 5" xfId="14702"/>
    <cellStyle name="Calculation 2 7 3 2 6" xfId="14703"/>
    <cellStyle name="Calculation 2 7 3 2 7" xfId="14704"/>
    <cellStyle name="Calculation 2 7 3 2 8" xfId="14705"/>
    <cellStyle name="Calculation 2 7 3 2 9" xfId="14706"/>
    <cellStyle name="Calculation 2 7 3 3" xfId="14707"/>
    <cellStyle name="Calculation 2 7 3 4" xfId="14708"/>
    <cellStyle name="Calculation 2 7 3 5" xfId="14709"/>
    <cellStyle name="Calculation 2 7 3 6" xfId="14710"/>
    <cellStyle name="Calculation 2 7 3 7" xfId="14711"/>
    <cellStyle name="Calculation 2 7 3 8" xfId="14712"/>
    <cellStyle name="Calculation 2 7 3 9" xfId="14713"/>
    <cellStyle name="Calculation 2 7 4" xfId="14714"/>
    <cellStyle name="Calculation 2 7 4 10" xfId="14715"/>
    <cellStyle name="Calculation 2 7 4 11" xfId="14716"/>
    <cellStyle name="Calculation 2 7 4 2" xfId="14717"/>
    <cellStyle name="Calculation 2 7 4 3" xfId="14718"/>
    <cellStyle name="Calculation 2 7 4 4" xfId="14719"/>
    <cellStyle name="Calculation 2 7 4 5" xfId="14720"/>
    <cellStyle name="Calculation 2 7 4 6" xfId="14721"/>
    <cellStyle name="Calculation 2 7 4 7" xfId="14722"/>
    <cellStyle name="Calculation 2 7 4 8" xfId="14723"/>
    <cellStyle name="Calculation 2 7 4 9" xfId="14724"/>
    <cellStyle name="Calculation 2 7 5" xfId="14725"/>
    <cellStyle name="Calculation 2 7 6" xfId="14726"/>
    <cellStyle name="Calculation 2 7 7" xfId="14727"/>
    <cellStyle name="Calculation 2 7 8" xfId="14728"/>
    <cellStyle name="Calculation 2 7 9" xfId="14729"/>
    <cellStyle name="Calculation 2 8" xfId="14730"/>
    <cellStyle name="Calculation 3" xfId="14731"/>
    <cellStyle name="Calculation 3 2" xfId="14732"/>
    <cellStyle name="Calculation 3 2 10" xfId="14733"/>
    <cellStyle name="Calculation 3 2 11" xfId="14734"/>
    <cellStyle name="Calculation 3 2 12" xfId="14735"/>
    <cellStyle name="Calculation 3 2 13" xfId="14736"/>
    <cellStyle name="Calculation 3 2 2" xfId="14737"/>
    <cellStyle name="Calculation 3 2 2 10" xfId="14738"/>
    <cellStyle name="Calculation 3 2 2 11" xfId="14739"/>
    <cellStyle name="Calculation 3 2 2 12" xfId="14740"/>
    <cellStyle name="Calculation 3 2 2 2" xfId="14741"/>
    <cellStyle name="Calculation 3 2 2 2 10" xfId="14742"/>
    <cellStyle name="Calculation 3 2 2 2 11" xfId="14743"/>
    <cellStyle name="Calculation 3 2 2 2 2" xfId="14744"/>
    <cellStyle name="Calculation 3 2 2 2 2 10" xfId="14745"/>
    <cellStyle name="Calculation 3 2 2 2 2 11" xfId="14746"/>
    <cellStyle name="Calculation 3 2 2 2 2 2" xfId="14747"/>
    <cellStyle name="Calculation 3 2 2 2 2 3" xfId="14748"/>
    <cellStyle name="Calculation 3 2 2 2 2 4" xfId="14749"/>
    <cellStyle name="Calculation 3 2 2 2 2 5" xfId="14750"/>
    <cellStyle name="Calculation 3 2 2 2 2 6" xfId="14751"/>
    <cellStyle name="Calculation 3 2 2 2 2 7" xfId="14752"/>
    <cellStyle name="Calculation 3 2 2 2 2 8" xfId="14753"/>
    <cellStyle name="Calculation 3 2 2 2 2 9" xfId="14754"/>
    <cellStyle name="Calculation 3 2 2 2 3" xfId="14755"/>
    <cellStyle name="Calculation 3 2 2 2 4" xfId="14756"/>
    <cellStyle name="Calculation 3 2 2 2 5" xfId="14757"/>
    <cellStyle name="Calculation 3 2 2 2 6" xfId="14758"/>
    <cellStyle name="Calculation 3 2 2 2 7" xfId="14759"/>
    <cellStyle name="Calculation 3 2 2 2 8" xfId="14760"/>
    <cellStyle name="Calculation 3 2 2 2 9" xfId="14761"/>
    <cellStyle name="Calculation 3 2 2 3" xfId="14762"/>
    <cellStyle name="Calculation 3 2 2 3 10" xfId="14763"/>
    <cellStyle name="Calculation 3 2 2 3 11" xfId="14764"/>
    <cellStyle name="Calculation 3 2 2 3 2" xfId="14765"/>
    <cellStyle name="Calculation 3 2 2 3 3" xfId="14766"/>
    <cellStyle name="Calculation 3 2 2 3 4" xfId="14767"/>
    <cellStyle name="Calculation 3 2 2 3 5" xfId="14768"/>
    <cellStyle name="Calculation 3 2 2 3 6" xfId="14769"/>
    <cellStyle name="Calculation 3 2 2 3 7" xfId="14770"/>
    <cellStyle name="Calculation 3 2 2 3 8" xfId="14771"/>
    <cellStyle name="Calculation 3 2 2 3 9" xfId="14772"/>
    <cellStyle name="Calculation 3 2 2 4" xfId="14773"/>
    <cellStyle name="Calculation 3 2 2 5" xfId="14774"/>
    <cellStyle name="Calculation 3 2 2 6" xfId="14775"/>
    <cellStyle name="Calculation 3 2 2 7" xfId="14776"/>
    <cellStyle name="Calculation 3 2 2 8" xfId="14777"/>
    <cellStyle name="Calculation 3 2 2 9" xfId="14778"/>
    <cellStyle name="Calculation 3 2 3" xfId="14779"/>
    <cellStyle name="Calculation 3 2 3 10" xfId="14780"/>
    <cellStyle name="Calculation 3 2 3 11" xfId="14781"/>
    <cellStyle name="Calculation 3 2 3 2" xfId="14782"/>
    <cellStyle name="Calculation 3 2 3 2 10" xfId="14783"/>
    <cellStyle name="Calculation 3 2 3 2 11" xfId="14784"/>
    <cellStyle name="Calculation 3 2 3 2 2" xfId="14785"/>
    <cellStyle name="Calculation 3 2 3 2 3" xfId="14786"/>
    <cellStyle name="Calculation 3 2 3 2 4" xfId="14787"/>
    <cellStyle name="Calculation 3 2 3 2 5" xfId="14788"/>
    <cellStyle name="Calculation 3 2 3 2 6" xfId="14789"/>
    <cellStyle name="Calculation 3 2 3 2 7" xfId="14790"/>
    <cellStyle name="Calculation 3 2 3 2 8" xfId="14791"/>
    <cellStyle name="Calculation 3 2 3 2 9" xfId="14792"/>
    <cellStyle name="Calculation 3 2 3 3" xfId="14793"/>
    <cellStyle name="Calculation 3 2 3 4" xfId="14794"/>
    <cellStyle name="Calculation 3 2 3 5" xfId="14795"/>
    <cellStyle name="Calculation 3 2 3 6" xfId="14796"/>
    <cellStyle name="Calculation 3 2 3 7" xfId="14797"/>
    <cellStyle name="Calculation 3 2 3 8" xfId="14798"/>
    <cellStyle name="Calculation 3 2 3 9" xfId="14799"/>
    <cellStyle name="Calculation 3 2 4" xfId="14800"/>
    <cellStyle name="Calculation 3 2 4 10" xfId="14801"/>
    <cellStyle name="Calculation 3 2 4 11" xfId="14802"/>
    <cellStyle name="Calculation 3 2 4 2" xfId="14803"/>
    <cellStyle name="Calculation 3 2 4 3" xfId="14804"/>
    <cellStyle name="Calculation 3 2 4 4" xfId="14805"/>
    <cellStyle name="Calculation 3 2 4 5" xfId="14806"/>
    <cellStyle name="Calculation 3 2 4 6" xfId="14807"/>
    <cellStyle name="Calculation 3 2 4 7" xfId="14808"/>
    <cellStyle name="Calculation 3 2 4 8" xfId="14809"/>
    <cellStyle name="Calculation 3 2 4 9" xfId="14810"/>
    <cellStyle name="Calculation 3 2 5" xfId="14811"/>
    <cellStyle name="Calculation 3 2 6" xfId="14812"/>
    <cellStyle name="Calculation 3 2 7" xfId="14813"/>
    <cellStyle name="Calculation 3 2 8" xfId="14814"/>
    <cellStyle name="Calculation 3 2 9" xfId="14815"/>
    <cellStyle name="Calculation 3 3" xfId="14816"/>
    <cellStyle name="Calculation 3 3 10" xfId="14817"/>
    <cellStyle name="Calculation 3 3 11" xfId="14818"/>
    <cellStyle name="Calculation 3 3 12" xfId="14819"/>
    <cellStyle name="Calculation 3 3 13" xfId="14820"/>
    <cellStyle name="Calculation 3 3 2" xfId="14821"/>
    <cellStyle name="Calculation 3 3 2 10" xfId="14822"/>
    <cellStyle name="Calculation 3 3 2 11" xfId="14823"/>
    <cellStyle name="Calculation 3 3 2 12" xfId="14824"/>
    <cellStyle name="Calculation 3 3 2 2" xfId="14825"/>
    <cellStyle name="Calculation 3 3 2 2 10" xfId="14826"/>
    <cellStyle name="Calculation 3 3 2 2 11" xfId="14827"/>
    <cellStyle name="Calculation 3 3 2 2 2" xfId="14828"/>
    <cellStyle name="Calculation 3 3 2 2 2 10" xfId="14829"/>
    <cellStyle name="Calculation 3 3 2 2 2 11" xfId="14830"/>
    <cellStyle name="Calculation 3 3 2 2 2 2" xfId="14831"/>
    <cellStyle name="Calculation 3 3 2 2 2 3" xfId="14832"/>
    <cellStyle name="Calculation 3 3 2 2 2 4" xfId="14833"/>
    <cellStyle name="Calculation 3 3 2 2 2 5" xfId="14834"/>
    <cellStyle name="Calculation 3 3 2 2 2 6" xfId="14835"/>
    <cellStyle name="Calculation 3 3 2 2 2 7" xfId="14836"/>
    <cellStyle name="Calculation 3 3 2 2 2 8" xfId="14837"/>
    <cellStyle name="Calculation 3 3 2 2 2 9" xfId="14838"/>
    <cellStyle name="Calculation 3 3 2 2 3" xfId="14839"/>
    <cellStyle name="Calculation 3 3 2 2 4" xfId="14840"/>
    <cellStyle name="Calculation 3 3 2 2 5" xfId="14841"/>
    <cellStyle name="Calculation 3 3 2 2 6" xfId="14842"/>
    <cellStyle name="Calculation 3 3 2 2 7" xfId="14843"/>
    <cellStyle name="Calculation 3 3 2 2 8" xfId="14844"/>
    <cellStyle name="Calculation 3 3 2 2 9" xfId="14845"/>
    <cellStyle name="Calculation 3 3 2 3" xfId="14846"/>
    <cellStyle name="Calculation 3 3 2 3 10" xfId="14847"/>
    <cellStyle name="Calculation 3 3 2 3 11" xfId="14848"/>
    <cellStyle name="Calculation 3 3 2 3 2" xfId="14849"/>
    <cellStyle name="Calculation 3 3 2 3 3" xfId="14850"/>
    <cellStyle name="Calculation 3 3 2 3 4" xfId="14851"/>
    <cellStyle name="Calculation 3 3 2 3 5" xfId="14852"/>
    <cellStyle name="Calculation 3 3 2 3 6" xfId="14853"/>
    <cellStyle name="Calculation 3 3 2 3 7" xfId="14854"/>
    <cellStyle name="Calculation 3 3 2 3 8" xfId="14855"/>
    <cellStyle name="Calculation 3 3 2 3 9" xfId="14856"/>
    <cellStyle name="Calculation 3 3 2 4" xfId="14857"/>
    <cellStyle name="Calculation 3 3 2 5" xfId="14858"/>
    <cellStyle name="Calculation 3 3 2 6" xfId="14859"/>
    <cellStyle name="Calculation 3 3 2 7" xfId="14860"/>
    <cellStyle name="Calculation 3 3 2 8" xfId="14861"/>
    <cellStyle name="Calculation 3 3 2 9" xfId="14862"/>
    <cellStyle name="Calculation 3 3 3" xfId="14863"/>
    <cellStyle name="Calculation 3 3 3 10" xfId="14864"/>
    <cellStyle name="Calculation 3 3 3 11" xfId="14865"/>
    <cellStyle name="Calculation 3 3 3 2" xfId="14866"/>
    <cellStyle name="Calculation 3 3 3 2 10" xfId="14867"/>
    <cellStyle name="Calculation 3 3 3 2 11" xfId="14868"/>
    <cellStyle name="Calculation 3 3 3 2 2" xfId="14869"/>
    <cellStyle name="Calculation 3 3 3 2 3" xfId="14870"/>
    <cellStyle name="Calculation 3 3 3 2 4" xfId="14871"/>
    <cellStyle name="Calculation 3 3 3 2 5" xfId="14872"/>
    <cellStyle name="Calculation 3 3 3 2 6" xfId="14873"/>
    <cellStyle name="Calculation 3 3 3 2 7" xfId="14874"/>
    <cellStyle name="Calculation 3 3 3 2 8" xfId="14875"/>
    <cellStyle name="Calculation 3 3 3 2 9" xfId="14876"/>
    <cellStyle name="Calculation 3 3 3 3" xfId="14877"/>
    <cellStyle name="Calculation 3 3 3 4" xfId="14878"/>
    <cellStyle name="Calculation 3 3 3 5" xfId="14879"/>
    <cellStyle name="Calculation 3 3 3 6" xfId="14880"/>
    <cellStyle name="Calculation 3 3 3 7" xfId="14881"/>
    <cellStyle name="Calculation 3 3 3 8" xfId="14882"/>
    <cellStyle name="Calculation 3 3 3 9" xfId="14883"/>
    <cellStyle name="Calculation 3 3 4" xfId="14884"/>
    <cellStyle name="Calculation 3 3 4 10" xfId="14885"/>
    <cellStyle name="Calculation 3 3 4 11" xfId="14886"/>
    <cellStyle name="Calculation 3 3 4 2" xfId="14887"/>
    <cellStyle name="Calculation 3 3 4 3" xfId="14888"/>
    <cellStyle name="Calculation 3 3 4 4" xfId="14889"/>
    <cellStyle name="Calculation 3 3 4 5" xfId="14890"/>
    <cellStyle name="Calculation 3 3 4 6" xfId="14891"/>
    <cellStyle name="Calculation 3 3 4 7" xfId="14892"/>
    <cellStyle name="Calculation 3 3 4 8" xfId="14893"/>
    <cellStyle name="Calculation 3 3 4 9" xfId="14894"/>
    <cellStyle name="Calculation 3 3 5" xfId="14895"/>
    <cellStyle name="Calculation 3 3 6" xfId="14896"/>
    <cellStyle name="Calculation 3 3 7" xfId="14897"/>
    <cellStyle name="Calculation 3 3 8" xfId="14898"/>
    <cellStyle name="Calculation 3 3 9" xfId="14899"/>
    <cellStyle name="Calculation 3 4" xfId="14900"/>
    <cellStyle name="Calculation 3 4 10" xfId="14901"/>
    <cellStyle name="Calculation 3 4 11" xfId="14902"/>
    <cellStyle name="Calculation 3 4 12" xfId="14903"/>
    <cellStyle name="Calculation 3 4 13" xfId="14904"/>
    <cellStyle name="Calculation 3 4 2" xfId="14905"/>
    <cellStyle name="Calculation 3 4 2 10" xfId="14906"/>
    <cellStyle name="Calculation 3 4 2 11" xfId="14907"/>
    <cellStyle name="Calculation 3 4 2 12" xfId="14908"/>
    <cellStyle name="Calculation 3 4 2 2" xfId="14909"/>
    <cellStyle name="Calculation 3 4 2 2 10" xfId="14910"/>
    <cellStyle name="Calculation 3 4 2 2 11" xfId="14911"/>
    <cellStyle name="Calculation 3 4 2 2 2" xfId="14912"/>
    <cellStyle name="Calculation 3 4 2 2 2 10" xfId="14913"/>
    <cellStyle name="Calculation 3 4 2 2 2 11" xfId="14914"/>
    <cellStyle name="Calculation 3 4 2 2 2 2" xfId="14915"/>
    <cellStyle name="Calculation 3 4 2 2 2 3" xfId="14916"/>
    <cellStyle name="Calculation 3 4 2 2 2 4" xfId="14917"/>
    <cellStyle name="Calculation 3 4 2 2 2 5" xfId="14918"/>
    <cellStyle name="Calculation 3 4 2 2 2 6" xfId="14919"/>
    <cellStyle name="Calculation 3 4 2 2 2 7" xfId="14920"/>
    <cellStyle name="Calculation 3 4 2 2 2 8" xfId="14921"/>
    <cellStyle name="Calculation 3 4 2 2 2 9" xfId="14922"/>
    <cellStyle name="Calculation 3 4 2 2 3" xfId="14923"/>
    <cellStyle name="Calculation 3 4 2 2 4" xfId="14924"/>
    <cellStyle name="Calculation 3 4 2 2 5" xfId="14925"/>
    <cellStyle name="Calculation 3 4 2 2 6" xfId="14926"/>
    <cellStyle name="Calculation 3 4 2 2 7" xfId="14927"/>
    <cellStyle name="Calculation 3 4 2 2 8" xfId="14928"/>
    <cellStyle name="Calculation 3 4 2 2 9" xfId="14929"/>
    <cellStyle name="Calculation 3 4 2 3" xfId="14930"/>
    <cellStyle name="Calculation 3 4 2 3 10" xfId="14931"/>
    <cellStyle name="Calculation 3 4 2 3 11" xfId="14932"/>
    <cellStyle name="Calculation 3 4 2 3 2" xfId="14933"/>
    <cellStyle name="Calculation 3 4 2 3 3" xfId="14934"/>
    <cellStyle name="Calculation 3 4 2 3 4" xfId="14935"/>
    <cellStyle name="Calculation 3 4 2 3 5" xfId="14936"/>
    <cellStyle name="Calculation 3 4 2 3 6" xfId="14937"/>
    <cellStyle name="Calculation 3 4 2 3 7" xfId="14938"/>
    <cellStyle name="Calculation 3 4 2 3 8" xfId="14939"/>
    <cellStyle name="Calculation 3 4 2 3 9" xfId="14940"/>
    <cellStyle name="Calculation 3 4 2 4" xfId="14941"/>
    <cellStyle name="Calculation 3 4 2 5" xfId="14942"/>
    <cellStyle name="Calculation 3 4 2 6" xfId="14943"/>
    <cellStyle name="Calculation 3 4 2 7" xfId="14944"/>
    <cellStyle name="Calculation 3 4 2 8" xfId="14945"/>
    <cellStyle name="Calculation 3 4 2 9" xfId="14946"/>
    <cellStyle name="Calculation 3 4 3" xfId="14947"/>
    <cellStyle name="Calculation 3 4 3 10" xfId="14948"/>
    <cellStyle name="Calculation 3 4 3 11" xfId="14949"/>
    <cellStyle name="Calculation 3 4 3 2" xfId="14950"/>
    <cellStyle name="Calculation 3 4 3 2 10" xfId="14951"/>
    <cellStyle name="Calculation 3 4 3 2 11" xfId="14952"/>
    <cellStyle name="Calculation 3 4 3 2 2" xfId="14953"/>
    <cellStyle name="Calculation 3 4 3 2 3" xfId="14954"/>
    <cellStyle name="Calculation 3 4 3 2 4" xfId="14955"/>
    <cellStyle name="Calculation 3 4 3 2 5" xfId="14956"/>
    <cellStyle name="Calculation 3 4 3 2 6" xfId="14957"/>
    <cellStyle name="Calculation 3 4 3 2 7" xfId="14958"/>
    <cellStyle name="Calculation 3 4 3 2 8" xfId="14959"/>
    <cellStyle name="Calculation 3 4 3 2 9" xfId="14960"/>
    <cellStyle name="Calculation 3 4 3 3" xfId="14961"/>
    <cellStyle name="Calculation 3 4 3 4" xfId="14962"/>
    <cellStyle name="Calculation 3 4 3 5" xfId="14963"/>
    <cellStyle name="Calculation 3 4 3 6" xfId="14964"/>
    <cellStyle name="Calculation 3 4 3 7" xfId="14965"/>
    <cellStyle name="Calculation 3 4 3 8" xfId="14966"/>
    <cellStyle name="Calculation 3 4 3 9" xfId="14967"/>
    <cellStyle name="Calculation 3 4 4" xfId="14968"/>
    <cellStyle name="Calculation 3 4 4 10" xfId="14969"/>
    <cellStyle name="Calculation 3 4 4 11" xfId="14970"/>
    <cellStyle name="Calculation 3 4 4 2" xfId="14971"/>
    <cellStyle name="Calculation 3 4 4 3" xfId="14972"/>
    <cellStyle name="Calculation 3 4 4 4" xfId="14973"/>
    <cellStyle name="Calculation 3 4 4 5" xfId="14974"/>
    <cellStyle name="Calculation 3 4 4 6" xfId="14975"/>
    <cellStyle name="Calculation 3 4 4 7" xfId="14976"/>
    <cellStyle name="Calculation 3 4 4 8" xfId="14977"/>
    <cellStyle name="Calculation 3 4 4 9" xfId="14978"/>
    <cellStyle name="Calculation 3 4 5" xfId="14979"/>
    <cellStyle name="Calculation 3 4 6" xfId="14980"/>
    <cellStyle name="Calculation 3 4 7" xfId="14981"/>
    <cellStyle name="Calculation 3 4 8" xfId="14982"/>
    <cellStyle name="Calculation 3 4 9" xfId="14983"/>
    <cellStyle name="Calculation 3 5" xfId="14984"/>
    <cellStyle name="Calculation 3 5 10" xfId="14985"/>
    <cellStyle name="Calculation 3 5 11" xfId="14986"/>
    <cellStyle name="Calculation 3 5 12" xfId="14987"/>
    <cellStyle name="Calculation 3 5 13" xfId="14988"/>
    <cellStyle name="Calculation 3 5 2" xfId="14989"/>
    <cellStyle name="Calculation 3 5 2 10" xfId="14990"/>
    <cellStyle name="Calculation 3 5 2 11" xfId="14991"/>
    <cellStyle name="Calculation 3 5 2 12" xfId="14992"/>
    <cellStyle name="Calculation 3 5 2 2" xfId="14993"/>
    <cellStyle name="Calculation 3 5 2 2 10" xfId="14994"/>
    <cellStyle name="Calculation 3 5 2 2 11" xfId="14995"/>
    <cellStyle name="Calculation 3 5 2 2 2" xfId="14996"/>
    <cellStyle name="Calculation 3 5 2 2 2 10" xfId="14997"/>
    <cellStyle name="Calculation 3 5 2 2 2 11" xfId="14998"/>
    <cellStyle name="Calculation 3 5 2 2 2 2" xfId="14999"/>
    <cellStyle name="Calculation 3 5 2 2 2 3" xfId="15000"/>
    <cellStyle name="Calculation 3 5 2 2 2 4" xfId="15001"/>
    <cellStyle name="Calculation 3 5 2 2 2 5" xfId="15002"/>
    <cellStyle name="Calculation 3 5 2 2 2 6" xfId="15003"/>
    <cellStyle name="Calculation 3 5 2 2 2 7" xfId="15004"/>
    <cellStyle name="Calculation 3 5 2 2 2 8" xfId="15005"/>
    <cellStyle name="Calculation 3 5 2 2 2 9" xfId="15006"/>
    <cellStyle name="Calculation 3 5 2 2 3" xfId="15007"/>
    <cellStyle name="Calculation 3 5 2 2 4" xfId="15008"/>
    <cellStyle name="Calculation 3 5 2 2 5" xfId="15009"/>
    <cellStyle name="Calculation 3 5 2 2 6" xfId="15010"/>
    <cellStyle name="Calculation 3 5 2 2 7" xfId="15011"/>
    <cellStyle name="Calculation 3 5 2 2 8" xfId="15012"/>
    <cellStyle name="Calculation 3 5 2 2 9" xfId="15013"/>
    <cellStyle name="Calculation 3 5 2 3" xfId="15014"/>
    <cellStyle name="Calculation 3 5 2 3 10" xfId="15015"/>
    <cellStyle name="Calculation 3 5 2 3 11" xfId="15016"/>
    <cellStyle name="Calculation 3 5 2 3 2" xfId="15017"/>
    <cellStyle name="Calculation 3 5 2 3 3" xfId="15018"/>
    <cellStyle name="Calculation 3 5 2 3 4" xfId="15019"/>
    <cellStyle name="Calculation 3 5 2 3 5" xfId="15020"/>
    <cellStyle name="Calculation 3 5 2 3 6" xfId="15021"/>
    <cellStyle name="Calculation 3 5 2 3 7" xfId="15022"/>
    <cellStyle name="Calculation 3 5 2 3 8" xfId="15023"/>
    <cellStyle name="Calculation 3 5 2 3 9" xfId="15024"/>
    <cellStyle name="Calculation 3 5 2 4" xfId="15025"/>
    <cellStyle name="Calculation 3 5 2 5" xfId="15026"/>
    <cellStyle name="Calculation 3 5 2 6" xfId="15027"/>
    <cellStyle name="Calculation 3 5 2 7" xfId="15028"/>
    <cellStyle name="Calculation 3 5 2 8" xfId="15029"/>
    <cellStyle name="Calculation 3 5 2 9" xfId="15030"/>
    <cellStyle name="Calculation 3 5 3" xfId="15031"/>
    <cellStyle name="Calculation 3 5 3 10" xfId="15032"/>
    <cellStyle name="Calculation 3 5 3 11" xfId="15033"/>
    <cellStyle name="Calculation 3 5 3 2" xfId="15034"/>
    <cellStyle name="Calculation 3 5 3 2 10" xfId="15035"/>
    <cellStyle name="Calculation 3 5 3 2 11" xfId="15036"/>
    <cellStyle name="Calculation 3 5 3 2 2" xfId="15037"/>
    <cellStyle name="Calculation 3 5 3 2 3" xfId="15038"/>
    <cellStyle name="Calculation 3 5 3 2 4" xfId="15039"/>
    <cellStyle name="Calculation 3 5 3 2 5" xfId="15040"/>
    <cellStyle name="Calculation 3 5 3 2 6" xfId="15041"/>
    <cellStyle name="Calculation 3 5 3 2 7" xfId="15042"/>
    <cellStyle name="Calculation 3 5 3 2 8" xfId="15043"/>
    <cellStyle name="Calculation 3 5 3 2 9" xfId="15044"/>
    <cellStyle name="Calculation 3 5 3 3" xfId="15045"/>
    <cellStyle name="Calculation 3 5 3 4" xfId="15046"/>
    <cellStyle name="Calculation 3 5 3 5" xfId="15047"/>
    <cellStyle name="Calculation 3 5 3 6" xfId="15048"/>
    <cellStyle name="Calculation 3 5 3 7" xfId="15049"/>
    <cellStyle name="Calculation 3 5 3 8" xfId="15050"/>
    <cellStyle name="Calculation 3 5 3 9" xfId="15051"/>
    <cellStyle name="Calculation 3 5 4" xfId="15052"/>
    <cellStyle name="Calculation 3 5 4 10" xfId="15053"/>
    <cellStyle name="Calculation 3 5 4 11" xfId="15054"/>
    <cellStyle name="Calculation 3 5 4 2" xfId="15055"/>
    <cellStyle name="Calculation 3 5 4 3" xfId="15056"/>
    <cellStyle name="Calculation 3 5 4 4" xfId="15057"/>
    <cellStyle name="Calculation 3 5 4 5" xfId="15058"/>
    <cellStyle name="Calculation 3 5 4 6" xfId="15059"/>
    <cellStyle name="Calculation 3 5 4 7" xfId="15060"/>
    <cellStyle name="Calculation 3 5 4 8" xfId="15061"/>
    <cellStyle name="Calculation 3 5 4 9" xfId="15062"/>
    <cellStyle name="Calculation 3 5 5" xfId="15063"/>
    <cellStyle name="Calculation 3 5 6" xfId="15064"/>
    <cellStyle name="Calculation 3 5 7" xfId="15065"/>
    <cellStyle name="Calculation 3 5 8" xfId="15066"/>
    <cellStyle name="Calculation 3 5 9" xfId="15067"/>
    <cellStyle name="Calculation 3 6" xfId="15068"/>
    <cellStyle name="Calculation 3 6 10" xfId="15069"/>
    <cellStyle name="Calculation 3 6 11" xfId="15070"/>
    <cellStyle name="Calculation 3 6 12" xfId="15071"/>
    <cellStyle name="Calculation 3 6 13" xfId="15072"/>
    <cellStyle name="Calculation 3 6 2" xfId="15073"/>
    <cellStyle name="Calculation 3 6 2 10" xfId="15074"/>
    <cellStyle name="Calculation 3 6 2 11" xfId="15075"/>
    <cellStyle name="Calculation 3 6 2 12" xfId="15076"/>
    <cellStyle name="Calculation 3 6 2 2" xfId="15077"/>
    <cellStyle name="Calculation 3 6 2 2 10" xfId="15078"/>
    <cellStyle name="Calculation 3 6 2 2 11" xfId="15079"/>
    <cellStyle name="Calculation 3 6 2 2 2" xfId="15080"/>
    <cellStyle name="Calculation 3 6 2 2 2 10" xfId="15081"/>
    <cellStyle name="Calculation 3 6 2 2 2 11" xfId="15082"/>
    <cellStyle name="Calculation 3 6 2 2 2 2" xfId="15083"/>
    <cellStyle name="Calculation 3 6 2 2 2 3" xfId="15084"/>
    <cellStyle name="Calculation 3 6 2 2 2 4" xfId="15085"/>
    <cellStyle name="Calculation 3 6 2 2 2 5" xfId="15086"/>
    <cellStyle name="Calculation 3 6 2 2 2 6" xfId="15087"/>
    <cellStyle name="Calculation 3 6 2 2 2 7" xfId="15088"/>
    <cellStyle name="Calculation 3 6 2 2 2 8" xfId="15089"/>
    <cellStyle name="Calculation 3 6 2 2 2 9" xfId="15090"/>
    <cellStyle name="Calculation 3 6 2 2 3" xfId="15091"/>
    <cellStyle name="Calculation 3 6 2 2 4" xfId="15092"/>
    <cellStyle name="Calculation 3 6 2 2 5" xfId="15093"/>
    <cellStyle name="Calculation 3 6 2 2 6" xfId="15094"/>
    <cellStyle name="Calculation 3 6 2 2 7" xfId="15095"/>
    <cellStyle name="Calculation 3 6 2 2 8" xfId="15096"/>
    <cellStyle name="Calculation 3 6 2 2 9" xfId="15097"/>
    <cellStyle name="Calculation 3 6 2 3" xfId="15098"/>
    <cellStyle name="Calculation 3 6 2 3 10" xfId="15099"/>
    <cellStyle name="Calculation 3 6 2 3 11" xfId="15100"/>
    <cellStyle name="Calculation 3 6 2 3 2" xfId="15101"/>
    <cellStyle name="Calculation 3 6 2 3 3" xfId="15102"/>
    <cellStyle name="Calculation 3 6 2 3 4" xfId="15103"/>
    <cellStyle name="Calculation 3 6 2 3 5" xfId="15104"/>
    <cellStyle name="Calculation 3 6 2 3 6" xfId="15105"/>
    <cellStyle name="Calculation 3 6 2 3 7" xfId="15106"/>
    <cellStyle name="Calculation 3 6 2 3 8" xfId="15107"/>
    <cellStyle name="Calculation 3 6 2 3 9" xfId="15108"/>
    <cellStyle name="Calculation 3 6 2 4" xfId="15109"/>
    <cellStyle name="Calculation 3 6 2 5" xfId="15110"/>
    <cellStyle name="Calculation 3 6 2 6" xfId="15111"/>
    <cellStyle name="Calculation 3 6 2 7" xfId="15112"/>
    <cellStyle name="Calculation 3 6 2 8" xfId="15113"/>
    <cellStyle name="Calculation 3 6 2 9" xfId="15114"/>
    <cellStyle name="Calculation 3 6 3" xfId="15115"/>
    <cellStyle name="Calculation 3 6 3 10" xfId="15116"/>
    <cellStyle name="Calculation 3 6 3 11" xfId="15117"/>
    <cellStyle name="Calculation 3 6 3 2" xfId="15118"/>
    <cellStyle name="Calculation 3 6 3 2 10" xfId="15119"/>
    <cellStyle name="Calculation 3 6 3 2 11" xfId="15120"/>
    <cellStyle name="Calculation 3 6 3 2 2" xfId="15121"/>
    <cellStyle name="Calculation 3 6 3 2 3" xfId="15122"/>
    <cellStyle name="Calculation 3 6 3 2 4" xfId="15123"/>
    <cellStyle name="Calculation 3 6 3 2 5" xfId="15124"/>
    <cellStyle name="Calculation 3 6 3 2 6" xfId="15125"/>
    <cellStyle name="Calculation 3 6 3 2 7" xfId="15126"/>
    <cellStyle name="Calculation 3 6 3 2 8" xfId="15127"/>
    <cellStyle name="Calculation 3 6 3 2 9" xfId="15128"/>
    <cellStyle name="Calculation 3 6 3 3" xfId="15129"/>
    <cellStyle name="Calculation 3 6 3 4" xfId="15130"/>
    <cellStyle name="Calculation 3 6 3 5" xfId="15131"/>
    <cellStyle name="Calculation 3 6 3 6" xfId="15132"/>
    <cellStyle name="Calculation 3 6 3 7" xfId="15133"/>
    <cellStyle name="Calculation 3 6 3 8" xfId="15134"/>
    <cellStyle name="Calculation 3 6 3 9" xfId="15135"/>
    <cellStyle name="Calculation 3 6 4" xfId="15136"/>
    <cellStyle name="Calculation 3 6 4 10" xfId="15137"/>
    <cellStyle name="Calculation 3 6 4 11" xfId="15138"/>
    <cellStyle name="Calculation 3 6 4 2" xfId="15139"/>
    <cellStyle name="Calculation 3 6 4 3" xfId="15140"/>
    <cellStyle name="Calculation 3 6 4 4" xfId="15141"/>
    <cellStyle name="Calculation 3 6 4 5" xfId="15142"/>
    <cellStyle name="Calculation 3 6 4 6" xfId="15143"/>
    <cellStyle name="Calculation 3 6 4 7" xfId="15144"/>
    <cellStyle name="Calculation 3 6 4 8" xfId="15145"/>
    <cellStyle name="Calculation 3 6 4 9" xfId="15146"/>
    <cellStyle name="Calculation 3 6 5" xfId="15147"/>
    <cellStyle name="Calculation 3 6 6" xfId="15148"/>
    <cellStyle name="Calculation 3 6 7" xfId="15149"/>
    <cellStyle name="Calculation 3 6 8" xfId="15150"/>
    <cellStyle name="Calculation 3 6 9" xfId="15151"/>
    <cellStyle name="Calculation 3 7" xfId="15152"/>
    <cellStyle name="Calculation 3 7 10" xfId="15153"/>
    <cellStyle name="Calculation 3 7 11" xfId="15154"/>
    <cellStyle name="Calculation 3 7 12" xfId="15155"/>
    <cellStyle name="Calculation 3 7 13" xfId="15156"/>
    <cellStyle name="Calculation 3 7 2" xfId="15157"/>
    <cellStyle name="Calculation 3 7 2 10" xfId="15158"/>
    <cellStyle name="Calculation 3 7 2 11" xfId="15159"/>
    <cellStyle name="Calculation 3 7 2 12" xfId="15160"/>
    <cellStyle name="Calculation 3 7 2 2" xfId="15161"/>
    <cellStyle name="Calculation 3 7 2 2 10" xfId="15162"/>
    <cellStyle name="Calculation 3 7 2 2 11" xfId="15163"/>
    <cellStyle name="Calculation 3 7 2 2 2" xfId="15164"/>
    <cellStyle name="Calculation 3 7 2 2 2 10" xfId="15165"/>
    <cellStyle name="Calculation 3 7 2 2 2 11" xfId="15166"/>
    <cellStyle name="Calculation 3 7 2 2 2 2" xfId="15167"/>
    <cellStyle name="Calculation 3 7 2 2 2 3" xfId="15168"/>
    <cellStyle name="Calculation 3 7 2 2 2 4" xfId="15169"/>
    <cellStyle name="Calculation 3 7 2 2 2 5" xfId="15170"/>
    <cellStyle name="Calculation 3 7 2 2 2 6" xfId="15171"/>
    <cellStyle name="Calculation 3 7 2 2 2 7" xfId="15172"/>
    <cellStyle name="Calculation 3 7 2 2 2 8" xfId="15173"/>
    <cellStyle name="Calculation 3 7 2 2 2 9" xfId="15174"/>
    <cellStyle name="Calculation 3 7 2 2 3" xfId="15175"/>
    <cellStyle name="Calculation 3 7 2 2 4" xfId="15176"/>
    <cellStyle name="Calculation 3 7 2 2 5" xfId="15177"/>
    <cellStyle name="Calculation 3 7 2 2 6" xfId="15178"/>
    <cellStyle name="Calculation 3 7 2 2 7" xfId="15179"/>
    <cellStyle name="Calculation 3 7 2 2 8" xfId="15180"/>
    <cellStyle name="Calculation 3 7 2 2 9" xfId="15181"/>
    <cellStyle name="Calculation 3 7 2 3" xfId="15182"/>
    <cellStyle name="Calculation 3 7 2 3 10" xfId="15183"/>
    <cellStyle name="Calculation 3 7 2 3 11" xfId="15184"/>
    <cellStyle name="Calculation 3 7 2 3 2" xfId="15185"/>
    <cellStyle name="Calculation 3 7 2 3 3" xfId="15186"/>
    <cellStyle name="Calculation 3 7 2 3 4" xfId="15187"/>
    <cellStyle name="Calculation 3 7 2 3 5" xfId="15188"/>
    <cellStyle name="Calculation 3 7 2 3 6" xfId="15189"/>
    <cellStyle name="Calculation 3 7 2 3 7" xfId="15190"/>
    <cellStyle name="Calculation 3 7 2 3 8" xfId="15191"/>
    <cellStyle name="Calculation 3 7 2 3 9" xfId="15192"/>
    <cellStyle name="Calculation 3 7 2 4" xfId="15193"/>
    <cellStyle name="Calculation 3 7 2 5" xfId="15194"/>
    <cellStyle name="Calculation 3 7 2 6" xfId="15195"/>
    <cellStyle name="Calculation 3 7 2 7" xfId="15196"/>
    <cellStyle name="Calculation 3 7 2 8" xfId="15197"/>
    <cellStyle name="Calculation 3 7 2 9" xfId="15198"/>
    <cellStyle name="Calculation 3 7 3" xfId="15199"/>
    <cellStyle name="Calculation 3 7 3 10" xfId="15200"/>
    <cellStyle name="Calculation 3 7 3 11" xfId="15201"/>
    <cellStyle name="Calculation 3 7 3 2" xfId="15202"/>
    <cellStyle name="Calculation 3 7 3 2 10" xfId="15203"/>
    <cellStyle name="Calculation 3 7 3 2 11" xfId="15204"/>
    <cellStyle name="Calculation 3 7 3 2 2" xfId="15205"/>
    <cellStyle name="Calculation 3 7 3 2 3" xfId="15206"/>
    <cellStyle name="Calculation 3 7 3 2 4" xfId="15207"/>
    <cellStyle name="Calculation 3 7 3 2 5" xfId="15208"/>
    <cellStyle name="Calculation 3 7 3 2 6" xfId="15209"/>
    <cellStyle name="Calculation 3 7 3 2 7" xfId="15210"/>
    <cellStyle name="Calculation 3 7 3 2 8" xfId="15211"/>
    <cellStyle name="Calculation 3 7 3 2 9" xfId="15212"/>
    <cellStyle name="Calculation 3 7 3 3" xfId="15213"/>
    <cellStyle name="Calculation 3 7 3 4" xfId="15214"/>
    <cellStyle name="Calculation 3 7 3 5" xfId="15215"/>
    <cellStyle name="Calculation 3 7 3 6" xfId="15216"/>
    <cellStyle name="Calculation 3 7 3 7" xfId="15217"/>
    <cellStyle name="Calculation 3 7 3 8" xfId="15218"/>
    <cellStyle name="Calculation 3 7 3 9" xfId="15219"/>
    <cellStyle name="Calculation 3 7 4" xfId="15220"/>
    <cellStyle name="Calculation 3 7 4 10" xfId="15221"/>
    <cellStyle name="Calculation 3 7 4 11" xfId="15222"/>
    <cellStyle name="Calculation 3 7 4 2" xfId="15223"/>
    <cellStyle name="Calculation 3 7 4 3" xfId="15224"/>
    <cellStyle name="Calculation 3 7 4 4" xfId="15225"/>
    <cellStyle name="Calculation 3 7 4 5" xfId="15226"/>
    <cellStyle name="Calculation 3 7 4 6" xfId="15227"/>
    <cellStyle name="Calculation 3 7 4 7" xfId="15228"/>
    <cellStyle name="Calculation 3 7 4 8" xfId="15229"/>
    <cellStyle name="Calculation 3 7 4 9" xfId="15230"/>
    <cellStyle name="Calculation 3 7 5" xfId="15231"/>
    <cellStyle name="Calculation 3 7 6" xfId="15232"/>
    <cellStyle name="Calculation 3 7 7" xfId="15233"/>
    <cellStyle name="Calculation 3 7 8" xfId="15234"/>
    <cellStyle name="Calculation 3 7 9" xfId="15235"/>
    <cellStyle name="Calculation 3 8" xfId="15236"/>
    <cellStyle name="Calculation 4" xfId="15237"/>
    <cellStyle name="Calculation 4 2" xfId="15238"/>
    <cellStyle name="Calculation 4 2 10" xfId="15239"/>
    <cellStyle name="Calculation 4 2 11" xfId="15240"/>
    <cellStyle name="Calculation 4 2 12" xfId="15241"/>
    <cellStyle name="Calculation 4 2 13" xfId="15242"/>
    <cellStyle name="Calculation 4 2 2" xfId="15243"/>
    <cellStyle name="Calculation 4 2 2 10" xfId="15244"/>
    <cellStyle name="Calculation 4 2 2 11" xfId="15245"/>
    <cellStyle name="Calculation 4 2 2 12" xfId="15246"/>
    <cellStyle name="Calculation 4 2 2 2" xfId="15247"/>
    <cellStyle name="Calculation 4 2 2 2 10" xfId="15248"/>
    <cellStyle name="Calculation 4 2 2 2 11" xfId="15249"/>
    <cellStyle name="Calculation 4 2 2 2 2" xfId="15250"/>
    <cellStyle name="Calculation 4 2 2 2 2 10" xfId="15251"/>
    <cellStyle name="Calculation 4 2 2 2 2 11" xfId="15252"/>
    <cellStyle name="Calculation 4 2 2 2 2 2" xfId="15253"/>
    <cellStyle name="Calculation 4 2 2 2 2 3" xfId="15254"/>
    <cellStyle name="Calculation 4 2 2 2 2 4" xfId="15255"/>
    <cellStyle name="Calculation 4 2 2 2 2 5" xfId="15256"/>
    <cellStyle name="Calculation 4 2 2 2 2 6" xfId="15257"/>
    <cellStyle name="Calculation 4 2 2 2 2 7" xfId="15258"/>
    <cellStyle name="Calculation 4 2 2 2 2 8" xfId="15259"/>
    <cellStyle name="Calculation 4 2 2 2 2 9" xfId="15260"/>
    <cellStyle name="Calculation 4 2 2 2 3" xfId="15261"/>
    <cellStyle name="Calculation 4 2 2 2 4" xfId="15262"/>
    <cellStyle name="Calculation 4 2 2 2 5" xfId="15263"/>
    <cellStyle name="Calculation 4 2 2 2 6" xfId="15264"/>
    <cellStyle name="Calculation 4 2 2 2 7" xfId="15265"/>
    <cellStyle name="Calculation 4 2 2 2 8" xfId="15266"/>
    <cellStyle name="Calculation 4 2 2 2 9" xfId="15267"/>
    <cellStyle name="Calculation 4 2 2 3" xfId="15268"/>
    <cellStyle name="Calculation 4 2 2 3 10" xfId="15269"/>
    <cellStyle name="Calculation 4 2 2 3 11" xfId="15270"/>
    <cellStyle name="Calculation 4 2 2 3 2" xfId="15271"/>
    <cellStyle name="Calculation 4 2 2 3 3" xfId="15272"/>
    <cellStyle name="Calculation 4 2 2 3 4" xfId="15273"/>
    <cellStyle name="Calculation 4 2 2 3 5" xfId="15274"/>
    <cellStyle name="Calculation 4 2 2 3 6" xfId="15275"/>
    <cellStyle name="Calculation 4 2 2 3 7" xfId="15276"/>
    <cellStyle name="Calculation 4 2 2 3 8" xfId="15277"/>
    <cellStyle name="Calculation 4 2 2 3 9" xfId="15278"/>
    <cellStyle name="Calculation 4 2 2 4" xfId="15279"/>
    <cellStyle name="Calculation 4 2 2 5" xfId="15280"/>
    <cellStyle name="Calculation 4 2 2 6" xfId="15281"/>
    <cellStyle name="Calculation 4 2 2 7" xfId="15282"/>
    <cellStyle name="Calculation 4 2 2 8" xfId="15283"/>
    <cellStyle name="Calculation 4 2 2 9" xfId="15284"/>
    <cellStyle name="Calculation 4 2 3" xfId="15285"/>
    <cellStyle name="Calculation 4 2 3 10" xfId="15286"/>
    <cellStyle name="Calculation 4 2 3 11" xfId="15287"/>
    <cellStyle name="Calculation 4 2 3 2" xfId="15288"/>
    <cellStyle name="Calculation 4 2 3 2 10" xfId="15289"/>
    <cellStyle name="Calculation 4 2 3 2 11" xfId="15290"/>
    <cellStyle name="Calculation 4 2 3 2 2" xfId="15291"/>
    <cellStyle name="Calculation 4 2 3 2 3" xfId="15292"/>
    <cellStyle name="Calculation 4 2 3 2 4" xfId="15293"/>
    <cellStyle name="Calculation 4 2 3 2 5" xfId="15294"/>
    <cellStyle name="Calculation 4 2 3 2 6" xfId="15295"/>
    <cellStyle name="Calculation 4 2 3 2 7" xfId="15296"/>
    <cellStyle name="Calculation 4 2 3 2 8" xfId="15297"/>
    <cellStyle name="Calculation 4 2 3 2 9" xfId="15298"/>
    <cellStyle name="Calculation 4 2 3 3" xfId="15299"/>
    <cellStyle name="Calculation 4 2 3 4" xfId="15300"/>
    <cellStyle name="Calculation 4 2 3 5" xfId="15301"/>
    <cellStyle name="Calculation 4 2 3 6" xfId="15302"/>
    <cellStyle name="Calculation 4 2 3 7" xfId="15303"/>
    <cellStyle name="Calculation 4 2 3 8" xfId="15304"/>
    <cellStyle name="Calculation 4 2 3 9" xfId="15305"/>
    <cellStyle name="Calculation 4 2 4" xfId="15306"/>
    <cellStyle name="Calculation 4 2 4 10" xfId="15307"/>
    <cellStyle name="Calculation 4 2 4 11" xfId="15308"/>
    <cellStyle name="Calculation 4 2 4 2" xfId="15309"/>
    <cellStyle name="Calculation 4 2 4 3" xfId="15310"/>
    <cellStyle name="Calculation 4 2 4 4" xfId="15311"/>
    <cellStyle name="Calculation 4 2 4 5" xfId="15312"/>
    <cellStyle name="Calculation 4 2 4 6" xfId="15313"/>
    <cellStyle name="Calculation 4 2 4 7" xfId="15314"/>
    <cellStyle name="Calculation 4 2 4 8" xfId="15315"/>
    <cellStyle name="Calculation 4 2 4 9" xfId="15316"/>
    <cellStyle name="Calculation 4 2 5" xfId="15317"/>
    <cellStyle name="Calculation 4 2 6" xfId="15318"/>
    <cellStyle name="Calculation 4 2 7" xfId="15319"/>
    <cellStyle name="Calculation 4 2 8" xfId="15320"/>
    <cellStyle name="Calculation 4 2 9" xfId="15321"/>
    <cellStyle name="Calculation 4 3" xfId="15322"/>
    <cellStyle name="Calculation 4 3 10" xfId="15323"/>
    <cellStyle name="Calculation 4 3 11" xfId="15324"/>
    <cellStyle name="Calculation 4 3 12" xfId="15325"/>
    <cellStyle name="Calculation 4 3 13" xfId="15326"/>
    <cellStyle name="Calculation 4 3 2" xfId="15327"/>
    <cellStyle name="Calculation 4 3 2 10" xfId="15328"/>
    <cellStyle name="Calculation 4 3 2 11" xfId="15329"/>
    <cellStyle name="Calculation 4 3 2 12" xfId="15330"/>
    <cellStyle name="Calculation 4 3 2 2" xfId="15331"/>
    <cellStyle name="Calculation 4 3 2 2 10" xfId="15332"/>
    <cellStyle name="Calculation 4 3 2 2 11" xfId="15333"/>
    <cellStyle name="Calculation 4 3 2 2 2" xfId="15334"/>
    <cellStyle name="Calculation 4 3 2 2 2 10" xfId="15335"/>
    <cellStyle name="Calculation 4 3 2 2 2 11" xfId="15336"/>
    <cellStyle name="Calculation 4 3 2 2 2 2" xfId="15337"/>
    <cellStyle name="Calculation 4 3 2 2 2 3" xfId="15338"/>
    <cellStyle name="Calculation 4 3 2 2 2 4" xfId="15339"/>
    <cellStyle name="Calculation 4 3 2 2 2 5" xfId="15340"/>
    <cellStyle name="Calculation 4 3 2 2 2 6" xfId="15341"/>
    <cellStyle name="Calculation 4 3 2 2 2 7" xfId="15342"/>
    <cellStyle name="Calculation 4 3 2 2 2 8" xfId="15343"/>
    <cellStyle name="Calculation 4 3 2 2 2 9" xfId="15344"/>
    <cellStyle name="Calculation 4 3 2 2 3" xfId="15345"/>
    <cellStyle name="Calculation 4 3 2 2 4" xfId="15346"/>
    <cellStyle name="Calculation 4 3 2 2 5" xfId="15347"/>
    <cellStyle name="Calculation 4 3 2 2 6" xfId="15348"/>
    <cellStyle name="Calculation 4 3 2 2 7" xfId="15349"/>
    <cellStyle name="Calculation 4 3 2 2 8" xfId="15350"/>
    <cellStyle name="Calculation 4 3 2 2 9" xfId="15351"/>
    <cellStyle name="Calculation 4 3 2 3" xfId="15352"/>
    <cellStyle name="Calculation 4 3 2 3 10" xfId="15353"/>
    <cellStyle name="Calculation 4 3 2 3 11" xfId="15354"/>
    <cellStyle name="Calculation 4 3 2 3 2" xfId="15355"/>
    <cellStyle name="Calculation 4 3 2 3 3" xfId="15356"/>
    <cellStyle name="Calculation 4 3 2 3 4" xfId="15357"/>
    <cellStyle name="Calculation 4 3 2 3 5" xfId="15358"/>
    <cellStyle name="Calculation 4 3 2 3 6" xfId="15359"/>
    <cellStyle name="Calculation 4 3 2 3 7" xfId="15360"/>
    <cellStyle name="Calculation 4 3 2 3 8" xfId="15361"/>
    <cellStyle name="Calculation 4 3 2 3 9" xfId="15362"/>
    <cellStyle name="Calculation 4 3 2 4" xfId="15363"/>
    <cellStyle name="Calculation 4 3 2 5" xfId="15364"/>
    <cellStyle name="Calculation 4 3 2 6" xfId="15365"/>
    <cellStyle name="Calculation 4 3 2 7" xfId="15366"/>
    <cellStyle name="Calculation 4 3 2 8" xfId="15367"/>
    <cellStyle name="Calculation 4 3 2 9" xfId="15368"/>
    <cellStyle name="Calculation 4 3 3" xfId="15369"/>
    <cellStyle name="Calculation 4 3 3 10" xfId="15370"/>
    <cellStyle name="Calculation 4 3 3 11" xfId="15371"/>
    <cellStyle name="Calculation 4 3 3 2" xfId="15372"/>
    <cellStyle name="Calculation 4 3 3 2 10" xfId="15373"/>
    <cellStyle name="Calculation 4 3 3 2 11" xfId="15374"/>
    <cellStyle name="Calculation 4 3 3 2 2" xfId="15375"/>
    <cellStyle name="Calculation 4 3 3 2 3" xfId="15376"/>
    <cellStyle name="Calculation 4 3 3 2 4" xfId="15377"/>
    <cellStyle name="Calculation 4 3 3 2 5" xfId="15378"/>
    <cellStyle name="Calculation 4 3 3 2 6" xfId="15379"/>
    <cellStyle name="Calculation 4 3 3 2 7" xfId="15380"/>
    <cellStyle name="Calculation 4 3 3 2 8" xfId="15381"/>
    <cellStyle name="Calculation 4 3 3 2 9" xfId="15382"/>
    <cellStyle name="Calculation 4 3 3 3" xfId="15383"/>
    <cellStyle name="Calculation 4 3 3 4" xfId="15384"/>
    <cellStyle name="Calculation 4 3 3 5" xfId="15385"/>
    <cellStyle name="Calculation 4 3 3 6" xfId="15386"/>
    <cellStyle name="Calculation 4 3 3 7" xfId="15387"/>
    <cellStyle name="Calculation 4 3 3 8" xfId="15388"/>
    <cellStyle name="Calculation 4 3 3 9" xfId="15389"/>
    <cellStyle name="Calculation 4 3 4" xfId="15390"/>
    <cellStyle name="Calculation 4 3 4 10" xfId="15391"/>
    <cellStyle name="Calculation 4 3 4 11" xfId="15392"/>
    <cellStyle name="Calculation 4 3 4 2" xfId="15393"/>
    <cellStyle name="Calculation 4 3 4 3" xfId="15394"/>
    <cellStyle name="Calculation 4 3 4 4" xfId="15395"/>
    <cellStyle name="Calculation 4 3 4 5" xfId="15396"/>
    <cellStyle name="Calculation 4 3 4 6" xfId="15397"/>
    <cellStyle name="Calculation 4 3 4 7" xfId="15398"/>
    <cellStyle name="Calculation 4 3 4 8" xfId="15399"/>
    <cellStyle name="Calculation 4 3 4 9" xfId="15400"/>
    <cellStyle name="Calculation 4 3 5" xfId="15401"/>
    <cellStyle name="Calculation 4 3 6" xfId="15402"/>
    <cellStyle name="Calculation 4 3 7" xfId="15403"/>
    <cellStyle name="Calculation 4 3 8" xfId="15404"/>
    <cellStyle name="Calculation 4 3 9" xfId="15405"/>
    <cellStyle name="Calculation 4 4" xfId="15406"/>
    <cellStyle name="Calculation 4 4 10" xfId="15407"/>
    <cellStyle name="Calculation 4 4 11" xfId="15408"/>
    <cellStyle name="Calculation 4 4 12" xfId="15409"/>
    <cellStyle name="Calculation 4 4 13" xfId="15410"/>
    <cellStyle name="Calculation 4 4 2" xfId="15411"/>
    <cellStyle name="Calculation 4 4 2 10" xfId="15412"/>
    <cellStyle name="Calculation 4 4 2 11" xfId="15413"/>
    <cellStyle name="Calculation 4 4 2 12" xfId="15414"/>
    <cellStyle name="Calculation 4 4 2 2" xfId="15415"/>
    <cellStyle name="Calculation 4 4 2 2 10" xfId="15416"/>
    <cellStyle name="Calculation 4 4 2 2 11" xfId="15417"/>
    <cellStyle name="Calculation 4 4 2 2 2" xfId="15418"/>
    <cellStyle name="Calculation 4 4 2 2 2 10" xfId="15419"/>
    <cellStyle name="Calculation 4 4 2 2 2 11" xfId="15420"/>
    <cellStyle name="Calculation 4 4 2 2 2 2" xfId="15421"/>
    <cellStyle name="Calculation 4 4 2 2 2 3" xfId="15422"/>
    <cellStyle name="Calculation 4 4 2 2 2 4" xfId="15423"/>
    <cellStyle name="Calculation 4 4 2 2 2 5" xfId="15424"/>
    <cellStyle name="Calculation 4 4 2 2 2 6" xfId="15425"/>
    <cellStyle name="Calculation 4 4 2 2 2 7" xfId="15426"/>
    <cellStyle name="Calculation 4 4 2 2 2 8" xfId="15427"/>
    <cellStyle name="Calculation 4 4 2 2 2 9" xfId="15428"/>
    <cellStyle name="Calculation 4 4 2 2 3" xfId="15429"/>
    <cellStyle name="Calculation 4 4 2 2 4" xfId="15430"/>
    <cellStyle name="Calculation 4 4 2 2 5" xfId="15431"/>
    <cellStyle name="Calculation 4 4 2 2 6" xfId="15432"/>
    <cellStyle name="Calculation 4 4 2 2 7" xfId="15433"/>
    <cellStyle name="Calculation 4 4 2 2 8" xfId="15434"/>
    <cellStyle name="Calculation 4 4 2 2 9" xfId="15435"/>
    <cellStyle name="Calculation 4 4 2 3" xfId="15436"/>
    <cellStyle name="Calculation 4 4 2 3 10" xfId="15437"/>
    <cellStyle name="Calculation 4 4 2 3 11" xfId="15438"/>
    <cellStyle name="Calculation 4 4 2 3 2" xfId="15439"/>
    <cellStyle name="Calculation 4 4 2 3 3" xfId="15440"/>
    <cellStyle name="Calculation 4 4 2 3 4" xfId="15441"/>
    <cellStyle name="Calculation 4 4 2 3 5" xfId="15442"/>
    <cellStyle name="Calculation 4 4 2 3 6" xfId="15443"/>
    <cellStyle name="Calculation 4 4 2 3 7" xfId="15444"/>
    <cellStyle name="Calculation 4 4 2 3 8" xfId="15445"/>
    <cellStyle name="Calculation 4 4 2 3 9" xfId="15446"/>
    <cellStyle name="Calculation 4 4 2 4" xfId="15447"/>
    <cellStyle name="Calculation 4 4 2 5" xfId="15448"/>
    <cellStyle name="Calculation 4 4 2 6" xfId="15449"/>
    <cellStyle name="Calculation 4 4 2 7" xfId="15450"/>
    <cellStyle name="Calculation 4 4 2 8" xfId="15451"/>
    <cellStyle name="Calculation 4 4 2 9" xfId="15452"/>
    <cellStyle name="Calculation 4 4 3" xfId="15453"/>
    <cellStyle name="Calculation 4 4 3 10" xfId="15454"/>
    <cellStyle name="Calculation 4 4 3 11" xfId="15455"/>
    <cellStyle name="Calculation 4 4 3 2" xfId="15456"/>
    <cellStyle name="Calculation 4 4 3 2 10" xfId="15457"/>
    <cellStyle name="Calculation 4 4 3 2 11" xfId="15458"/>
    <cellStyle name="Calculation 4 4 3 2 2" xfId="15459"/>
    <cellStyle name="Calculation 4 4 3 2 3" xfId="15460"/>
    <cellStyle name="Calculation 4 4 3 2 4" xfId="15461"/>
    <cellStyle name="Calculation 4 4 3 2 5" xfId="15462"/>
    <cellStyle name="Calculation 4 4 3 2 6" xfId="15463"/>
    <cellStyle name="Calculation 4 4 3 2 7" xfId="15464"/>
    <cellStyle name="Calculation 4 4 3 2 8" xfId="15465"/>
    <cellStyle name="Calculation 4 4 3 2 9" xfId="15466"/>
    <cellStyle name="Calculation 4 4 3 3" xfId="15467"/>
    <cellStyle name="Calculation 4 4 3 4" xfId="15468"/>
    <cellStyle name="Calculation 4 4 3 5" xfId="15469"/>
    <cellStyle name="Calculation 4 4 3 6" xfId="15470"/>
    <cellStyle name="Calculation 4 4 3 7" xfId="15471"/>
    <cellStyle name="Calculation 4 4 3 8" xfId="15472"/>
    <cellStyle name="Calculation 4 4 3 9" xfId="15473"/>
    <cellStyle name="Calculation 4 4 4" xfId="15474"/>
    <cellStyle name="Calculation 4 4 4 10" xfId="15475"/>
    <cellStyle name="Calculation 4 4 4 11" xfId="15476"/>
    <cellStyle name="Calculation 4 4 4 2" xfId="15477"/>
    <cellStyle name="Calculation 4 4 4 3" xfId="15478"/>
    <cellStyle name="Calculation 4 4 4 4" xfId="15479"/>
    <cellStyle name="Calculation 4 4 4 5" xfId="15480"/>
    <cellStyle name="Calculation 4 4 4 6" xfId="15481"/>
    <cellStyle name="Calculation 4 4 4 7" xfId="15482"/>
    <cellStyle name="Calculation 4 4 4 8" xfId="15483"/>
    <cellStyle name="Calculation 4 4 4 9" xfId="15484"/>
    <cellStyle name="Calculation 4 4 5" xfId="15485"/>
    <cellStyle name="Calculation 4 4 6" xfId="15486"/>
    <cellStyle name="Calculation 4 4 7" xfId="15487"/>
    <cellStyle name="Calculation 4 4 8" xfId="15488"/>
    <cellStyle name="Calculation 4 4 9" xfId="15489"/>
    <cellStyle name="Calculation 4 5" xfId="15490"/>
    <cellStyle name="Calculation 4 5 10" xfId="15491"/>
    <cellStyle name="Calculation 4 5 11" xfId="15492"/>
    <cellStyle name="Calculation 4 5 12" xfId="15493"/>
    <cellStyle name="Calculation 4 5 13" xfId="15494"/>
    <cellStyle name="Calculation 4 5 2" xfId="15495"/>
    <cellStyle name="Calculation 4 5 2 10" xfId="15496"/>
    <cellStyle name="Calculation 4 5 2 11" xfId="15497"/>
    <cellStyle name="Calculation 4 5 2 12" xfId="15498"/>
    <cellStyle name="Calculation 4 5 2 2" xfId="15499"/>
    <cellStyle name="Calculation 4 5 2 2 10" xfId="15500"/>
    <cellStyle name="Calculation 4 5 2 2 11" xfId="15501"/>
    <cellStyle name="Calculation 4 5 2 2 2" xfId="15502"/>
    <cellStyle name="Calculation 4 5 2 2 2 10" xfId="15503"/>
    <cellStyle name="Calculation 4 5 2 2 2 11" xfId="15504"/>
    <cellStyle name="Calculation 4 5 2 2 2 2" xfId="15505"/>
    <cellStyle name="Calculation 4 5 2 2 2 3" xfId="15506"/>
    <cellStyle name="Calculation 4 5 2 2 2 4" xfId="15507"/>
    <cellStyle name="Calculation 4 5 2 2 2 5" xfId="15508"/>
    <cellStyle name="Calculation 4 5 2 2 2 6" xfId="15509"/>
    <cellStyle name="Calculation 4 5 2 2 2 7" xfId="15510"/>
    <cellStyle name="Calculation 4 5 2 2 2 8" xfId="15511"/>
    <cellStyle name="Calculation 4 5 2 2 2 9" xfId="15512"/>
    <cellStyle name="Calculation 4 5 2 2 3" xfId="15513"/>
    <cellStyle name="Calculation 4 5 2 2 4" xfId="15514"/>
    <cellStyle name="Calculation 4 5 2 2 5" xfId="15515"/>
    <cellStyle name="Calculation 4 5 2 2 6" xfId="15516"/>
    <cellStyle name="Calculation 4 5 2 2 7" xfId="15517"/>
    <cellStyle name="Calculation 4 5 2 2 8" xfId="15518"/>
    <cellStyle name="Calculation 4 5 2 2 9" xfId="15519"/>
    <cellStyle name="Calculation 4 5 2 3" xfId="15520"/>
    <cellStyle name="Calculation 4 5 2 3 10" xfId="15521"/>
    <cellStyle name="Calculation 4 5 2 3 11" xfId="15522"/>
    <cellStyle name="Calculation 4 5 2 3 2" xfId="15523"/>
    <cellStyle name="Calculation 4 5 2 3 3" xfId="15524"/>
    <cellStyle name="Calculation 4 5 2 3 4" xfId="15525"/>
    <cellStyle name="Calculation 4 5 2 3 5" xfId="15526"/>
    <cellStyle name="Calculation 4 5 2 3 6" xfId="15527"/>
    <cellStyle name="Calculation 4 5 2 3 7" xfId="15528"/>
    <cellStyle name="Calculation 4 5 2 3 8" xfId="15529"/>
    <cellStyle name="Calculation 4 5 2 3 9" xfId="15530"/>
    <cellStyle name="Calculation 4 5 2 4" xfId="15531"/>
    <cellStyle name="Calculation 4 5 2 5" xfId="15532"/>
    <cellStyle name="Calculation 4 5 2 6" xfId="15533"/>
    <cellStyle name="Calculation 4 5 2 7" xfId="15534"/>
    <cellStyle name="Calculation 4 5 2 8" xfId="15535"/>
    <cellStyle name="Calculation 4 5 2 9" xfId="15536"/>
    <cellStyle name="Calculation 4 5 3" xfId="15537"/>
    <cellStyle name="Calculation 4 5 3 10" xfId="15538"/>
    <cellStyle name="Calculation 4 5 3 11" xfId="15539"/>
    <cellStyle name="Calculation 4 5 3 2" xfId="15540"/>
    <cellStyle name="Calculation 4 5 3 2 10" xfId="15541"/>
    <cellStyle name="Calculation 4 5 3 2 11" xfId="15542"/>
    <cellStyle name="Calculation 4 5 3 2 2" xfId="15543"/>
    <cellStyle name="Calculation 4 5 3 2 3" xfId="15544"/>
    <cellStyle name="Calculation 4 5 3 2 4" xfId="15545"/>
    <cellStyle name="Calculation 4 5 3 2 5" xfId="15546"/>
    <cellStyle name="Calculation 4 5 3 2 6" xfId="15547"/>
    <cellStyle name="Calculation 4 5 3 2 7" xfId="15548"/>
    <cellStyle name="Calculation 4 5 3 2 8" xfId="15549"/>
    <cellStyle name="Calculation 4 5 3 2 9" xfId="15550"/>
    <cellStyle name="Calculation 4 5 3 3" xfId="15551"/>
    <cellStyle name="Calculation 4 5 3 4" xfId="15552"/>
    <cellStyle name="Calculation 4 5 3 5" xfId="15553"/>
    <cellStyle name="Calculation 4 5 3 6" xfId="15554"/>
    <cellStyle name="Calculation 4 5 3 7" xfId="15555"/>
    <cellStyle name="Calculation 4 5 3 8" xfId="15556"/>
    <cellStyle name="Calculation 4 5 3 9" xfId="15557"/>
    <cellStyle name="Calculation 4 5 4" xfId="15558"/>
    <cellStyle name="Calculation 4 5 4 10" xfId="15559"/>
    <cellStyle name="Calculation 4 5 4 11" xfId="15560"/>
    <cellStyle name="Calculation 4 5 4 2" xfId="15561"/>
    <cellStyle name="Calculation 4 5 4 3" xfId="15562"/>
    <cellStyle name="Calculation 4 5 4 4" xfId="15563"/>
    <cellStyle name="Calculation 4 5 4 5" xfId="15564"/>
    <cellStyle name="Calculation 4 5 4 6" xfId="15565"/>
    <cellStyle name="Calculation 4 5 4 7" xfId="15566"/>
    <cellStyle name="Calculation 4 5 4 8" xfId="15567"/>
    <cellStyle name="Calculation 4 5 4 9" xfId="15568"/>
    <cellStyle name="Calculation 4 5 5" xfId="15569"/>
    <cellStyle name="Calculation 4 5 6" xfId="15570"/>
    <cellStyle name="Calculation 4 5 7" xfId="15571"/>
    <cellStyle name="Calculation 4 5 8" xfId="15572"/>
    <cellStyle name="Calculation 4 5 9" xfId="15573"/>
    <cellStyle name="Calculation 4 6" xfId="15574"/>
    <cellStyle name="Calculation 4 6 10" xfId="15575"/>
    <cellStyle name="Calculation 4 6 11" xfId="15576"/>
    <cellStyle name="Calculation 4 6 12" xfId="15577"/>
    <cellStyle name="Calculation 4 6 13" xfId="15578"/>
    <cellStyle name="Calculation 4 6 2" xfId="15579"/>
    <cellStyle name="Calculation 4 6 2 10" xfId="15580"/>
    <cellStyle name="Calculation 4 6 2 11" xfId="15581"/>
    <cellStyle name="Calculation 4 6 2 12" xfId="15582"/>
    <cellStyle name="Calculation 4 6 2 2" xfId="15583"/>
    <cellStyle name="Calculation 4 6 2 2 10" xfId="15584"/>
    <cellStyle name="Calculation 4 6 2 2 11" xfId="15585"/>
    <cellStyle name="Calculation 4 6 2 2 2" xfId="15586"/>
    <cellStyle name="Calculation 4 6 2 2 2 10" xfId="15587"/>
    <cellStyle name="Calculation 4 6 2 2 2 11" xfId="15588"/>
    <cellStyle name="Calculation 4 6 2 2 2 2" xfId="15589"/>
    <cellStyle name="Calculation 4 6 2 2 2 3" xfId="15590"/>
    <cellStyle name="Calculation 4 6 2 2 2 4" xfId="15591"/>
    <cellStyle name="Calculation 4 6 2 2 2 5" xfId="15592"/>
    <cellStyle name="Calculation 4 6 2 2 2 6" xfId="15593"/>
    <cellStyle name="Calculation 4 6 2 2 2 7" xfId="15594"/>
    <cellStyle name="Calculation 4 6 2 2 2 8" xfId="15595"/>
    <cellStyle name="Calculation 4 6 2 2 2 9" xfId="15596"/>
    <cellStyle name="Calculation 4 6 2 2 3" xfId="15597"/>
    <cellStyle name="Calculation 4 6 2 2 4" xfId="15598"/>
    <cellStyle name="Calculation 4 6 2 2 5" xfId="15599"/>
    <cellStyle name="Calculation 4 6 2 2 6" xfId="15600"/>
    <cellStyle name="Calculation 4 6 2 2 7" xfId="15601"/>
    <cellStyle name="Calculation 4 6 2 2 8" xfId="15602"/>
    <cellStyle name="Calculation 4 6 2 2 9" xfId="15603"/>
    <cellStyle name="Calculation 4 6 2 3" xfId="15604"/>
    <cellStyle name="Calculation 4 6 2 3 10" xfId="15605"/>
    <cellStyle name="Calculation 4 6 2 3 11" xfId="15606"/>
    <cellStyle name="Calculation 4 6 2 3 2" xfId="15607"/>
    <cellStyle name="Calculation 4 6 2 3 3" xfId="15608"/>
    <cellStyle name="Calculation 4 6 2 3 4" xfId="15609"/>
    <cellStyle name="Calculation 4 6 2 3 5" xfId="15610"/>
    <cellStyle name="Calculation 4 6 2 3 6" xfId="15611"/>
    <cellStyle name="Calculation 4 6 2 3 7" xfId="15612"/>
    <cellStyle name="Calculation 4 6 2 3 8" xfId="15613"/>
    <cellStyle name="Calculation 4 6 2 3 9" xfId="15614"/>
    <cellStyle name="Calculation 4 6 2 4" xfId="15615"/>
    <cellStyle name="Calculation 4 6 2 5" xfId="15616"/>
    <cellStyle name="Calculation 4 6 2 6" xfId="15617"/>
    <cellStyle name="Calculation 4 6 2 7" xfId="15618"/>
    <cellStyle name="Calculation 4 6 2 8" xfId="15619"/>
    <cellStyle name="Calculation 4 6 2 9" xfId="15620"/>
    <cellStyle name="Calculation 4 6 3" xfId="15621"/>
    <cellStyle name="Calculation 4 6 3 10" xfId="15622"/>
    <cellStyle name="Calculation 4 6 3 11" xfId="15623"/>
    <cellStyle name="Calculation 4 6 3 2" xfId="15624"/>
    <cellStyle name="Calculation 4 6 3 2 10" xfId="15625"/>
    <cellStyle name="Calculation 4 6 3 2 11" xfId="15626"/>
    <cellStyle name="Calculation 4 6 3 2 2" xfId="15627"/>
    <cellStyle name="Calculation 4 6 3 2 3" xfId="15628"/>
    <cellStyle name="Calculation 4 6 3 2 4" xfId="15629"/>
    <cellStyle name="Calculation 4 6 3 2 5" xfId="15630"/>
    <cellStyle name="Calculation 4 6 3 2 6" xfId="15631"/>
    <cellStyle name="Calculation 4 6 3 2 7" xfId="15632"/>
    <cellStyle name="Calculation 4 6 3 2 8" xfId="15633"/>
    <cellStyle name="Calculation 4 6 3 2 9" xfId="15634"/>
    <cellStyle name="Calculation 4 6 3 3" xfId="15635"/>
    <cellStyle name="Calculation 4 6 3 4" xfId="15636"/>
    <cellStyle name="Calculation 4 6 3 5" xfId="15637"/>
    <cellStyle name="Calculation 4 6 3 6" xfId="15638"/>
    <cellStyle name="Calculation 4 6 3 7" xfId="15639"/>
    <cellStyle name="Calculation 4 6 3 8" xfId="15640"/>
    <cellStyle name="Calculation 4 6 3 9" xfId="15641"/>
    <cellStyle name="Calculation 4 6 4" xfId="15642"/>
    <cellStyle name="Calculation 4 6 4 10" xfId="15643"/>
    <cellStyle name="Calculation 4 6 4 11" xfId="15644"/>
    <cellStyle name="Calculation 4 6 4 2" xfId="15645"/>
    <cellStyle name="Calculation 4 6 4 3" xfId="15646"/>
    <cellStyle name="Calculation 4 6 4 4" xfId="15647"/>
    <cellStyle name="Calculation 4 6 4 5" xfId="15648"/>
    <cellStyle name="Calculation 4 6 4 6" xfId="15649"/>
    <cellStyle name="Calculation 4 6 4 7" xfId="15650"/>
    <cellStyle name="Calculation 4 6 4 8" xfId="15651"/>
    <cellStyle name="Calculation 4 6 4 9" xfId="15652"/>
    <cellStyle name="Calculation 4 6 5" xfId="15653"/>
    <cellStyle name="Calculation 4 6 6" xfId="15654"/>
    <cellStyle name="Calculation 4 6 7" xfId="15655"/>
    <cellStyle name="Calculation 4 6 8" xfId="15656"/>
    <cellStyle name="Calculation 4 6 9" xfId="15657"/>
    <cellStyle name="Calculation 4 7" xfId="15658"/>
    <cellStyle name="Calculation 4 7 10" xfId="15659"/>
    <cellStyle name="Calculation 4 7 11" xfId="15660"/>
    <cellStyle name="Calculation 4 7 12" xfId="15661"/>
    <cellStyle name="Calculation 4 7 13" xfId="15662"/>
    <cellStyle name="Calculation 4 7 2" xfId="15663"/>
    <cellStyle name="Calculation 4 7 2 10" xfId="15664"/>
    <cellStyle name="Calculation 4 7 2 11" xfId="15665"/>
    <cellStyle name="Calculation 4 7 2 12" xfId="15666"/>
    <cellStyle name="Calculation 4 7 2 2" xfId="15667"/>
    <cellStyle name="Calculation 4 7 2 2 10" xfId="15668"/>
    <cellStyle name="Calculation 4 7 2 2 11" xfId="15669"/>
    <cellStyle name="Calculation 4 7 2 2 2" xfId="15670"/>
    <cellStyle name="Calculation 4 7 2 2 2 10" xfId="15671"/>
    <cellStyle name="Calculation 4 7 2 2 2 11" xfId="15672"/>
    <cellStyle name="Calculation 4 7 2 2 2 2" xfId="15673"/>
    <cellStyle name="Calculation 4 7 2 2 2 3" xfId="15674"/>
    <cellStyle name="Calculation 4 7 2 2 2 4" xfId="15675"/>
    <cellStyle name="Calculation 4 7 2 2 2 5" xfId="15676"/>
    <cellStyle name="Calculation 4 7 2 2 2 6" xfId="15677"/>
    <cellStyle name="Calculation 4 7 2 2 2 7" xfId="15678"/>
    <cellStyle name="Calculation 4 7 2 2 2 8" xfId="15679"/>
    <cellStyle name="Calculation 4 7 2 2 2 9" xfId="15680"/>
    <cellStyle name="Calculation 4 7 2 2 3" xfId="15681"/>
    <cellStyle name="Calculation 4 7 2 2 4" xfId="15682"/>
    <cellStyle name="Calculation 4 7 2 2 5" xfId="15683"/>
    <cellStyle name="Calculation 4 7 2 2 6" xfId="15684"/>
    <cellStyle name="Calculation 4 7 2 2 7" xfId="15685"/>
    <cellStyle name="Calculation 4 7 2 2 8" xfId="15686"/>
    <cellStyle name="Calculation 4 7 2 2 9" xfId="15687"/>
    <cellStyle name="Calculation 4 7 2 3" xfId="15688"/>
    <cellStyle name="Calculation 4 7 2 3 10" xfId="15689"/>
    <cellStyle name="Calculation 4 7 2 3 11" xfId="15690"/>
    <cellStyle name="Calculation 4 7 2 3 2" xfId="15691"/>
    <cellStyle name="Calculation 4 7 2 3 3" xfId="15692"/>
    <cellStyle name="Calculation 4 7 2 3 4" xfId="15693"/>
    <cellStyle name="Calculation 4 7 2 3 5" xfId="15694"/>
    <cellStyle name="Calculation 4 7 2 3 6" xfId="15695"/>
    <cellStyle name="Calculation 4 7 2 3 7" xfId="15696"/>
    <cellStyle name="Calculation 4 7 2 3 8" xfId="15697"/>
    <cellStyle name="Calculation 4 7 2 3 9" xfId="15698"/>
    <cellStyle name="Calculation 4 7 2 4" xfId="15699"/>
    <cellStyle name="Calculation 4 7 2 5" xfId="15700"/>
    <cellStyle name="Calculation 4 7 2 6" xfId="15701"/>
    <cellStyle name="Calculation 4 7 2 7" xfId="15702"/>
    <cellStyle name="Calculation 4 7 2 8" xfId="15703"/>
    <cellStyle name="Calculation 4 7 2 9" xfId="15704"/>
    <cellStyle name="Calculation 4 7 3" xfId="15705"/>
    <cellStyle name="Calculation 4 7 3 10" xfId="15706"/>
    <cellStyle name="Calculation 4 7 3 11" xfId="15707"/>
    <cellStyle name="Calculation 4 7 3 2" xfId="15708"/>
    <cellStyle name="Calculation 4 7 3 2 10" xfId="15709"/>
    <cellStyle name="Calculation 4 7 3 2 11" xfId="15710"/>
    <cellStyle name="Calculation 4 7 3 2 2" xfId="15711"/>
    <cellStyle name="Calculation 4 7 3 2 3" xfId="15712"/>
    <cellStyle name="Calculation 4 7 3 2 4" xfId="15713"/>
    <cellStyle name="Calculation 4 7 3 2 5" xfId="15714"/>
    <cellStyle name="Calculation 4 7 3 2 6" xfId="15715"/>
    <cellStyle name="Calculation 4 7 3 2 7" xfId="15716"/>
    <cellStyle name="Calculation 4 7 3 2 8" xfId="15717"/>
    <cellStyle name="Calculation 4 7 3 2 9" xfId="15718"/>
    <cellStyle name="Calculation 4 7 3 3" xfId="15719"/>
    <cellStyle name="Calculation 4 7 3 4" xfId="15720"/>
    <cellStyle name="Calculation 4 7 3 5" xfId="15721"/>
    <cellStyle name="Calculation 4 7 3 6" xfId="15722"/>
    <cellStyle name="Calculation 4 7 3 7" xfId="15723"/>
    <cellStyle name="Calculation 4 7 3 8" xfId="15724"/>
    <cellStyle name="Calculation 4 7 3 9" xfId="15725"/>
    <cellStyle name="Calculation 4 7 4" xfId="15726"/>
    <cellStyle name="Calculation 4 7 4 10" xfId="15727"/>
    <cellStyle name="Calculation 4 7 4 11" xfId="15728"/>
    <cellStyle name="Calculation 4 7 4 2" xfId="15729"/>
    <cellStyle name="Calculation 4 7 4 3" xfId="15730"/>
    <cellStyle name="Calculation 4 7 4 4" xfId="15731"/>
    <cellStyle name="Calculation 4 7 4 5" xfId="15732"/>
    <cellStyle name="Calculation 4 7 4 6" xfId="15733"/>
    <cellStyle name="Calculation 4 7 4 7" xfId="15734"/>
    <cellStyle name="Calculation 4 7 4 8" xfId="15735"/>
    <cellStyle name="Calculation 4 7 4 9" xfId="15736"/>
    <cellStyle name="Calculation 4 7 5" xfId="15737"/>
    <cellStyle name="Calculation 4 7 6" xfId="15738"/>
    <cellStyle name="Calculation 4 7 7" xfId="15739"/>
    <cellStyle name="Calculation 4 7 8" xfId="15740"/>
    <cellStyle name="Calculation 4 7 9" xfId="15741"/>
    <cellStyle name="Calculation 4 8" xfId="15742"/>
    <cellStyle name="Calculation 5" xfId="15743"/>
    <cellStyle name="Calculation 5 10" xfId="15744"/>
    <cellStyle name="Calculation 5 11" xfId="15745"/>
    <cellStyle name="Calculation 5 12" xfId="15746"/>
    <cellStyle name="Calculation 5 13" xfId="15747"/>
    <cellStyle name="Calculation 5 14" xfId="15748"/>
    <cellStyle name="Calculation 5 2" xfId="15749"/>
    <cellStyle name="Calculation 5 2 10" xfId="15750"/>
    <cellStyle name="Calculation 5 2 11" xfId="15751"/>
    <cellStyle name="Calculation 5 2 12" xfId="15752"/>
    <cellStyle name="Calculation 5 2 13" xfId="15753"/>
    <cellStyle name="Calculation 5 2 2" xfId="15754"/>
    <cellStyle name="Calculation 5 2 2 10" xfId="15755"/>
    <cellStyle name="Calculation 5 2 2 11" xfId="15756"/>
    <cellStyle name="Calculation 5 2 2 12" xfId="15757"/>
    <cellStyle name="Calculation 5 2 2 2" xfId="15758"/>
    <cellStyle name="Calculation 5 2 2 2 10" xfId="15759"/>
    <cellStyle name="Calculation 5 2 2 2 11" xfId="15760"/>
    <cellStyle name="Calculation 5 2 2 2 2" xfId="15761"/>
    <cellStyle name="Calculation 5 2 2 2 2 10" xfId="15762"/>
    <cellStyle name="Calculation 5 2 2 2 2 11" xfId="15763"/>
    <cellStyle name="Calculation 5 2 2 2 2 2" xfId="15764"/>
    <cellStyle name="Calculation 5 2 2 2 2 3" xfId="15765"/>
    <cellStyle name="Calculation 5 2 2 2 2 4" xfId="15766"/>
    <cellStyle name="Calculation 5 2 2 2 2 5" xfId="15767"/>
    <cellStyle name="Calculation 5 2 2 2 2 6" xfId="15768"/>
    <cellStyle name="Calculation 5 2 2 2 2 7" xfId="15769"/>
    <cellStyle name="Calculation 5 2 2 2 2 8" xfId="15770"/>
    <cellStyle name="Calculation 5 2 2 2 2 9" xfId="15771"/>
    <cellStyle name="Calculation 5 2 2 2 3" xfId="15772"/>
    <cellStyle name="Calculation 5 2 2 2 4" xfId="15773"/>
    <cellStyle name="Calculation 5 2 2 2 5" xfId="15774"/>
    <cellStyle name="Calculation 5 2 2 2 6" xfId="15775"/>
    <cellStyle name="Calculation 5 2 2 2 7" xfId="15776"/>
    <cellStyle name="Calculation 5 2 2 2 8" xfId="15777"/>
    <cellStyle name="Calculation 5 2 2 2 9" xfId="15778"/>
    <cellStyle name="Calculation 5 2 2 3" xfId="15779"/>
    <cellStyle name="Calculation 5 2 2 3 10" xfId="15780"/>
    <cellStyle name="Calculation 5 2 2 3 11" xfId="15781"/>
    <cellStyle name="Calculation 5 2 2 3 2" xfId="15782"/>
    <cellStyle name="Calculation 5 2 2 3 3" xfId="15783"/>
    <cellStyle name="Calculation 5 2 2 3 4" xfId="15784"/>
    <cellStyle name="Calculation 5 2 2 3 5" xfId="15785"/>
    <cellStyle name="Calculation 5 2 2 3 6" xfId="15786"/>
    <cellStyle name="Calculation 5 2 2 3 7" xfId="15787"/>
    <cellStyle name="Calculation 5 2 2 3 8" xfId="15788"/>
    <cellStyle name="Calculation 5 2 2 3 9" xfId="15789"/>
    <cellStyle name="Calculation 5 2 2 4" xfId="15790"/>
    <cellStyle name="Calculation 5 2 2 5" xfId="15791"/>
    <cellStyle name="Calculation 5 2 2 6" xfId="15792"/>
    <cellStyle name="Calculation 5 2 2 7" xfId="15793"/>
    <cellStyle name="Calculation 5 2 2 8" xfId="15794"/>
    <cellStyle name="Calculation 5 2 2 9" xfId="15795"/>
    <cellStyle name="Calculation 5 2 3" xfId="15796"/>
    <cellStyle name="Calculation 5 2 3 10" xfId="15797"/>
    <cellStyle name="Calculation 5 2 3 11" xfId="15798"/>
    <cellStyle name="Calculation 5 2 3 2" xfId="15799"/>
    <cellStyle name="Calculation 5 2 3 2 10" xfId="15800"/>
    <cellStyle name="Calculation 5 2 3 2 11" xfId="15801"/>
    <cellStyle name="Calculation 5 2 3 2 2" xfId="15802"/>
    <cellStyle name="Calculation 5 2 3 2 3" xfId="15803"/>
    <cellStyle name="Calculation 5 2 3 2 4" xfId="15804"/>
    <cellStyle name="Calculation 5 2 3 2 5" xfId="15805"/>
    <cellStyle name="Calculation 5 2 3 2 6" xfId="15806"/>
    <cellStyle name="Calculation 5 2 3 2 7" xfId="15807"/>
    <cellStyle name="Calculation 5 2 3 2 8" xfId="15808"/>
    <cellStyle name="Calculation 5 2 3 2 9" xfId="15809"/>
    <cellStyle name="Calculation 5 2 3 3" xfId="15810"/>
    <cellStyle name="Calculation 5 2 3 4" xfId="15811"/>
    <cellStyle name="Calculation 5 2 3 5" xfId="15812"/>
    <cellStyle name="Calculation 5 2 3 6" xfId="15813"/>
    <cellStyle name="Calculation 5 2 3 7" xfId="15814"/>
    <cellStyle name="Calculation 5 2 3 8" xfId="15815"/>
    <cellStyle name="Calculation 5 2 3 9" xfId="15816"/>
    <cellStyle name="Calculation 5 2 4" xfId="15817"/>
    <cellStyle name="Calculation 5 2 4 10" xfId="15818"/>
    <cellStyle name="Calculation 5 2 4 11" xfId="15819"/>
    <cellStyle name="Calculation 5 2 4 2" xfId="15820"/>
    <cellStyle name="Calculation 5 2 4 3" xfId="15821"/>
    <cellStyle name="Calculation 5 2 4 4" xfId="15822"/>
    <cellStyle name="Calculation 5 2 4 5" xfId="15823"/>
    <cellStyle name="Calculation 5 2 4 6" xfId="15824"/>
    <cellStyle name="Calculation 5 2 4 7" xfId="15825"/>
    <cellStyle name="Calculation 5 2 4 8" xfId="15826"/>
    <cellStyle name="Calculation 5 2 4 9" xfId="15827"/>
    <cellStyle name="Calculation 5 2 5" xfId="15828"/>
    <cellStyle name="Calculation 5 2 6" xfId="15829"/>
    <cellStyle name="Calculation 5 2 7" xfId="15830"/>
    <cellStyle name="Calculation 5 2 8" xfId="15831"/>
    <cellStyle name="Calculation 5 2 9" xfId="15832"/>
    <cellStyle name="Calculation 5 3" xfId="15833"/>
    <cellStyle name="Calculation 5 3 10" xfId="15834"/>
    <cellStyle name="Calculation 5 3 11" xfId="15835"/>
    <cellStyle name="Calculation 5 3 12" xfId="15836"/>
    <cellStyle name="Calculation 5 3 2" xfId="15837"/>
    <cellStyle name="Calculation 5 3 2 10" xfId="15838"/>
    <cellStyle name="Calculation 5 3 2 11" xfId="15839"/>
    <cellStyle name="Calculation 5 3 2 2" xfId="15840"/>
    <cellStyle name="Calculation 5 3 2 2 10" xfId="15841"/>
    <cellStyle name="Calculation 5 3 2 2 11" xfId="15842"/>
    <cellStyle name="Calculation 5 3 2 2 2" xfId="15843"/>
    <cellStyle name="Calculation 5 3 2 2 3" xfId="15844"/>
    <cellStyle name="Calculation 5 3 2 2 4" xfId="15845"/>
    <cellStyle name="Calculation 5 3 2 2 5" xfId="15846"/>
    <cellStyle name="Calculation 5 3 2 2 6" xfId="15847"/>
    <cellStyle name="Calculation 5 3 2 2 7" xfId="15848"/>
    <cellStyle name="Calculation 5 3 2 2 8" xfId="15849"/>
    <cellStyle name="Calculation 5 3 2 2 9" xfId="15850"/>
    <cellStyle name="Calculation 5 3 2 3" xfId="15851"/>
    <cellStyle name="Calculation 5 3 2 4" xfId="15852"/>
    <cellStyle name="Calculation 5 3 2 5" xfId="15853"/>
    <cellStyle name="Calculation 5 3 2 6" xfId="15854"/>
    <cellStyle name="Calculation 5 3 2 7" xfId="15855"/>
    <cellStyle name="Calculation 5 3 2 8" xfId="15856"/>
    <cellStyle name="Calculation 5 3 2 9" xfId="15857"/>
    <cellStyle name="Calculation 5 3 3" xfId="15858"/>
    <cellStyle name="Calculation 5 3 3 10" xfId="15859"/>
    <cellStyle name="Calculation 5 3 3 11" xfId="15860"/>
    <cellStyle name="Calculation 5 3 3 2" xfId="15861"/>
    <cellStyle name="Calculation 5 3 3 3" xfId="15862"/>
    <cellStyle name="Calculation 5 3 3 4" xfId="15863"/>
    <cellStyle name="Calculation 5 3 3 5" xfId="15864"/>
    <cellStyle name="Calculation 5 3 3 6" xfId="15865"/>
    <cellStyle name="Calculation 5 3 3 7" xfId="15866"/>
    <cellStyle name="Calculation 5 3 3 8" xfId="15867"/>
    <cellStyle name="Calculation 5 3 3 9" xfId="15868"/>
    <cellStyle name="Calculation 5 3 4" xfId="15869"/>
    <cellStyle name="Calculation 5 3 5" xfId="15870"/>
    <cellStyle name="Calculation 5 3 6" xfId="15871"/>
    <cellStyle name="Calculation 5 3 7" xfId="15872"/>
    <cellStyle name="Calculation 5 3 8" xfId="15873"/>
    <cellStyle name="Calculation 5 3 9" xfId="15874"/>
    <cellStyle name="Calculation 5 4" xfId="15875"/>
    <cellStyle name="Calculation 5 4 10" xfId="15876"/>
    <cellStyle name="Calculation 5 4 11" xfId="15877"/>
    <cellStyle name="Calculation 5 4 2" xfId="15878"/>
    <cellStyle name="Calculation 5 4 2 10" xfId="15879"/>
    <cellStyle name="Calculation 5 4 2 11" xfId="15880"/>
    <cellStyle name="Calculation 5 4 2 2" xfId="15881"/>
    <cellStyle name="Calculation 5 4 2 3" xfId="15882"/>
    <cellStyle name="Calculation 5 4 2 4" xfId="15883"/>
    <cellStyle name="Calculation 5 4 2 5" xfId="15884"/>
    <cellStyle name="Calculation 5 4 2 6" xfId="15885"/>
    <cellStyle name="Calculation 5 4 2 7" xfId="15886"/>
    <cellStyle name="Calculation 5 4 2 8" xfId="15887"/>
    <cellStyle name="Calculation 5 4 2 9" xfId="15888"/>
    <cellStyle name="Calculation 5 4 3" xfId="15889"/>
    <cellStyle name="Calculation 5 4 4" xfId="15890"/>
    <cellStyle name="Calculation 5 4 5" xfId="15891"/>
    <cellStyle name="Calculation 5 4 6" xfId="15892"/>
    <cellStyle name="Calculation 5 4 7" xfId="15893"/>
    <cellStyle name="Calculation 5 4 8" xfId="15894"/>
    <cellStyle name="Calculation 5 4 9" xfId="15895"/>
    <cellStyle name="Calculation 5 5" xfId="15896"/>
    <cellStyle name="Calculation 5 5 10" xfId="15897"/>
    <cellStyle name="Calculation 5 5 11" xfId="15898"/>
    <cellStyle name="Calculation 5 5 2" xfId="15899"/>
    <cellStyle name="Calculation 5 5 3" xfId="15900"/>
    <cellStyle name="Calculation 5 5 4" xfId="15901"/>
    <cellStyle name="Calculation 5 5 5" xfId="15902"/>
    <cellStyle name="Calculation 5 5 6" xfId="15903"/>
    <cellStyle name="Calculation 5 5 7" xfId="15904"/>
    <cellStyle name="Calculation 5 5 8" xfId="15905"/>
    <cellStyle name="Calculation 5 5 9" xfId="15906"/>
    <cellStyle name="Calculation 5 6" xfId="15907"/>
    <cellStyle name="Calculation 5 7" xfId="15908"/>
    <cellStyle name="Calculation 5 8" xfId="15909"/>
    <cellStyle name="Calculation 5 9" xfId="15910"/>
    <cellStyle name="Calculation 6" xfId="15911"/>
    <cellStyle name="Calculation 6 10" xfId="15912"/>
    <cellStyle name="Calculation 6 11" xfId="15913"/>
    <cellStyle name="Calculation 6 12" xfId="15914"/>
    <cellStyle name="Calculation 6 13" xfId="15915"/>
    <cellStyle name="Calculation 6 2" xfId="15916"/>
    <cellStyle name="Calculation 6 2 10" xfId="15917"/>
    <cellStyle name="Calculation 6 2 11" xfId="15918"/>
    <cellStyle name="Calculation 6 2 12" xfId="15919"/>
    <cellStyle name="Calculation 6 2 2" xfId="15920"/>
    <cellStyle name="Calculation 6 2 2 10" xfId="15921"/>
    <cellStyle name="Calculation 6 2 2 11" xfId="15922"/>
    <cellStyle name="Calculation 6 2 2 2" xfId="15923"/>
    <cellStyle name="Calculation 6 2 2 2 10" xfId="15924"/>
    <cellStyle name="Calculation 6 2 2 2 11" xfId="15925"/>
    <cellStyle name="Calculation 6 2 2 2 2" xfId="15926"/>
    <cellStyle name="Calculation 6 2 2 2 3" xfId="15927"/>
    <cellStyle name="Calculation 6 2 2 2 4" xfId="15928"/>
    <cellStyle name="Calculation 6 2 2 2 5" xfId="15929"/>
    <cellStyle name="Calculation 6 2 2 2 6" xfId="15930"/>
    <cellStyle name="Calculation 6 2 2 2 7" xfId="15931"/>
    <cellStyle name="Calculation 6 2 2 2 8" xfId="15932"/>
    <cellStyle name="Calculation 6 2 2 2 9" xfId="15933"/>
    <cellStyle name="Calculation 6 2 2 3" xfId="15934"/>
    <cellStyle name="Calculation 6 2 2 4" xfId="15935"/>
    <cellStyle name="Calculation 6 2 2 5" xfId="15936"/>
    <cellStyle name="Calculation 6 2 2 6" xfId="15937"/>
    <cellStyle name="Calculation 6 2 2 7" xfId="15938"/>
    <cellStyle name="Calculation 6 2 2 8" xfId="15939"/>
    <cellStyle name="Calculation 6 2 2 9" xfId="15940"/>
    <cellStyle name="Calculation 6 2 3" xfId="15941"/>
    <cellStyle name="Calculation 6 2 3 10" xfId="15942"/>
    <cellStyle name="Calculation 6 2 3 11" xfId="15943"/>
    <cellStyle name="Calculation 6 2 3 2" xfId="15944"/>
    <cellStyle name="Calculation 6 2 3 3" xfId="15945"/>
    <cellStyle name="Calculation 6 2 3 4" xfId="15946"/>
    <cellStyle name="Calculation 6 2 3 5" xfId="15947"/>
    <cellStyle name="Calculation 6 2 3 6" xfId="15948"/>
    <cellStyle name="Calculation 6 2 3 7" xfId="15949"/>
    <cellStyle name="Calculation 6 2 3 8" xfId="15950"/>
    <cellStyle name="Calculation 6 2 3 9" xfId="15951"/>
    <cellStyle name="Calculation 6 2 4" xfId="15952"/>
    <cellStyle name="Calculation 6 2 5" xfId="15953"/>
    <cellStyle name="Calculation 6 2 6" xfId="15954"/>
    <cellStyle name="Calculation 6 2 7" xfId="15955"/>
    <cellStyle name="Calculation 6 2 8" xfId="15956"/>
    <cellStyle name="Calculation 6 2 9" xfId="15957"/>
    <cellStyle name="Calculation 6 3" xfId="15958"/>
    <cellStyle name="Calculation 6 3 10" xfId="15959"/>
    <cellStyle name="Calculation 6 3 11" xfId="15960"/>
    <cellStyle name="Calculation 6 3 2" xfId="15961"/>
    <cellStyle name="Calculation 6 3 2 10" xfId="15962"/>
    <cellStyle name="Calculation 6 3 2 11" xfId="15963"/>
    <cellStyle name="Calculation 6 3 2 2" xfId="15964"/>
    <cellStyle name="Calculation 6 3 2 3" xfId="15965"/>
    <cellStyle name="Calculation 6 3 2 4" xfId="15966"/>
    <cellStyle name="Calculation 6 3 2 5" xfId="15967"/>
    <cellStyle name="Calculation 6 3 2 6" xfId="15968"/>
    <cellStyle name="Calculation 6 3 2 7" xfId="15969"/>
    <cellStyle name="Calculation 6 3 2 8" xfId="15970"/>
    <cellStyle name="Calculation 6 3 2 9" xfId="15971"/>
    <cellStyle name="Calculation 6 3 3" xfId="15972"/>
    <cellStyle name="Calculation 6 3 4" xfId="15973"/>
    <cellStyle name="Calculation 6 3 5" xfId="15974"/>
    <cellStyle name="Calculation 6 3 6" xfId="15975"/>
    <cellStyle name="Calculation 6 3 7" xfId="15976"/>
    <cellStyle name="Calculation 6 3 8" xfId="15977"/>
    <cellStyle name="Calculation 6 3 9" xfId="15978"/>
    <cellStyle name="Calculation 6 4" xfId="15979"/>
    <cellStyle name="Calculation 6 4 10" xfId="15980"/>
    <cellStyle name="Calculation 6 4 11" xfId="15981"/>
    <cellStyle name="Calculation 6 4 2" xfId="15982"/>
    <cellStyle name="Calculation 6 4 3" xfId="15983"/>
    <cellStyle name="Calculation 6 4 4" xfId="15984"/>
    <cellStyle name="Calculation 6 4 5" xfId="15985"/>
    <cellStyle name="Calculation 6 4 6" xfId="15986"/>
    <cellStyle name="Calculation 6 4 7" xfId="15987"/>
    <cellStyle name="Calculation 6 4 8" xfId="15988"/>
    <cellStyle name="Calculation 6 4 9" xfId="15989"/>
    <cellStyle name="Calculation 6 5" xfId="15990"/>
    <cellStyle name="Calculation 6 6" xfId="15991"/>
    <cellStyle name="Calculation 6 7" xfId="15992"/>
    <cellStyle name="Calculation 6 8" xfId="15993"/>
    <cellStyle name="Calculation 6 9" xfId="15994"/>
    <cellStyle name="Calculation 7" xfId="15995"/>
    <cellStyle name="Calculation 7 10" xfId="15996"/>
    <cellStyle name="Calculation 7 11" xfId="15997"/>
    <cellStyle name="Calculation 7 12" xfId="15998"/>
    <cellStyle name="Calculation 7 13" xfId="15999"/>
    <cellStyle name="Calculation 7 2" xfId="16000"/>
    <cellStyle name="Calculation 7 2 10" xfId="16001"/>
    <cellStyle name="Calculation 7 2 11" xfId="16002"/>
    <cellStyle name="Calculation 7 2 12" xfId="16003"/>
    <cellStyle name="Calculation 7 2 2" xfId="16004"/>
    <cellStyle name="Calculation 7 2 2 10" xfId="16005"/>
    <cellStyle name="Calculation 7 2 2 11" xfId="16006"/>
    <cellStyle name="Calculation 7 2 2 2" xfId="16007"/>
    <cellStyle name="Calculation 7 2 2 2 10" xfId="16008"/>
    <cellStyle name="Calculation 7 2 2 2 11" xfId="16009"/>
    <cellStyle name="Calculation 7 2 2 2 2" xfId="16010"/>
    <cellStyle name="Calculation 7 2 2 2 3" xfId="16011"/>
    <cellStyle name="Calculation 7 2 2 2 4" xfId="16012"/>
    <cellStyle name="Calculation 7 2 2 2 5" xfId="16013"/>
    <cellStyle name="Calculation 7 2 2 2 6" xfId="16014"/>
    <cellStyle name="Calculation 7 2 2 2 7" xfId="16015"/>
    <cellStyle name="Calculation 7 2 2 2 8" xfId="16016"/>
    <cellStyle name="Calculation 7 2 2 2 9" xfId="16017"/>
    <cellStyle name="Calculation 7 2 2 3" xfId="16018"/>
    <cellStyle name="Calculation 7 2 2 4" xfId="16019"/>
    <cellStyle name="Calculation 7 2 2 5" xfId="16020"/>
    <cellStyle name="Calculation 7 2 2 6" xfId="16021"/>
    <cellStyle name="Calculation 7 2 2 7" xfId="16022"/>
    <cellStyle name="Calculation 7 2 2 8" xfId="16023"/>
    <cellStyle name="Calculation 7 2 2 9" xfId="16024"/>
    <cellStyle name="Calculation 7 2 3" xfId="16025"/>
    <cellStyle name="Calculation 7 2 3 10" xfId="16026"/>
    <cellStyle name="Calculation 7 2 3 11" xfId="16027"/>
    <cellStyle name="Calculation 7 2 3 2" xfId="16028"/>
    <cellStyle name="Calculation 7 2 3 3" xfId="16029"/>
    <cellStyle name="Calculation 7 2 3 4" xfId="16030"/>
    <cellStyle name="Calculation 7 2 3 5" xfId="16031"/>
    <cellStyle name="Calculation 7 2 3 6" xfId="16032"/>
    <cellStyle name="Calculation 7 2 3 7" xfId="16033"/>
    <cellStyle name="Calculation 7 2 3 8" xfId="16034"/>
    <cellStyle name="Calculation 7 2 3 9" xfId="16035"/>
    <cellStyle name="Calculation 7 2 4" xfId="16036"/>
    <cellStyle name="Calculation 7 2 5" xfId="16037"/>
    <cellStyle name="Calculation 7 2 6" xfId="16038"/>
    <cellStyle name="Calculation 7 2 7" xfId="16039"/>
    <cellStyle name="Calculation 7 2 8" xfId="16040"/>
    <cellStyle name="Calculation 7 2 9" xfId="16041"/>
    <cellStyle name="Calculation 7 3" xfId="16042"/>
    <cellStyle name="Calculation 7 3 10" xfId="16043"/>
    <cellStyle name="Calculation 7 3 11" xfId="16044"/>
    <cellStyle name="Calculation 7 3 2" xfId="16045"/>
    <cellStyle name="Calculation 7 3 2 10" xfId="16046"/>
    <cellStyle name="Calculation 7 3 2 11" xfId="16047"/>
    <cellStyle name="Calculation 7 3 2 2" xfId="16048"/>
    <cellStyle name="Calculation 7 3 2 3" xfId="16049"/>
    <cellStyle name="Calculation 7 3 2 4" xfId="16050"/>
    <cellStyle name="Calculation 7 3 2 5" xfId="16051"/>
    <cellStyle name="Calculation 7 3 2 6" xfId="16052"/>
    <cellStyle name="Calculation 7 3 2 7" xfId="16053"/>
    <cellStyle name="Calculation 7 3 2 8" xfId="16054"/>
    <cellStyle name="Calculation 7 3 2 9" xfId="16055"/>
    <cellStyle name="Calculation 7 3 3" xfId="16056"/>
    <cellStyle name="Calculation 7 3 4" xfId="16057"/>
    <cellStyle name="Calculation 7 3 5" xfId="16058"/>
    <cellStyle name="Calculation 7 3 6" xfId="16059"/>
    <cellStyle name="Calculation 7 3 7" xfId="16060"/>
    <cellStyle name="Calculation 7 3 8" xfId="16061"/>
    <cellStyle name="Calculation 7 3 9" xfId="16062"/>
    <cellStyle name="Calculation 7 4" xfId="16063"/>
    <cellStyle name="Calculation 7 4 10" xfId="16064"/>
    <cellStyle name="Calculation 7 4 11" xfId="16065"/>
    <cellStyle name="Calculation 7 4 2" xfId="16066"/>
    <cellStyle name="Calculation 7 4 3" xfId="16067"/>
    <cellStyle name="Calculation 7 4 4" xfId="16068"/>
    <cellStyle name="Calculation 7 4 5" xfId="16069"/>
    <cellStyle name="Calculation 7 4 6" xfId="16070"/>
    <cellStyle name="Calculation 7 4 7" xfId="16071"/>
    <cellStyle name="Calculation 7 4 8" xfId="16072"/>
    <cellStyle name="Calculation 7 4 9" xfId="16073"/>
    <cellStyle name="Calculation 7 5" xfId="16074"/>
    <cellStyle name="Calculation 7 6" xfId="16075"/>
    <cellStyle name="Calculation 7 7" xfId="16076"/>
    <cellStyle name="Calculation 7 8" xfId="16077"/>
    <cellStyle name="Calculation 7 9" xfId="16078"/>
    <cellStyle name="Calculation 8" xfId="16079"/>
    <cellStyle name="Calculation 8 10" xfId="16080"/>
    <cellStyle name="Calculation 8 11" xfId="16081"/>
    <cellStyle name="Calculation 8 12" xfId="16082"/>
    <cellStyle name="Calculation 8 13" xfId="16083"/>
    <cellStyle name="Calculation 8 2" xfId="16084"/>
    <cellStyle name="Calculation 8 2 10" xfId="16085"/>
    <cellStyle name="Calculation 8 2 11" xfId="16086"/>
    <cellStyle name="Calculation 8 2 12" xfId="16087"/>
    <cellStyle name="Calculation 8 2 2" xfId="16088"/>
    <cellStyle name="Calculation 8 2 2 10" xfId="16089"/>
    <cellStyle name="Calculation 8 2 2 11" xfId="16090"/>
    <cellStyle name="Calculation 8 2 2 2" xfId="16091"/>
    <cellStyle name="Calculation 8 2 2 2 10" xfId="16092"/>
    <cellStyle name="Calculation 8 2 2 2 11" xfId="16093"/>
    <cellStyle name="Calculation 8 2 2 2 2" xfId="16094"/>
    <cellStyle name="Calculation 8 2 2 2 3" xfId="16095"/>
    <cellStyle name="Calculation 8 2 2 2 4" xfId="16096"/>
    <cellStyle name="Calculation 8 2 2 2 5" xfId="16097"/>
    <cellStyle name="Calculation 8 2 2 2 6" xfId="16098"/>
    <cellStyle name="Calculation 8 2 2 2 7" xfId="16099"/>
    <cellStyle name="Calculation 8 2 2 2 8" xfId="16100"/>
    <cellStyle name="Calculation 8 2 2 2 9" xfId="16101"/>
    <cellStyle name="Calculation 8 2 2 3" xfId="16102"/>
    <cellStyle name="Calculation 8 2 2 4" xfId="16103"/>
    <cellStyle name="Calculation 8 2 2 5" xfId="16104"/>
    <cellStyle name="Calculation 8 2 2 6" xfId="16105"/>
    <cellStyle name="Calculation 8 2 2 7" xfId="16106"/>
    <cellStyle name="Calculation 8 2 2 8" xfId="16107"/>
    <cellStyle name="Calculation 8 2 2 9" xfId="16108"/>
    <cellStyle name="Calculation 8 2 3" xfId="16109"/>
    <cellStyle name="Calculation 8 2 3 10" xfId="16110"/>
    <cellStyle name="Calculation 8 2 3 11" xfId="16111"/>
    <cellStyle name="Calculation 8 2 3 2" xfId="16112"/>
    <cellStyle name="Calculation 8 2 3 3" xfId="16113"/>
    <cellStyle name="Calculation 8 2 3 4" xfId="16114"/>
    <cellStyle name="Calculation 8 2 3 5" xfId="16115"/>
    <cellStyle name="Calculation 8 2 3 6" xfId="16116"/>
    <cellStyle name="Calculation 8 2 3 7" xfId="16117"/>
    <cellStyle name="Calculation 8 2 3 8" xfId="16118"/>
    <cellStyle name="Calculation 8 2 3 9" xfId="16119"/>
    <cellStyle name="Calculation 8 2 4" xfId="16120"/>
    <cellStyle name="Calculation 8 2 5" xfId="16121"/>
    <cellStyle name="Calculation 8 2 6" xfId="16122"/>
    <cellStyle name="Calculation 8 2 7" xfId="16123"/>
    <cellStyle name="Calculation 8 2 8" xfId="16124"/>
    <cellStyle name="Calculation 8 2 9" xfId="16125"/>
    <cellStyle name="Calculation 8 3" xfId="16126"/>
    <cellStyle name="Calculation 8 3 10" xfId="16127"/>
    <cellStyle name="Calculation 8 3 11" xfId="16128"/>
    <cellStyle name="Calculation 8 3 2" xfId="16129"/>
    <cellStyle name="Calculation 8 3 2 10" xfId="16130"/>
    <cellStyle name="Calculation 8 3 2 11" xfId="16131"/>
    <cellStyle name="Calculation 8 3 2 2" xfId="16132"/>
    <cellStyle name="Calculation 8 3 2 3" xfId="16133"/>
    <cellStyle name="Calculation 8 3 2 4" xfId="16134"/>
    <cellStyle name="Calculation 8 3 2 5" xfId="16135"/>
    <cellStyle name="Calculation 8 3 2 6" xfId="16136"/>
    <cellStyle name="Calculation 8 3 2 7" xfId="16137"/>
    <cellStyle name="Calculation 8 3 2 8" xfId="16138"/>
    <cellStyle name="Calculation 8 3 2 9" xfId="16139"/>
    <cellStyle name="Calculation 8 3 3" xfId="16140"/>
    <cellStyle name="Calculation 8 3 4" xfId="16141"/>
    <cellStyle name="Calculation 8 3 5" xfId="16142"/>
    <cellStyle name="Calculation 8 3 6" xfId="16143"/>
    <cellStyle name="Calculation 8 3 7" xfId="16144"/>
    <cellStyle name="Calculation 8 3 8" xfId="16145"/>
    <cellStyle name="Calculation 8 3 9" xfId="16146"/>
    <cellStyle name="Calculation 8 4" xfId="16147"/>
    <cellStyle name="Calculation 8 4 10" xfId="16148"/>
    <cellStyle name="Calculation 8 4 11" xfId="16149"/>
    <cellStyle name="Calculation 8 4 2" xfId="16150"/>
    <cellStyle name="Calculation 8 4 3" xfId="16151"/>
    <cellStyle name="Calculation 8 4 4" xfId="16152"/>
    <cellStyle name="Calculation 8 4 5" xfId="16153"/>
    <cellStyle name="Calculation 8 4 6" xfId="16154"/>
    <cellStyle name="Calculation 8 4 7" xfId="16155"/>
    <cellStyle name="Calculation 8 4 8" xfId="16156"/>
    <cellStyle name="Calculation 8 4 9" xfId="16157"/>
    <cellStyle name="Calculation 8 5" xfId="16158"/>
    <cellStyle name="Calculation 8 6" xfId="16159"/>
    <cellStyle name="Calculation 8 7" xfId="16160"/>
    <cellStyle name="Calculation 8 8" xfId="16161"/>
    <cellStyle name="Calculation 8 9" xfId="16162"/>
    <cellStyle name="Calculation 9" xfId="16163"/>
    <cellStyle name="Calculation 9 10" xfId="16164"/>
    <cellStyle name="Calculation 9 11" xfId="16165"/>
    <cellStyle name="Calculation 9 12" xfId="16166"/>
    <cellStyle name="Calculation 9 13" xfId="16167"/>
    <cellStyle name="Calculation 9 2" xfId="16168"/>
    <cellStyle name="Calculation 9 2 10" xfId="16169"/>
    <cellStyle name="Calculation 9 2 11" xfId="16170"/>
    <cellStyle name="Calculation 9 2 12" xfId="16171"/>
    <cellStyle name="Calculation 9 2 2" xfId="16172"/>
    <cellStyle name="Calculation 9 2 2 10" xfId="16173"/>
    <cellStyle name="Calculation 9 2 2 11" xfId="16174"/>
    <cellStyle name="Calculation 9 2 2 2" xfId="16175"/>
    <cellStyle name="Calculation 9 2 2 2 10" xfId="16176"/>
    <cellStyle name="Calculation 9 2 2 2 11" xfId="16177"/>
    <cellStyle name="Calculation 9 2 2 2 2" xfId="16178"/>
    <cellStyle name="Calculation 9 2 2 2 3" xfId="16179"/>
    <cellStyle name="Calculation 9 2 2 2 4" xfId="16180"/>
    <cellStyle name="Calculation 9 2 2 2 5" xfId="16181"/>
    <cellStyle name="Calculation 9 2 2 2 6" xfId="16182"/>
    <cellStyle name="Calculation 9 2 2 2 7" xfId="16183"/>
    <cellStyle name="Calculation 9 2 2 2 8" xfId="16184"/>
    <cellStyle name="Calculation 9 2 2 2 9" xfId="16185"/>
    <cellStyle name="Calculation 9 2 2 3" xfId="16186"/>
    <cellStyle name="Calculation 9 2 2 4" xfId="16187"/>
    <cellStyle name="Calculation 9 2 2 5" xfId="16188"/>
    <cellStyle name="Calculation 9 2 2 6" xfId="16189"/>
    <cellStyle name="Calculation 9 2 2 7" xfId="16190"/>
    <cellStyle name="Calculation 9 2 2 8" xfId="16191"/>
    <cellStyle name="Calculation 9 2 2 9" xfId="16192"/>
    <cellStyle name="Calculation 9 2 3" xfId="16193"/>
    <cellStyle name="Calculation 9 2 3 10" xfId="16194"/>
    <cellStyle name="Calculation 9 2 3 11" xfId="16195"/>
    <cellStyle name="Calculation 9 2 3 2" xfId="16196"/>
    <cellStyle name="Calculation 9 2 3 3" xfId="16197"/>
    <cellStyle name="Calculation 9 2 3 4" xfId="16198"/>
    <cellStyle name="Calculation 9 2 3 5" xfId="16199"/>
    <cellStyle name="Calculation 9 2 3 6" xfId="16200"/>
    <cellStyle name="Calculation 9 2 3 7" xfId="16201"/>
    <cellStyle name="Calculation 9 2 3 8" xfId="16202"/>
    <cellStyle name="Calculation 9 2 3 9" xfId="16203"/>
    <cellStyle name="Calculation 9 2 4" xfId="16204"/>
    <cellStyle name="Calculation 9 2 5" xfId="16205"/>
    <cellStyle name="Calculation 9 2 6" xfId="16206"/>
    <cellStyle name="Calculation 9 2 7" xfId="16207"/>
    <cellStyle name="Calculation 9 2 8" xfId="16208"/>
    <cellStyle name="Calculation 9 2 9" xfId="16209"/>
    <cellStyle name="Calculation 9 3" xfId="16210"/>
    <cellStyle name="Calculation 9 3 10" xfId="16211"/>
    <cellStyle name="Calculation 9 3 11" xfId="16212"/>
    <cellStyle name="Calculation 9 3 2" xfId="16213"/>
    <cellStyle name="Calculation 9 3 2 10" xfId="16214"/>
    <cellStyle name="Calculation 9 3 2 11" xfId="16215"/>
    <cellStyle name="Calculation 9 3 2 2" xfId="16216"/>
    <cellStyle name="Calculation 9 3 2 3" xfId="16217"/>
    <cellStyle name="Calculation 9 3 2 4" xfId="16218"/>
    <cellStyle name="Calculation 9 3 2 5" xfId="16219"/>
    <cellStyle name="Calculation 9 3 2 6" xfId="16220"/>
    <cellStyle name="Calculation 9 3 2 7" xfId="16221"/>
    <cellStyle name="Calculation 9 3 2 8" xfId="16222"/>
    <cellStyle name="Calculation 9 3 2 9" xfId="16223"/>
    <cellStyle name="Calculation 9 3 3" xfId="16224"/>
    <cellStyle name="Calculation 9 3 4" xfId="16225"/>
    <cellStyle name="Calculation 9 3 5" xfId="16226"/>
    <cellStyle name="Calculation 9 3 6" xfId="16227"/>
    <cellStyle name="Calculation 9 3 7" xfId="16228"/>
    <cellStyle name="Calculation 9 3 8" xfId="16229"/>
    <cellStyle name="Calculation 9 3 9" xfId="16230"/>
    <cellStyle name="Calculation 9 4" xfId="16231"/>
    <cellStyle name="Calculation 9 4 10" xfId="16232"/>
    <cellStyle name="Calculation 9 4 11" xfId="16233"/>
    <cellStyle name="Calculation 9 4 2" xfId="16234"/>
    <cellStyle name="Calculation 9 4 3" xfId="16235"/>
    <cellStyle name="Calculation 9 4 4" xfId="16236"/>
    <cellStyle name="Calculation 9 4 5" xfId="16237"/>
    <cellStyle name="Calculation 9 4 6" xfId="16238"/>
    <cellStyle name="Calculation 9 4 7" xfId="16239"/>
    <cellStyle name="Calculation 9 4 8" xfId="16240"/>
    <cellStyle name="Calculation 9 4 9" xfId="16241"/>
    <cellStyle name="Calculation 9 5" xfId="16242"/>
    <cellStyle name="Calculation 9 6" xfId="16243"/>
    <cellStyle name="Calculation 9 7" xfId="16244"/>
    <cellStyle name="Calculation 9 8" xfId="16245"/>
    <cellStyle name="Calculation 9 9" xfId="16246"/>
    <cellStyle name="Cell Link" xfId="16247"/>
    <cellStyle name="Cell Link." xfId="16248"/>
    <cellStyle name="Center Currency" xfId="16249"/>
    <cellStyle name="Center Currency 2" xfId="16250"/>
    <cellStyle name="Center Currency 3" xfId="16251"/>
    <cellStyle name="Center Currency 4" xfId="16252"/>
    <cellStyle name="Center Date" xfId="16253"/>
    <cellStyle name="Center Date 2" xfId="16254"/>
    <cellStyle name="Center Date 3" xfId="16255"/>
    <cellStyle name="Center Date 4" xfId="16256"/>
    <cellStyle name="Center Multiple" xfId="16257"/>
    <cellStyle name="Center Multiple 2" xfId="16258"/>
    <cellStyle name="Center Multiple 3" xfId="16259"/>
    <cellStyle name="Center Multiple 4" xfId="16260"/>
    <cellStyle name="Center Number" xfId="16261"/>
    <cellStyle name="Center Number 2" xfId="16262"/>
    <cellStyle name="Center Number 3" xfId="16263"/>
    <cellStyle name="Center Number 4" xfId="16264"/>
    <cellStyle name="Center Number 5" xfId="16265"/>
    <cellStyle name="Center Percentage" xfId="16266"/>
    <cellStyle name="Center Percentage 2" xfId="16267"/>
    <cellStyle name="Center Percentage 3" xfId="16268"/>
    <cellStyle name="Center Percentage 4" xfId="16269"/>
    <cellStyle name="Center Year" xfId="16270"/>
    <cellStyle name="Center Year 2" xfId="16271"/>
    <cellStyle name="Center Year 3" xfId="16272"/>
    <cellStyle name="Center Year 4" xfId="16273"/>
    <cellStyle name="Check Cell" xfId="15" builtinId="23" hidden="1"/>
    <cellStyle name="Check Cell" xfId="47" builtinId="23" hidden="1"/>
    <cellStyle name="Check Cell" xfId="77" builtinId="23" hidden="1" customBuiltin="1"/>
    <cellStyle name="Check Cell 2" xfId="16274"/>
    <cellStyle name="Check Cell 3" xfId="16275"/>
    <cellStyle name="Check Cell 4" xfId="16276"/>
    <cellStyle name="Check Cell 5" xfId="16277"/>
    <cellStyle name="Comma" xfId="1" builtinId="3" hidden="1"/>
    <cellStyle name="Comma" xfId="48" builtinId="3" customBuiltin="1"/>
    <cellStyle name="Comma [0]" xfId="4" builtinId="6" hidden="1"/>
    <cellStyle name="Comma [0]7Z_87C" xfId="16278"/>
    <cellStyle name="Comma 0" xfId="16279"/>
    <cellStyle name="Comma 0 2" xfId="16280"/>
    <cellStyle name="Comma 0 3" xfId="16281"/>
    <cellStyle name="Comma 1" xfId="16282"/>
    <cellStyle name="Comma 1 2" xfId="16283"/>
    <cellStyle name="Comma 10" xfId="16284"/>
    <cellStyle name="Comma 10 2" xfId="16285"/>
    <cellStyle name="Comma 10 3" xfId="16286"/>
    <cellStyle name="Comma 10 3 10" xfId="16287"/>
    <cellStyle name="Comma 10 3 2" xfId="16288"/>
    <cellStyle name="Comma 10 3 2 2" xfId="16289"/>
    <cellStyle name="Comma 10 3 2 2 2" xfId="16290"/>
    <cellStyle name="Comma 10 3 2 2 2 2" xfId="16291"/>
    <cellStyle name="Comma 10 3 2 2 2 2 2" xfId="16292"/>
    <cellStyle name="Comma 10 3 2 2 2 2 3" xfId="16293"/>
    <cellStyle name="Comma 10 3 2 2 2 2 4" xfId="16294"/>
    <cellStyle name="Comma 10 3 2 2 2 2 5" xfId="16295"/>
    <cellStyle name="Comma 10 3 2 2 2 2 6" xfId="16296"/>
    <cellStyle name="Comma 10 3 2 2 2 3" xfId="16297"/>
    <cellStyle name="Comma 10 3 2 2 2 4" xfId="16298"/>
    <cellStyle name="Comma 10 3 2 2 2 5" xfId="16299"/>
    <cellStyle name="Comma 10 3 2 2 2 6" xfId="16300"/>
    <cellStyle name="Comma 10 3 2 2 2 7" xfId="16301"/>
    <cellStyle name="Comma 10 3 2 2 3" xfId="16302"/>
    <cellStyle name="Comma 10 3 2 2 3 2" xfId="16303"/>
    <cellStyle name="Comma 10 3 2 2 3 3" xfId="16304"/>
    <cellStyle name="Comma 10 3 2 2 3 4" xfId="16305"/>
    <cellStyle name="Comma 10 3 2 2 3 5" xfId="16306"/>
    <cellStyle name="Comma 10 3 2 2 3 6" xfId="16307"/>
    <cellStyle name="Comma 10 3 2 2 4" xfId="16308"/>
    <cellStyle name="Comma 10 3 2 2 5" xfId="16309"/>
    <cellStyle name="Comma 10 3 2 2 6" xfId="16310"/>
    <cellStyle name="Comma 10 3 2 2 7" xfId="16311"/>
    <cellStyle name="Comma 10 3 2 2 8" xfId="16312"/>
    <cellStyle name="Comma 10 3 2 3" xfId="16313"/>
    <cellStyle name="Comma 10 3 2 3 2" xfId="16314"/>
    <cellStyle name="Comma 10 3 2 3 2 2" xfId="16315"/>
    <cellStyle name="Comma 10 3 2 3 2 3" xfId="16316"/>
    <cellStyle name="Comma 10 3 2 3 2 4" xfId="16317"/>
    <cellStyle name="Comma 10 3 2 3 2 5" xfId="16318"/>
    <cellStyle name="Comma 10 3 2 3 2 6" xfId="16319"/>
    <cellStyle name="Comma 10 3 2 3 3" xfId="16320"/>
    <cellStyle name="Comma 10 3 2 3 4" xfId="16321"/>
    <cellStyle name="Comma 10 3 2 3 5" xfId="16322"/>
    <cellStyle name="Comma 10 3 2 3 6" xfId="16323"/>
    <cellStyle name="Comma 10 3 2 3 7" xfId="16324"/>
    <cellStyle name="Comma 10 3 2 4" xfId="16325"/>
    <cellStyle name="Comma 10 3 2 4 2" xfId="16326"/>
    <cellStyle name="Comma 10 3 2 4 3" xfId="16327"/>
    <cellStyle name="Comma 10 3 2 4 4" xfId="16328"/>
    <cellStyle name="Comma 10 3 2 4 5" xfId="16329"/>
    <cellStyle name="Comma 10 3 2 4 6" xfId="16330"/>
    <cellStyle name="Comma 10 3 2 5" xfId="16331"/>
    <cellStyle name="Comma 10 3 2 6" xfId="16332"/>
    <cellStyle name="Comma 10 3 2 7" xfId="16333"/>
    <cellStyle name="Comma 10 3 2 8" xfId="16334"/>
    <cellStyle name="Comma 10 3 2 9" xfId="16335"/>
    <cellStyle name="Comma 10 3 3" xfId="16336"/>
    <cellStyle name="Comma 10 3 3 2" xfId="16337"/>
    <cellStyle name="Comma 10 3 3 2 2" xfId="16338"/>
    <cellStyle name="Comma 10 3 3 2 2 2" xfId="16339"/>
    <cellStyle name="Comma 10 3 3 2 2 3" xfId="16340"/>
    <cellStyle name="Comma 10 3 3 2 2 4" xfId="16341"/>
    <cellStyle name="Comma 10 3 3 2 2 5" xfId="16342"/>
    <cellStyle name="Comma 10 3 3 2 2 6" xfId="16343"/>
    <cellStyle name="Comma 10 3 3 2 3" xfId="16344"/>
    <cellStyle name="Comma 10 3 3 2 4" xfId="16345"/>
    <cellStyle name="Comma 10 3 3 2 5" xfId="16346"/>
    <cellStyle name="Comma 10 3 3 2 6" xfId="16347"/>
    <cellStyle name="Comma 10 3 3 2 7" xfId="16348"/>
    <cellStyle name="Comma 10 3 3 3" xfId="16349"/>
    <cellStyle name="Comma 10 3 3 3 2" xfId="16350"/>
    <cellStyle name="Comma 10 3 3 3 3" xfId="16351"/>
    <cellStyle name="Comma 10 3 3 3 4" xfId="16352"/>
    <cellStyle name="Comma 10 3 3 3 5" xfId="16353"/>
    <cellStyle name="Comma 10 3 3 3 6" xfId="16354"/>
    <cellStyle name="Comma 10 3 3 4" xfId="16355"/>
    <cellStyle name="Comma 10 3 3 5" xfId="16356"/>
    <cellStyle name="Comma 10 3 3 6" xfId="16357"/>
    <cellStyle name="Comma 10 3 3 7" xfId="16358"/>
    <cellStyle name="Comma 10 3 3 8" xfId="16359"/>
    <cellStyle name="Comma 10 3 4" xfId="16360"/>
    <cellStyle name="Comma 10 3 4 2" xfId="16361"/>
    <cellStyle name="Comma 10 3 4 2 2" xfId="16362"/>
    <cellStyle name="Comma 10 3 4 2 3" xfId="16363"/>
    <cellStyle name="Comma 10 3 4 2 4" xfId="16364"/>
    <cellStyle name="Comma 10 3 4 2 5" xfId="16365"/>
    <cellStyle name="Comma 10 3 4 2 6" xfId="16366"/>
    <cellStyle name="Comma 10 3 4 3" xfId="16367"/>
    <cellStyle name="Comma 10 3 4 4" xfId="16368"/>
    <cellStyle name="Comma 10 3 4 5" xfId="16369"/>
    <cellStyle name="Comma 10 3 4 6" xfId="16370"/>
    <cellStyle name="Comma 10 3 4 7" xfId="16371"/>
    <cellStyle name="Comma 10 3 5" xfId="16372"/>
    <cellStyle name="Comma 10 3 5 2" xfId="16373"/>
    <cellStyle name="Comma 10 3 5 3" xfId="16374"/>
    <cellStyle name="Comma 10 3 5 4" xfId="16375"/>
    <cellStyle name="Comma 10 3 5 5" xfId="16376"/>
    <cellStyle name="Comma 10 3 5 6" xfId="16377"/>
    <cellStyle name="Comma 10 3 6" xfId="16378"/>
    <cellStyle name="Comma 10 3 7" xfId="16379"/>
    <cellStyle name="Comma 10 3 8" xfId="16380"/>
    <cellStyle name="Comma 10 3 9" xfId="16381"/>
    <cellStyle name="Comma 10 4" xfId="16382"/>
    <cellStyle name="Comma 10 4 10" xfId="16383"/>
    <cellStyle name="Comma 10 4 2" xfId="16384"/>
    <cellStyle name="Comma 10 4 2 2" xfId="16385"/>
    <cellStyle name="Comma 10 4 2 2 2" xfId="16386"/>
    <cellStyle name="Comma 10 4 2 2 2 2" xfId="16387"/>
    <cellStyle name="Comma 10 4 2 2 2 2 2" xfId="16388"/>
    <cellStyle name="Comma 10 4 2 2 2 2 3" xfId="16389"/>
    <cellStyle name="Comma 10 4 2 2 2 2 4" xfId="16390"/>
    <cellStyle name="Comma 10 4 2 2 2 2 5" xfId="16391"/>
    <cellStyle name="Comma 10 4 2 2 2 2 6" xfId="16392"/>
    <cellStyle name="Comma 10 4 2 2 2 3" xfId="16393"/>
    <cellStyle name="Comma 10 4 2 2 2 4" xfId="16394"/>
    <cellStyle name="Comma 10 4 2 2 2 5" xfId="16395"/>
    <cellStyle name="Comma 10 4 2 2 2 6" xfId="16396"/>
    <cellStyle name="Comma 10 4 2 2 2 7" xfId="16397"/>
    <cellStyle name="Comma 10 4 2 2 3" xfId="16398"/>
    <cellStyle name="Comma 10 4 2 2 3 2" xfId="16399"/>
    <cellStyle name="Comma 10 4 2 2 3 3" xfId="16400"/>
    <cellStyle name="Comma 10 4 2 2 3 4" xfId="16401"/>
    <cellStyle name="Comma 10 4 2 2 3 5" xfId="16402"/>
    <cellStyle name="Comma 10 4 2 2 3 6" xfId="16403"/>
    <cellStyle name="Comma 10 4 2 2 4" xfId="16404"/>
    <cellStyle name="Comma 10 4 2 2 5" xfId="16405"/>
    <cellStyle name="Comma 10 4 2 2 6" xfId="16406"/>
    <cellStyle name="Comma 10 4 2 2 7" xfId="16407"/>
    <cellStyle name="Comma 10 4 2 2 8" xfId="16408"/>
    <cellStyle name="Comma 10 4 2 3" xfId="16409"/>
    <cellStyle name="Comma 10 4 2 3 2" xfId="16410"/>
    <cellStyle name="Comma 10 4 2 3 2 2" xfId="16411"/>
    <cellStyle name="Comma 10 4 2 3 2 3" xfId="16412"/>
    <cellStyle name="Comma 10 4 2 3 2 4" xfId="16413"/>
    <cellStyle name="Comma 10 4 2 3 2 5" xfId="16414"/>
    <cellStyle name="Comma 10 4 2 3 2 6" xfId="16415"/>
    <cellStyle name="Comma 10 4 2 3 3" xfId="16416"/>
    <cellStyle name="Comma 10 4 2 3 4" xfId="16417"/>
    <cellStyle name="Comma 10 4 2 3 5" xfId="16418"/>
    <cellStyle name="Comma 10 4 2 3 6" xfId="16419"/>
    <cellStyle name="Comma 10 4 2 3 7" xfId="16420"/>
    <cellStyle name="Comma 10 4 2 4" xfId="16421"/>
    <cellStyle name="Comma 10 4 2 4 2" xfId="16422"/>
    <cellStyle name="Comma 10 4 2 4 3" xfId="16423"/>
    <cellStyle name="Comma 10 4 2 4 4" xfId="16424"/>
    <cellStyle name="Comma 10 4 2 4 5" xfId="16425"/>
    <cellStyle name="Comma 10 4 2 4 6" xfId="16426"/>
    <cellStyle name="Comma 10 4 2 5" xfId="16427"/>
    <cellStyle name="Comma 10 4 2 6" xfId="16428"/>
    <cellStyle name="Comma 10 4 2 7" xfId="16429"/>
    <cellStyle name="Comma 10 4 2 8" xfId="16430"/>
    <cellStyle name="Comma 10 4 2 9" xfId="16431"/>
    <cellStyle name="Comma 10 4 3" xfId="16432"/>
    <cellStyle name="Comma 10 4 3 2" xfId="16433"/>
    <cellStyle name="Comma 10 4 3 2 2" xfId="16434"/>
    <cellStyle name="Comma 10 4 3 2 2 2" xfId="16435"/>
    <cellStyle name="Comma 10 4 3 2 2 3" xfId="16436"/>
    <cellStyle name="Comma 10 4 3 2 2 4" xfId="16437"/>
    <cellStyle name="Comma 10 4 3 2 2 5" xfId="16438"/>
    <cellStyle name="Comma 10 4 3 2 2 6" xfId="16439"/>
    <cellStyle name="Comma 10 4 3 2 3" xfId="16440"/>
    <cellStyle name="Comma 10 4 3 2 4" xfId="16441"/>
    <cellStyle name="Comma 10 4 3 2 5" xfId="16442"/>
    <cellStyle name="Comma 10 4 3 2 6" xfId="16443"/>
    <cellStyle name="Comma 10 4 3 2 7" xfId="16444"/>
    <cellStyle name="Comma 10 4 3 3" xfId="16445"/>
    <cellStyle name="Comma 10 4 3 3 2" xfId="16446"/>
    <cellStyle name="Comma 10 4 3 3 3" xfId="16447"/>
    <cellStyle name="Comma 10 4 3 3 4" xfId="16448"/>
    <cellStyle name="Comma 10 4 3 3 5" xfId="16449"/>
    <cellStyle name="Comma 10 4 3 3 6" xfId="16450"/>
    <cellStyle name="Comma 10 4 3 4" xfId="16451"/>
    <cellStyle name="Comma 10 4 3 5" xfId="16452"/>
    <cellStyle name="Comma 10 4 3 6" xfId="16453"/>
    <cellStyle name="Comma 10 4 3 7" xfId="16454"/>
    <cellStyle name="Comma 10 4 3 8" xfId="16455"/>
    <cellStyle name="Comma 10 4 4" xfId="16456"/>
    <cellStyle name="Comma 10 4 4 2" xfId="16457"/>
    <cellStyle name="Comma 10 4 4 2 2" xfId="16458"/>
    <cellStyle name="Comma 10 4 4 2 3" xfId="16459"/>
    <cellStyle name="Comma 10 4 4 2 4" xfId="16460"/>
    <cellStyle name="Comma 10 4 4 2 5" xfId="16461"/>
    <cellStyle name="Comma 10 4 4 2 6" xfId="16462"/>
    <cellStyle name="Comma 10 4 4 3" xfId="16463"/>
    <cellStyle name="Comma 10 4 4 4" xfId="16464"/>
    <cellStyle name="Comma 10 4 4 5" xfId="16465"/>
    <cellStyle name="Comma 10 4 4 6" xfId="16466"/>
    <cellStyle name="Comma 10 4 4 7" xfId="16467"/>
    <cellStyle name="Comma 10 4 5" xfId="16468"/>
    <cellStyle name="Comma 10 4 5 2" xfId="16469"/>
    <cellStyle name="Comma 10 4 5 3" xfId="16470"/>
    <cellStyle name="Comma 10 4 5 4" xfId="16471"/>
    <cellStyle name="Comma 10 4 5 5" xfId="16472"/>
    <cellStyle name="Comma 10 4 5 6" xfId="16473"/>
    <cellStyle name="Comma 10 4 6" xfId="16474"/>
    <cellStyle name="Comma 10 4 7" xfId="16475"/>
    <cellStyle name="Comma 10 4 8" xfId="16476"/>
    <cellStyle name="Comma 10 4 9" xfId="16477"/>
    <cellStyle name="Comma 10 5" xfId="16478"/>
    <cellStyle name="Comma 10 5 2" xfId="16479"/>
    <cellStyle name="Comma 10 5 2 2" xfId="16480"/>
    <cellStyle name="Comma 10 5 2 2 2" xfId="16481"/>
    <cellStyle name="Comma 10 5 2 2 2 2" xfId="16482"/>
    <cellStyle name="Comma 10 5 2 2 2 3" xfId="16483"/>
    <cellStyle name="Comma 10 5 2 2 2 4" xfId="16484"/>
    <cellStyle name="Comma 10 5 2 2 2 5" xfId="16485"/>
    <cellStyle name="Comma 10 5 2 2 2 6" xfId="16486"/>
    <cellStyle name="Comma 10 5 2 2 3" xfId="16487"/>
    <cellStyle name="Comma 10 5 2 2 4" xfId="16488"/>
    <cellStyle name="Comma 10 5 2 2 5" xfId="16489"/>
    <cellStyle name="Comma 10 5 2 2 6" xfId="16490"/>
    <cellStyle name="Comma 10 5 2 2 7" xfId="16491"/>
    <cellStyle name="Comma 10 5 2 3" xfId="16492"/>
    <cellStyle name="Comma 10 5 2 3 2" xfId="16493"/>
    <cellStyle name="Comma 10 5 2 3 3" xfId="16494"/>
    <cellStyle name="Comma 10 5 2 3 4" xfId="16495"/>
    <cellStyle name="Comma 10 5 2 3 5" xfId="16496"/>
    <cellStyle name="Comma 10 5 2 3 6" xfId="16497"/>
    <cellStyle name="Comma 10 5 2 4" xfId="16498"/>
    <cellStyle name="Comma 10 5 2 5" xfId="16499"/>
    <cellStyle name="Comma 10 5 2 6" xfId="16500"/>
    <cellStyle name="Comma 10 5 2 7" xfId="16501"/>
    <cellStyle name="Comma 10 5 2 8" xfId="16502"/>
    <cellStyle name="Comma 10 5 3" xfId="16503"/>
    <cellStyle name="Comma 10 5 3 2" xfId="16504"/>
    <cellStyle name="Comma 10 5 3 2 2" xfId="16505"/>
    <cellStyle name="Comma 10 5 3 2 3" xfId="16506"/>
    <cellStyle name="Comma 10 5 3 2 4" xfId="16507"/>
    <cellStyle name="Comma 10 5 3 2 5" xfId="16508"/>
    <cellStyle name="Comma 10 5 3 2 6" xfId="16509"/>
    <cellStyle name="Comma 10 5 3 3" xfId="16510"/>
    <cellStyle name="Comma 10 5 3 4" xfId="16511"/>
    <cellStyle name="Comma 10 5 3 5" xfId="16512"/>
    <cellStyle name="Comma 10 5 3 6" xfId="16513"/>
    <cellStyle name="Comma 10 5 3 7" xfId="16514"/>
    <cellStyle name="Comma 10 5 4" xfId="16515"/>
    <cellStyle name="Comma 10 5 4 2" xfId="16516"/>
    <cellStyle name="Comma 10 5 4 3" xfId="16517"/>
    <cellStyle name="Comma 10 5 4 4" xfId="16518"/>
    <cellStyle name="Comma 10 5 4 5" xfId="16519"/>
    <cellStyle name="Comma 10 5 4 6" xfId="16520"/>
    <cellStyle name="Comma 10 5 5" xfId="16521"/>
    <cellStyle name="Comma 10 5 6" xfId="16522"/>
    <cellStyle name="Comma 10 5 7" xfId="16523"/>
    <cellStyle name="Comma 10 5 8" xfId="16524"/>
    <cellStyle name="Comma 10 5 9" xfId="16525"/>
    <cellStyle name="Comma 10 6" xfId="16526"/>
    <cellStyle name="Comma 100" xfId="16527"/>
    <cellStyle name="Comma 100 2" xfId="16528"/>
    <cellStyle name="Comma 100 2 2" xfId="16529"/>
    <cellStyle name="Comma 100 2 2 2" xfId="16530"/>
    <cellStyle name="Comma 100 2 2 2 2" xfId="16531"/>
    <cellStyle name="Comma 100 2 2 2 3" xfId="16532"/>
    <cellStyle name="Comma 100 2 2 2 4" xfId="16533"/>
    <cellStyle name="Comma 100 2 2 2 5" xfId="16534"/>
    <cellStyle name="Comma 100 2 2 2 6" xfId="16535"/>
    <cellStyle name="Comma 100 2 2 3" xfId="16536"/>
    <cellStyle name="Comma 100 2 2 4" xfId="16537"/>
    <cellStyle name="Comma 100 2 2 5" xfId="16538"/>
    <cellStyle name="Comma 100 2 2 6" xfId="16539"/>
    <cellStyle name="Comma 100 2 2 7" xfId="16540"/>
    <cellStyle name="Comma 100 2 3" xfId="16541"/>
    <cellStyle name="Comma 100 2 3 2" xfId="16542"/>
    <cellStyle name="Comma 100 2 3 3" xfId="16543"/>
    <cellStyle name="Comma 100 2 3 4" xfId="16544"/>
    <cellStyle name="Comma 100 2 3 5" xfId="16545"/>
    <cellStyle name="Comma 100 2 3 6" xfId="16546"/>
    <cellStyle name="Comma 100 2 4" xfId="16547"/>
    <cellStyle name="Comma 100 2 5" xfId="16548"/>
    <cellStyle name="Comma 100 2 6" xfId="16549"/>
    <cellStyle name="Comma 100 2 7" xfId="16550"/>
    <cellStyle name="Comma 100 2 8" xfId="16551"/>
    <cellStyle name="Comma 100 3" xfId="16552"/>
    <cellStyle name="Comma 100 3 2" xfId="16553"/>
    <cellStyle name="Comma 100 3 2 2" xfId="16554"/>
    <cellStyle name="Comma 100 3 2 3" xfId="16555"/>
    <cellStyle name="Comma 100 3 2 4" xfId="16556"/>
    <cellStyle name="Comma 100 3 2 5" xfId="16557"/>
    <cellStyle name="Comma 100 3 2 6" xfId="16558"/>
    <cellStyle name="Comma 100 3 3" xfId="16559"/>
    <cellStyle name="Comma 100 3 4" xfId="16560"/>
    <cellStyle name="Comma 100 3 5" xfId="16561"/>
    <cellStyle name="Comma 100 3 6" xfId="16562"/>
    <cellStyle name="Comma 100 3 7" xfId="16563"/>
    <cellStyle name="Comma 100 4" xfId="16564"/>
    <cellStyle name="Comma 100 4 2" xfId="16565"/>
    <cellStyle name="Comma 100 4 3" xfId="16566"/>
    <cellStyle name="Comma 100 4 4" xfId="16567"/>
    <cellStyle name="Comma 100 4 5" xfId="16568"/>
    <cellStyle name="Comma 100 4 6" xfId="16569"/>
    <cellStyle name="Comma 100 5" xfId="16570"/>
    <cellStyle name="Comma 100 6" xfId="16571"/>
    <cellStyle name="Comma 100 7" xfId="16572"/>
    <cellStyle name="Comma 100 8" xfId="16573"/>
    <cellStyle name="Comma 100 9" xfId="16574"/>
    <cellStyle name="Comma 101" xfId="16575"/>
    <cellStyle name="Comma 101 2" xfId="16576"/>
    <cellStyle name="Comma 101 2 2" xfId="16577"/>
    <cellStyle name="Comma 101 2 2 2" xfId="16578"/>
    <cellStyle name="Comma 101 2 2 2 2" xfId="16579"/>
    <cellStyle name="Comma 101 2 2 2 3" xfId="16580"/>
    <cellStyle name="Comma 101 2 2 2 4" xfId="16581"/>
    <cellStyle name="Comma 101 2 2 2 5" xfId="16582"/>
    <cellStyle name="Comma 101 2 2 2 6" xfId="16583"/>
    <cellStyle name="Comma 101 2 2 3" xfId="16584"/>
    <cellStyle name="Comma 101 2 2 4" xfId="16585"/>
    <cellStyle name="Comma 101 2 2 5" xfId="16586"/>
    <cellStyle name="Comma 101 2 2 6" xfId="16587"/>
    <cellStyle name="Comma 101 2 2 7" xfId="16588"/>
    <cellStyle name="Comma 101 2 3" xfId="16589"/>
    <cellStyle name="Comma 101 2 3 2" xfId="16590"/>
    <cellStyle name="Comma 101 2 3 3" xfId="16591"/>
    <cellStyle name="Comma 101 2 3 4" xfId="16592"/>
    <cellStyle name="Comma 101 2 3 5" xfId="16593"/>
    <cellStyle name="Comma 101 2 3 6" xfId="16594"/>
    <cellStyle name="Comma 101 2 4" xfId="16595"/>
    <cellStyle name="Comma 101 2 5" xfId="16596"/>
    <cellStyle name="Comma 101 2 6" xfId="16597"/>
    <cellStyle name="Comma 101 2 7" xfId="16598"/>
    <cellStyle name="Comma 101 2 8" xfId="16599"/>
    <cellStyle name="Comma 101 3" xfId="16600"/>
    <cellStyle name="Comma 101 3 2" xfId="16601"/>
    <cellStyle name="Comma 101 3 2 2" xfId="16602"/>
    <cellStyle name="Comma 101 3 2 3" xfId="16603"/>
    <cellStyle name="Comma 101 3 2 4" xfId="16604"/>
    <cellStyle name="Comma 101 3 2 5" xfId="16605"/>
    <cellStyle name="Comma 101 3 2 6" xfId="16606"/>
    <cellStyle name="Comma 101 3 3" xfId="16607"/>
    <cellStyle name="Comma 101 3 4" xfId="16608"/>
    <cellStyle name="Comma 101 3 5" xfId="16609"/>
    <cellStyle name="Comma 101 3 6" xfId="16610"/>
    <cellStyle name="Comma 101 3 7" xfId="16611"/>
    <cellStyle name="Comma 101 4" xfId="16612"/>
    <cellStyle name="Comma 101 4 2" xfId="16613"/>
    <cellStyle name="Comma 101 4 3" xfId="16614"/>
    <cellStyle name="Comma 101 4 4" xfId="16615"/>
    <cellStyle name="Comma 101 4 5" xfId="16616"/>
    <cellStyle name="Comma 101 4 6" xfId="16617"/>
    <cellStyle name="Comma 101 5" xfId="16618"/>
    <cellStyle name="Comma 101 6" xfId="16619"/>
    <cellStyle name="Comma 101 7" xfId="16620"/>
    <cellStyle name="Comma 101 8" xfId="16621"/>
    <cellStyle name="Comma 101 9" xfId="16622"/>
    <cellStyle name="Comma 102" xfId="16623"/>
    <cellStyle name="Comma 102 2" xfId="16624"/>
    <cellStyle name="Comma 102 2 2" xfId="16625"/>
    <cellStyle name="Comma 102 2 2 2" xfId="16626"/>
    <cellStyle name="Comma 102 2 2 2 2" xfId="16627"/>
    <cellStyle name="Comma 102 2 2 2 3" xfId="16628"/>
    <cellStyle name="Comma 102 2 2 2 4" xfId="16629"/>
    <cellStyle name="Comma 102 2 2 2 5" xfId="16630"/>
    <cellStyle name="Comma 102 2 2 2 6" xfId="16631"/>
    <cellStyle name="Comma 102 2 2 3" xfId="16632"/>
    <cellStyle name="Comma 102 2 2 4" xfId="16633"/>
    <cellStyle name="Comma 102 2 2 5" xfId="16634"/>
    <cellStyle name="Comma 102 2 2 6" xfId="16635"/>
    <cellStyle name="Comma 102 2 2 7" xfId="16636"/>
    <cellStyle name="Comma 102 2 3" xfId="16637"/>
    <cellStyle name="Comma 102 2 3 2" xfId="16638"/>
    <cellStyle name="Comma 102 2 3 3" xfId="16639"/>
    <cellStyle name="Comma 102 2 3 4" xfId="16640"/>
    <cellStyle name="Comma 102 2 3 5" xfId="16641"/>
    <cellStyle name="Comma 102 2 3 6" xfId="16642"/>
    <cellStyle name="Comma 102 2 4" xfId="16643"/>
    <cellStyle name="Comma 102 2 5" xfId="16644"/>
    <cellStyle name="Comma 102 2 6" xfId="16645"/>
    <cellStyle name="Comma 102 2 7" xfId="16646"/>
    <cellStyle name="Comma 102 2 8" xfId="16647"/>
    <cellStyle name="Comma 102 3" xfId="16648"/>
    <cellStyle name="Comma 102 3 2" xfId="16649"/>
    <cellStyle name="Comma 102 3 2 2" xfId="16650"/>
    <cellStyle name="Comma 102 3 2 3" xfId="16651"/>
    <cellStyle name="Comma 102 3 2 4" xfId="16652"/>
    <cellStyle name="Comma 102 3 2 5" xfId="16653"/>
    <cellStyle name="Comma 102 3 2 6" xfId="16654"/>
    <cellStyle name="Comma 102 3 3" xfId="16655"/>
    <cellStyle name="Comma 102 3 4" xfId="16656"/>
    <cellStyle name="Comma 102 3 5" xfId="16657"/>
    <cellStyle name="Comma 102 3 6" xfId="16658"/>
    <cellStyle name="Comma 102 3 7" xfId="16659"/>
    <cellStyle name="Comma 102 4" xfId="16660"/>
    <cellStyle name="Comma 102 4 2" xfId="16661"/>
    <cellStyle name="Comma 102 4 3" xfId="16662"/>
    <cellStyle name="Comma 102 4 4" xfId="16663"/>
    <cellStyle name="Comma 102 4 5" xfId="16664"/>
    <cellStyle name="Comma 102 4 6" xfId="16665"/>
    <cellStyle name="Comma 102 5" xfId="16666"/>
    <cellStyle name="Comma 102 6" xfId="16667"/>
    <cellStyle name="Comma 102 7" xfId="16668"/>
    <cellStyle name="Comma 102 8" xfId="16669"/>
    <cellStyle name="Comma 102 9" xfId="16670"/>
    <cellStyle name="Comma 103" xfId="16671"/>
    <cellStyle name="Comma 103 2" xfId="16672"/>
    <cellStyle name="Comma 103 2 2" xfId="16673"/>
    <cellStyle name="Comma 103 2 2 2" xfId="16674"/>
    <cellStyle name="Comma 103 2 2 2 2" xfId="16675"/>
    <cellStyle name="Comma 103 2 2 2 3" xfId="16676"/>
    <cellStyle name="Comma 103 2 2 2 4" xfId="16677"/>
    <cellStyle name="Comma 103 2 2 2 5" xfId="16678"/>
    <cellStyle name="Comma 103 2 2 2 6" xfId="16679"/>
    <cellStyle name="Comma 103 2 2 3" xfId="16680"/>
    <cellStyle name="Comma 103 2 2 4" xfId="16681"/>
    <cellStyle name="Comma 103 2 2 5" xfId="16682"/>
    <cellStyle name="Comma 103 2 2 6" xfId="16683"/>
    <cellStyle name="Comma 103 2 2 7" xfId="16684"/>
    <cellStyle name="Comma 103 2 3" xfId="16685"/>
    <cellStyle name="Comma 103 2 3 2" xfId="16686"/>
    <cellStyle name="Comma 103 2 3 3" xfId="16687"/>
    <cellStyle name="Comma 103 2 3 4" xfId="16688"/>
    <cellStyle name="Comma 103 2 3 5" xfId="16689"/>
    <cellStyle name="Comma 103 2 3 6" xfId="16690"/>
    <cellStyle name="Comma 103 2 4" xfId="16691"/>
    <cellStyle name="Comma 103 2 5" xfId="16692"/>
    <cellStyle name="Comma 103 2 6" xfId="16693"/>
    <cellStyle name="Comma 103 2 7" xfId="16694"/>
    <cellStyle name="Comma 103 2 8" xfId="16695"/>
    <cellStyle name="Comma 103 3" xfId="16696"/>
    <cellStyle name="Comma 103 3 2" xfId="16697"/>
    <cellStyle name="Comma 103 3 2 2" xfId="16698"/>
    <cellStyle name="Comma 103 3 2 3" xfId="16699"/>
    <cellStyle name="Comma 103 3 2 4" xfId="16700"/>
    <cellStyle name="Comma 103 3 2 5" xfId="16701"/>
    <cellStyle name="Comma 103 3 2 6" xfId="16702"/>
    <cellStyle name="Comma 103 3 3" xfId="16703"/>
    <cellStyle name="Comma 103 3 4" xfId="16704"/>
    <cellStyle name="Comma 103 3 5" xfId="16705"/>
    <cellStyle name="Comma 103 3 6" xfId="16706"/>
    <cellStyle name="Comma 103 3 7" xfId="16707"/>
    <cellStyle name="Comma 103 4" xfId="16708"/>
    <cellStyle name="Comma 103 4 2" xfId="16709"/>
    <cellStyle name="Comma 103 4 3" xfId="16710"/>
    <cellStyle name="Comma 103 4 4" xfId="16711"/>
    <cellStyle name="Comma 103 4 5" xfId="16712"/>
    <cellStyle name="Comma 103 4 6" xfId="16713"/>
    <cellStyle name="Comma 103 5" xfId="16714"/>
    <cellStyle name="Comma 103 6" xfId="16715"/>
    <cellStyle name="Comma 103 7" xfId="16716"/>
    <cellStyle name="Comma 103 8" xfId="16717"/>
    <cellStyle name="Comma 103 9" xfId="16718"/>
    <cellStyle name="Comma 104" xfId="16719"/>
    <cellStyle name="Comma 104 2" xfId="16720"/>
    <cellStyle name="Comma 104 2 2" xfId="16721"/>
    <cellStyle name="Comma 104 2 2 2" xfId="16722"/>
    <cellStyle name="Comma 104 2 2 2 2" xfId="16723"/>
    <cellStyle name="Comma 104 2 2 2 3" xfId="16724"/>
    <cellStyle name="Comma 104 2 2 2 4" xfId="16725"/>
    <cellStyle name="Comma 104 2 2 2 5" xfId="16726"/>
    <cellStyle name="Comma 104 2 2 2 6" xfId="16727"/>
    <cellStyle name="Comma 104 2 2 3" xfId="16728"/>
    <cellStyle name="Comma 104 2 2 4" xfId="16729"/>
    <cellStyle name="Comma 104 2 2 5" xfId="16730"/>
    <cellStyle name="Comma 104 2 2 6" xfId="16731"/>
    <cellStyle name="Comma 104 2 2 7" xfId="16732"/>
    <cellStyle name="Comma 104 2 3" xfId="16733"/>
    <cellStyle name="Comma 104 2 3 2" xfId="16734"/>
    <cellStyle name="Comma 104 2 3 3" xfId="16735"/>
    <cellStyle name="Comma 104 2 3 4" xfId="16736"/>
    <cellStyle name="Comma 104 2 3 5" xfId="16737"/>
    <cellStyle name="Comma 104 2 3 6" xfId="16738"/>
    <cellStyle name="Comma 104 2 4" xfId="16739"/>
    <cellStyle name="Comma 104 2 5" xfId="16740"/>
    <cellStyle name="Comma 104 2 6" xfId="16741"/>
    <cellStyle name="Comma 104 2 7" xfId="16742"/>
    <cellStyle name="Comma 104 2 8" xfId="16743"/>
    <cellStyle name="Comma 104 3" xfId="16744"/>
    <cellStyle name="Comma 104 3 2" xfId="16745"/>
    <cellStyle name="Comma 104 3 2 2" xfId="16746"/>
    <cellStyle name="Comma 104 3 2 3" xfId="16747"/>
    <cellStyle name="Comma 104 3 2 4" xfId="16748"/>
    <cellStyle name="Comma 104 3 2 5" xfId="16749"/>
    <cellStyle name="Comma 104 3 2 6" xfId="16750"/>
    <cellStyle name="Comma 104 3 3" xfId="16751"/>
    <cellStyle name="Comma 104 3 4" xfId="16752"/>
    <cellStyle name="Comma 104 3 5" xfId="16753"/>
    <cellStyle name="Comma 104 3 6" xfId="16754"/>
    <cellStyle name="Comma 104 3 7" xfId="16755"/>
    <cellStyle name="Comma 104 4" xfId="16756"/>
    <cellStyle name="Comma 104 4 2" xfId="16757"/>
    <cellStyle name="Comma 104 4 3" xfId="16758"/>
    <cellStyle name="Comma 104 4 4" xfId="16759"/>
    <cellStyle name="Comma 104 4 5" xfId="16760"/>
    <cellStyle name="Comma 104 4 6" xfId="16761"/>
    <cellStyle name="Comma 104 5" xfId="16762"/>
    <cellStyle name="Comma 104 6" xfId="16763"/>
    <cellStyle name="Comma 104 7" xfId="16764"/>
    <cellStyle name="Comma 104 8" xfId="16765"/>
    <cellStyle name="Comma 104 9" xfId="16766"/>
    <cellStyle name="Comma 105" xfId="16767"/>
    <cellStyle name="Comma 105 2" xfId="16768"/>
    <cellStyle name="Comma 105 2 2" xfId="16769"/>
    <cellStyle name="Comma 105 2 2 2" xfId="16770"/>
    <cellStyle name="Comma 105 2 2 2 2" xfId="16771"/>
    <cellStyle name="Comma 105 2 2 2 3" xfId="16772"/>
    <cellStyle name="Comma 105 2 2 2 4" xfId="16773"/>
    <cellStyle name="Comma 105 2 2 2 5" xfId="16774"/>
    <cellStyle name="Comma 105 2 2 2 6" xfId="16775"/>
    <cellStyle name="Comma 105 2 2 3" xfId="16776"/>
    <cellStyle name="Comma 105 2 2 4" xfId="16777"/>
    <cellStyle name="Comma 105 2 2 5" xfId="16778"/>
    <cellStyle name="Comma 105 2 2 6" xfId="16779"/>
    <cellStyle name="Comma 105 2 2 7" xfId="16780"/>
    <cellStyle name="Comma 105 2 3" xfId="16781"/>
    <cellStyle name="Comma 105 2 3 2" xfId="16782"/>
    <cellStyle name="Comma 105 2 3 3" xfId="16783"/>
    <cellStyle name="Comma 105 2 3 4" xfId="16784"/>
    <cellStyle name="Comma 105 2 3 5" xfId="16785"/>
    <cellStyle name="Comma 105 2 3 6" xfId="16786"/>
    <cellStyle name="Comma 105 2 4" xfId="16787"/>
    <cellStyle name="Comma 105 2 5" xfId="16788"/>
    <cellStyle name="Comma 105 2 6" xfId="16789"/>
    <cellStyle name="Comma 105 2 7" xfId="16790"/>
    <cellStyle name="Comma 105 2 8" xfId="16791"/>
    <cellStyle name="Comma 105 3" xfId="16792"/>
    <cellStyle name="Comma 105 3 2" xfId="16793"/>
    <cellStyle name="Comma 105 3 2 2" xfId="16794"/>
    <cellStyle name="Comma 105 3 2 3" xfId="16795"/>
    <cellStyle name="Comma 105 3 2 4" xfId="16796"/>
    <cellStyle name="Comma 105 3 2 5" xfId="16797"/>
    <cellStyle name="Comma 105 3 2 6" xfId="16798"/>
    <cellStyle name="Comma 105 3 3" xfId="16799"/>
    <cellStyle name="Comma 105 3 4" xfId="16800"/>
    <cellStyle name="Comma 105 3 5" xfId="16801"/>
    <cellStyle name="Comma 105 3 6" xfId="16802"/>
    <cellStyle name="Comma 105 3 7" xfId="16803"/>
    <cellStyle name="Comma 105 4" xfId="16804"/>
    <cellStyle name="Comma 105 4 2" xfId="16805"/>
    <cellStyle name="Comma 105 4 3" xfId="16806"/>
    <cellStyle name="Comma 105 4 4" xfId="16807"/>
    <cellStyle name="Comma 105 4 5" xfId="16808"/>
    <cellStyle name="Comma 105 4 6" xfId="16809"/>
    <cellStyle name="Comma 105 5" xfId="16810"/>
    <cellStyle name="Comma 105 6" xfId="16811"/>
    <cellStyle name="Comma 105 7" xfId="16812"/>
    <cellStyle name="Comma 105 8" xfId="16813"/>
    <cellStyle name="Comma 105 9" xfId="16814"/>
    <cellStyle name="Comma 106" xfId="16815"/>
    <cellStyle name="Comma 106 2" xfId="16816"/>
    <cellStyle name="Comma 106 2 2" xfId="16817"/>
    <cellStyle name="Comma 106 2 2 2" xfId="16818"/>
    <cellStyle name="Comma 106 2 2 2 2" xfId="16819"/>
    <cellStyle name="Comma 106 2 2 2 3" xfId="16820"/>
    <cellStyle name="Comma 106 2 2 2 4" xfId="16821"/>
    <cellStyle name="Comma 106 2 2 2 5" xfId="16822"/>
    <cellStyle name="Comma 106 2 2 2 6" xfId="16823"/>
    <cellStyle name="Comma 106 2 2 3" xfId="16824"/>
    <cellStyle name="Comma 106 2 2 4" xfId="16825"/>
    <cellStyle name="Comma 106 2 2 5" xfId="16826"/>
    <cellStyle name="Comma 106 2 2 6" xfId="16827"/>
    <cellStyle name="Comma 106 2 2 7" xfId="16828"/>
    <cellStyle name="Comma 106 2 3" xfId="16829"/>
    <cellStyle name="Comma 106 2 3 2" xfId="16830"/>
    <cellStyle name="Comma 106 2 3 3" xfId="16831"/>
    <cellStyle name="Comma 106 2 3 4" xfId="16832"/>
    <cellStyle name="Comma 106 2 3 5" xfId="16833"/>
    <cellStyle name="Comma 106 2 3 6" xfId="16834"/>
    <cellStyle name="Comma 106 2 4" xfId="16835"/>
    <cellStyle name="Comma 106 2 5" xfId="16836"/>
    <cellStyle name="Comma 106 2 6" xfId="16837"/>
    <cellStyle name="Comma 106 2 7" xfId="16838"/>
    <cellStyle name="Comma 106 2 8" xfId="16839"/>
    <cellStyle name="Comma 106 3" xfId="16840"/>
    <cellStyle name="Comma 106 3 2" xfId="16841"/>
    <cellStyle name="Comma 106 3 2 2" xfId="16842"/>
    <cellStyle name="Comma 106 3 2 3" xfId="16843"/>
    <cellStyle name="Comma 106 3 2 4" xfId="16844"/>
    <cellStyle name="Comma 106 3 2 5" xfId="16845"/>
    <cellStyle name="Comma 106 3 2 6" xfId="16846"/>
    <cellStyle name="Comma 106 3 3" xfId="16847"/>
    <cellStyle name="Comma 106 3 4" xfId="16848"/>
    <cellStyle name="Comma 106 3 5" xfId="16849"/>
    <cellStyle name="Comma 106 3 6" xfId="16850"/>
    <cellStyle name="Comma 106 3 7" xfId="16851"/>
    <cellStyle name="Comma 106 4" xfId="16852"/>
    <cellStyle name="Comma 106 4 2" xfId="16853"/>
    <cellStyle name="Comma 106 4 3" xfId="16854"/>
    <cellStyle name="Comma 106 4 4" xfId="16855"/>
    <cellStyle name="Comma 106 4 5" xfId="16856"/>
    <cellStyle name="Comma 106 4 6" xfId="16857"/>
    <cellStyle name="Comma 106 5" xfId="16858"/>
    <cellStyle name="Comma 106 6" xfId="16859"/>
    <cellStyle name="Comma 106 7" xfId="16860"/>
    <cellStyle name="Comma 106 8" xfId="16861"/>
    <cellStyle name="Comma 106 9" xfId="16862"/>
    <cellStyle name="Comma 107" xfId="16863"/>
    <cellStyle name="Comma 107 2" xfId="16864"/>
    <cellStyle name="Comma 107 2 2" xfId="16865"/>
    <cellStyle name="Comma 107 2 2 2" xfId="16866"/>
    <cellStyle name="Comma 107 2 2 2 2" xfId="16867"/>
    <cellStyle name="Comma 107 2 2 2 3" xfId="16868"/>
    <cellStyle name="Comma 107 2 2 2 4" xfId="16869"/>
    <cellStyle name="Comma 107 2 2 2 5" xfId="16870"/>
    <cellStyle name="Comma 107 2 2 2 6" xfId="16871"/>
    <cellStyle name="Comma 107 2 2 3" xfId="16872"/>
    <cellStyle name="Comma 107 2 2 4" xfId="16873"/>
    <cellStyle name="Comma 107 2 2 5" xfId="16874"/>
    <cellStyle name="Comma 107 2 2 6" xfId="16875"/>
    <cellStyle name="Comma 107 2 2 7" xfId="16876"/>
    <cellStyle name="Comma 107 2 3" xfId="16877"/>
    <cellStyle name="Comma 107 2 3 2" xfId="16878"/>
    <cellStyle name="Comma 107 2 3 3" xfId="16879"/>
    <cellStyle name="Comma 107 2 3 4" xfId="16880"/>
    <cellStyle name="Comma 107 2 3 5" xfId="16881"/>
    <cellStyle name="Comma 107 2 3 6" xfId="16882"/>
    <cellStyle name="Comma 107 2 4" xfId="16883"/>
    <cellStyle name="Comma 107 2 5" xfId="16884"/>
    <cellStyle name="Comma 107 2 6" xfId="16885"/>
    <cellStyle name="Comma 107 2 7" xfId="16886"/>
    <cellStyle name="Comma 107 2 8" xfId="16887"/>
    <cellStyle name="Comma 107 3" xfId="16888"/>
    <cellStyle name="Comma 107 3 2" xfId="16889"/>
    <cellStyle name="Comma 107 3 2 2" xfId="16890"/>
    <cellStyle name="Comma 107 3 2 3" xfId="16891"/>
    <cellStyle name="Comma 107 3 2 4" xfId="16892"/>
    <cellStyle name="Comma 107 3 2 5" xfId="16893"/>
    <cellStyle name="Comma 107 3 2 6" xfId="16894"/>
    <cellStyle name="Comma 107 3 3" xfId="16895"/>
    <cellStyle name="Comma 107 3 4" xfId="16896"/>
    <cellStyle name="Comma 107 3 5" xfId="16897"/>
    <cellStyle name="Comma 107 3 6" xfId="16898"/>
    <cellStyle name="Comma 107 3 7" xfId="16899"/>
    <cellStyle name="Comma 107 4" xfId="16900"/>
    <cellStyle name="Comma 107 4 2" xfId="16901"/>
    <cellStyle name="Comma 107 4 3" xfId="16902"/>
    <cellStyle name="Comma 107 4 4" xfId="16903"/>
    <cellStyle name="Comma 107 4 5" xfId="16904"/>
    <cellStyle name="Comma 107 4 6" xfId="16905"/>
    <cellStyle name="Comma 107 5" xfId="16906"/>
    <cellStyle name="Comma 107 6" xfId="16907"/>
    <cellStyle name="Comma 107 7" xfId="16908"/>
    <cellStyle name="Comma 107 8" xfId="16909"/>
    <cellStyle name="Comma 107 9" xfId="16910"/>
    <cellStyle name="Comma 108" xfId="16911"/>
    <cellStyle name="Comma 108 2" xfId="16912"/>
    <cellStyle name="Comma 108 2 2" xfId="16913"/>
    <cellStyle name="Comma 108 2 2 2" xfId="16914"/>
    <cellStyle name="Comma 108 2 2 2 2" xfId="16915"/>
    <cellStyle name="Comma 108 2 2 2 3" xfId="16916"/>
    <cellStyle name="Comma 108 2 2 2 4" xfId="16917"/>
    <cellStyle name="Comma 108 2 2 2 5" xfId="16918"/>
    <cellStyle name="Comma 108 2 2 2 6" xfId="16919"/>
    <cellStyle name="Comma 108 2 2 3" xfId="16920"/>
    <cellStyle name="Comma 108 2 2 4" xfId="16921"/>
    <cellStyle name="Comma 108 2 2 5" xfId="16922"/>
    <cellStyle name="Comma 108 2 2 6" xfId="16923"/>
    <cellStyle name="Comma 108 2 2 7" xfId="16924"/>
    <cellStyle name="Comma 108 2 3" xfId="16925"/>
    <cellStyle name="Comma 108 2 3 2" xfId="16926"/>
    <cellStyle name="Comma 108 2 3 3" xfId="16927"/>
    <cellStyle name="Comma 108 2 3 4" xfId="16928"/>
    <cellStyle name="Comma 108 2 3 5" xfId="16929"/>
    <cellStyle name="Comma 108 2 3 6" xfId="16930"/>
    <cellStyle name="Comma 108 2 4" xfId="16931"/>
    <cellStyle name="Comma 108 2 5" xfId="16932"/>
    <cellStyle name="Comma 108 2 6" xfId="16933"/>
    <cellStyle name="Comma 108 2 7" xfId="16934"/>
    <cellStyle name="Comma 108 2 8" xfId="16935"/>
    <cellStyle name="Comma 108 3" xfId="16936"/>
    <cellStyle name="Comma 108 3 2" xfId="16937"/>
    <cellStyle name="Comma 108 3 2 2" xfId="16938"/>
    <cellStyle name="Comma 108 3 2 3" xfId="16939"/>
    <cellStyle name="Comma 108 3 2 4" xfId="16940"/>
    <cellStyle name="Comma 108 3 2 5" xfId="16941"/>
    <cellStyle name="Comma 108 3 2 6" xfId="16942"/>
    <cellStyle name="Comma 108 3 3" xfId="16943"/>
    <cellStyle name="Comma 108 3 4" xfId="16944"/>
    <cellStyle name="Comma 108 3 5" xfId="16945"/>
    <cellStyle name="Comma 108 3 6" xfId="16946"/>
    <cellStyle name="Comma 108 3 7" xfId="16947"/>
    <cellStyle name="Comma 108 4" xfId="16948"/>
    <cellStyle name="Comma 108 4 2" xfId="16949"/>
    <cellStyle name="Comma 108 4 3" xfId="16950"/>
    <cellStyle name="Comma 108 4 4" xfId="16951"/>
    <cellStyle name="Comma 108 4 5" xfId="16952"/>
    <cellStyle name="Comma 108 4 6" xfId="16953"/>
    <cellStyle name="Comma 108 5" xfId="16954"/>
    <cellStyle name="Comma 108 6" xfId="16955"/>
    <cellStyle name="Comma 108 7" xfId="16956"/>
    <cellStyle name="Comma 108 8" xfId="16957"/>
    <cellStyle name="Comma 108 9" xfId="16958"/>
    <cellStyle name="Comma 109" xfId="16959"/>
    <cellStyle name="Comma 109 2" xfId="16960"/>
    <cellStyle name="Comma 109 2 2" xfId="16961"/>
    <cellStyle name="Comma 109 2 2 2" xfId="16962"/>
    <cellStyle name="Comma 109 2 2 2 2" xfId="16963"/>
    <cellStyle name="Comma 109 2 2 2 3" xfId="16964"/>
    <cellStyle name="Comma 109 2 2 2 4" xfId="16965"/>
    <cellStyle name="Comma 109 2 2 2 5" xfId="16966"/>
    <cellStyle name="Comma 109 2 2 2 6" xfId="16967"/>
    <cellStyle name="Comma 109 2 2 3" xfId="16968"/>
    <cellStyle name="Comma 109 2 2 4" xfId="16969"/>
    <cellStyle name="Comma 109 2 2 5" xfId="16970"/>
    <cellStyle name="Comma 109 2 2 6" xfId="16971"/>
    <cellStyle name="Comma 109 2 2 7" xfId="16972"/>
    <cellStyle name="Comma 109 2 3" xfId="16973"/>
    <cellStyle name="Comma 109 2 3 2" xfId="16974"/>
    <cellStyle name="Comma 109 2 3 3" xfId="16975"/>
    <cellStyle name="Comma 109 2 3 4" xfId="16976"/>
    <cellStyle name="Comma 109 2 3 5" xfId="16977"/>
    <cellStyle name="Comma 109 2 3 6" xfId="16978"/>
    <cellStyle name="Comma 109 2 4" xfId="16979"/>
    <cellStyle name="Comma 109 2 5" xfId="16980"/>
    <cellStyle name="Comma 109 2 6" xfId="16981"/>
    <cellStyle name="Comma 109 2 7" xfId="16982"/>
    <cellStyle name="Comma 109 2 8" xfId="16983"/>
    <cellStyle name="Comma 109 3" xfId="16984"/>
    <cellStyle name="Comma 109 3 2" xfId="16985"/>
    <cellStyle name="Comma 109 3 2 2" xfId="16986"/>
    <cellStyle name="Comma 109 3 2 3" xfId="16987"/>
    <cellStyle name="Comma 109 3 2 4" xfId="16988"/>
    <cellStyle name="Comma 109 3 2 5" xfId="16989"/>
    <cellStyle name="Comma 109 3 2 6" xfId="16990"/>
    <cellStyle name="Comma 109 3 3" xfId="16991"/>
    <cellStyle name="Comma 109 3 4" xfId="16992"/>
    <cellStyle name="Comma 109 3 5" xfId="16993"/>
    <cellStyle name="Comma 109 3 6" xfId="16994"/>
    <cellStyle name="Comma 109 3 7" xfId="16995"/>
    <cellStyle name="Comma 109 4" xfId="16996"/>
    <cellStyle name="Comma 109 4 2" xfId="16997"/>
    <cellStyle name="Comma 109 4 3" xfId="16998"/>
    <cellStyle name="Comma 109 4 4" xfId="16999"/>
    <cellStyle name="Comma 109 4 5" xfId="17000"/>
    <cellStyle name="Comma 109 4 6" xfId="17001"/>
    <cellStyle name="Comma 109 5" xfId="17002"/>
    <cellStyle name="Comma 109 6" xfId="17003"/>
    <cellStyle name="Comma 109 7" xfId="17004"/>
    <cellStyle name="Comma 109 8" xfId="17005"/>
    <cellStyle name="Comma 109 9" xfId="17006"/>
    <cellStyle name="Comma 11" xfId="17007"/>
    <cellStyle name="Comma 11 2" xfId="17008"/>
    <cellStyle name="Comma 110" xfId="17009"/>
    <cellStyle name="Comma 111" xfId="17010"/>
    <cellStyle name="Comma 112" xfId="17011"/>
    <cellStyle name="Comma 113" xfId="17012"/>
    <cellStyle name="Comma 113 2" xfId="17013"/>
    <cellStyle name="Comma 113 2 2" xfId="17014"/>
    <cellStyle name="Comma 113 2 2 2" xfId="17015"/>
    <cellStyle name="Comma 113 2 2 2 2" xfId="17016"/>
    <cellStyle name="Comma 113 2 2 2 3" xfId="17017"/>
    <cellStyle name="Comma 113 2 2 2 4" xfId="17018"/>
    <cellStyle name="Comma 113 2 2 2 5" xfId="17019"/>
    <cellStyle name="Comma 113 2 2 2 6" xfId="17020"/>
    <cellStyle name="Comma 113 2 2 3" xfId="17021"/>
    <cellStyle name="Comma 113 2 2 4" xfId="17022"/>
    <cellStyle name="Comma 113 2 2 5" xfId="17023"/>
    <cellStyle name="Comma 113 2 2 6" xfId="17024"/>
    <cellStyle name="Comma 113 2 2 7" xfId="17025"/>
    <cellStyle name="Comma 113 2 3" xfId="17026"/>
    <cellStyle name="Comma 113 2 3 2" xfId="17027"/>
    <cellStyle name="Comma 113 2 3 3" xfId="17028"/>
    <cellStyle name="Comma 113 2 3 4" xfId="17029"/>
    <cellStyle name="Comma 113 2 3 5" xfId="17030"/>
    <cellStyle name="Comma 113 2 3 6" xfId="17031"/>
    <cellStyle name="Comma 113 2 4" xfId="17032"/>
    <cellStyle name="Comma 113 2 5" xfId="17033"/>
    <cellStyle name="Comma 113 2 6" xfId="17034"/>
    <cellStyle name="Comma 113 2 7" xfId="17035"/>
    <cellStyle name="Comma 113 2 8" xfId="17036"/>
    <cellStyle name="Comma 113 3" xfId="17037"/>
    <cellStyle name="Comma 113 3 2" xfId="17038"/>
    <cellStyle name="Comma 113 3 2 2" xfId="17039"/>
    <cellStyle name="Comma 113 3 2 3" xfId="17040"/>
    <cellStyle name="Comma 113 3 2 4" xfId="17041"/>
    <cellStyle name="Comma 113 3 2 5" xfId="17042"/>
    <cellStyle name="Comma 113 3 2 6" xfId="17043"/>
    <cellStyle name="Comma 113 3 3" xfId="17044"/>
    <cellStyle name="Comma 113 3 4" xfId="17045"/>
    <cellStyle name="Comma 113 3 5" xfId="17046"/>
    <cellStyle name="Comma 113 3 6" xfId="17047"/>
    <cellStyle name="Comma 113 3 7" xfId="17048"/>
    <cellStyle name="Comma 113 4" xfId="17049"/>
    <cellStyle name="Comma 113 4 2" xfId="17050"/>
    <cellStyle name="Comma 113 4 3" xfId="17051"/>
    <cellStyle name="Comma 113 4 4" xfId="17052"/>
    <cellStyle name="Comma 113 4 5" xfId="17053"/>
    <cellStyle name="Comma 113 4 6" xfId="17054"/>
    <cellStyle name="Comma 113 5" xfId="17055"/>
    <cellStyle name="Comma 113 6" xfId="17056"/>
    <cellStyle name="Comma 113 7" xfId="17057"/>
    <cellStyle name="Comma 113 8" xfId="17058"/>
    <cellStyle name="Comma 113 9" xfId="17059"/>
    <cellStyle name="Comma 114" xfId="17060"/>
    <cellStyle name="Comma 114 2" xfId="17061"/>
    <cellStyle name="Comma 114 2 2" xfId="17062"/>
    <cellStyle name="Comma 114 2 2 2" xfId="17063"/>
    <cellStyle name="Comma 114 2 2 2 2" xfId="17064"/>
    <cellStyle name="Comma 114 2 2 2 3" xfId="17065"/>
    <cellStyle name="Comma 114 2 2 2 4" xfId="17066"/>
    <cellStyle name="Comma 114 2 2 2 5" xfId="17067"/>
    <cellStyle name="Comma 114 2 2 2 6" xfId="17068"/>
    <cellStyle name="Comma 114 2 2 3" xfId="17069"/>
    <cellStyle name="Comma 114 2 2 4" xfId="17070"/>
    <cellStyle name="Comma 114 2 2 5" xfId="17071"/>
    <cellStyle name="Comma 114 2 2 6" xfId="17072"/>
    <cellStyle name="Comma 114 2 2 7" xfId="17073"/>
    <cellStyle name="Comma 114 2 3" xfId="17074"/>
    <cellStyle name="Comma 114 2 3 2" xfId="17075"/>
    <cellStyle name="Comma 114 2 3 3" xfId="17076"/>
    <cellStyle name="Comma 114 2 3 4" xfId="17077"/>
    <cellStyle name="Comma 114 2 3 5" xfId="17078"/>
    <cellStyle name="Comma 114 2 3 6" xfId="17079"/>
    <cellStyle name="Comma 114 2 4" xfId="17080"/>
    <cellStyle name="Comma 114 2 5" xfId="17081"/>
    <cellStyle name="Comma 114 2 6" xfId="17082"/>
    <cellStyle name="Comma 114 2 7" xfId="17083"/>
    <cellStyle name="Comma 114 2 8" xfId="17084"/>
    <cellStyle name="Comma 114 3" xfId="17085"/>
    <cellStyle name="Comma 114 3 2" xfId="17086"/>
    <cellStyle name="Comma 114 3 2 2" xfId="17087"/>
    <cellStyle name="Comma 114 3 2 3" xfId="17088"/>
    <cellStyle name="Comma 114 3 2 4" xfId="17089"/>
    <cellStyle name="Comma 114 3 2 5" xfId="17090"/>
    <cellStyle name="Comma 114 3 2 6" xfId="17091"/>
    <cellStyle name="Comma 114 3 3" xfId="17092"/>
    <cellStyle name="Comma 114 3 4" xfId="17093"/>
    <cellStyle name="Comma 114 3 5" xfId="17094"/>
    <cellStyle name="Comma 114 3 6" xfId="17095"/>
    <cellStyle name="Comma 114 3 7" xfId="17096"/>
    <cellStyle name="Comma 114 4" xfId="17097"/>
    <cellStyle name="Comma 114 4 2" xfId="17098"/>
    <cellStyle name="Comma 114 4 3" xfId="17099"/>
    <cellStyle name="Comma 114 4 4" xfId="17100"/>
    <cellStyle name="Comma 114 4 5" xfId="17101"/>
    <cellStyle name="Comma 114 4 6" xfId="17102"/>
    <cellStyle name="Comma 114 5" xfId="17103"/>
    <cellStyle name="Comma 114 6" xfId="17104"/>
    <cellStyle name="Comma 114 7" xfId="17105"/>
    <cellStyle name="Comma 114 8" xfId="17106"/>
    <cellStyle name="Comma 114 9" xfId="17107"/>
    <cellStyle name="Comma 115" xfId="17108"/>
    <cellStyle name="Comma 115 2" xfId="17109"/>
    <cellStyle name="Comma 115 2 2" xfId="17110"/>
    <cellStyle name="Comma 115 2 2 2" xfId="17111"/>
    <cellStyle name="Comma 115 2 2 2 2" xfId="17112"/>
    <cellStyle name="Comma 115 2 2 2 3" xfId="17113"/>
    <cellStyle name="Comma 115 2 2 2 4" xfId="17114"/>
    <cellStyle name="Comma 115 2 2 2 5" xfId="17115"/>
    <cellStyle name="Comma 115 2 2 2 6" xfId="17116"/>
    <cellStyle name="Comma 115 2 2 3" xfId="17117"/>
    <cellStyle name="Comma 115 2 2 4" xfId="17118"/>
    <cellStyle name="Comma 115 2 2 5" xfId="17119"/>
    <cellStyle name="Comma 115 2 2 6" xfId="17120"/>
    <cellStyle name="Comma 115 2 2 7" xfId="17121"/>
    <cellStyle name="Comma 115 2 3" xfId="17122"/>
    <cellStyle name="Comma 115 2 3 2" xfId="17123"/>
    <cellStyle name="Comma 115 2 3 3" xfId="17124"/>
    <cellStyle name="Comma 115 2 3 4" xfId="17125"/>
    <cellStyle name="Comma 115 2 3 5" xfId="17126"/>
    <cellStyle name="Comma 115 2 3 6" xfId="17127"/>
    <cellStyle name="Comma 115 2 4" xfId="17128"/>
    <cellStyle name="Comma 115 2 5" xfId="17129"/>
    <cellStyle name="Comma 115 2 6" xfId="17130"/>
    <cellStyle name="Comma 115 2 7" xfId="17131"/>
    <cellStyle name="Comma 115 2 8" xfId="17132"/>
    <cellStyle name="Comma 115 3" xfId="17133"/>
    <cellStyle name="Comma 115 3 2" xfId="17134"/>
    <cellStyle name="Comma 115 3 2 2" xfId="17135"/>
    <cellStyle name="Comma 115 3 2 3" xfId="17136"/>
    <cellStyle name="Comma 115 3 2 4" xfId="17137"/>
    <cellStyle name="Comma 115 3 2 5" xfId="17138"/>
    <cellStyle name="Comma 115 3 2 6" xfId="17139"/>
    <cellStyle name="Comma 115 3 3" xfId="17140"/>
    <cellStyle name="Comma 115 3 4" xfId="17141"/>
    <cellStyle name="Comma 115 3 5" xfId="17142"/>
    <cellStyle name="Comma 115 3 6" xfId="17143"/>
    <cellStyle name="Comma 115 3 7" xfId="17144"/>
    <cellStyle name="Comma 115 4" xfId="17145"/>
    <cellStyle name="Comma 115 4 2" xfId="17146"/>
    <cellStyle name="Comma 115 4 3" xfId="17147"/>
    <cellStyle name="Comma 115 4 4" xfId="17148"/>
    <cellStyle name="Comma 115 4 5" xfId="17149"/>
    <cellStyle name="Comma 115 4 6" xfId="17150"/>
    <cellStyle name="Comma 115 5" xfId="17151"/>
    <cellStyle name="Comma 115 6" xfId="17152"/>
    <cellStyle name="Comma 115 7" xfId="17153"/>
    <cellStyle name="Comma 115 8" xfId="17154"/>
    <cellStyle name="Comma 115 9" xfId="17155"/>
    <cellStyle name="Comma 116" xfId="17156"/>
    <cellStyle name="Comma 116 2" xfId="17157"/>
    <cellStyle name="Comma 116 2 2" xfId="17158"/>
    <cellStyle name="Comma 116 2 2 2" xfId="17159"/>
    <cellStyle name="Comma 116 2 2 3" xfId="17160"/>
    <cellStyle name="Comma 116 2 2 4" xfId="17161"/>
    <cellStyle name="Comma 116 2 2 5" xfId="17162"/>
    <cellStyle name="Comma 116 2 2 6" xfId="17163"/>
    <cellStyle name="Comma 116 2 3" xfId="17164"/>
    <cellStyle name="Comma 116 2 4" xfId="17165"/>
    <cellStyle name="Comma 116 2 5" xfId="17166"/>
    <cellStyle name="Comma 116 2 6" xfId="17167"/>
    <cellStyle name="Comma 116 2 7" xfId="17168"/>
    <cellStyle name="Comma 116 3" xfId="17169"/>
    <cellStyle name="Comma 116 3 2" xfId="17170"/>
    <cellStyle name="Comma 116 3 3" xfId="17171"/>
    <cellStyle name="Comma 116 3 4" xfId="17172"/>
    <cellStyle name="Comma 116 3 5" xfId="17173"/>
    <cellStyle name="Comma 116 3 6" xfId="17174"/>
    <cellStyle name="Comma 116 4" xfId="17175"/>
    <cellStyle name="Comma 116 5" xfId="17176"/>
    <cellStyle name="Comma 116 6" xfId="17177"/>
    <cellStyle name="Comma 116 7" xfId="17178"/>
    <cellStyle name="Comma 116 8" xfId="17179"/>
    <cellStyle name="Comma 117" xfId="17180"/>
    <cellStyle name="Comma 117 2" xfId="17181"/>
    <cellStyle name="Comma 117 2 2" xfId="17182"/>
    <cellStyle name="Comma 117 2 2 2" xfId="17183"/>
    <cellStyle name="Comma 117 2 2 3" xfId="17184"/>
    <cellStyle name="Comma 117 2 2 4" xfId="17185"/>
    <cellStyle name="Comma 117 2 2 5" xfId="17186"/>
    <cellStyle name="Comma 117 2 2 6" xfId="17187"/>
    <cellStyle name="Comma 117 2 3" xfId="17188"/>
    <cellStyle name="Comma 117 2 4" xfId="17189"/>
    <cellStyle name="Comma 117 2 5" xfId="17190"/>
    <cellStyle name="Comma 117 2 6" xfId="17191"/>
    <cellStyle name="Comma 117 2 7" xfId="17192"/>
    <cellStyle name="Comma 117 3" xfId="17193"/>
    <cellStyle name="Comma 117 3 2" xfId="17194"/>
    <cellStyle name="Comma 117 3 3" xfId="17195"/>
    <cellStyle name="Comma 117 3 4" xfId="17196"/>
    <cellStyle name="Comma 117 3 5" xfId="17197"/>
    <cellStyle name="Comma 117 3 6" xfId="17198"/>
    <cellStyle name="Comma 117 4" xfId="17199"/>
    <cellStyle name="Comma 117 5" xfId="17200"/>
    <cellStyle name="Comma 117 6" xfId="17201"/>
    <cellStyle name="Comma 117 7" xfId="17202"/>
    <cellStyle name="Comma 117 8" xfId="17203"/>
    <cellStyle name="Comma 118" xfId="17204"/>
    <cellStyle name="Comma 118 2" xfId="17205"/>
    <cellStyle name="Comma 118 2 2" xfId="17206"/>
    <cellStyle name="Comma 118 2 2 2" xfId="17207"/>
    <cellStyle name="Comma 118 2 2 3" xfId="17208"/>
    <cellStyle name="Comma 118 2 2 4" xfId="17209"/>
    <cellStyle name="Comma 118 2 2 5" xfId="17210"/>
    <cellStyle name="Comma 118 2 2 6" xfId="17211"/>
    <cellStyle name="Comma 118 2 3" xfId="17212"/>
    <cellStyle name="Comma 118 2 4" xfId="17213"/>
    <cellStyle name="Comma 118 2 5" xfId="17214"/>
    <cellStyle name="Comma 118 2 6" xfId="17215"/>
    <cellStyle name="Comma 118 2 7" xfId="17216"/>
    <cellStyle name="Comma 118 3" xfId="17217"/>
    <cellStyle name="Comma 118 3 2" xfId="17218"/>
    <cellStyle name="Comma 118 3 3" xfId="17219"/>
    <cellStyle name="Comma 118 3 4" xfId="17220"/>
    <cellStyle name="Comma 118 3 5" xfId="17221"/>
    <cellStyle name="Comma 118 3 6" xfId="17222"/>
    <cellStyle name="Comma 118 4" xfId="17223"/>
    <cellStyle name="Comma 118 5" xfId="17224"/>
    <cellStyle name="Comma 118 6" xfId="17225"/>
    <cellStyle name="Comma 118 7" xfId="17226"/>
    <cellStyle name="Comma 118 8" xfId="17227"/>
    <cellStyle name="Comma 119" xfId="17228"/>
    <cellStyle name="Comma 12" xfId="17229"/>
    <cellStyle name="Comma 12 2" xfId="17230"/>
    <cellStyle name="Comma 120" xfId="17231"/>
    <cellStyle name="Comma 121" xfId="17232"/>
    <cellStyle name="Comma 122" xfId="17233"/>
    <cellStyle name="Comma 123" xfId="17234"/>
    <cellStyle name="Comma 124" xfId="17235"/>
    <cellStyle name="Comma 125" xfId="17236"/>
    <cellStyle name="Comma 126" xfId="17237"/>
    <cellStyle name="Comma 127" xfId="17238"/>
    <cellStyle name="Comma 128" xfId="17239"/>
    <cellStyle name="Comma 129" xfId="17240"/>
    <cellStyle name="Comma 13" xfId="17241"/>
    <cellStyle name="Comma 13 2" xfId="17242"/>
    <cellStyle name="Comma 130" xfId="17243"/>
    <cellStyle name="Comma 131" xfId="17244"/>
    <cellStyle name="Comma 14" xfId="17245"/>
    <cellStyle name="Comma 14 2" xfId="17246"/>
    <cellStyle name="Comma 15" xfId="17247"/>
    <cellStyle name="Comma 15 2" xfId="17248"/>
    <cellStyle name="Comma 16" xfId="17249"/>
    <cellStyle name="Comma 16 2" xfId="17250"/>
    <cellStyle name="Comma 17" xfId="17251"/>
    <cellStyle name="Comma 17 2" xfId="17252"/>
    <cellStyle name="Comma 18" xfId="17253"/>
    <cellStyle name="Comma 18 2" xfId="17254"/>
    <cellStyle name="Comma 19" xfId="17255"/>
    <cellStyle name="Comma 19 2" xfId="17256"/>
    <cellStyle name="Comma 2" xfId="17257"/>
    <cellStyle name="Comma 2 10" xfId="17258"/>
    <cellStyle name="Comma 2 2" xfId="17259"/>
    <cellStyle name="Comma 2 2 2" xfId="17260"/>
    <cellStyle name="Comma 2 2 3" xfId="17261"/>
    <cellStyle name="Comma 2 3" xfId="17262"/>
    <cellStyle name="Comma 2 3 2" xfId="17263"/>
    <cellStyle name="Comma 2 3 3" xfId="17264"/>
    <cellStyle name="Comma 2 3 4" xfId="17265"/>
    <cellStyle name="Comma 2 4" xfId="17266"/>
    <cellStyle name="Comma 2 4 2" xfId="17267"/>
    <cellStyle name="Comma 2 4 3" xfId="17268"/>
    <cellStyle name="Comma 2 4 3 10" xfId="17269"/>
    <cellStyle name="Comma 2 4 3 2" xfId="17270"/>
    <cellStyle name="Comma 2 4 3 2 2" xfId="17271"/>
    <cellStyle name="Comma 2 4 3 2 2 2" xfId="17272"/>
    <cellStyle name="Comma 2 4 3 2 2 2 2" xfId="17273"/>
    <cellStyle name="Comma 2 4 3 2 2 2 2 2" xfId="17274"/>
    <cellStyle name="Comma 2 4 3 2 2 2 2 3" xfId="17275"/>
    <cellStyle name="Comma 2 4 3 2 2 2 2 4" xfId="17276"/>
    <cellStyle name="Comma 2 4 3 2 2 2 2 5" xfId="17277"/>
    <cellStyle name="Comma 2 4 3 2 2 2 2 6" xfId="17278"/>
    <cellStyle name="Comma 2 4 3 2 2 2 3" xfId="17279"/>
    <cellStyle name="Comma 2 4 3 2 2 2 4" xfId="17280"/>
    <cellStyle name="Comma 2 4 3 2 2 2 5" xfId="17281"/>
    <cellStyle name="Comma 2 4 3 2 2 2 6" xfId="17282"/>
    <cellStyle name="Comma 2 4 3 2 2 2 7" xfId="17283"/>
    <cellStyle name="Comma 2 4 3 2 2 3" xfId="17284"/>
    <cellStyle name="Comma 2 4 3 2 2 3 2" xfId="17285"/>
    <cellStyle name="Comma 2 4 3 2 2 3 3" xfId="17286"/>
    <cellStyle name="Comma 2 4 3 2 2 3 4" xfId="17287"/>
    <cellStyle name="Comma 2 4 3 2 2 3 5" xfId="17288"/>
    <cellStyle name="Comma 2 4 3 2 2 3 6" xfId="17289"/>
    <cellStyle name="Comma 2 4 3 2 2 4" xfId="17290"/>
    <cellStyle name="Comma 2 4 3 2 2 5" xfId="17291"/>
    <cellStyle name="Comma 2 4 3 2 2 6" xfId="17292"/>
    <cellStyle name="Comma 2 4 3 2 2 7" xfId="17293"/>
    <cellStyle name="Comma 2 4 3 2 2 8" xfId="17294"/>
    <cellStyle name="Comma 2 4 3 2 3" xfId="17295"/>
    <cellStyle name="Comma 2 4 3 2 3 2" xfId="17296"/>
    <cellStyle name="Comma 2 4 3 2 3 2 2" xfId="17297"/>
    <cellStyle name="Comma 2 4 3 2 3 2 3" xfId="17298"/>
    <cellStyle name="Comma 2 4 3 2 3 2 4" xfId="17299"/>
    <cellStyle name="Comma 2 4 3 2 3 2 5" xfId="17300"/>
    <cellStyle name="Comma 2 4 3 2 3 2 6" xfId="17301"/>
    <cellStyle name="Comma 2 4 3 2 3 3" xfId="17302"/>
    <cellStyle name="Comma 2 4 3 2 3 4" xfId="17303"/>
    <cellStyle name="Comma 2 4 3 2 3 5" xfId="17304"/>
    <cellStyle name="Comma 2 4 3 2 3 6" xfId="17305"/>
    <cellStyle name="Comma 2 4 3 2 3 7" xfId="17306"/>
    <cellStyle name="Comma 2 4 3 2 4" xfId="17307"/>
    <cellStyle name="Comma 2 4 3 2 4 2" xfId="17308"/>
    <cellStyle name="Comma 2 4 3 2 4 3" xfId="17309"/>
    <cellStyle name="Comma 2 4 3 2 4 4" xfId="17310"/>
    <cellStyle name="Comma 2 4 3 2 4 5" xfId="17311"/>
    <cellStyle name="Comma 2 4 3 2 4 6" xfId="17312"/>
    <cellStyle name="Comma 2 4 3 2 5" xfId="17313"/>
    <cellStyle name="Comma 2 4 3 2 6" xfId="17314"/>
    <cellStyle name="Comma 2 4 3 2 7" xfId="17315"/>
    <cellStyle name="Comma 2 4 3 2 8" xfId="17316"/>
    <cellStyle name="Comma 2 4 3 2 9" xfId="17317"/>
    <cellStyle name="Comma 2 4 3 3" xfId="17318"/>
    <cellStyle name="Comma 2 4 3 3 2" xfId="17319"/>
    <cellStyle name="Comma 2 4 3 3 2 2" xfId="17320"/>
    <cellStyle name="Comma 2 4 3 3 2 2 2" xfId="17321"/>
    <cellStyle name="Comma 2 4 3 3 2 2 3" xfId="17322"/>
    <cellStyle name="Comma 2 4 3 3 2 2 4" xfId="17323"/>
    <cellStyle name="Comma 2 4 3 3 2 2 5" xfId="17324"/>
    <cellStyle name="Comma 2 4 3 3 2 2 6" xfId="17325"/>
    <cellStyle name="Comma 2 4 3 3 2 3" xfId="17326"/>
    <cellStyle name="Comma 2 4 3 3 2 4" xfId="17327"/>
    <cellStyle name="Comma 2 4 3 3 2 5" xfId="17328"/>
    <cellStyle name="Comma 2 4 3 3 2 6" xfId="17329"/>
    <cellStyle name="Comma 2 4 3 3 2 7" xfId="17330"/>
    <cellStyle name="Comma 2 4 3 3 3" xfId="17331"/>
    <cellStyle name="Comma 2 4 3 3 3 2" xfId="17332"/>
    <cellStyle name="Comma 2 4 3 3 3 3" xfId="17333"/>
    <cellStyle name="Comma 2 4 3 3 3 4" xfId="17334"/>
    <cellStyle name="Comma 2 4 3 3 3 5" xfId="17335"/>
    <cellStyle name="Comma 2 4 3 3 3 6" xfId="17336"/>
    <cellStyle name="Comma 2 4 3 3 4" xfId="17337"/>
    <cellStyle name="Comma 2 4 3 3 5" xfId="17338"/>
    <cellStyle name="Comma 2 4 3 3 6" xfId="17339"/>
    <cellStyle name="Comma 2 4 3 3 7" xfId="17340"/>
    <cellStyle name="Comma 2 4 3 3 8" xfId="17341"/>
    <cellStyle name="Comma 2 4 3 4" xfId="17342"/>
    <cellStyle name="Comma 2 4 3 4 2" xfId="17343"/>
    <cellStyle name="Comma 2 4 3 4 2 2" xfId="17344"/>
    <cellStyle name="Comma 2 4 3 4 2 3" xfId="17345"/>
    <cellStyle name="Comma 2 4 3 4 2 4" xfId="17346"/>
    <cellStyle name="Comma 2 4 3 4 2 5" xfId="17347"/>
    <cellStyle name="Comma 2 4 3 4 2 6" xfId="17348"/>
    <cellStyle name="Comma 2 4 3 4 3" xfId="17349"/>
    <cellStyle name="Comma 2 4 3 4 4" xfId="17350"/>
    <cellStyle name="Comma 2 4 3 4 5" xfId="17351"/>
    <cellStyle name="Comma 2 4 3 4 6" xfId="17352"/>
    <cellStyle name="Comma 2 4 3 4 7" xfId="17353"/>
    <cellStyle name="Comma 2 4 3 5" xfId="17354"/>
    <cellStyle name="Comma 2 4 3 5 2" xfId="17355"/>
    <cellStyle name="Comma 2 4 3 5 3" xfId="17356"/>
    <cellStyle name="Comma 2 4 3 5 4" xfId="17357"/>
    <cellStyle name="Comma 2 4 3 5 5" xfId="17358"/>
    <cellStyle name="Comma 2 4 3 5 6" xfId="17359"/>
    <cellStyle name="Comma 2 4 3 6" xfId="17360"/>
    <cellStyle name="Comma 2 4 3 7" xfId="17361"/>
    <cellStyle name="Comma 2 4 3 8" xfId="17362"/>
    <cellStyle name="Comma 2 4 3 9" xfId="17363"/>
    <cellStyle name="Comma 2 4 4" xfId="17364"/>
    <cellStyle name="Comma 2 4 4 10" xfId="17365"/>
    <cellStyle name="Comma 2 4 4 2" xfId="17366"/>
    <cellStyle name="Comma 2 4 4 2 2" xfId="17367"/>
    <cellStyle name="Comma 2 4 4 2 2 2" xfId="17368"/>
    <cellStyle name="Comma 2 4 4 2 2 2 2" xfId="17369"/>
    <cellStyle name="Comma 2 4 4 2 2 2 2 2" xfId="17370"/>
    <cellStyle name="Comma 2 4 4 2 2 2 2 3" xfId="17371"/>
    <cellStyle name="Comma 2 4 4 2 2 2 2 4" xfId="17372"/>
    <cellStyle name="Comma 2 4 4 2 2 2 2 5" xfId="17373"/>
    <cellStyle name="Comma 2 4 4 2 2 2 2 6" xfId="17374"/>
    <cellStyle name="Comma 2 4 4 2 2 2 3" xfId="17375"/>
    <cellStyle name="Comma 2 4 4 2 2 2 4" xfId="17376"/>
    <cellStyle name="Comma 2 4 4 2 2 2 5" xfId="17377"/>
    <cellStyle name="Comma 2 4 4 2 2 2 6" xfId="17378"/>
    <cellStyle name="Comma 2 4 4 2 2 2 7" xfId="17379"/>
    <cellStyle name="Comma 2 4 4 2 2 3" xfId="17380"/>
    <cellStyle name="Comma 2 4 4 2 2 3 2" xfId="17381"/>
    <cellStyle name="Comma 2 4 4 2 2 3 3" xfId="17382"/>
    <cellStyle name="Comma 2 4 4 2 2 3 4" xfId="17383"/>
    <cellStyle name="Comma 2 4 4 2 2 3 5" xfId="17384"/>
    <cellStyle name="Comma 2 4 4 2 2 3 6" xfId="17385"/>
    <cellStyle name="Comma 2 4 4 2 2 4" xfId="17386"/>
    <cellStyle name="Comma 2 4 4 2 2 5" xfId="17387"/>
    <cellStyle name="Comma 2 4 4 2 2 6" xfId="17388"/>
    <cellStyle name="Comma 2 4 4 2 2 7" xfId="17389"/>
    <cellStyle name="Comma 2 4 4 2 2 8" xfId="17390"/>
    <cellStyle name="Comma 2 4 4 2 3" xfId="17391"/>
    <cellStyle name="Comma 2 4 4 2 3 2" xfId="17392"/>
    <cellStyle name="Comma 2 4 4 2 3 2 2" xfId="17393"/>
    <cellStyle name="Comma 2 4 4 2 3 2 3" xfId="17394"/>
    <cellStyle name="Comma 2 4 4 2 3 2 4" xfId="17395"/>
    <cellStyle name="Comma 2 4 4 2 3 2 5" xfId="17396"/>
    <cellStyle name="Comma 2 4 4 2 3 2 6" xfId="17397"/>
    <cellStyle name="Comma 2 4 4 2 3 3" xfId="17398"/>
    <cellStyle name="Comma 2 4 4 2 3 4" xfId="17399"/>
    <cellStyle name="Comma 2 4 4 2 3 5" xfId="17400"/>
    <cellStyle name="Comma 2 4 4 2 3 6" xfId="17401"/>
    <cellStyle name="Comma 2 4 4 2 3 7" xfId="17402"/>
    <cellStyle name="Comma 2 4 4 2 4" xfId="17403"/>
    <cellStyle name="Comma 2 4 4 2 4 2" xfId="17404"/>
    <cellStyle name="Comma 2 4 4 2 4 3" xfId="17405"/>
    <cellStyle name="Comma 2 4 4 2 4 4" xfId="17406"/>
    <cellStyle name="Comma 2 4 4 2 4 5" xfId="17407"/>
    <cellStyle name="Comma 2 4 4 2 4 6" xfId="17408"/>
    <cellStyle name="Comma 2 4 4 2 5" xfId="17409"/>
    <cellStyle name="Comma 2 4 4 2 6" xfId="17410"/>
    <cellStyle name="Comma 2 4 4 2 7" xfId="17411"/>
    <cellStyle name="Comma 2 4 4 2 8" xfId="17412"/>
    <cellStyle name="Comma 2 4 4 2 9" xfId="17413"/>
    <cellStyle name="Comma 2 4 4 3" xfId="17414"/>
    <cellStyle name="Comma 2 4 4 3 2" xfId="17415"/>
    <cellStyle name="Comma 2 4 4 3 2 2" xfId="17416"/>
    <cellStyle name="Comma 2 4 4 3 2 2 2" xfId="17417"/>
    <cellStyle name="Comma 2 4 4 3 2 2 3" xfId="17418"/>
    <cellStyle name="Comma 2 4 4 3 2 2 4" xfId="17419"/>
    <cellStyle name="Comma 2 4 4 3 2 2 5" xfId="17420"/>
    <cellStyle name="Comma 2 4 4 3 2 2 6" xfId="17421"/>
    <cellStyle name="Comma 2 4 4 3 2 3" xfId="17422"/>
    <cellStyle name="Comma 2 4 4 3 2 4" xfId="17423"/>
    <cellStyle name="Comma 2 4 4 3 2 5" xfId="17424"/>
    <cellStyle name="Comma 2 4 4 3 2 6" xfId="17425"/>
    <cellStyle name="Comma 2 4 4 3 2 7" xfId="17426"/>
    <cellStyle name="Comma 2 4 4 3 3" xfId="17427"/>
    <cellStyle name="Comma 2 4 4 3 3 2" xfId="17428"/>
    <cellStyle name="Comma 2 4 4 3 3 3" xfId="17429"/>
    <cellStyle name="Comma 2 4 4 3 3 4" xfId="17430"/>
    <cellStyle name="Comma 2 4 4 3 3 5" xfId="17431"/>
    <cellStyle name="Comma 2 4 4 3 3 6" xfId="17432"/>
    <cellStyle name="Comma 2 4 4 3 4" xfId="17433"/>
    <cellStyle name="Comma 2 4 4 3 5" xfId="17434"/>
    <cellStyle name="Comma 2 4 4 3 6" xfId="17435"/>
    <cellStyle name="Comma 2 4 4 3 7" xfId="17436"/>
    <cellStyle name="Comma 2 4 4 3 8" xfId="17437"/>
    <cellStyle name="Comma 2 4 4 4" xfId="17438"/>
    <cellStyle name="Comma 2 4 4 4 2" xfId="17439"/>
    <cellStyle name="Comma 2 4 4 4 2 2" xfId="17440"/>
    <cellStyle name="Comma 2 4 4 4 2 3" xfId="17441"/>
    <cellStyle name="Comma 2 4 4 4 2 4" xfId="17442"/>
    <cellStyle name="Comma 2 4 4 4 2 5" xfId="17443"/>
    <cellStyle name="Comma 2 4 4 4 2 6" xfId="17444"/>
    <cellStyle name="Comma 2 4 4 4 3" xfId="17445"/>
    <cellStyle name="Comma 2 4 4 4 4" xfId="17446"/>
    <cellStyle name="Comma 2 4 4 4 5" xfId="17447"/>
    <cellStyle name="Comma 2 4 4 4 6" xfId="17448"/>
    <cellStyle name="Comma 2 4 4 4 7" xfId="17449"/>
    <cellStyle name="Comma 2 4 4 5" xfId="17450"/>
    <cellStyle name="Comma 2 4 4 5 2" xfId="17451"/>
    <cellStyle name="Comma 2 4 4 5 3" xfId="17452"/>
    <cellStyle name="Comma 2 4 4 5 4" xfId="17453"/>
    <cellStyle name="Comma 2 4 4 5 5" xfId="17454"/>
    <cellStyle name="Comma 2 4 4 5 6" xfId="17455"/>
    <cellStyle name="Comma 2 4 4 6" xfId="17456"/>
    <cellStyle name="Comma 2 4 4 7" xfId="17457"/>
    <cellStyle name="Comma 2 4 4 8" xfId="17458"/>
    <cellStyle name="Comma 2 4 4 9" xfId="17459"/>
    <cellStyle name="Comma 2 4 5" xfId="17460"/>
    <cellStyle name="Comma 2 4 5 2" xfId="17461"/>
    <cellStyle name="Comma 2 4 5 2 2" xfId="17462"/>
    <cellStyle name="Comma 2 4 5 2 2 2" xfId="17463"/>
    <cellStyle name="Comma 2 4 5 2 2 2 2" xfId="17464"/>
    <cellStyle name="Comma 2 4 5 2 2 2 3" xfId="17465"/>
    <cellStyle name="Comma 2 4 5 2 2 2 4" xfId="17466"/>
    <cellStyle name="Comma 2 4 5 2 2 2 5" xfId="17467"/>
    <cellStyle name="Comma 2 4 5 2 2 2 6" xfId="17468"/>
    <cellStyle name="Comma 2 4 5 2 2 3" xfId="17469"/>
    <cellStyle name="Comma 2 4 5 2 2 4" xfId="17470"/>
    <cellStyle name="Comma 2 4 5 2 2 5" xfId="17471"/>
    <cellStyle name="Comma 2 4 5 2 2 6" xfId="17472"/>
    <cellStyle name="Comma 2 4 5 2 2 7" xfId="17473"/>
    <cellStyle name="Comma 2 4 5 2 3" xfId="17474"/>
    <cellStyle name="Comma 2 4 5 2 3 2" xfId="17475"/>
    <cellStyle name="Comma 2 4 5 2 3 3" xfId="17476"/>
    <cellStyle name="Comma 2 4 5 2 3 4" xfId="17477"/>
    <cellStyle name="Comma 2 4 5 2 3 5" xfId="17478"/>
    <cellStyle name="Comma 2 4 5 2 3 6" xfId="17479"/>
    <cellStyle name="Comma 2 4 5 2 4" xfId="17480"/>
    <cellStyle name="Comma 2 4 5 2 5" xfId="17481"/>
    <cellStyle name="Comma 2 4 5 2 6" xfId="17482"/>
    <cellStyle name="Comma 2 4 5 2 7" xfId="17483"/>
    <cellStyle name="Comma 2 4 5 2 8" xfId="17484"/>
    <cellStyle name="Comma 2 4 5 3" xfId="17485"/>
    <cellStyle name="Comma 2 4 5 3 2" xfId="17486"/>
    <cellStyle name="Comma 2 4 5 3 2 2" xfId="17487"/>
    <cellStyle name="Comma 2 4 5 3 2 3" xfId="17488"/>
    <cellStyle name="Comma 2 4 5 3 2 4" xfId="17489"/>
    <cellStyle name="Comma 2 4 5 3 2 5" xfId="17490"/>
    <cellStyle name="Comma 2 4 5 3 2 6" xfId="17491"/>
    <cellStyle name="Comma 2 4 5 3 3" xfId="17492"/>
    <cellStyle name="Comma 2 4 5 3 4" xfId="17493"/>
    <cellStyle name="Comma 2 4 5 3 5" xfId="17494"/>
    <cellStyle name="Comma 2 4 5 3 6" xfId="17495"/>
    <cellStyle name="Comma 2 4 5 3 7" xfId="17496"/>
    <cellStyle name="Comma 2 4 5 4" xfId="17497"/>
    <cellStyle name="Comma 2 4 5 4 2" xfId="17498"/>
    <cellStyle name="Comma 2 4 5 4 3" xfId="17499"/>
    <cellStyle name="Comma 2 4 5 4 4" xfId="17500"/>
    <cellStyle name="Comma 2 4 5 4 5" xfId="17501"/>
    <cellStyle name="Comma 2 4 5 4 6" xfId="17502"/>
    <cellStyle name="Comma 2 4 5 5" xfId="17503"/>
    <cellStyle name="Comma 2 4 5 6" xfId="17504"/>
    <cellStyle name="Comma 2 4 5 7" xfId="17505"/>
    <cellStyle name="Comma 2 4 5 8" xfId="17506"/>
    <cellStyle name="Comma 2 4 5 9" xfId="17507"/>
    <cellStyle name="Comma 2 4 6" xfId="17508"/>
    <cellStyle name="Comma 2 5" xfId="17509"/>
    <cellStyle name="Comma 2 6" xfId="17510"/>
    <cellStyle name="Comma 2 7" xfId="17511"/>
    <cellStyle name="Comma 2 8" xfId="17512"/>
    <cellStyle name="Comma 2 9" xfId="17513"/>
    <cellStyle name="Comma 20" xfId="17514"/>
    <cellStyle name="Comma 20 2" xfId="17515"/>
    <cellStyle name="Comma 20 2 2" xfId="17516"/>
    <cellStyle name="Comma 21" xfId="17517"/>
    <cellStyle name="Comma 21 2" xfId="17518"/>
    <cellStyle name="Comma 21 2 2" xfId="17519"/>
    <cellStyle name="Comma 22" xfId="17520"/>
    <cellStyle name="Comma 22 2" xfId="17521"/>
    <cellStyle name="Comma 22 2 2" xfId="17522"/>
    <cellStyle name="Comma 23" xfId="17523"/>
    <cellStyle name="Comma 23 2" xfId="17524"/>
    <cellStyle name="Comma 23 2 2" xfId="17525"/>
    <cellStyle name="Comma 24" xfId="17526"/>
    <cellStyle name="Comma 24 2" xfId="17527"/>
    <cellStyle name="Comma 25" xfId="17528"/>
    <cellStyle name="Comma 25 2" xfId="17529"/>
    <cellStyle name="Comma 26" xfId="17530"/>
    <cellStyle name="Comma 26 10" xfId="17531"/>
    <cellStyle name="Comma 26 10 2" xfId="17532"/>
    <cellStyle name="Comma 26 10 2 2" xfId="17533"/>
    <cellStyle name="Comma 26 10 2 2 2" xfId="17534"/>
    <cellStyle name="Comma 26 10 2 2 2 2" xfId="17535"/>
    <cellStyle name="Comma 26 10 2 2 2 3" xfId="17536"/>
    <cellStyle name="Comma 26 10 2 2 2 4" xfId="17537"/>
    <cellStyle name="Comma 26 10 2 2 2 5" xfId="17538"/>
    <cellStyle name="Comma 26 10 2 2 2 6" xfId="17539"/>
    <cellStyle name="Comma 26 10 2 2 3" xfId="17540"/>
    <cellStyle name="Comma 26 10 2 2 4" xfId="17541"/>
    <cellStyle name="Comma 26 10 2 2 5" xfId="17542"/>
    <cellStyle name="Comma 26 10 2 2 6" xfId="17543"/>
    <cellStyle name="Comma 26 10 2 2 7" xfId="17544"/>
    <cellStyle name="Comma 26 10 2 3" xfId="17545"/>
    <cellStyle name="Comma 26 10 2 3 2" xfId="17546"/>
    <cellStyle name="Comma 26 10 2 3 3" xfId="17547"/>
    <cellStyle name="Comma 26 10 2 3 4" xfId="17548"/>
    <cellStyle name="Comma 26 10 2 3 5" xfId="17549"/>
    <cellStyle name="Comma 26 10 2 3 6" xfId="17550"/>
    <cellStyle name="Comma 26 10 2 4" xfId="17551"/>
    <cellStyle name="Comma 26 10 2 5" xfId="17552"/>
    <cellStyle name="Comma 26 10 2 6" xfId="17553"/>
    <cellStyle name="Comma 26 10 2 7" xfId="17554"/>
    <cellStyle name="Comma 26 10 2 8" xfId="17555"/>
    <cellStyle name="Comma 26 10 3" xfId="17556"/>
    <cellStyle name="Comma 26 10 3 2" xfId="17557"/>
    <cellStyle name="Comma 26 10 3 2 2" xfId="17558"/>
    <cellStyle name="Comma 26 10 3 2 3" xfId="17559"/>
    <cellStyle name="Comma 26 10 3 2 4" xfId="17560"/>
    <cellStyle name="Comma 26 10 3 2 5" xfId="17561"/>
    <cellStyle name="Comma 26 10 3 2 6" xfId="17562"/>
    <cellStyle name="Comma 26 10 3 3" xfId="17563"/>
    <cellStyle name="Comma 26 10 3 4" xfId="17564"/>
    <cellStyle name="Comma 26 10 3 5" xfId="17565"/>
    <cellStyle name="Comma 26 10 3 6" xfId="17566"/>
    <cellStyle name="Comma 26 10 3 7" xfId="17567"/>
    <cellStyle name="Comma 26 10 4" xfId="17568"/>
    <cellStyle name="Comma 26 10 4 2" xfId="17569"/>
    <cellStyle name="Comma 26 10 4 3" xfId="17570"/>
    <cellStyle name="Comma 26 10 4 4" xfId="17571"/>
    <cellStyle name="Comma 26 10 4 5" xfId="17572"/>
    <cellStyle name="Comma 26 10 4 6" xfId="17573"/>
    <cellStyle name="Comma 26 10 5" xfId="17574"/>
    <cellStyle name="Comma 26 10 6" xfId="17575"/>
    <cellStyle name="Comma 26 10 7" xfId="17576"/>
    <cellStyle name="Comma 26 10 8" xfId="17577"/>
    <cellStyle name="Comma 26 10 9" xfId="17578"/>
    <cellStyle name="Comma 26 11" xfId="17579"/>
    <cellStyle name="Comma 26 11 2" xfId="17580"/>
    <cellStyle name="Comma 26 11 2 2" xfId="17581"/>
    <cellStyle name="Comma 26 11 2 2 2" xfId="17582"/>
    <cellStyle name="Comma 26 11 2 2 2 2" xfId="17583"/>
    <cellStyle name="Comma 26 11 2 2 2 3" xfId="17584"/>
    <cellStyle name="Comma 26 11 2 2 2 4" xfId="17585"/>
    <cellStyle name="Comma 26 11 2 2 2 5" xfId="17586"/>
    <cellStyle name="Comma 26 11 2 2 2 6" xfId="17587"/>
    <cellStyle name="Comma 26 11 2 2 3" xfId="17588"/>
    <cellStyle name="Comma 26 11 2 2 4" xfId="17589"/>
    <cellStyle name="Comma 26 11 2 2 5" xfId="17590"/>
    <cellStyle name="Comma 26 11 2 2 6" xfId="17591"/>
    <cellStyle name="Comma 26 11 2 2 7" xfId="17592"/>
    <cellStyle name="Comma 26 11 2 3" xfId="17593"/>
    <cellStyle name="Comma 26 11 2 3 2" xfId="17594"/>
    <cellStyle name="Comma 26 11 2 3 3" xfId="17595"/>
    <cellStyle name="Comma 26 11 2 3 4" xfId="17596"/>
    <cellStyle name="Comma 26 11 2 3 5" xfId="17597"/>
    <cellStyle name="Comma 26 11 2 3 6" xfId="17598"/>
    <cellStyle name="Comma 26 11 2 4" xfId="17599"/>
    <cellStyle name="Comma 26 11 2 5" xfId="17600"/>
    <cellStyle name="Comma 26 11 2 6" xfId="17601"/>
    <cellStyle name="Comma 26 11 2 7" xfId="17602"/>
    <cellStyle name="Comma 26 11 2 8" xfId="17603"/>
    <cellStyle name="Comma 26 11 3" xfId="17604"/>
    <cellStyle name="Comma 26 11 3 2" xfId="17605"/>
    <cellStyle name="Comma 26 11 3 2 2" xfId="17606"/>
    <cellStyle name="Comma 26 11 3 2 3" xfId="17607"/>
    <cellStyle name="Comma 26 11 3 2 4" xfId="17608"/>
    <cellStyle name="Comma 26 11 3 2 5" xfId="17609"/>
    <cellStyle name="Comma 26 11 3 2 6" xfId="17610"/>
    <cellStyle name="Comma 26 11 3 3" xfId="17611"/>
    <cellStyle name="Comma 26 11 3 4" xfId="17612"/>
    <cellStyle name="Comma 26 11 3 5" xfId="17613"/>
    <cellStyle name="Comma 26 11 3 6" xfId="17614"/>
    <cellStyle name="Comma 26 11 3 7" xfId="17615"/>
    <cellStyle name="Comma 26 11 4" xfId="17616"/>
    <cellStyle name="Comma 26 11 4 2" xfId="17617"/>
    <cellStyle name="Comma 26 11 4 3" xfId="17618"/>
    <cellStyle name="Comma 26 11 4 4" xfId="17619"/>
    <cellStyle name="Comma 26 11 4 5" xfId="17620"/>
    <cellStyle name="Comma 26 11 4 6" xfId="17621"/>
    <cellStyle name="Comma 26 11 5" xfId="17622"/>
    <cellStyle name="Comma 26 11 6" xfId="17623"/>
    <cellStyle name="Comma 26 11 7" xfId="17624"/>
    <cellStyle name="Comma 26 11 8" xfId="17625"/>
    <cellStyle name="Comma 26 11 9" xfId="17626"/>
    <cellStyle name="Comma 26 12" xfId="17627"/>
    <cellStyle name="Comma 26 12 2" xfId="17628"/>
    <cellStyle name="Comma 26 12 2 2" xfId="17629"/>
    <cellStyle name="Comma 26 12 2 2 2" xfId="17630"/>
    <cellStyle name="Comma 26 12 2 2 3" xfId="17631"/>
    <cellStyle name="Comma 26 12 2 2 4" xfId="17632"/>
    <cellStyle name="Comma 26 12 2 2 5" xfId="17633"/>
    <cellStyle name="Comma 26 12 2 2 6" xfId="17634"/>
    <cellStyle name="Comma 26 12 2 3" xfId="17635"/>
    <cellStyle name="Comma 26 12 2 4" xfId="17636"/>
    <cellStyle name="Comma 26 12 2 5" xfId="17637"/>
    <cellStyle name="Comma 26 12 2 6" xfId="17638"/>
    <cellStyle name="Comma 26 12 2 7" xfId="17639"/>
    <cellStyle name="Comma 26 12 3" xfId="17640"/>
    <cellStyle name="Comma 26 12 3 2" xfId="17641"/>
    <cellStyle name="Comma 26 12 3 3" xfId="17642"/>
    <cellStyle name="Comma 26 12 3 4" xfId="17643"/>
    <cellStyle name="Comma 26 12 3 5" xfId="17644"/>
    <cellStyle name="Comma 26 12 3 6" xfId="17645"/>
    <cellStyle name="Comma 26 12 4" xfId="17646"/>
    <cellStyle name="Comma 26 12 5" xfId="17647"/>
    <cellStyle name="Comma 26 12 6" xfId="17648"/>
    <cellStyle name="Comma 26 12 7" xfId="17649"/>
    <cellStyle name="Comma 26 12 8" xfId="17650"/>
    <cellStyle name="Comma 26 13" xfId="17651"/>
    <cellStyle name="Comma 26 13 2" xfId="17652"/>
    <cellStyle name="Comma 26 13 2 2" xfId="17653"/>
    <cellStyle name="Comma 26 13 2 3" xfId="17654"/>
    <cellStyle name="Comma 26 13 2 4" xfId="17655"/>
    <cellStyle name="Comma 26 13 2 5" xfId="17656"/>
    <cellStyle name="Comma 26 13 2 6" xfId="17657"/>
    <cellStyle name="Comma 26 13 3" xfId="17658"/>
    <cellStyle name="Comma 26 13 4" xfId="17659"/>
    <cellStyle name="Comma 26 13 5" xfId="17660"/>
    <cellStyle name="Comma 26 13 6" xfId="17661"/>
    <cellStyle name="Comma 26 13 7" xfId="17662"/>
    <cellStyle name="Comma 26 14" xfId="17663"/>
    <cellStyle name="Comma 26 14 2" xfId="17664"/>
    <cellStyle name="Comma 26 14 3" xfId="17665"/>
    <cellStyle name="Comma 26 14 4" xfId="17666"/>
    <cellStyle name="Comma 26 14 5" xfId="17667"/>
    <cellStyle name="Comma 26 14 6" xfId="17668"/>
    <cellStyle name="Comma 26 15" xfId="17669"/>
    <cellStyle name="Comma 26 16" xfId="17670"/>
    <cellStyle name="Comma 26 17" xfId="17671"/>
    <cellStyle name="Comma 26 18" xfId="17672"/>
    <cellStyle name="Comma 26 19" xfId="17673"/>
    <cellStyle name="Comma 26 2" xfId="17674"/>
    <cellStyle name="Comma 26 2 10" xfId="17675"/>
    <cellStyle name="Comma 26 2 10 2" xfId="17676"/>
    <cellStyle name="Comma 26 2 10 2 2" xfId="17677"/>
    <cellStyle name="Comma 26 2 10 2 2 2" xfId="17678"/>
    <cellStyle name="Comma 26 2 10 2 2 2 2" xfId="17679"/>
    <cellStyle name="Comma 26 2 10 2 2 2 3" xfId="17680"/>
    <cellStyle name="Comma 26 2 10 2 2 2 4" xfId="17681"/>
    <cellStyle name="Comma 26 2 10 2 2 2 5" xfId="17682"/>
    <cellStyle name="Comma 26 2 10 2 2 2 6" xfId="17683"/>
    <cellStyle name="Comma 26 2 10 2 2 3" xfId="17684"/>
    <cellStyle name="Comma 26 2 10 2 2 4" xfId="17685"/>
    <cellStyle name="Comma 26 2 10 2 2 5" xfId="17686"/>
    <cellStyle name="Comma 26 2 10 2 2 6" xfId="17687"/>
    <cellStyle name="Comma 26 2 10 2 2 7" xfId="17688"/>
    <cellStyle name="Comma 26 2 10 2 3" xfId="17689"/>
    <cellStyle name="Comma 26 2 10 2 3 2" xfId="17690"/>
    <cellStyle name="Comma 26 2 10 2 3 3" xfId="17691"/>
    <cellStyle name="Comma 26 2 10 2 3 4" xfId="17692"/>
    <cellStyle name="Comma 26 2 10 2 3 5" xfId="17693"/>
    <cellStyle name="Comma 26 2 10 2 3 6" xfId="17694"/>
    <cellStyle name="Comma 26 2 10 2 4" xfId="17695"/>
    <cellStyle name="Comma 26 2 10 2 5" xfId="17696"/>
    <cellStyle name="Comma 26 2 10 2 6" xfId="17697"/>
    <cellStyle name="Comma 26 2 10 2 7" xfId="17698"/>
    <cellStyle name="Comma 26 2 10 2 8" xfId="17699"/>
    <cellStyle name="Comma 26 2 10 3" xfId="17700"/>
    <cellStyle name="Comma 26 2 10 3 2" xfId="17701"/>
    <cellStyle name="Comma 26 2 10 3 2 2" xfId="17702"/>
    <cellStyle name="Comma 26 2 10 3 2 3" xfId="17703"/>
    <cellStyle name="Comma 26 2 10 3 2 4" xfId="17704"/>
    <cellStyle name="Comma 26 2 10 3 2 5" xfId="17705"/>
    <cellStyle name="Comma 26 2 10 3 2 6" xfId="17706"/>
    <cellStyle name="Comma 26 2 10 3 3" xfId="17707"/>
    <cellStyle name="Comma 26 2 10 3 4" xfId="17708"/>
    <cellStyle name="Comma 26 2 10 3 5" xfId="17709"/>
    <cellStyle name="Comma 26 2 10 3 6" xfId="17710"/>
    <cellStyle name="Comma 26 2 10 3 7" xfId="17711"/>
    <cellStyle name="Comma 26 2 10 4" xfId="17712"/>
    <cellStyle name="Comma 26 2 10 4 2" xfId="17713"/>
    <cellStyle name="Comma 26 2 10 4 3" xfId="17714"/>
    <cellStyle name="Comma 26 2 10 4 4" xfId="17715"/>
    <cellStyle name="Comma 26 2 10 4 5" xfId="17716"/>
    <cellStyle name="Comma 26 2 10 4 6" xfId="17717"/>
    <cellStyle name="Comma 26 2 10 5" xfId="17718"/>
    <cellStyle name="Comma 26 2 10 6" xfId="17719"/>
    <cellStyle name="Comma 26 2 10 7" xfId="17720"/>
    <cellStyle name="Comma 26 2 10 8" xfId="17721"/>
    <cellStyle name="Comma 26 2 10 9" xfId="17722"/>
    <cellStyle name="Comma 26 2 11" xfId="17723"/>
    <cellStyle name="Comma 26 2 11 2" xfId="17724"/>
    <cellStyle name="Comma 26 2 11 2 2" xfId="17725"/>
    <cellStyle name="Comma 26 2 11 2 2 2" xfId="17726"/>
    <cellStyle name="Comma 26 2 11 2 2 3" xfId="17727"/>
    <cellStyle name="Comma 26 2 11 2 2 4" xfId="17728"/>
    <cellStyle name="Comma 26 2 11 2 2 5" xfId="17729"/>
    <cellStyle name="Comma 26 2 11 2 2 6" xfId="17730"/>
    <cellStyle name="Comma 26 2 11 2 3" xfId="17731"/>
    <cellStyle name="Comma 26 2 11 2 4" xfId="17732"/>
    <cellStyle name="Comma 26 2 11 2 5" xfId="17733"/>
    <cellStyle name="Comma 26 2 11 2 6" xfId="17734"/>
    <cellStyle name="Comma 26 2 11 2 7" xfId="17735"/>
    <cellStyle name="Comma 26 2 11 3" xfId="17736"/>
    <cellStyle name="Comma 26 2 11 3 2" xfId="17737"/>
    <cellStyle name="Comma 26 2 11 3 3" xfId="17738"/>
    <cellStyle name="Comma 26 2 11 3 4" xfId="17739"/>
    <cellStyle name="Comma 26 2 11 3 5" xfId="17740"/>
    <cellStyle name="Comma 26 2 11 3 6" xfId="17741"/>
    <cellStyle name="Comma 26 2 11 4" xfId="17742"/>
    <cellStyle name="Comma 26 2 11 5" xfId="17743"/>
    <cellStyle name="Comma 26 2 11 6" xfId="17744"/>
    <cellStyle name="Comma 26 2 11 7" xfId="17745"/>
    <cellStyle name="Comma 26 2 11 8" xfId="17746"/>
    <cellStyle name="Comma 26 2 12" xfId="17747"/>
    <cellStyle name="Comma 26 2 12 2" xfId="17748"/>
    <cellStyle name="Comma 26 2 12 2 2" xfId="17749"/>
    <cellStyle name="Comma 26 2 12 2 3" xfId="17750"/>
    <cellStyle name="Comma 26 2 12 2 4" xfId="17751"/>
    <cellStyle name="Comma 26 2 12 2 5" xfId="17752"/>
    <cellStyle name="Comma 26 2 12 2 6" xfId="17753"/>
    <cellStyle name="Comma 26 2 12 3" xfId="17754"/>
    <cellStyle name="Comma 26 2 12 4" xfId="17755"/>
    <cellStyle name="Comma 26 2 12 5" xfId="17756"/>
    <cellStyle name="Comma 26 2 12 6" xfId="17757"/>
    <cellStyle name="Comma 26 2 12 7" xfId="17758"/>
    <cellStyle name="Comma 26 2 13" xfId="17759"/>
    <cellStyle name="Comma 26 2 13 2" xfId="17760"/>
    <cellStyle name="Comma 26 2 13 3" xfId="17761"/>
    <cellStyle name="Comma 26 2 13 4" xfId="17762"/>
    <cellStyle name="Comma 26 2 13 5" xfId="17763"/>
    <cellStyle name="Comma 26 2 13 6" xfId="17764"/>
    <cellStyle name="Comma 26 2 14" xfId="17765"/>
    <cellStyle name="Comma 26 2 15" xfId="17766"/>
    <cellStyle name="Comma 26 2 16" xfId="17767"/>
    <cellStyle name="Comma 26 2 17" xfId="17768"/>
    <cellStyle name="Comma 26 2 18" xfId="17769"/>
    <cellStyle name="Comma 26 2 2" xfId="17770"/>
    <cellStyle name="Comma 26 2 2 10" xfId="17771"/>
    <cellStyle name="Comma 26 2 2 10 2" xfId="17772"/>
    <cellStyle name="Comma 26 2 2 10 3" xfId="17773"/>
    <cellStyle name="Comma 26 2 2 10 4" xfId="17774"/>
    <cellStyle name="Comma 26 2 2 10 5" xfId="17775"/>
    <cellStyle name="Comma 26 2 2 10 6" xfId="17776"/>
    <cellStyle name="Comma 26 2 2 11" xfId="17777"/>
    <cellStyle name="Comma 26 2 2 12" xfId="17778"/>
    <cellStyle name="Comma 26 2 2 13" xfId="17779"/>
    <cellStyle name="Comma 26 2 2 14" xfId="17780"/>
    <cellStyle name="Comma 26 2 2 15" xfId="17781"/>
    <cellStyle name="Comma 26 2 2 2" xfId="17782"/>
    <cellStyle name="Comma 26 2 2 2 10" xfId="17783"/>
    <cellStyle name="Comma 26 2 2 2 11" xfId="17784"/>
    <cellStyle name="Comma 26 2 2 2 12" xfId="17785"/>
    <cellStyle name="Comma 26 2 2 2 13" xfId="17786"/>
    <cellStyle name="Comma 26 2 2 2 14" xfId="17787"/>
    <cellStyle name="Comma 26 2 2 2 2" xfId="17788"/>
    <cellStyle name="Comma 26 2 2 2 2 2" xfId="17789"/>
    <cellStyle name="Comma 26 2 2 2 2 2 2" xfId="17790"/>
    <cellStyle name="Comma 26 2 2 2 2 2 2 2" xfId="17791"/>
    <cellStyle name="Comma 26 2 2 2 2 2 2 2 2" xfId="17792"/>
    <cellStyle name="Comma 26 2 2 2 2 2 2 2 3" xfId="17793"/>
    <cellStyle name="Comma 26 2 2 2 2 2 2 2 4" xfId="17794"/>
    <cellStyle name="Comma 26 2 2 2 2 2 2 2 5" xfId="17795"/>
    <cellStyle name="Comma 26 2 2 2 2 2 2 2 6" xfId="17796"/>
    <cellStyle name="Comma 26 2 2 2 2 2 2 3" xfId="17797"/>
    <cellStyle name="Comma 26 2 2 2 2 2 2 4" xfId="17798"/>
    <cellStyle name="Comma 26 2 2 2 2 2 2 5" xfId="17799"/>
    <cellStyle name="Comma 26 2 2 2 2 2 2 6" xfId="17800"/>
    <cellStyle name="Comma 26 2 2 2 2 2 2 7" xfId="17801"/>
    <cellStyle name="Comma 26 2 2 2 2 2 3" xfId="17802"/>
    <cellStyle name="Comma 26 2 2 2 2 2 3 2" xfId="17803"/>
    <cellStyle name="Comma 26 2 2 2 2 2 3 3" xfId="17804"/>
    <cellStyle name="Comma 26 2 2 2 2 2 3 4" xfId="17805"/>
    <cellStyle name="Comma 26 2 2 2 2 2 3 5" xfId="17806"/>
    <cellStyle name="Comma 26 2 2 2 2 2 3 6" xfId="17807"/>
    <cellStyle name="Comma 26 2 2 2 2 2 4" xfId="17808"/>
    <cellStyle name="Comma 26 2 2 2 2 2 5" xfId="17809"/>
    <cellStyle name="Comma 26 2 2 2 2 2 6" xfId="17810"/>
    <cellStyle name="Comma 26 2 2 2 2 2 7" xfId="17811"/>
    <cellStyle name="Comma 26 2 2 2 2 2 8" xfId="17812"/>
    <cellStyle name="Comma 26 2 2 2 2 3" xfId="17813"/>
    <cellStyle name="Comma 26 2 2 2 2 3 2" xfId="17814"/>
    <cellStyle name="Comma 26 2 2 2 2 3 2 2" xfId="17815"/>
    <cellStyle name="Comma 26 2 2 2 2 3 2 3" xfId="17816"/>
    <cellStyle name="Comma 26 2 2 2 2 3 2 4" xfId="17817"/>
    <cellStyle name="Comma 26 2 2 2 2 3 2 5" xfId="17818"/>
    <cellStyle name="Comma 26 2 2 2 2 3 2 6" xfId="17819"/>
    <cellStyle name="Comma 26 2 2 2 2 3 3" xfId="17820"/>
    <cellStyle name="Comma 26 2 2 2 2 3 4" xfId="17821"/>
    <cellStyle name="Comma 26 2 2 2 2 3 5" xfId="17822"/>
    <cellStyle name="Comma 26 2 2 2 2 3 6" xfId="17823"/>
    <cellStyle name="Comma 26 2 2 2 2 3 7" xfId="17824"/>
    <cellStyle name="Comma 26 2 2 2 2 4" xfId="17825"/>
    <cellStyle name="Comma 26 2 2 2 2 4 2" xfId="17826"/>
    <cellStyle name="Comma 26 2 2 2 2 4 3" xfId="17827"/>
    <cellStyle name="Comma 26 2 2 2 2 4 4" xfId="17828"/>
    <cellStyle name="Comma 26 2 2 2 2 4 5" xfId="17829"/>
    <cellStyle name="Comma 26 2 2 2 2 4 6" xfId="17830"/>
    <cellStyle name="Comma 26 2 2 2 2 5" xfId="17831"/>
    <cellStyle name="Comma 26 2 2 2 2 6" xfId="17832"/>
    <cellStyle name="Comma 26 2 2 2 2 7" xfId="17833"/>
    <cellStyle name="Comma 26 2 2 2 2 8" xfId="17834"/>
    <cellStyle name="Comma 26 2 2 2 2 9" xfId="17835"/>
    <cellStyle name="Comma 26 2 2 2 3" xfId="17836"/>
    <cellStyle name="Comma 26 2 2 2 3 2" xfId="17837"/>
    <cellStyle name="Comma 26 2 2 2 3 2 2" xfId="17838"/>
    <cellStyle name="Comma 26 2 2 2 3 2 2 2" xfId="17839"/>
    <cellStyle name="Comma 26 2 2 2 3 2 2 2 2" xfId="17840"/>
    <cellStyle name="Comma 26 2 2 2 3 2 2 2 3" xfId="17841"/>
    <cellStyle name="Comma 26 2 2 2 3 2 2 2 4" xfId="17842"/>
    <cellStyle name="Comma 26 2 2 2 3 2 2 2 5" xfId="17843"/>
    <cellStyle name="Comma 26 2 2 2 3 2 2 2 6" xfId="17844"/>
    <cellStyle name="Comma 26 2 2 2 3 2 2 3" xfId="17845"/>
    <cellStyle name="Comma 26 2 2 2 3 2 2 4" xfId="17846"/>
    <cellStyle name="Comma 26 2 2 2 3 2 2 5" xfId="17847"/>
    <cellStyle name="Comma 26 2 2 2 3 2 2 6" xfId="17848"/>
    <cellStyle name="Comma 26 2 2 2 3 2 2 7" xfId="17849"/>
    <cellStyle name="Comma 26 2 2 2 3 2 3" xfId="17850"/>
    <cellStyle name="Comma 26 2 2 2 3 2 3 2" xfId="17851"/>
    <cellStyle name="Comma 26 2 2 2 3 2 3 3" xfId="17852"/>
    <cellStyle name="Comma 26 2 2 2 3 2 3 4" xfId="17853"/>
    <cellStyle name="Comma 26 2 2 2 3 2 3 5" xfId="17854"/>
    <cellStyle name="Comma 26 2 2 2 3 2 3 6" xfId="17855"/>
    <cellStyle name="Comma 26 2 2 2 3 2 4" xfId="17856"/>
    <cellStyle name="Comma 26 2 2 2 3 2 5" xfId="17857"/>
    <cellStyle name="Comma 26 2 2 2 3 2 6" xfId="17858"/>
    <cellStyle name="Comma 26 2 2 2 3 2 7" xfId="17859"/>
    <cellStyle name="Comma 26 2 2 2 3 2 8" xfId="17860"/>
    <cellStyle name="Comma 26 2 2 2 3 3" xfId="17861"/>
    <cellStyle name="Comma 26 2 2 2 3 3 2" xfId="17862"/>
    <cellStyle name="Comma 26 2 2 2 3 3 2 2" xfId="17863"/>
    <cellStyle name="Comma 26 2 2 2 3 3 2 3" xfId="17864"/>
    <cellStyle name="Comma 26 2 2 2 3 3 2 4" xfId="17865"/>
    <cellStyle name="Comma 26 2 2 2 3 3 2 5" xfId="17866"/>
    <cellStyle name="Comma 26 2 2 2 3 3 2 6" xfId="17867"/>
    <cellStyle name="Comma 26 2 2 2 3 3 3" xfId="17868"/>
    <cellStyle name="Comma 26 2 2 2 3 3 4" xfId="17869"/>
    <cellStyle name="Comma 26 2 2 2 3 3 5" xfId="17870"/>
    <cellStyle name="Comma 26 2 2 2 3 3 6" xfId="17871"/>
    <cellStyle name="Comma 26 2 2 2 3 3 7" xfId="17872"/>
    <cellStyle name="Comma 26 2 2 2 3 4" xfId="17873"/>
    <cellStyle name="Comma 26 2 2 2 3 4 2" xfId="17874"/>
    <cellStyle name="Comma 26 2 2 2 3 4 3" xfId="17875"/>
    <cellStyle name="Comma 26 2 2 2 3 4 4" xfId="17876"/>
    <cellStyle name="Comma 26 2 2 2 3 4 5" xfId="17877"/>
    <cellStyle name="Comma 26 2 2 2 3 4 6" xfId="17878"/>
    <cellStyle name="Comma 26 2 2 2 3 5" xfId="17879"/>
    <cellStyle name="Comma 26 2 2 2 3 6" xfId="17880"/>
    <cellStyle name="Comma 26 2 2 2 3 7" xfId="17881"/>
    <cellStyle name="Comma 26 2 2 2 3 8" xfId="17882"/>
    <cellStyle name="Comma 26 2 2 2 3 9" xfId="17883"/>
    <cellStyle name="Comma 26 2 2 2 4" xfId="17884"/>
    <cellStyle name="Comma 26 2 2 2 4 2" xfId="17885"/>
    <cellStyle name="Comma 26 2 2 2 4 2 2" xfId="17886"/>
    <cellStyle name="Comma 26 2 2 2 4 2 2 2" xfId="17887"/>
    <cellStyle name="Comma 26 2 2 2 4 2 2 2 2" xfId="17888"/>
    <cellStyle name="Comma 26 2 2 2 4 2 2 2 3" xfId="17889"/>
    <cellStyle name="Comma 26 2 2 2 4 2 2 2 4" xfId="17890"/>
    <cellStyle name="Comma 26 2 2 2 4 2 2 2 5" xfId="17891"/>
    <cellStyle name="Comma 26 2 2 2 4 2 2 2 6" xfId="17892"/>
    <cellStyle name="Comma 26 2 2 2 4 2 2 3" xfId="17893"/>
    <cellStyle name="Comma 26 2 2 2 4 2 2 4" xfId="17894"/>
    <cellStyle name="Comma 26 2 2 2 4 2 2 5" xfId="17895"/>
    <cellStyle name="Comma 26 2 2 2 4 2 2 6" xfId="17896"/>
    <cellStyle name="Comma 26 2 2 2 4 2 2 7" xfId="17897"/>
    <cellStyle name="Comma 26 2 2 2 4 2 3" xfId="17898"/>
    <cellStyle name="Comma 26 2 2 2 4 2 3 2" xfId="17899"/>
    <cellStyle name="Comma 26 2 2 2 4 2 3 3" xfId="17900"/>
    <cellStyle name="Comma 26 2 2 2 4 2 3 4" xfId="17901"/>
    <cellStyle name="Comma 26 2 2 2 4 2 3 5" xfId="17902"/>
    <cellStyle name="Comma 26 2 2 2 4 2 3 6" xfId="17903"/>
    <cellStyle name="Comma 26 2 2 2 4 2 4" xfId="17904"/>
    <cellStyle name="Comma 26 2 2 2 4 2 5" xfId="17905"/>
    <cellStyle name="Comma 26 2 2 2 4 2 6" xfId="17906"/>
    <cellStyle name="Comma 26 2 2 2 4 2 7" xfId="17907"/>
    <cellStyle name="Comma 26 2 2 2 4 2 8" xfId="17908"/>
    <cellStyle name="Comma 26 2 2 2 4 3" xfId="17909"/>
    <cellStyle name="Comma 26 2 2 2 4 3 2" xfId="17910"/>
    <cellStyle name="Comma 26 2 2 2 4 3 2 2" xfId="17911"/>
    <cellStyle name="Comma 26 2 2 2 4 3 2 3" xfId="17912"/>
    <cellStyle name="Comma 26 2 2 2 4 3 2 4" xfId="17913"/>
    <cellStyle name="Comma 26 2 2 2 4 3 2 5" xfId="17914"/>
    <cellStyle name="Comma 26 2 2 2 4 3 2 6" xfId="17915"/>
    <cellStyle name="Comma 26 2 2 2 4 3 3" xfId="17916"/>
    <cellStyle name="Comma 26 2 2 2 4 3 4" xfId="17917"/>
    <cellStyle name="Comma 26 2 2 2 4 3 5" xfId="17918"/>
    <cellStyle name="Comma 26 2 2 2 4 3 6" xfId="17919"/>
    <cellStyle name="Comma 26 2 2 2 4 3 7" xfId="17920"/>
    <cellStyle name="Comma 26 2 2 2 4 4" xfId="17921"/>
    <cellStyle name="Comma 26 2 2 2 4 4 2" xfId="17922"/>
    <cellStyle name="Comma 26 2 2 2 4 4 3" xfId="17923"/>
    <cellStyle name="Comma 26 2 2 2 4 4 4" xfId="17924"/>
    <cellStyle name="Comma 26 2 2 2 4 4 5" xfId="17925"/>
    <cellStyle name="Comma 26 2 2 2 4 4 6" xfId="17926"/>
    <cellStyle name="Comma 26 2 2 2 4 5" xfId="17927"/>
    <cellStyle name="Comma 26 2 2 2 4 6" xfId="17928"/>
    <cellStyle name="Comma 26 2 2 2 4 7" xfId="17929"/>
    <cellStyle name="Comma 26 2 2 2 4 8" xfId="17930"/>
    <cellStyle name="Comma 26 2 2 2 4 9" xfId="17931"/>
    <cellStyle name="Comma 26 2 2 2 5" xfId="17932"/>
    <cellStyle name="Comma 26 2 2 2 5 2" xfId="17933"/>
    <cellStyle name="Comma 26 2 2 2 5 2 2" xfId="17934"/>
    <cellStyle name="Comma 26 2 2 2 5 2 2 2" xfId="17935"/>
    <cellStyle name="Comma 26 2 2 2 5 2 2 2 2" xfId="17936"/>
    <cellStyle name="Comma 26 2 2 2 5 2 2 2 3" xfId="17937"/>
    <cellStyle name="Comma 26 2 2 2 5 2 2 2 4" xfId="17938"/>
    <cellStyle name="Comma 26 2 2 2 5 2 2 2 5" xfId="17939"/>
    <cellStyle name="Comma 26 2 2 2 5 2 2 2 6" xfId="17940"/>
    <cellStyle name="Comma 26 2 2 2 5 2 2 3" xfId="17941"/>
    <cellStyle name="Comma 26 2 2 2 5 2 2 4" xfId="17942"/>
    <cellStyle name="Comma 26 2 2 2 5 2 2 5" xfId="17943"/>
    <cellStyle name="Comma 26 2 2 2 5 2 2 6" xfId="17944"/>
    <cellStyle name="Comma 26 2 2 2 5 2 2 7" xfId="17945"/>
    <cellStyle name="Comma 26 2 2 2 5 2 3" xfId="17946"/>
    <cellStyle name="Comma 26 2 2 2 5 2 3 2" xfId="17947"/>
    <cellStyle name="Comma 26 2 2 2 5 2 3 3" xfId="17948"/>
    <cellStyle name="Comma 26 2 2 2 5 2 3 4" xfId="17949"/>
    <cellStyle name="Comma 26 2 2 2 5 2 3 5" xfId="17950"/>
    <cellStyle name="Comma 26 2 2 2 5 2 3 6" xfId="17951"/>
    <cellStyle name="Comma 26 2 2 2 5 2 4" xfId="17952"/>
    <cellStyle name="Comma 26 2 2 2 5 2 5" xfId="17953"/>
    <cellStyle name="Comma 26 2 2 2 5 2 6" xfId="17954"/>
    <cellStyle name="Comma 26 2 2 2 5 2 7" xfId="17955"/>
    <cellStyle name="Comma 26 2 2 2 5 2 8" xfId="17956"/>
    <cellStyle name="Comma 26 2 2 2 5 3" xfId="17957"/>
    <cellStyle name="Comma 26 2 2 2 5 3 2" xfId="17958"/>
    <cellStyle name="Comma 26 2 2 2 5 3 2 2" xfId="17959"/>
    <cellStyle name="Comma 26 2 2 2 5 3 2 3" xfId="17960"/>
    <cellStyle name="Comma 26 2 2 2 5 3 2 4" xfId="17961"/>
    <cellStyle name="Comma 26 2 2 2 5 3 2 5" xfId="17962"/>
    <cellStyle name="Comma 26 2 2 2 5 3 2 6" xfId="17963"/>
    <cellStyle name="Comma 26 2 2 2 5 3 3" xfId="17964"/>
    <cellStyle name="Comma 26 2 2 2 5 3 4" xfId="17965"/>
    <cellStyle name="Comma 26 2 2 2 5 3 5" xfId="17966"/>
    <cellStyle name="Comma 26 2 2 2 5 3 6" xfId="17967"/>
    <cellStyle name="Comma 26 2 2 2 5 3 7" xfId="17968"/>
    <cellStyle name="Comma 26 2 2 2 5 4" xfId="17969"/>
    <cellStyle name="Comma 26 2 2 2 5 4 2" xfId="17970"/>
    <cellStyle name="Comma 26 2 2 2 5 4 3" xfId="17971"/>
    <cellStyle name="Comma 26 2 2 2 5 4 4" xfId="17972"/>
    <cellStyle name="Comma 26 2 2 2 5 4 5" xfId="17973"/>
    <cellStyle name="Comma 26 2 2 2 5 4 6" xfId="17974"/>
    <cellStyle name="Comma 26 2 2 2 5 5" xfId="17975"/>
    <cellStyle name="Comma 26 2 2 2 5 6" xfId="17976"/>
    <cellStyle name="Comma 26 2 2 2 5 7" xfId="17977"/>
    <cellStyle name="Comma 26 2 2 2 5 8" xfId="17978"/>
    <cellStyle name="Comma 26 2 2 2 5 9" xfId="17979"/>
    <cellStyle name="Comma 26 2 2 2 6" xfId="17980"/>
    <cellStyle name="Comma 26 2 2 2 6 2" xfId="17981"/>
    <cellStyle name="Comma 26 2 2 2 6 2 2" xfId="17982"/>
    <cellStyle name="Comma 26 2 2 2 6 2 2 2" xfId="17983"/>
    <cellStyle name="Comma 26 2 2 2 6 2 2 2 2" xfId="17984"/>
    <cellStyle name="Comma 26 2 2 2 6 2 2 2 3" xfId="17985"/>
    <cellStyle name="Comma 26 2 2 2 6 2 2 2 4" xfId="17986"/>
    <cellStyle name="Comma 26 2 2 2 6 2 2 2 5" xfId="17987"/>
    <cellStyle name="Comma 26 2 2 2 6 2 2 2 6" xfId="17988"/>
    <cellStyle name="Comma 26 2 2 2 6 2 2 3" xfId="17989"/>
    <cellStyle name="Comma 26 2 2 2 6 2 2 4" xfId="17990"/>
    <cellStyle name="Comma 26 2 2 2 6 2 2 5" xfId="17991"/>
    <cellStyle name="Comma 26 2 2 2 6 2 2 6" xfId="17992"/>
    <cellStyle name="Comma 26 2 2 2 6 2 2 7" xfId="17993"/>
    <cellStyle name="Comma 26 2 2 2 6 2 3" xfId="17994"/>
    <cellStyle name="Comma 26 2 2 2 6 2 3 2" xfId="17995"/>
    <cellStyle name="Comma 26 2 2 2 6 2 3 3" xfId="17996"/>
    <cellStyle name="Comma 26 2 2 2 6 2 3 4" xfId="17997"/>
    <cellStyle name="Comma 26 2 2 2 6 2 3 5" xfId="17998"/>
    <cellStyle name="Comma 26 2 2 2 6 2 3 6" xfId="17999"/>
    <cellStyle name="Comma 26 2 2 2 6 2 4" xfId="18000"/>
    <cellStyle name="Comma 26 2 2 2 6 2 5" xfId="18001"/>
    <cellStyle name="Comma 26 2 2 2 6 2 6" xfId="18002"/>
    <cellStyle name="Comma 26 2 2 2 6 2 7" xfId="18003"/>
    <cellStyle name="Comma 26 2 2 2 6 2 8" xfId="18004"/>
    <cellStyle name="Comma 26 2 2 2 6 3" xfId="18005"/>
    <cellStyle name="Comma 26 2 2 2 6 3 2" xfId="18006"/>
    <cellStyle name="Comma 26 2 2 2 6 3 2 2" xfId="18007"/>
    <cellStyle name="Comma 26 2 2 2 6 3 2 3" xfId="18008"/>
    <cellStyle name="Comma 26 2 2 2 6 3 2 4" xfId="18009"/>
    <cellStyle name="Comma 26 2 2 2 6 3 2 5" xfId="18010"/>
    <cellStyle name="Comma 26 2 2 2 6 3 2 6" xfId="18011"/>
    <cellStyle name="Comma 26 2 2 2 6 3 3" xfId="18012"/>
    <cellStyle name="Comma 26 2 2 2 6 3 4" xfId="18013"/>
    <cellStyle name="Comma 26 2 2 2 6 3 5" xfId="18014"/>
    <cellStyle name="Comma 26 2 2 2 6 3 6" xfId="18015"/>
    <cellStyle name="Comma 26 2 2 2 6 3 7" xfId="18016"/>
    <cellStyle name="Comma 26 2 2 2 6 4" xfId="18017"/>
    <cellStyle name="Comma 26 2 2 2 6 4 2" xfId="18018"/>
    <cellStyle name="Comma 26 2 2 2 6 4 3" xfId="18019"/>
    <cellStyle name="Comma 26 2 2 2 6 4 4" xfId="18020"/>
    <cellStyle name="Comma 26 2 2 2 6 4 5" xfId="18021"/>
    <cellStyle name="Comma 26 2 2 2 6 4 6" xfId="18022"/>
    <cellStyle name="Comma 26 2 2 2 6 5" xfId="18023"/>
    <cellStyle name="Comma 26 2 2 2 6 6" xfId="18024"/>
    <cellStyle name="Comma 26 2 2 2 6 7" xfId="18025"/>
    <cellStyle name="Comma 26 2 2 2 6 8" xfId="18026"/>
    <cellStyle name="Comma 26 2 2 2 6 9" xfId="18027"/>
    <cellStyle name="Comma 26 2 2 2 7" xfId="18028"/>
    <cellStyle name="Comma 26 2 2 2 7 2" xfId="18029"/>
    <cellStyle name="Comma 26 2 2 2 7 2 2" xfId="18030"/>
    <cellStyle name="Comma 26 2 2 2 7 2 2 2" xfId="18031"/>
    <cellStyle name="Comma 26 2 2 2 7 2 2 3" xfId="18032"/>
    <cellStyle name="Comma 26 2 2 2 7 2 2 4" xfId="18033"/>
    <cellStyle name="Comma 26 2 2 2 7 2 2 5" xfId="18034"/>
    <cellStyle name="Comma 26 2 2 2 7 2 2 6" xfId="18035"/>
    <cellStyle name="Comma 26 2 2 2 7 2 3" xfId="18036"/>
    <cellStyle name="Comma 26 2 2 2 7 2 4" xfId="18037"/>
    <cellStyle name="Comma 26 2 2 2 7 2 5" xfId="18038"/>
    <cellStyle name="Comma 26 2 2 2 7 2 6" xfId="18039"/>
    <cellStyle name="Comma 26 2 2 2 7 2 7" xfId="18040"/>
    <cellStyle name="Comma 26 2 2 2 7 3" xfId="18041"/>
    <cellStyle name="Comma 26 2 2 2 7 3 2" xfId="18042"/>
    <cellStyle name="Comma 26 2 2 2 7 3 3" xfId="18043"/>
    <cellStyle name="Comma 26 2 2 2 7 3 4" xfId="18044"/>
    <cellStyle name="Comma 26 2 2 2 7 3 5" xfId="18045"/>
    <cellStyle name="Comma 26 2 2 2 7 3 6" xfId="18046"/>
    <cellStyle name="Comma 26 2 2 2 7 4" xfId="18047"/>
    <cellStyle name="Comma 26 2 2 2 7 5" xfId="18048"/>
    <cellStyle name="Comma 26 2 2 2 7 6" xfId="18049"/>
    <cellStyle name="Comma 26 2 2 2 7 7" xfId="18050"/>
    <cellStyle name="Comma 26 2 2 2 7 8" xfId="18051"/>
    <cellStyle name="Comma 26 2 2 2 8" xfId="18052"/>
    <cellStyle name="Comma 26 2 2 2 8 2" xfId="18053"/>
    <cellStyle name="Comma 26 2 2 2 8 2 2" xfId="18054"/>
    <cellStyle name="Comma 26 2 2 2 8 2 3" xfId="18055"/>
    <cellStyle name="Comma 26 2 2 2 8 2 4" xfId="18056"/>
    <cellStyle name="Comma 26 2 2 2 8 2 5" xfId="18057"/>
    <cellStyle name="Comma 26 2 2 2 8 2 6" xfId="18058"/>
    <cellStyle name="Comma 26 2 2 2 8 3" xfId="18059"/>
    <cellStyle name="Comma 26 2 2 2 8 4" xfId="18060"/>
    <cellStyle name="Comma 26 2 2 2 8 5" xfId="18061"/>
    <cellStyle name="Comma 26 2 2 2 8 6" xfId="18062"/>
    <cellStyle name="Comma 26 2 2 2 8 7" xfId="18063"/>
    <cellStyle name="Comma 26 2 2 2 9" xfId="18064"/>
    <cellStyle name="Comma 26 2 2 2 9 2" xfId="18065"/>
    <cellStyle name="Comma 26 2 2 2 9 3" xfId="18066"/>
    <cellStyle name="Comma 26 2 2 2 9 4" xfId="18067"/>
    <cellStyle name="Comma 26 2 2 2 9 5" xfId="18068"/>
    <cellStyle name="Comma 26 2 2 2 9 6" xfId="18069"/>
    <cellStyle name="Comma 26 2 2 3" xfId="18070"/>
    <cellStyle name="Comma 26 2 2 3 2" xfId="18071"/>
    <cellStyle name="Comma 26 2 2 3 2 2" xfId="18072"/>
    <cellStyle name="Comma 26 2 2 3 2 2 2" xfId="18073"/>
    <cellStyle name="Comma 26 2 2 3 2 2 2 2" xfId="18074"/>
    <cellStyle name="Comma 26 2 2 3 2 2 2 3" xfId="18075"/>
    <cellStyle name="Comma 26 2 2 3 2 2 2 4" xfId="18076"/>
    <cellStyle name="Comma 26 2 2 3 2 2 2 5" xfId="18077"/>
    <cellStyle name="Comma 26 2 2 3 2 2 2 6" xfId="18078"/>
    <cellStyle name="Comma 26 2 2 3 2 2 3" xfId="18079"/>
    <cellStyle name="Comma 26 2 2 3 2 2 4" xfId="18080"/>
    <cellStyle name="Comma 26 2 2 3 2 2 5" xfId="18081"/>
    <cellStyle name="Comma 26 2 2 3 2 2 6" xfId="18082"/>
    <cellStyle name="Comma 26 2 2 3 2 2 7" xfId="18083"/>
    <cellStyle name="Comma 26 2 2 3 2 3" xfId="18084"/>
    <cellStyle name="Comma 26 2 2 3 2 3 2" xfId="18085"/>
    <cellStyle name="Comma 26 2 2 3 2 3 3" xfId="18086"/>
    <cellStyle name="Comma 26 2 2 3 2 3 4" xfId="18087"/>
    <cellStyle name="Comma 26 2 2 3 2 3 5" xfId="18088"/>
    <cellStyle name="Comma 26 2 2 3 2 3 6" xfId="18089"/>
    <cellStyle name="Comma 26 2 2 3 2 4" xfId="18090"/>
    <cellStyle name="Comma 26 2 2 3 2 5" xfId="18091"/>
    <cellStyle name="Comma 26 2 2 3 2 6" xfId="18092"/>
    <cellStyle name="Comma 26 2 2 3 2 7" xfId="18093"/>
    <cellStyle name="Comma 26 2 2 3 2 8" xfId="18094"/>
    <cellStyle name="Comma 26 2 2 3 3" xfId="18095"/>
    <cellStyle name="Comma 26 2 2 3 3 2" xfId="18096"/>
    <cellStyle name="Comma 26 2 2 3 3 2 2" xfId="18097"/>
    <cellStyle name="Comma 26 2 2 3 3 2 3" xfId="18098"/>
    <cellStyle name="Comma 26 2 2 3 3 2 4" xfId="18099"/>
    <cellStyle name="Comma 26 2 2 3 3 2 5" xfId="18100"/>
    <cellStyle name="Comma 26 2 2 3 3 2 6" xfId="18101"/>
    <cellStyle name="Comma 26 2 2 3 3 3" xfId="18102"/>
    <cellStyle name="Comma 26 2 2 3 3 4" xfId="18103"/>
    <cellStyle name="Comma 26 2 2 3 3 5" xfId="18104"/>
    <cellStyle name="Comma 26 2 2 3 3 6" xfId="18105"/>
    <cellStyle name="Comma 26 2 2 3 3 7" xfId="18106"/>
    <cellStyle name="Comma 26 2 2 3 4" xfId="18107"/>
    <cellStyle name="Comma 26 2 2 3 4 2" xfId="18108"/>
    <cellStyle name="Comma 26 2 2 3 4 3" xfId="18109"/>
    <cellStyle name="Comma 26 2 2 3 4 4" xfId="18110"/>
    <cellStyle name="Comma 26 2 2 3 4 5" xfId="18111"/>
    <cellStyle name="Comma 26 2 2 3 4 6" xfId="18112"/>
    <cellStyle name="Comma 26 2 2 3 5" xfId="18113"/>
    <cellStyle name="Comma 26 2 2 3 6" xfId="18114"/>
    <cellStyle name="Comma 26 2 2 3 7" xfId="18115"/>
    <cellStyle name="Comma 26 2 2 3 8" xfId="18116"/>
    <cellStyle name="Comma 26 2 2 3 9" xfId="18117"/>
    <cellStyle name="Comma 26 2 2 4" xfId="18118"/>
    <cellStyle name="Comma 26 2 2 4 2" xfId="18119"/>
    <cellStyle name="Comma 26 2 2 4 2 2" xfId="18120"/>
    <cellStyle name="Comma 26 2 2 4 2 2 2" xfId="18121"/>
    <cellStyle name="Comma 26 2 2 4 2 2 2 2" xfId="18122"/>
    <cellStyle name="Comma 26 2 2 4 2 2 2 3" xfId="18123"/>
    <cellStyle name="Comma 26 2 2 4 2 2 2 4" xfId="18124"/>
    <cellStyle name="Comma 26 2 2 4 2 2 2 5" xfId="18125"/>
    <cellStyle name="Comma 26 2 2 4 2 2 2 6" xfId="18126"/>
    <cellStyle name="Comma 26 2 2 4 2 2 3" xfId="18127"/>
    <cellStyle name="Comma 26 2 2 4 2 2 4" xfId="18128"/>
    <cellStyle name="Comma 26 2 2 4 2 2 5" xfId="18129"/>
    <cellStyle name="Comma 26 2 2 4 2 2 6" xfId="18130"/>
    <cellStyle name="Comma 26 2 2 4 2 2 7" xfId="18131"/>
    <cellStyle name="Comma 26 2 2 4 2 3" xfId="18132"/>
    <cellStyle name="Comma 26 2 2 4 2 3 2" xfId="18133"/>
    <cellStyle name="Comma 26 2 2 4 2 3 3" xfId="18134"/>
    <cellStyle name="Comma 26 2 2 4 2 3 4" xfId="18135"/>
    <cellStyle name="Comma 26 2 2 4 2 3 5" xfId="18136"/>
    <cellStyle name="Comma 26 2 2 4 2 3 6" xfId="18137"/>
    <cellStyle name="Comma 26 2 2 4 2 4" xfId="18138"/>
    <cellStyle name="Comma 26 2 2 4 2 5" xfId="18139"/>
    <cellStyle name="Comma 26 2 2 4 2 6" xfId="18140"/>
    <cellStyle name="Comma 26 2 2 4 2 7" xfId="18141"/>
    <cellStyle name="Comma 26 2 2 4 2 8" xfId="18142"/>
    <cellStyle name="Comma 26 2 2 4 3" xfId="18143"/>
    <cellStyle name="Comma 26 2 2 4 3 2" xfId="18144"/>
    <cellStyle name="Comma 26 2 2 4 3 2 2" xfId="18145"/>
    <cellStyle name="Comma 26 2 2 4 3 2 3" xfId="18146"/>
    <cellStyle name="Comma 26 2 2 4 3 2 4" xfId="18147"/>
    <cellStyle name="Comma 26 2 2 4 3 2 5" xfId="18148"/>
    <cellStyle name="Comma 26 2 2 4 3 2 6" xfId="18149"/>
    <cellStyle name="Comma 26 2 2 4 3 3" xfId="18150"/>
    <cellStyle name="Comma 26 2 2 4 3 4" xfId="18151"/>
    <cellStyle name="Comma 26 2 2 4 3 5" xfId="18152"/>
    <cellStyle name="Comma 26 2 2 4 3 6" xfId="18153"/>
    <cellStyle name="Comma 26 2 2 4 3 7" xfId="18154"/>
    <cellStyle name="Comma 26 2 2 4 4" xfId="18155"/>
    <cellStyle name="Comma 26 2 2 4 4 2" xfId="18156"/>
    <cellStyle name="Comma 26 2 2 4 4 3" xfId="18157"/>
    <cellStyle name="Comma 26 2 2 4 4 4" xfId="18158"/>
    <cellStyle name="Comma 26 2 2 4 4 5" xfId="18159"/>
    <cellStyle name="Comma 26 2 2 4 4 6" xfId="18160"/>
    <cellStyle name="Comma 26 2 2 4 5" xfId="18161"/>
    <cellStyle name="Comma 26 2 2 4 6" xfId="18162"/>
    <cellStyle name="Comma 26 2 2 4 7" xfId="18163"/>
    <cellStyle name="Comma 26 2 2 4 8" xfId="18164"/>
    <cellStyle name="Comma 26 2 2 4 9" xfId="18165"/>
    <cellStyle name="Comma 26 2 2 5" xfId="18166"/>
    <cellStyle name="Comma 26 2 2 5 2" xfId="18167"/>
    <cellStyle name="Comma 26 2 2 5 2 2" xfId="18168"/>
    <cellStyle name="Comma 26 2 2 5 2 2 2" xfId="18169"/>
    <cellStyle name="Comma 26 2 2 5 2 2 2 2" xfId="18170"/>
    <cellStyle name="Comma 26 2 2 5 2 2 2 3" xfId="18171"/>
    <cellStyle name="Comma 26 2 2 5 2 2 2 4" xfId="18172"/>
    <cellStyle name="Comma 26 2 2 5 2 2 2 5" xfId="18173"/>
    <cellStyle name="Comma 26 2 2 5 2 2 2 6" xfId="18174"/>
    <cellStyle name="Comma 26 2 2 5 2 2 3" xfId="18175"/>
    <cellStyle name="Comma 26 2 2 5 2 2 4" xfId="18176"/>
    <cellStyle name="Comma 26 2 2 5 2 2 5" xfId="18177"/>
    <cellStyle name="Comma 26 2 2 5 2 2 6" xfId="18178"/>
    <cellStyle name="Comma 26 2 2 5 2 2 7" xfId="18179"/>
    <cellStyle name="Comma 26 2 2 5 2 3" xfId="18180"/>
    <cellStyle name="Comma 26 2 2 5 2 3 2" xfId="18181"/>
    <cellStyle name="Comma 26 2 2 5 2 3 3" xfId="18182"/>
    <cellStyle name="Comma 26 2 2 5 2 3 4" xfId="18183"/>
    <cellStyle name="Comma 26 2 2 5 2 3 5" xfId="18184"/>
    <cellStyle name="Comma 26 2 2 5 2 3 6" xfId="18185"/>
    <cellStyle name="Comma 26 2 2 5 2 4" xfId="18186"/>
    <cellStyle name="Comma 26 2 2 5 2 5" xfId="18187"/>
    <cellStyle name="Comma 26 2 2 5 2 6" xfId="18188"/>
    <cellStyle name="Comma 26 2 2 5 2 7" xfId="18189"/>
    <cellStyle name="Comma 26 2 2 5 2 8" xfId="18190"/>
    <cellStyle name="Comma 26 2 2 5 3" xfId="18191"/>
    <cellStyle name="Comma 26 2 2 5 3 2" xfId="18192"/>
    <cellStyle name="Comma 26 2 2 5 3 2 2" xfId="18193"/>
    <cellStyle name="Comma 26 2 2 5 3 2 3" xfId="18194"/>
    <cellStyle name="Comma 26 2 2 5 3 2 4" xfId="18195"/>
    <cellStyle name="Comma 26 2 2 5 3 2 5" xfId="18196"/>
    <cellStyle name="Comma 26 2 2 5 3 2 6" xfId="18197"/>
    <cellStyle name="Comma 26 2 2 5 3 3" xfId="18198"/>
    <cellStyle name="Comma 26 2 2 5 3 4" xfId="18199"/>
    <cellStyle name="Comma 26 2 2 5 3 5" xfId="18200"/>
    <cellStyle name="Comma 26 2 2 5 3 6" xfId="18201"/>
    <cellStyle name="Comma 26 2 2 5 3 7" xfId="18202"/>
    <cellStyle name="Comma 26 2 2 5 4" xfId="18203"/>
    <cellStyle name="Comma 26 2 2 5 4 2" xfId="18204"/>
    <cellStyle name="Comma 26 2 2 5 4 3" xfId="18205"/>
    <cellStyle name="Comma 26 2 2 5 4 4" xfId="18206"/>
    <cellStyle name="Comma 26 2 2 5 4 5" xfId="18207"/>
    <cellStyle name="Comma 26 2 2 5 4 6" xfId="18208"/>
    <cellStyle name="Comma 26 2 2 5 5" xfId="18209"/>
    <cellStyle name="Comma 26 2 2 5 6" xfId="18210"/>
    <cellStyle name="Comma 26 2 2 5 7" xfId="18211"/>
    <cellStyle name="Comma 26 2 2 5 8" xfId="18212"/>
    <cellStyle name="Comma 26 2 2 5 9" xfId="18213"/>
    <cellStyle name="Comma 26 2 2 6" xfId="18214"/>
    <cellStyle name="Comma 26 2 2 6 2" xfId="18215"/>
    <cellStyle name="Comma 26 2 2 6 2 2" xfId="18216"/>
    <cellStyle name="Comma 26 2 2 6 2 2 2" xfId="18217"/>
    <cellStyle name="Comma 26 2 2 6 2 2 2 2" xfId="18218"/>
    <cellStyle name="Comma 26 2 2 6 2 2 2 3" xfId="18219"/>
    <cellStyle name="Comma 26 2 2 6 2 2 2 4" xfId="18220"/>
    <cellStyle name="Comma 26 2 2 6 2 2 2 5" xfId="18221"/>
    <cellStyle name="Comma 26 2 2 6 2 2 2 6" xfId="18222"/>
    <cellStyle name="Comma 26 2 2 6 2 2 3" xfId="18223"/>
    <cellStyle name="Comma 26 2 2 6 2 2 4" xfId="18224"/>
    <cellStyle name="Comma 26 2 2 6 2 2 5" xfId="18225"/>
    <cellStyle name="Comma 26 2 2 6 2 2 6" xfId="18226"/>
    <cellStyle name="Comma 26 2 2 6 2 2 7" xfId="18227"/>
    <cellStyle name="Comma 26 2 2 6 2 3" xfId="18228"/>
    <cellStyle name="Comma 26 2 2 6 2 3 2" xfId="18229"/>
    <cellStyle name="Comma 26 2 2 6 2 3 3" xfId="18230"/>
    <cellStyle name="Comma 26 2 2 6 2 3 4" xfId="18231"/>
    <cellStyle name="Comma 26 2 2 6 2 3 5" xfId="18232"/>
    <cellStyle name="Comma 26 2 2 6 2 3 6" xfId="18233"/>
    <cellStyle name="Comma 26 2 2 6 2 4" xfId="18234"/>
    <cellStyle name="Comma 26 2 2 6 2 5" xfId="18235"/>
    <cellStyle name="Comma 26 2 2 6 2 6" xfId="18236"/>
    <cellStyle name="Comma 26 2 2 6 2 7" xfId="18237"/>
    <cellStyle name="Comma 26 2 2 6 2 8" xfId="18238"/>
    <cellStyle name="Comma 26 2 2 6 3" xfId="18239"/>
    <cellStyle name="Comma 26 2 2 6 3 2" xfId="18240"/>
    <cellStyle name="Comma 26 2 2 6 3 2 2" xfId="18241"/>
    <cellStyle name="Comma 26 2 2 6 3 2 3" xfId="18242"/>
    <cellStyle name="Comma 26 2 2 6 3 2 4" xfId="18243"/>
    <cellStyle name="Comma 26 2 2 6 3 2 5" xfId="18244"/>
    <cellStyle name="Comma 26 2 2 6 3 2 6" xfId="18245"/>
    <cellStyle name="Comma 26 2 2 6 3 3" xfId="18246"/>
    <cellStyle name="Comma 26 2 2 6 3 4" xfId="18247"/>
    <cellStyle name="Comma 26 2 2 6 3 5" xfId="18248"/>
    <cellStyle name="Comma 26 2 2 6 3 6" xfId="18249"/>
    <cellStyle name="Comma 26 2 2 6 3 7" xfId="18250"/>
    <cellStyle name="Comma 26 2 2 6 4" xfId="18251"/>
    <cellStyle name="Comma 26 2 2 6 4 2" xfId="18252"/>
    <cellStyle name="Comma 26 2 2 6 4 3" xfId="18253"/>
    <cellStyle name="Comma 26 2 2 6 4 4" xfId="18254"/>
    <cellStyle name="Comma 26 2 2 6 4 5" xfId="18255"/>
    <cellStyle name="Comma 26 2 2 6 4 6" xfId="18256"/>
    <cellStyle name="Comma 26 2 2 6 5" xfId="18257"/>
    <cellStyle name="Comma 26 2 2 6 6" xfId="18258"/>
    <cellStyle name="Comma 26 2 2 6 7" xfId="18259"/>
    <cellStyle name="Comma 26 2 2 6 8" xfId="18260"/>
    <cellStyle name="Comma 26 2 2 6 9" xfId="18261"/>
    <cellStyle name="Comma 26 2 2 7" xfId="18262"/>
    <cellStyle name="Comma 26 2 2 7 2" xfId="18263"/>
    <cellStyle name="Comma 26 2 2 7 2 2" xfId="18264"/>
    <cellStyle name="Comma 26 2 2 7 2 2 2" xfId="18265"/>
    <cellStyle name="Comma 26 2 2 7 2 2 2 2" xfId="18266"/>
    <cellStyle name="Comma 26 2 2 7 2 2 2 3" xfId="18267"/>
    <cellStyle name="Comma 26 2 2 7 2 2 2 4" xfId="18268"/>
    <cellStyle name="Comma 26 2 2 7 2 2 2 5" xfId="18269"/>
    <cellStyle name="Comma 26 2 2 7 2 2 2 6" xfId="18270"/>
    <cellStyle name="Comma 26 2 2 7 2 2 3" xfId="18271"/>
    <cellStyle name="Comma 26 2 2 7 2 2 4" xfId="18272"/>
    <cellStyle name="Comma 26 2 2 7 2 2 5" xfId="18273"/>
    <cellStyle name="Comma 26 2 2 7 2 2 6" xfId="18274"/>
    <cellStyle name="Comma 26 2 2 7 2 2 7" xfId="18275"/>
    <cellStyle name="Comma 26 2 2 7 2 3" xfId="18276"/>
    <cellStyle name="Comma 26 2 2 7 2 3 2" xfId="18277"/>
    <cellStyle name="Comma 26 2 2 7 2 3 3" xfId="18278"/>
    <cellStyle name="Comma 26 2 2 7 2 3 4" xfId="18279"/>
    <cellStyle name="Comma 26 2 2 7 2 3 5" xfId="18280"/>
    <cellStyle name="Comma 26 2 2 7 2 3 6" xfId="18281"/>
    <cellStyle name="Comma 26 2 2 7 2 4" xfId="18282"/>
    <cellStyle name="Comma 26 2 2 7 2 5" xfId="18283"/>
    <cellStyle name="Comma 26 2 2 7 2 6" xfId="18284"/>
    <cellStyle name="Comma 26 2 2 7 2 7" xfId="18285"/>
    <cellStyle name="Comma 26 2 2 7 2 8" xfId="18286"/>
    <cellStyle name="Comma 26 2 2 7 3" xfId="18287"/>
    <cellStyle name="Comma 26 2 2 7 3 2" xfId="18288"/>
    <cellStyle name="Comma 26 2 2 7 3 2 2" xfId="18289"/>
    <cellStyle name="Comma 26 2 2 7 3 2 3" xfId="18290"/>
    <cellStyle name="Comma 26 2 2 7 3 2 4" xfId="18291"/>
    <cellStyle name="Comma 26 2 2 7 3 2 5" xfId="18292"/>
    <cellStyle name="Comma 26 2 2 7 3 2 6" xfId="18293"/>
    <cellStyle name="Comma 26 2 2 7 3 3" xfId="18294"/>
    <cellStyle name="Comma 26 2 2 7 3 4" xfId="18295"/>
    <cellStyle name="Comma 26 2 2 7 3 5" xfId="18296"/>
    <cellStyle name="Comma 26 2 2 7 3 6" xfId="18297"/>
    <cellStyle name="Comma 26 2 2 7 3 7" xfId="18298"/>
    <cellStyle name="Comma 26 2 2 7 4" xfId="18299"/>
    <cellStyle name="Comma 26 2 2 7 4 2" xfId="18300"/>
    <cellStyle name="Comma 26 2 2 7 4 3" xfId="18301"/>
    <cellStyle name="Comma 26 2 2 7 4 4" xfId="18302"/>
    <cellStyle name="Comma 26 2 2 7 4 5" xfId="18303"/>
    <cellStyle name="Comma 26 2 2 7 4 6" xfId="18304"/>
    <cellStyle name="Comma 26 2 2 7 5" xfId="18305"/>
    <cellStyle name="Comma 26 2 2 7 6" xfId="18306"/>
    <cellStyle name="Comma 26 2 2 7 7" xfId="18307"/>
    <cellStyle name="Comma 26 2 2 7 8" xfId="18308"/>
    <cellStyle name="Comma 26 2 2 7 9" xfId="18309"/>
    <cellStyle name="Comma 26 2 2 8" xfId="18310"/>
    <cellStyle name="Comma 26 2 2 8 2" xfId="18311"/>
    <cellStyle name="Comma 26 2 2 8 2 2" xfId="18312"/>
    <cellStyle name="Comma 26 2 2 8 2 2 2" xfId="18313"/>
    <cellStyle name="Comma 26 2 2 8 2 2 3" xfId="18314"/>
    <cellStyle name="Comma 26 2 2 8 2 2 4" xfId="18315"/>
    <cellStyle name="Comma 26 2 2 8 2 2 5" xfId="18316"/>
    <cellStyle name="Comma 26 2 2 8 2 2 6" xfId="18317"/>
    <cellStyle name="Comma 26 2 2 8 2 3" xfId="18318"/>
    <cellStyle name="Comma 26 2 2 8 2 4" xfId="18319"/>
    <cellStyle name="Comma 26 2 2 8 2 5" xfId="18320"/>
    <cellStyle name="Comma 26 2 2 8 2 6" xfId="18321"/>
    <cellStyle name="Comma 26 2 2 8 2 7" xfId="18322"/>
    <cellStyle name="Comma 26 2 2 8 3" xfId="18323"/>
    <cellStyle name="Comma 26 2 2 8 3 2" xfId="18324"/>
    <cellStyle name="Comma 26 2 2 8 3 3" xfId="18325"/>
    <cellStyle name="Comma 26 2 2 8 3 4" xfId="18326"/>
    <cellStyle name="Comma 26 2 2 8 3 5" xfId="18327"/>
    <cellStyle name="Comma 26 2 2 8 3 6" xfId="18328"/>
    <cellStyle name="Comma 26 2 2 8 4" xfId="18329"/>
    <cellStyle name="Comma 26 2 2 8 5" xfId="18330"/>
    <cellStyle name="Comma 26 2 2 8 6" xfId="18331"/>
    <cellStyle name="Comma 26 2 2 8 7" xfId="18332"/>
    <cellStyle name="Comma 26 2 2 8 8" xfId="18333"/>
    <cellStyle name="Comma 26 2 2 9" xfId="18334"/>
    <cellStyle name="Comma 26 2 2 9 2" xfId="18335"/>
    <cellStyle name="Comma 26 2 2 9 2 2" xfId="18336"/>
    <cellStyle name="Comma 26 2 2 9 2 3" xfId="18337"/>
    <cellStyle name="Comma 26 2 2 9 2 4" xfId="18338"/>
    <cellStyle name="Comma 26 2 2 9 2 5" xfId="18339"/>
    <cellStyle name="Comma 26 2 2 9 2 6" xfId="18340"/>
    <cellStyle name="Comma 26 2 2 9 3" xfId="18341"/>
    <cellStyle name="Comma 26 2 2 9 4" xfId="18342"/>
    <cellStyle name="Comma 26 2 2 9 5" xfId="18343"/>
    <cellStyle name="Comma 26 2 2 9 6" xfId="18344"/>
    <cellStyle name="Comma 26 2 2 9 7" xfId="18345"/>
    <cellStyle name="Comma 26 2 3" xfId="18346"/>
    <cellStyle name="Comma 26 2 3 10" xfId="18347"/>
    <cellStyle name="Comma 26 2 3 10 2" xfId="18348"/>
    <cellStyle name="Comma 26 2 3 10 3" xfId="18349"/>
    <cellStyle name="Comma 26 2 3 10 4" xfId="18350"/>
    <cellStyle name="Comma 26 2 3 10 5" xfId="18351"/>
    <cellStyle name="Comma 26 2 3 10 6" xfId="18352"/>
    <cellStyle name="Comma 26 2 3 11" xfId="18353"/>
    <cellStyle name="Comma 26 2 3 12" xfId="18354"/>
    <cellStyle name="Comma 26 2 3 13" xfId="18355"/>
    <cellStyle name="Comma 26 2 3 14" xfId="18356"/>
    <cellStyle name="Comma 26 2 3 15" xfId="18357"/>
    <cellStyle name="Comma 26 2 3 2" xfId="18358"/>
    <cellStyle name="Comma 26 2 3 2 10" xfId="18359"/>
    <cellStyle name="Comma 26 2 3 2 11" xfId="18360"/>
    <cellStyle name="Comma 26 2 3 2 12" xfId="18361"/>
    <cellStyle name="Comma 26 2 3 2 13" xfId="18362"/>
    <cellStyle name="Comma 26 2 3 2 14" xfId="18363"/>
    <cellStyle name="Comma 26 2 3 2 2" xfId="18364"/>
    <cellStyle name="Comma 26 2 3 2 2 2" xfId="18365"/>
    <cellStyle name="Comma 26 2 3 2 2 2 2" xfId="18366"/>
    <cellStyle name="Comma 26 2 3 2 2 2 2 2" xfId="18367"/>
    <cellStyle name="Comma 26 2 3 2 2 2 2 2 2" xfId="18368"/>
    <cellStyle name="Comma 26 2 3 2 2 2 2 2 3" xfId="18369"/>
    <cellStyle name="Comma 26 2 3 2 2 2 2 2 4" xfId="18370"/>
    <cellStyle name="Comma 26 2 3 2 2 2 2 2 5" xfId="18371"/>
    <cellStyle name="Comma 26 2 3 2 2 2 2 2 6" xfId="18372"/>
    <cellStyle name="Comma 26 2 3 2 2 2 2 3" xfId="18373"/>
    <cellStyle name="Comma 26 2 3 2 2 2 2 4" xfId="18374"/>
    <cellStyle name="Comma 26 2 3 2 2 2 2 5" xfId="18375"/>
    <cellStyle name="Comma 26 2 3 2 2 2 2 6" xfId="18376"/>
    <cellStyle name="Comma 26 2 3 2 2 2 2 7" xfId="18377"/>
    <cellStyle name="Comma 26 2 3 2 2 2 3" xfId="18378"/>
    <cellStyle name="Comma 26 2 3 2 2 2 3 2" xfId="18379"/>
    <cellStyle name="Comma 26 2 3 2 2 2 3 3" xfId="18380"/>
    <cellStyle name="Comma 26 2 3 2 2 2 3 4" xfId="18381"/>
    <cellStyle name="Comma 26 2 3 2 2 2 3 5" xfId="18382"/>
    <cellStyle name="Comma 26 2 3 2 2 2 3 6" xfId="18383"/>
    <cellStyle name="Comma 26 2 3 2 2 2 4" xfId="18384"/>
    <cellStyle name="Comma 26 2 3 2 2 2 5" xfId="18385"/>
    <cellStyle name="Comma 26 2 3 2 2 2 6" xfId="18386"/>
    <cellStyle name="Comma 26 2 3 2 2 2 7" xfId="18387"/>
    <cellStyle name="Comma 26 2 3 2 2 2 8" xfId="18388"/>
    <cellStyle name="Comma 26 2 3 2 2 3" xfId="18389"/>
    <cellStyle name="Comma 26 2 3 2 2 3 2" xfId="18390"/>
    <cellStyle name="Comma 26 2 3 2 2 3 2 2" xfId="18391"/>
    <cellStyle name="Comma 26 2 3 2 2 3 2 3" xfId="18392"/>
    <cellStyle name="Comma 26 2 3 2 2 3 2 4" xfId="18393"/>
    <cellStyle name="Comma 26 2 3 2 2 3 2 5" xfId="18394"/>
    <cellStyle name="Comma 26 2 3 2 2 3 2 6" xfId="18395"/>
    <cellStyle name="Comma 26 2 3 2 2 3 3" xfId="18396"/>
    <cellStyle name="Comma 26 2 3 2 2 3 4" xfId="18397"/>
    <cellStyle name="Comma 26 2 3 2 2 3 5" xfId="18398"/>
    <cellStyle name="Comma 26 2 3 2 2 3 6" xfId="18399"/>
    <cellStyle name="Comma 26 2 3 2 2 3 7" xfId="18400"/>
    <cellStyle name="Comma 26 2 3 2 2 4" xfId="18401"/>
    <cellStyle name="Comma 26 2 3 2 2 4 2" xfId="18402"/>
    <cellStyle name="Comma 26 2 3 2 2 4 3" xfId="18403"/>
    <cellStyle name="Comma 26 2 3 2 2 4 4" xfId="18404"/>
    <cellStyle name="Comma 26 2 3 2 2 4 5" xfId="18405"/>
    <cellStyle name="Comma 26 2 3 2 2 4 6" xfId="18406"/>
    <cellStyle name="Comma 26 2 3 2 2 5" xfId="18407"/>
    <cellStyle name="Comma 26 2 3 2 2 6" xfId="18408"/>
    <cellStyle name="Comma 26 2 3 2 2 7" xfId="18409"/>
    <cellStyle name="Comma 26 2 3 2 2 8" xfId="18410"/>
    <cellStyle name="Comma 26 2 3 2 2 9" xfId="18411"/>
    <cellStyle name="Comma 26 2 3 2 3" xfId="18412"/>
    <cellStyle name="Comma 26 2 3 2 3 2" xfId="18413"/>
    <cellStyle name="Comma 26 2 3 2 3 2 2" xfId="18414"/>
    <cellStyle name="Comma 26 2 3 2 3 2 2 2" xfId="18415"/>
    <cellStyle name="Comma 26 2 3 2 3 2 2 2 2" xfId="18416"/>
    <cellStyle name="Comma 26 2 3 2 3 2 2 2 3" xfId="18417"/>
    <cellStyle name="Comma 26 2 3 2 3 2 2 2 4" xfId="18418"/>
    <cellStyle name="Comma 26 2 3 2 3 2 2 2 5" xfId="18419"/>
    <cellStyle name="Comma 26 2 3 2 3 2 2 2 6" xfId="18420"/>
    <cellStyle name="Comma 26 2 3 2 3 2 2 3" xfId="18421"/>
    <cellStyle name="Comma 26 2 3 2 3 2 2 4" xfId="18422"/>
    <cellStyle name="Comma 26 2 3 2 3 2 2 5" xfId="18423"/>
    <cellStyle name="Comma 26 2 3 2 3 2 2 6" xfId="18424"/>
    <cellStyle name="Comma 26 2 3 2 3 2 2 7" xfId="18425"/>
    <cellStyle name="Comma 26 2 3 2 3 2 3" xfId="18426"/>
    <cellStyle name="Comma 26 2 3 2 3 2 3 2" xfId="18427"/>
    <cellStyle name="Comma 26 2 3 2 3 2 3 3" xfId="18428"/>
    <cellStyle name="Comma 26 2 3 2 3 2 3 4" xfId="18429"/>
    <cellStyle name="Comma 26 2 3 2 3 2 3 5" xfId="18430"/>
    <cellStyle name="Comma 26 2 3 2 3 2 3 6" xfId="18431"/>
    <cellStyle name="Comma 26 2 3 2 3 2 4" xfId="18432"/>
    <cellStyle name="Comma 26 2 3 2 3 2 5" xfId="18433"/>
    <cellStyle name="Comma 26 2 3 2 3 2 6" xfId="18434"/>
    <cellStyle name="Comma 26 2 3 2 3 2 7" xfId="18435"/>
    <cellStyle name="Comma 26 2 3 2 3 2 8" xfId="18436"/>
    <cellStyle name="Comma 26 2 3 2 3 3" xfId="18437"/>
    <cellStyle name="Comma 26 2 3 2 3 3 2" xfId="18438"/>
    <cellStyle name="Comma 26 2 3 2 3 3 2 2" xfId="18439"/>
    <cellStyle name="Comma 26 2 3 2 3 3 2 3" xfId="18440"/>
    <cellStyle name="Comma 26 2 3 2 3 3 2 4" xfId="18441"/>
    <cellStyle name="Comma 26 2 3 2 3 3 2 5" xfId="18442"/>
    <cellStyle name="Comma 26 2 3 2 3 3 2 6" xfId="18443"/>
    <cellStyle name="Comma 26 2 3 2 3 3 3" xfId="18444"/>
    <cellStyle name="Comma 26 2 3 2 3 3 4" xfId="18445"/>
    <cellStyle name="Comma 26 2 3 2 3 3 5" xfId="18446"/>
    <cellStyle name="Comma 26 2 3 2 3 3 6" xfId="18447"/>
    <cellStyle name="Comma 26 2 3 2 3 3 7" xfId="18448"/>
    <cellStyle name="Comma 26 2 3 2 3 4" xfId="18449"/>
    <cellStyle name="Comma 26 2 3 2 3 4 2" xfId="18450"/>
    <cellStyle name="Comma 26 2 3 2 3 4 3" xfId="18451"/>
    <cellStyle name="Comma 26 2 3 2 3 4 4" xfId="18452"/>
    <cellStyle name="Comma 26 2 3 2 3 4 5" xfId="18453"/>
    <cellStyle name="Comma 26 2 3 2 3 4 6" xfId="18454"/>
    <cellStyle name="Comma 26 2 3 2 3 5" xfId="18455"/>
    <cellStyle name="Comma 26 2 3 2 3 6" xfId="18456"/>
    <cellStyle name="Comma 26 2 3 2 3 7" xfId="18457"/>
    <cellStyle name="Comma 26 2 3 2 3 8" xfId="18458"/>
    <cellStyle name="Comma 26 2 3 2 3 9" xfId="18459"/>
    <cellStyle name="Comma 26 2 3 2 4" xfId="18460"/>
    <cellStyle name="Comma 26 2 3 2 4 2" xfId="18461"/>
    <cellStyle name="Comma 26 2 3 2 4 2 2" xfId="18462"/>
    <cellStyle name="Comma 26 2 3 2 4 2 2 2" xfId="18463"/>
    <cellStyle name="Comma 26 2 3 2 4 2 2 2 2" xfId="18464"/>
    <cellStyle name="Comma 26 2 3 2 4 2 2 2 3" xfId="18465"/>
    <cellStyle name="Comma 26 2 3 2 4 2 2 2 4" xfId="18466"/>
    <cellStyle name="Comma 26 2 3 2 4 2 2 2 5" xfId="18467"/>
    <cellStyle name="Comma 26 2 3 2 4 2 2 2 6" xfId="18468"/>
    <cellStyle name="Comma 26 2 3 2 4 2 2 3" xfId="18469"/>
    <cellStyle name="Comma 26 2 3 2 4 2 2 4" xfId="18470"/>
    <cellStyle name="Comma 26 2 3 2 4 2 2 5" xfId="18471"/>
    <cellStyle name="Comma 26 2 3 2 4 2 2 6" xfId="18472"/>
    <cellStyle name="Comma 26 2 3 2 4 2 2 7" xfId="18473"/>
    <cellStyle name="Comma 26 2 3 2 4 2 3" xfId="18474"/>
    <cellStyle name="Comma 26 2 3 2 4 2 3 2" xfId="18475"/>
    <cellStyle name="Comma 26 2 3 2 4 2 3 3" xfId="18476"/>
    <cellStyle name="Comma 26 2 3 2 4 2 3 4" xfId="18477"/>
    <cellStyle name="Comma 26 2 3 2 4 2 3 5" xfId="18478"/>
    <cellStyle name="Comma 26 2 3 2 4 2 3 6" xfId="18479"/>
    <cellStyle name="Comma 26 2 3 2 4 2 4" xfId="18480"/>
    <cellStyle name="Comma 26 2 3 2 4 2 5" xfId="18481"/>
    <cellStyle name="Comma 26 2 3 2 4 2 6" xfId="18482"/>
    <cellStyle name="Comma 26 2 3 2 4 2 7" xfId="18483"/>
    <cellStyle name="Comma 26 2 3 2 4 2 8" xfId="18484"/>
    <cellStyle name="Comma 26 2 3 2 4 3" xfId="18485"/>
    <cellStyle name="Comma 26 2 3 2 4 3 2" xfId="18486"/>
    <cellStyle name="Comma 26 2 3 2 4 3 2 2" xfId="18487"/>
    <cellStyle name="Comma 26 2 3 2 4 3 2 3" xfId="18488"/>
    <cellStyle name="Comma 26 2 3 2 4 3 2 4" xfId="18489"/>
    <cellStyle name="Comma 26 2 3 2 4 3 2 5" xfId="18490"/>
    <cellStyle name="Comma 26 2 3 2 4 3 2 6" xfId="18491"/>
    <cellStyle name="Comma 26 2 3 2 4 3 3" xfId="18492"/>
    <cellStyle name="Comma 26 2 3 2 4 3 4" xfId="18493"/>
    <cellStyle name="Comma 26 2 3 2 4 3 5" xfId="18494"/>
    <cellStyle name="Comma 26 2 3 2 4 3 6" xfId="18495"/>
    <cellStyle name="Comma 26 2 3 2 4 3 7" xfId="18496"/>
    <cellStyle name="Comma 26 2 3 2 4 4" xfId="18497"/>
    <cellStyle name="Comma 26 2 3 2 4 4 2" xfId="18498"/>
    <cellStyle name="Comma 26 2 3 2 4 4 3" xfId="18499"/>
    <cellStyle name="Comma 26 2 3 2 4 4 4" xfId="18500"/>
    <cellStyle name="Comma 26 2 3 2 4 4 5" xfId="18501"/>
    <cellStyle name="Comma 26 2 3 2 4 4 6" xfId="18502"/>
    <cellStyle name="Comma 26 2 3 2 4 5" xfId="18503"/>
    <cellStyle name="Comma 26 2 3 2 4 6" xfId="18504"/>
    <cellStyle name="Comma 26 2 3 2 4 7" xfId="18505"/>
    <cellStyle name="Comma 26 2 3 2 4 8" xfId="18506"/>
    <cellStyle name="Comma 26 2 3 2 4 9" xfId="18507"/>
    <cellStyle name="Comma 26 2 3 2 5" xfId="18508"/>
    <cellStyle name="Comma 26 2 3 2 5 2" xfId="18509"/>
    <cellStyle name="Comma 26 2 3 2 5 2 2" xfId="18510"/>
    <cellStyle name="Comma 26 2 3 2 5 2 2 2" xfId="18511"/>
    <cellStyle name="Comma 26 2 3 2 5 2 2 2 2" xfId="18512"/>
    <cellStyle name="Comma 26 2 3 2 5 2 2 2 3" xfId="18513"/>
    <cellStyle name="Comma 26 2 3 2 5 2 2 2 4" xfId="18514"/>
    <cellStyle name="Comma 26 2 3 2 5 2 2 2 5" xfId="18515"/>
    <cellStyle name="Comma 26 2 3 2 5 2 2 2 6" xfId="18516"/>
    <cellStyle name="Comma 26 2 3 2 5 2 2 3" xfId="18517"/>
    <cellStyle name="Comma 26 2 3 2 5 2 2 4" xfId="18518"/>
    <cellStyle name="Comma 26 2 3 2 5 2 2 5" xfId="18519"/>
    <cellStyle name="Comma 26 2 3 2 5 2 2 6" xfId="18520"/>
    <cellStyle name="Comma 26 2 3 2 5 2 2 7" xfId="18521"/>
    <cellStyle name="Comma 26 2 3 2 5 2 3" xfId="18522"/>
    <cellStyle name="Comma 26 2 3 2 5 2 3 2" xfId="18523"/>
    <cellStyle name="Comma 26 2 3 2 5 2 3 3" xfId="18524"/>
    <cellStyle name="Comma 26 2 3 2 5 2 3 4" xfId="18525"/>
    <cellStyle name="Comma 26 2 3 2 5 2 3 5" xfId="18526"/>
    <cellStyle name="Comma 26 2 3 2 5 2 3 6" xfId="18527"/>
    <cellStyle name="Comma 26 2 3 2 5 2 4" xfId="18528"/>
    <cellStyle name="Comma 26 2 3 2 5 2 5" xfId="18529"/>
    <cellStyle name="Comma 26 2 3 2 5 2 6" xfId="18530"/>
    <cellStyle name="Comma 26 2 3 2 5 2 7" xfId="18531"/>
    <cellStyle name="Comma 26 2 3 2 5 2 8" xfId="18532"/>
    <cellStyle name="Comma 26 2 3 2 5 3" xfId="18533"/>
    <cellStyle name="Comma 26 2 3 2 5 3 2" xfId="18534"/>
    <cellStyle name="Comma 26 2 3 2 5 3 2 2" xfId="18535"/>
    <cellStyle name="Comma 26 2 3 2 5 3 2 3" xfId="18536"/>
    <cellStyle name="Comma 26 2 3 2 5 3 2 4" xfId="18537"/>
    <cellStyle name="Comma 26 2 3 2 5 3 2 5" xfId="18538"/>
    <cellStyle name="Comma 26 2 3 2 5 3 2 6" xfId="18539"/>
    <cellStyle name="Comma 26 2 3 2 5 3 3" xfId="18540"/>
    <cellStyle name="Comma 26 2 3 2 5 3 4" xfId="18541"/>
    <cellStyle name="Comma 26 2 3 2 5 3 5" xfId="18542"/>
    <cellStyle name="Comma 26 2 3 2 5 3 6" xfId="18543"/>
    <cellStyle name="Comma 26 2 3 2 5 3 7" xfId="18544"/>
    <cellStyle name="Comma 26 2 3 2 5 4" xfId="18545"/>
    <cellStyle name="Comma 26 2 3 2 5 4 2" xfId="18546"/>
    <cellStyle name="Comma 26 2 3 2 5 4 3" xfId="18547"/>
    <cellStyle name="Comma 26 2 3 2 5 4 4" xfId="18548"/>
    <cellStyle name="Comma 26 2 3 2 5 4 5" xfId="18549"/>
    <cellStyle name="Comma 26 2 3 2 5 4 6" xfId="18550"/>
    <cellStyle name="Comma 26 2 3 2 5 5" xfId="18551"/>
    <cellStyle name="Comma 26 2 3 2 5 6" xfId="18552"/>
    <cellStyle name="Comma 26 2 3 2 5 7" xfId="18553"/>
    <cellStyle name="Comma 26 2 3 2 5 8" xfId="18554"/>
    <cellStyle name="Comma 26 2 3 2 5 9" xfId="18555"/>
    <cellStyle name="Comma 26 2 3 2 6" xfId="18556"/>
    <cellStyle name="Comma 26 2 3 2 6 2" xfId="18557"/>
    <cellStyle name="Comma 26 2 3 2 6 2 2" xfId="18558"/>
    <cellStyle name="Comma 26 2 3 2 6 2 2 2" xfId="18559"/>
    <cellStyle name="Comma 26 2 3 2 6 2 2 2 2" xfId="18560"/>
    <cellStyle name="Comma 26 2 3 2 6 2 2 2 3" xfId="18561"/>
    <cellStyle name="Comma 26 2 3 2 6 2 2 2 4" xfId="18562"/>
    <cellStyle name="Comma 26 2 3 2 6 2 2 2 5" xfId="18563"/>
    <cellStyle name="Comma 26 2 3 2 6 2 2 2 6" xfId="18564"/>
    <cellStyle name="Comma 26 2 3 2 6 2 2 3" xfId="18565"/>
    <cellStyle name="Comma 26 2 3 2 6 2 2 4" xfId="18566"/>
    <cellStyle name="Comma 26 2 3 2 6 2 2 5" xfId="18567"/>
    <cellStyle name="Comma 26 2 3 2 6 2 2 6" xfId="18568"/>
    <cellStyle name="Comma 26 2 3 2 6 2 2 7" xfId="18569"/>
    <cellStyle name="Comma 26 2 3 2 6 2 3" xfId="18570"/>
    <cellStyle name="Comma 26 2 3 2 6 2 3 2" xfId="18571"/>
    <cellStyle name="Comma 26 2 3 2 6 2 3 3" xfId="18572"/>
    <cellStyle name="Comma 26 2 3 2 6 2 3 4" xfId="18573"/>
    <cellStyle name="Comma 26 2 3 2 6 2 3 5" xfId="18574"/>
    <cellStyle name="Comma 26 2 3 2 6 2 3 6" xfId="18575"/>
    <cellStyle name="Comma 26 2 3 2 6 2 4" xfId="18576"/>
    <cellStyle name="Comma 26 2 3 2 6 2 5" xfId="18577"/>
    <cellStyle name="Comma 26 2 3 2 6 2 6" xfId="18578"/>
    <cellStyle name="Comma 26 2 3 2 6 2 7" xfId="18579"/>
    <cellStyle name="Comma 26 2 3 2 6 2 8" xfId="18580"/>
    <cellStyle name="Comma 26 2 3 2 6 3" xfId="18581"/>
    <cellStyle name="Comma 26 2 3 2 6 3 2" xfId="18582"/>
    <cellStyle name="Comma 26 2 3 2 6 3 2 2" xfId="18583"/>
    <cellStyle name="Comma 26 2 3 2 6 3 2 3" xfId="18584"/>
    <cellStyle name="Comma 26 2 3 2 6 3 2 4" xfId="18585"/>
    <cellStyle name="Comma 26 2 3 2 6 3 2 5" xfId="18586"/>
    <cellStyle name="Comma 26 2 3 2 6 3 2 6" xfId="18587"/>
    <cellStyle name="Comma 26 2 3 2 6 3 3" xfId="18588"/>
    <cellStyle name="Comma 26 2 3 2 6 3 4" xfId="18589"/>
    <cellStyle name="Comma 26 2 3 2 6 3 5" xfId="18590"/>
    <cellStyle name="Comma 26 2 3 2 6 3 6" xfId="18591"/>
    <cellStyle name="Comma 26 2 3 2 6 3 7" xfId="18592"/>
    <cellStyle name="Comma 26 2 3 2 6 4" xfId="18593"/>
    <cellStyle name="Comma 26 2 3 2 6 4 2" xfId="18594"/>
    <cellStyle name="Comma 26 2 3 2 6 4 3" xfId="18595"/>
    <cellStyle name="Comma 26 2 3 2 6 4 4" xfId="18596"/>
    <cellStyle name="Comma 26 2 3 2 6 4 5" xfId="18597"/>
    <cellStyle name="Comma 26 2 3 2 6 4 6" xfId="18598"/>
    <cellStyle name="Comma 26 2 3 2 6 5" xfId="18599"/>
    <cellStyle name="Comma 26 2 3 2 6 6" xfId="18600"/>
    <cellStyle name="Comma 26 2 3 2 6 7" xfId="18601"/>
    <cellStyle name="Comma 26 2 3 2 6 8" xfId="18602"/>
    <cellStyle name="Comma 26 2 3 2 6 9" xfId="18603"/>
    <cellStyle name="Comma 26 2 3 2 7" xfId="18604"/>
    <cellStyle name="Comma 26 2 3 2 7 2" xfId="18605"/>
    <cellStyle name="Comma 26 2 3 2 7 2 2" xfId="18606"/>
    <cellStyle name="Comma 26 2 3 2 7 2 2 2" xfId="18607"/>
    <cellStyle name="Comma 26 2 3 2 7 2 2 3" xfId="18608"/>
    <cellStyle name="Comma 26 2 3 2 7 2 2 4" xfId="18609"/>
    <cellStyle name="Comma 26 2 3 2 7 2 2 5" xfId="18610"/>
    <cellStyle name="Comma 26 2 3 2 7 2 2 6" xfId="18611"/>
    <cellStyle name="Comma 26 2 3 2 7 2 3" xfId="18612"/>
    <cellStyle name="Comma 26 2 3 2 7 2 4" xfId="18613"/>
    <cellStyle name="Comma 26 2 3 2 7 2 5" xfId="18614"/>
    <cellStyle name="Comma 26 2 3 2 7 2 6" xfId="18615"/>
    <cellStyle name="Comma 26 2 3 2 7 2 7" xfId="18616"/>
    <cellStyle name="Comma 26 2 3 2 7 3" xfId="18617"/>
    <cellStyle name="Comma 26 2 3 2 7 3 2" xfId="18618"/>
    <cellStyle name="Comma 26 2 3 2 7 3 3" xfId="18619"/>
    <cellStyle name="Comma 26 2 3 2 7 3 4" xfId="18620"/>
    <cellStyle name="Comma 26 2 3 2 7 3 5" xfId="18621"/>
    <cellStyle name="Comma 26 2 3 2 7 3 6" xfId="18622"/>
    <cellStyle name="Comma 26 2 3 2 7 4" xfId="18623"/>
    <cellStyle name="Comma 26 2 3 2 7 5" xfId="18624"/>
    <cellStyle name="Comma 26 2 3 2 7 6" xfId="18625"/>
    <cellStyle name="Comma 26 2 3 2 7 7" xfId="18626"/>
    <cellStyle name="Comma 26 2 3 2 7 8" xfId="18627"/>
    <cellStyle name="Comma 26 2 3 2 8" xfId="18628"/>
    <cellStyle name="Comma 26 2 3 2 8 2" xfId="18629"/>
    <cellStyle name="Comma 26 2 3 2 8 2 2" xfId="18630"/>
    <cellStyle name="Comma 26 2 3 2 8 2 3" xfId="18631"/>
    <cellStyle name="Comma 26 2 3 2 8 2 4" xfId="18632"/>
    <cellStyle name="Comma 26 2 3 2 8 2 5" xfId="18633"/>
    <cellStyle name="Comma 26 2 3 2 8 2 6" xfId="18634"/>
    <cellStyle name="Comma 26 2 3 2 8 3" xfId="18635"/>
    <cellStyle name="Comma 26 2 3 2 8 4" xfId="18636"/>
    <cellStyle name="Comma 26 2 3 2 8 5" xfId="18637"/>
    <cellStyle name="Comma 26 2 3 2 8 6" xfId="18638"/>
    <cellStyle name="Comma 26 2 3 2 8 7" xfId="18639"/>
    <cellStyle name="Comma 26 2 3 2 9" xfId="18640"/>
    <cellStyle name="Comma 26 2 3 2 9 2" xfId="18641"/>
    <cellStyle name="Comma 26 2 3 2 9 3" xfId="18642"/>
    <cellStyle name="Comma 26 2 3 2 9 4" xfId="18643"/>
    <cellStyle name="Comma 26 2 3 2 9 5" xfId="18644"/>
    <cellStyle name="Comma 26 2 3 2 9 6" xfId="18645"/>
    <cellStyle name="Comma 26 2 3 3" xfId="18646"/>
    <cellStyle name="Comma 26 2 3 3 2" xfId="18647"/>
    <cellStyle name="Comma 26 2 3 3 2 2" xfId="18648"/>
    <cellStyle name="Comma 26 2 3 3 2 2 2" xfId="18649"/>
    <cellStyle name="Comma 26 2 3 3 2 2 2 2" xfId="18650"/>
    <cellStyle name="Comma 26 2 3 3 2 2 2 3" xfId="18651"/>
    <cellStyle name="Comma 26 2 3 3 2 2 2 4" xfId="18652"/>
    <cellStyle name="Comma 26 2 3 3 2 2 2 5" xfId="18653"/>
    <cellStyle name="Comma 26 2 3 3 2 2 2 6" xfId="18654"/>
    <cellStyle name="Comma 26 2 3 3 2 2 3" xfId="18655"/>
    <cellStyle name="Comma 26 2 3 3 2 2 4" xfId="18656"/>
    <cellStyle name="Comma 26 2 3 3 2 2 5" xfId="18657"/>
    <cellStyle name="Comma 26 2 3 3 2 2 6" xfId="18658"/>
    <cellStyle name="Comma 26 2 3 3 2 2 7" xfId="18659"/>
    <cellStyle name="Comma 26 2 3 3 2 3" xfId="18660"/>
    <cellStyle name="Comma 26 2 3 3 2 3 2" xfId="18661"/>
    <cellStyle name="Comma 26 2 3 3 2 3 3" xfId="18662"/>
    <cellStyle name="Comma 26 2 3 3 2 3 4" xfId="18663"/>
    <cellStyle name="Comma 26 2 3 3 2 3 5" xfId="18664"/>
    <cellStyle name="Comma 26 2 3 3 2 3 6" xfId="18665"/>
    <cellStyle name="Comma 26 2 3 3 2 4" xfId="18666"/>
    <cellStyle name="Comma 26 2 3 3 2 5" xfId="18667"/>
    <cellStyle name="Comma 26 2 3 3 2 6" xfId="18668"/>
    <cellStyle name="Comma 26 2 3 3 2 7" xfId="18669"/>
    <cellStyle name="Comma 26 2 3 3 2 8" xfId="18670"/>
    <cellStyle name="Comma 26 2 3 3 3" xfId="18671"/>
    <cellStyle name="Comma 26 2 3 3 3 2" xfId="18672"/>
    <cellStyle name="Comma 26 2 3 3 3 2 2" xfId="18673"/>
    <cellStyle name="Comma 26 2 3 3 3 2 3" xfId="18674"/>
    <cellStyle name="Comma 26 2 3 3 3 2 4" xfId="18675"/>
    <cellStyle name="Comma 26 2 3 3 3 2 5" xfId="18676"/>
    <cellStyle name="Comma 26 2 3 3 3 2 6" xfId="18677"/>
    <cellStyle name="Comma 26 2 3 3 3 3" xfId="18678"/>
    <cellStyle name="Comma 26 2 3 3 3 4" xfId="18679"/>
    <cellStyle name="Comma 26 2 3 3 3 5" xfId="18680"/>
    <cellStyle name="Comma 26 2 3 3 3 6" xfId="18681"/>
    <cellStyle name="Comma 26 2 3 3 3 7" xfId="18682"/>
    <cellStyle name="Comma 26 2 3 3 4" xfId="18683"/>
    <cellStyle name="Comma 26 2 3 3 4 2" xfId="18684"/>
    <cellStyle name="Comma 26 2 3 3 4 3" xfId="18685"/>
    <cellStyle name="Comma 26 2 3 3 4 4" xfId="18686"/>
    <cellStyle name="Comma 26 2 3 3 4 5" xfId="18687"/>
    <cellStyle name="Comma 26 2 3 3 4 6" xfId="18688"/>
    <cellStyle name="Comma 26 2 3 3 5" xfId="18689"/>
    <cellStyle name="Comma 26 2 3 3 6" xfId="18690"/>
    <cellStyle name="Comma 26 2 3 3 7" xfId="18691"/>
    <cellStyle name="Comma 26 2 3 3 8" xfId="18692"/>
    <cellStyle name="Comma 26 2 3 3 9" xfId="18693"/>
    <cellStyle name="Comma 26 2 3 4" xfId="18694"/>
    <cellStyle name="Comma 26 2 3 4 2" xfId="18695"/>
    <cellStyle name="Comma 26 2 3 4 2 2" xfId="18696"/>
    <cellStyle name="Comma 26 2 3 4 2 2 2" xfId="18697"/>
    <cellStyle name="Comma 26 2 3 4 2 2 2 2" xfId="18698"/>
    <cellStyle name="Comma 26 2 3 4 2 2 2 3" xfId="18699"/>
    <cellStyle name="Comma 26 2 3 4 2 2 2 4" xfId="18700"/>
    <cellStyle name="Comma 26 2 3 4 2 2 2 5" xfId="18701"/>
    <cellStyle name="Comma 26 2 3 4 2 2 2 6" xfId="18702"/>
    <cellStyle name="Comma 26 2 3 4 2 2 3" xfId="18703"/>
    <cellStyle name="Comma 26 2 3 4 2 2 4" xfId="18704"/>
    <cellStyle name="Comma 26 2 3 4 2 2 5" xfId="18705"/>
    <cellStyle name="Comma 26 2 3 4 2 2 6" xfId="18706"/>
    <cellStyle name="Comma 26 2 3 4 2 2 7" xfId="18707"/>
    <cellStyle name="Comma 26 2 3 4 2 3" xfId="18708"/>
    <cellStyle name="Comma 26 2 3 4 2 3 2" xfId="18709"/>
    <cellStyle name="Comma 26 2 3 4 2 3 3" xfId="18710"/>
    <cellStyle name="Comma 26 2 3 4 2 3 4" xfId="18711"/>
    <cellStyle name="Comma 26 2 3 4 2 3 5" xfId="18712"/>
    <cellStyle name="Comma 26 2 3 4 2 3 6" xfId="18713"/>
    <cellStyle name="Comma 26 2 3 4 2 4" xfId="18714"/>
    <cellStyle name="Comma 26 2 3 4 2 5" xfId="18715"/>
    <cellStyle name="Comma 26 2 3 4 2 6" xfId="18716"/>
    <cellStyle name="Comma 26 2 3 4 2 7" xfId="18717"/>
    <cellStyle name="Comma 26 2 3 4 2 8" xfId="18718"/>
    <cellStyle name="Comma 26 2 3 4 3" xfId="18719"/>
    <cellStyle name="Comma 26 2 3 4 3 2" xfId="18720"/>
    <cellStyle name="Comma 26 2 3 4 3 2 2" xfId="18721"/>
    <cellStyle name="Comma 26 2 3 4 3 2 3" xfId="18722"/>
    <cellStyle name="Comma 26 2 3 4 3 2 4" xfId="18723"/>
    <cellStyle name="Comma 26 2 3 4 3 2 5" xfId="18724"/>
    <cellStyle name="Comma 26 2 3 4 3 2 6" xfId="18725"/>
    <cellStyle name="Comma 26 2 3 4 3 3" xfId="18726"/>
    <cellStyle name="Comma 26 2 3 4 3 4" xfId="18727"/>
    <cellStyle name="Comma 26 2 3 4 3 5" xfId="18728"/>
    <cellStyle name="Comma 26 2 3 4 3 6" xfId="18729"/>
    <cellStyle name="Comma 26 2 3 4 3 7" xfId="18730"/>
    <cellStyle name="Comma 26 2 3 4 4" xfId="18731"/>
    <cellStyle name="Comma 26 2 3 4 4 2" xfId="18732"/>
    <cellStyle name="Comma 26 2 3 4 4 3" xfId="18733"/>
    <cellStyle name="Comma 26 2 3 4 4 4" xfId="18734"/>
    <cellStyle name="Comma 26 2 3 4 4 5" xfId="18735"/>
    <cellStyle name="Comma 26 2 3 4 4 6" xfId="18736"/>
    <cellStyle name="Comma 26 2 3 4 5" xfId="18737"/>
    <cellStyle name="Comma 26 2 3 4 6" xfId="18738"/>
    <cellStyle name="Comma 26 2 3 4 7" xfId="18739"/>
    <cellStyle name="Comma 26 2 3 4 8" xfId="18740"/>
    <cellStyle name="Comma 26 2 3 4 9" xfId="18741"/>
    <cellStyle name="Comma 26 2 3 5" xfId="18742"/>
    <cellStyle name="Comma 26 2 3 5 2" xfId="18743"/>
    <cellStyle name="Comma 26 2 3 5 2 2" xfId="18744"/>
    <cellStyle name="Comma 26 2 3 5 2 2 2" xfId="18745"/>
    <cellStyle name="Comma 26 2 3 5 2 2 2 2" xfId="18746"/>
    <cellStyle name="Comma 26 2 3 5 2 2 2 3" xfId="18747"/>
    <cellStyle name="Comma 26 2 3 5 2 2 2 4" xfId="18748"/>
    <cellStyle name="Comma 26 2 3 5 2 2 2 5" xfId="18749"/>
    <cellStyle name="Comma 26 2 3 5 2 2 2 6" xfId="18750"/>
    <cellStyle name="Comma 26 2 3 5 2 2 3" xfId="18751"/>
    <cellStyle name="Comma 26 2 3 5 2 2 4" xfId="18752"/>
    <cellStyle name="Comma 26 2 3 5 2 2 5" xfId="18753"/>
    <cellStyle name="Comma 26 2 3 5 2 2 6" xfId="18754"/>
    <cellStyle name="Comma 26 2 3 5 2 2 7" xfId="18755"/>
    <cellStyle name="Comma 26 2 3 5 2 3" xfId="18756"/>
    <cellStyle name="Comma 26 2 3 5 2 3 2" xfId="18757"/>
    <cellStyle name="Comma 26 2 3 5 2 3 3" xfId="18758"/>
    <cellStyle name="Comma 26 2 3 5 2 3 4" xfId="18759"/>
    <cellStyle name="Comma 26 2 3 5 2 3 5" xfId="18760"/>
    <cellStyle name="Comma 26 2 3 5 2 3 6" xfId="18761"/>
    <cellStyle name="Comma 26 2 3 5 2 4" xfId="18762"/>
    <cellStyle name="Comma 26 2 3 5 2 5" xfId="18763"/>
    <cellStyle name="Comma 26 2 3 5 2 6" xfId="18764"/>
    <cellStyle name="Comma 26 2 3 5 2 7" xfId="18765"/>
    <cellStyle name="Comma 26 2 3 5 2 8" xfId="18766"/>
    <cellStyle name="Comma 26 2 3 5 3" xfId="18767"/>
    <cellStyle name="Comma 26 2 3 5 3 2" xfId="18768"/>
    <cellStyle name="Comma 26 2 3 5 3 2 2" xfId="18769"/>
    <cellStyle name="Comma 26 2 3 5 3 2 3" xfId="18770"/>
    <cellStyle name="Comma 26 2 3 5 3 2 4" xfId="18771"/>
    <cellStyle name="Comma 26 2 3 5 3 2 5" xfId="18772"/>
    <cellStyle name="Comma 26 2 3 5 3 2 6" xfId="18773"/>
    <cellStyle name="Comma 26 2 3 5 3 3" xfId="18774"/>
    <cellStyle name="Comma 26 2 3 5 3 4" xfId="18775"/>
    <cellStyle name="Comma 26 2 3 5 3 5" xfId="18776"/>
    <cellStyle name="Comma 26 2 3 5 3 6" xfId="18777"/>
    <cellStyle name="Comma 26 2 3 5 3 7" xfId="18778"/>
    <cellStyle name="Comma 26 2 3 5 4" xfId="18779"/>
    <cellStyle name="Comma 26 2 3 5 4 2" xfId="18780"/>
    <cellStyle name="Comma 26 2 3 5 4 3" xfId="18781"/>
    <cellStyle name="Comma 26 2 3 5 4 4" xfId="18782"/>
    <cellStyle name="Comma 26 2 3 5 4 5" xfId="18783"/>
    <cellStyle name="Comma 26 2 3 5 4 6" xfId="18784"/>
    <cellStyle name="Comma 26 2 3 5 5" xfId="18785"/>
    <cellStyle name="Comma 26 2 3 5 6" xfId="18786"/>
    <cellStyle name="Comma 26 2 3 5 7" xfId="18787"/>
    <cellStyle name="Comma 26 2 3 5 8" xfId="18788"/>
    <cellStyle name="Comma 26 2 3 5 9" xfId="18789"/>
    <cellStyle name="Comma 26 2 3 6" xfId="18790"/>
    <cellStyle name="Comma 26 2 3 6 2" xfId="18791"/>
    <cellStyle name="Comma 26 2 3 6 2 2" xfId="18792"/>
    <cellStyle name="Comma 26 2 3 6 2 2 2" xfId="18793"/>
    <cellStyle name="Comma 26 2 3 6 2 2 2 2" xfId="18794"/>
    <cellStyle name="Comma 26 2 3 6 2 2 2 3" xfId="18795"/>
    <cellStyle name="Comma 26 2 3 6 2 2 2 4" xfId="18796"/>
    <cellStyle name="Comma 26 2 3 6 2 2 2 5" xfId="18797"/>
    <cellStyle name="Comma 26 2 3 6 2 2 2 6" xfId="18798"/>
    <cellStyle name="Comma 26 2 3 6 2 2 3" xfId="18799"/>
    <cellStyle name="Comma 26 2 3 6 2 2 4" xfId="18800"/>
    <cellStyle name="Comma 26 2 3 6 2 2 5" xfId="18801"/>
    <cellStyle name="Comma 26 2 3 6 2 2 6" xfId="18802"/>
    <cellStyle name="Comma 26 2 3 6 2 2 7" xfId="18803"/>
    <cellStyle name="Comma 26 2 3 6 2 3" xfId="18804"/>
    <cellStyle name="Comma 26 2 3 6 2 3 2" xfId="18805"/>
    <cellStyle name="Comma 26 2 3 6 2 3 3" xfId="18806"/>
    <cellStyle name="Comma 26 2 3 6 2 3 4" xfId="18807"/>
    <cellStyle name="Comma 26 2 3 6 2 3 5" xfId="18808"/>
    <cellStyle name="Comma 26 2 3 6 2 3 6" xfId="18809"/>
    <cellStyle name="Comma 26 2 3 6 2 4" xfId="18810"/>
    <cellStyle name="Comma 26 2 3 6 2 5" xfId="18811"/>
    <cellStyle name="Comma 26 2 3 6 2 6" xfId="18812"/>
    <cellStyle name="Comma 26 2 3 6 2 7" xfId="18813"/>
    <cellStyle name="Comma 26 2 3 6 2 8" xfId="18814"/>
    <cellStyle name="Comma 26 2 3 6 3" xfId="18815"/>
    <cellStyle name="Comma 26 2 3 6 3 2" xfId="18816"/>
    <cellStyle name="Comma 26 2 3 6 3 2 2" xfId="18817"/>
    <cellStyle name="Comma 26 2 3 6 3 2 3" xfId="18818"/>
    <cellStyle name="Comma 26 2 3 6 3 2 4" xfId="18819"/>
    <cellStyle name="Comma 26 2 3 6 3 2 5" xfId="18820"/>
    <cellStyle name="Comma 26 2 3 6 3 2 6" xfId="18821"/>
    <cellStyle name="Comma 26 2 3 6 3 3" xfId="18822"/>
    <cellStyle name="Comma 26 2 3 6 3 4" xfId="18823"/>
    <cellStyle name="Comma 26 2 3 6 3 5" xfId="18824"/>
    <cellStyle name="Comma 26 2 3 6 3 6" xfId="18825"/>
    <cellStyle name="Comma 26 2 3 6 3 7" xfId="18826"/>
    <cellStyle name="Comma 26 2 3 6 4" xfId="18827"/>
    <cellStyle name="Comma 26 2 3 6 4 2" xfId="18828"/>
    <cellStyle name="Comma 26 2 3 6 4 3" xfId="18829"/>
    <cellStyle name="Comma 26 2 3 6 4 4" xfId="18830"/>
    <cellStyle name="Comma 26 2 3 6 4 5" xfId="18831"/>
    <cellStyle name="Comma 26 2 3 6 4 6" xfId="18832"/>
    <cellStyle name="Comma 26 2 3 6 5" xfId="18833"/>
    <cellStyle name="Comma 26 2 3 6 6" xfId="18834"/>
    <cellStyle name="Comma 26 2 3 6 7" xfId="18835"/>
    <cellStyle name="Comma 26 2 3 6 8" xfId="18836"/>
    <cellStyle name="Comma 26 2 3 6 9" xfId="18837"/>
    <cellStyle name="Comma 26 2 3 7" xfId="18838"/>
    <cellStyle name="Comma 26 2 3 7 2" xfId="18839"/>
    <cellStyle name="Comma 26 2 3 7 2 2" xfId="18840"/>
    <cellStyle name="Comma 26 2 3 7 2 2 2" xfId="18841"/>
    <cellStyle name="Comma 26 2 3 7 2 2 2 2" xfId="18842"/>
    <cellStyle name="Comma 26 2 3 7 2 2 2 3" xfId="18843"/>
    <cellStyle name="Comma 26 2 3 7 2 2 2 4" xfId="18844"/>
    <cellStyle name="Comma 26 2 3 7 2 2 2 5" xfId="18845"/>
    <cellStyle name="Comma 26 2 3 7 2 2 2 6" xfId="18846"/>
    <cellStyle name="Comma 26 2 3 7 2 2 3" xfId="18847"/>
    <cellStyle name="Comma 26 2 3 7 2 2 4" xfId="18848"/>
    <cellStyle name="Comma 26 2 3 7 2 2 5" xfId="18849"/>
    <cellStyle name="Comma 26 2 3 7 2 2 6" xfId="18850"/>
    <cellStyle name="Comma 26 2 3 7 2 2 7" xfId="18851"/>
    <cellStyle name="Comma 26 2 3 7 2 3" xfId="18852"/>
    <cellStyle name="Comma 26 2 3 7 2 3 2" xfId="18853"/>
    <cellStyle name="Comma 26 2 3 7 2 3 3" xfId="18854"/>
    <cellStyle name="Comma 26 2 3 7 2 3 4" xfId="18855"/>
    <cellStyle name="Comma 26 2 3 7 2 3 5" xfId="18856"/>
    <cellStyle name="Comma 26 2 3 7 2 3 6" xfId="18857"/>
    <cellStyle name="Comma 26 2 3 7 2 4" xfId="18858"/>
    <cellStyle name="Comma 26 2 3 7 2 5" xfId="18859"/>
    <cellStyle name="Comma 26 2 3 7 2 6" xfId="18860"/>
    <cellStyle name="Comma 26 2 3 7 2 7" xfId="18861"/>
    <cellStyle name="Comma 26 2 3 7 2 8" xfId="18862"/>
    <cellStyle name="Comma 26 2 3 7 3" xfId="18863"/>
    <cellStyle name="Comma 26 2 3 7 3 2" xfId="18864"/>
    <cellStyle name="Comma 26 2 3 7 3 2 2" xfId="18865"/>
    <cellStyle name="Comma 26 2 3 7 3 2 3" xfId="18866"/>
    <cellStyle name="Comma 26 2 3 7 3 2 4" xfId="18867"/>
    <cellStyle name="Comma 26 2 3 7 3 2 5" xfId="18868"/>
    <cellStyle name="Comma 26 2 3 7 3 2 6" xfId="18869"/>
    <cellStyle name="Comma 26 2 3 7 3 3" xfId="18870"/>
    <cellStyle name="Comma 26 2 3 7 3 4" xfId="18871"/>
    <cellStyle name="Comma 26 2 3 7 3 5" xfId="18872"/>
    <cellStyle name="Comma 26 2 3 7 3 6" xfId="18873"/>
    <cellStyle name="Comma 26 2 3 7 3 7" xfId="18874"/>
    <cellStyle name="Comma 26 2 3 7 4" xfId="18875"/>
    <cellStyle name="Comma 26 2 3 7 4 2" xfId="18876"/>
    <cellStyle name="Comma 26 2 3 7 4 3" xfId="18877"/>
    <cellStyle name="Comma 26 2 3 7 4 4" xfId="18878"/>
    <cellStyle name="Comma 26 2 3 7 4 5" xfId="18879"/>
    <cellStyle name="Comma 26 2 3 7 4 6" xfId="18880"/>
    <cellStyle name="Comma 26 2 3 7 5" xfId="18881"/>
    <cellStyle name="Comma 26 2 3 7 6" xfId="18882"/>
    <cellStyle name="Comma 26 2 3 7 7" xfId="18883"/>
    <cellStyle name="Comma 26 2 3 7 8" xfId="18884"/>
    <cellStyle name="Comma 26 2 3 7 9" xfId="18885"/>
    <cellStyle name="Comma 26 2 3 8" xfId="18886"/>
    <cellStyle name="Comma 26 2 3 8 2" xfId="18887"/>
    <cellStyle name="Comma 26 2 3 8 2 2" xfId="18888"/>
    <cellStyle name="Comma 26 2 3 8 2 2 2" xfId="18889"/>
    <cellStyle name="Comma 26 2 3 8 2 2 3" xfId="18890"/>
    <cellStyle name="Comma 26 2 3 8 2 2 4" xfId="18891"/>
    <cellStyle name="Comma 26 2 3 8 2 2 5" xfId="18892"/>
    <cellStyle name="Comma 26 2 3 8 2 2 6" xfId="18893"/>
    <cellStyle name="Comma 26 2 3 8 2 3" xfId="18894"/>
    <cellStyle name="Comma 26 2 3 8 2 4" xfId="18895"/>
    <cellStyle name="Comma 26 2 3 8 2 5" xfId="18896"/>
    <cellStyle name="Comma 26 2 3 8 2 6" xfId="18897"/>
    <cellStyle name="Comma 26 2 3 8 2 7" xfId="18898"/>
    <cellStyle name="Comma 26 2 3 8 3" xfId="18899"/>
    <cellStyle name="Comma 26 2 3 8 3 2" xfId="18900"/>
    <cellStyle name="Comma 26 2 3 8 3 3" xfId="18901"/>
    <cellStyle name="Comma 26 2 3 8 3 4" xfId="18902"/>
    <cellStyle name="Comma 26 2 3 8 3 5" xfId="18903"/>
    <cellStyle name="Comma 26 2 3 8 3 6" xfId="18904"/>
    <cellStyle name="Comma 26 2 3 8 4" xfId="18905"/>
    <cellStyle name="Comma 26 2 3 8 5" xfId="18906"/>
    <cellStyle name="Comma 26 2 3 8 6" xfId="18907"/>
    <cellStyle name="Comma 26 2 3 8 7" xfId="18908"/>
    <cellStyle name="Comma 26 2 3 8 8" xfId="18909"/>
    <cellStyle name="Comma 26 2 3 9" xfId="18910"/>
    <cellStyle name="Comma 26 2 3 9 2" xfId="18911"/>
    <cellStyle name="Comma 26 2 3 9 2 2" xfId="18912"/>
    <cellStyle name="Comma 26 2 3 9 2 3" xfId="18913"/>
    <cellStyle name="Comma 26 2 3 9 2 4" xfId="18914"/>
    <cellStyle name="Comma 26 2 3 9 2 5" xfId="18915"/>
    <cellStyle name="Comma 26 2 3 9 2 6" xfId="18916"/>
    <cellStyle name="Comma 26 2 3 9 3" xfId="18917"/>
    <cellStyle name="Comma 26 2 3 9 4" xfId="18918"/>
    <cellStyle name="Comma 26 2 3 9 5" xfId="18919"/>
    <cellStyle name="Comma 26 2 3 9 6" xfId="18920"/>
    <cellStyle name="Comma 26 2 3 9 7" xfId="18921"/>
    <cellStyle name="Comma 26 2 4" xfId="18922"/>
    <cellStyle name="Comma 26 2 4 10" xfId="18923"/>
    <cellStyle name="Comma 26 2 4 11" xfId="18924"/>
    <cellStyle name="Comma 26 2 4 12" xfId="18925"/>
    <cellStyle name="Comma 26 2 4 13" xfId="18926"/>
    <cellStyle name="Comma 26 2 4 14" xfId="18927"/>
    <cellStyle name="Comma 26 2 4 2" xfId="18928"/>
    <cellStyle name="Comma 26 2 4 2 2" xfId="18929"/>
    <cellStyle name="Comma 26 2 4 2 2 2" xfId="18930"/>
    <cellStyle name="Comma 26 2 4 2 2 2 2" xfId="18931"/>
    <cellStyle name="Comma 26 2 4 2 2 2 2 2" xfId="18932"/>
    <cellStyle name="Comma 26 2 4 2 2 2 2 3" xfId="18933"/>
    <cellStyle name="Comma 26 2 4 2 2 2 2 4" xfId="18934"/>
    <cellStyle name="Comma 26 2 4 2 2 2 2 5" xfId="18935"/>
    <cellStyle name="Comma 26 2 4 2 2 2 2 6" xfId="18936"/>
    <cellStyle name="Comma 26 2 4 2 2 2 3" xfId="18937"/>
    <cellStyle name="Comma 26 2 4 2 2 2 4" xfId="18938"/>
    <cellStyle name="Comma 26 2 4 2 2 2 5" xfId="18939"/>
    <cellStyle name="Comma 26 2 4 2 2 2 6" xfId="18940"/>
    <cellStyle name="Comma 26 2 4 2 2 2 7" xfId="18941"/>
    <cellStyle name="Comma 26 2 4 2 2 3" xfId="18942"/>
    <cellStyle name="Comma 26 2 4 2 2 3 2" xfId="18943"/>
    <cellStyle name="Comma 26 2 4 2 2 3 3" xfId="18944"/>
    <cellStyle name="Comma 26 2 4 2 2 3 4" xfId="18945"/>
    <cellStyle name="Comma 26 2 4 2 2 3 5" xfId="18946"/>
    <cellStyle name="Comma 26 2 4 2 2 3 6" xfId="18947"/>
    <cellStyle name="Comma 26 2 4 2 2 4" xfId="18948"/>
    <cellStyle name="Comma 26 2 4 2 2 5" xfId="18949"/>
    <cellStyle name="Comma 26 2 4 2 2 6" xfId="18950"/>
    <cellStyle name="Comma 26 2 4 2 2 7" xfId="18951"/>
    <cellStyle name="Comma 26 2 4 2 2 8" xfId="18952"/>
    <cellStyle name="Comma 26 2 4 2 3" xfId="18953"/>
    <cellStyle name="Comma 26 2 4 2 3 2" xfId="18954"/>
    <cellStyle name="Comma 26 2 4 2 3 2 2" xfId="18955"/>
    <cellStyle name="Comma 26 2 4 2 3 2 3" xfId="18956"/>
    <cellStyle name="Comma 26 2 4 2 3 2 4" xfId="18957"/>
    <cellStyle name="Comma 26 2 4 2 3 2 5" xfId="18958"/>
    <cellStyle name="Comma 26 2 4 2 3 2 6" xfId="18959"/>
    <cellStyle name="Comma 26 2 4 2 3 3" xfId="18960"/>
    <cellStyle name="Comma 26 2 4 2 3 4" xfId="18961"/>
    <cellStyle name="Comma 26 2 4 2 3 5" xfId="18962"/>
    <cellStyle name="Comma 26 2 4 2 3 6" xfId="18963"/>
    <cellStyle name="Comma 26 2 4 2 3 7" xfId="18964"/>
    <cellStyle name="Comma 26 2 4 2 4" xfId="18965"/>
    <cellStyle name="Comma 26 2 4 2 4 2" xfId="18966"/>
    <cellStyle name="Comma 26 2 4 2 4 3" xfId="18967"/>
    <cellStyle name="Comma 26 2 4 2 4 4" xfId="18968"/>
    <cellStyle name="Comma 26 2 4 2 4 5" xfId="18969"/>
    <cellStyle name="Comma 26 2 4 2 4 6" xfId="18970"/>
    <cellStyle name="Comma 26 2 4 2 5" xfId="18971"/>
    <cellStyle name="Comma 26 2 4 2 6" xfId="18972"/>
    <cellStyle name="Comma 26 2 4 2 7" xfId="18973"/>
    <cellStyle name="Comma 26 2 4 2 8" xfId="18974"/>
    <cellStyle name="Comma 26 2 4 2 9" xfId="18975"/>
    <cellStyle name="Comma 26 2 4 3" xfId="18976"/>
    <cellStyle name="Comma 26 2 4 3 2" xfId="18977"/>
    <cellStyle name="Comma 26 2 4 3 2 2" xfId="18978"/>
    <cellStyle name="Comma 26 2 4 3 2 2 2" xfId="18979"/>
    <cellStyle name="Comma 26 2 4 3 2 2 2 2" xfId="18980"/>
    <cellStyle name="Comma 26 2 4 3 2 2 2 3" xfId="18981"/>
    <cellStyle name="Comma 26 2 4 3 2 2 2 4" xfId="18982"/>
    <cellStyle name="Comma 26 2 4 3 2 2 2 5" xfId="18983"/>
    <cellStyle name="Comma 26 2 4 3 2 2 2 6" xfId="18984"/>
    <cellStyle name="Comma 26 2 4 3 2 2 3" xfId="18985"/>
    <cellStyle name="Comma 26 2 4 3 2 2 4" xfId="18986"/>
    <cellStyle name="Comma 26 2 4 3 2 2 5" xfId="18987"/>
    <cellStyle name="Comma 26 2 4 3 2 2 6" xfId="18988"/>
    <cellStyle name="Comma 26 2 4 3 2 2 7" xfId="18989"/>
    <cellStyle name="Comma 26 2 4 3 2 3" xfId="18990"/>
    <cellStyle name="Comma 26 2 4 3 2 3 2" xfId="18991"/>
    <cellStyle name="Comma 26 2 4 3 2 3 3" xfId="18992"/>
    <cellStyle name="Comma 26 2 4 3 2 3 4" xfId="18993"/>
    <cellStyle name="Comma 26 2 4 3 2 3 5" xfId="18994"/>
    <cellStyle name="Comma 26 2 4 3 2 3 6" xfId="18995"/>
    <cellStyle name="Comma 26 2 4 3 2 4" xfId="18996"/>
    <cellStyle name="Comma 26 2 4 3 2 5" xfId="18997"/>
    <cellStyle name="Comma 26 2 4 3 2 6" xfId="18998"/>
    <cellStyle name="Comma 26 2 4 3 2 7" xfId="18999"/>
    <cellStyle name="Comma 26 2 4 3 2 8" xfId="19000"/>
    <cellStyle name="Comma 26 2 4 3 3" xfId="19001"/>
    <cellStyle name="Comma 26 2 4 3 3 2" xfId="19002"/>
    <cellStyle name="Comma 26 2 4 3 3 2 2" xfId="19003"/>
    <cellStyle name="Comma 26 2 4 3 3 2 3" xfId="19004"/>
    <cellStyle name="Comma 26 2 4 3 3 2 4" xfId="19005"/>
    <cellStyle name="Comma 26 2 4 3 3 2 5" xfId="19006"/>
    <cellStyle name="Comma 26 2 4 3 3 2 6" xfId="19007"/>
    <cellStyle name="Comma 26 2 4 3 3 3" xfId="19008"/>
    <cellStyle name="Comma 26 2 4 3 3 4" xfId="19009"/>
    <cellStyle name="Comma 26 2 4 3 3 5" xfId="19010"/>
    <cellStyle name="Comma 26 2 4 3 3 6" xfId="19011"/>
    <cellStyle name="Comma 26 2 4 3 3 7" xfId="19012"/>
    <cellStyle name="Comma 26 2 4 3 4" xfId="19013"/>
    <cellStyle name="Comma 26 2 4 3 4 2" xfId="19014"/>
    <cellStyle name="Comma 26 2 4 3 4 3" xfId="19015"/>
    <cellStyle name="Comma 26 2 4 3 4 4" xfId="19016"/>
    <cellStyle name="Comma 26 2 4 3 4 5" xfId="19017"/>
    <cellStyle name="Comma 26 2 4 3 4 6" xfId="19018"/>
    <cellStyle name="Comma 26 2 4 3 5" xfId="19019"/>
    <cellStyle name="Comma 26 2 4 3 6" xfId="19020"/>
    <cellStyle name="Comma 26 2 4 3 7" xfId="19021"/>
    <cellStyle name="Comma 26 2 4 3 8" xfId="19022"/>
    <cellStyle name="Comma 26 2 4 3 9" xfId="19023"/>
    <cellStyle name="Comma 26 2 4 4" xfId="19024"/>
    <cellStyle name="Comma 26 2 4 4 2" xfId="19025"/>
    <cellStyle name="Comma 26 2 4 4 2 2" xfId="19026"/>
    <cellStyle name="Comma 26 2 4 4 2 2 2" xfId="19027"/>
    <cellStyle name="Comma 26 2 4 4 2 2 2 2" xfId="19028"/>
    <cellStyle name="Comma 26 2 4 4 2 2 2 3" xfId="19029"/>
    <cellStyle name="Comma 26 2 4 4 2 2 2 4" xfId="19030"/>
    <cellStyle name="Comma 26 2 4 4 2 2 2 5" xfId="19031"/>
    <cellStyle name="Comma 26 2 4 4 2 2 2 6" xfId="19032"/>
    <cellStyle name="Comma 26 2 4 4 2 2 3" xfId="19033"/>
    <cellStyle name="Comma 26 2 4 4 2 2 4" xfId="19034"/>
    <cellStyle name="Comma 26 2 4 4 2 2 5" xfId="19035"/>
    <cellStyle name="Comma 26 2 4 4 2 2 6" xfId="19036"/>
    <cellStyle name="Comma 26 2 4 4 2 2 7" xfId="19037"/>
    <cellStyle name="Comma 26 2 4 4 2 3" xfId="19038"/>
    <cellStyle name="Comma 26 2 4 4 2 3 2" xfId="19039"/>
    <cellStyle name="Comma 26 2 4 4 2 3 3" xfId="19040"/>
    <cellStyle name="Comma 26 2 4 4 2 3 4" xfId="19041"/>
    <cellStyle name="Comma 26 2 4 4 2 3 5" xfId="19042"/>
    <cellStyle name="Comma 26 2 4 4 2 3 6" xfId="19043"/>
    <cellStyle name="Comma 26 2 4 4 2 4" xfId="19044"/>
    <cellStyle name="Comma 26 2 4 4 2 5" xfId="19045"/>
    <cellStyle name="Comma 26 2 4 4 2 6" xfId="19046"/>
    <cellStyle name="Comma 26 2 4 4 2 7" xfId="19047"/>
    <cellStyle name="Comma 26 2 4 4 2 8" xfId="19048"/>
    <cellStyle name="Comma 26 2 4 4 3" xfId="19049"/>
    <cellStyle name="Comma 26 2 4 4 3 2" xfId="19050"/>
    <cellStyle name="Comma 26 2 4 4 3 2 2" xfId="19051"/>
    <cellStyle name="Comma 26 2 4 4 3 2 3" xfId="19052"/>
    <cellStyle name="Comma 26 2 4 4 3 2 4" xfId="19053"/>
    <cellStyle name="Comma 26 2 4 4 3 2 5" xfId="19054"/>
    <cellStyle name="Comma 26 2 4 4 3 2 6" xfId="19055"/>
    <cellStyle name="Comma 26 2 4 4 3 3" xfId="19056"/>
    <cellStyle name="Comma 26 2 4 4 3 4" xfId="19057"/>
    <cellStyle name="Comma 26 2 4 4 3 5" xfId="19058"/>
    <cellStyle name="Comma 26 2 4 4 3 6" xfId="19059"/>
    <cellStyle name="Comma 26 2 4 4 3 7" xfId="19060"/>
    <cellStyle name="Comma 26 2 4 4 4" xfId="19061"/>
    <cellStyle name="Comma 26 2 4 4 4 2" xfId="19062"/>
    <cellStyle name="Comma 26 2 4 4 4 3" xfId="19063"/>
    <cellStyle name="Comma 26 2 4 4 4 4" xfId="19064"/>
    <cellStyle name="Comma 26 2 4 4 4 5" xfId="19065"/>
    <cellStyle name="Comma 26 2 4 4 4 6" xfId="19066"/>
    <cellStyle name="Comma 26 2 4 4 5" xfId="19067"/>
    <cellStyle name="Comma 26 2 4 4 6" xfId="19068"/>
    <cellStyle name="Comma 26 2 4 4 7" xfId="19069"/>
    <cellStyle name="Comma 26 2 4 4 8" xfId="19070"/>
    <cellStyle name="Comma 26 2 4 4 9" xfId="19071"/>
    <cellStyle name="Comma 26 2 4 5" xfId="19072"/>
    <cellStyle name="Comma 26 2 4 5 2" xfId="19073"/>
    <cellStyle name="Comma 26 2 4 5 2 2" xfId="19074"/>
    <cellStyle name="Comma 26 2 4 5 2 2 2" xfId="19075"/>
    <cellStyle name="Comma 26 2 4 5 2 2 2 2" xfId="19076"/>
    <cellStyle name="Comma 26 2 4 5 2 2 2 3" xfId="19077"/>
    <cellStyle name="Comma 26 2 4 5 2 2 2 4" xfId="19078"/>
    <cellStyle name="Comma 26 2 4 5 2 2 2 5" xfId="19079"/>
    <cellStyle name="Comma 26 2 4 5 2 2 2 6" xfId="19080"/>
    <cellStyle name="Comma 26 2 4 5 2 2 3" xfId="19081"/>
    <cellStyle name="Comma 26 2 4 5 2 2 4" xfId="19082"/>
    <cellStyle name="Comma 26 2 4 5 2 2 5" xfId="19083"/>
    <cellStyle name="Comma 26 2 4 5 2 2 6" xfId="19084"/>
    <cellStyle name="Comma 26 2 4 5 2 2 7" xfId="19085"/>
    <cellStyle name="Comma 26 2 4 5 2 3" xfId="19086"/>
    <cellStyle name="Comma 26 2 4 5 2 3 2" xfId="19087"/>
    <cellStyle name="Comma 26 2 4 5 2 3 3" xfId="19088"/>
    <cellStyle name="Comma 26 2 4 5 2 3 4" xfId="19089"/>
    <cellStyle name="Comma 26 2 4 5 2 3 5" xfId="19090"/>
    <cellStyle name="Comma 26 2 4 5 2 3 6" xfId="19091"/>
    <cellStyle name="Comma 26 2 4 5 2 4" xfId="19092"/>
    <cellStyle name="Comma 26 2 4 5 2 5" xfId="19093"/>
    <cellStyle name="Comma 26 2 4 5 2 6" xfId="19094"/>
    <cellStyle name="Comma 26 2 4 5 2 7" xfId="19095"/>
    <cellStyle name="Comma 26 2 4 5 2 8" xfId="19096"/>
    <cellStyle name="Comma 26 2 4 5 3" xfId="19097"/>
    <cellStyle name="Comma 26 2 4 5 3 2" xfId="19098"/>
    <cellStyle name="Comma 26 2 4 5 3 2 2" xfId="19099"/>
    <cellStyle name="Comma 26 2 4 5 3 2 3" xfId="19100"/>
    <cellStyle name="Comma 26 2 4 5 3 2 4" xfId="19101"/>
    <cellStyle name="Comma 26 2 4 5 3 2 5" xfId="19102"/>
    <cellStyle name="Comma 26 2 4 5 3 2 6" xfId="19103"/>
    <cellStyle name="Comma 26 2 4 5 3 3" xfId="19104"/>
    <cellStyle name="Comma 26 2 4 5 3 4" xfId="19105"/>
    <cellStyle name="Comma 26 2 4 5 3 5" xfId="19106"/>
    <cellStyle name="Comma 26 2 4 5 3 6" xfId="19107"/>
    <cellStyle name="Comma 26 2 4 5 3 7" xfId="19108"/>
    <cellStyle name="Comma 26 2 4 5 4" xfId="19109"/>
    <cellStyle name="Comma 26 2 4 5 4 2" xfId="19110"/>
    <cellStyle name="Comma 26 2 4 5 4 3" xfId="19111"/>
    <cellStyle name="Comma 26 2 4 5 4 4" xfId="19112"/>
    <cellStyle name="Comma 26 2 4 5 4 5" xfId="19113"/>
    <cellStyle name="Comma 26 2 4 5 4 6" xfId="19114"/>
    <cellStyle name="Comma 26 2 4 5 5" xfId="19115"/>
    <cellStyle name="Comma 26 2 4 5 6" xfId="19116"/>
    <cellStyle name="Comma 26 2 4 5 7" xfId="19117"/>
    <cellStyle name="Comma 26 2 4 5 8" xfId="19118"/>
    <cellStyle name="Comma 26 2 4 5 9" xfId="19119"/>
    <cellStyle name="Comma 26 2 4 6" xfId="19120"/>
    <cellStyle name="Comma 26 2 4 6 2" xfId="19121"/>
    <cellStyle name="Comma 26 2 4 6 2 2" xfId="19122"/>
    <cellStyle name="Comma 26 2 4 6 2 2 2" xfId="19123"/>
    <cellStyle name="Comma 26 2 4 6 2 2 2 2" xfId="19124"/>
    <cellStyle name="Comma 26 2 4 6 2 2 2 3" xfId="19125"/>
    <cellStyle name="Comma 26 2 4 6 2 2 2 4" xfId="19126"/>
    <cellStyle name="Comma 26 2 4 6 2 2 2 5" xfId="19127"/>
    <cellStyle name="Comma 26 2 4 6 2 2 2 6" xfId="19128"/>
    <cellStyle name="Comma 26 2 4 6 2 2 3" xfId="19129"/>
    <cellStyle name="Comma 26 2 4 6 2 2 4" xfId="19130"/>
    <cellStyle name="Comma 26 2 4 6 2 2 5" xfId="19131"/>
    <cellStyle name="Comma 26 2 4 6 2 2 6" xfId="19132"/>
    <cellStyle name="Comma 26 2 4 6 2 2 7" xfId="19133"/>
    <cellStyle name="Comma 26 2 4 6 2 3" xfId="19134"/>
    <cellStyle name="Comma 26 2 4 6 2 3 2" xfId="19135"/>
    <cellStyle name="Comma 26 2 4 6 2 3 3" xfId="19136"/>
    <cellStyle name="Comma 26 2 4 6 2 3 4" xfId="19137"/>
    <cellStyle name="Comma 26 2 4 6 2 3 5" xfId="19138"/>
    <cellStyle name="Comma 26 2 4 6 2 3 6" xfId="19139"/>
    <cellStyle name="Comma 26 2 4 6 2 4" xfId="19140"/>
    <cellStyle name="Comma 26 2 4 6 2 5" xfId="19141"/>
    <cellStyle name="Comma 26 2 4 6 2 6" xfId="19142"/>
    <cellStyle name="Comma 26 2 4 6 2 7" xfId="19143"/>
    <cellStyle name="Comma 26 2 4 6 2 8" xfId="19144"/>
    <cellStyle name="Comma 26 2 4 6 3" xfId="19145"/>
    <cellStyle name="Comma 26 2 4 6 3 2" xfId="19146"/>
    <cellStyle name="Comma 26 2 4 6 3 2 2" xfId="19147"/>
    <cellStyle name="Comma 26 2 4 6 3 2 3" xfId="19148"/>
    <cellStyle name="Comma 26 2 4 6 3 2 4" xfId="19149"/>
    <cellStyle name="Comma 26 2 4 6 3 2 5" xfId="19150"/>
    <cellStyle name="Comma 26 2 4 6 3 2 6" xfId="19151"/>
    <cellStyle name="Comma 26 2 4 6 3 3" xfId="19152"/>
    <cellStyle name="Comma 26 2 4 6 3 4" xfId="19153"/>
    <cellStyle name="Comma 26 2 4 6 3 5" xfId="19154"/>
    <cellStyle name="Comma 26 2 4 6 3 6" xfId="19155"/>
    <cellStyle name="Comma 26 2 4 6 3 7" xfId="19156"/>
    <cellStyle name="Comma 26 2 4 6 4" xfId="19157"/>
    <cellStyle name="Comma 26 2 4 6 4 2" xfId="19158"/>
    <cellStyle name="Comma 26 2 4 6 4 3" xfId="19159"/>
    <cellStyle name="Comma 26 2 4 6 4 4" xfId="19160"/>
    <cellStyle name="Comma 26 2 4 6 4 5" xfId="19161"/>
    <cellStyle name="Comma 26 2 4 6 4 6" xfId="19162"/>
    <cellStyle name="Comma 26 2 4 6 5" xfId="19163"/>
    <cellStyle name="Comma 26 2 4 6 6" xfId="19164"/>
    <cellStyle name="Comma 26 2 4 6 7" xfId="19165"/>
    <cellStyle name="Comma 26 2 4 6 8" xfId="19166"/>
    <cellStyle name="Comma 26 2 4 6 9" xfId="19167"/>
    <cellStyle name="Comma 26 2 4 7" xfId="19168"/>
    <cellStyle name="Comma 26 2 4 7 2" xfId="19169"/>
    <cellStyle name="Comma 26 2 4 7 2 2" xfId="19170"/>
    <cellStyle name="Comma 26 2 4 7 2 2 2" xfId="19171"/>
    <cellStyle name="Comma 26 2 4 7 2 2 3" xfId="19172"/>
    <cellStyle name="Comma 26 2 4 7 2 2 4" xfId="19173"/>
    <cellStyle name="Comma 26 2 4 7 2 2 5" xfId="19174"/>
    <cellStyle name="Comma 26 2 4 7 2 2 6" xfId="19175"/>
    <cellStyle name="Comma 26 2 4 7 2 3" xfId="19176"/>
    <cellStyle name="Comma 26 2 4 7 2 4" xfId="19177"/>
    <cellStyle name="Comma 26 2 4 7 2 5" xfId="19178"/>
    <cellStyle name="Comma 26 2 4 7 2 6" xfId="19179"/>
    <cellStyle name="Comma 26 2 4 7 2 7" xfId="19180"/>
    <cellStyle name="Comma 26 2 4 7 3" xfId="19181"/>
    <cellStyle name="Comma 26 2 4 7 3 2" xfId="19182"/>
    <cellStyle name="Comma 26 2 4 7 3 3" xfId="19183"/>
    <cellStyle name="Comma 26 2 4 7 3 4" xfId="19184"/>
    <cellStyle name="Comma 26 2 4 7 3 5" xfId="19185"/>
    <cellStyle name="Comma 26 2 4 7 3 6" xfId="19186"/>
    <cellStyle name="Comma 26 2 4 7 4" xfId="19187"/>
    <cellStyle name="Comma 26 2 4 7 5" xfId="19188"/>
    <cellStyle name="Comma 26 2 4 7 6" xfId="19189"/>
    <cellStyle name="Comma 26 2 4 7 7" xfId="19190"/>
    <cellStyle name="Comma 26 2 4 7 8" xfId="19191"/>
    <cellStyle name="Comma 26 2 4 8" xfId="19192"/>
    <cellStyle name="Comma 26 2 4 8 2" xfId="19193"/>
    <cellStyle name="Comma 26 2 4 8 2 2" xfId="19194"/>
    <cellStyle name="Comma 26 2 4 8 2 3" xfId="19195"/>
    <cellStyle name="Comma 26 2 4 8 2 4" xfId="19196"/>
    <cellStyle name="Comma 26 2 4 8 2 5" xfId="19197"/>
    <cellStyle name="Comma 26 2 4 8 2 6" xfId="19198"/>
    <cellStyle name="Comma 26 2 4 8 3" xfId="19199"/>
    <cellStyle name="Comma 26 2 4 8 4" xfId="19200"/>
    <cellStyle name="Comma 26 2 4 8 5" xfId="19201"/>
    <cellStyle name="Comma 26 2 4 8 6" xfId="19202"/>
    <cellStyle name="Comma 26 2 4 8 7" xfId="19203"/>
    <cellStyle name="Comma 26 2 4 9" xfId="19204"/>
    <cellStyle name="Comma 26 2 4 9 2" xfId="19205"/>
    <cellStyle name="Comma 26 2 4 9 3" xfId="19206"/>
    <cellStyle name="Comma 26 2 4 9 4" xfId="19207"/>
    <cellStyle name="Comma 26 2 4 9 5" xfId="19208"/>
    <cellStyle name="Comma 26 2 4 9 6" xfId="19209"/>
    <cellStyle name="Comma 26 2 5" xfId="19210"/>
    <cellStyle name="Comma 26 2 5 10" xfId="19211"/>
    <cellStyle name="Comma 26 2 5 11" xfId="19212"/>
    <cellStyle name="Comma 26 2 5 12" xfId="19213"/>
    <cellStyle name="Comma 26 2 5 13" xfId="19214"/>
    <cellStyle name="Comma 26 2 5 14" xfId="19215"/>
    <cellStyle name="Comma 26 2 5 2" xfId="19216"/>
    <cellStyle name="Comma 26 2 5 2 2" xfId="19217"/>
    <cellStyle name="Comma 26 2 5 2 2 2" xfId="19218"/>
    <cellStyle name="Comma 26 2 5 2 2 2 2" xfId="19219"/>
    <cellStyle name="Comma 26 2 5 2 2 2 2 2" xfId="19220"/>
    <cellStyle name="Comma 26 2 5 2 2 2 2 3" xfId="19221"/>
    <cellStyle name="Comma 26 2 5 2 2 2 2 4" xfId="19222"/>
    <cellStyle name="Comma 26 2 5 2 2 2 2 5" xfId="19223"/>
    <cellStyle name="Comma 26 2 5 2 2 2 2 6" xfId="19224"/>
    <cellStyle name="Comma 26 2 5 2 2 2 3" xfId="19225"/>
    <cellStyle name="Comma 26 2 5 2 2 2 4" xfId="19226"/>
    <cellStyle name="Comma 26 2 5 2 2 2 5" xfId="19227"/>
    <cellStyle name="Comma 26 2 5 2 2 2 6" xfId="19228"/>
    <cellStyle name="Comma 26 2 5 2 2 2 7" xfId="19229"/>
    <cellStyle name="Comma 26 2 5 2 2 3" xfId="19230"/>
    <cellStyle name="Comma 26 2 5 2 2 3 2" xfId="19231"/>
    <cellStyle name="Comma 26 2 5 2 2 3 3" xfId="19232"/>
    <cellStyle name="Comma 26 2 5 2 2 3 4" xfId="19233"/>
    <cellStyle name="Comma 26 2 5 2 2 3 5" xfId="19234"/>
    <cellStyle name="Comma 26 2 5 2 2 3 6" xfId="19235"/>
    <cellStyle name="Comma 26 2 5 2 2 4" xfId="19236"/>
    <cellStyle name="Comma 26 2 5 2 2 5" xfId="19237"/>
    <cellStyle name="Comma 26 2 5 2 2 6" xfId="19238"/>
    <cellStyle name="Comma 26 2 5 2 2 7" xfId="19239"/>
    <cellStyle name="Comma 26 2 5 2 2 8" xfId="19240"/>
    <cellStyle name="Comma 26 2 5 2 3" xfId="19241"/>
    <cellStyle name="Comma 26 2 5 2 3 2" xfId="19242"/>
    <cellStyle name="Comma 26 2 5 2 3 2 2" xfId="19243"/>
    <cellStyle name="Comma 26 2 5 2 3 2 3" xfId="19244"/>
    <cellStyle name="Comma 26 2 5 2 3 2 4" xfId="19245"/>
    <cellStyle name="Comma 26 2 5 2 3 2 5" xfId="19246"/>
    <cellStyle name="Comma 26 2 5 2 3 2 6" xfId="19247"/>
    <cellStyle name="Comma 26 2 5 2 3 3" xfId="19248"/>
    <cellStyle name="Comma 26 2 5 2 3 4" xfId="19249"/>
    <cellStyle name="Comma 26 2 5 2 3 5" xfId="19250"/>
    <cellStyle name="Comma 26 2 5 2 3 6" xfId="19251"/>
    <cellStyle name="Comma 26 2 5 2 3 7" xfId="19252"/>
    <cellStyle name="Comma 26 2 5 2 4" xfId="19253"/>
    <cellStyle name="Comma 26 2 5 2 4 2" xfId="19254"/>
    <cellStyle name="Comma 26 2 5 2 4 3" xfId="19255"/>
    <cellStyle name="Comma 26 2 5 2 4 4" xfId="19256"/>
    <cellStyle name="Comma 26 2 5 2 4 5" xfId="19257"/>
    <cellStyle name="Comma 26 2 5 2 4 6" xfId="19258"/>
    <cellStyle name="Comma 26 2 5 2 5" xfId="19259"/>
    <cellStyle name="Comma 26 2 5 2 6" xfId="19260"/>
    <cellStyle name="Comma 26 2 5 2 7" xfId="19261"/>
    <cellStyle name="Comma 26 2 5 2 8" xfId="19262"/>
    <cellStyle name="Comma 26 2 5 2 9" xfId="19263"/>
    <cellStyle name="Comma 26 2 5 3" xfId="19264"/>
    <cellStyle name="Comma 26 2 5 3 2" xfId="19265"/>
    <cellStyle name="Comma 26 2 5 3 2 2" xfId="19266"/>
    <cellStyle name="Comma 26 2 5 3 2 2 2" xfId="19267"/>
    <cellStyle name="Comma 26 2 5 3 2 2 2 2" xfId="19268"/>
    <cellStyle name="Comma 26 2 5 3 2 2 2 3" xfId="19269"/>
    <cellStyle name="Comma 26 2 5 3 2 2 2 4" xfId="19270"/>
    <cellStyle name="Comma 26 2 5 3 2 2 2 5" xfId="19271"/>
    <cellStyle name="Comma 26 2 5 3 2 2 2 6" xfId="19272"/>
    <cellStyle name="Comma 26 2 5 3 2 2 3" xfId="19273"/>
    <cellStyle name="Comma 26 2 5 3 2 2 4" xfId="19274"/>
    <cellStyle name="Comma 26 2 5 3 2 2 5" xfId="19275"/>
    <cellStyle name="Comma 26 2 5 3 2 2 6" xfId="19276"/>
    <cellStyle name="Comma 26 2 5 3 2 2 7" xfId="19277"/>
    <cellStyle name="Comma 26 2 5 3 2 3" xfId="19278"/>
    <cellStyle name="Comma 26 2 5 3 2 3 2" xfId="19279"/>
    <cellStyle name="Comma 26 2 5 3 2 3 3" xfId="19280"/>
    <cellStyle name="Comma 26 2 5 3 2 3 4" xfId="19281"/>
    <cellStyle name="Comma 26 2 5 3 2 3 5" xfId="19282"/>
    <cellStyle name="Comma 26 2 5 3 2 3 6" xfId="19283"/>
    <cellStyle name="Comma 26 2 5 3 2 4" xfId="19284"/>
    <cellStyle name="Comma 26 2 5 3 2 5" xfId="19285"/>
    <cellStyle name="Comma 26 2 5 3 2 6" xfId="19286"/>
    <cellStyle name="Comma 26 2 5 3 2 7" xfId="19287"/>
    <cellStyle name="Comma 26 2 5 3 2 8" xfId="19288"/>
    <cellStyle name="Comma 26 2 5 3 3" xfId="19289"/>
    <cellStyle name="Comma 26 2 5 3 3 2" xfId="19290"/>
    <cellStyle name="Comma 26 2 5 3 3 2 2" xfId="19291"/>
    <cellStyle name="Comma 26 2 5 3 3 2 3" xfId="19292"/>
    <cellStyle name="Comma 26 2 5 3 3 2 4" xfId="19293"/>
    <cellStyle name="Comma 26 2 5 3 3 2 5" xfId="19294"/>
    <cellStyle name="Comma 26 2 5 3 3 2 6" xfId="19295"/>
    <cellStyle name="Comma 26 2 5 3 3 3" xfId="19296"/>
    <cellStyle name="Comma 26 2 5 3 3 4" xfId="19297"/>
    <cellStyle name="Comma 26 2 5 3 3 5" xfId="19298"/>
    <cellStyle name="Comma 26 2 5 3 3 6" xfId="19299"/>
    <cellStyle name="Comma 26 2 5 3 3 7" xfId="19300"/>
    <cellStyle name="Comma 26 2 5 3 4" xfId="19301"/>
    <cellStyle name="Comma 26 2 5 3 4 2" xfId="19302"/>
    <cellStyle name="Comma 26 2 5 3 4 3" xfId="19303"/>
    <cellStyle name="Comma 26 2 5 3 4 4" xfId="19304"/>
    <cellStyle name="Comma 26 2 5 3 4 5" xfId="19305"/>
    <cellStyle name="Comma 26 2 5 3 4 6" xfId="19306"/>
    <cellStyle name="Comma 26 2 5 3 5" xfId="19307"/>
    <cellStyle name="Comma 26 2 5 3 6" xfId="19308"/>
    <cellStyle name="Comma 26 2 5 3 7" xfId="19309"/>
    <cellStyle name="Comma 26 2 5 3 8" xfId="19310"/>
    <cellStyle name="Comma 26 2 5 3 9" xfId="19311"/>
    <cellStyle name="Comma 26 2 5 4" xfId="19312"/>
    <cellStyle name="Comma 26 2 5 4 2" xfId="19313"/>
    <cellStyle name="Comma 26 2 5 4 2 2" xfId="19314"/>
    <cellStyle name="Comma 26 2 5 4 2 2 2" xfId="19315"/>
    <cellStyle name="Comma 26 2 5 4 2 2 2 2" xfId="19316"/>
    <cellStyle name="Comma 26 2 5 4 2 2 2 3" xfId="19317"/>
    <cellStyle name="Comma 26 2 5 4 2 2 2 4" xfId="19318"/>
    <cellStyle name="Comma 26 2 5 4 2 2 2 5" xfId="19319"/>
    <cellStyle name="Comma 26 2 5 4 2 2 2 6" xfId="19320"/>
    <cellStyle name="Comma 26 2 5 4 2 2 3" xfId="19321"/>
    <cellStyle name="Comma 26 2 5 4 2 2 4" xfId="19322"/>
    <cellStyle name="Comma 26 2 5 4 2 2 5" xfId="19323"/>
    <cellStyle name="Comma 26 2 5 4 2 2 6" xfId="19324"/>
    <cellStyle name="Comma 26 2 5 4 2 2 7" xfId="19325"/>
    <cellStyle name="Comma 26 2 5 4 2 3" xfId="19326"/>
    <cellStyle name="Comma 26 2 5 4 2 3 2" xfId="19327"/>
    <cellStyle name="Comma 26 2 5 4 2 3 3" xfId="19328"/>
    <cellStyle name="Comma 26 2 5 4 2 3 4" xfId="19329"/>
    <cellStyle name="Comma 26 2 5 4 2 3 5" xfId="19330"/>
    <cellStyle name="Comma 26 2 5 4 2 3 6" xfId="19331"/>
    <cellStyle name="Comma 26 2 5 4 2 4" xfId="19332"/>
    <cellStyle name="Comma 26 2 5 4 2 5" xfId="19333"/>
    <cellStyle name="Comma 26 2 5 4 2 6" xfId="19334"/>
    <cellStyle name="Comma 26 2 5 4 2 7" xfId="19335"/>
    <cellStyle name="Comma 26 2 5 4 2 8" xfId="19336"/>
    <cellStyle name="Comma 26 2 5 4 3" xfId="19337"/>
    <cellStyle name="Comma 26 2 5 4 3 2" xfId="19338"/>
    <cellStyle name="Comma 26 2 5 4 3 2 2" xfId="19339"/>
    <cellStyle name="Comma 26 2 5 4 3 2 3" xfId="19340"/>
    <cellStyle name="Comma 26 2 5 4 3 2 4" xfId="19341"/>
    <cellStyle name="Comma 26 2 5 4 3 2 5" xfId="19342"/>
    <cellStyle name="Comma 26 2 5 4 3 2 6" xfId="19343"/>
    <cellStyle name="Comma 26 2 5 4 3 3" xfId="19344"/>
    <cellStyle name="Comma 26 2 5 4 3 4" xfId="19345"/>
    <cellStyle name="Comma 26 2 5 4 3 5" xfId="19346"/>
    <cellStyle name="Comma 26 2 5 4 3 6" xfId="19347"/>
    <cellStyle name="Comma 26 2 5 4 3 7" xfId="19348"/>
    <cellStyle name="Comma 26 2 5 4 4" xfId="19349"/>
    <cellStyle name="Comma 26 2 5 4 4 2" xfId="19350"/>
    <cellStyle name="Comma 26 2 5 4 4 3" xfId="19351"/>
    <cellStyle name="Comma 26 2 5 4 4 4" xfId="19352"/>
    <cellStyle name="Comma 26 2 5 4 4 5" xfId="19353"/>
    <cellStyle name="Comma 26 2 5 4 4 6" xfId="19354"/>
    <cellStyle name="Comma 26 2 5 4 5" xfId="19355"/>
    <cellStyle name="Comma 26 2 5 4 6" xfId="19356"/>
    <cellStyle name="Comma 26 2 5 4 7" xfId="19357"/>
    <cellStyle name="Comma 26 2 5 4 8" xfId="19358"/>
    <cellStyle name="Comma 26 2 5 4 9" xfId="19359"/>
    <cellStyle name="Comma 26 2 5 5" xfId="19360"/>
    <cellStyle name="Comma 26 2 5 5 2" xfId="19361"/>
    <cellStyle name="Comma 26 2 5 5 2 2" xfId="19362"/>
    <cellStyle name="Comma 26 2 5 5 2 2 2" xfId="19363"/>
    <cellStyle name="Comma 26 2 5 5 2 2 2 2" xfId="19364"/>
    <cellStyle name="Comma 26 2 5 5 2 2 2 3" xfId="19365"/>
    <cellStyle name="Comma 26 2 5 5 2 2 2 4" xfId="19366"/>
    <cellStyle name="Comma 26 2 5 5 2 2 2 5" xfId="19367"/>
    <cellStyle name="Comma 26 2 5 5 2 2 2 6" xfId="19368"/>
    <cellStyle name="Comma 26 2 5 5 2 2 3" xfId="19369"/>
    <cellStyle name="Comma 26 2 5 5 2 2 4" xfId="19370"/>
    <cellStyle name="Comma 26 2 5 5 2 2 5" xfId="19371"/>
    <cellStyle name="Comma 26 2 5 5 2 2 6" xfId="19372"/>
    <cellStyle name="Comma 26 2 5 5 2 2 7" xfId="19373"/>
    <cellStyle name="Comma 26 2 5 5 2 3" xfId="19374"/>
    <cellStyle name="Comma 26 2 5 5 2 3 2" xfId="19375"/>
    <cellStyle name="Comma 26 2 5 5 2 3 3" xfId="19376"/>
    <cellStyle name="Comma 26 2 5 5 2 3 4" xfId="19377"/>
    <cellStyle name="Comma 26 2 5 5 2 3 5" xfId="19378"/>
    <cellStyle name="Comma 26 2 5 5 2 3 6" xfId="19379"/>
    <cellStyle name="Comma 26 2 5 5 2 4" xfId="19380"/>
    <cellStyle name="Comma 26 2 5 5 2 5" xfId="19381"/>
    <cellStyle name="Comma 26 2 5 5 2 6" xfId="19382"/>
    <cellStyle name="Comma 26 2 5 5 2 7" xfId="19383"/>
    <cellStyle name="Comma 26 2 5 5 2 8" xfId="19384"/>
    <cellStyle name="Comma 26 2 5 5 3" xfId="19385"/>
    <cellStyle name="Comma 26 2 5 5 3 2" xfId="19386"/>
    <cellStyle name="Comma 26 2 5 5 3 2 2" xfId="19387"/>
    <cellStyle name="Comma 26 2 5 5 3 2 3" xfId="19388"/>
    <cellStyle name="Comma 26 2 5 5 3 2 4" xfId="19389"/>
    <cellStyle name="Comma 26 2 5 5 3 2 5" xfId="19390"/>
    <cellStyle name="Comma 26 2 5 5 3 2 6" xfId="19391"/>
    <cellStyle name="Comma 26 2 5 5 3 3" xfId="19392"/>
    <cellStyle name="Comma 26 2 5 5 3 4" xfId="19393"/>
    <cellStyle name="Comma 26 2 5 5 3 5" xfId="19394"/>
    <cellStyle name="Comma 26 2 5 5 3 6" xfId="19395"/>
    <cellStyle name="Comma 26 2 5 5 3 7" xfId="19396"/>
    <cellStyle name="Comma 26 2 5 5 4" xfId="19397"/>
    <cellStyle name="Comma 26 2 5 5 4 2" xfId="19398"/>
    <cellStyle name="Comma 26 2 5 5 4 3" xfId="19399"/>
    <cellStyle name="Comma 26 2 5 5 4 4" xfId="19400"/>
    <cellStyle name="Comma 26 2 5 5 4 5" xfId="19401"/>
    <cellStyle name="Comma 26 2 5 5 4 6" xfId="19402"/>
    <cellStyle name="Comma 26 2 5 5 5" xfId="19403"/>
    <cellStyle name="Comma 26 2 5 5 6" xfId="19404"/>
    <cellStyle name="Comma 26 2 5 5 7" xfId="19405"/>
    <cellStyle name="Comma 26 2 5 5 8" xfId="19406"/>
    <cellStyle name="Comma 26 2 5 5 9" xfId="19407"/>
    <cellStyle name="Comma 26 2 5 6" xfId="19408"/>
    <cellStyle name="Comma 26 2 5 6 2" xfId="19409"/>
    <cellStyle name="Comma 26 2 5 6 2 2" xfId="19410"/>
    <cellStyle name="Comma 26 2 5 6 2 2 2" xfId="19411"/>
    <cellStyle name="Comma 26 2 5 6 2 2 2 2" xfId="19412"/>
    <cellStyle name="Comma 26 2 5 6 2 2 2 3" xfId="19413"/>
    <cellStyle name="Comma 26 2 5 6 2 2 2 4" xfId="19414"/>
    <cellStyle name="Comma 26 2 5 6 2 2 2 5" xfId="19415"/>
    <cellStyle name="Comma 26 2 5 6 2 2 2 6" xfId="19416"/>
    <cellStyle name="Comma 26 2 5 6 2 2 3" xfId="19417"/>
    <cellStyle name="Comma 26 2 5 6 2 2 4" xfId="19418"/>
    <cellStyle name="Comma 26 2 5 6 2 2 5" xfId="19419"/>
    <cellStyle name="Comma 26 2 5 6 2 2 6" xfId="19420"/>
    <cellStyle name="Comma 26 2 5 6 2 2 7" xfId="19421"/>
    <cellStyle name="Comma 26 2 5 6 2 3" xfId="19422"/>
    <cellStyle name="Comma 26 2 5 6 2 3 2" xfId="19423"/>
    <cellStyle name="Comma 26 2 5 6 2 3 3" xfId="19424"/>
    <cellStyle name="Comma 26 2 5 6 2 3 4" xfId="19425"/>
    <cellStyle name="Comma 26 2 5 6 2 3 5" xfId="19426"/>
    <cellStyle name="Comma 26 2 5 6 2 3 6" xfId="19427"/>
    <cellStyle name="Comma 26 2 5 6 2 4" xfId="19428"/>
    <cellStyle name="Comma 26 2 5 6 2 5" xfId="19429"/>
    <cellStyle name="Comma 26 2 5 6 2 6" xfId="19430"/>
    <cellStyle name="Comma 26 2 5 6 2 7" xfId="19431"/>
    <cellStyle name="Comma 26 2 5 6 2 8" xfId="19432"/>
    <cellStyle name="Comma 26 2 5 6 3" xfId="19433"/>
    <cellStyle name="Comma 26 2 5 6 3 2" xfId="19434"/>
    <cellStyle name="Comma 26 2 5 6 3 2 2" xfId="19435"/>
    <cellStyle name="Comma 26 2 5 6 3 2 3" xfId="19436"/>
    <cellStyle name="Comma 26 2 5 6 3 2 4" xfId="19437"/>
    <cellStyle name="Comma 26 2 5 6 3 2 5" xfId="19438"/>
    <cellStyle name="Comma 26 2 5 6 3 2 6" xfId="19439"/>
    <cellStyle name="Comma 26 2 5 6 3 3" xfId="19440"/>
    <cellStyle name="Comma 26 2 5 6 3 4" xfId="19441"/>
    <cellStyle name="Comma 26 2 5 6 3 5" xfId="19442"/>
    <cellStyle name="Comma 26 2 5 6 3 6" xfId="19443"/>
    <cellStyle name="Comma 26 2 5 6 3 7" xfId="19444"/>
    <cellStyle name="Comma 26 2 5 6 4" xfId="19445"/>
    <cellStyle name="Comma 26 2 5 6 4 2" xfId="19446"/>
    <cellStyle name="Comma 26 2 5 6 4 3" xfId="19447"/>
    <cellStyle name="Comma 26 2 5 6 4 4" xfId="19448"/>
    <cellStyle name="Comma 26 2 5 6 4 5" xfId="19449"/>
    <cellStyle name="Comma 26 2 5 6 4 6" xfId="19450"/>
    <cellStyle name="Comma 26 2 5 6 5" xfId="19451"/>
    <cellStyle name="Comma 26 2 5 6 6" xfId="19452"/>
    <cellStyle name="Comma 26 2 5 6 7" xfId="19453"/>
    <cellStyle name="Comma 26 2 5 6 8" xfId="19454"/>
    <cellStyle name="Comma 26 2 5 6 9" xfId="19455"/>
    <cellStyle name="Comma 26 2 5 7" xfId="19456"/>
    <cellStyle name="Comma 26 2 5 7 2" xfId="19457"/>
    <cellStyle name="Comma 26 2 5 7 2 2" xfId="19458"/>
    <cellStyle name="Comma 26 2 5 7 2 2 2" xfId="19459"/>
    <cellStyle name="Comma 26 2 5 7 2 2 3" xfId="19460"/>
    <cellStyle name="Comma 26 2 5 7 2 2 4" xfId="19461"/>
    <cellStyle name="Comma 26 2 5 7 2 2 5" xfId="19462"/>
    <cellStyle name="Comma 26 2 5 7 2 2 6" xfId="19463"/>
    <cellStyle name="Comma 26 2 5 7 2 3" xfId="19464"/>
    <cellStyle name="Comma 26 2 5 7 2 4" xfId="19465"/>
    <cellStyle name="Comma 26 2 5 7 2 5" xfId="19466"/>
    <cellStyle name="Comma 26 2 5 7 2 6" xfId="19467"/>
    <cellStyle name="Comma 26 2 5 7 2 7" xfId="19468"/>
    <cellStyle name="Comma 26 2 5 7 3" xfId="19469"/>
    <cellStyle name="Comma 26 2 5 7 3 2" xfId="19470"/>
    <cellStyle name="Comma 26 2 5 7 3 3" xfId="19471"/>
    <cellStyle name="Comma 26 2 5 7 3 4" xfId="19472"/>
    <cellStyle name="Comma 26 2 5 7 3 5" xfId="19473"/>
    <cellStyle name="Comma 26 2 5 7 3 6" xfId="19474"/>
    <cellStyle name="Comma 26 2 5 7 4" xfId="19475"/>
    <cellStyle name="Comma 26 2 5 7 5" xfId="19476"/>
    <cellStyle name="Comma 26 2 5 7 6" xfId="19477"/>
    <cellStyle name="Comma 26 2 5 7 7" xfId="19478"/>
    <cellStyle name="Comma 26 2 5 7 8" xfId="19479"/>
    <cellStyle name="Comma 26 2 5 8" xfId="19480"/>
    <cellStyle name="Comma 26 2 5 8 2" xfId="19481"/>
    <cellStyle name="Comma 26 2 5 8 2 2" xfId="19482"/>
    <cellStyle name="Comma 26 2 5 8 2 3" xfId="19483"/>
    <cellStyle name="Comma 26 2 5 8 2 4" xfId="19484"/>
    <cellStyle name="Comma 26 2 5 8 2 5" xfId="19485"/>
    <cellStyle name="Comma 26 2 5 8 2 6" xfId="19486"/>
    <cellStyle name="Comma 26 2 5 8 3" xfId="19487"/>
    <cellStyle name="Comma 26 2 5 8 4" xfId="19488"/>
    <cellStyle name="Comma 26 2 5 8 5" xfId="19489"/>
    <cellStyle name="Comma 26 2 5 8 6" xfId="19490"/>
    <cellStyle name="Comma 26 2 5 8 7" xfId="19491"/>
    <cellStyle name="Comma 26 2 5 9" xfId="19492"/>
    <cellStyle name="Comma 26 2 5 9 2" xfId="19493"/>
    <cellStyle name="Comma 26 2 5 9 3" xfId="19494"/>
    <cellStyle name="Comma 26 2 5 9 4" xfId="19495"/>
    <cellStyle name="Comma 26 2 5 9 5" xfId="19496"/>
    <cellStyle name="Comma 26 2 5 9 6" xfId="19497"/>
    <cellStyle name="Comma 26 2 6" xfId="19498"/>
    <cellStyle name="Comma 26 2 6 2" xfId="19499"/>
    <cellStyle name="Comma 26 2 6 2 2" xfId="19500"/>
    <cellStyle name="Comma 26 2 6 2 2 2" xfId="19501"/>
    <cellStyle name="Comma 26 2 6 2 2 2 2" xfId="19502"/>
    <cellStyle name="Comma 26 2 6 2 2 2 3" xfId="19503"/>
    <cellStyle name="Comma 26 2 6 2 2 2 4" xfId="19504"/>
    <cellStyle name="Comma 26 2 6 2 2 2 5" xfId="19505"/>
    <cellStyle name="Comma 26 2 6 2 2 2 6" xfId="19506"/>
    <cellStyle name="Comma 26 2 6 2 2 3" xfId="19507"/>
    <cellStyle name="Comma 26 2 6 2 2 4" xfId="19508"/>
    <cellStyle name="Comma 26 2 6 2 2 5" xfId="19509"/>
    <cellStyle name="Comma 26 2 6 2 2 6" xfId="19510"/>
    <cellStyle name="Comma 26 2 6 2 2 7" xfId="19511"/>
    <cellStyle name="Comma 26 2 6 2 3" xfId="19512"/>
    <cellStyle name="Comma 26 2 6 2 3 2" xfId="19513"/>
    <cellStyle name="Comma 26 2 6 2 3 3" xfId="19514"/>
    <cellStyle name="Comma 26 2 6 2 3 4" xfId="19515"/>
    <cellStyle name="Comma 26 2 6 2 3 5" xfId="19516"/>
    <cellStyle name="Comma 26 2 6 2 3 6" xfId="19517"/>
    <cellStyle name="Comma 26 2 6 2 4" xfId="19518"/>
    <cellStyle name="Comma 26 2 6 2 5" xfId="19519"/>
    <cellStyle name="Comma 26 2 6 2 6" xfId="19520"/>
    <cellStyle name="Comma 26 2 6 2 7" xfId="19521"/>
    <cellStyle name="Comma 26 2 6 2 8" xfId="19522"/>
    <cellStyle name="Comma 26 2 6 3" xfId="19523"/>
    <cellStyle name="Comma 26 2 6 3 2" xfId="19524"/>
    <cellStyle name="Comma 26 2 6 3 2 2" xfId="19525"/>
    <cellStyle name="Comma 26 2 6 3 2 3" xfId="19526"/>
    <cellStyle name="Comma 26 2 6 3 2 4" xfId="19527"/>
    <cellStyle name="Comma 26 2 6 3 2 5" xfId="19528"/>
    <cellStyle name="Comma 26 2 6 3 2 6" xfId="19529"/>
    <cellStyle name="Comma 26 2 6 3 3" xfId="19530"/>
    <cellStyle name="Comma 26 2 6 3 4" xfId="19531"/>
    <cellStyle name="Comma 26 2 6 3 5" xfId="19532"/>
    <cellStyle name="Comma 26 2 6 3 6" xfId="19533"/>
    <cellStyle name="Comma 26 2 6 3 7" xfId="19534"/>
    <cellStyle name="Comma 26 2 6 4" xfId="19535"/>
    <cellStyle name="Comma 26 2 6 4 2" xfId="19536"/>
    <cellStyle name="Comma 26 2 6 4 3" xfId="19537"/>
    <cellStyle name="Comma 26 2 6 4 4" xfId="19538"/>
    <cellStyle name="Comma 26 2 6 4 5" xfId="19539"/>
    <cellStyle name="Comma 26 2 6 4 6" xfId="19540"/>
    <cellStyle name="Comma 26 2 6 5" xfId="19541"/>
    <cellStyle name="Comma 26 2 6 6" xfId="19542"/>
    <cellStyle name="Comma 26 2 6 7" xfId="19543"/>
    <cellStyle name="Comma 26 2 6 8" xfId="19544"/>
    <cellStyle name="Comma 26 2 6 9" xfId="19545"/>
    <cellStyle name="Comma 26 2 7" xfId="19546"/>
    <cellStyle name="Comma 26 2 7 2" xfId="19547"/>
    <cellStyle name="Comma 26 2 7 2 2" xfId="19548"/>
    <cellStyle name="Comma 26 2 7 2 2 2" xfId="19549"/>
    <cellStyle name="Comma 26 2 7 2 2 2 2" xfId="19550"/>
    <cellStyle name="Comma 26 2 7 2 2 2 3" xfId="19551"/>
    <cellStyle name="Comma 26 2 7 2 2 2 4" xfId="19552"/>
    <cellStyle name="Comma 26 2 7 2 2 2 5" xfId="19553"/>
    <cellStyle name="Comma 26 2 7 2 2 2 6" xfId="19554"/>
    <cellStyle name="Comma 26 2 7 2 2 3" xfId="19555"/>
    <cellStyle name="Comma 26 2 7 2 2 4" xfId="19556"/>
    <cellStyle name="Comma 26 2 7 2 2 5" xfId="19557"/>
    <cellStyle name="Comma 26 2 7 2 2 6" xfId="19558"/>
    <cellStyle name="Comma 26 2 7 2 2 7" xfId="19559"/>
    <cellStyle name="Comma 26 2 7 2 3" xfId="19560"/>
    <cellStyle name="Comma 26 2 7 2 3 2" xfId="19561"/>
    <cellStyle name="Comma 26 2 7 2 3 3" xfId="19562"/>
    <cellStyle name="Comma 26 2 7 2 3 4" xfId="19563"/>
    <cellStyle name="Comma 26 2 7 2 3 5" xfId="19564"/>
    <cellStyle name="Comma 26 2 7 2 3 6" xfId="19565"/>
    <cellStyle name="Comma 26 2 7 2 4" xfId="19566"/>
    <cellStyle name="Comma 26 2 7 2 5" xfId="19567"/>
    <cellStyle name="Comma 26 2 7 2 6" xfId="19568"/>
    <cellStyle name="Comma 26 2 7 2 7" xfId="19569"/>
    <cellStyle name="Comma 26 2 7 2 8" xfId="19570"/>
    <cellStyle name="Comma 26 2 7 3" xfId="19571"/>
    <cellStyle name="Comma 26 2 7 3 2" xfId="19572"/>
    <cellStyle name="Comma 26 2 7 3 2 2" xfId="19573"/>
    <cellStyle name="Comma 26 2 7 3 2 3" xfId="19574"/>
    <cellStyle name="Comma 26 2 7 3 2 4" xfId="19575"/>
    <cellStyle name="Comma 26 2 7 3 2 5" xfId="19576"/>
    <cellStyle name="Comma 26 2 7 3 2 6" xfId="19577"/>
    <cellStyle name="Comma 26 2 7 3 3" xfId="19578"/>
    <cellStyle name="Comma 26 2 7 3 4" xfId="19579"/>
    <cellStyle name="Comma 26 2 7 3 5" xfId="19580"/>
    <cellStyle name="Comma 26 2 7 3 6" xfId="19581"/>
    <cellStyle name="Comma 26 2 7 3 7" xfId="19582"/>
    <cellStyle name="Comma 26 2 7 4" xfId="19583"/>
    <cellStyle name="Comma 26 2 7 4 2" xfId="19584"/>
    <cellStyle name="Comma 26 2 7 4 3" xfId="19585"/>
    <cellStyle name="Comma 26 2 7 4 4" xfId="19586"/>
    <cellStyle name="Comma 26 2 7 4 5" xfId="19587"/>
    <cellStyle name="Comma 26 2 7 4 6" xfId="19588"/>
    <cellStyle name="Comma 26 2 7 5" xfId="19589"/>
    <cellStyle name="Comma 26 2 7 6" xfId="19590"/>
    <cellStyle name="Comma 26 2 7 7" xfId="19591"/>
    <cellStyle name="Comma 26 2 7 8" xfId="19592"/>
    <cellStyle name="Comma 26 2 7 9" xfId="19593"/>
    <cellStyle name="Comma 26 2 8" xfId="19594"/>
    <cellStyle name="Comma 26 2 8 2" xfId="19595"/>
    <cellStyle name="Comma 26 2 8 2 2" xfId="19596"/>
    <cellStyle name="Comma 26 2 8 2 2 2" xfId="19597"/>
    <cellStyle name="Comma 26 2 8 2 2 2 2" xfId="19598"/>
    <cellStyle name="Comma 26 2 8 2 2 2 3" xfId="19599"/>
    <cellStyle name="Comma 26 2 8 2 2 2 4" xfId="19600"/>
    <cellStyle name="Comma 26 2 8 2 2 2 5" xfId="19601"/>
    <cellStyle name="Comma 26 2 8 2 2 2 6" xfId="19602"/>
    <cellStyle name="Comma 26 2 8 2 2 3" xfId="19603"/>
    <cellStyle name="Comma 26 2 8 2 2 4" xfId="19604"/>
    <cellStyle name="Comma 26 2 8 2 2 5" xfId="19605"/>
    <cellStyle name="Comma 26 2 8 2 2 6" xfId="19606"/>
    <cellStyle name="Comma 26 2 8 2 2 7" xfId="19607"/>
    <cellStyle name="Comma 26 2 8 2 3" xfId="19608"/>
    <cellStyle name="Comma 26 2 8 2 3 2" xfId="19609"/>
    <cellStyle name="Comma 26 2 8 2 3 3" xfId="19610"/>
    <cellStyle name="Comma 26 2 8 2 3 4" xfId="19611"/>
    <cellStyle name="Comma 26 2 8 2 3 5" xfId="19612"/>
    <cellStyle name="Comma 26 2 8 2 3 6" xfId="19613"/>
    <cellStyle name="Comma 26 2 8 2 4" xfId="19614"/>
    <cellStyle name="Comma 26 2 8 2 5" xfId="19615"/>
    <cellStyle name="Comma 26 2 8 2 6" xfId="19616"/>
    <cellStyle name="Comma 26 2 8 2 7" xfId="19617"/>
    <cellStyle name="Comma 26 2 8 2 8" xfId="19618"/>
    <cellStyle name="Comma 26 2 8 3" xfId="19619"/>
    <cellStyle name="Comma 26 2 8 3 2" xfId="19620"/>
    <cellStyle name="Comma 26 2 8 3 2 2" xfId="19621"/>
    <cellStyle name="Comma 26 2 8 3 2 3" xfId="19622"/>
    <cellStyle name="Comma 26 2 8 3 2 4" xfId="19623"/>
    <cellStyle name="Comma 26 2 8 3 2 5" xfId="19624"/>
    <cellStyle name="Comma 26 2 8 3 2 6" xfId="19625"/>
    <cellStyle name="Comma 26 2 8 3 3" xfId="19626"/>
    <cellStyle name="Comma 26 2 8 3 4" xfId="19627"/>
    <cellStyle name="Comma 26 2 8 3 5" xfId="19628"/>
    <cellStyle name="Comma 26 2 8 3 6" xfId="19629"/>
    <cellStyle name="Comma 26 2 8 3 7" xfId="19630"/>
    <cellStyle name="Comma 26 2 8 4" xfId="19631"/>
    <cellStyle name="Comma 26 2 8 4 2" xfId="19632"/>
    <cellStyle name="Comma 26 2 8 4 3" xfId="19633"/>
    <cellStyle name="Comma 26 2 8 4 4" xfId="19634"/>
    <cellStyle name="Comma 26 2 8 4 5" xfId="19635"/>
    <cellStyle name="Comma 26 2 8 4 6" xfId="19636"/>
    <cellStyle name="Comma 26 2 8 5" xfId="19637"/>
    <cellStyle name="Comma 26 2 8 6" xfId="19638"/>
    <cellStyle name="Comma 26 2 8 7" xfId="19639"/>
    <cellStyle name="Comma 26 2 8 8" xfId="19640"/>
    <cellStyle name="Comma 26 2 8 9" xfId="19641"/>
    <cellStyle name="Comma 26 2 9" xfId="19642"/>
    <cellStyle name="Comma 26 2 9 2" xfId="19643"/>
    <cellStyle name="Comma 26 2 9 2 2" xfId="19644"/>
    <cellStyle name="Comma 26 2 9 2 2 2" xfId="19645"/>
    <cellStyle name="Comma 26 2 9 2 2 2 2" xfId="19646"/>
    <cellStyle name="Comma 26 2 9 2 2 2 3" xfId="19647"/>
    <cellStyle name="Comma 26 2 9 2 2 2 4" xfId="19648"/>
    <cellStyle name="Comma 26 2 9 2 2 2 5" xfId="19649"/>
    <cellStyle name="Comma 26 2 9 2 2 2 6" xfId="19650"/>
    <cellStyle name="Comma 26 2 9 2 2 3" xfId="19651"/>
    <cellStyle name="Comma 26 2 9 2 2 4" xfId="19652"/>
    <cellStyle name="Comma 26 2 9 2 2 5" xfId="19653"/>
    <cellStyle name="Comma 26 2 9 2 2 6" xfId="19654"/>
    <cellStyle name="Comma 26 2 9 2 2 7" xfId="19655"/>
    <cellStyle name="Comma 26 2 9 2 3" xfId="19656"/>
    <cellStyle name="Comma 26 2 9 2 3 2" xfId="19657"/>
    <cellStyle name="Comma 26 2 9 2 3 3" xfId="19658"/>
    <cellStyle name="Comma 26 2 9 2 3 4" xfId="19659"/>
    <cellStyle name="Comma 26 2 9 2 3 5" xfId="19660"/>
    <cellStyle name="Comma 26 2 9 2 3 6" xfId="19661"/>
    <cellStyle name="Comma 26 2 9 2 4" xfId="19662"/>
    <cellStyle name="Comma 26 2 9 2 5" xfId="19663"/>
    <cellStyle name="Comma 26 2 9 2 6" xfId="19664"/>
    <cellStyle name="Comma 26 2 9 2 7" xfId="19665"/>
    <cellStyle name="Comma 26 2 9 2 8" xfId="19666"/>
    <cellStyle name="Comma 26 2 9 3" xfId="19667"/>
    <cellStyle name="Comma 26 2 9 3 2" xfId="19668"/>
    <cellStyle name="Comma 26 2 9 3 2 2" xfId="19669"/>
    <cellStyle name="Comma 26 2 9 3 2 3" xfId="19670"/>
    <cellStyle name="Comma 26 2 9 3 2 4" xfId="19671"/>
    <cellStyle name="Comma 26 2 9 3 2 5" xfId="19672"/>
    <cellStyle name="Comma 26 2 9 3 2 6" xfId="19673"/>
    <cellStyle name="Comma 26 2 9 3 3" xfId="19674"/>
    <cellStyle name="Comma 26 2 9 3 4" xfId="19675"/>
    <cellStyle name="Comma 26 2 9 3 5" xfId="19676"/>
    <cellStyle name="Comma 26 2 9 3 6" xfId="19677"/>
    <cellStyle name="Comma 26 2 9 3 7" xfId="19678"/>
    <cellStyle name="Comma 26 2 9 4" xfId="19679"/>
    <cellStyle name="Comma 26 2 9 4 2" xfId="19680"/>
    <cellStyle name="Comma 26 2 9 4 3" xfId="19681"/>
    <cellStyle name="Comma 26 2 9 4 4" xfId="19682"/>
    <cellStyle name="Comma 26 2 9 4 5" xfId="19683"/>
    <cellStyle name="Comma 26 2 9 4 6" xfId="19684"/>
    <cellStyle name="Comma 26 2 9 5" xfId="19685"/>
    <cellStyle name="Comma 26 2 9 6" xfId="19686"/>
    <cellStyle name="Comma 26 2 9 7" xfId="19687"/>
    <cellStyle name="Comma 26 2 9 8" xfId="19688"/>
    <cellStyle name="Comma 26 2 9 9" xfId="19689"/>
    <cellStyle name="Comma 26 3" xfId="19690"/>
    <cellStyle name="Comma 26 3 10" xfId="19691"/>
    <cellStyle name="Comma 26 3 10 2" xfId="19692"/>
    <cellStyle name="Comma 26 3 10 3" xfId="19693"/>
    <cellStyle name="Comma 26 3 10 4" xfId="19694"/>
    <cellStyle name="Comma 26 3 10 5" xfId="19695"/>
    <cellStyle name="Comma 26 3 10 6" xfId="19696"/>
    <cellStyle name="Comma 26 3 11" xfId="19697"/>
    <cellStyle name="Comma 26 3 12" xfId="19698"/>
    <cellStyle name="Comma 26 3 13" xfId="19699"/>
    <cellStyle name="Comma 26 3 14" xfId="19700"/>
    <cellStyle name="Comma 26 3 15" xfId="19701"/>
    <cellStyle name="Comma 26 3 2" xfId="19702"/>
    <cellStyle name="Comma 26 3 2 10" xfId="19703"/>
    <cellStyle name="Comma 26 3 2 11" xfId="19704"/>
    <cellStyle name="Comma 26 3 2 12" xfId="19705"/>
    <cellStyle name="Comma 26 3 2 13" xfId="19706"/>
    <cellStyle name="Comma 26 3 2 14" xfId="19707"/>
    <cellStyle name="Comma 26 3 2 2" xfId="19708"/>
    <cellStyle name="Comma 26 3 2 2 2" xfId="19709"/>
    <cellStyle name="Comma 26 3 2 2 2 2" xfId="19710"/>
    <cellStyle name="Comma 26 3 2 2 2 2 2" xfId="19711"/>
    <cellStyle name="Comma 26 3 2 2 2 2 2 2" xfId="19712"/>
    <cellStyle name="Comma 26 3 2 2 2 2 2 3" xfId="19713"/>
    <cellStyle name="Comma 26 3 2 2 2 2 2 4" xfId="19714"/>
    <cellStyle name="Comma 26 3 2 2 2 2 2 5" xfId="19715"/>
    <cellStyle name="Comma 26 3 2 2 2 2 2 6" xfId="19716"/>
    <cellStyle name="Comma 26 3 2 2 2 2 3" xfId="19717"/>
    <cellStyle name="Comma 26 3 2 2 2 2 4" xfId="19718"/>
    <cellStyle name="Comma 26 3 2 2 2 2 5" xfId="19719"/>
    <cellStyle name="Comma 26 3 2 2 2 2 6" xfId="19720"/>
    <cellStyle name="Comma 26 3 2 2 2 2 7" xfId="19721"/>
    <cellStyle name="Comma 26 3 2 2 2 3" xfId="19722"/>
    <cellStyle name="Comma 26 3 2 2 2 3 2" xfId="19723"/>
    <cellStyle name="Comma 26 3 2 2 2 3 3" xfId="19724"/>
    <cellStyle name="Comma 26 3 2 2 2 3 4" xfId="19725"/>
    <cellStyle name="Comma 26 3 2 2 2 3 5" xfId="19726"/>
    <cellStyle name="Comma 26 3 2 2 2 3 6" xfId="19727"/>
    <cellStyle name="Comma 26 3 2 2 2 4" xfId="19728"/>
    <cellStyle name="Comma 26 3 2 2 2 5" xfId="19729"/>
    <cellStyle name="Comma 26 3 2 2 2 6" xfId="19730"/>
    <cellStyle name="Comma 26 3 2 2 2 7" xfId="19731"/>
    <cellStyle name="Comma 26 3 2 2 2 8" xfId="19732"/>
    <cellStyle name="Comma 26 3 2 2 3" xfId="19733"/>
    <cellStyle name="Comma 26 3 2 2 3 2" xfId="19734"/>
    <cellStyle name="Comma 26 3 2 2 3 2 2" xfId="19735"/>
    <cellStyle name="Comma 26 3 2 2 3 2 3" xfId="19736"/>
    <cellStyle name="Comma 26 3 2 2 3 2 4" xfId="19737"/>
    <cellStyle name="Comma 26 3 2 2 3 2 5" xfId="19738"/>
    <cellStyle name="Comma 26 3 2 2 3 2 6" xfId="19739"/>
    <cellStyle name="Comma 26 3 2 2 3 3" xfId="19740"/>
    <cellStyle name="Comma 26 3 2 2 3 4" xfId="19741"/>
    <cellStyle name="Comma 26 3 2 2 3 5" xfId="19742"/>
    <cellStyle name="Comma 26 3 2 2 3 6" xfId="19743"/>
    <cellStyle name="Comma 26 3 2 2 3 7" xfId="19744"/>
    <cellStyle name="Comma 26 3 2 2 4" xfId="19745"/>
    <cellStyle name="Comma 26 3 2 2 4 2" xfId="19746"/>
    <cellStyle name="Comma 26 3 2 2 4 3" xfId="19747"/>
    <cellStyle name="Comma 26 3 2 2 4 4" xfId="19748"/>
    <cellStyle name="Comma 26 3 2 2 4 5" xfId="19749"/>
    <cellStyle name="Comma 26 3 2 2 4 6" xfId="19750"/>
    <cellStyle name="Comma 26 3 2 2 5" xfId="19751"/>
    <cellStyle name="Comma 26 3 2 2 6" xfId="19752"/>
    <cellStyle name="Comma 26 3 2 2 7" xfId="19753"/>
    <cellStyle name="Comma 26 3 2 2 8" xfId="19754"/>
    <cellStyle name="Comma 26 3 2 2 9" xfId="19755"/>
    <cellStyle name="Comma 26 3 2 3" xfId="19756"/>
    <cellStyle name="Comma 26 3 2 3 2" xfId="19757"/>
    <cellStyle name="Comma 26 3 2 3 2 2" xfId="19758"/>
    <cellStyle name="Comma 26 3 2 3 2 2 2" xfId="19759"/>
    <cellStyle name="Comma 26 3 2 3 2 2 2 2" xfId="19760"/>
    <cellStyle name="Comma 26 3 2 3 2 2 2 3" xfId="19761"/>
    <cellStyle name="Comma 26 3 2 3 2 2 2 4" xfId="19762"/>
    <cellStyle name="Comma 26 3 2 3 2 2 2 5" xfId="19763"/>
    <cellStyle name="Comma 26 3 2 3 2 2 2 6" xfId="19764"/>
    <cellStyle name="Comma 26 3 2 3 2 2 3" xfId="19765"/>
    <cellStyle name="Comma 26 3 2 3 2 2 4" xfId="19766"/>
    <cellStyle name="Comma 26 3 2 3 2 2 5" xfId="19767"/>
    <cellStyle name="Comma 26 3 2 3 2 2 6" xfId="19768"/>
    <cellStyle name="Comma 26 3 2 3 2 2 7" xfId="19769"/>
    <cellStyle name="Comma 26 3 2 3 2 3" xfId="19770"/>
    <cellStyle name="Comma 26 3 2 3 2 3 2" xfId="19771"/>
    <cellStyle name="Comma 26 3 2 3 2 3 3" xfId="19772"/>
    <cellStyle name="Comma 26 3 2 3 2 3 4" xfId="19773"/>
    <cellStyle name="Comma 26 3 2 3 2 3 5" xfId="19774"/>
    <cellStyle name="Comma 26 3 2 3 2 3 6" xfId="19775"/>
    <cellStyle name="Comma 26 3 2 3 2 4" xfId="19776"/>
    <cellStyle name="Comma 26 3 2 3 2 5" xfId="19777"/>
    <cellStyle name="Comma 26 3 2 3 2 6" xfId="19778"/>
    <cellStyle name="Comma 26 3 2 3 2 7" xfId="19779"/>
    <cellStyle name="Comma 26 3 2 3 2 8" xfId="19780"/>
    <cellStyle name="Comma 26 3 2 3 3" xfId="19781"/>
    <cellStyle name="Comma 26 3 2 3 3 2" xfId="19782"/>
    <cellStyle name="Comma 26 3 2 3 3 2 2" xfId="19783"/>
    <cellStyle name="Comma 26 3 2 3 3 2 3" xfId="19784"/>
    <cellStyle name="Comma 26 3 2 3 3 2 4" xfId="19785"/>
    <cellStyle name="Comma 26 3 2 3 3 2 5" xfId="19786"/>
    <cellStyle name="Comma 26 3 2 3 3 2 6" xfId="19787"/>
    <cellStyle name="Comma 26 3 2 3 3 3" xfId="19788"/>
    <cellStyle name="Comma 26 3 2 3 3 4" xfId="19789"/>
    <cellStyle name="Comma 26 3 2 3 3 5" xfId="19790"/>
    <cellStyle name="Comma 26 3 2 3 3 6" xfId="19791"/>
    <cellStyle name="Comma 26 3 2 3 3 7" xfId="19792"/>
    <cellStyle name="Comma 26 3 2 3 4" xfId="19793"/>
    <cellStyle name="Comma 26 3 2 3 4 2" xfId="19794"/>
    <cellStyle name="Comma 26 3 2 3 4 3" xfId="19795"/>
    <cellStyle name="Comma 26 3 2 3 4 4" xfId="19796"/>
    <cellStyle name="Comma 26 3 2 3 4 5" xfId="19797"/>
    <cellStyle name="Comma 26 3 2 3 4 6" xfId="19798"/>
    <cellStyle name="Comma 26 3 2 3 5" xfId="19799"/>
    <cellStyle name="Comma 26 3 2 3 6" xfId="19800"/>
    <cellStyle name="Comma 26 3 2 3 7" xfId="19801"/>
    <cellStyle name="Comma 26 3 2 3 8" xfId="19802"/>
    <cellStyle name="Comma 26 3 2 3 9" xfId="19803"/>
    <cellStyle name="Comma 26 3 2 4" xfId="19804"/>
    <cellStyle name="Comma 26 3 2 4 2" xfId="19805"/>
    <cellStyle name="Comma 26 3 2 4 2 2" xfId="19806"/>
    <cellStyle name="Comma 26 3 2 4 2 2 2" xfId="19807"/>
    <cellStyle name="Comma 26 3 2 4 2 2 2 2" xfId="19808"/>
    <cellStyle name="Comma 26 3 2 4 2 2 2 3" xfId="19809"/>
    <cellStyle name="Comma 26 3 2 4 2 2 2 4" xfId="19810"/>
    <cellStyle name="Comma 26 3 2 4 2 2 2 5" xfId="19811"/>
    <cellStyle name="Comma 26 3 2 4 2 2 2 6" xfId="19812"/>
    <cellStyle name="Comma 26 3 2 4 2 2 3" xfId="19813"/>
    <cellStyle name="Comma 26 3 2 4 2 2 4" xfId="19814"/>
    <cellStyle name="Comma 26 3 2 4 2 2 5" xfId="19815"/>
    <cellStyle name="Comma 26 3 2 4 2 2 6" xfId="19816"/>
    <cellStyle name="Comma 26 3 2 4 2 2 7" xfId="19817"/>
    <cellStyle name="Comma 26 3 2 4 2 3" xfId="19818"/>
    <cellStyle name="Comma 26 3 2 4 2 3 2" xfId="19819"/>
    <cellStyle name="Comma 26 3 2 4 2 3 3" xfId="19820"/>
    <cellStyle name="Comma 26 3 2 4 2 3 4" xfId="19821"/>
    <cellStyle name="Comma 26 3 2 4 2 3 5" xfId="19822"/>
    <cellStyle name="Comma 26 3 2 4 2 3 6" xfId="19823"/>
    <cellStyle name="Comma 26 3 2 4 2 4" xfId="19824"/>
    <cellStyle name="Comma 26 3 2 4 2 5" xfId="19825"/>
    <cellStyle name="Comma 26 3 2 4 2 6" xfId="19826"/>
    <cellStyle name="Comma 26 3 2 4 2 7" xfId="19827"/>
    <cellStyle name="Comma 26 3 2 4 2 8" xfId="19828"/>
    <cellStyle name="Comma 26 3 2 4 3" xfId="19829"/>
    <cellStyle name="Comma 26 3 2 4 3 2" xfId="19830"/>
    <cellStyle name="Comma 26 3 2 4 3 2 2" xfId="19831"/>
    <cellStyle name="Comma 26 3 2 4 3 2 3" xfId="19832"/>
    <cellStyle name="Comma 26 3 2 4 3 2 4" xfId="19833"/>
    <cellStyle name="Comma 26 3 2 4 3 2 5" xfId="19834"/>
    <cellStyle name="Comma 26 3 2 4 3 2 6" xfId="19835"/>
    <cellStyle name="Comma 26 3 2 4 3 3" xfId="19836"/>
    <cellStyle name="Comma 26 3 2 4 3 4" xfId="19837"/>
    <cellStyle name="Comma 26 3 2 4 3 5" xfId="19838"/>
    <cellStyle name="Comma 26 3 2 4 3 6" xfId="19839"/>
    <cellStyle name="Comma 26 3 2 4 3 7" xfId="19840"/>
    <cellStyle name="Comma 26 3 2 4 4" xfId="19841"/>
    <cellStyle name="Comma 26 3 2 4 4 2" xfId="19842"/>
    <cellStyle name="Comma 26 3 2 4 4 3" xfId="19843"/>
    <cellStyle name="Comma 26 3 2 4 4 4" xfId="19844"/>
    <cellStyle name="Comma 26 3 2 4 4 5" xfId="19845"/>
    <cellStyle name="Comma 26 3 2 4 4 6" xfId="19846"/>
    <cellStyle name="Comma 26 3 2 4 5" xfId="19847"/>
    <cellStyle name="Comma 26 3 2 4 6" xfId="19848"/>
    <cellStyle name="Comma 26 3 2 4 7" xfId="19849"/>
    <cellStyle name="Comma 26 3 2 4 8" xfId="19850"/>
    <cellStyle name="Comma 26 3 2 4 9" xfId="19851"/>
    <cellStyle name="Comma 26 3 2 5" xfId="19852"/>
    <cellStyle name="Comma 26 3 2 5 2" xfId="19853"/>
    <cellStyle name="Comma 26 3 2 5 2 2" xfId="19854"/>
    <cellStyle name="Comma 26 3 2 5 2 2 2" xfId="19855"/>
    <cellStyle name="Comma 26 3 2 5 2 2 2 2" xfId="19856"/>
    <cellStyle name="Comma 26 3 2 5 2 2 2 3" xfId="19857"/>
    <cellStyle name="Comma 26 3 2 5 2 2 2 4" xfId="19858"/>
    <cellStyle name="Comma 26 3 2 5 2 2 2 5" xfId="19859"/>
    <cellStyle name="Comma 26 3 2 5 2 2 2 6" xfId="19860"/>
    <cellStyle name="Comma 26 3 2 5 2 2 3" xfId="19861"/>
    <cellStyle name="Comma 26 3 2 5 2 2 4" xfId="19862"/>
    <cellStyle name="Comma 26 3 2 5 2 2 5" xfId="19863"/>
    <cellStyle name="Comma 26 3 2 5 2 2 6" xfId="19864"/>
    <cellStyle name="Comma 26 3 2 5 2 2 7" xfId="19865"/>
    <cellStyle name="Comma 26 3 2 5 2 3" xfId="19866"/>
    <cellStyle name="Comma 26 3 2 5 2 3 2" xfId="19867"/>
    <cellStyle name="Comma 26 3 2 5 2 3 3" xfId="19868"/>
    <cellStyle name="Comma 26 3 2 5 2 3 4" xfId="19869"/>
    <cellStyle name="Comma 26 3 2 5 2 3 5" xfId="19870"/>
    <cellStyle name="Comma 26 3 2 5 2 3 6" xfId="19871"/>
    <cellStyle name="Comma 26 3 2 5 2 4" xfId="19872"/>
    <cellStyle name="Comma 26 3 2 5 2 5" xfId="19873"/>
    <cellStyle name="Comma 26 3 2 5 2 6" xfId="19874"/>
    <cellStyle name="Comma 26 3 2 5 2 7" xfId="19875"/>
    <cellStyle name="Comma 26 3 2 5 2 8" xfId="19876"/>
    <cellStyle name="Comma 26 3 2 5 3" xfId="19877"/>
    <cellStyle name="Comma 26 3 2 5 3 2" xfId="19878"/>
    <cellStyle name="Comma 26 3 2 5 3 2 2" xfId="19879"/>
    <cellStyle name="Comma 26 3 2 5 3 2 3" xfId="19880"/>
    <cellStyle name="Comma 26 3 2 5 3 2 4" xfId="19881"/>
    <cellStyle name="Comma 26 3 2 5 3 2 5" xfId="19882"/>
    <cellStyle name="Comma 26 3 2 5 3 2 6" xfId="19883"/>
    <cellStyle name="Comma 26 3 2 5 3 3" xfId="19884"/>
    <cellStyle name="Comma 26 3 2 5 3 4" xfId="19885"/>
    <cellStyle name="Comma 26 3 2 5 3 5" xfId="19886"/>
    <cellStyle name="Comma 26 3 2 5 3 6" xfId="19887"/>
    <cellStyle name="Comma 26 3 2 5 3 7" xfId="19888"/>
    <cellStyle name="Comma 26 3 2 5 4" xfId="19889"/>
    <cellStyle name="Comma 26 3 2 5 4 2" xfId="19890"/>
    <cellStyle name="Comma 26 3 2 5 4 3" xfId="19891"/>
    <cellStyle name="Comma 26 3 2 5 4 4" xfId="19892"/>
    <cellStyle name="Comma 26 3 2 5 4 5" xfId="19893"/>
    <cellStyle name="Comma 26 3 2 5 4 6" xfId="19894"/>
    <cellStyle name="Comma 26 3 2 5 5" xfId="19895"/>
    <cellStyle name="Comma 26 3 2 5 6" xfId="19896"/>
    <cellStyle name="Comma 26 3 2 5 7" xfId="19897"/>
    <cellStyle name="Comma 26 3 2 5 8" xfId="19898"/>
    <cellStyle name="Comma 26 3 2 5 9" xfId="19899"/>
    <cellStyle name="Comma 26 3 2 6" xfId="19900"/>
    <cellStyle name="Comma 26 3 2 6 2" xfId="19901"/>
    <cellStyle name="Comma 26 3 2 6 2 2" xfId="19902"/>
    <cellStyle name="Comma 26 3 2 6 2 2 2" xfId="19903"/>
    <cellStyle name="Comma 26 3 2 6 2 2 2 2" xfId="19904"/>
    <cellStyle name="Comma 26 3 2 6 2 2 2 3" xfId="19905"/>
    <cellStyle name="Comma 26 3 2 6 2 2 2 4" xfId="19906"/>
    <cellStyle name="Comma 26 3 2 6 2 2 2 5" xfId="19907"/>
    <cellStyle name="Comma 26 3 2 6 2 2 2 6" xfId="19908"/>
    <cellStyle name="Comma 26 3 2 6 2 2 3" xfId="19909"/>
    <cellStyle name="Comma 26 3 2 6 2 2 4" xfId="19910"/>
    <cellStyle name="Comma 26 3 2 6 2 2 5" xfId="19911"/>
    <cellStyle name="Comma 26 3 2 6 2 2 6" xfId="19912"/>
    <cellStyle name="Comma 26 3 2 6 2 2 7" xfId="19913"/>
    <cellStyle name="Comma 26 3 2 6 2 3" xfId="19914"/>
    <cellStyle name="Comma 26 3 2 6 2 3 2" xfId="19915"/>
    <cellStyle name="Comma 26 3 2 6 2 3 3" xfId="19916"/>
    <cellStyle name="Comma 26 3 2 6 2 3 4" xfId="19917"/>
    <cellStyle name="Comma 26 3 2 6 2 3 5" xfId="19918"/>
    <cellStyle name="Comma 26 3 2 6 2 3 6" xfId="19919"/>
    <cellStyle name="Comma 26 3 2 6 2 4" xfId="19920"/>
    <cellStyle name="Comma 26 3 2 6 2 5" xfId="19921"/>
    <cellStyle name="Comma 26 3 2 6 2 6" xfId="19922"/>
    <cellStyle name="Comma 26 3 2 6 2 7" xfId="19923"/>
    <cellStyle name="Comma 26 3 2 6 2 8" xfId="19924"/>
    <cellStyle name="Comma 26 3 2 6 3" xfId="19925"/>
    <cellStyle name="Comma 26 3 2 6 3 2" xfId="19926"/>
    <cellStyle name="Comma 26 3 2 6 3 2 2" xfId="19927"/>
    <cellStyle name="Comma 26 3 2 6 3 2 3" xfId="19928"/>
    <cellStyle name="Comma 26 3 2 6 3 2 4" xfId="19929"/>
    <cellStyle name="Comma 26 3 2 6 3 2 5" xfId="19930"/>
    <cellStyle name="Comma 26 3 2 6 3 2 6" xfId="19931"/>
    <cellStyle name="Comma 26 3 2 6 3 3" xfId="19932"/>
    <cellStyle name="Comma 26 3 2 6 3 4" xfId="19933"/>
    <cellStyle name="Comma 26 3 2 6 3 5" xfId="19934"/>
    <cellStyle name="Comma 26 3 2 6 3 6" xfId="19935"/>
    <cellStyle name="Comma 26 3 2 6 3 7" xfId="19936"/>
    <cellStyle name="Comma 26 3 2 6 4" xfId="19937"/>
    <cellStyle name="Comma 26 3 2 6 4 2" xfId="19938"/>
    <cellStyle name="Comma 26 3 2 6 4 3" xfId="19939"/>
    <cellStyle name="Comma 26 3 2 6 4 4" xfId="19940"/>
    <cellStyle name="Comma 26 3 2 6 4 5" xfId="19941"/>
    <cellStyle name="Comma 26 3 2 6 4 6" xfId="19942"/>
    <cellStyle name="Comma 26 3 2 6 5" xfId="19943"/>
    <cellStyle name="Comma 26 3 2 6 6" xfId="19944"/>
    <cellStyle name="Comma 26 3 2 6 7" xfId="19945"/>
    <cellStyle name="Comma 26 3 2 6 8" xfId="19946"/>
    <cellStyle name="Comma 26 3 2 6 9" xfId="19947"/>
    <cellStyle name="Comma 26 3 2 7" xfId="19948"/>
    <cellStyle name="Comma 26 3 2 7 2" xfId="19949"/>
    <cellStyle name="Comma 26 3 2 7 2 2" xfId="19950"/>
    <cellStyle name="Comma 26 3 2 7 2 2 2" xfId="19951"/>
    <cellStyle name="Comma 26 3 2 7 2 2 3" xfId="19952"/>
    <cellStyle name="Comma 26 3 2 7 2 2 4" xfId="19953"/>
    <cellStyle name="Comma 26 3 2 7 2 2 5" xfId="19954"/>
    <cellStyle name="Comma 26 3 2 7 2 2 6" xfId="19955"/>
    <cellStyle name="Comma 26 3 2 7 2 3" xfId="19956"/>
    <cellStyle name="Comma 26 3 2 7 2 4" xfId="19957"/>
    <cellStyle name="Comma 26 3 2 7 2 5" xfId="19958"/>
    <cellStyle name="Comma 26 3 2 7 2 6" xfId="19959"/>
    <cellStyle name="Comma 26 3 2 7 2 7" xfId="19960"/>
    <cellStyle name="Comma 26 3 2 7 3" xfId="19961"/>
    <cellStyle name="Comma 26 3 2 7 3 2" xfId="19962"/>
    <cellStyle name="Comma 26 3 2 7 3 3" xfId="19963"/>
    <cellStyle name="Comma 26 3 2 7 3 4" xfId="19964"/>
    <cellStyle name="Comma 26 3 2 7 3 5" xfId="19965"/>
    <cellStyle name="Comma 26 3 2 7 3 6" xfId="19966"/>
    <cellStyle name="Comma 26 3 2 7 4" xfId="19967"/>
    <cellStyle name="Comma 26 3 2 7 5" xfId="19968"/>
    <cellStyle name="Comma 26 3 2 7 6" xfId="19969"/>
    <cellStyle name="Comma 26 3 2 7 7" xfId="19970"/>
    <cellStyle name="Comma 26 3 2 7 8" xfId="19971"/>
    <cellStyle name="Comma 26 3 2 8" xfId="19972"/>
    <cellStyle name="Comma 26 3 2 8 2" xfId="19973"/>
    <cellStyle name="Comma 26 3 2 8 2 2" xfId="19974"/>
    <cellStyle name="Comma 26 3 2 8 2 3" xfId="19975"/>
    <cellStyle name="Comma 26 3 2 8 2 4" xfId="19976"/>
    <cellStyle name="Comma 26 3 2 8 2 5" xfId="19977"/>
    <cellStyle name="Comma 26 3 2 8 2 6" xfId="19978"/>
    <cellStyle name="Comma 26 3 2 8 3" xfId="19979"/>
    <cellStyle name="Comma 26 3 2 8 4" xfId="19980"/>
    <cellStyle name="Comma 26 3 2 8 5" xfId="19981"/>
    <cellStyle name="Comma 26 3 2 8 6" xfId="19982"/>
    <cellStyle name="Comma 26 3 2 8 7" xfId="19983"/>
    <cellStyle name="Comma 26 3 2 9" xfId="19984"/>
    <cellStyle name="Comma 26 3 2 9 2" xfId="19985"/>
    <cellStyle name="Comma 26 3 2 9 3" xfId="19986"/>
    <cellStyle name="Comma 26 3 2 9 4" xfId="19987"/>
    <cellStyle name="Comma 26 3 2 9 5" xfId="19988"/>
    <cellStyle name="Comma 26 3 2 9 6" xfId="19989"/>
    <cellStyle name="Comma 26 3 3" xfId="19990"/>
    <cellStyle name="Comma 26 3 3 2" xfId="19991"/>
    <cellStyle name="Comma 26 3 3 2 2" xfId="19992"/>
    <cellStyle name="Comma 26 3 3 2 2 2" xfId="19993"/>
    <cellStyle name="Comma 26 3 3 2 2 2 2" xfId="19994"/>
    <cellStyle name="Comma 26 3 3 2 2 2 3" xfId="19995"/>
    <cellStyle name="Comma 26 3 3 2 2 2 4" xfId="19996"/>
    <cellStyle name="Comma 26 3 3 2 2 2 5" xfId="19997"/>
    <cellStyle name="Comma 26 3 3 2 2 2 6" xfId="19998"/>
    <cellStyle name="Comma 26 3 3 2 2 3" xfId="19999"/>
    <cellStyle name="Comma 26 3 3 2 2 4" xfId="20000"/>
    <cellStyle name="Comma 26 3 3 2 2 5" xfId="20001"/>
    <cellStyle name="Comma 26 3 3 2 2 6" xfId="20002"/>
    <cellStyle name="Comma 26 3 3 2 2 7" xfId="20003"/>
    <cellStyle name="Comma 26 3 3 2 3" xfId="20004"/>
    <cellStyle name="Comma 26 3 3 2 3 2" xfId="20005"/>
    <cellStyle name="Comma 26 3 3 2 3 3" xfId="20006"/>
    <cellStyle name="Comma 26 3 3 2 3 4" xfId="20007"/>
    <cellStyle name="Comma 26 3 3 2 3 5" xfId="20008"/>
    <cellStyle name="Comma 26 3 3 2 3 6" xfId="20009"/>
    <cellStyle name="Comma 26 3 3 2 4" xfId="20010"/>
    <cellStyle name="Comma 26 3 3 2 5" xfId="20011"/>
    <cellStyle name="Comma 26 3 3 2 6" xfId="20012"/>
    <cellStyle name="Comma 26 3 3 2 7" xfId="20013"/>
    <cellStyle name="Comma 26 3 3 2 8" xfId="20014"/>
    <cellStyle name="Comma 26 3 3 3" xfId="20015"/>
    <cellStyle name="Comma 26 3 3 3 2" xfId="20016"/>
    <cellStyle name="Comma 26 3 3 3 2 2" xfId="20017"/>
    <cellStyle name="Comma 26 3 3 3 2 3" xfId="20018"/>
    <cellStyle name="Comma 26 3 3 3 2 4" xfId="20019"/>
    <cellStyle name="Comma 26 3 3 3 2 5" xfId="20020"/>
    <cellStyle name="Comma 26 3 3 3 2 6" xfId="20021"/>
    <cellStyle name="Comma 26 3 3 3 3" xfId="20022"/>
    <cellStyle name="Comma 26 3 3 3 4" xfId="20023"/>
    <cellStyle name="Comma 26 3 3 3 5" xfId="20024"/>
    <cellStyle name="Comma 26 3 3 3 6" xfId="20025"/>
    <cellStyle name="Comma 26 3 3 3 7" xfId="20026"/>
    <cellStyle name="Comma 26 3 3 4" xfId="20027"/>
    <cellStyle name="Comma 26 3 3 4 2" xfId="20028"/>
    <cellStyle name="Comma 26 3 3 4 3" xfId="20029"/>
    <cellStyle name="Comma 26 3 3 4 4" xfId="20030"/>
    <cellStyle name="Comma 26 3 3 4 5" xfId="20031"/>
    <cellStyle name="Comma 26 3 3 4 6" xfId="20032"/>
    <cellStyle name="Comma 26 3 3 5" xfId="20033"/>
    <cellStyle name="Comma 26 3 3 6" xfId="20034"/>
    <cellStyle name="Comma 26 3 3 7" xfId="20035"/>
    <cellStyle name="Comma 26 3 3 8" xfId="20036"/>
    <cellStyle name="Comma 26 3 3 9" xfId="20037"/>
    <cellStyle name="Comma 26 3 4" xfId="20038"/>
    <cellStyle name="Comma 26 3 4 2" xfId="20039"/>
    <cellStyle name="Comma 26 3 4 2 2" xfId="20040"/>
    <cellStyle name="Comma 26 3 4 2 2 2" xfId="20041"/>
    <cellStyle name="Comma 26 3 4 2 2 2 2" xfId="20042"/>
    <cellStyle name="Comma 26 3 4 2 2 2 3" xfId="20043"/>
    <cellStyle name="Comma 26 3 4 2 2 2 4" xfId="20044"/>
    <cellStyle name="Comma 26 3 4 2 2 2 5" xfId="20045"/>
    <cellStyle name="Comma 26 3 4 2 2 2 6" xfId="20046"/>
    <cellStyle name="Comma 26 3 4 2 2 3" xfId="20047"/>
    <cellStyle name="Comma 26 3 4 2 2 4" xfId="20048"/>
    <cellStyle name="Comma 26 3 4 2 2 5" xfId="20049"/>
    <cellStyle name="Comma 26 3 4 2 2 6" xfId="20050"/>
    <cellStyle name="Comma 26 3 4 2 2 7" xfId="20051"/>
    <cellStyle name="Comma 26 3 4 2 3" xfId="20052"/>
    <cellStyle name="Comma 26 3 4 2 3 2" xfId="20053"/>
    <cellStyle name="Comma 26 3 4 2 3 3" xfId="20054"/>
    <cellStyle name="Comma 26 3 4 2 3 4" xfId="20055"/>
    <cellStyle name="Comma 26 3 4 2 3 5" xfId="20056"/>
    <cellStyle name="Comma 26 3 4 2 3 6" xfId="20057"/>
    <cellStyle name="Comma 26 3 4 2 4" xfId="20058"/>
    <cellStyle name="Comma 26 3 4 2 5" xfId="20059"/>
    <cellStyle name="Comma 26 3 4 2 6" xfId="20060"/>
    <cellStyle name="Comma 26 3 4 2 7" xfId="20061"/>
    <cellStyle name="Comma 26 3 4 2 8" xfId="20062"/>
    <cellStyle name="Comma 26 3 4 3" xfId="20063"/>
    <cellStyle name="Comma 26 3 4 3 2" xfId="20064"/>
    <cellStyle name="Comma 26 3 4 3 2 2" xfId="20065"/>
    <cellStyle name="Comma 26 3 4 3 2 3" xfId="20066"/>
    <cellStyle name="Comma 26 3 4 3 2 4" xfId="20067"/>
    <cellStyle name="Comma 26 3 4 3 2 5" xfId="20068"/>
    <cellStyle name="Comma 26 3 4 3 2 6" xfId="20069"/>
    <cellStyle name="Comma 26 3 4 3 3" xfId="20070"/>
    <cellStyle name="Comma 26 3 4 3 4" xfId="20071"/>
    <cellStyle name="Comma 26 3 4 3 5" xfId="20072"/>
    <cellStyle name="Comma 26 3 4 3 6" xfId="20073"/>
    <cellStyle name="Comma 26 3 4 3 7" xfId="20074"/>
    <cellStyle name="Comma 26 3 4 4" xfId="20075"/>
    <cellStyle name="Comma 26 3 4 4 2" xfId="20076"/>
    <cellStyle name="Comma 26 3 4 4 3" xfId="20077"/>
    <cellStyle name="Comma 26 3 4 4 4" xfId="20078"/>
    <cellStyle name="Comma 26 3 4 4 5" xfId="20079"/>
    <cellStyle name="Comma 26 3 4 4 6" xfId="20080"/>
    <cellStyle name="Comma 26 3 4 5" xfId="20081"/>
    <cellStyle name="Comma 26 3 4 6" xfId="20082"/>
    <cellStyle name="Comma 26 3 4 7" xfId="20083"/>
    <cellStyle name="Comma 26 3 4 8" xfId="20084"/>
    <cellStyle name="Comma 26 3 4 9" xfId="20085"/>
    <cellStyle name="Comma 26 3 5" xfId="20086"/>
    <cellStyle name="Comma 26 3 5 2" xfId="20087"/>
    <cellStyle name="Comma 26 3 5 2 2" xfId="20088"/>
    <cellStyle name="Comma 26 3 5 2 2 2" xfId="20089"/>
    <cellStyle name="Comma 26 3 5 2 2 2 2" xfId="20090"/>
    <cellStyle name="Comma 26 3 5 2 2 2 3" xfId="20091"/>
    <cellStyle name="Comma 26 3 5 2 2 2 4" xfId="20092"/>
    <cellStyle name="Comma 26 3 5 2 2 2 5" xfId="20093"/>
    <cellStyle name="Comma 26 3 5 2 2 2 6" xfId="20094"/>
    <cellStyle name="Comma 26 3 5 2 2 3" xfId="20095"/>
    <cellStyle name="Comma 26 3 5 2 2 4" xfId="20096"/>
    <cellStyle name="Comma 26 3 5 2 2 5" xfId="20097"/>
    <cellStyle name="Comma 26 3 5 2 2 6" xfId="20098"/>
    <cellStyle name="Comma 26 3 5 2 2 7" xfId="20099"/>
    <cellStyle name="Comma 26 3 5 2 3" xfId="20100"/>
    <cellStyle name="Comma 26 3 5 2 3 2" xfId="20101"/>
    <cellStyle name="Comma 26 3 5 2 3 3" xfId="20102"/>
    <cellStyle name="Comma 26 3 5 2 3 4" xfId="20103"/>
    <cellStyle name="Comma 26 3 5 2 3 5" xfId="20104"/>
    <cellStyle name="Comma 26 3 5 2 3 6" xfId="20105"/>
    <cellStyle name="Comma 26 3 5 2 4" xfId="20106"/>
    <cellStyle name="Comma 26 3 5 2 5" xfId="20107"/>
    <cellStyle name="Comma 26 3 5 2 6" xfId="20108"/>
    <cellStyle name="Comma 26 3 5 2 7" xfId="20109"/>
    <cellStyle name="Comma 26 3 5 2 8" xfId="20110"/>
    <cellStyle name="Comma 26 3 5 3" xfId="20111"/>
    <cellStyle name="Comma 26 3 5 3 2" xfId="20112"/>
    <cellStyle name="Comma 26 3 5 3 2 2" xfId="20113"/>
    <cellStyle name="Comma 26 3 5 3 2 3" xfId="20114"/>
    <cellStyle name="Comma 26 3 5 3 2 4" xfId="20115"/>
    <cellStyle name="Comma 26 3 5 3 2 5" xfId="20116"/>
    <cellStyle name="Comma 26 3 5 3 2 6" xfId="20117"/>
    <cellStyle name="Comma 26 3 5 3 3" xfId="20118"/>
    <cellStyle name="Comma 26 3 5 3 4" xfId="20119"/>
    <cellStyle name="Comma 26 3 5 3 5" xfId="20120"/>
    <cellStyle name="Comma 26 3 5 3 6" xfId="20121"/>
    <cellStyle name="Comma 26 3 5 3 7" xfId="20122"/>
    <cellStyle name="Comma 26 3 5 4" xfId="20123"/>
    <cellStyle name="Comma 26 3 5 4 2" xfId="20124"/>
    <cellStyle name="Comma 26 3 5 4 3" xfId="20125"/>
    <cellStyle name="Comma 26 3 5 4 4" xfId="20126"/>
    <cellStyle name="Comma 26 3 5 4 5" xfId="20127"/>
    <cellStyle name="Comma 26 3 5 4 6" xfId="20128"/>
    <cellStyle name="Comma 26 3 5 5" xfId="20129"/>
    <cellStyle name="Comma 26 3 5 6" xfId="20130"/>
    <cellStyle name="Comma 26 3 5 7" xfId="20131"/>
    <cellStyle name="Comma 26 3 5 8" xfId="20132"/>
    <cellStyle name="Comma 26 3 5 9" xfId="20133"/>
    <cellStyle name="Comma 26 3 6" xfId="20134"/>
    <cellStyle name="Comma 26 3 6 2" xfId="20135"/>
    <cellStyle name="Comma 26 3 6 2 2" xfId="20136"/>
    <cellStyle name="Comma 26 3 6 2 2 2" xfId="20137"/>
    <cellStyle name="Comma 26 3 6 2 2 2 2" xfId="20138"/>
    <cellStyle name="Comma 26 3 6 2 2 2 3" xfId="20139"/>
    <cellStyle name="Comma 26 3 6 2 2 2 4" xfId="20140"/>
    <cellStyle name="Comma 26 3 6 2 2 2 5" xfId="20141"/>
    <cellStyle name="Comma 26 3 6 2 2 2 6" xfId="20142"/>
    <cellStyle name="Comma 26 3 6 2 2 3" xfId="20143"/>
    <cellStyle name="Comma 26 3 6 2 2 4" xfId="20144"/>
    <cellStyle name="Comma 26 3 6 2 2 5" xfId="20145"/>
    <cellStyle name="Comma 26 3 6 2 2 6" xfId="20146"/>
    <cellStyle name="Comma 26 3 6 2 2 7" xfId="20147"/>
    <cellStyle name="Comma 26 3 6 2 3" xfId="20148"/>
    <cellStyle name="Comma 26 3 6 2 3 2" xfId="20149"/>
    <cellStyle name="Comma 26 3 6 2 3 3" xfId="20150"/>
    <cellStyle name="Comma 26 3 6 2 3 4" xfId="20151"/>
    <cellStyle name="Comma 26 3 6 2 3 5" xfId="20152"/>
    <cellStyle name="Comma 26 3 6 2 3 6" xfId="20153"/>
    <cellStyle name="Comma 26 3 6 2 4" xfId="20154"/>
    <cellStyle name="Comma 26 3 6 2 5" xfId="20155"/>
    <cellStyle name="Comma 26 3 6 2 6" xfId="20156"/>
    <cellStyle name="Comma 26 3 6 2 7" xfId="20157"/>
    <cellStyle name="Comma 26 3 6 2 8" xfId="20158"/>
    <cellStyle name="Comma 26 3 6 3" xfId="20159"/>
    <cellStyle name="Comma 26 3 6 3 2" xfId="20160"/>
    <cellStyle name="Comma 26 3 6 3 2 2" xfId="20161"/>
    <cellStyle name="Comma 26 3 6 3 2 3" xfId="20162"/>
    <cellStyle name="Comma 26 3 6 3 2 4" xfId="20163"/>
    <cellStyle name="Comma 26 3 6 3 2 5" xfId="20164"/>
    <cellStyle name="Comma 26 3 6 3 2 6" xfId="20165"/>
    <cellStyle name="Comma 26 3 6 3 3" xfId="20166"/>
    <cellStyle name="Comma 26 3 6 3 4" xfId="20167"/>
    <cellStyle name="Comma 26 3 6 3 5" xfId="20168"/>
    <cellStyle name="Comma 26 3 6 3 6" xfId="20169"/>
    <cellStyle name="Comma 26 3 6 3 7" xfId="20170"/>
    <cellStyle name="Comma 26 3 6 4" xfId="20171"/>
    <cellStyle name="Comma 26 3 6 4 2" xfId="20172"/>
    <cellStyle name="Comma 26 3 6 4 3" xfId="20173"/>
    <cellStyle name="Comma 26 3 6 4 4" xfId="20174"/>
    <cellStyle name="Comma 26 3 6 4 5" xfId="20175"/>
    <cellStyle name="Comma 26 3 6 4 6" xfId="20176"/>
    <cellStyle name="Comma 26 3 6 5" xfId="20177"/>
    <cellStyle name="Comma 26 3 6 6" xfId="20178"/>
    <cellStyle name="Comma 26 3 6 7" xfId="20179"/>
    <cellStyle name="Comma 26 3 6 8" xfId="20180"/>
    <cellStyle name="Comma 26 3 6 9" xfId="20181"/>
    <cellStyle name="Comma 26 3 7" xfId="20182"/>
    <cellStyle name="Comma 26 3 7 2" xfId="20183"/>
    <cellStyle name="Comma 26 3 7 2 2" xfId="20184"/>
    <cellStyle name="Comma 26 3 7 2 2 2" xfId="20185"/>
    <cellStyle name="Comma 26 3 7 2 2 2 2" xfId="20186"/>
    <cellStyle name="Comma 26 3 7 2 2 2 3" xfId="20187"/>
    <cellStyle name="Comma 26 3 7 2 2 2 4" xfId="20188"/>
    <cellStyle name="Comma 26 3 7 2 2 2 5" xfId="20189"/>
    <cellStyle name="Comma 26 3 7 2 2 2 6" xfId="20190"/>
    <cellStyle name="Comma 26 3 7 2 2 3" xfId="20191"/>
    <cellStyle name="Comma 26 3 7 2 2 4" xfId="20192"/>
    <cellStyle name="Comma 26 3 7 2 2 5" xfId="20193"/>
    <cellStyle name="Comma 26 3 7 2 2 6" xfId="20194"/>
    <cellStyle name="Comma 26 3 7 2 2 7" xfId="20195"/>
    <cellStyle name="Comma 26 3 7 2 3" xfId="20196"/>
    <cellStyle name="Comma 26 3 7 2 3 2" xfId="20197"/>
    <cellStyle name="Comma 26 3 7 2 3 3" xfId="20198"/>
    <cellStyle name="Comma 26 3 7 2 3 4" xfId="20199"/>
    <cellStyle name="Comma 26 3 7 2 3 5" xfId="20200"/>
    <cellStyle name="Comma 26 3 7 2 3 6" xfId="20201"/>
    <cellStyle name="Comma 26 3 7 2 4" xfId="20202"/>
    <cellStyle name="Comma 26 3 7 2 5" xfId="20203"/>
    <cellStyle name="Comma 26 3 7 2 6" xfId="20204"/>
    <cellStyle name="Comma 26 3 7 2 7" xfId="20205"/>
    <cellStyle name="Comma 26 3 7 2 8" xfId="20206"/>
    <cellStyle name="Comma 26 3 7 3" xfId="20207"/>
    <cellStyle name="Comma 26 3 7 3 2" xfId="20208"/>
    <cellStyle name="Comma 26 3 7 3 2 2" xfId="20209"/>
    <cellStyle name="Comma 26 3 7 3 2 3" xfId="20210"/>
    <cellStyle name="Comma 26 3 7 3 2 4" xfId="20211"/>
    <cellStyle name="Comma 26 3 7 3 2 5" xfId="20212"/>
    <cellStyle name="Comma 26 3 7 3 2 6" xfId="20213"/>
    <cellStyle name="Comma 26 3 7 3 3" xfId="20214"/>
    <cellStyle name="Comma 26 3 7 3 4" xfId="20215"/>
    <cellStyle name="Comma 26 3 7 3 5" xfId="20216"/>
    <cellStyle name="Comma 26 3 7 3 6" xfId="20217"/>
    <cellStyle name="Comma 26 3 7 3 7" xfId="20218"/>
    <cellStyle name="Comma 26 3 7 4" xfId="20219"/>
    <cellStyle name="Comma 26 3 7 4 2" xfId="20220"/>
    <cellStyle name="Comma 26 3 7 4 3" xfId="20221"/>
    <cellStyle name="Comma 26 3 7 4 4" xfId="20222"/>
    <cellStyle name="Comma 26 3 7 4 5" xfId="20223"/>
    <cellStyle name="Comma 26 3 7 4 6" xfId="20224"/>
    <cellStyle name="Comma 26 3 7 5" xfId="20225"/>
    <cellStyle name="Comma 26 3 7 6" xfId="20226"/>
    <cellStyle name="Comma 26 3 7 7" xfId="20227"/>
    <cellStyle name="Comma 26 3 7 8" xfId="20228"/>
    <cellStyle name="Comma 26 3 7 9" xfId="20229"/>
    <cellStyle name="Comma 26 3 8" xfId="20230"/>
    <cellStyle name="Comma 26 3 8 2" xfId="20231"/>
    <cellStyle name="Comma 26 3 8 2 2" xfId="20232"/>
    <cellStyle name="Comma 26 3 8 2 2 2" xfId="20233"/>
    <cellStyle name="Comma 26 3 8 2 2 3" xfId="20234"/>
    <cellStyle name="Comma 26 3 8 2 2 4" xfId="20235"/>
    <cellStyle name="Comma 26 3 8 2 2 5" xfId="20236"/>
    <cellStyle name="Comma 26 3 8 2 2 6" xfId="20237"/>
    <cellStyle name="Comma 26 3 8 2 3" xfId="20238"/>
    <cellStyle name="Comma 26 3 8 2 4" xfId="20239"/>
    <cellStyle name="Comma 26 3 8 2 5" xfId="20240"/>
    <cellStyle name="Comma 26 3 8 2 6" xfId="20241"/>
    <cellStyle name="Comma 26 3 8 2 7" xfId="20242"/>
    <cellStyle name="Comma 26 3 8 3" xfId="20243"/>
    <cellStyle name="Comma 26 3 8 3 2" xfId="20244"/>
    <cellStyle name="Comma 26 3 8 3 3" xfId="20245"/>
    <cellStyle name="Comma 26 3 8 3 4" xfId="20246"/>
    <cellStyle name="Comma 26 3 8 3 5" xfId="20247"/>
    <cellStyle name="Comma 26 3 8 3 6" xfId="20248"/>
    <cellStyle name="Comma 26 3 8 4" xfId="20249"/>
    <cellStyle name="Comma 26 3 8 5" xfId="20250"/>
    <cellStyle name="Comma 26 3 8 6" xfId="20251"/>
    <cellStyle name="Comma 26 3 8 7" xfId="20252"/>
    <cellStyle name="Comma 26 3 8 8" xfId="20253"/>
    <cellStyle name="Comma 26 3 9" xfId="20254"/>
    <cellStyle name="Comma 26 3 9 2" xfId="20255"/>
    <cellStyle name="Comma 26 3 9 2 2" xfId="20256"/>
    <cellStyle name="Comma 26 3 9 2 3" xfId="20257"/>
    <cellStyle name="Comma 26 3 9 2 4" xfId="20258"/>
    <cellStyle name="Comma 26 3 9 2 5" xfId="20259"/>
    <cellStyle name="Comma 26 3 9 2 6" xfId="20260"/>
    <cellStyle name="Comma 26 3 9 3" xfId="20261"/>
    <cellStyle name="Comma 26 3 9 4" xfId="20262"/>
    <cellStyle name="Comma 26 3 9 5" xfId="20263"/>
    <cellStyle name="Comma 26 3 9 6" xfId="20264"/>
    <cellStyle name="Comma 26 3 9 7" xfId="20265"/>
    <cellStyle name="Comma 26 4" xfId="20266"/>
    <cellStyle name="Comma 26 4 10" xfId="20267"/>
    <cellStyle name="Comma 26 4 10 2" xfId="20268"/>
    <cellStyle name="Comma 26 4 10 3" xfId="20269"/>
    <cellStyle name="Comma 26 4 10 4" xfId="20270"/>
    <cellStyle name="Comma 26 4 10 5" xfId="20271"/>
    <cellStyle name="Comma 26 4 10 6" xfId="20272"/>
    <cellStyle name="Comma 26 4 11" xfId="20273"/>
    <cellStyle name="Comma 26 4 12" xfId="20274"/>
    <cellStyle name="Comma 26 4 13" xfId="20275"/>
    <cellStyle name="Comma 26 4 14" xfId="20276"/>
    <cellStyle name="Comma 26 4 15" xfId="20277"/>
    <cellStyle name="Comma 26 4 2" xfId="20278"/>
    <cellStyle name="Comma 26 4 2 10" xfId="20279"/>
    <cellStyle name="Comma 26 4 2 11" xfId="20280"/>
    <cellStyle name="Comma 26 4 2 12" xfId="20281"/>
    <cellStyle name="Comma 26 4 2 13" xfId="20282"/>
    <cellStyle name="Comma 26 4 2 14" xfId="20283"/>
    <cellStyle name="Comma 26 4 2 2" xfId="20284"/>
    <cellStyle name="Comma 26 4 2 2 2" xfId="20285"/>
    <cellStyle name="Comma 26 4 2 2 2 2" xfId="20286"/>
    <cellStyle name="Comma 26 4 2 2 2 2 2" xfId="20287"/>
    <cellStyle name="Comma 26 4 2 2 2 2 2 2" xfId="20288"/>
    <cellStyle name="Comma 26 4 2 2 2 2 2 3" xfId="20289"/>
    <cellStyle name="Comma 26 4 2 2 2 2 2 4" xfId="20290"/>
    <cellStyle name="Comma 26 4 2 2 2 2 2 5" xfId="20291"/>
    <cellStyle name="Comma 26 4 2 2 2 2 2 6" xfId="20292"/>
    <cellStyle name="Comma 26 4 2 2 2 2 3" xfId="20293"/>
    <cellStyle name="Comma 26 4 2 2 2 2 4" xfId="20294"/>
    <cellStyle name="Comma 26 4 2 2 2 2 5" xfId="20295"/>
    <cellStyle name="Comma 26 4 2 2 2 2 6" xfId="20296"/>
    <cellStyle name="Comma 26 4 2 2 2 2 7" xfId="20297"/>
    <cellStyle name="Comma 26 4 2 2 2 3" xfId="20298"/>
    <cellStyle name="Comma 26 4 2 2 2 3 2" xfId="20299"/>
    <cellStyle name="Comma 26 4 2 2 2 3 3" xfId="20300"/>
    <cellStyle name="Comma 26 4 2 2 2 3 4" xfId="20301"/>
    <cellStyle name="Comma 26 4 2 2 2 3 5" xfId="20302"/>
    <cellStyle name="Comma 26 4 2 2 2 3 6" xfId="20303"/>
    <cellStyle name="Comma 26 4 2 2 2 4" xfId="20304"/>
    <cellStyle name="Comma 26 4 2 2 2 5" xfId="20305"/>
    <cellStyle name="Comma 26 4 2 2 2 6" xfId="20306"/>
    <cellStyle name="Comma 26 4 2 2 2 7" xfId="20307"/>
    <cellStyle name="Comma 26 4 2 2 2 8" xfId="20308"/>
    <cellStyle name="Comma 26 4 2 2 3" xfId="20309"/>
    <cellStyle name="Comma 26 4 2 2 3 2" xfId="20310"/>
    <cellStyle name="Comma 26 4 2 2 3 2 2" xfId="20311"/>
    <cellStyle name="Comma 26 4 2 2 3 2 3" xfId="20312"/>
    <cellStyle name="Comma 26 4 2 2 3 2 4" xfId="20313"/>
    <cellStyle name="Comma 26 4 2 2 3 2 5" xfId="20314"/>
    <cellStyle name="Comma 26 4 2 2 3 2 6" xfId="20315"/>
    <cellStyle name="Comma 26 4 2 2 3 3" xfId="20316"/>
    <cellStyle name="Comma 26 4 2 2 3 4" xfId="20317"/>
    <cellStyle name="Comma 26 4 2 2 3 5" xfId="20318"/>
    <cellStyle name="Comma 26 4 2 2 3 6" xfId="20319"/>
    <cellStyle name="Comma 26 4 2 2 3 7" xfId="20320"/>
    <cellStyle name="Comma 26 4 2 2 4" xfId="20321"/>
    <cellStyle name="Comma 26 4 2 2 4 2" xfId="20322"/>
    <cellStyle name="Comma 26 4 2 2 4 3" xfId="20323"/>
    <cellStyle name="Comma 26 4 2 2 4 4" xfId="20324"/>
    <cellStyle name="Comma 26 4 2 2 4 5" xfId="20325"/>
    <cellStyle name="Comma 26 4 2 2 4 6" xfId="20326"/>
    <cellStyle name="Comma 26 4 2 2 5" xfId="20327"/>
    <cellStyle name="Comma 26 4 2 2 6" xfId="20328"/>
    <cellStyle name="Comma 26 4 2 2 7" xfId="20329"/>
    <cellStyle name="Comma 26 4 2 2 8" xfId="20330"/>
    <cellStyle name="Comma 26 4 2 2 9" xfId="20331"/>
    <cellStyle name="Comma 26 4 2 3" xfId="20332"/>
    <cellStyle name="Comma 26 4 2 3 2" xfId="20333"/>
    <cellStyle name="Comma 26 4 2 3 2 2" xfId="20334"/>
    <cellStyle name="Comma 26 4 2 3 2 2 2" xfId="20335"/>
    <cellStyle name="Comma 26 4 2 3 2 2 2 2" xfId="20336"/>
    <cellStyle name="Comma 26 4 2 3 2 2 2 3" xfId="20337"/>
    <cellStyle name="Comma 26 4 2 3 2 2 2 4" xfId="20338"/>
    <cellStyle name="Comma 26 4 2 3 2 2 2 5" xfId="20339"/>
    <cellStyle name="Comma 26 4 2 3 2 2 2 6" xfId="20340"/>
    <cellStyle name="Comma 26 4 2 3 2 2 3" xfId="20341"/>
    <cellStyle name="Comma 26 4 2 3 2 2 4" xfId="20342"/>
    <cellStyle name="Comma 26 4 2 3 2 2 5" xfId="20343"/>
    <cellStyle name="Comma 26 4 2 3 2 2 6" xfId="20344"/>
    <cellStyle name="Comma 26 4 2 3 2 2 7" xfId="20345"/>
    <cellStyle name="Comma 26 4 2 3 2 3" xfId="20346"/>
    <cellStyle name="Comma 26 4 2 3 2 3 2" xfId="20347"/>
    <cellStyle name="Comma 26 4 2 3 2 3 3" xfId="20348"/>
    <cellStyle name="Comma 26 4 2 3 2 3 4" xfId="20349"/>
    <cellStyle name="Comma 26 4 2 3 2 3 5" xfId="20350"/>
    <cellStyle name="Comma 26 4 2 3 2 3 6" xfId="20351"/>
    <cellStyle name="Comma 26 4 2 3 2 4" xfId="20352"/>
    <cellStyle name="Comma 26 4 2 3 2 5" xfId="20353"/>
    <cellStyle name="Comma 26 4 2 3 2 6" xfId="20354"/>
    <cellStyle name="Comma 26 4 2 3 2 7" xfId="20355"/>
    <cellStyle name="Comma 26 4 2 3 2 8" xfId="20356"/>
    <cellStyle name="Comma 26 4 2 3 3" xfId="20357"/>
    <cellStyle name="Comma 26 4 2 3 3 2" xfId="20358"/>
    <cellStyle name="Comma 26 4 2 3 3 2 2" xfId="20359"/>
    <cellStyle name="Comma 26 4 2 3 3 2 3" xfId="20360"/>
    <cellStyle name="Comma 26 4 2 3 3 2 4" xfId="20361"/>
    <cellStyle name="Comma 26 4 2 3 3 2 5" xfId="20362"/>
    <cellStyle name="Comma 26 4 2 3 3 2 6" xfId="20363"/>
    <cellStyle name="Comma 26 4 2 3 3 3" xfId="20364"/>
    <cellStyle name="Comma 26 4 2 3 3 4" xfId="20365"/>
    <cellStyle name="Comma 26 4 2 3 3 5" xfId="20366"/>
    <cellStyle name="Comma 26 4 2 3 3 6" xfId="20367"/>
    <cellStyle name="Comma 26 4 2 3 3 7" xfId="20368"/>
    <cellStyle name="Comma 26 4 2 3 4" xfId="20369"/>
    <cellStyle name="Comma 26 4 2 3 4 2" xfId="20370"/>
    <cellStyle name="Comma 26 4 2 3 4 3" xfId="20371"/>
    <cellStyle name="Comma 26 4 2 3 4 4" xfId="20372"/>
    <cellStyle name="Comma 26 4 2 3 4 5" xfId="20373"/>
    <cellStyle name="Comma 26 4 2 3 4 6" xfId="20374"/>
    <cellStyle name="Comma 26 4 2 3 5" xfId="20375"/>
    <cellStyle name="Comma 26 4 2 3 6" xfId="20376"/>
    <cellStyle name="Comma 26 4 2 3 7" xfId="20377"/>
    <cellStyle name="Comma 26 4 2 3 8" xfId="20378"/>
    <cellStyle name="Comma 26 4 2 3 9" xfId="20379"/>
    <cellStyle name="Comma 26 4 2 4" xfId="20380"/>
    <cellStyle name="Comma 26 4 2 4 2" xfId="20381"/>
    <cellStyle name="Comma 26 4 2 4 2 2" xfId="20382"/>
    <cellStyle name="Comma 26 4 2 4 2 2 2" xfId="20383"/>
    <cellStyle name="Comma 26 4 2 4 2 2 2 2" xfId="20384"/>
    <cellStyle name="Comma 26 4 2 4 2 2 2 3" xfId="20385"/>
    <cellStyle name="Comma 26 4 2 4 2 2 2 4" xfId="20386"/>
    <cellStyle name="Comma 26 4 2 4 2 2 2 5" xfId="20387"/>
    <cellStyle name="Comma 26 4 2 4 2 2 2 6" xfId="20388"/>
    <cellStyle name="Comma 26 4 2 4 2 2 3" xfId="20389"/>
    <cellStyle name="Comma 26 4 2 4 2 2 4" xfId="20390"/>
    <cellStyle name="Comma 26 4 2 4 2 2 5" xfId="20391"/>
    <cellStyle name="Comma 26 4 2 4 2 2 6" xfId="20392"/>
    <cellStyle name="Comma 26 4 2 4 2 2 7" xfId="20393"/>
    <cellStyle name="Comma 26 4 2 4 2 3" xfId="20394"/>
    <cellStyle name="Comma 26 4 2 4 2 3 2" xfId="20395"/>
    <cellStyle name="Comma 26 4 2 4 2 3 3" xfId="20396"/>
    <cellStyle name="Comma 26 4 2 4 2 3 4" xfId="20397"/>
    <cellStyle name="Comma 26 4 2 4 2 3 5" xfId="20398"/>
    <cellStyle name="Comma 26 4 2 4 2 3 6" xfId="20399"/>
    <cellStyle name="Comma 26 4 2 4 2 4" xfId="20400"/>
    <cellStyle name="Comma 26 4 2 4 2 5" xfId="20401"/>
    <cellStyle name="Comma 26 4 2 4 2 6" xfId="20402"/>
    <cellStyle name="Comma 26 4 2 4 2 7" xfId="20403"/>
    <cellStyle name="Comma 26 4 2 4 2 8" xfId="20404"/>
    <cellStyle name="Comma 26 4 2 4 3" xfId="20405"/>
    <cellStyle name="Comma 26 4 2 4 3 2" xfId="20406"/>
    <cellStyle name="Comma 26 4 2 4 3 2 2" xfId="20407"/>
    <cellStyle name="Comma 26 4 2 4 3 2 3" xfId="20408"/>
    <cellStyle name="Comma 26 4 2 4 3 2 4" xfId="20409"/>
    <cellStyle name="Comma 26 4 2 4 3 2 5" xfId="20410"/>
    <cellStyle name="Comma 26 4 2 4 3 2 6" xfId="20411"/>
    <cellStyle name="Comma 26 4 2 4 3 3" xfId="20412"/>
    <cellStyle name="Comma 26 4 2 4 3 4" xfId="20413"/>
    <cellStyle name="Comma 26 4 2 4 3 5" xfId="20414"/>
    <cellStyle name="Comma 26 4 2 4 3 6" xfId="20415"/>
    <cellStyle name="Comma 26 4 2 4 3 7" xfId="20416"/>
    <cellStyle name="Comma 26 4 2 4 4" xfId="20417"/>
    <cellStyle name="Comma 26 4 2 4 4 2" xfId="20418"/>
    <cellStyle name="Comma 26 4 2 4 4 3" xfId="20419"/>
    <cellStyle name="Comma 26 4 2 4 4 4" xfId="20420"/>
    <cellStyle name="Comma 26 4 2 4 4 5" xfId="20421"/>
    <cellStyle name="Comma 26 4 2 4 4 6" xfId="20422"/>
    <cellStyle name="Comma 26 4 2 4 5" xfId="20423"/>
    <cellStyle name="Comma 26 4 2 4 6" xfId="20424"/>
    <cellStyle name="Comma 26 4 2 4 7" xfId="20425"/>
    <cellStyle name="Comma 26 4 2 4 8" xfId="20426"/>
    <cellStyle name="Comma 26 4 2 4 9" xfId="20427"/>
    <cellStyle name="Comma 26 4 2 5" xfId="20428"/>
    <cellStyle name="Comma 26 4 2 5 2" xfId="20429"/>
    <cellStyle name="Comma 26 4 2 5 2 2" xfId="20430"/>
    <cellStyle name="Comma 26 4 2 5 2 2 2" xfId="20431"/>
    <cellStyle name="Comma 26 4 2 5 2 2 2 2" xfId="20432"/>
    <cellStyle name="Comma 26 4 2 5 2 2 2 3" xfId="20433"/>
    <cellStyle name="Comma 26 4 2 5 2 2 2 4" xfId="20434"/>
    <cellStyle name="Comma 26 4 2 5 2 2 2 5" xfId="20435"/>
    <cellStyle name="Comma 26 4 2 5 2 2 2 6" xfId="20436"/>
    <cellStyle name="Comma 26 4 2 5 2 2 3" xfId="20437"/>
    <cellStyle name="Comma 26 4 2 5 2 2 4" xfId="20438"/>
    <cellStyle name="Comma 26 4 2 5 2 2 5" xfId="20439"/>
    <cellStyle name="Comma 26 4 2 5 2 2 6" xfId="20440"/>
    <cellStyle name="Comma 26 4 2 5 2 2 7" xfId="20441"/>
    <cellStyle name="Comma 26 4 2 5 2 3" xfId="20442"/>
    <cellStyle name="Comma 26 4 2 5 2 3 2" xfId="20443"/>
    <cellStyle name="Comma 26 4 2 5 2 3 3" xfId="20444"/>
    <cellStyle name="Comma 26 4 2 5 2 3 4" xfId="20445"/>
    <cellStyle name="Comma 26 4 2 5 2 3 5" xfId="20446"/>
    <cellStyle name="Comma 26 4 2 5 2 3 6" xfId="20447"/>
    <cellStyle name="Comma 26 4 2 5 2 4" xfId="20448"/>
    <cellStyle name="Comma 26 4 2 5 2 5" xfId="20449"/>
    <cellStyle name="Comma 26 4 2 5 2 6" xfId="20450"/>
    <cellStyle name="Comma 26 4 2 5 2 7" xfId="20451"/>
    <cellStyle name="Comma 26 4 2 5 2 8" xfId="20452"/>
    <cellStyle name="Comma 26 4 2 5 3" xfId="20453"/>
    <cellStyle name="Comma 26 4 2 5 3 2" xfId="20454"/>
    <cellStyle name="Comma 26 4 2 5 3 2 2" xfId="20455"/>
    <cellStyle name="Comma 26 4 2 5 3 2 3" xfId="20456"/>
    <cellStyle name="Comma 26 4 2 5 3 2 4" xfId="20457"/>
    <cellStyle name="Comma 26 4 2 5 3 2 5" xfId="20458"/>
    <cellStyle name="Comma 26 4 2 5 3 2 6" xfId="20459"/>
    <cellStyle name="Comma 26 4 2 5 3 3" xfId="20460"/>
    <cellStyle name="Comma 26 4 2 5 3 4" xfId="20461"/>
    <cellStyle name="Comma 26 4 2 5 3 5" xfId="20462"/>
    <cellStyle name="Comma 26 4 2 5 3 6" xfId="20463"/>
    <cellStyle name="Comma 26 4 2 5 3 7" xfId="20464"/>
    <cellStyle name="Comma 26 4 2 5 4" xfId="20465"/>
    <cellStyle name="Comma 26 4 2 5 4 2" xfId="20466"/>
    <cellStyle name="Comma 26 4 2 5 4 3" xfId="20467"/>
    <cellStyle name="Comma 26 4 2 5 4 4" xfId="20468"/>
    <cellStyle name="Comma 26 4 2 5 4 5" xfId="20469"/>
    <cellStyle name="Comma 26 4 2 5 4 6" xfId="20470"/>
    <cellStyle name="Comma 26 4 2 5 5" xfId="20471"/>
    <cellStyle name="Comma 26 4 2 5 6" xfId="20472"/>
    <cellStyle name="Comma 26 4 2 5 7" xfId="20473"/>
    <cellStyle name="Comma 26 4 2 5 8" xfId="20474"/>
    <cellStyle name="Comma 26 4 2 5 9" xfId="20475"/>
    <cellStyle name="Comma 26 4 2 6" xfId="20476"/>
    <cellStyle name="Comma 26 4 2 6 2" xfId="20477"/>
    <cellStyle name="Comma 26 4 2 6 2 2" xfId="20478"/>
    <cellStyle name="Comma 26 4 2 6 2 2 2" xfId="20479"/>
    <cellStyle name="Comma 26 4 2 6 2 2 2 2" xfId="20480"/>
    <cellStyle name="Comma 26 4 2 6 2 2 2 3" xfId="20481"/>
    <cellStyle name="Comma 26 4 2 6 2 2 2 4" xfId="20482"/>
    <cellStyle name="Comma 26 4 2 6 2 2 2 5" xfId="20483"/>
    <cellStyle name="Comma 26 4 2 6 2 2 2 6" xfId="20484"/>
    <cellStyle name="Comma 26 4 2 6 2 2 3" xfId="20485"/>
    <cellStyle name="Comma 26 4 2 6 2 2 4" xfId="20486"/>
    <cellStyle name="Comma 26 4 2 6 2 2 5" xfId="20487"/>
    <cellStyle name="Comma 26 4 2 6 2 2 6" xfId="20488"/>
    <cellStyle name="Comma 26 4 2 6 2 2 7" xfId="20489"/>
    <cellStyle name="Comma 26 4 2 6 2 3" xfId="20490"/>
    <cellStyle name="Comma 26 4 2 6 2 3 2" xfId="20491"/>
    <cellStyle name="Comma 26 4 2 6 2 3 3" xfId="20492"/>
    <cellStyle name="Comma 26 4 2 6 2 3 4" xfId="20493"/>
    <cellStyle name="Comma 26 4 2 6 2 3 5" xfId="20494"/>
    <cellStyle name="Comma 26 4 2 6 2 3 6" xfId="20495"/>
    <cellStyle name="Comma 26 4 2 6 2 4" xfId="20496"/>
    <cellStyle name="Comma 26 4 2 6 2 5" xfId="20497"/>
    <cellStyle name="Comma 26 4 2 6 2 6" xfId="20498"/>
    <cellStyle name="Comma 26 4 2 6 2 7" xfId="20499"/>
    <cellStyle name="Comma 26 4 2 6 2 8" xfId="20500"/>
    <cellStyle name="Comma 26 4 2 6 3" xfId="20501"/>
    <cellStyle name="Comma 26 4 2 6 3 2" xfId="20502"/>
    <cellStyle name="Comma 26 4 2 6 3 2 2" xfId="20503"/>
    <cellStyle name="Comma 26 4 2 6 3 2 3" xfId="20504"/>
    <cellStyle name="Comma 26 4 2 6 3 2 4" xfId="20505"/>
    <cellStyle name="Comma 26 4 2 6 3 2 5" xfId="20506"/>
    <cellStyle name="Comma 26 4 2 6 3 2 6" xfId="20507"/>
    <cellStyle name="Comma 26 4 2 6 3 3" xfId="20508"/>
    <cellStyle name="Comma 26 4 2 6 3 4" xfId="20509"/>
    <cellStyle name="Comma 26 4 2 6 3 5" xfId="20510"/>
    <cellStyle name="Comma 26 4 2 6 3 6" xfId="20511"/>
    <cellStyle name="Comma 26 4 2 6 3 7" xfId="20512"/>
    <cellStyle name="Comma 26 4 2 6 4" xfId="20513"/>
    <cellStyle name="Comma 26 4 2 6 4 2" xfId="20514"/>
    <cellStyle name="Comma 26 4 2 6 4 3" xfId="20515"/>
    <cellStyle name="Comma 26 4 2 6 4 4" xfId="20516"/>
    <cellStyle name="Comma 26 4 2 6 4 5" xfId="20517"/>
    <cellStyle name="Comma 26 4 2 6 4 6" xfId="20518"/>
    <cellStyle name="Comma 26 4 2 6 5" xfId="20519"/>
    <cellStyle name="Comma 26 4 2 6 6" xfId="20520"/>
    <cellStyle name="Comma 26 4 2 6 7" xfId="20521"/>
    <cellStyle name="Comma 26 4 2 6 8" xfId="20522"/>
    <cellStyle name="Comma 26 4 2 6 9" xfId="20523"/>
    <cellStyle name="Comma 26 4 2 7" xfId="20524"/>
    <cellStyle name="Comma 26 4 2 7 2" xfId="20525"/>
    <cellStyle name="Comma 26 4 2 7 2 2" xfId="20526"/>
    <cellStyle name="Comma 26 4 2 7 2 2 2" xfId="20527"/>
    <cellStyle name="Comma 26 4 2 7 2 2 3" xfId="20528"/>
    <cellStyle name="Comma 26 4 2 7 2 2 4" xfId="20529"/>
    <cellStyle name="Comma 26 4 2 7 2 2 5" xfId="20530"/>
    <cellStyle name="Comma 26 4 2 7 2 2 6" xfId="20531"/>
    <cellStyle name="Comma 26 4 2 7 2 3" xfId="20532"/>
    <cellStyle name="Comma 26 4 2 7 2 4" xfId="20533"/>
    <cellStyle name="Comma 26 4 2 7 2 5" xfId="20534"/>
    <cellStyle name="Comma 26 4 2 7 2 6" xfId="20535"/>
    <cellStyle name="Comma 26 4 2 7 2 7" xfId="20536"/>
    <cellStyle name="Comma 26 4 2 7 3" xfId="20537"/>
    <cellStyle name="Comma 26 4 2 7 3 2" xfId="20538"/>
    <cellStyle name="Comma 26 4 2 7 3 3" xfId="20539"/>
    <cellStyle name="Comma 26 4 2 7 3 4" xfId="20540"/>
    <cellStyle name="Comma 26 4 2 7 3 5" xfId="20541"/>
    <cellStyle name="Comma 26 4 2 7 3 6" xfId="20542"/>
    <cellStyle name="Comma 26 4 2 7 4" xfId="20543"/>
    <cellStyle name="Comma 26 4 2 7 5" xfId="20544"/>
    <cellStyle name="Comma 26 4 2 7 6" xfId="20545"/>
    <cellStyle name="Comma 26 4 2 7 7" xfId="20546"/>
    <cellStyle name="Comma 26 4 2 7 8" xfId="20547"/>
    <cellStyle name="Comma 26 4 2 8" xfId="20548"/>
    <cellStyle name="Comma 26 4 2 8 2" xfId="20549"/>
    <cellStyle name="Comma 26 4 2 8 2 2" xfId="20550"/>
    <cellStyle name="Comma 26 4 2 8 2 3" xfId="20551"/>
    <cellStyle name="Comma 26 4 2 8 2 4" xfId="20552"/>
    <cellStyle name="Comma 26 4 2 8 2 5" xfId="20553"/>
    <cellStyle name="Comma 26 4 2 8 2 6" xfId="20554"/>
    <cellStyle name="Comma 26 4 2 8 3" xfId="20555"/>
    <cellStyle name="Comma 26 4 2 8 4" xfId="20556"/>
    <cellStyle name="Comma 26 4 2 8 5" xfId="20557"/>
    <cellStyle name="Comma 26 4 2 8 6" xfId="20558"/>
    <cellStyle name="Comma 26 4 2 8 7" xfId="20559"/>
    <cellStyle name="Comma 26 4 2 9" xfId="20560"/>
    <cellStyle name="Comma 26 4 2 9 2" xfId="20561"/>
    <cellStyle name="Comma 26 4 2 9 3" xfId="20562"/>
    <cellStyle name="Comma 26 4 2 9 4" xfId="20563"/>
    <cellStyle name="Comma 26 4 2 9 5" xfId="20564"/>
    <cellStyle name="Comma 26 4 2 9 6" xfId="20565"/>
    <cellStyle name="Comma 26 4 3" xfId="20566"/>
    <cellStyle name="Comma 26 4 3 2" xfId="20567"/>
    <cellStyle name="Comma 26 4 3 2 2" xfId="20568"/>
    <cellStyle name="Comma 26 4 3 2 2 2" xfId="20569"/>
    <cellStyle name="Comma 26 4 3 2 2 2 2" xfId="20570"/>
    <cellStyle name="Comma 26 4 3 2 2 2 3" xfId="20571"/>
    <cellStyle name="Comma 26 4 3 2 2 2 4" xfId="20572"/>
    <cellStyle name="Comma 26 4 3 2 2 2 5" xfId="20573"/>
    <cellStyle name="Comma 26 4 3 2 2 2 6" xfId="20574"/>
    <cellStyle name="Comma 26 4 3 2 2 3" xfId="20575"/>
    <cellStyle name="Comma 26 4 3 2 2 4" xfId="20576"/>
    <cellStyle name="Comma 26 4 3 2 2 5" xfId="20577"/>
    <cellStyle name="Comma 26 4 3 2 2 6" xfId="20578"/>
    <cellStyle name="Comma 26 4 3 2 2 7" xfId="20579"/>
    <cellStyle name="Comma 26 4 3 2 3" xfId="20580"/>
    <cellStyle name="Comma 26 4 3 2 3 2" xfId="20581"/>
    <cellStyle name="Comma 26 4 3 2 3 3" xfId="20582"/>
    <cellStyle name="Comma 26 4 3 2 3 4" xfId="20583"/>
    <cellStyle name="Comma 26 4 3 2 3 5" xfId="20584"/>
    <cellStyle name="Comma 26 4 3 2 3 6" xfId="20585"/>
    <cellStyle name="Comma 26 4 3 2 4" xfId="20586"/>
    <cellStyle name="Comma 26 4 3 2 5" xfId="20587"/>
    <cellStyle name="Comma 26 4 3 2 6" xfId="20588"/>
    <cellStyle name="Comma 26 4 3 2 7" xfId="20589"/>
    <cellStyle name="Comma 26 4 3 2 8" xfId="20590"/>
    <cellStyle name="Comma 26 4 3 3" xfId="20591"/>
    <cellStyle name="Comma 26 4 3 3 2" xfId="20592"/>
    <cellStyle name="Comma 26 4 3 3 2 2" xfId="20593"/>
    <cellStyle name="Comma 26 4 3 3 2 3" xfId="20594"/>
    <cellStyle name="Comma 26 4 3 3 2 4" xfId="20595"/>
    <cellStyle name="Comma 26 4 3 3 2 5" xfId="20596"/>
    <cellStyle name="Comma 26 4 3 3 2 6" xfId="20597"/>
    <cellStyle name="Comma 26 4 3 3 3" xfId="20598"/>
    <cellStyle name="Comma 26 4 3 3 4" xfId="20599"/>
    <cellStyle name="Comma 26 4 3 3 5" xfId="20600"/>
    <cellStyle name="Comma 26 4 3 3 6" xfId="20601"/>
    <cellStyle name="Comma 26 4 3 3 7" xfId="20602"/>
    <cellStyle name="Comma 26 4 3 4" xfId="20603"/>
    <cellStyle name="Comma 26 4 3 4 2" xfId="20604"/>
    <cellStyle name="Comma 26 4 3 4 3" xfId="20605"/>
    <cellStyle name="Comma 26 4 3 4 4" xfId="20606"/>
    <cellStyle name="Comma 26 4 3 4 5" xfId="20607"/>
    <cellStyle name="Comma 26 4 3 4 6" xfId="20608"/>
    <cellStyle name="Comma 26 4 3 5" xfId="20609"/>
    <cellStyle name="Comma 26 4 3 6" xfId="20610"/>
    <cellStyle name="Comma 26 4 3 7" xfId="20611"/>
    <cellStyle name="Comma 26 4 3 8" xfId="20612"/>
    <cellStyle name="Comma 26 4 3 9" xfId="20613"/>
    <cellStyle name="Comma 26 4 4" xfId="20614"/>
    <cellStyle name="Comma 26 4 4 2" xfId="20615"/>
    <cellStyle name="Comma 26 4 4 2 2" xfId="20616"/>
    <cellStyle name="Comma 26 4 4 2 2 2" xfId="20617"/>
    <cellStyle name="Comma 26 4 4 2 2 2 2" xfId="20618"/>
    <cellStyle name="Comma 26 4 4 2 2 2 3" xfId="20619"/>
    <cellStyle name="Comma 26 4 4 2 2 2 4" xfId="20620"/>
    <cellStyle name="Comma 26 4 4 2 2 2 5" xfId="20621"/>
    <cellStyle name="Comma 26 4 4 2 2 2 6" xfId="20622"/>
    <cellStyle name="Comma 26 4 4 2 2 3" xfId="20623"/>
    <cellStyle name="Comma 26 4 4 2 2 4" xfId="20624"/>
    <cellStyle name="Comma 26 4 4 2 2 5" xfId="20625"/>
    <cellStyle name="Comma 26 4 4 2 2 6" xfId="20626"/>
    <cellStyle name="Comma 26 4 4 2 2 7" xfId="20627"/>
    <cellStyle name="Comma 26 4 4 2 3" xfId="20628"/>
    <cellStyle name="Comma 26 4 4 2 3 2" xfId="20629"/>
    <cellStyle name="Comma 26 4 4 2 3 3" xfId="20630"/>
    <cellStyle name="Comma 26 4 4 2 3 4" xfId="20631"/>
    <cellStyle name="Comma 26 4 4 2 3 5" xfId="20632"/>
    <cellStyle name="Comma 26 4 4 2 3 6" xfId="20633"/>
    <cellStyle name="Comma 26 4 4 2 4" xfId="20634"/>
    <cellStyle name="Comma 26 4 4 2 5" xfId="20635"/>
    <cellStyle name="Comma 26 4 4 2 6" xfId="20636"/>
    <cellStyle name="Comma 26 4 4 2 7" xfId="20637"/>
    <cellStyle name="Comma 26 4 4 2 8" xfId="20638"/>
    <cellStyle name="Comma 26 4 4 3" xfId="20639"/>
    <cellStyle name="Comma 26 4 4 3 2" xfId="20640"/>
    <cellStyle name="Comma 26 4 4 3 2 2" xfId="20641"/>
    <cellStyle name="Comma 26 4 4 3 2 3" xfId="20642"/>
    <cellStyle name="Comma 26 4 4 3 2 4" xfId="20643"/>
    <cellStyle name="Comma 26 4 4 3 2 5" xfId="20644"/>
    <cellStyle name="Comma 26 4 4 3 2 6" xfId="20645"/>
    <cellStyle name="Comma 26 4 4 3 3" xfId="20646"/>
    <cellStyle name="Comma 26 4 4 3 4" xfId="20647"/>
    <cellStyle name="Comma 26 4 4 3 5" xfId="20648"/>
    <cellStyle name="Comma 26 4 4 3 6" xfId="20649"/>
    <cellStyle name="Comma 26 4 4 3 7" xfId="20650"/>
    <cellStyle name="Comma 26 4 4 4" xfId="20651"/>
    <cellStyle name="Comma 26 4 4 4 2" xfId="20652"/>
    <cellStyle name="Comma 26 4 4 4 3" xfId="20653"/>
    <cellStyle name="Comma 26 4 4 4 4" xfId="20654"/>
    <cellStyle name="Comma 26 4 4 4 5" xfId="20655"/>
    <cellStyle name="Comma 26 4 4 4 6" xfId="20656"/>
    <cellStyle name="Comma 26 4 4 5" xfId="20657"/>
    <cellStyle name="Comma 26 4 4 6" xfId="20658"/>
    <cellStyle name="Comma 26 4 4 7" xfId="20659"/>
    <cellStyle name="Comma 26 4 4 8" xfId="20660"/>
    <cellStyle name="Comma 26 4 4 9" xfId="20661"/>
    <cellStyle name="Comma 26 4 5" xfId="20662"/>
    <cellStyle name="Comma 26 4 5 2" xfId="20663"/>
    <cellStyle name="Comma 26 4 5 2 2" xfId="20664"/>
    <cellStyle name="Comma 26 4 5 2 2 2" xfId="20665"/>
    <cellStyle name="Comma 26 4 5 2 2 2 2" xfId="20666"/>
    <cellStyle name="Comma 26 4 5 2 2 2 3" xfId="20667"/>
    <cellStyle name="Comma 26 4 5 2 2 2 4" xfId="20668"/>
    <cellStyle name="Comma 26 4 5 2 2 2 5" xfId="20669"/>
    <cellStyle name="Comma 26 4 5 2 2 2 6" xfId="20670"/>
    <cellStyle name="Comma 26 4 5 2 2 3" xfId="20671"/>
    <cellStyle name="Comma 26 4 5 2 2 4" xfId="20672"/>
    <cellStyle name="Comma 26 4 5 2 2 5" xfId="20673"/>
    <cellStyle name="Comma 26 4 5 2 2 6" xfId="20674"/>
    <cellStyle name="Comma 26 4 5 2 2 7" xfId="20675"/>
    <cellStyle name="Comma 26 4 5 2 3" xfId="20676"/>
    <cellStyle name="Comma 26 4 5 2 3 2" xfId="20677"/>
    <cellStyle name="Comma 26 4 5 2 3 3" xfId="20678"/>
    <cellStyle name="Comma 26 4 5 2 3 4" xfId="20679"/>
    <cellStyle name="Comma 26 4 5 2 3 5" xfId="20680"/>
    <cellStyle name="Comma 26 4 5 2 3 6" xfId="20681"/>
    <cellStyle name="Comma 26 4 5 2 4" xfId="20682"/>
    <cellStyle name="Comma 26 4 5 2 5" xfId="20683"/>
    <cellStyle name="Comma 26 4 5 2 6" xfId="20684"/>
    <cellStyle name="Comma 26 4 5 2 7" xfId="20685"/>
    <cellStyle name="Comma 26 4 5 2 8" xfId="20686"/>
    <cellStyle name="Comma 26 4 5 3" xfId="20687"/>
    <cellStyle name="Comma 26 4 5 3 2" xfId="20688"/>
    <cellStyle name="Comma 26 4 5 3 2 2" xfId="20689"/>
    <cellStyle name="Comma 26 4 5 3 2 3" xfId="20690"/>
    <cellStyle name="Comma 26 4 5 3 2 4" xfId="20691"/>
    <cellStyle name="Comma 26 4 5 3 2 5" xfId="20692"/>
    <cellStyle name="Comma 26 4 5 3 2 6" xfId="20693"/>
    <cellStyle name="Comma 26 4 5 3 3" xfId="20694"/>
    <cellStyle name="Comma 26 4 5 3 4" xfId="20695"/>
    <cellStyle name="Comma 26 4 5 3 5" xfId="20696"/>
    <cellStyle name="Comma 26 4 5 3 6" xfId="20697"/>
    <cellStyle name="Comma 26 4 5 3 7" xfId="20698"/>
    <cellStyle name="Comma 26 4 5 4" xfId="20699"/>
    <cellStyle name="Comma 26 4 5 4 2" xfId="20700"/>
    <cellStyle name="Comma 26 4 5 4 3" xfId="20701"/>
    <cellStyle name="Comma 26 4 5 4 4" xfId="20702"/>
    <cellStyle name="Comma 26 4 5 4 5" xfId="20703"/>
    <cellStyle name="Comma 26 4 5 4 6" xfId="20704"/>
    <cellStyle name="Comma 26 4 5 5" xfId="20705"/>
    <cellStyle name="Comma 26 4 5 6" xfId="20706"/>
    <cellStyle name="Comma 26 4 5 7" xfId="20707"/>
    <cellStyle name="Comma 26 4 5 8" xfId="20708"/>
    <cellStyle name="Comma 26 4 5 9" xfId="20709"/>
    <cellStyle name="Comma 26 4 6" xfId="20710"/>
    <cellStyle name="Comma 26 4 6 2" xfId="20711"/>
    <cellStyle name="Comma 26 4 6 2 2" xfId="20712"/>
    <cellStyle name="Comma 26 4 6 2 2 2" xfId="20713"/>
    <cellStyle name="Comma 26 4 6 2 2 2 2" xfId="20714"/>
    <cellStyle name="Comma 26 4 6 2 2 2 3" xfId="20715"/>
    <cellStyle name="Comma 26 4 6 2 2 2 4" xfId="20716"/>
    <cellStyle name="Comma 26 4 6 2 2 2 5" xfId="20717"/>
    <cellStyle name="Comma 26 4 6 2 2 2 6" xfId="20718"/>
    <cellStyle name="Comma 26 4 6 2 2 3" xfId="20719"/>
    <cellStyle name="Comma 26 4 6 2 2 4" xfId="20720"/>
    <cellStyle name="Comma 26 4 6 2 2 5" xfId="20721"/>
    <cellStyle name="Comma 26 4 6 2 2 6" xfId="20722"/>
    <cellStyle name="Comma 26 4 6 2 2 7" xfId="20723"/>
    <cellStyle name="Comma 26 4 6 2 3" xfId="20724"/>
    <cellStyle name="Comma 26 4 6 2 3 2" xfId="20725"/>
    <cellStyle name="Comma 26 4 6 2 3 3" xfId="20726"/>
    <cellStyle name="Comma 26 4 6 2 3 4" xfId="20727"/>
    <cellStyle name="Comma 26 4 6 2 3 5" xfId="20728"/>
    <cellStyle name="Comma 26 4 6 2 3 6" xfId="20729"/>
    <cellStyle name="Comma 26 4 6 2 4" xfId="20730"/>
    <cellStyle name="Comma 26 4 6 2 5" xfId="20731"/>
    <cellStyle name="Comma 26 4 6 2 6" xfId="20732"/>
    <cellStyle name="Comma 26 4 6 2 7" xfId="20733"/>
    <cellStyle name="Comma 26 4 6 2 8" xfId="20734"/>
    <cellStyle name="Comma 26 4 6 3" xfId="20735"/>
    <cellStyle name="Comma 26 4 6 3 2" xfId="20736"/>
    <cellStyle name="Comma 26 4 6 3 2 2" xfId="20737"/>
    <cellStyle name="Comma 26 4 6 3 2 3" xfId="20738"/>
    <cellStyle name="Comma 26 4 6 3 2 4" xfId="20739"/>
    <cellStyle name="Comma 26 4 6 3 2 5" xfId="20740"/>
    <cellStyle name="Comma 26 4 6 3 2 6" xfId="20741"/>
    <cellStyle name="Comma 26 4 6 3 3" xfId="20742"/>
    <cellStyle name="Comma 26 4 6 3 4" xfId="20743"/>
    <cellStyle name="Comma 26 4 6 3 5" xfId="20744"/>
    <cellStyle name="Comma 26 4 6 3 6" xfId="20745"/>
    <cellStyle name="Comma 26 4 6 3 7" xfId="20746"/>
    <cellStyle name="Comma 26 4 6 4" xfId="20747"/>
    <cellStyle name="Comma 26 4 6 4 2" xfId="20748"/>
    <cellStyle name="Comma 26 4 6 4 3" xfId="20749"/>
    <cellStyle name="Comma 26 4 6 4 4" xfId="20750"/>
    <cellStyle name="Comma 26 4 6 4 5" xfId="20751"/>
    <cellStyle name="Comma 26 4 6 4 6" xfId="20752"/>
    <cellStyle name="Comma 26 4 6 5" xfId="20753"/>
    <cellStyle name="Comma 26 4 6 6" xfId="20754"/>
    <cellStyle name="Comma 26 4 6 7" xfId="20755"/>
    <cellStyle name="Comma 26 4 6 8" xfId="20756"/>
    <cellStyle name="Comma 26 4 6 9" xfId="20757"/>
    <cellStyle name="Comma 26 4 7" xfId="20758"/>
    <cellStyle name="Comma 26 4 7 2" xfId="20759"/>
    <cellStyle name="Comma 26 4 7 2 2" xfId="20760"/>
    <cellStyle name="Comma 26 4 7 2 2 2" xfId="20761"/>
    <cellStyle name="Comma 26 4 7 2 2 2 2" xfId="20762"/>
    <cellStyle name="Comma 26 4 7 2 2 2 3" xfId="20763"/>
    <cellStyle name="Comma 26 4 7 2 2 2 4" xfId="20764"/>
    <cellStyle name="Comma 26 4 7 2 2 2 5" xfId="20765"/>
    <cellStyle name="Comma 26 4 7 2 2 2 6" xfId="20766"/>
    <cellStyle name="Comma 26 4 7 2 2 3" xfId="20767"/>
    <cellStyle name="Comma 26 4 7 2 2 4" xfId="20768"/>
    <cellStyle name="Comma 26 4 7 2 2 5" xfId="20769"/>
    <cellStyle name="Comma 26 4 7 2 2 6" xfId="20770"/>
    <cellStyle name="Comma 26 4 7 2 2 7" xfId="20771"/>
    <cellStyle name="Comma 26 4 7 2 3" xfId="20772"/>
    <cellStyle name="Comma 26 4 7 2 3 2" xfId="20773"/>
    <cellStyle name="Comma 26 4 7 2 3 3" xfId="20774"/>
    <cellStyle name="Comma 26 4 7 2 3 4" xfId="20775"/>
    <cellStyle name="Comma 26 4 7 2 3 5" xfId="20776"/>
    <cellStyle name="Comma 26 4 7 2 3 6" xfId="20777"/>
    <cellStyle name="Comma 26 4 7 2 4" xfId="20778"/>
    <cellStyle name="Comma 26 4 7 2 5" xfId="20779"/>
    <cellStyle name="Comma 26 4 7 2 6" xfId="20780"/>
    <cellStyle name="Comma 26 4 7 2 7" xfId="20781"/>
    <cellStyle name="Comma 26 4 7 2 8" xfId="20782"/>
    <cellStyle name="Comma 26 4 7 3" xfId="20783"/>
    <cellStyle name="Comma 26 4 7 3 2" xfId="20784"/>
    <cellStyle name="Comma 26 4 7 3 2 2" xfId="20785"/>
    <cellStyle name="Comma 26 4 7 3 2 3" xfId="20786"/>
    <cellStyle name="Comma 26 4 7 3 2 4" xfId="20787"/>
    <cellStyle name="Comma 26 4 7 3 2 5" xfId="20788"/>
    <cellStyle name="Comma 26 4 7 3 2 6" xfId="20789"/>
    <cellStyle name="Comma 26 4 7 3 3" xfId="20790"/>
    <cellStyle name="Comma 26 4 7 3 4" xfId="20791"/>
    <cellStyle name="Comma 26 4 7 3 5" xfId="20792"/>
    <cellStyle name="Comma 26 4 7 3 6" xfId="20793"/>
    <cellStyle name="Comma 26 4 7 3 7" xfId="20794"/>
    <cellStyle name="Comma 26 4 7 4" xfId="20795"/>
    <cellStyle name="Comma 26 4 7 4 2" xfId="20796"/>
    <cellStyle name="Comma 26 4 7 4 3" xfId="20797"/>
    <cellStyle name="Comma 26 4 7 4 4" xfId="20798"/>
    <cellStyle name="Comma 26 4 7 4 5" xfId="20799"/>
    <cellStyle name="Comma 26 4 7 4 6" xfId="20800"/>
    <cellStyle name="Comma 26 4 7 5" xfId="20801"/>
    <cellStyle name="Comma 26 4 7 6" xfId="20802"/>
    <cellStyle name="Comma 26 4 7 7" xfId="20803"/>
    <cellStyle name="Comma 26 4 7 8" xfId="20804"/>
    <cellStyle name="Comma 26 4 7 9" xfId="20805"/>
    <cellStyle name="Comma 26 4 8" xfId="20806"/>
    <cellStyle name="Comma 26 4 8 2" xfId="20807"/>
    <cellStyle name="Comma 26 4 8 2 2" xfId="20808"/>
    <cellStyle name="Comma 26 4 8 2 2 2" xfId="20809"/>
    <cellStyle name="Comma 26 4 8 2 2 3" xfId="20810"/>
    <cellStyle name="Comma 26 4 8 2 2 4" xfId="20811"/>
    <cellStyle name="Comma 26 4 8 2 2 5" xfId="20812"/>
    <cellStyle name="Comma 26 4 8 2 2 6" xfId="20813"/>
    <cellStyle name="Comma 26 4 8 2 3" xfId="20814"/>
    <cellStyle name="Comma 26 4 8 2 4" xfId="20815"/>
    <cellStyle name="Comma 26 4 8 2 5" xfId="20816"/>
    <cellStyle name="Comma 26 4 8 2 6" xfId="20817"/>
    <cellStyle name="Comma 26 4 8 2 7" xfId="20818"/>
    <cellStyle name="Comma 26 4 8 3" xfId="20819"/>
    <cellStyle name="Comma 26 4 8 3 2" xfId="20820"/>
    <cellStyle name="Comma 26 4 8 3 3" xfId="20821"/>
    <cellStyle name="Comma 26 4 8 3 4" xfId="20822"/>
    <cellStyle name="Comma 26 4 8 3 5" xfId="20823"/>
    <cellStyle name="Comma 26 4 8 3 6" xfId="20824"/>
    <cellStyle name="Comma 26 4 8 4" xfId="20825"/>
    <cellStyle name="Comma 26 4 8 5" xfId="20826"/>
    <cellStyle name="Comma 26 4 8 6" xfId="20827"/>
    <cellStyle name="Comma 26 4 8 7" xfId="20828"/>
    <cellStyle name="Comma 26 4 8 8" xfId="20829"/>
    <cellStyle name="Comma 26 4 9" xfId="20830"/>
    <cellStyle name="Comma 26 4 9 2" xfId="20831"/>
    <cellStyle name="Comma 26 4 9 2 2" xfId="20832"/>
    <cellStyle name="Comma 26 4 9 2 3" xfId="20833"/>
    <cellStyle name="Comma 26 4 9 2 4" xfId="20834"/>
    <cellStyle name="Comma 26 4 9 2 5" xfId="20835"/>
    <cellStyle name="Comma 26 4 9 2 6" xfId="20836"/>
    <cellStyle name="Comma 26 4 9 3" xfId="20837"/>
    <cellStyle name="Comma 26 4 9 4" xfId="20838"/>
    <cellStyle name="Comma 26 4 9 5" xfId="20839"/>
    <cellStyle name="Comma 26 4 9 6" xfId="20840"/>
    <cellStyle name="Comma 26 4 9 7" xfId="20841"/>
    <cellStyle name="Comma 26 5" xfId="20842"/>
    <cellStyle name="Comma 26 5 10" xfId="20843"/>
    <cellStyle name="Comma 26 5 11" xfId="20844"/>
    <cellStyle name="Comma 26 5 12" xfId="20845"/>
    <cellStyle name="Comma 26 5 13" xfId="20846"/>
    <cellStyle name="Comma 26 5 14" xfId="20847"/>
    <cellStyle name="Comma 26 5 2" xfId="20848"/>
    <cellStyle name="Comma 26 5 2 2" xfId="20849"/>
    <cellStyle name="Comma 26 5 2 2 2" xfId="20850"/>
    <cellStyle name="Comma 26 5 2 2 2 2" xfId="20851"/>
    <cellStyle name="Comma 26 5 2 2 2 2 2" xfId="20852"/>
    <cellStyle name="Comma 26 5 2 2 2 2 3" xfId="20853"/>
    <cellStyle name="Comma 26 5 2 2 2 2 4" xfId="20854"/>
    <cellStyle name="Comma 26 5 2 2 2 2 5" xfId="20855"/>
    <cellStyle name="Comma 26 5 2 2 2 2 6" xfId="20856"/>
    <cellStyle name="Comma 26 5 2 2 2 3" xfId="20857"/>
    <cellStyle name="Comma 26 5 2 2 2 4" xfId="20858"/>
    <cellStyle name="Comma 26 5 2 2 2 5" xfId="20859"/>
    <cellStyle name="Comma 26 5 2 2 2 6" xfId="20860"/>
    <cellStyle name="Comma 26 5 2 2 2 7" xfId="20861"/>
    <cellStyle name="Comma 26 5 2 2 3" xfId="20862"/>
    <cellStyle name="Comma 26 5 2 2 3 2" xfId="20863"/>
    <cellStyle name="Comma 26 5 2 2 3 3" xfId="20864"/>
    <cellStyle name="Comma 26 5 2 2 3 4" xfId="20865"/>
    <cellStyle name="Comma 26 5 2 2 3 5" xfId="20866"/>
    <cellStyle name="Comma 26 5 2 2 3 6" xfId="20867"/>
    <cellStyle name="Comma 26 5 2 2 4" xfId="20868"/>
    <cellStyle name="Comma 26 5 2 2 5" xfId="20869"/>
    <cellStyle name="Comma 26 5 2 2 6" xfId="20870"/>
    <cellStyle name="Comma 26 5 2 2 7" xfId="20871"/>
    <cellStyle name="Comma 26 5 2 2 8" xfId="20872"/>
    <cellStyle name="Comma 26 5 2 3" xfId="20873"/>
    <cellStyle name="Comma 26 5 2 3 2" xfId="20874"/>
    <cellStyle name="Comma 26 5 2 3 2 2" xfId="20875"/>
    <cellStyle name="Comma 26 5 2 3 2 3" xfId="20876"/>
    <cellStyle name="Comma 26 5 2 3 2 4" xfId="20877"/>
    <cellStyle name="Comma 26 5 2 3 2 5" xfId="20878"/>
    <cellStyle name="Comma 26 5 2 3 2 6" xfId="20879"/>
    <cellStyle name="Comma 26 5 2 3 3" xfId="20880"/>
    <cellStyle name="Comma 26 5 2 3 4" xfId="20881"/>
    <cellStyle name="Comma 26 5 2 3 5" xfId="20882"/>
    <cellStyle name="Comma 26 5 2 3 6" xfId="20883"/>
    <cellStyle name="Comma 26 5 2 3 7" xfId="20884"/>
    <cellStyle name="Comma 26 5 2 4" xfId="20885"/>
    <cellStyle name="Comma 26 5 2 4 2" xfId="20886"/>
    <cellStyle name="Comma 26 5 2 4 3" xfId="20887"/>
    <cellStyle name="Comma 26 5 2 4 4" xfId="20888"/>
    <cellStyle name="Comma 26 5 2 4 5" xfId="20889"/>
    <cellStyle name="Comma 26 5 2 4 6" xfId="20890"/>
    <cellStyle name="Comma 26 5 2 5" xfId="20891"/>
    <cellStyle name="Comma 26 5 2 6" xfId="20892"/>
    <cellStyle name="Comma 26 5 2 7" xfId="20893"/>
    <cellStyle name="Comma 26 5 2 8" xfId="20894"/>
    <cellStyle name="Comma 26 5 2 9" xfId="20895"/>
    <cellStyle name="Comma 26 5 3" xfId="20896"/>
    <cellStyle name="Comma 26 5 3 2" xfId="20897"/>
    <cellStyle name="Comma 26 5 3 2 2" xfId="20898"/>
    <cellStyle name="Comma 26 5 3 2 2 2" xfId="20899"/>
    <cellStyle name="Comma 26 5 3 2 2 2 2" xfId="20900"/>
    <cellStyle name="Comma 26 5 3 2 2 2 3" xfId="20901"/>
    <cellStyle name="Comma 26 5 3 2 2 2 4" xfId="20902"/>
    <cellStyle name="Comma 26 5 3 2 2 2 5" xfId="20903"/>
    <cellStyle name="Comma 26 5 3 2 2 2 6" xfId="20904"/>
    <cellStyle name="Comma 26 5 3 2 2 3" xfId="20905"/>
    <cellStyle name="Comma 26 5 3 2 2 4" xfId="20906"/>
    <cellStyle name="Comma 26 5 3 2 2 5" xfId="20907"/>
    <cellStyle name="Comma 26 5 3 2 2 6" xfId="20908"/>
    <cellStyle name="Comma 26 5 3 2 2 7" xfId="20909"/>
    <cellStyle name="Comma 26 5 3 2 3" xfId="20910"/>
    <cellStyle name="Comma 26 5 3 2 3 2" xfId="20911"/>
    <cellStyle name="Comma 26 5 3 2 3 3" xfId="20912"/>
    <cellStyle name="Comma 26 5 3 2 3 4" xfId="20913"/>
    <cellStyle name="Comma 26 5 3 2 3 5" xfId="20914"/>
    <cellStyle name="Comma 26 5 3 2 3 6" xfId="20915"/>
    <cellStyle name="Comma 26 5 3 2 4" xfId="20916"/>
    <cellStyle name="Comma 26 5 3 2 5" xfId="20917"/>
    <cellStyle name="Comma 26 5 3 2 6" xfId="20918"/>
    <cellStyle name="Comma 26 5 3 2 7" xfId="20919"/>
    <cellStyle name="Comma 26 5 3 2 8" xfId="20920"/>
    <cellStyle name="Comma 26 5 3 3" xfId="20921"/>
    <cellStyle name="Comma 26 5 3 3 2" xfId="20922"/>
    <cellStyle name="Comma 26 5 3 3 2 2" xfId="20923"/>
    <cellStyle name="Comma 26 5 3 3 2 3" xfId="20924"/>
    <cellStyle name="Comma 26 5 3 3 2 4" xfId="20925"/>
    <cellStyle name="Comma 26 5 3 3 2 5" xfId="20926"/>
    <cellStyle name="Comma 26 5 3 3 2 6" xfId="20927"/>
    <cellStyle name="Comma 26 5 3 3 3" xfId="20928"/>
    <cellStyle name="Comma 26 5 3 3 4" xfId="20929"/>
    <cellStyle name="Comma 26 5 3 3 5" xfId="20930"/>
    <cellStyle name="Comma 26 5 3 3 6" xfId="20931"/>
    <cellStyle name="Comma 26 5 3 3 7" xfId="20932"/>
    <cellStyle name="Comma 26 5 3 4" xfId="20933"/>
    <cellStyle name="Comma 26 5 3 4 2" xfId="20934"/>
    <cellStyle name="Comma 26 5 3 4 3" xfId="20935"/>
    <cellStyle name="Comma 26 5 3 4 4" xfId="20936"/>
    <cellStyle name="Comma 26 5 3 4 5" xfId="20937"/>
    <cellStyle name="Comma 26 5 3 4 6" xfId="20938"/>
    <cellStyle name="Comma 26 5 3 5" xfId="20939"/>
    <cellStyle name="Comma 26 5 3 6" xfId="20940"/>
    <cellStyle name="Comma 26 5 3 7" xfId="20941"/>
    <cellStyle name="Comma 26 5 3 8" xfId="20942"/>
    <cellStyle name="Comma 26 5 3 9" xfId="20943"/>
    <cellStyle name="Comma 26 5 4" xfId="20944"/>
    <cellStyle name="Comma 26 5 4 2" xfId="20945"/>
    <cellStyle name="Comma 26 5 4 2 2" xfId="20946"/>
    <cellStyle name="Comma 26 5 4 2 2 2" xfId="20947"/>
    <cellStyle name="Comma 26 5 4 2 2 2 2" xfId="20948"/>
    <cellStyle name="Comma 26 5 4 2 2 2 3" xfId="20949"/>
    <cellStyle name="Comma 26 5 4 2 2 2 4" xfId="20950"/>
    <cellStyle name="Comma 26 5 4 2 2 2 5" xfId="20951"/>
    <cellStyle name="Comma 26 5 4 2 2 2 6" xfId="20952"/>
    <cellStyle name="Comma 26 5 4 2 2 3" xfId="20953"/>
    <cellStyle name="Comma 26 5 4 2 2 4" xfId="20954"/>
    <cellStyle name="Comma 26 5 4 2 2 5" xfId="20955"/>
    <cellStyle name="Comma 26 5 4 2 2 6" xfId="20956"/>
    <cellStyle name="Comma 26 5 4 2 2 7" xfId="20957"/>
    <cellStyle name="Comma 26 5 4 2 3" xfId="20958"/>
    <cellStyle name="Comma 26 5 4 2 3 2" xfId="20959"/>
    <cellStyle name="Comma 26 5 4 2 3 3" xfId="20960"/>
    <cellStyle name="Comma 26 5 4 2 3 4" xfId="20961"/>
    <cellStyle name="Comma 26 5 4 2 3 5" xfId="20962"/>
    <cellStyle name="Comma 26 5 4 2 3 6" xfId="20963"/>
    <cellStyle name="Comma 26 5 4 2 4" xfId="20964"/>
    <cellStyle name="Comma 26 5 4 2 5" xfId="20965"/>
    <cellStyle name="Comma 26 5 4 2 6" xfId="20966"/>
    <cellStyle name="Comma 26 5 4 2 7" xfId="20967"/>
    <cellStyle name="Comma 26 5 4 2 8" xfId="20968"/>
    <cellStyle name="Comma 26 5 4 3" xfId="20969"/>
    <cellStyle name="Comma 26 5 4 3 2" xfId="20970"/>
    <cellStyle name="Comma 26 5 4 3 2 2" xfId="20971"/>
    <cellStyle name="Comma 26 5 4 3 2 3" xfId="20972"/>
    <cellStyle name="Comma 26 5 4 3 2 4" xfId="20973"/>
    <cellStyle name="Comma 26 5 4 3 2 5" xfId="20974"/>
    <cellStyle name="Comma 26 5 4 3 2 6" xfId="20975"/>
    <cellStyle name="Comma 26 5 4 3 3" xfId="20976"/>
    <cellStyle name="Comma 26 5 4 3 4" xfId="20977"/>
    <cellStyle name="Comma 26 5 4 3 5" xfId="20978"/>
    <cellStyle name="Comma 26 5 4 3 6" xfId="20979"/>
    <cellStyle name="Comma 26 5 4 3 7" xfId="20980"/>
    <cellStyle name="Comma 26 5 4 4" xfId="20981"/>
    <cellStyle name="Comma 26 5 4 4 2" xfId="20982"/>
    <cellStyle name="Comma 26 5 4 4 3" xfId="20983"/>
    <cellStyle name="Comma 26 5 4 4 4" xfId="20984"/>
    <cellStyle name="Comma 26 5 4 4 5" xfId="20985"/>
    <cellStyle name="Comma 26 5 4 4 6" xfId="20986"/>
    <cellStyle name="Comma 26 5 4 5" xfId="20987"/>
    <cellStyle name="Comma 26 5 4 6" xfId="20988"/>
    <cellStyle name="Comma 26 5 4 7" xfId="20989"/>
    <cellStyle name="Comma 26 5 4 8" xfId="20990"/>
    <cellStyle name="Comma 26 5 4 9" xfId="20991"/>
    <cellStyle name="Comma 26 5 5" xfId="20992"/>
    <cellStyle name="Comma 26 5 5 2" xfId="20993"/>
    <cellStyle name="Comma 26 5 5 2 2" xfId="20994"/>
    <cellStyle name="Comma 26 5 5 2 2 2" xfId="20995"/>
    <cellStyle name="Comma 26 5 5 2 2 2 2" xfId="20996"/>
    <cellStyle name="Comma 26 5 5 2 2 2 3" xfId="20997"/>
    <cellStyle name="Comma 26 5 5 2 2 2 4" xfId="20998"/>
    <cellStyle name="Comma 26 5 5 2 2 2 5" xfId="20999"/>
    <cellStyle name="Comma 26 5 5 2 2 2 6" xfId="21000"/>
    <cellStyle name="Comma 26 5 5 2 2 3" xfId="21001"/>
    <cellStyle name="Comma 26 5 5 2 2 4" xfId="21002"/>
    <cellStyle name="Comma 26 5 5 2 2 5" xfId="21003"/>
    <cellStyle name="Comma 26 5 5 2 2 6" xfId="21004"/>
    <cellStyle name="Comma 26 5 5 2 2 7" xfId="21005"/>
    <cellStyle name="Comma 26 5 5 2 3" xfId="21006"/>
    <cellStyle name="Comma 26 5 5 2 3 2" xfId="21007"/>
    <cellStyle name="Comma 26 5 5 2 3 3" xfId="21008"/>
    <cellStyle name="Comma 26 5 5 2 3 4" xfId="21009"/>
    <cellStyle name="Comma 26 5 5 2 3 5" xfId="21010"/>
    <cellStyle name="Comma 26 5 5 2 3 6" xfId="21011"/>
    <cellStyle name="Comma 26 5 5 2 4" xfId="21012"/>
    <cellStyle name="Comma 26 5 5 2 5" xfId="21013"/>
    <cellStyle name="Comma 26 5 5 2 6" xfId="21014"/>
    <cellStyle name="Comma 26 5 5 2 7" xfId="21015"/>
    <cellStyle name="Comma 26 5 5 2 8" xfId="21016"/>
    <cellStyle name="Comma 26 5 5 3" xfId="21017"/>
    <cellStyle name="Comma 26 5 5 3 2" xfId="21018"/>
    <cellStyle name="Comma 26 5 5 3 2 2" xfId="21019"/>
    <cellStyle name="Comma 26 5 5 3 2 3" xfId="21020"/>
    <cellStyle name="Comma 26 5 5 3 2 4" xfId="21021"/>
    <cellStyle name="Comma 26 5 5 3 2 5" xfId="21022"/>
    <cellStyle name="Comma 26 5 5 3 2 6" xfId="21023"/>
    <cellStyle name="Comma 26 5 5 3 3" xfId="21024"/>
    <cellStyle name="Comma 26 5 5 3 4" xfId="21025"/>
    <cellStyle name="Comma 26 5 5 3 5" xfId="21026"/>
    <cellStyle name="Comma 26 5 5 3 6" xfId="21027"/>
    <cellStyle name="Comma 26 5 5 3 7" xfId="21028"/>
    <cellStyle name="Comma 26 5 5 4" xfId="21029"/>
    <cellStyle name="Comma 26 5 5 4 2" xfId="21030"/>
    <cellStyle name="Comma 26 5 5 4 3" xfId="21031"/>
    <cellStyle name="Comma 26 5 5 4 4" xfId="21032"/>
    <cellStyle name="Comma 26 5 5 4 5" xfId="21033"/>
    <cellStyle name="Comma 26 5 5 4 6" xfId="21034"/>
    <cellStyle name="Comma 26 5 5 5" xfId="21035"/>
    <cellStyle name="Comma 26 5 5 6" xfId="21036"/>
    <cellStyle name="Comma 26 5 5 7" xfId="21037"/>
    <cellStyle name="Comma 26 5 5 8" xfId="21038"/>
    <cellStyle name="Comma 26 5 5 9" xfId="21039"/>
    <cellStyle name="Comma 26 5 6" xfId="21040"/>
    <cellStyle name="Comma 26 5 6 2" xfId="21041"/>
    <cellStyle name="Comma 26 5 6 2 2" xfId="21042"/>
    <cellStyle name="Comma 26 5 6 2 2 2" xfId="21043"/>
    <cellStyle name="Comma 26 5 6 2 2 2 2" xfId="21044"/>
    <cellStyle name="Comma 26 5 6 2 2 2 3" xfId="21045"/>
    <cellStyle name="Comma 26 5 6 2 2 2 4" xfId="21046"/>
    <cellStyle name="Comma 26 5 6 2 2 2 5" xfId="21047"/>
    <cellStyle name="Comma 26 5 6 2 2 2 6" xfId="21048"/>
    <cellStyle name="Comma 26 5 6 2 2 3" xfId="21049"/>
    <cellStyle name="Comma 26 5 6 2 2 4" xfId="21050"/>
    <cellStyle name="Comma 26 5 6 2 2 5" xfId="21051"/>
    <cellStyle name="Comma 26 5 6 2 2 6" xfId="21052"/>
    <cellStyle name="Comma 26 5 6 2 2 7" xfId="21053"/>
    <cellStyle name="Comma 26 5 6 2 3" xfId="21054"/>
    <cellStyle name="Comma 26 5 6 2 3 2" xfId="21055"/>
    <cellStyle name="Comma 26 5 6 2 3 3" xfId="21056"/>
    <cellStyle name="Comma 26 5 6 2 3 4" xfId="21057"/>
    <cellStyle name="Comma 26 5 6 2 3 5" xfId="21058"/>
    <cellStyle name="Comma 26 5 6 2 3 6" xfId="21059"/>
    <cellStyle name="Comma 26 5 6 2 4" xfId="21060"/>
    <cellStyle name="Comma 26 5 6 2 5" xfId="21061"/>
    <cellStyle name="Comma 26 5 6 2 6" xfId="21062"/>
    <cellStyle name="Comma 26 5 6 2 7" xfId="21063"/>
    <cellStyle name="Comma 26 5 6 2 8" xfId="21064"/>
    <cellStyle name="Comma 26 5 6 3" xfId="21065"/>
    <cellStyle name="Comma 26 5 6 3 2" xfId="21066"/>
    <cellStyle name="Comma 26 5 6 3 2 2" xfId="21067"/>
    <cellStyle name="Comma 26 5 6 3 2 3" xfId="21068"/>
    <cellStyle name="Comma 26 5 6 3 2 4" xfId="21069"/>
    <cellStyle name="Comma 26 5 6 3 2 5" xfId="21070"/>
    <cellStyle name="Comma 26 5 6 3 2 6" xfId="21071"/>
    <cellStyle name="Comma 26 5 6 3 3" xfId="21072"/>
    <cellStyle name="Comma 26 5 6 3 4" xfId="21073"/>
    <cellStyle name="Comma 26 5 6 3 5" xfId="21074"/>
    <cellStyle name="Comma 26 5 6 3 6" xfId="21075"/>
    <cellStyle name="Comma 26 5 6 3 7" xfId="21076"/>
    <cellStyle name="Comma 26 5 6 4" xfId="21077"/>
    <cellStyle name="Comma 26 5 6 4 2" xfId="21078"/>
    <cellStyle name="Comma 26 5 6 4 3" xfId="21079"/>
    <cellStyle name="Comma 26 5 6 4 4" xfId="21080"/>
    <cellStyle name="Comma 26 5 6 4 5" xfId="21081"/>
    <cellStyle name="Comma 26 5 6 4 6" xfId="21082"/>
    <cellStyle name="Comma 26 5 6 5" xfId="21083"/>
    <cellStyle name="Comma 26 5 6 6" xfId="21084"/>
    <cellStyle name="Comma 26 5 6 7" xfId="21085"/>
    <cellStyle name="Comma 26 5 6 8" xfId="21086"/>
    <cellStyle name="Comma 26 5 6 9" xfId="21087"/>
    <cellStyle name="Comma 26 5 7" xfId="21088"/>
    <cellStyle name="Comma 26 5 7 2" xfId="21089"/>
    <cellStyle name="Comma 26 5 7 2 2" xfId="21090"/>
    <cellStyle name="Comma 26 5 7 2 2 2" xfId="21091"/>
    <cellStyle name="Comma 26 5 7 2 2 3" xfId="21092"/>
    <cellStyle name="Comma 26 5 7 2 2 4" xfId="21093"/>
    <cellStyle name="Comma 26 5 7 2 2 5" xfId="21094"/>
    <cellStyle name="Comma 26 5 7 2 2 6" xfId="21095"/>
    <cellStyle name="Comma 26 5 7 2 3" xfId="21096"/>
    <cellStyle name="Comma 26 5 7 2 4" xfId="21097"/>
    <cellStyle name="Comma 26 5 7 2 5" xfId="21098"/>
    <cellStyle name="Comma 26 5 7 2 6" xfId="21099"/>
    <cellStyle name="Comma 26 5 7 2 7" xfId="21100"/>
    <cellStyle name="Comma 26 5 7 3" xfId="21101"/>
    <cellStyle name="Comma 26 5 7 3 2" xfId="21102"/>
    <cellStyle name="Comma 26 5 7 3 3" xfId="21103"/>
    <cellStyle name="Comma 26 5 7 3 4" xfId="21104"/>
    <cellStyle name="Comma 26 5 7 3 5" xfId="21105"/>
    <cellStyle name="Comma 26 5 7 3 6" xfId="21106"/>
    <cellStyle name="Comma 26 5 7 4" xfId="21107"/>
    <cellStyle name="Comma 26 5 7 5" xfId="21108"/>
    <cellStyle name="Comma 26 5 7 6" xfId="21109"/>
    <cellStyle name="Comma 26 5 7 7" xfId="21110"/>
    <cellStyle name="Comma 26 5 7 8" xfId="21111"/>
    <cellStyle name="Comma 26 5 8" xfId="21112"/>
    <cellStyle name="Comma 26 5 8 2" xfId="21113"/>
    <cellStyle name="Comma 26 5 8 2 2" xfId="21114"/>
    <cellStyle name="Comma 26 5 8 2 3" xfId="21115"/>
    <cellStyle name="Comma 26 5 8 2 4" xfId="21116"/>
    <cellStyle name="Comma 26 5 8 2 5" xfId="21117"/>
    <cellStyle name="Comma 26 5 8 2 6" xfId="21118"/>
    <cellStyle name="Comma 26 5 8 3" xfId="21119"/>
    <cellStyle name="Comma 26 5 8 4" xfId="21120"/>
    <cellStyle name="Comma 26 5 8 5" xfId="21121"/>
    <cellStyle name="Comma 26 5 8 6" xfId="21122"/>
    <cellStyle name="Comma 26 5 8 7" xfId="21123"/>
    <cellStyle name="Comma 26 5 9" xfId="21124"/>
    <cellStyle name="Comma 26 5 9 2" xfId="21125"/>
    <cellStyle name="Comma 26 5 9 3" xfId="21126"/>
    <cellStyle name="Comma 26 5 9 4" xfId="21127"/>
    <cellStyle name="Comma 26 5 9 5" xfId="21128"/>
    <cellStyle name="Comma 26 5 9 6" xfId="21129"/>
    <cellStyle name="Comma 26 6" xfId="21130"/>
    <cellStyle name="Comma 26 6 10" xfId="21131"/>
    <cellStyle name="Comma 26 6 11" xfId="21132"/>
    <cellStyle name="Comma 26 6 12" xfId="21133"/>
    <cellStyle name="Comma 26 6 13" xfId="21134"/>
    <cellStyle name="Comma 26 6 14" xfId="21135"/>
    <cellStyle name="Comma 26 6 2" xfId="21136"/>
    <cellStyle name="Comma 26 6 2 2" xfId="21137"/>
    <cellStyle name="Comma 26 6 2 2 2" xfId="21138"/>
    <cellStyle name="Comma 26 6 2 2 2 2" xfId="21139"/>
    <cellStyle name="Comma 26 6 2 2 2 2 2" xfId="21140"/>
    <cellStyle name="Comma 26 6 2 2 2 2 3" xfId="21141"/>
    <cellStyle name="Comma 26 6 2 2 2 2 4" xfId="21142"/>
    <cellStyle name="Comma 26 6 2 2 2 2 5" xfId="21143"/>
    <cellStyle name="Comma 26 6 2 2 2 2 6" xfId="21144"/>
    <cellStyle name="Comma 26 6 2 2 2 3" xfId="21145"/>
    <cellStyle name="Comma 26 6 2 2 2 4" xfId="21146"/>
    <cellStyle name="Comma 26 6 2 2 2 5" xfId="21147"/>
    <cellStyle name="Comma 26 6 2 2 2 6" xfId="21148"/>
    <cellStyle name="Comma 26 6 2 2 2 7" xfId="21149"/>
    <cellStyle name="Comma 26 6 2 2 3" xfId="21150"/>
    <cellStyle name="Comma 26 6 2 2 3 2" xfId="21151"/>
    <cellStyle name="Comma 26 6 2 2 3 3" xfId="21152"/>
    <cellStyle name="Comma 26 6 2 2 3 4" xfId="21153"/>
    <cellStyle name="Comma 26 6 2 2 3 5" xfId="21154"/>
    <cellStyle name="Comma 26 6 2 2 3 6" xfId="21155"/>
    <cellStyle name="Comma 26 6 2 2 4" xfId="21156"/>
    <cellStyle name="Comma 26 6 2 2 5" xfId="21157"/>
    <cellStyle name="Comma 26 6 2 2 6" xfId="21158"/>
    <cellStyle name="Comma 26 6 2 2 7" xfId="21159"/>
    <cellStyle name="Comma 26 6 2 2 8" xfId="21160"/>
    <cellStyle name="Comma 26 6 2 3" xfId="21161"/>
    <cellStyle name="Comma 26 6 2 3 2" xfId="21162"/>
    <cellStyle name="Comma 26 6 2 3 2 2" xfId="21163"/>
    <cellStyle name="Comma 26 6 2 3 2 3" xfId="21164"/>
    <cellStyle name="Comma 26 6 2 3 2 4" xfId="21165"/>
    <cellStyle name="Comma 26 6 2 3 2 5" xfId="21166"/>
    <cellStyle name="Comma 26 6 2 3 2 6" xfId="21167"/>
    <cellStyle name="Comma 26 6 2 3 3" xfId="21168"/>
    <cellStyle name="Comma 26 6 2 3 4" xfId="21169"/>
    <cellStyle name="Comma 26 6 2 3 5" xfId="21170"/>
    <cellStyle name="Comma 26 6 2 3 6" xfId="21171"/>
    <cellStyle name="Comma 26 6 2 3 7" xfId="21172"/>
    <cellStyle name="Comma 26 6 2 4" xfId="21173"/>
    <cellStyle name="Comma 26 6 2 4 2" xfId="21174"/>
    <cellStyle name="Comma 26 6 2 4 3" xfId="21175"/>
    <cellStyle name="Comma 26 6 2 4 4" xfId="21176"/>
    <cellStyle name="Comma 26 6 2 4 5" xfId="21177"/>
    <cellStyle name="Comma 26 6 2 4 6" xfId="21178"/>
    <cellStyle name="Comma 26 6 2 5" xfId="21179"/>
    <cellStyle name="Comma 26 6 2 6" xfId="21180"/>
    <cellStyle name="Comma 26 6 2 7" xfId="21181"/>
    <cellStyle name="Comma 26 6 2 8" xfId="21182"/>
    <cellStyle name="Comma 26 6 2 9" xfId="21183"/>
    <cellStyle name="Comma 26 6 3" xfId="21184"/>
    <cellStyle name="Comma 26 6 3 2" xfId="21185"/>
    <cellStyle name="Comma 26 6 3 2 2" xfId="21186"/>
    <cellStyle name="Comma 26 6 3 2 2 2" xfId="21187"/>
    <cellStyle name="Comma 26 6 3 2 2 2 2" xfId="21188"/>
    <cellStyle name="Comma 26 6 3 2 2 2 3" xfId="21189"/>
    <cellStyle name="Comma 26 6 3 2 2 2 4" xfId="21190"/>
    <cellStyle name="Comma 26 6 3 2 2 2 5" xfId="21191"/>
    <cellStyle name="Comma 26 6 3 2 2 2 6" xfId="21192"/>
    <cellStyle name="Comma 26 6 3 2 2 3" xfId="21193"/>
    <cellStyle name="Comma 26 6 3 2 2 4" xfId="21194"/>
    <cellStyle name="Comma 26 6 3 2 2 5" xfId="21195"/>
    <cellStyle name="Comma 26 6 3 2 2 6" xfId="21196"/>
    <cellStyle name="Comma 26 6 3 2 2 7" xfId="21197"/>
    <cellStyle name="Comma 26 6 3 2 3" xfId="21198"/>
    <cellStyle name="Comma 26 6 3 2 3 2" xfId="21199"/>
    <cellStyle name="Comma 26 6 3 2 3 3" xfId="21200"/>
    <cellStyle name="Comma 26 6 3 2 3 4" xfId="21201"/>
    <cellStyle name="Comma 26 6 3 2 3 5" xfId="21202"/>
    <cellStyle name="Comma 26 6 3 2 3 6" xfId="21203"/>
    <cellStyle name="Comma 26 6 3 2 4" xfId="21204"/>
    <cellStyle name="Comma 26 6 3 2 5" xfId="21205"/>
    <cellStyle name="Comma 26 6 3 2 6" xfId="21206"/>
    <cellStyle name="Comma 26 6 3 2 7" xfId="21207"/>
    <cellStyle name="Comma 26 6 3 2 8" xfId="21208"/>
    <cellStyle name="Comma 26 6 3 3" xfId="21209"/>
    <cellStyle name="Comma 26 6 3 3 2" xfId="21210"/>
    <cellStyle name="Comma 26 6 3 3 2 2" xfId="21211"/>
    <cellStyle name="Comma 26 6 3 3 2 3" xfId="21212"/>
    <cellStyle name="Comma 26 6 3 3 2 4" xfId="21213"/>
    <cellStyle name="Comma 26 6 3 3 2 5" xfId="21214"/>
    <cellStyle name="Comma 26 6 3 3 2 6" xfId="21215"/>
    <cellStyle name="Comma 26 6 3 3 3" xfId="21216"/>
    <cellStyle name="Comma 26 6 3 3 4" xfId="21217"/>
    <cellStyle name="Comma 26 6 3 3 5" xfId="21218"/>
    <cellStyle name="Comma 26 6 3 3 6" xfId="21219"/>
    <cellStyle name="Comma 26 6 3 3 7" xfId="21220"/>
    <cellStyle name="Comma 26 6 3 4" xfId="21221"/>
    <cellStyle name="Comma 26 6 3 4 2" xfId="21222"/>
    <cellStyle name="Comma 26 6 3 4 3" xfId="21223"/>
    <cellStyle name="Comma 26 6 3 4 4" xfId="21224"/>
    <cellStyle name="Comma 26 6 3 4 5" xfId="21225"/>
    <cellStyle name="Comma 26 6 3 4 6" xfId="21226"/>
    <cellStyle name="Comma 26 6 3 5" xfId="21227"/>
    <cellStyle name="Comma 26 6 3 6" xfId="21228"/>
    <cellStyle name="Comma 26 6 3 7" xfId="21229"/>
    <cellStyle name="Comma 26 6 3 8" xfId="21230"/>
    <cellStyle name="Comma 26 6 3 9" xfId="21231"/>
    <cellStyle name="Comma 26 6 4" xfId="21232"/>
    <cellStyle name="Comma 26 6 4 2" xfId="21233"/>
    <cellStyle name="Comma 26 6 4 2 2" xfId="21234"/>
    <cellStyle name="Comma 26 6 4 2 2 2" xfId="21235"/>
    <cellStyle name="Comma 26 6 4 2 2 2 2" xfId="21236"/>
    <cellStyle name="Comma 26 6 4 2 2 2 3" xfId="21237"/>
    <cellStyle name="Comma 26 6 4 2 2 2 4" xfId="21238"/>
    <cellStyle name="Comma 26 6 4 2 2 2 5" xfId="21239"/>
    <cellStyle name="Comma 26 6 4 2 2 2 6" xfId="21240"/>
    <cellStyle name="Comma 26 6 4 2 2 3" xfId="21241"/>
    <cellStyle name="Comma 26 6 4 2 2 4" xfId="21242"/>
    <cellStyle name="Comma 26 6 4 2 2 5" xfId="21243"/>
    <cellStyle name="Comma 26 6 4 2 2 6" xfId="21244"/>
    <cellStyle name="Comma 26 6 4 2 2 7" xfId="21245"/>
    <cellStyle name="Comma 26 6 4 2 3" xfId="21246"/>
    <cellStyle name="Comma 26 6 4 2 3 2" xfId="21247"/>
    <cellStyle name="Comma 26 6 4 2 3 3" xfId="21248"/>
    <cellStyle name="Comma 26 6 4 2 3 4" xfId="21249"/>
    <cellStyle name="Comma 26 6 4 2 3 5" xfId="21250"/>
    <cellStyle name="Comma 26 6 4 2 3 6" xfId="21251"/>
    <cellStyle name="Comma 26 6 4 2 4" xfId="21252"/>
    <cellStyle name="Comma 26 6 4 2 5" xfId="21253"/>
    <cellStyle name="Comma 26 6 4 2 6" xfId="21254"/>
    <cellStyle name="Comma 26 6 4 2 7" xfId="21255"/>
    <cellStyle name="Comma 26 6 4 2 8" xfId="21256"/>
    <cellStyle name="Comma 26 6 4 3" xfId="21257"/>
    <cellStyle name="Comma 26 6 4 3 2" xfId="21258"/>
    <cellStyle name="Comma 26 6 4 3 2 2" xfId="21259"/>
    <cellStyle name="Comma 26 6 4 3 2 3" xfId="21260"/>
    <cellStyle name="Comma 26 6 4 3 2 4" xfId="21261"/>
    <cellStyle name="Comma 26 6 4 3 2 5" xfId="21262"/>
    <cellStyle name="Comma 26 6 4 3 2 6" xfId="21263"/>
    <cellStyle name="Comma 26 6 4 3 3" xfId="21264"/>
    <cellStyle name="Comma 26 6 4 3 4" xfId="21265"/>
    <cellStyle name="Comma 26 6 4 3 5" xfId="21266"/>
    <cellStyle name="Comma 26 6 4 3 6" xfId="21267"/>
    <cellStyle name="Comma 26 6 4 3 7" xfId="21268"/>
    <cellStyle name="Comma 26 6 4 4" xfId="21269"/>
    <cellStyle name="Comma 26 6 4 4 2" xfId="21270"/>
    <cellStyle name="Comma 26 6 4 4 3" xfId="21271"/>
    <cellStyle name="Comma 26 6 4 4 4" xfId="21272"/>
    <cellStyle name="Comma 26 6 4 4 5" xfId="21273"/>
    <cellStyle name="Comma 26 6 4 4 6" xfId="21274"/>
    <cellStyle name="Comma 26 6 4 5" xfId="21275"/>
    <cellStyle name="Comma 26 6 4 6" xfId="21276"/>
    <cellStyle name="Comma 26 6 4 7" xfId="21277"/>
    <cellStyle name="Comma 26 6 4 8" xfId="21278"/>
    <cellStyle name="Comma 26 6 4 9" xfId="21279"/>
    <cellStyle name="Comma 26 6 5" xfId="21280"/>
    <cellStyle name="Comma 26 6 5 2" xfId="21281"/>
    <cellStyle name="Comma 26 6 5 2 2" xfId="21282"/>
    <cellStyle name="Comma 26 6 5 2 2 2" xfId="21283"/>
    <cellStyle name="Comma 26 6 5 2 2 2 2" xfId="21284"/>
    <cellStyle name="Comma 26 6 5 2 2 2 3" xfId="21285"/>
    <cellStyle name="Comma 26 6 5 2 2 2 4" xfId="21286"/>
    <cellStyle name="Comma 26 6 5 2 2 2 5" xfId="21287"/>
    <cellStyle name="Comma 26 6 5 2 2 2 6" xfId="21288"/>
    <cellStyle name="Comma 26 6 5 2 2 3" xfId="21289"/>
    <cellStyle name="Comma 26 6 5 2 2 4" xfId="21290"/>
    <cellStyle name="Comma 26 6 5 2 2 5" xfId="21291"/>
    <cellStyle name="Comma 26 6 5 2 2 6" xfId="21292"/>
    <cellStyle name="Comma 26 6 5 2 2 7" xfId="21293"/>
    <cellStyle name="Comma 26 6 5 2 3" xfId="21294"/>
    <cellStyle name="Comma 26 6 5 2 3 2" xfId="21295"/>
    <cellStyle name="Comma 26 6 5 2 3 3" xfId="21296"/>
    <cellStyle name="Comma 26 6 5 2 3 4" xfId="21297"/>
    <cellStyle name="Comma 26 6 5 2 3 5" xfId="21298"/>
    <cellStyle name="Comma 26 6 5 2 3 6" xfId="21299"/>
    <cellStyle name="Comma 26 6 5 2 4" xfId="21300"/>
    <cellStyle name="Comma 26 6 5 2 5" xfId="21301"/>
    <cellStyle name="Comma 26 6 5 2 6" xfId="21302"/>
    <cellStyle name="Comma 26 6 5 2 7" xfId="21303"/>
    <cellStyle name="Comma 26 6 5 2 8" xfId="21304"/>
    <cellStyle name="Comma 26 6 5 3" xfId="21305"/>
    <cellStyle name="Comma 26 6 5 3 2" xfId="21306"/>
    <cellStyle name="Comma 26 6 5 3 2 2" xfId="21307"/>
    <cellStyle name="Comma 26 6 5 3 2 3" xfId="21308"/>
    <cellStyle name="Comma 26 6 5 3 2 4" xfId="21309"/>
    <cellStyle name="Comma 26 6 5 3 2 5" xfId="21310"/>
    <cellStyle name="Comma 26 6 5 3 2 6" xfId="21311"/>
    <cellStyle name="Comma 26 6 5 3 3" xfId="21312"/>
    <cellStyle name="Comma 26 6 5 3 4" xfId="21313"/>
    <cellStyle name="Comma 26 6 5 3 5" xfId="21314"/>
    <cellStyle name="Comma 26 6 5 3 6" xfId="21315"/>
    <cellStyle name="Comma 26 6 5 3 7" xfId="21316"/>
    <cellStyle name="Comma 26 6 5 4" xfId="21317"/>
    <cellStyle name="Comma 26 6 5 4 2" xfId="21318"/>
    <cellStyle name="Comma 26 6 5 4 3" xfId="21319"/>
    <cellStyle name="Comma 26 6 5 4 4" xfId="21320"/>
    <cellStyle name="Comma 26 6 5 4 5" xfId="21321"/>
    <cellStyle name="Comma 26 6 5 4 6" xfId="21322"/>
    <cellStyle name="Comma 26 6 5 5" xfId="21323"/>
    <cellStyle name="Comma 26 6 5 6" xfId="21324"/>
    <cellStyle name="Comma 26 6 5 7" xfId="21325"/>
    <cellStyle name="Comma 26 6 5 8" xfId="21326"/>
    <cellStyle name="Comma 26 6 5 9" xfId="21327"/>
    <cellStyle name="Comma 26 6 6" xfId="21328"/>
    <cellStyle name="Comma 26 6 6 2" xfId="21329"/>
    <cellStyle name="Comma 26 6 6 2 2" xfId="21330"/>
    <cellStyle name="Comma 26 6 6 2 2 2" xfId="21331"/>
    <cellStyle name="Comma 26 6 6 2 2 2 2" xfId="21332"/>
    <cellStyle name="Comma 26 6 6 2 2 2 3" xfId="21333"/>
    <cellStyle name="Comma 26 6 6 2 2 2 4" xfId="21334"/>
    <cellStyle name="Comma 26 6 6 2 2 2 5" xfId="21335"/>
    <cellStyle name="Comma 26 6 6 2 2 2 6" xfId="21336"/>
    <cellStyle name="Comma 26 6 6 2 2 3" xfId="21337"/>
    <cellStyle name="Comma 26 6 6 2 2 4" xfId="21338"/>
    <cellStyle name="Comma 26 6 6 2 2 5" xfId="21339"/>
    <cellStyle name="Comma 26 6 6 2 2 6" xfId="21340"/>
    <cellStyle name="Comma 26 6 6 2 2 7" xfId="21341"/>
    <cellStyle name="Comma 26 6 6 2 3" xfId="21342"/>
    <cellStyle name="Comma 26 6 6 2 3 2" xfId="21343"/>
    <cellStyle name="Comma 26 6 6 2 3 3" xfId="21344"/>
    <cellStyle name="Comma 26 6 6 2 3 4" xfId="21345"/>
    <cellStyle name="Comma 26 6 6 2 3 5" xfId="21346"/>
    <cellStyle name="Comma 26 6 6 2 3 6" xfId="21347"/>
    <cellStyle name="Comma 26 6 6 2 4" xfId="21348"/>
    <cellStyle name="Comma 26 6 6 2 5" xfId="21349"/>
    <cellStyle name="Comma 26 6 6 2 6" xfId="21350"/>
    <cellStyle name="Comma 26 6 6 2 7" xfId="21351"/>
    <cellStyle name="Comma 26 6 6 2 8" xfId="21352"/>
    <cellStyle name="Comma 26 6 6 3" xfId="21353"/>
    <cellStyle name="Comma 26 6 6 3 2" xfId="21354"/>
    <cellStyle name="Comma 26 6 6 3 2 2" xfId="21355"/>
    <cellStyle name="Comma 26 6 6 3 2 3" xfId="21356"/>
    <cellStyle name="Comma 26 6 6 3 2 4" xfId="21357"/>
    <cellStyle name="Comma 26 6 6 3 2 5" xfId="21358"/>
    <cellStyle name="Comma 26 6 6 3 2 6" xfId="21359"/>
    <cellStyle name="Comma 26 6 6 3 3" xfId="21360"/>
    <cellStyle name="Comma 26 6 6 3 4" xfId="21361"/>
    <cellStyle name="Comma 26 6 6 3 5" xfId="21362"/>
    <cellStyle name="Comma 26 6 6 3 6" xfId="21363"/>
    <cellStyle name="Comma 26 6 6 3 7" xfId="21364"/>
    <cellStyle name="Comma 26 6 6 4" xfId="21365"/>
    <cellStyle name="Comma 26 6 6 4 2" xfId="21366"/>
    <cellStyle name="Comma 26 6 6 4 3" xfId="21367"/>
    <cellStyle name="Comma 26 6 6 4 4" xfId="21368"/>
    <cellStyle name="Comma 26 6 6 4 5" xfId="21369"/>
    <cellStyle name="Comma 26 6 6 4 6" xfId="21370"/>
    <cellStyle name="Comma 26 6 6 5" xfId="21371"/>
    <cellStyle name="Comma 26 6 6 6" xfId="21372"/>
    <cellStyle name="Comma 26 6 6 7" xfId="21373"/>
    <cellStyle name="Comma 26 6 6 8" xfId="21374"/>
    <cellStyle name="Comma 26 6 6 9" xfId="21375"/>
    <cellStyle name="Comma 26 6 7" xfId="21376"/>
    <cellStyle name="Comma 26 6 7 2" xfId="21377"/>
    <cellStyle name="Comma 26 6 7 2 2" xfId="21378"/>
    <cellStyle name="Comma 26 6 7 2 2 2" xfId="21379"/>
    <cellStyle name="Comma 26 6 7 2 2 3" xfId="21380"/>
    <cellStyle name="Comma 26 6 7 2 2 4" xfId="21381"/>
    <cellStyle name="Comma 26 6 7 2 2 5" xfId="21382"/>
    <cellStyle name="Comma 26 6 7 2 2 6" xfId="21383"/>
    <cellStyle name="Comma 26 6 7 2 3" xfId="21384"/>
    <cellStyle name="Comma 26 6 7 2 4" xfId="21385"/>
    <cellStyle name="Comma 26 6 7 2 5" xfId="21386"/>
    <cellStyle name="Comma 26 6 7 2 6" xfId="21387"/>
    <cellStyle name="Comma 26 6 7 2 7" xfId="21388"/>
    <cellStyle name="Comma 26 6 7 3" xfId="21389"/>
    <cellStyle name="Comma 26 6 7 3 2" xfId="21390"/>
    <cellStyle name="Comma 26 6 7 3 3" xfId="21391"/>
    <cellStyle name="Comma 26 6 7 3 4" xfId="21392"/>
    <cellStyle name="Comma 26 6 7 3 5" xfId="21393"/>
    <cellStyle name="Comma 26 6 7 3 6" xfId="21394"/>
    <cellStyle name="Comma 26 6 7 4" xfId="21395"/>
    <cellStyle name="Comma 26 6 7 5" xfId="21396"/>
    <cellStyle name="Comma 26 6 7 6" xfId="21397"/>
    <cellStyle name="Comma 26 6 7 7" xfId="21398"/>
    <cellStyle name="Comma 26 6 7 8" xfId="21399"/>
    <cellStyle name="Comma 26 6 8" xfId="21400"/>
    <cellStyle name="Comma 26 6 8 2" xfId="21401"/>
    <cellStyle name="Comma 26 6 8 2 2" xfId="21402"/>
    <cellStyle name="Comma 26 6 8 2 3" xfId="21403"/>
    <cellStyle name="Comma 26 6 8 2 4" xfId="21404"/>
    <cellStyle name="Comma 26 6 8 2 5" xfId="21405"/>
    <cellStyle name="Comma 26 6 8 2 6" xfId="21406"/>
    <cellStyle name="Comma 26 6 8 3" xfId="21407"/>
    <cellStyle name="Comma 26 6 8 4" xfId="21408"/>
    <cellStyle name="Comma 26 6 8 5" xfId="21409"/>
    <cellStyle name="Comma 26 6 8 6" xfId="21410"/>
    <cellStyle name="Comma 26 6 8 7" xfId="21411"/>
    <cellStyle name="Comma 26 6 9" xfId="21412"/>
    <cellStyle name="Comma 26 6 9 2" xfId="21413"/>
    <cellStyle name="Comma 26 6 9 3" xfId="21414"/>
    <cellStyle name="Comma 26 6 9 4" xfId="21415"/>
    <cellStyle name="Comma 26 6 9 5" xfId="21416"/>
    <cellStyle name="Comma 26 6 9 6" xfId="21417"/>
    <cellStyle name="Comma 26 7" xfId="21418"/>
    <cellStyle name="Comma 26 7 2" xfId="21419"/>
    <cellStyle name="Comma 26 7 2 2" xfId="21420"/>
    <cellStyle name="Comma 26 7 2 2 2" xfId="21421"/>
    <cellStyle name="Comma 26 7 2 2 2 2" xfId="21422"/>
    <cellStyle name="Comma 26 7 2 2 2 3" xfId="21423"/>
    <cellStyle name="Comma 26 7 2 2 2 4" xfId="21424"/>
    <cellStyle name="Comma 26 7 2 2 2 5" xfId="21425"/>
    <cellStyle name="Comma 26 7 2 2 2 6" xfId="21426"/>
    <cellStyle name="Comma 26 7 2 2 3" xfId="21427"/>
    <cellStyle name="Comma 26 7 2 2 4" xfId="21428"/>
    <cellStyle name="Comma 26 7 2 2 5" xfId="21429"/>
    <cellStyle name="Comma 26 7 2 2 6" xfId="21430"/>
    <cellStyle name="Comma 26 7 2 2 7" xfId="21431"/>
    <cellStyle name="Comma 26 7 2 3" xfId="21432"/>
    <cellStyle name="Comma 26 7 2 3 2" xfId="21433"/>
    <cellStyle name="Comma 26 7 2 3 3" xfId="21434"/>
    <cellStyle name="Comma 26 7 2 3 4" xfId="21435"/>
    <cellStyle name="Comma 26 7 2 3 5" xfId="21436"/>
    <cellStyle name="Comma 26 7 2 3 6" xfId="21437"/>
    <cellStyle name="Comma 26 7 2 4" xfId="21438"/>
    <cellStyle name="Comma 26 7 2 5" xfId="21439"/>
    <cellStyle name="Comma 26 7 2 6" xfId="21440"/>
    <cellStyle name="Comma 26 7 2 7" xfId="21441"/>
    <cellStyle name="Comma 26 7 2 8" xfId="21442"/>
    <cellStyle name="Comma 26 7 3" xfId="21443"/>
    <cellStyle name="Comma 26 7 3 2" xfId="21444"/>
    <cellStyle name="Comma 26 7 3 2 2" xfId="21445"/>
    <cellStyle name="Comma 26 7 3 2 3" xfId="21446"/>
    <cellStyle name="Comma 26 7 3 2 4" xfId="21447"/>
    <cellStyle name="Comma 26 7 3 2 5" xfId="21448"/>
    <cellStyle name="Comma 26 7 3 2 6" xfId="21449"/>
    <cellStyle name="Comma 26 7 3 3" xfId="21450"/>
    <cellStyle name="Comma 26 7 3 4" xfId="21451"/>
    <cellStyle name="Comma 26 7 3 5" xfId="21452"/>
    <cellStyle name="Comma 26 7 3 6" xfId="21453"/>
    <cellStyle name="Comma 26 7 3 7" xfId="21454"/>
    <cellStyle name="Comma 26 7 4" xfId="21455"/>
    <cellStyle name="Comma 26 7 4 2" xfId="21456"/>
    <cellStyle name="Comma 26 7 4 3" xfId="21457"/>
    <cellStyle name="Comma 26 7 4 4" xfId="21458"/>
    <cellStyle name="Comma 26 7 4 5" xfId="21459"/>
    <cellStyle name="Comma 26 7 4 6" xfId="21460"/>
    <cellStyle name="Comma 26 7 5" xfId="21461"/>
    <cellStyle name="Comma 26 7 6" xfId="21462"/>
    <cellStyle name="Comma 26 7 7" xfId="21463"/>
    <cellStyle name="Comma 26 7 8" xfId="21464"/>
    <cellStyle name="Comma 26 7 9" xfId="21465"/>
    <cellStyle name="Comma 26 8" xfId="21466"/>
    <cellStyle name="Comma 26 8 2" xfId="21467"/>
    <cellStyle name="Comma 26 8 2 2" xfId="21468"/>
    <cellStyle name="Comma 26 8 2 2 2" xfId="21469"/>
    <cellStyle name="Comma 26 8 2 2 2 2" xfId="21470"/>
    <cellStyle name="Comma 26 8 2 2 2 3" xfId="21471"/>
    <cellStyle name="Comma 26 8 2 2 2 4" xfId="21472"/>
    <cellStyle name="Comma 26 8 2 2 2 5" xfId="21473"/>
    <cellStyle name="Comma 26 8 2 2 2 6" xfId="21474"/>
    <cellStyle name="Comma 26 8 2 2 3" xfId="21475"/>
    <cellStyle name="Comma 26 8 2 2 4" xfId="21476"/>
    <cellStyle name="Comma 26 8 2 2 5" xfId="21477"/>
    <cellStyle name="Comma 26 8 2 2 6" xfId="21478"/>
    <cellStyle name="Comma 26 8 2 2 7" xfId="21479"/>
    <cellStyle name="Comma 26 8 2 3" xfId="21480"/>
    <cellStyle name="Comma 26 8 2 3 2" xfId="21481"/>
    <cellStyle name="Comma 26 8 2 3 3" xfId="21482"/>
    <cellStyle name="Comma 26 8 2 3 4" xfId="21483"/>
    <cellStyle name="Comma 26 8 2 3 5" xfId="21484"/>
    <cellStyle name="Comma 26 8 2 3 6" xfId="21485"/>
    <cellStyle name="Comma 26 8 2 4" xfId="21486"/>
    <cellStyle name="Comma 26 8 2 5" xfId="21487"/>
    <cellStyle name="Comma 26 8 2 6" xfId="21488"/>
    <cellStyle name="Comma 26 8 2 7" xfId="21489"/>
    <cellStyle name="Comma 26 8 2 8" xfId="21490"/>
    <cellStyle name="Comma 26 8 3" xfId="21491"/>
    <cellStyle name="Comma 26 8 3 2" xfId="21492"/>
    <cellStyle name="Comma 26 8 3 2 2" xfId="21493"/>
    <cellStyle name="Comma 26 8 3 2 3" xfId="21494"/>
    <cellStyle name="Comma 26 8 3 2 4" xfId="21495"/>
    <cellStyle name="Comma 26 8 3 2 5" xfId="21496"/>
    <cellStyle name="Comma 26 8 3 2 6" xfId="21497"/>
    <cellStyle name="Comma 26 8 3 3" xfId="21498"/>
    <cellStyle name="Comma 26 8 3 4" xfId="21499"/>
    <cellStyle name="Comma 26 8 3 5" xfId="21500"/>
    <cellStyle name="Comma 26 8 3 6" xfId="21501"/>
    <cellStyle name="Comma 26 8 3 7" xfId="21502"/>
    <cellStyle name="Comma 26 8 4" xfId="21503"/>
    <cellStyle name="Comma 26 8 4 2" xfId="21504"/>
    <cellStyle name="Comma 26 8 4 3" xfId="21505"/>
    <cellStyle name="Comma 26 8 4 4" xfId="21506"/>
    <cellStyle name="Comma 26 8 4 5" xfId="21507"/>
    <cellStyle name="Comma 26 8 4 6" xfId="21508"/>
    <cellStyle name="Comma 26 8 5" xfId="21509"/>
    <cellStyle name="Comma 26 8 6" xfId="21510"/>
    <cellStyle name="Comma 26 8 7" xfId="21511"/>
    <cellStyle name="Comma 26 8 8" xfId="21512"/>
    <cellStyle name="Comma 26 8 9" xfId="21513"/>
    <cellStyle name="Comma 26 9" xfId="21514"/>
    <cellStyle name="Comma 26 9 2" xfId="21515"/>
    <cellStyle name="Comma 26 9 2 2" xfId="21516"/>
    <cellStyle name="Comma 26 9 2 2 2" xfId="21517"/>
    <cellStyle name="Comma 26 9 2 2 2 2" xfId="21518"/>
    <cellStyle name="Comma 26 9 2 2 2 3" xfId="21519"/>
    <cellStyle name="Comma 26 9 2 2 2 4" xfId="21520"/>
    <cellStyle name="Comma 26 9 2 2 2 5" xfId="21521"/>
    <cellStyle name="Comma 26 9 2 2 2 6" xfId="21522"/>
    <cellStyle name="Comma 26 9 2 2 3" xfId="21523"/>
    <cellStyle name="Comma 26 9 2 2 4" xfId="21524"/>
    <cellStyle name="Comma 26 9 2 2 5" xfId="21525"/>
    <cellStyle name="Comma 26 9 2 2 6" xfId="21526"/>
    <cellStyle name="Comma 26 9 2 2 7" xfId="21527"/>
    <cellStyle name="Comma 26 9 2 3" xfId="21528"/>
    <cellStyle name="Comma 26 9 2 3 2" xfId="21529"/>
    <cellStyle name="Comma 26 9 2 3 3" xfId="21530"/>
    <cellStyle name="Comma 26 9 2 3 4" xfId="21531"/>
    <cellStyle name="Comma 26 9 2 3 5" xfId="21532"/>
    <cellStyle name="Comma 26 9 2 3 6" xfId="21533"/>
    <cellStyle name="Comma 26 9 2 4" xfId="21534"/>
    <cellStyle name="Comma 26 9 2 5" xfId="21535"/>
    <cellStyle name="Comma 26 9 2 6" xfId="21536"/>
    <cellStyle name="Comma 26 9 2 7" xfId="21537"/>
    <cellStyle name="Comma 26 9 2 8" xfId="21538"/>
    <cellStyle name="Comma 26 9 3" xfId="21539"/>
    <cellStyle name="Comma 26 9 3 2" xfId="21540"/>
    <cellStyle name="Comma 26 9 3 2 2" xfId="21541"/>
    <cellStyle name="Comma 26 9 3 2 3" xfId="21542"/>
    <cellStyle name="Comma 26 9 3 2 4" xfId="21543"/>
    <cellStyle name="Comma 26 9 3 2 5" xfId="21544"/>
    <cellStyle name="Comma 26 9 3 2 6" xfId="21545"/>
    <cellStyle name="Comma 26 9 3 3" xfId="21546"/>
    <cellStyle name="Comma 26 9 3 4" xfId="21547"/>
    <cellStyle name="Comma 26 9 3 5" xfId="21548"/>
    <cellStyle name="Comma 26 9 3 6" xfId="21549"/>
    <cellStyle name="Comma 26 9 3 7" xfId="21550"/>
    <cellStyle name="Comma 26 9 4" xfId="21551"/>
    <cellStyle name="Comma 26 9 4 2" xfId="21552"/>
    <cellStyle name="Comma 26 9 4 3" xfId="21553"/>
    <cellStyle name="Comma 26 9 4 4" xfId="21554"/>
    <cellStyle name="Comma 26 9 4 5" xfId="21555"/>
    <cellStyle name="Comma 26 9 4 6" xfId="21556"/>
    <cellStyle name="Comma 26 9 5" xfId="21557"/>
    <cellStyle name="Comma 26 9 6" xfId="21558"/>
    <cellStyle name="Comma 26 9 7" xfId="21559"/>
    <cellStyle name="Comma 26 9 8" xfId="21560"/>
    <cellStyle name="Comma 26 9 9" xfId="21561"/>
    <cellStyle name="Comma 27" xfId="21562"/>
    <cellStyle name="Comma 27 2" xfId="21563"/>
    <cellStyle name="Comma 28" xfId="21564"/>
    <cellStyle name="Comma 28 2" xfId="21565"/>
    <cellStyle name="Comma 29" xfId="21566"/>
    <cellStyle name="Comma 29 2" xfId="21567"/>
    <cellStyle name="Comma 3" xfId="21568"/>
    <cellStyle name="Comma 3 2" xfId="21569"/>
    <cellStyle name="Comma 3 2 2" xfId="21570"/>
    <cellStyle name="Comma 3 2 3" xfId="21571"/>
    <cellStyle name="Comma 3 3" xfId="21572"/>
    <cellStyle name="Comma 3 4" xfId="21573"/>
    <cellStyle name="Comma 3 4 10" xfId="21574"/>
    <cellStyle name="Comma 3 4 2" xfId="21575"/>
    <cellStyle name="Comma 3 4 2 2" xfId="21576"/>
    <cellStyle name="Comma 3 4 2 2 2" xfId="21577"/>
    <cellStyle name="Comma 3 4 2 2 2 2" xfId="21578"/>
    <cellStyle name="Comma 3 4 2 2 2 2 2" xfId="21579"/>
    <cellStyle name="Comma 3 4 2 2 2 2 3" xfId="21580"/>
    <cellStyle name="Comma 3 4 2 2 2 2 4" xfId="21581"/>
    <cellStyle name="Comma 3 4 2 2 2 2 5" xfId="21582"/>
    <cellStyle name="Comma 3 4 2 2 2 2 6" xfId="21583"/>
    <cellStyle name="Comma 3 4 2 2 2 3" xfId="21584"/>
    <cellStyle name="Comma 3 4 2 2 2 4" xfId="21585"/>
    <cellStyle name="Comma 3 4 2 2 2 5" xfId="21586"/>
    <cellStyle name="Comma 3 4 2 2 2 6" xfId="21587"/>
    <cellStyle name="Comma 3 4 2 2 2 7" xfId="21588"/>
    <cellStyle name="Comma 3 4 2 2 3" xfId="21589"/>
    <cellStyle name="Comma 3 4 2 2 3 2" xfId="21590"/>
    <cellStyle name="Comma 3 4 2 2 3 3" xfId="21591"/>
    <cellStyle name="Comma 3 4 2 2 3 4" xfId="21592"/>
    <cellStyle name="Comma 3 4 2 2 3 5" xfId="21593"/>
    <cellStyle name="Comma 3 4 2 2 3 6" xfId="21594"/>
    <cellStyle name="Comma 3 4 2 2 4" xfId="21595"/>
    <cellStyle name="Comma 3 4 2 2 5" xfId="21596"/>
    <cellStyle name="Comma 3 4 2 2 6" xfId="21597"/>
    <cellStyle name="Comma 3 4 2 2 7" xfId="21598"/>
    <cellStyle name="Comma 3 4 2 2 8" xfId="21599"/>
    <cellStyle name="Comma 3 4 2 3" xfId="21600"/>
    <cellStyle name="Comma 3 4 2 3 2" xfId="21601"/>
    <cellStyle name="Comma 3 4 2 3 2 2" xfId="21602"/>
    <cellStyle name="Comma 3 4 2 3 2 3" xfId="21603"/>
    <cellStyle name="Comma 3 4 2 3 2 4" xfId="21604"/>
    <cellStyle name="Comma 3 4 2 3 2 5" xfId="21605"/>
    <cellStyle name="Comma 3 4 2 3 2 6" xfId="21606"/>
    <cellStyle name="Comma 3 4 2 3 3" xfId="21607"/>
    <cellStyle name="Comma 3 4 2 3 4" xfId="21608"/>
    <cellStyle name="Comma 3 4 2 3 5" xfId="21609"/>
    <cellStyle name="Comma 3 4 2 3 6" xfId="21610"/>
    <cellStyle name="Comma 3 4 2 3 7" xfId="21611"/>
    <cellStyle name="Comma 3 4 2 4" xfId="21612"/>
    <cellStyle name="Comma 3 4 2 4 2" xfId="21613"/>
    <cellStyle name="Comma 3 4 2 4 3" xfId="21614"/>
    <cellStyle name="Comma 3 4 2 4 4" xfId="21615"/>
    <cellStyle name="Comma 3 4 2 4 5" xfId="21616"/>
    <cellStyle name="Comma 3 4 2 4 6" xfId="21617"/>
    <cellStyle name="Comma 3 4 2 5" xfId="21618"/>
    <cellStyle name="Comma 3 4 2 6" xfId="21619"/>
    <cellStyle name="Comma 3 4 2 7" xfId="21620"/>
    <cellStyle name="Comma 3 4 2 8" xfId="21621"/>
    <cellStyle name="Comma 3 4 2 9" xfId="21622"/>
    <cellStyle name="Comma 3 4 3" xfId="21623"/>
    <cellStyle name="Comma 3 4 3 2" xfId="21624"/>
    <cellStyle name="Comma 3 4 3 2 2" xfId="21625"/>
    <cellStyle name="Comma 3 4 3 2 2 2" xfId="21626"/>
    <cellStyle name="Comma 3 4 3 2 2 3" xfId="21627"/>
    <cellStyle name="Comma 3 4 3 2 2 4" xfId="21628"/>
    <cellStyle name="Comma 3 4 3 2 2 5" xfId="21629"/>
    <cellStyle name="Comma 3 4 3 2 2 6" xfId="21630"/>
    <cellStyle name="Comma 3 4 3 2 3" xfId="21631"/>
    <cellStyle name="Comma 3 4 3 2 4" xfId="21632"/>
    <cellStyle name="Comma 3 4 3 2 5" xfId="21633"/>
    <cellStyle name="Comma 3 4 3 2 6" xfId="21634"/>
    <cellStyle name="Comma 3 4 3 2 7" xfId="21635"/>
    <cellStyle name="Comma 3 4 3 3" xfId="21636"/>
    <cellStyle name="Comma 3 4 3 3 2" xfId="21637"/>
    <cellStyle name="Comma 3 4 3 3 3" xfId="21638"/>
    <cellStyle name="Comma 3 4 3 3 4" xfId="21639"/>
    <cellStyle name="Comma 3 4 3 3 5" xfId="21640"/>
    <cellStyle name="Comma 3 4 3 3 6" xfId="21641"/>
    <cellStyle name="Comma 3 4 3 4" xfId="21642"/>
    <cellStyle name="Comma 3 4 3 5" xfId="21643"/>
    <cellStyle name="Comma 3 4 3 6" xfId="21644"/>
    <cellStyle name="Comma 3 4 3 7" xfId="21645"/>
    <cellStyle name="Comma 3 4 3 8" xfId="21646"/>
    <cellStyle name="Comma 3 4 4" xfId="21647"/>
    <cellStyle name="Comma 3 4 4 2" xfId="21648"/>
    <cellStyle name="Comma 3 4 4 2 2" xfId="21649"/>
    <cellStyle name="Comma 3 4 4 2 3" xfId="21650"/>
    <cellStyle name="Comma 3 4 4 2 4" xfId="21651"/>
    <cellStyle name="Comma 3 4 4 2 5" xfId="21652"/>
    <cellStyle name="Comma 3 4 4 2 6" xfId="21653"/>
    <cellStyle name="Comma 3 4 4 3" xfId="21654"/>
    <cellStyle name="Comma 3 4 4 4" xfId="21655"/>
    <cellStyle name="Comma 3 4 4 5" xfId="21656"/>
    <cellStyle name="Comma 3 4 4 6" xfId="21657"/>
    <cellStyle name="Comma 3 4 4 7" xfId="21658"/>
    <cellStyle name="Comma 3 4 5" xfId="21659"/>
    <cellStyle name="Comma 3 4 5 2" xfId="21660"/>
    <cellStyle name="Comma 3 4 5 3" xfId="21661"/>
    <cellStyle name="Comma 3 4 5 4" xfId="21662"/>
    <cellStyle name="Comma 3 4 5 5" xfId="21663"/>
    <cellStyle name="Comma 3 4 5 6" xfId="21664"/>
    <cellStyle name="Comma 3 4 6" xfId="21665"/>
    <cellStyle name="Comma 3 4 7" xfId="21666"/>
    <cellStyle name="Comma 3 4 8" xfId="21667"/>
    <cellStyle name="Comma 3 4 9" xfId="21668"/>
    <cellStyle name="Comma 3 5" xfId="21669"/>
    <cellStyle name="Comma 3 5 10" xfId="21670"/>
    <cellStyle name="Comma 3 5 2" xfId="21671"/>
    <cellStyle name="Comma 3 5 2 2" xfId="21672"/>
    <cellStyle name="Comma 3 5 2 2 2" xfId="21673"/>
    <cellStyle name="Comma 3 5 2 2 2 2" xfId="21674"/>
    <cellStyle name="Comma 3 5 2 2 2 2 2" xfId="21675"/>
    <cellStyle name="Comma 3 5 2 2 2 2 3" xfId="21676"/>
    <cellStyle name="Comma 3 5 2 2 2 2 4" xfId="21677"/>
    <cellStyle name="Comma 3 5 2 2 2 2 5" xfId="21678"/>
    <cellStyle name="Comma 3 5 2 2 2 2 6" xfId="21679"/>
    <cellStyle name="Comma 3 5 2 2 2 3" xfId="21680"/>
    <cellStyle name="Comma 3 5 2 2 2 4" xfId="21681"/>
    <cellStyle name="Comma 3 5 2 2 2 5" xfId="21682"/>
    <cellStyle name="Comma 3 5 2 2 2 6" xfId="21683"/>
    <cellStyle name="Comma 3 5 2 2 2 7" xfId="21684"/>
    <cellStyle name="Comma 3 5 2 2 3" xfId="21685"/>
    <cellStyle name="Comma 3 5 2 2 3 2" xfId="21686"/>
    <cellStyle name="Comma 3 5 2 2 3 3" xfId="21687"/>
    <cellStyle name="Comma 3 5 2 2 3 4" xfId="21688"/>
    <cellStyle name="Comma 3 5 2 2 3 5" xfId="21689"/>
    <cellStyle name="Comma 3 5 2 2 3 6" xfId="21690"/>
    <cellStyle name="Comma 3 5 2 2 4" xfId="21691"/>
    <cellStyle name="Comma 3 5 2 2 5" xfId="21692"/>
    <cellStyle name="Comma 3 5 2 2 6" xfId="21693"/>
    <cellStyle name="Comma 3 5 2 2 7" xfId="21694"/>
    <cellStyle name="Comma 3 5 2 2 8" xfId="21695"/>
    <cellStyle name="Comma 3 5 2 3" xfId="21696"/>
    <cellStyle name="Comma 3 5 2 3 2" xfId="21697"/>
    <cellStyle name="Comma 3 5 2 3 2 2" xfId="21698"/>
    <cellStyle name="Comma 3 5 2 3 2 3" xfId="21699"/>
    <cellStyle name="Comma 3 5 2 3 2 4" xfId="21700"/>
    <cellStyle name="Comma 3 5 2 3 2 5" xfId="21701"/>
    <cellStyle name="Comma 3 5 2 3 2 6" xfId="21702"/>
    <cellStyle name="Comma 3 5 2 3 3" xfId="21703"/>
    <cellStyle name="Comma 3 5 2 3 4" xfId="21704"/>
    <cellStyle name="Comma 3 5 2 3 5" xfId="21705"/>
    <cellStyle name="Comma 3 5 2 3 6" xfId="21706"/>
    <cellStyle name="Comma 3 5 2 3 7" xfId="21707"/>
    <cellStyle name="Comma 3 5 2 4" xfId="21708"/>
    <cellStyle name="Comma 3 5 2 4 2" xfId="21709"/>
    <cellStyle name="Comma 3 5 2 4 3" xfId="21710"/>
    <cellStyle name="Comma 3 5 2 4 4" xfId="21711"/>
    <cellStyle name="Comma 3 5 2 4 5" xfId="21712"/>
    <cellStyle name="Comma 3 5 2 4 6" xfId="21713"/>
    <cellStyle name="Comma 3 5 2 5" xfId="21714"/>
    <cellStyle name="Comma 3 5 2 6" xfId="21715"/>
    <cellStyle name="Comma 3 5 2 7" xfId="21716"/>
    <cellStyle name="Comma 3 5 2 8" xfId="21717"/>
    <cellStyle name="Comma 3 5 2 9" xfId="21718"/>
    <cellStyle name="Comma 3 5 3" xfId="21719"/>
    <cellStyle name="Comma 3 5 3 2" xfId="21720"/>
    <cellStyle name="Comma 3 5 3 2 2" xfId="21721"/>
    <cellStyle name="Comma 3 5 3 2 2 2" xfId="21722"/>
    <cellStyle name="Comma 3 5 3 2 2 3" xfId="21723"/>
    <cellStyle name="Comma 3 5 3 2 2 4" xfId="21724"/>
    <cellStyle name="Comma 3 5 3 2 2 5" xfId="21725"/>
    <cellStyle name="Comma 3 5 3 2 2 6" xfId="21726"/>
    <cellStyle name="Comma 3 5 3 2 3" xfId="21727"/>
    <cellStyle name="Comma 3 5 3 2 4" xfId="21728"/>
    <cellStyle name="Comma 3 5 3 2 5" xfId="21729"/>
    <cellStyle name="Comma 3 5 3 2 6" xfId="21730"/>
    <cellStyle name="Comma 3 5 3 2 7" xfId="21731"/>
    <cellStyle name="Comma 3 5 3 3" xfId="21732"/>
    <cellStyle name="Comma 3 5 3 3 2" xfId="21733"/>
    <cellStyle name="Comma 3 5 3 3 3" xfId="21734"/>
    <cellStyle name="Comma 3 5 3 3 4" xfId="21735"/>
    <cellStyle name="Comma 3 5 3 3 5" xfId="21736"/>
    <cellStyle name="Comma 3 5 3 3 6" xfId="21737"/>
    <cellStyle name="Comma 3 5 3 4" xfId="21738"/>
    <cellStyle name="Comma 3 5 3 5" xfId="21739"/>
    <cellStyle name="Comma 3 5 3 6" xfId="21740"/>
    <cellStyle name="Comma 3 5 3 7" xfId="21741"/>
    <cellStyle name="Comma 3 5 3 8" xfId="21742"/>
    <cellStyle name="Comma 3 5 4" xfId="21743"/>
    <cellStyle name="Comma 3 5 4 2" xfId="21744"/>
    <cellStyle name="Comma 3 5 4 2 2" xfId="21745"/>
    <cellStyle name="Comma 3 5 4 2 3" xfId="21746"/>
    <cellStyle name="Comma 3 5 4 2 4" xfId="21747"/>
    <cellStyle name="Comma 3 5 4 2 5" xfId="21748"/>
    <cellStyle name="Comma 3 5 4 2 6" xfId="21749"/>
    <cellStyle name="Comma 3 5 4 3" xfId="21750"/>
    <cellStyle name="Comma 3 5 4 4" xfId="21751"/>
    <cellStyle name="Comma 3 5 4 5" xfId="21752"/>
    <cellStyle name="Comma 3 5 4 6" xfId="21753"/>
    <cellStyle name="Comma 3 5 4 7" xfId="21754"/>
    <cellStyle name="Comma 3 5 5" xfId="21755"/>
    <cellStyle name="Comma 3 5 5 2" xfId="21756"/>
    <cellStyle name="Comma 3 5 5 3" xfId="21757"/>
    <cellStyle name="Comma 3 5 5 4" xfId="21758"/>
    <cellStyle name="Comma 3 5 5 5" xfId="21759"/>
    <cellStyle name="Comma 3 5 5 6" xfId="21760"/>
    <cellStyle name="Comma 3 5 6" xfId="21761"/>
    <cellStyle name="Comma 3 5 7" xfId="21762"/>
    <cellStyle name="Comma 3 5 8" xfId="21763"/>
    <cellStyle name="Comma 3 5 9" xfId="21764"/>
    <cellStyle name="Comma 3 6" xfId="21765"/>
    <cellStyle name="Comma 3 7" xfId="21766"/>
    <cellStyle name="Comma 3 7 2" xfId="21767"/>
    <cellStyle name="Comma 3 7 2 2" xfId="21768"/>
    <cellStyle name="Comma 3 7 2 2 2" xfId="21769"/>
    <cellStyle name="Comma 3 7 2 2 2 2" xfId="21770"/>
    <cellStyle name="Comma 3 7 2 2 2 3" xfId="21771"/>
    <cellStyle name="Comma 3 7 2 2 2 4" xfId="21772"/>
    <cellStyle name="Comma 3 7 2 2 2 5" xfId="21773"/>
    <cellStyle name="Comma 3 7 2 2 2 6" xfId="21774"/>
    <cellStyle name="Comma 3 7 2 2 3" xfId="21775"/>
    <cellStyle name="Comma 3 7 2 2 4" xfId="21776"/>
    <cellStyle name="Comma 3 7 2 2 5" xfId="21777"/>
    <cellStyle name="Comma 3 7 2 2 6" xfId="21778"/>
    <cellStyle name="Comma 3 7 2 2 7" xfId="21779"/>
    <cellStyle name="Comma 3 7 2 3" xfId="21780"/>
    <cellStyle name="Comma 3 7 2 3 2" xfId="21781"/>
    <cellStyle name="Comma 3 7 2 3 3" xfId="21782"/>
    <cellStyle name="Comma 3 7 2 3 4" xfId="21783"/>
    <cellStyle name="Comma 3 7 2 3 5" xfId="21784"/>
    <cellStyle name="Comma 3 7 2 3 6" xfId="21785"/>
    <cellStyle name="Comma 3 7 2 4" xfId="21786"/>
    <cellStyle name="Comma 3 7 2 5" xfId="21787"/>
    <cellStyle name="Comma 3 7 2 6" xfId="21788"/>
    <cellStyle name="Comma 3 7 2 7" xfId="21789"/>
    <cellStyle name="Comma 3 7 2 8" xfId="21790"/>
    <cellStyle name="Comma 3 7 3" xfId="21791"/>
    <cellStyle name="Comma 3 7 3 2" xfId="21792"/>
    <cellStyle name="Comma 3 7 3 2 2" xfId="21793"/>
    <cellStyle name="Comma 3 7 3 2 3" xfId="21794"/>
    <cellStyle name="Comma 3 7 3 2 4" xfId="21795"/>
    <cellStyle name="Comma 3 7 3 2 5" xfId="21796"/>
    <cellStyle name="Comma 3 7 3 2 6" xfId="21797"/>
    <cellStyle name="Comma 3 7 3 3" xfId="21798"/>
    <cellStyle name="Comma 3 7 3 4" xfId="21799"/>
    <cellStyle name="Comma 3 7 3 5" xfId="21800"/>
    <cellStyle name="Comma 3 7 3 6" xfId="21801"/>
    <cellStyle name="Comma 3 7 3 7" xfId="21802"/>
    <cellStyle name="Comma 3 7 4" xfId="21803"/>
    <cellStyle name="Comma 3 7 4 2" xfId="21804"/>
    <cellStyle name="Comma 3 7 4 3" xfId="21805"/>
    <cellStyle name="Comma 3 7 4 4" xfId="21806"/>
    <cellStyle name="Comma 3 7 4 5" xfId="21807"/>
    <cellStyle name="Comma 3 7 4 6" xfId="21808"/>
    <cellStyle name="Comma 3 7 5" xfId="21809"/>
    <cellStyle name="Comma 3 7 6" xfId="21810"/>
    <cellStyle name="Comma 3 7 7" xfId="21811"/>
    <cellStyle name="Comma 3 7 8" xfId="21812"/>
    <cellStyle name="Comma 3 7 9" xfId="21813"/>
    <cellStyle name="Comma 3 8" xfId="21814"/>
    <cellStyle name="Comma 30" xfId="21815"/>
    <cellStyle name="Comma 30 2" xfId="21816"/>
    <cellStyle name="Comma 31" xfId="21817"/>
    <cellStyle name="Comma 31 2" xfId="21818"/>
    <cellStyle name="Comma 32" xfId="21819"/>
    <cellStyle name="Comma 32 2" xfId="21820"/>
    <cellStyle name="Comma 33" xfId="21821"/>
    <cellStyle name="Comma 33 2" xfId="21822"/>
    <cellStyle name="Comma 34" xfId="21823"/>
    <cellStyle name="Comma 34 2" xfId="21824"/>
    <cellStyle name="Comma 35" xfId="21825"/>
    <cellStyle name="Comma 35 2" xfId="21826"/>
    <cellStyle name="Comma 36" xfId="21827"/>
    <cellStyle name="Comma 36 2" xfId="21828"/>
    <cellStyle name="Comma 37" xfId="21829"/>
    <cellStyle name="Comma 37 2" xfId="21830"/>
    <cellStyle name="Comma 38" xfId="21831"/>
    <cellStyle name="Comma 38 2" xfId="21832"/>
    <cellStyle name="Comma 39" xfId="21833"/>
    <cellStyle name="Comma 39 2" xfId="21834"/>
    <cellStyle name="Comma 4" xfId="21835"/>
    <cellStyle name="Comma 4 2" xfId="21836"/>
    <cellStyle name="Comma 4 2 2" xfId="21837"/>
    <cellStyle name="Comma 4 3" xfId="21838"/>
    <cellStyle name="Comma 4 4" xfId="21839"/>
    <cellStyle name="Comma 4 5" xfId="21840"/>
    <cellStyle name="Comma 40" xfId="21841"/>
    <cellStyle name="Comma 40 2" xfId="21842"/>
    <cellStyle name="Comma 41" xfId="21843"/>
    <cellStyle name="Comma 41 2" xfId="21844"/>
    <cellStyle name="Comma 42" xfId="21845"/>
    <cellStyle name="Comma 42 2" xfId="21846"/>
    <cellStyle name="Comma 43" xfId="21847"/>
    <cellStyle name="Comma 43 2" xfId="21848"/>
    <cellStyle name="Comma 44" xfId="21849"/>
    <cellStyle name="Comma 44 2" xfId="21850"/>
    <cellStyle name="Comma 45" xfId="21851"/>
    <cellStyle name="Comma 45 2" xfId="21852"/>
    <cellStyle name="Comma 46" xfId="21853"/>
    <cellStyle name="Comma 46 2" xfId="21854"/>
    <cellStyle name="Comma 47" xfId="21855"/>
    <cellStyle name="Comma 47 2" xfId="21856"/>
    <cellStyle name="Comma 48" xfId="21857"/>
    <cellStyle name="Comma 48 2" xfId="21858"/>
    <cellStyle name="Comma 49" xfId="21859"/>
    <cellStyle name="Comma 49 2" xfId="21860"/>
    <cellStyle name="Comma 5" xfId="21861"/>
    <cellStyle name="Comma 5 2" xfId="21862"/>
    <cellStyle name="Comma 5 3" xfId="21863"/>
    <cellStyle name="Comma 5 4" xfId="21864"/>
    <cellStyle name="Comma 5 5" xfId="21865"/>
    <cellStyle name="Comma 50" xfId="21866"/>
    <cellStyle name="Comma 50 2" xfId="21867"/>
    <cellStyle name="Comma 51" xfId="21868"/>
    <cellStyle name="Comma 51 2" xfId="21869"/>
    <cellStyle name="Comma 52" xfId="21870"/>
    <cellStyle name="Comma 52 2" xfId="21871"/>
    <cellStyle name="Comma 53" xfId="21872"/>
    <cellStyle name="Comma 53 2" xfId="21873"/>
    <cellStyle name="Comma 54" xfId="21874"/>
    <cellStyle name="Comma 54 2" xfId="21875"/>
    <cellStyle name="Comma 55" xfId="21876"/>
    <cellStyle name="Comma 55 2" xfId="21877"/>
    <cellStyle name="Comma 56" xfId="21878"/>
    <cellStyle name="Comma 56 2" xfId="21879"/>
    <cellStyle name="Comma 57" xfId="21880"/>
    <cellStyle name="Comma 57 2" xfId="21881"/>
    <cellStyle name="Comma 58" xfId="21882"/>
    <cellStyle name="Comma 59" xfId="21883"/>
    <cellStyle name="Comma 6" xfId="21884"/>
    <cellStyle name="Comma 6 2" xfId="21885"/>
    <cellStyle name="Comma 6 3" xfId="21886"/>
    <cellStyle name="Comma 6 4" xfId="21887"/>
    <cellStyle name="Comma 60" xfId="21888"/>
    <cellStyle name="Comma 61" xfId="21889"/>
    <cellStyle name="Comma 62" xfId="21890"/>
    <cellStyle name="Comma 63" xfId="21891"/>
    <cellStyle name="Comma 64" xfId="21892"/>
    <cellStyle name="Comma 65" xfId="21893"/>
    <cellStyle name="Comma 66" xfId="21894"/>
    <cellStyle name="Comma 67" xfId="21895"/>
    <cellStyle name="Comma 68" xfId="21896"/>
    <cellStyle name="Comma 69" xfId="21897"/>
    <cellStyle name="Comma 7" xfId="21898"/>
    <cellStyle name="Comma 7 2" xfId="21899"/>
    <cellStyle name="Comma 7 3" xfId="21900"/>
    <cellStyle name="Comma 7 4" xfId="21901"/>
    <cellStyle name="Comma 7 5" xfId="21902"/>
    <cellStyle name="Comma 70" xfId="21903"/>
    <cellStyle name="Comma 71" xfId="21904"/>
    <cellStyle name="Comma 72" xfId="21905"/>
    <cellStyle name="Comma 73" xfId="21906"/>
    <cellStyle name="Comma 74" xfId="21907"/>
    <cellStyle name="Comma 75" xfId="21908"/>
    <cellStyle name="Comma 76" xfId="21909"/>
    <cellStyle name="Comma 77" xfId="21910"/>
    <cellStyle name="Comma 78" xfId="21911"/>
    <cellStyle name="Comma 79" xfId="21912"/>
    <cellStyle name="Comma 79 10" xfId="21913"/>
    <cellStyle name="Comma 79 2" xfId="21914"/>
    <cellStyle name="Comma 79 2 2" xfId="21915"/>
    <cellStyle name="Comma 79 2 2 2" xfId="21916"/>
    <cellStyle name="Comma 79 2 2 2 2" xfId="21917"/>
    <cellStyle name="Comma 79 2 2 2 2 2" xfId="21918"/>
    <cellStyle name="Comma 79 2 2 2 2 3" xfId="21919"/>
    <cellStyle name="Comma 79 2 2 2 2 4" xfId="21920"/>
    <cellStyle name="Comma 79 2 2 2 2 5" xfId="21921"/>
    <cellStyle name="Comma 79 2 2 2 2 6" xfId="21922"/>
    <cellStyle name="Comma 79 2 2 2 3" xfId="21923"/>
    <cellStyle name="Comma 79 2 2 2 4" xfId="21924"/>
    <cellStyle name="Comma 79 2 2 2 5" xfId="21925"/>
    <cellStyle name="Comma 79 2 2 2 6" xfId="21926"/>
    <cellStyle name="Comma 79 2 2 2 7" xfId="21927"/>
    <cellStyle name="Comma 79 2 2 3" xfId="21928"/>
    <cellStyle name="Comma 79 2 2 3 2" xfId="21929"/>
    <cellStyle name="Comma 79 2 2 3 3" xfId="21930"/>
    <cellStyle name="Comma 79 2 2 3 4" xfId="21931"/>
    <cellStyle name="Comma 79 2 2 3 5" xfId="21932"/>
    <cellStyle name="Comma 79 2 2 3 6" xfId="21933"/>
    <cellStyle name="Comma 79 2 2 4" xfId="21934"/>
    <cellStyle name="Comma 79 2 2 5" xfId="21935"/>
    <cellStyle name="Comma 79 2 2 6" xfId="21936"/>
    <cellStyle name="Comma 79 2 2 7" xfId="21937"/>
    <cellStyle name="Comma 79 2 2 8" xfId="21938"/>
    <cellStyle name="Comma 79 2 3" xfId="21939"/>
    <cellStyle name="Comma 79 2 3 2" xfId="21940"/>
    <cellStyle name="Comma 79 2 3 2 2" xfId="21941"/>
    <cellStyle name="Comma 79 2 3 2 3" xfId="21942"/>
    <cellStyle name="Comma 79 2 3 2 4" xfId="21943"/>
    <cellStyle name="Comma 79 2 3 2 5" xfId="21944"/>
    <cellStyle name="Comma 79 2 3 2 6" xfId="21945"/>
    <cellStyle name="Comma 79 2 3 3" xfId="21946"/>
    <cellStyle name="Comma 79 2 3 4" xfId="21947"/>
    <cellStyle name="Comma 79 2 3 5" xfId="21948"/>
    <cellStyle name="Comma 79 2 3 6" xfId="21949"/>
    <cellStyle name="Comma 79 2 3 7" xfId="21950"/>
    <cellStyle name="Comma 79 2 4" xfId="21951"/>
    <cellStyle name="Comma 79 2 4 2" xfId="21952"/>
    <cellStyle name="Comma 79 2 4 3" xfId="21953"/>
    <cellStyle name="Comma 79 2 4 4" xfId="21954"/>
    <cellStyle name="Comma 79 2 4 5" xfId="21955"/>
    <cellStyle name="Comma 79 2 4 6" xfId="21956"/>
    <cellStyle name="Comma 79 2 5" xfId="21957"/>
    <cellStyle name="Comma 79 2 6" xfId="21958"/>
    <cellStyle name="Comma 79 2 7" xfId="21959"/>
    <cellStyle name="Comma 79 2 8" xfId="21960"/>
    <cellStyle name="Comma 79 2 9" xfId="21961"/>
    <cellStyle name="Comma 79 3" xfId="21962"/>
    <cellStyle name="Comma 79 3 2" xfId="21963"/>
    <cellStyle name="Comma 79 3 2 2" xfId="21964"/>
    <cellStyle name="Comma 79 3 2 2 2" xfId="21965"/>
    <cellStyle name="Comma 79 3 2 2 3" xfId="21966"/>
    <cellStyle name="Comma 79 3 2 2 4" xfId="21967"/>
    <cellStyle name="Comma 79 3 2 2 5" xfId="21968"/>
    <cellStyle name="Comma 79 3 2 2 6" xfId="21969"/>
    <cellStyle name="Comma 79 3 2 3" xfId="21970"/>
    <cellStyle name="Comma 79 3 2 4" xfId="21971"/>
    <cellStyle name="Comma 79 3 2 5" xfId="21972"/>
    <cellStyle name="Comma 79 3 2 6" xfId="21973"/>
    <cellStyle name="Comma 79 3 2 7" xfId="21974"/>
    <cellStyle name="Comma 79 3 3" xfId="21975"/>
    <cellStyle name="Comma 79 3 3 2" xfId="21976"/>
    <cellStyle name="Comma 79 3 3 3" xfId="21977"/>
    <cellStyle name="Comma 79 3 3 4" xfId="21978"/>
    <cellStyle name="Comma 79 3 3 5" xfId="21979"/>
    <cellStyle name="Comma 79 3 3 6" xfId="21980"/>
    <cellStyle name="Comma 79 3 4" xfId="21981"/>
    <cellStyle name="Comma 79 3 5" xfId="21982"/>
    <cellStyle name="Comma 79 3 6" xfId="21983"/>
    <cellStyle name="Comma 79 3 7" xfId="21984"/>
    <cellStyle name="Comma 79 3 8" xfId="21985"/>
    <cellStyle name="Comma 79 4" xfId="21986"/>
    <cellStyle name="Comma 79 4 2" xfId="21987"/>
    <cellStyle name="Comma 79 4 2 2" xfId="21988"/>
    <cellStyle name="Comma 79 4 2 3" xfId="21989"/>
    <cellStyle name="Comma 79 4 2 4" xfId="21990"/>
    <cellStyle name="Comma 79 4 2 5" xfId="21991"/>
    <cellStyle name="Comma 79 4 2 6" xfId="21992"/>
    <cellStyle name="Comma 79 4 3" xfId="21993"/>
    <cellStyle name="Comma 79 4 4" xfId="21994"/>
    <cellStyle name="Comma 79 4 5" xfId="21995"/>
    <cellStyle name="Comma 79 4 6" xfId="21996"/>
    <cellStyle name="Comma 79 4 7" xfId="21997"/>
    <cellStyle name="Comma 79 5" xfId="21998"/>
    <cellStyle name="Comma 79 5 2" xfId="21999"/>
    <cellStyle name="Comma 79 5 3" xfId="22000"/>
    <cellStyle name="Comma 79 5 4" xfId="22001"/>
    <cellStyle name="Comma 79 5 5" xfId="22002"/>
    <cellStyle name="Comma 79 5 6" xfId="22003"/>
    <cellStyle name="Comma 79 6" xfId="22004"/>
    <cellStyle name="Comma 79 7" xfId="22005"/>
    <cellStyle name="Comma 79 8" xfId="22006"/>
    <cellStyle name="Comma 79 9" xfId="22007"/>
    <cellStyle name="Comma 8" xfId="22008"/>
    <cellStyle name="Comma 8 2" xfId="22009"/>
    <cellStyle name="Comma 8 3" xfId="22010"/>
    <cellStyle name="Comma 8 4" xfId="22011"/>
    <cellStyle name="Comma 8 5" xfId="22012"/>
    <cellStyle name="Comma 80" xfId="22013"/>
    <cellStyle name="Comma 80 10" xfId="22014"/>
    <cellStyle name="Comma 80 2" xfId="22015"/>
    <cellStyle name="Comma 80 2 2" xfId="22016"/>
    <cellStyle name="Comma 80 2 2 2" xfId="22017"/>
    <cellStyle name="Comma 80 2 2 2 2" xfId="22018"/>
    <cellStyle name="Comma 80 2 2 2 2 2" xfId="22019"/>
    <cellStyle name="Comma 80 2 2 2 2 3" xfId="22020"/>
    <cellStyle name="Comma 80 2 2 2 2 4" xfId="22021"/>
    <cellStyle name="Comma 80 2 2 2 2 5" xfId="22022"/>
    <cellStyle name="Comma 80 2 2 2 2 6" xfId="22023"/>
    <cellStyle name="Comma 80 2 2 2 3" xfId="22024"/>
    <cellStyle name="Comma 80 2 2 2 4" xfId="22025"/>
    <cellStyle name="Comma 80 2 2 2 5" xfId="22026"/>
    <cellStyle name="Comma 80 2 2 2 6" xfId="22027"/>
    <cellStyle name="Comma 80 2 2 2 7" xfId="22028"/>
    <cellStyle name="Comma 80 2 2 3" xfId="22029"/>
    <cellStyle name="Comma 80 2 2 3 2" xfId="22030"/>
    <cellStyle name="Comma 80 2 2 3 3" xfId="22031"/>
    <cellStyle name="Comma 80 2 2 3 4" xfId="22032"/>
    <cellStyle name="Comma 80 2 2 3 5" xfId="22033"/>
    <cellStyle name="Comma 80 2 2 3 6" xfId="22034"/>
    <cellStyle name="Comma 80 2 2 4" xfId="22035"/>
    <cellStyle name="Comma 80 2 2 5" xfId="22036"/>
    <cellStyle name="Comma 80 2 2 6" xfId="22037"/>
    <cellStyle name="Comma 80 2 2 7" xfId="22038"/>
    <cellStyle name="Comma 80 2 2 8" xfId="22039"/>
    <cellStyle name="Comma 80 2 3" xfId="22040"/>
    <cellStyle name="Comma 80 2 3 2" xfId="22041"/>
    <cellStyle name="Comma 80 2 3 2 2" xfId="22042"/>
    <cellStyle name="Comma 80 2 3 2 3" xfId="22043"/>
    <cellStyle name="Comma 80 2 3 2 4" xfId="22044"/>
    <cellStyle name="Comma 80 2 3 2 5" xfId="22045"/>
    <cellStyle name="Comma 80 2 3 2 6" xfId="22046"/>
    <cellStyle name="Comma 80 2 3 3" xfId="22047"/>
    <cellStyle name="Comma 80 2 3 4" xfId="22048"/>
    <cellStyle name="Comma 80 2 3 5" xfId="22049"/>
    <cellStyle name="Comma 80 2 3 6" xfId="22050"/>
    <cellStyle name="Comma 80 2 3 7" xfId="22051"/>
    <cellStyle name="Comma 80 2 4" xfId="22052"/>
    <cellStyle name="Comma 80 2 4 2" xfId="22053"/>
    <cellStyle name="Comma 80 2 4 3" xfId="22054"/>
    <cellStyle name="Comma 80 2 4 4" xfId="22055"/>
    <cellStyle name="Comma 80 2 4 5" xfId="22056"/>
    <cellStyle name="Comma 80 2 4 6" xfId="22057"/>
    <cellStyle name="Comma 80 2 5" xfId="22058"/>
    <cellStyle name="Comma 80 2 6" xfId="22059"/>
    <cellStyle name="Comma 80 2 7" xfId="22060"/>
    <cellStyle name="Comma 80 2 8" xfId="22061"/>
    <cellStyle name="Comma 80 2 9" xfId="22062"/>
    <cellStyle name="Comma 80 3" xfId="22063"/>
    <cellStyle name="Comma 80 3 2" xfId="22064"/>
    <cellStyle name="Comma 80 3 2 2" xfId="22065"/>
    <cellStyle name="Comma 80 3 2 2 2" xfId="22066"/>
    <cellStyle name="Comma 80 3 2 2 3" xfId="22067"/>
    <cellStyle name="Comma 80 3 2 2 4" xfId="22068"/>
    <cellStyle name="Comma 80 3 2 2 5" xfId="22069"/>
    <cellStyle name="Comma 80 3 2 2 6" xfId="22070"/>
    <cellStyle name="Comma 80 3 2 3" xfId="22071"/>
    <cellStyle name="Comma 80 3 2 4" xfId="22072"/>
    <cellStyle name="Comma 80 3 2 5" xfId="22073"/>
    <cellStyle name="Comma 80 3 2 6" xfId="22074"/>
    <cellStyle name="Comma 80 3 2 7" xfId="22075"/>
    <cellStyle name="Comma 80 3 3" xfId="22076"/>
    <cellStyle name="Comma 80 3 3 2" xfId="22077"/>
    <cellStyle name="Comma 80 3 3 3" xfId="22078"/>
    <cellStyle name="Comma 80 3 3 4" xfId="22079"/>
    <cellStyle name="Comma 80 3 3 5" xfId="22080"/>
    <cellStyle name="Comma 80 3 3 6" xfId="22081"/>
    <cellStyle name="Comma 80 3 4" xfId="22082"/>
    <cellStyle name="Comma 80 3 5" xfId="22083"/>
    <cellStyle name="Comma 80 3 6" xfId="22084"/>
    <cellStyle name="Comma 80 3 7" xfId="22085"/>
    <cellStyle name="Comma 80 3 8" xfId="22086"/>
    <cellStyle name="Comma 80 4" xfId="22087"/>
    <cellStyle name="Comma 80 4 2" xfId="22088"/>
    <cellStyle name="Comma 80 4 2 2" xfId="22089"/>
    <cellStyle name="Comma 80 4 2 3" xfId="22090"/>
    <cellStyle name="Comma 80 4 2 4" xfId="22091"/>
    <cellStyle name="Comma 80 4 2 5" xfId="22092"/>
    <cellStyle name="Comma 80 4 2 6" xfId="22093"/>
    <cellStyle name="Comma 80 4 3" xfId="22094"/>
    <cellStyle name="Comma 80 4 4" xfId="22095"/>
    <cellStyle name="Comma 80 4 5" xfId="22096"/>
    <cellStyle name="Comma 80 4 6" xfId="22097"/>
    <cellStyle name="Comma 80 4 7" xfId="22098"/>
    <cellStyle name="Comma 80 5" xfId="22099"/>
    <cellStyle name="Comma 80 5 2" xfId="22100"/>
    <cellStyle name="Comma 80 5 3" xfId="22101"/>
    <cellStyle name="Comma 80 5 4" xfId="22102"/>
    <cellStyle name="Comma 80 5 5" xfId="22103"/>
    <cellStyle name="Comma 80 5 6" xfId="22104"/>
    <cellStyle name="Comma 80 6" xfId="22105"/>
    <cellStyle name="Comma 80 7" xfId="22106"/>
    <cellStyle name="Comma 80 8" xfId="22107"/>
    <cellStyle name="Comma 80 9" xfId="22108"/>
    <cellStyle name="Comma 81" xfId="22109"/>
    <cellStyle name="Comma 81 10" xfId="22110"/>
    <cellStyle name="Comma 81 2" xfId="22111"/>
    <cellStyle name="Comma 81 2 2" xfId="22112"/>
    <cellStyle name="Comma 81 2 2 2" xfId="22113"/>
    <cellStyle name="Comma 81 2 2 2 2" xfId="22114"/>
    <cellStyle name="Comma 81 2 2 2 2 2" xfId="22115"/>
    <cellStyle name="Comma 81 2 2 2 2 3" xfId="22116"/>
    <cellStyle name="Comma 81 2 2 2 2 4" xfId="22117"/>
    <cellStyle name="Comma 81 2 2 2 2 5" xfId="22118"/>
    <cellStyle name="Comma 81 2 2 2 2 6" xfId="22119"/>
    <cellStyle name="Comma 81 2 2 2 3" xfId="22120"/>
    <cellStyle name="Comma 81 2 2 2 4" xfId="22121"/>
    <cellStyle name="Comma 81 2 2 2 5" xfId="22122"/>
    <cellStyle name="Comma 81 2 2 2 6" xfId="22123"/>
    <cellStyle name="Comma 81 2 2 2 7" xfId="22124"/>
    <cellStyle name="Comma 81 2 2 3" xfId="22125"/>
    <cellStyle name="Comma 81 2 2 3 2" xfId="22126"/>
    <cellStyle name="Comma 81 2 2 3 3" xfId="22127"/>
    <cellStyle name="Comma 81 2 2 3 4" xfId="22128"/>
    <cellStyle name="Comma 81 2 2 3 5" xfId="22129"/>
    <cellStyle name="Comma 81 2 2 3 6" xfId="22130"/>
    <cellStyle name="Comma 81 2 2 4" xfId="22131"/>
    <cellStyle name="Comma 81 2 2 5" xfId="22132"/>
    <cellStyle name="Comma 81 2 2 6" xfId="22133"/>
    <cellStyle name="Comma 81 2 2 7" xfId="22134"/>
    <cellStyle name="Comma 81 2 2 8" xfId="22135"/>
    <cellStyle name="Comma 81 2 3" xfId="22136"/>
    <cellStyle name="Comma 81 2 3 2" xfId="22137"/>
    <cellStyle name="Comma 81 2 3 2 2" xfId="22138"/>
    <cellStyle name="Comma 81 2 3 2 3" xfId="22139"/>
    <cellStyle name="Comma 81 2 3 2 4" xfId="22140"/>
    <cellStyle name="Comma 81 2 3 2 5" xfId="22141"/>
    <cellStyle name="Comma 81 2 3 2 6" xfId="22142"/>
    <cellStyle name="Comma 81 2 3 3" xfId="22143"/>
    <cellStyle name="Comma 81 2 3 4" xfId="22144"/>
    <cellStyle name="Comma 81 2 3 5" xfId="22145"/>
    <cellStyle name="Comma 81 2 3 6" xfId="22146"/>
    <cellStyle name="Comma 81 2 3 7" xfId="22147"/>
    <cellStyle name="Comma 81 2 4" xfId="22148"/>
    <cellStyle name="Comma 81 2 4 2" xfId="22149"/>
    <cellStyle name="Comma 81 2 4 3" xfId="22150"/>
    <cellStyle name="Comma 81 2 4 4" xfId="22151"/>
    <cellStyle name="Comma 81 2 4 5" xfId="22152"/>
    <cellStyle name="Comma 81 2 4 6" xfId="22153"/>
    <cellStyle name="Comma 81 2 5" xfId="22154"/>
    <cellStyle name="Comma 81 2 6" xfId="22155"/>
    <cellStyle name="Comma 81 2 7" xfId="22156"/>
    <cellStyle name="Comma 81 2 8" xfId="22157"/>
    <cellStyle name="Comma 81 2 9" xfId="22158"/>
    <cellStyle name="Comma 81 3" xfId="22159"/>
    <cellStyle name="Comma 81 3 2" xfId="22160"/>
    <cellStyle name="Comma 81 3 2 2" xfId="22161"/>
    <cellStyle name="Comma 81 3 2 2 2" xfId="22162"/>
    <cellStyle name="Comma 81 3 2 2 3" xfId="22163"/>
    <cellStyle name="Comma 81 3 2 2 4" xfId="22164"/>
    <cellStyle name="Comma 81 3 2 2 5" xfId="22165"/>
    <cellStyle name="Comma 81 3 2 2 6" xfId="22166"/>
    <cellStyle name="Comma 81 3 2 3" xfId="22167"/>
    <cellStyle name="Comma 81 3 2 4" xfId="22168"/>
    <cellStyle name="Comma 81 3 2 5" xfId="22169"/>
    <cellStyle name="Comma 81 3 2 6" xfId="22170"/>
    <cellStyle name="Comma 81 3 2 7" xfId="22171"/>
    <cellStyle name="Comma 81 3 3" xfId="22172"/>
    <cellStyle name="Comma 81 3 3 2" xfId="22173"/>
    <cellStyle name="Comma 81 3 3 3" xfId="22174"/>
    <cellStyle name="Comma 81 3 3 4" xfId="22175"/>
    <cellStyle name="Comma 81 3 3 5" xfId="22176"/>
    <cellStyle name="Comma 81 3 3 6" xfId="22177"/>
    <cellStyle name="Comma 81 3 4" xfId="22178"/>
    <cellStyle name="Comma 81 3 5" xfId="22179"/>
    <cellStyle name="Comma 81 3 6" xfId="22180"/>
    <cellStyle name="Comma 81 3 7" xfId="22181"/>
    <cellStyle name="Comma 81 3 8" xfId="22182"/>
    <cellStyle name="Comma 81 4" xfId="22183"/>
    <cellStyle name="Comma 81 4 2" xfId="22184"/>
    <cellStyle name="Comma 81 4 2 2" xfId="22185"/>
    <cellStyle name="Comma 81 4 2 3" xfId="22186"/>
    <cellStyle name="Comma 81 4 2 4" xfId="22187"/>
    <cellStyle name="Comma 81 4 2 5" xfId="22188"/>
    <cellStyle name="Comma 81 4 2 6" xfId="22189"/>
    <cellStyle name="Comma 81 4 3" xfId="22190"/>
    <cellStyle name="Comma 81 4 4" xfId="22191"/>
    <cellStyle name="Comma 81 4 5" xfId="22192"/>
    <cellStyle name="Comma 81 4 6" xfId="22193"/>
    <cellStyle name="Comma 81 4 7" xfId="22194"/>
    <cellStyle name="Comma 81 5" xfId="22195"/>
    <cellStyle name="Comma 81 5 2" xfId="22196"/>
    <cellStyle name="Comma 81 5 3" xfId="22197"/>
    <cellStyle name="Comma 81 5 4" xfId="22198"/>
    <cellStyle name="Comma 81 5 5" xfId="22199"/>
    <cellStyle name="Comma 81 5 6" xfId="22200"/>
    <cellStyle name="Comma 81 6" xfId="22201"/>
    <cellStyle name="Comma 81 7" xfId="22202"/>
    <cellStyle name="Comma 81 8" xfId="22203"/>
    <cellStyle name="Comma 81 9" xfId="22204"/>
    <cellStyle name="Comma 82" xfId="22205"/>
    <cellStyle name="Comma 82 10" xfId="22206"/>
    <cellStyle name="Comma 82 2" xfId="22207"/>
    <cellStyle name="Comma 82 2 2" xfId="22208"/>
    <cellStyle name="Comma 82 2 2 2" xfId="22209"/>
    <cellStyle name="Comma 82 2 2 2 2" xfId="22210"/>
    <cellStyle name="Comma 82 2 2 2 2 2" xfId="22211"/>
    <cellStyle name="Comma 82 2 2 2 2 3" xfId="22212"/>
    <cellStyle name="Comma 82 2 2 2 2 4" xfId="22213"/>
    <cellStyle name="Comma 82 2 2 2 2 5" xfId="22214"/>
    <cellStyle name="Comma 82 2 2 2 2 6" xfId="22215"/>
    <cellStyle name="Comma 82 2 2 2 3" xfId="22216"/>
    <cellStyle name="Comma 82 2 2 2 4" xfId="22217"/>
    <cellStyle name="Comma 82 2 2 2 5" xfId="22218"/>
    <cellStyle name="Comma 82 2 2 2 6" xfId="22219"/>
    <cellStyle name="Comma 82 2 2 2 7" xfId="22220"/>
    <cellStyle name="Comma 82 2 2 3" xfId="22221"/>
    <cellStyle name="Comma 82 2 2 3 2" xfId="22222"/>
    <cellStyle name="Comma 82 2 2 3 3" xfId="22223"/>
    <cellStyle name="Comma 82 2 2 3 4" xfId="22224"/>
    <cellStyle name="Comma 82 2 2 3 5" xfId="22225"/>
    <cellStyle name="Comma 82 2 2 3 6" xfId="22226"/>
    <cellStyle name="Comma 82 2 2 4" xfId="22227"/>
    <cellStyle name="Comma 82 2 2 5" xfId="22228"/>
    <cellStyle name="Comma 82 2 2 6" xfId="22229"/>
    <cellStyle name="Comma 82 2 2 7" xfId="22230"/>
    <cellStyle name="Comma 82 2 2 8" xfId="22231"/>
    <cellStyle name="Comma 82 2 3" xfId="22232"/>
    <cellStyle name="Comma 82 2 3 2" xfId="22233"/>
    <cellStyle name="Comma 82 2 3 2 2" xfId="22234"/>
    <cellStyle name="Comma 82 2 3 2 3" xfId="22235"/>
    <cellStyle name="Comma 82 2 3 2 4" xfId="22236"/>
    <cellStyle name="Comma 82 2 3 2 5" xfId="22237"/>
    <cellStyle name="Comma 82 2 3 2 6" xfId="22238"/>
    <cellStyle name="Comma 82 2 3 3" xfId="22239"/>
    <cellStyle name="Comma 82 2 3 4" xfId="22240"/>
    <cellStyle name="Comma 82 2 3 5" xfId="22241"/>
    <cellStyle name="Comma 82 2 3 6" xfId="22242"/>
    <cellStyle name="Comma 82 2 3 7" xfId="22243"/>
    <cellStyle name="Comma 82 2 4" xfId="22244"/>
    <cellStyle name="Comma 82 2 4 2" xfId="22245"/>
    <cellStyle name="Comma 82 2 4 3" xfId="22246"/>
    <cellStyle name="Comma 82 2 4 4" xfId="22247"/>
    <cellStyle name="Comma 82 2 4 5" xfId="22248"/>
    <cellStyle name="Comma 82 2 4 6" xfId="22249"/>
    <cellStyle name="Comma 82 2 5" xfId="22250"/>
    <cellStyle name="Comma 82 2 6" xfId="22251"/>
    <cellStyle name="Comma 82 2 7" xfId="22252"/>
    <cellStyle name="Comma 82 2 8" xfId="22253"/>
    <cellStyle name="Comma 82 2 9" xfId="22254"/>
    <cellStyle name="Comma 82 3" xfId="22255"/>
    <cellStyle name="Comma 82 3 2" xfId="22256"/>
    <cellStyle name="Comma 82 3 2 2" xfId="22257"/>
    <cellStyle name="Comma 82 3 2 2 2" xfId="22258"/>
    <cellStyle name="Comma 82 3 2 2 3" xfId="22259"/>
    <cellStyle name="Comma 82 3 2 2 4" xfId="22260"/>
    <cellStyle name="Comma 82 3 2 2 5" xfId="22261"/>
    <cellStyle name="Comma 82 3 2 2 6" xfId="22262"/>
    <cellStyle name="Comma 82 3 2 3" xfId="22263"/>
    <cellStyle name="Comma 82 3 2 4" xfId="22264"/>
    <cellStyle name="Comma 82 3 2 5" xfId="22265"/>
    <cellStyle name="Comma 82 3 2 6" xfId="22266"/>
    <cellStyle name="Comma 82 3 2 7" xfId="22267"/>
    <cellStyle name="Comma 82 3 3" xfId="22268"/>
    <cellStyle name="Comma 82 3 3 2" xfId="22269"/>
    <cellStyle name="Comma 82 3 3 3" xfId="22270"/>
    <cellStyle name="Comma 82 3 3 4" xfId="22271"/>
    <cellStyle name="Comma 82 3 3 5" xfId="22272"/>
    <cellStyle name="Comma 82 3 3 6" xfId="22273"/>
    <cellStyle name="Comma 82 3 4" xfId="22274"/>
    <cellStyle name="Comma 82 3 5" xfId="22275"/>
    <cellStyle name="Comma 82 3 6" xfId="22276"/>
    <cellStyle name="Comma 82 3 7" xfId="22277"/>
    <cellStyle name="Comma 82 3 8" xfId="22278"/>
    <cellStyle name="Comma 82 4" xfId="22279"/>
    <cellStyle name="Comma 82 4 2" xfId="22280"/>
    <cellStyle name="Comma 82 4 2 2" xfId="22281"/>
    <cellStyle name="Comma 82 4 2 3" xfId="22282"/>
    <cellStyle name="Comma 82 4 2 4" xfId="22283"/>
    <cellStyle name="Comma 82 4 2 5" xfId="22284"/>
    <cellStyle name="Comma 82 4 2 6" xfId="22285"/>
    <cellStyle name="Comma 82 4 3" xfId="22286"/>
    <cellStyle name="Comma 82 4 4" xfId="22287"/>
    <cellStyle name="Comma 82 4 5" xfId="22288"/>
    <cellStyle name="Comma 82 4 6" xfId="22289"/>
    <cellStyle name="Comma 82 4 7" xfId="22290"/>
    <cellStyle name="Comma 82 5" xfId="22291"/>
    <cellStyle name="Comma 82 5 2" xfId="22292"/>
    <cellStyle name="Comma 82 5 3" xfId="22293"/>
    <cellStyle name="Comma 82 5 4" xfId="22294"/>
    <cellStyle name="Comma 82 5 5" xfId="22295"/>
    <cellStyle name="Comma 82 5 6" xfId="22296"/>
    <cellStyle name="Comma 82 6" xfId="22297"/>
    <cellStyle name="Comma 82 7" xfId="22298"/>
    <cellStyle name="Comma 82 8" xfId="22299"/>
    <cellStyle name="Comma 82 9" xfId="22300"/>
    <cellStyle name="Comma 83" xfId="22301"/>
    <cellStyle name="Comma 83 10" xfId="22302"/>
    <cellStyle name="Comma 83 2" xfId="22303"/>
    <cellStyle name="Comma 83 2 2" xfId="22304"/>
    <cellStyle name="Comma 83 2 2 2" xfId="22305"/>
    <cellStyle name="Comma 83 2 2 2 2" xfId="22306"/>
    <cellStyle name="Comma 83 2 2 2 2 2" xfId="22307"/>
    <cellStyle name="Comma 83 2 2 2 2 3" xfId="22308"/>
    <cellStyle name="Comma 83 2 2 2 2 4" xfId="22309"/>
    <cellStyle name="Comma 83 2 2 2 2 5" xfId="22310"/>
    <cellStyle name="Comma 83 2 2 2 2 6" xfId="22311"/>
    <cellStyle name="Comma 83 2 2 2 3" xfId="22312"/>
    <cellStyle name="Comma 83 2 2 2 4" xfId="22313"/>
    <cellStyle name="Comma 83 2 2 2 5" xfId="22314"/>
    <cellStyle name="Comma 83 2 2 2 6" xfId="22315"/>
    <cellStyle name="Comma 83 2 2 2 7" xfId="22316"/>
    <cellStyle name="Comma 83 2 2 3" xfId="22317"/>
    <cellStyle name="Comma 83 2 2 3 2" xfId="22318"/>
    <cellStyle name="Comma 83 2 2 3 3" xfId="22319"/>
    <cellStyle name="Comma 83 2 2 3 4" xfId="22320"/>
    <cellStyle name="Comma 83 2 2 3 5" xfId="22321"/>
    <cellStyle name="Comma 83 2 2 3 6" xfId="22322"/>
    <cellStyle name="Comma 83 2 2 4" xfId="22323"/>
    <cellStyle name="Comma 83 2 2 5" xfId="22324"/>
    <cellStyle name="Comma 83 2 2 6" xfId="22325"/>
    <cellStyle name="Comma 83 2 2 7" xfId="22326"/>
    <cellStyle name="Comma 83 2 2 8" xfId="22327"/>
    <cellStyle name="Comma 83 2 3" xfId="22328"/>
    <cellStyle name="Comma 83 2 3 2" xfId="22329"/>
    <cellStyle name="Comma 83 2 3 2 2" xfId="22330"/>
    <cellStyle name="Comma 83 2 3 2 3" xfId="22331"/>
    <cellStyle name="Comma 83 2 3 2 4" xfId="22332"/>
    <cellStyle name="Comma 83 2 3 2 5" xfId="22333"/>
    <cellStyle name="Comma 83 2 3 2 6" xfId="22334"/>
    <cellStyle name="Comma 83 2 3 3" xfId="22335"/>
    <cellStyle name="Comma 83 2 3 4" xfId="22336"/>
    <cellStyle name="Comma 83 2 3 5" xfId="22337"/>
    <cellStyle name="Comma 83 2 3 6" xfId="22338"/>
    <cellStyle name="Comma 83 2 3 7" xfId="22339"/>
    <cellStyle name="Comma 83 2 4" xfId="22340"/>
    <cellStyle name="Comma 83 2 4 2" xfId="22341"/>
    <cellStyle name="Comma 83 2 4 3" xfId="22342"/>
    <cellStyle name="Comma 83 2 4 4" xfId="22343"/>
    <cellStyle name="Comma 83 2 4 5" xfId="22344"/>
    <cellStyle name="Comma 83 2 4 6" xfId="22345"/>
    <cellStyle name="Comma 83 2 5" xfId="22346"/>
    <cellStyle name="Comma 83 2 6" xfId="22347"/>
    <cellStyle name="Comma 83 2 7" xfId="22348"/>
    <cellStyle name="Comma 83 2 8" xfId="22349"/>
    <cellStyle name="Comma 83 2 9" xfId="22350"/>
    <cellStyle name="Comma 83 3" xfId="22351"/>
    <cellStyle name="Comma 83 3 2" xfId="22352"/>
    <cellStyle name="Comma 83 3 2 2" xfId="22353"/>
    <cellStyle name="Comma 83 3 2 2 2" xfId="22354"/>
    <cellStyle name="Comma 83 3 2 2 3" xfId="22355"/>
    <cellStyle name="Comma 83 3 2 2 4" xfId="22356"/>
    <cellStyle name="Comma 83 3 2 2 5" xfId="22357"/>
    <cellStyle name="Comma 83 3 2 2 6" xfId="22358"/>
    <cellStyle name="Comma 83 3 2 3" xfId="22359"/>
    <cellStyle name="Comma 83 3 2 4" xfId="22360"/>
    <cellStyle name="Comma 83 3 2 5" xfId="22361"/>
    <cellStyle name="Comma 83 3 2 6" xfId="22362"/>
    <cellStyle name="Comma 83 3 2 7" xfId="22363"/>
    <cellStyle name="Comma 83 3 3" xfId="22364"/>
    <cellStyle name="Comma 83 3 3 2" xfId="22365"/>
    <cellStyle name="Comma 83 3 3 3" xfId="22366"/>
    <cellStyle name="Comma 83 3 3 4" xfId="22367"/>
    <cellStyle name="Comma 83 3 3 5" xfId="22368"/>
    <cellStyle name="Comma 83 3 3 6" xfId="22369"/>
    <cellStyle name="Comma 83 3 4" xfId="22370"/>
    <cellStyle name="Comma 83 3 5" xfId="22371"/>
    <cellStyle name="Comma 83 3 6" xfId="22372"/>
    <cellStyle name="Comma 83 3 7" xfId="22373"/>
    <cellStyle name="Comma 83 3 8" xfId="22374"/>
    <cellStyle name="Comma 83 4" xfId="22375"/>
    <cellStyle name="Comma 83 4 2" xfId="22376"/>
    <cellStyle name="Comma 83 4 2 2" xfId="22377"/>
    <cellStyle name="Comma 83 4 2 3" xfId="22378"/>
    <cellStyle name="Comma 83 4 2 4" xfId="22379"/>
    <cellStyle name="Comma 83 4 2 5" xfId="22380"/>
    <cellStyle name="Comma 83 4 2 6" xfId="22381"/>
    <cellStyle name="Comma 83 4 3" xfId="22382"/>
    <cellStyle name="Comma 83 4 4" xfId="22383"/>
    <cellStyle name="Comma 83 4 5" xfId="22384"/>
    <cellStyle name="Comma 83 4 6" xfId="22385"/>
    <cellStyle name="Comma 83 4 7" xfId="22386"/>
    <cellStyle name="Comma 83 5" xfId="22387"/>
    <cellStyle name="Comma 83 5 2" xfId="22388"/>
    <cellStyle name="Comma 83 5 3" xfId="22389"/>
    <cellStyle name="Comma 83 5 4" xfId="22390"/>
    <cellStyle name="Comma 83 5 5" xfId="22391"/>
    <cellStyle name="Comma 83 5 6" xfId="22392"/>
    <cellStyle name="Comma 83 6" xfId="22393"/>
    <cellStyle name="Comma 83 7" xfId="22394"/>
    <cellStyle name="Comma 83 8" xfId="22395"/>
    <cellStyle name="Comma 83 9" xfId="22396"/>
    <cellStyle name="Comma 84" xfId="22397"/>
    <cellStyle name="Comma 84 10" xfId="22398"/>
    <cellStyle name="Comma 84 2" xfId="22399"/>
    <cellStyle name="Comma 84 2 2" xfId="22400"/>
    <cellStyle name="Comma 84 2 2 2" xfId="22401"/>
    <cellStyle name="Comma 84 2 2 2 2" xfId="22402"/>
    <cellStyle name="Comma 84 2 2 2 2 2" xfId="22403"/>
    <cellStyle name="Comma 84 2 2 2 2 3" xfId="22404"/>
    <cellStyle name="Comma 84 2 2 2 2 4" xfId="22405"/>
    <cellStyle name="Comma 84 2 2 2 2 5" xfId="22406"/>
    <cellStyle name="Comma 84 2 2 2 2 6" xfId="22407"/>
    <cellStyle name="Comma 84 2 2 2 3" xfId="22408"/>
    <cellStyle name="Comma 84 2 2 2 4" xfId="22409"/>
    <cellStyle name="Comma 84 2 2 2 5" xfId="22410"/>
    <cellStyle name="Comma 84 2 2 2 6" xfId="22411"/>
    <cellStyle name="Comma 84 2 2 2 7" xfId="22412"/>
    <cellStyle name="Comma 84 2 2 3" xfId="22413"/>
    <cellStyle name="Comma 84 2 2 3 2" xfId="22414"/>
    <cellStyle name="Comma 84 2 2 3 3" xfId="22415"/>
    <cellStyle name="Comma 84 2 2 3 4" xfId="22416"/>
    <cellStyle name="Comma 84 2 2 3 5" xfId="22417"/>
    <cellStyle name="Comma 84 2 2 3 6" xfId="22418"/>
    <cellStyle name="Comma 84 2 2 4" xfId="22419"/>
    <cellStyle name="Comma 84 2 2 5" xfId="22420"/>
    <cellStyle name="Comma 84 2 2 6" xfId="22421"/>
    <cellStyle name="Comma 84 2 2 7" xfId="22422"/>
    <cellStyle name="Comma 84 2 2 8" xfId="22423"/>
    <cellStyle name="Comma 84 2 3" xfId="22424"/>
    <cellStyle name="Comma 84 2 3 2" xfId="22425"/>
    <cellStyle name="Comma 84 2 3 2 2" xfId="22426"/>
    <cellStyle name="Comma 84 2 3 2 3" xfId="22427"/>
    <cellStyle name="Comma 84 2 3 2 4" xfId="22428"/>
    <cellStyle name="Comma 84 2 3 2 5" xfId="22429"/>
    <cellStyle name="Comma 84 2 3 2 6" xfId="22430"/>
    <cellStyle name="Comma 84 2 3 3" xfId="22431"/>
    <cellStyle name="Comma 84 2 3 4" xfId="22432"/>
    <cellStyle name="Comma 84 2 3 5" xfId="22433"/>
    <cellStyle name="Comma 84 2 3 6" xfId="22434"/>
    <cellStyle name="Comma 84 2 3 7" xfId="22435"/>
    <cellStyle name="Comma 84 2 4" xfId="22436"/>
    <cellStyle name="Comma 84 2 4 2" xfId="22437"/>
    <cellStyle name="Comma 84 2 4 3" xfId="22438"/>
    <cellStyle name="Comma 84 2 4 4" xfId="22439"/>
    <cellStyle name="Comma 84 2 4 5" xfId="22440"/>
    <cellStyle name="Comma 84 2 4 6" xfId="22441"/>
    <cellStyle name="Comma 84 2 5" xfId="22442"/>
    <cellStyle name="Comma 84 2 6" xfId="22443"/>
    <cellStyle name="Comma 84 2 7" xfId="22444"/>
    <cellStyle name="Comma 84 2 8" xfId="22445"/>
    <cellStyle name="Comma 84 2 9" xfId="22446"/>
    <cellStyle name="Comma 84 3" xfId="22447"/>
    <cellStyle name="Comma 84 3 2" xfId="22448"/>
    <cellStyle name="Comma 84 3 2 2" xfId="22449"/>
    <cellStyle name="Comma 84 3 2 2 2" xfId="22450"/>
    <cellStyle name="Comma 84 3 2 2 3" xfId="22451"/>
    <cellStyle name="Comma 84 3 2 2 4" xfId="22452"/>
    <cellStyle name="Comma 84 3 2 2 5" xfId="22453"/>
    <cellStyle name="Comma 84 3 2 2 6" xfId="22454"/>
    <cellStyle name="Comma 84 3 2 3" xfId="22455"/>
    <cellStyle name="Comma 84 3 2 4" xfId="22456"/>
    <cellStyle name="Comma 84 3 2 5" xfId="22457"/>
    <cellStyle name="Comma 84 3 2 6" xfId="22458"/>
    <cellStyle name="Comma 84 3 2 7" xfId="22459"/>
    <cellStyle name="Comma 84 3 3" xfId="22460"/>
    <cellStyle name="Comma 84 3 3 2" xfId="22461"/>
    <cellStyle name="Comma 84 3 3 3" xfId="22462"/>
    <cellStyle name="Comma 84 3 3 4" xfId="22463"/>
    <cellStyle name="Comma 84 3 3 5" xfId="22464"/>
    <cellStyle name="Comma 84 3 3 6" xfId="22465"/>
    <cellStyle name="Comma 84 3 4" xfId="22466"/>
    <cellStyle name="Comma 84 3 5" xfId="22467"/>
    <cellStyle name="Comma 84 3 6" xfId="22468"/>
    <cellStyle name="Comma 84 3 7" xfId="22469"/>
    <cellStyle name="Comma 84 3 8" xfId="22470"/>
    <cellStyle name="Comma 84 4" xfId="22471"/>
    <cellStyle name="Comma 84 4 2" xfId="22472"/>
    <cellStyle name="Comma 84 4 2 2" xfId="22473"/>
    <cellStyle name="Comma 84 4 2 3" xfId="22474"/>
    <cellStyle name="Comma 84 4 2 4" xfId="22475"/>
    <cellStyle name="Comma 84 4 2 5" xfId="22476"/>
    <cellStyle name="Comma 84 4 2 6" xfId="22477"/>
    <cellStyle name="Comma 84 4 3" xfId="22478"/>
    <cellStyle name="Comma 84 4 4" xfId="22479"/>
    <cellStyle name="Comma 84 4 5" xfId="22480"/>
    <cellStyle name="Comma 84 4 6" xfId="22481"/>
    <cellStyle name="Comma 84 4 7" xfId="22482"/>
    <cellStyle name="Comma 84 5" xfId="22483"/>
    <cellStyle name="Comma 84 5 2" xfId="22484"/>
    <cellStyle name="Comma 84 5 3" xfId="22485"/>
    <cellStyle name="Comma 84 5 4" xfId="22486"/>
    <cellStyle name="Comma 84 5 5" xfId="22487"/>
    <cellStyle name="Comma 84 5 6" xfId="22488"/>
    <cellStyle name="Comma 84 6" xfId="22489"/>
    <cellStyle name="Comma 84 7" xfId="22490"/>
    <cellStyle name="Comma 84 8" xfId="22491"/>
    <cellStyle name="Comma 84 9" xfId="22492"/>
    <cellStyle name="Comma 85" xfId="22493"/>
    <cellStyle name="Comma 85 10" xfId="22494"/>
    <cellStyle name="Comma 85 2" xfId="22495"/>
    <cellStyle name="Comma 85 2 2" xfId="22496"/>
    <cellStyle name="Comma 85 2 2 2" xfId="22497"/>
    <cellStyle name="Comma 85 2 2 2 2" xfId="22498"/>
    <cellStyle name="Comma 85 2 2 2 2 2" xfId="22499"/>
    <cellStyle name="Comma 85 2 2 2 2 3" xfId="22500"/>
    <cellStyle name="Comma 85 2 2 2 2 4" xfId="22501"/>
    <cellStyle name="Comma 85 2 2 2 2 5" xfId="22502"/>
    <cellStyle name="Comma 85 2 2 2 2 6" xfId="22503"/>
    <cellStyle name="Comma 85 2 2 2 3" xfId="22504"/>
    <cellStyle name="Comma 85 2 2 2 4" xfId="22505"/>
    <cellStyle name="Comma 85 2 2 2 5" xfId="22506"/>
    <cellStyle name="Comma 85 2 2 2 6" xfId="22507"/>
    <cellStyle name="Comma 85 2 2 2 7" xfId="22508"/>
    <cellStyle name="Comma 85 2 2 3" xfId="22509"/>
    <cellStyle name="Comma 85 2 2 3 2" xfId="22510"/>
    <cellStyle name="Comma 85 2 2 3 3" xfId="22511"/>
    <cellStyle name="Comma 85 2 2 3 4" xfId="22512"/>
    <cellStyle name="Comma 85 2 2 3 5" xfId="22513"/>
    <cellStyle name="Comma 85 2 2 3 6" xfId="22514"/>
    <cellStyle name="Comma 85 2 2 4" xfId="22515"/>
    <cellStyle name="Comma 85 2 2 5" xfId="22516"/>
    <cellStyle name="Comma 85 2 2 6" xfId="22517"/>
    <cellStyle name="Comma 85 2 2 7" xfId="22518"/>
    <cellStyle name="Comma 85 2 2 8" xfId="22519"/>
    <cellStyle name="Comma 85 2 3" xfId="22520"/>
    <cellStyle name="Comma 85 2 3 2" xfId="22521"/>
    <cellStyle name="Comma 85 2 3 2 2" xfId="22522"/>
    <cellStyle name="Comma 85 2 3 2 3" xfId="22523"/>
    <cellStyle name="Comma 85 2 3 2 4" xfId="22524"/>
    <cellStyle name="Comma 85 2 3 2 5" xfId="22525"/>
    <cellStyle name="Comma 85 2 3 2 6" xfId="22526"/>
    <cellStyle name="Comma 85 2 3 3" xfId="22527"/>
    <cellStyle name="Comma 85 2 3 4" xfId="22528"/>
    <cellStyle name="Comma 85 2 3 5" xfId="22529"/>
    <cellStyle name="Comma 85 2 3 6" xfId="22530"/>
    <cellStyle name="Comma 85 2 3 7" xfId="22531"/>
    <cellStyle name="Comma 85 2 4" xfId="22532"/>
    <cellStyle name="Comma 85 2 4 2" xfId="22533"/>
    <cellStyle name="Comma 85 2 4 3" xfId="22534"/>
    <cellStyle name="Comma 85 2 4 4" xfId="22535"/>
    <cellStyle name="Comma 85 2 4 5" xfId="22536"/>
    <cellStyle name="Comma 85 2 4 6" xfId="22537"/>
    <cellStyle name="Comma 85 2 5" xfId="22538"/>
    <cellStyle name="Comma 85 2 6" xfId="22539"/>
    <cellStyle name="Comma 85 2 7" xfId="22540"/>
    <cellStyle name="Comma 85 2 8" xfId="22541"/>
    <cellStyle name="Comma 85 2 9" xfId="22542"/>
    <cellStyle name="Comma 85 3" xfId="22543"/>
    <cellStyle name="Comma 85 3 2" xfId="22544"/>
    <cellStyle name="Comma 85 3 2 2" xfId="22545"/>
    <cellStyle name="Comma 85 3 2 2 2" xfId="22546"/>
    <cellStyle name="Comma 85 3 2 2 3" xfId="22547"/>
    <cellStyle name="Comma 85 3 2 2 4" xfId="22548"/>
    <cellStyle name="Comma 85 3 2 2 5" xfId="22549"/>
    <cellStyle name="Comma 85 3 2 2 6" xfId="22550"/>
    <cellStyle name="Comma 85 3 2 3" xfId="22551"/>
    <cellStyle name="Comma 85 3 2 4" xfId="22552"/>
    <cellStyle name="Comma 85 3 2 5" xfId="22553"/>
    <cellStyle name="Comma 85 3 2 6" xfId="22554"/>
    <cellStyle name="Comma 85 3 2 7" xfId="22555"/>
    <cellStyle name="Comma 85 3 3" xfId="22556"/>
    <cellStyle name="Comma 85 3 3 2" xfId="22557"/>
    <cellStyle name="Comma 85 3 3 3" xfId="22558"/>
    <cellStyle name="Comma 85 3 3 4" xfId="22559"/>
    <cellStyle name="Comma 85 3 3 5" xfId="22560"/>
    <cellStyle name="Comma 85 3 3 6" xfId="22561"/>
    <cellStyle name="Comma 85 3 4" xfId="22562"/>
    <cellStyle name="Comma 85 3 5" xfId="22563"/>
    <cellStyle name="Comma 85 3 6" xfId="22564"/>
    <cellStyle name="Comma 85 3 7" xfId="22565"/>
    <cellStyle name="Comma 85 3 8" xfId="22566"/>
    <cellStyle name="Comma 85 4" xfId="22567"/>
    <cellStyle name="Comma 85 4 2" xfId="22568"/>
    <cellStyle name="Comma 85 4 2 2" xfId="22569"/>
    <cellStyle name="Comma 85 4 2 3" xfId="22570"/>
    <cellStyle name="Comma 85 4 2 4" xfId="22571"/>
    <cellStyle name="Comma 85 4 2 5" xfId="22572"/>
    <cellStyle name="Comma 85 4 2 6" xfId="22573"/>
    <cellStyle name="Comma 85 4 3" xfId="22574"/>
    <cellStyle name="Comma 85 4 4" xfId="22575"/>
    <cellStyle name="Comma 85 4 5" xfId="22576"/>
    <cellStyle name="Comma 85 4 6" xfId="22577"/>
    <cellStyle name="Comma 85 4 7" xfId="22578"/>
    <cellStyle name="Comma 85 5" xfId="22579"/>
    <cellStyle name="Comma 85 5 2" xfId="22580"/>
    <cellStyle name="Comma 85 5 3" xfId="22581"/>
    <cellStyle name="Comma 85 5 4" xfId="22582"/>
    <cellStyle name="Comma 85 5 5" xfId="22583"/>
    <cellStyle name="Comma 85 5 6" xfId="22584"/>
    <cellStyle name="Comma 85 6" xfId="22585"/>
    <cellStyle name="Comma 85 7" xfId="22586"/>
    <cellStyle name="Comma 85 8" xfId="22587"/>
    <cellStyle name="Comma 85 9" xfId="22588"/>
    <cellStyle name="Comma 86" xfId="22589"/>
    <cellStyle name="Comma 86 10" xfId="22590"/>
    <cellStyle name="Comma 86 2" xfId="22591"/>
    <cellStyle name="Comma 86 2 2" xfId="22592"/>
    <cellStyle name="Comma 86 2 2 2" xfId="22593"/>
    <cellStyle name="Comma 86 2 2 2 2" xfId="22594"/>
    <cellStyle name="Comma 86 2 2 2 2 2" xfId="22595"/>
    <cellStyle name="Comma 86 2 2 2 2 3" xfId="22596"/>
    <cellStyle name="Comma 86 2 2 2 2 4" xfId="22597"/>
    <cellStyle name="Comma 86 2 2 2 2 5" xfId="22598"/>
    <cellStyle name="Comma 86 2 2 2 2 6" xfId="22599"/>
    <cellStyle name="Comma 86 2 2 2 3" xfId="22600"/>
    <cellStyle name="Comma 86 2 2 2 4" xfId="22601"/>
    <cellStyle name="Comma 86 2 2 2 5" xfId="22602"/>
    <cellStyle name="Comma 86 2 2 2 6" xfId="22603"/>
    <cellStyle name="Comma 86 2 2 2 7" xfId="22604"/>
    <cellStyle name="Comma 86 2 2 3" xfId="22605"/>
    <cellStyle name="Comma 86 2 2 3 2" xfId="22606"/>
    <cellStyle name="Comma 86 2 2 3 3" xfId="22607"/>
    <cellStyle name="Comma 86 2 2 3 4" xfId="22608"/>
    <cellStyle name="Comma 86 2 2 3 5" xfId="22609"/>
    <cellStyle name="Comma 86 2 2 3 6" xfId="22610"/>
    <cellStyle name="Comma 86 2 2 4" xfId="22611"/>
    <cellStyle name="Comma 86 2 2 5" xfId="22612"/>
    <cellStyle name="Comma 86 2 2 6" xfId="22613"/>
    <cellStyle name="Comma 86 2 2 7" xfId="22614"/>
    <cellStyle name="Comma 86 2 2 8" xfId="22615"/>
    <cellStyle name="Comma 86 2 3" xfId="22616"/>
    <cellStyle name="Comma 86 2 3 2" xfId="22617"/>
    <cellStyle name="Comma 86 2 3 2 2" xfId="22618"/>
    <cellStyle name="Comma 86 2 3 2 3" xfId="22619"/>
    <cellStyle name="Comma 86 2 3 2 4" xfId="22620"/>
    <cellStyle name="Comma 86 2 3 2 5" xfId="22621"/>
    <cellStyle name="Comma 86 2 3 2 6" xfId="22622"/>
    <cellStyle name="Comma 86 2 3 3" xfId="22623"/>
    <cellStyle name="Comma 86 2 3 4" xfId="22624"/>
    <cellStyle name="Comma 86 2 3 5" xfId="22625"/>
    <cellStyle name="Comma 86 2 3 6" xfId="22626"/>
    <cellStyle name="Comma 86 2 3 7" xfId="22627"/>
    <cellStyle name="Comma 86 2 4" xfId="22628"/>
    <cellStyle name="Comma 86 2 4 2" xfId="22629"/>
    <cellStyle name="Comma 86 2 4 3" xfId="22630"/>
    <cellStyle name="Comma 86 2 4 4" xfId="22631"/>
    <cellStyle name="Comma 86 2 4 5" xfId="22632"/>
    <cellStyle name="Comma 86 2 4 6" xfId="22633"/>
    <cellStyle name="Comma 86 2 5" xfId="22634"/>
    <cellStyle name="Comma 86 2 6" xfId="22635"/>
    <cellStyle name="Comma 86 2 7" xfId="22636"/>
    <cellStyle name="Comma 86 2 8" xfId="22637"/>
    <cellStyle name="Comma 86 2 9" xfId="22638"/>
    <cellStyle name="Comma 86 3" xfId="22639"/>
    <cellStyle name="Comma 86 3 2" xfId="22640"/>
    <cellStyle name="Comma 86 3 2 2" xfId="22641"/>
    <cellStyle name="Comma 86 3 2 2 2" xfId="22642"/>
    <cellStyle name="Comma 86 3 2 2 3" xfId="22643"/>
    <cellStyle name="Comma 86 3 2 2 4" xfId="22644"/>
    <cellStyle name="Comma 86 3 2 2 5" xfId="22645"/>
    <cellStyle name="Comma 86 3 2 2 6" xfId="22646"/>
    <cellStyle name="Comma 86 3 2 3" xfId="22647"/>
    <cellStyle name="Comma 86 3 2 4" xfId="22648"/>
    <cellStyle name="Comma 86 3 2 5" xfId="22649"/>
    <cellStyle name="Comma 86 3 2 6" xfId="22650"/>
    <cellStyle name="Comma 86 3 2 7" xfId="22651"/>
    <cellStyle name="Comma 86 3 3" xfId="22652"/>
    <cellStyle name="Comma 86 3 3 2" xfId="22653"/>
    <cellStyle name="Comma 86 3 3 3" xfId="22654"/>
    <cellStyle name="Comma 86 3 3 4" xfId="22655"/>
    <cellStyle name="Comma 86 3 3 5" xfId="22656"/>
    <cellStyle name="Comma 86 3 3 6" xfId="22657"/>
    <cellStyle name="Comma 86 3 4" xfId="22658"/>
    <cellStyle name="Comma 86 3 5" xfId="22659"/>
    <cellStyle name="Comma 86 3 6" xfId="22660"/>
    <cellStyle name="Comma 86 3 7" xfId="22661"/>
    <cellStyle name="Comma 86 3 8" xfId="22662"/>
    <cellStyle name="Comma 86 4" xfId="22663"/>
    <cellStyle name="Comma 86 4 2" xfId="22664"/>
    <cellStyle name="Comma 86 4 2 2" xfId="22665"/>
    <cellStyle name="Comma 86 4 2 3" xfId="22666"/>
    <cellStyle name="Comma 86 4 2 4" xfId="22667"/>
    <cellStyle name="Comma 86 4 2 5" xfId="22668"/>
    <cellStyle name="Comma 86 4 2 6" xfId="22669"/>
    <cellStyle name="Comma 86 4 3" xfId="22670"/>
    <cellStyle name="Comma 86 4 4" xfId="22671"/>
    <cellStyle name="Comma 86 4 5" xfId="22672"/>
    <cellStyle name="Comma 86 4 6" xfId="22673"/>
    <cellStyle name="Comma 86 4 7" xfId="22674"/>
    <cellStyle name="Comma 86 5" xfId="22675"/>
    <cellStyle name="Comma 86 5 2" xfId="22676"/>
    <cellStyle name="Comma 86 5 3" xfId="22677"/>
    <cellStyle name="Comma 86 5 4" xfId="22678"/>
    <cellStyle name="Comma 86 5 5" xfId="22679"/>
    <cellStyle name="Comma 86 5 6" xfId="22680"/>
    <cellStyle name="Comma 86 6" xfId="22681"/>
    <cellStyle name="Comma 86 7" xfId="22682"/>
    <cellStyle name="Comma 86 8" xfId="22683"/>
    <cellStyle name="Comma 86 9" xfId="22684"/>
    <cellStyle name="Comma 87" xfId="22685"/>
    <cellStyle name="Comma 87 10" xfId="22686"/>
    <cellStyle name="Comma 87 2" xfId="22687"/>
    <cellStyle name="Comma 87 2 2" xfId="22688"/>
    <cellStyle name="Comma 87 2 2 2" xfId="22689"/>
    <cellStyle name="Comma 87 2 2 2 2" xfId="22690"/>
    <cellStyle name="Comma 87 2 2 2 2 2" xfId="22691"/>
    <cellStyle name="Comma 87 2 2 2 2 3" xfId="22692"/>
    <cellStyle name="Comma 87 2 2 2 2 4" xfId="22693"/>
    <cellStyle name="Comma 87 2 2 2 2 5" xfId="22694"/>
    <cellStyle name="Comma 87 2 2 2 2 6" xfId="22695"/>
    <cellStyle name="Comma 87 2 2 2 3" xfId="22696"/>
    <cellStyle name="Comma 87 2 2 2 4" xfId="22697"/>
    <cellStyle name="Comma 87 2 2 2 5" xfId="22698"/>
    <cellStyle name="Comma 87 2 2 2 6" xfId="22699"/>
    <cellStyle name="Comma 87 2 2 2 7" xfId="22700"/>
    <cellStyle name="Comma 87 2 2 3" xfId="22701"/>
    <cellStyle name="Comma 87 2 2 3 2" xfId="22702"/>
    <cellStyle name="Comma 87 2 2 3 3" xfId="22703"/>
    <cellStyle name="Comma 87 2 2 3 4" xfId="22704"/>
    <cellStyle name="Comma 87 2 2 3 5" xfId="22705"/>
    <cellStyle name="Comma 87 2 2 3 6" xfId="22706"/>
    <cellStyle name="Comma 87 2 2 4" xfId="22707"/>
    <cellStyle name="Comma 87 2 2 5" xfId="22708"/>
    <cellStyle name="Comma 87 2 2 6" xfId="22709"/>
    <cellStyle name="Comma 87 2 2 7" xfId="22710"/>
    <cellStyle name="Comma 87 2 2 8" xfId="22711"/>
    <cellStyle name="Comma 87 2 3" xfId="22712"/>
    <cellStyle name="Comma 87 2 3 2" xfId="22713"/>
    <cellStyle name="Comma 87 2 3 2 2" xfId="22714"/>
    <cellStyle name="Comma 87 2 3 2 3" xfId="22715"/>
    <cellStyle name="Comma 87 2 3 2 4" xfId="22716"/>
    <cellStyle name="Comma 87 2 3 2 5" xfId="22717"/>
    <cellStyle name="Comma 87 2 3 2 6" xfId="22718"/>
    <cellStyle name="Comma 87 2 3 3" xfId="22719"/>
    <cellStyle name="Comma 87 2 3 4" xfId="22720"/>
    <cellStyle name="Comma 87 2 3 5" xfId="22721"/>
    <cellStyle name="Comma 87 2 3 6" xfId="22722"/>
    <cellStyle name="Comma 87 2 3 7" xfId="22723"/>
    <cellStyle name="Comma 87 2 4" xfId="22724"/>
    <cellStyle name="Comma 87 2 4 2" xfId="22725"/>
    <cellStyle name="Comma 87 2 4 3" xfId="22726"/>
    <cellStyle name="Comma 87 2 4 4" xfId="22727"/>
    <cellStyle name="Comma 87 2 4 5" xfId="22728"/>
    <cellStyle name="Comma 87 2 4 6" xfId="22729"/>
    <cellStyle name="Comma 87 2 5" xfId="22730"/>
    <cellStyle name="Comma 87 2 6" xfId="22731"/>
    <cellStyle name="Comma 87 2 7" xfId="22732"/>
    <cellStyle name="Comma 87 2 8" xfId="22733"/>
    <cellStyle name="Comma 87 2 9" xfId="22734"/>
    <cellStyle name="Comma 87 3" xfId="22735"/>
    <cellStyle name="Comma 87 3 2" xfId="22736"/>
    <cellStyle name="Comma 87 3 2 2" xfId="22737"/>
    <cellStyle name="Comma 87 3 2 2 2" xfId="22738"/>
    <cellStyle name="Comma 87 3 2 2 3" xfId="22739"/>
    <cellStyle name="Comma 87 3 2 2 4" xfId="22740"/>
    <cellStyle name="Comma 87 3 2 2 5" xfId="22741"/>
    <cellStyle name="Comma 87 3 2 2 6" xfId="22742"/>
    <cellStyle name="Comma 87 3 2 3" xfId="22743"/>
    <cellStyle name="Comma 87 3 2 4" xfId="22744"/>
    <cellStyle name="Comma 87 3 2 5" xfId="22745"/>
    <cellStyle name="Comma 87 3 2 6" xfId="22746"/>
    <cellStyle name="Comma 87 3 2 7" xfId="22747"/>
    <cellStyle name="Comma 87 3 3" xfId="22748"/>
    <cellStyle name="Comma 87 3 3 2" xfId="22749"/>
    <cellStyle name="Comma 87 3 3 3" xfId="22750"/>
    <cellStyle name="Comma 87 3 3 4" xfId="22751"/>
    <cellStyle name="Comma 87 3 3 5" xfId="22752"/>
    <cellStyle name="Comma 87 3 3 6" xfId="22753"/>
    <cellStyle name="Comma 87 3 4" xfId="22754"/>
    <cellStyle name="Comma 87 3 5" xfId="22755"/>
    <cellStyle name="Comma 87 3 6" xfId="22756"/>
    <cellStyle name="Comma 87 3 7" xfId="22757"/>
    <cellStyle name="Comma 87 3 8" xfId="22758"/>
    <cellStyle name="Comma 87 4" xfId="22759"/>
    <cellStyle name="Comma 87 4 2" xfId="22760"/>
    <cellStyle name="Comma 87 4 2 2" xfId="22761"/>
    <cellStyle name="Comma 87 4 2 3" xfId="22762"/>
    <cellStyle name="Comma 87 4 2 4" xfId="22763"/>
    <cellStyle name="Comma 87 4 2 5" xfId="22764"/>
    <cellStyle name="Comma 87 4 2 6" xfId="22765"/>
    <cellStyle name="Comma 87 4 3" xfId="22766"/>
    <cellStyle name="Comma 87 4 4" xfId="22767"/>
    <cellStyle name="Comma 87 4 5" xfId="22768"/>
    <cellStyle name="Comma 87 4 6" xfId="22769"/>
    <cellStyle name="Comma 87 4 7" xfId="22770"/>
    <cellStyle name="Comma 87 5" xfId="22771"/>
    <cellStyle name="Comma 87 5 2" xfId="22772"/>
    <cellStyle name="Comma 87 5 3" xfId="22773"/>
    <cellStyle name="Comma 87 5 4" xfId="22774"/>
    <cellStyle name="Comma 87 5 5" xfId="22775"/>
    <cellStyle name="Comma 87 5 6" xfId="22776"/>
    <cellStyle name="Comma 87 6" xfId="22777"/>
    <cellStyle name="Comma 87 7" xfId="22778"/>
    <cellStyle name="Comma 87 8" xfId="22779"/>
    <cellStyle name="Comma 87 9" xfId="22780"/>
    <cellStyle name="Comma 88" xfId="22781"/>
    <cellStyle name="Comma 88 10" xfId="22782"/>
    <cellStyle name="Comma 88 2" xfId="22783"/>
    <cellStyle name="Comma 88 2 2" xfId="22784"/>
    <cellStyle name="Comma 88 2 2 2" xfId="22785"/>
    <cellStyle name="Comma 88 2 2 2 2" xfId="22786"/>
    <cellStyle name="Comma 88 2 2 2 2 2" xfId="22787"/>
    <cellStyle name="Comma 88 2 2 2 2 3" xfId="22788"/>
    <cellStyle name="Comma 88 2 2 2 2 4" xfId="22789"/>
    <cellStyle name="Comma 88 2 2 2 2 5" xfId="22790"/>
    <cellStyle name="Comma 88 2 2 2 2 6" xfId="22791"/>
    <cellStyle name="Comma 88 2 2 2 3" xfId="22792"/>
    <cellStyle name="Comma 88 2 2 2 4" xfId="22793"/>
    <cellStyle name="Comma 88 2 2 2 5" xfId="22794"/>
    <cellStyle name="Comma 88 2 2 2 6" xfId="22795"/>
    <cellStyle name="Comma 88 2 2 2 7" xfId="22796"/>
    <cellStyle name="Comma 88 2 2 3" xfId="22797"/>
    <cellStyle name="Comma 88 2 2 3 2" xfId="22798"/>
    <cellStyle name="Comma 88 2 2 3 3" xfId="22799"/>
    <cellStyle name="Comma 88 2 2 3 4" xfId="22800"/>
    <cellStyle name="Comma 88 2 2 3 5" xfId="22801"/>
    <cellStyle name="Comma 88 2 2 3 6" xfId="22802"/>
    <cellStyle name="Comma 88 2 2 4" xfId="22803"/>
    <cellStyle name="Comma 88 2 2 5" xfId="22804"/>
    <cellStyle name="Comma 88 2 2 6" xfId="22805"/>
    <cellStyle name="Comma 88 2 2 7" xfId="22806"/>
    <cellStyle name="Comma 88 2 2 8" xfId="22807"/>
    <cellStyle name="Comma 88 2 3" xfId="22808"/>
    <cellStyle name="Comma 88 2 3 2" xfId="22809"/>
    <cellStyle name="Comma 88 2 3 2 2" xfId="22810"/>
    <cellStyle name="Comma 88 2 3 2 3" xfId="22811"/>
    <cellStyle name="Comma 88 2 3 2 4" xfId="22812"/>
    <cellStyle name="Comma 88 2 3 2 5" xfId="22813"/>
    <cellStyle name="Comma 88 2 3 2 6" xfId="22814"/>
    <cellStyle name="Comma 88 2 3 3" xfId="22815"/>
    <cellStyle name="Comma 88 2 3 4" xfId="22816"/>
    <cellStyle name="Comma 88 2 3 5" xfId="22817"/>
    <cellStyle name="Comma 88 2 3 6" xfId="22818"/>
    <cellStyle name="Comma 88 2 3 7" xfId="22819"/>
    <cellStyle name="Comma 88 2 4" xfId="22820"/>
    <cellStyle name="Comma 88 2 4 2" xfId="22821"/>
    <cellStyle name="Comma 88 2 4 3" xfId="22822"/>
    <cellStyle name="Comma 88 2 4 4" xfId="22823"/>
    <cellStyle name="Comma 88 2 4 5" xfId="22824"/>
    <cellStyle name="Comma 88 2 4 6" xfId="22825"/>
    <cellStyle name="Comma 88 2 5" xfId="22826"/>
    <cellStyle name="Comma 88 2 6" xfId="22827"/>
    <cellStyle name="Comma 88 2 7" xfId="22828"/>
    <cellStyle name="Comma 88 2 8" xfId="22829"/>
    <cellStyle name="Comma 88 2 9" xfId="22830"/>
    <cellStyle name="Comma 88 3" xfId="22831"/>
    <cellStyle name="Comma 88 3 2" xfId="22832"/>
    <cellStyle name="Comma 88 3 2 2" xfId="22833"/>
    <cellStyle name="Comma 88 3 2 2 2" xfId="22834"/>
    <cellStyle name="Comma 88 3 2 2 3" xfId="22835"/>
    <cellStyle name="Comma 88 3 2 2 4" xfId="22836"/>
    <cellStyle name="Comma 88 3 2 2 5" xfId="22837"/>
    <cellStyle name="Comma 88 3 2 2 6" xfId="22838"/>
    <cellStyle name="Comma 88 3 2 3" xfId="22839"/>
    <cellStyle name="Comma 88 3 2 4" xfId="22840"/>
    <cellStyle name="Comma 88 3 2 5" xfId="22841"/>
    <cellStyle name="Comma 88 3 2 6" xfId="22842"/>
    <cellStyle name="Comma 88 3 2 7" xfId="22843"/>
    <cellStyle name="Comma 88 3 3" xfId="22844"/>
    <cellStyle name="Comma 88 3 3 2" xfId="22845"/>
    <cellStyle name="Comma 88 3 3 3" xfId="22846"/>
    <cellStyle name="Comma 88 3 3 4" xfId="22847"/>
    <cellStyle name="Comma 88 3 3 5" xfId="22848"/>
    <cellStyle name="Comma 88 3 3 6" xfId="22849"/>
    <cellStyle name="Comma 88 3 4" xfId="22850"/>
    <cellStyle name="Comma 88 3 5" xfId="22851"/>
    <cellStyle name="Comma 88 3 6" xfId="22852"/>
    <cellStyle name="Comma 88 3 7" xfId="22853"/>
    <cellStyle name="Comma 88 3 8" xfId="22854"/>
    <cellStyle name="Comma 88 4" xfId="22855"/>
    <cellStyle name="Comma 88 4 2" xfId="22856"/>
    <cellStyle name="Comma 88 4 2 2" xfId="22857"/>
    <cellStyle name="Comma 88 4 2 3" xfId="22858"/>
    <cellStyle name="Comma 88 4 2 4" xfId="22859"/>
    <cellStyle name="Comma 88 4 2 5" xfId="22860"/>
    <cellStyle name="Comma 88 4 2 6" xfId="22861"/>
    <cellStyle name="Comma 88 4 3" xfId="22862"/>
    <cellStyle name="Comma 88 4 4" xfId="22863"/>
    <cellStyle name="Comma 88 4 5" xfId="22864"/>
    <cellStyle name="Comma 88 4 6" xfId="22865"/>
    <cellStyle name="Comma 88 4 7" xfId="22866"/>
    <cellStyle name="Comma 88 5" xfId="22867"/>
    <cellStyle name="Comma 88 5 2" xfId="22868"/>
    <cellStyle name="Comma 88 5 3" xfId="22869"/>
    <cellStyle name="Comma 88 5 4" xfId="22870"/>
    <cellStyle name="Comma 88 5 5" xfId="22871"/>
    <cellStyle name="Comma 88 5 6" xfId="22872"/>
    <cellStyle name="Comma 88 6" xfId="22873"/>
    <cellStyle name="Comma 88 7" xfId="22874"/>
    <cellStyle name="Comma 88 8" xfId="22875"/>
    <cellStyle name="Comma 88 9" xfId="22876"/>
    <cellStyle name="Comma 89" xfId="22877"/>
    <cellStyle name="Comma 89 2" xfId="22878"/>
    <cellStyle name="Comma 89 2 2" xfId="22879"/>
    <cellStyle name="Comma 89 2 2 2" xfId="22880"/>
    <cellStyle name="Comma 89 2 2 2 2" xfId="22881"/>
    <cellStyle name="Comma 89 2 2 2 3" xfId="22882"/>
    <cellStyle name="Comma 89 2 2 2 4" xfId="22883"/>
    <cellStyle name="Comma 89 2 2 2 5" xfId="22884"/>
    <cellStyle name="Comma 89 2 2 2 6" xfId="22885"/>
    <cellStyle name="Comma 89 2 2 3" xfId="22886"/>
    <cellStyle name="Comma 89 2 2 4" xfId="22887"/>
    <cellStyle name="Comma 89 2 2 5" xfId="22888"/>
    <cellStyle name="Comma 89 2 2 6" xfId="22889"/>
    <cellStyle name="Comma 89 2 2 7" xfId="22890"/>
    <cellStyle name="Comma 89 2 3" xfId="22891"/>
    <cellStyle name="Comma 89 2 3 2" xfId="22892"/>
    <cellStyle name="Comma 89 2 3 3" xfId="22893"/>
    <cellStyle name="Comma 89 2 3 4" xfId="22894"/>
    <cellStyle name="Comma 89 2 3 5" xfId="22895"/>
    <cellStyle name="Comma 89 2 3 6" xfId="22896"/>
    <cellStyle name="Comma 89 2 4" xfId="22897"/>
    <cellStyle name="Comma 89 2 5" xfId="22898"/>
    <cellStyle name="Comma 89 2 6" xfId="22899"/>
    <cellStyle name="Comma 89 2 7" xfId="22900"/>
    <cellStyle name="Comma 89 2 8" xfId="22901"/>
    <cellStyle name="Comma 89 3" xfId="22902"/>
    <cellStyle name="Comma 89 3 2" xfId="22903"/>
    <cellStyle name="Comma 89 3 2 2" xfId="22904"/>
    <cellStyle name="Comma 89 3 2 3" xfId="22905"/>
    <cellStyle name="Comma 89 3 2 4" xfId="22906"/>
    <cellStyle name="Comma 89 3 2 5" xfId="22907"/>
    <cellStyle name="Comma 89 3 2 6" xfId="22908"/>
    <cellStyle name="Comma 89 3 3" xfId="22909"/>
    <cellStyle name="Comma 89 3 4" xfId="22910"/>
    <cellStyle name="Comma 89 3 5" xfId="22911"/>
    <cellStyle name="Comma 89 3 6" xfId="22912"/>
    <cellStyle name="Comma 89 3 7" xfId="22913"/>
    <cellStyle name="Comma 89 4" xfId="22914"/>
    <cellStyle name="Comma 89 4 2" xfId="22915"/>
    <cellStyle name="Comma 89 4 3" xfId="22916"/>
    <cellStyle name="Comma 89 4 4" xfId="22917"/>
    <cellStyle name="Comma 89 4 5" xfId="22918"/>
    <cellStyle name="Comma 89 4 6" xfId="22919"/>
    <cellStyle name="Comma 89 5" xfId="22920"/>
    <cellStyle name="Comma 89 6" xfId="22921"/>
    <cellStyle name="Comma 89 7" xfId="22922"/>
    <cellStyle name="Comma 89 8" xfId="22923"/>
    <cellStyle name="Comma 89 9" xfId="22924"/>
    <cellStyle name="Comma 9" xfId="22925"/>
    <cellStyle name="Comma 9 2" xfId="22926"/>
    <cellStyle name="Comma 9 3" xfId="22927"/>
    <cellStyle name="Comma 9 4" xfId="22928"/>
    <cellStyle name="Comma 90" xfId="22929"/>
    <cellStyle name="Comma 90 2" xfId="22930"/>
    <cellStyle name="Comma 90 2 2" xfId="22931"/>
    <cellStyle name="Comma 90 2 2 2" xfId="22932"/>
    <cellStyle name="Comma 90 2 2 2 2" xfId="22933"/>
    <cellStyle name="Comma 90 2 2 2 3" xfId="22934"/>
    <cellStyle name="Comma 90 2 2 2 4" xfId="22935"/>
    <cellStyle name="Comma 90 2 2 2 5" xfId="22936"/>
    <cellStyle name="Comma 90 2 2 2 6" xfId="22937"/>
    <cellStyle name="Comma 90 2 2 3" xfId="22938"/>
    <cellStyle name="Comma 90 2 2 4" xfId="22939"/>
    <cellStyle name="Comma 90 2 2 5" xfId="22940"/>
    <cellStyle name="Comma 90 2 2 6" xfId="22941"/>
    <cellStyle name="Comma 90 2 2 7" xfId="22942"/>
    <cellStyle name="Comma 90 2 3" xfId="22943"/>
    <cellStyle name="Comma 90 2 3 2" xfId="22944"/>
    <cellStyle name="Comma 90 2 3 3" xfId="22945"/>
    <cellStyle name="Comma 90 2 3 4" xfId="22946"/>
    <cellStyle name="Comma 90 2 3 5" xfId="22947"/>
    <cellStyle name="Comma 90 2 3 6" xfId="22948"/>
    <cellStyle name="Comma 90 2 4" xfId="22949"/>
    <cellStyle name="Comma 90 2 5" xfId="22950"/>
    <cellStyle name="Comma 90 2 6" xfId="22951"/>
    <cellStyle name="Comma 90 2 7" xfId="22952"/>
    <cellStyle name="Comma 90 2 8" xfId="22953"/>
    <cellStyle name="Comma 90 3" xfId="22954"/>
    <cellStyle name="Comma 90 3 2" xfId="22955"/>
    <cellStyle name="Comma 90 3 2 2" xfId="22956"/>
    <cellStyle name="Comma 90 3 2 3" xfId="22957"/>
    <cellStyle name="Comma 90 3 2 4" xfId="22958"/>
    <cellStyle name="Comma 90 3 2 5" xfId="22959"/>
    <cellStyle name="Comma 90 3 2 6" xfId="22960"/>
    <cellStyle name="Comma 90 3 3" xfId="22961"/>
    <cellStyle name="Comma 90 3 4" xfId="22962"/>
    <cellStyle name="Comma 90 3 5" xfId="22963"/>
    <cellStyle name="Comma 90 3 6" xfId="22964"/>
    <cellStyle name="Comma 90 3 7" xfId="22965"/>
    <cellStyle name="Comma 90 4" xfId="22966"/>
    <cellStyle name="Comma 90 4 2" xfId="22967"/>
    <cellStyle name="Comma 90 4 3" xfId="22968"/>
    <cellStyle name="Comma 90 4 4" xfId="22969"/>
    <cellStyle name="Comma 90 4 5" xfId="22970"/>
    <cellStyle name="Comma 90 4 6" xfId="22971"/>
    <cellStyle name="Comma 90 5" xfId="22972"/>
    <cellStyle name="Comma 90 6" xfId="22973"/>
    <cellStyle name="Comma 90 7" xfId="22974"/>
    <cellStyle name="Comma 90 8" xfId="22975"/>
    <cellStyle name="Comma 90 9" xfId="22976"/>
    <cellStyle name="Comma 91" xfId="22977"/>
    <cellStyle name="Comma 91 2" xfId="22978"/>
    <cellStyle name="Comma 91 2 2" xfId="22979"/>
    <cellStyle name="Comma 91 2 2 2" xfId="22980"/>
    <cellStyle name="Comma 91 2 2 2 2" xfId="22981"/>
    <cellStyle name="Comma 91 2 2 2 3" xfId="22982"/>
    <cellStyle name="Comma 91 2 2 2 4" xfId="22983"/>
    <cellStyle name="Comma 91 2 2 2 5" xfId="22984"/>
    <cellStyle name="Comma 91 2 2 2 6" xfId="22985"/>
    <cellStyle name="Comma 91 2 2 3" xfId="22986"/>
    <cellStyle name="Comma 91 2 2 4" xfId="22987"/>
    <cellStyle name="Comma 91 2 2 5" xfId="22988"/>
    <cellStyle name="Comma 91 2 2 6" xfId="22989"/>
    <cellStyle name="Comma 91 2 2 7" xfId="22990"/>
    <cellStyle name="Comma 91 2 3" xfId="22991"/>
    <cellStyle name="Comma 91 2 3 2" xfId="22992"/>
    <cellStyle name="Comma 91 2 3 3" xfId="22993"/>
    <cellStyle name="Comma 91 2 3 4" xfId="22994"/>
    <cellStyle name="Comma 91 2 3 5" xfId="22995"/>
    <cellStyle name="Comma 91 2 3 6" xfId="22996"/>
    <cellStyle name="Comma 91 2 4" xfId="22997"/>
    <cellStyle name="Comma 91 2 5" xfId="22998"/>
    <cellStyle name="Comma 91 2 6" xfId="22999"/>
    <cellStyle name="Comma 91 2 7" xfId="23000"/>
    <cellStyle name="Comma 91 2 8" xfId="23001"/>
    <cellStyle name="Comma 91 3" xfId="23002"/>
    <cellStyle name="Comma 91 3 2" xfId="23003"/>
    <cellStyle name="Comma 91 3 2 2" xfId="23004"/>
    <cellStyle name="Comma 91 3 2 3" xfId="23005"/>
    <cellStyle name="Comma 91 3 2 4" xfId="23006"/>
    <cellStyle name="Comma 91 3 2 5" xfId="23007"/>
    <cellStyle name="Comma 91 3 2 6" xfId="23008"/>
    <cellStyle name="Comma 91 3 3" xfId="23009"/>
    <cellStyle name="Comma 91 3 4" xfId="23010"/>
    <cellStyle name="Comma 91 3 5" xfId="23011"/>
    <cellStyle name="Comma 91 3 6" xfId="23012"/>
    <cellStyle name="Comma 91 3 7" xfId="23013"/>
    <cellStyle name="Comma 91 4" xfId="23014"/>
    <cellStyle name="Comma 91 4 2" xfId="23015"/>
    <cellStyle name="Comma 91 4 3" xfId="23016"/>
    <cellStyle name="Comma 91 4 4" xfId="23017"/>
    <cellStyle name="Comma 91 4 5" xfId="23018"/>
    <cellStyle name="Comma 91 4 6" xfId="23019"/>
    <cellStyle name="Comma 91 5" xfId="23020"/>
    <cellStyle name="Comma 91 6" xfId="23021"/>
    <cellStyle name="Comma 91 7" xfId="23022"/>
    <cellStyle name="Comma 91 8" xfId="23023"/>
    <cellStyle name="Comma 91 9" xfId="23024"/>
    <cellStyle name="Comma 92" xfId="23025"/>
    <cellStyle name="Comma 92 2" xfId="23026"/>
    <cellStyle name="Comma 92 2 2" xfId="23027"/>
    <cellStyle name="Comma 92 2 2 2" xfId="23028"/>
    <cellStyle name="Comma 92 2 2 2 2" xfId="23029"/>
    <cellStyle name="Comma 92 2 2 2 3" xfId="23030"/>
    <cellStyle name="Comma 92 2 2 2 4" xfId="23031"/>
    <cellStyle name="Comma 92 2 2 2 5" xfId="23032"/>
    <cellStyle name="Comma 92 2 2 2 6" xfId="23033"/>
    <cellStyle name="Comma 92 2 2 3" xfId="23034"/>
    <cellStyle name="Comma 92 2 2 4" xfId="23035"/>
    <cellStyle name="Comma 92 2 2 5" xfId="23036"/>
    <cellStyle name="Comma 92 2 2 6" xfId="23037"/>
    <cellStyle name="Comma 92 2 2 7" xfId="23038"/>
    <cellStyle name="Comma 92 2 3" xfId="23039"/>
    <cellStyle name="Comma 92 2 3 2" xfId="23040"/>
    <cellStyle name="Comma 92 2 3 3" xfId="23041"/>
    <cellStyle name="Comma 92 2 3 4" xfId="23042"/>
    <cellStyle name="Comma 92 2 3 5" xfId="23043"/>
    <cellStyle name="Comma 92 2 3 6" xfId="23044"/>
    <cellStyle name="Comma 92 2 4" xfId="23045"/>
    <cellStyle name="Comma 92 2 5" xfId="23046"/>
    <cellStyle name="Comma 92 2 6" xfId="23047"/>
    <cellStyle name="Comma 92 2 7" xfId="23048"/>
    <cellStyle name="Comma 92 2 8" xfId="23049"/>
    <cellStyle name="Comma 92 3" xfId="23050"/>
    <cellStyle name="Comma 92 3 2" xfId="23051"/>
    <cellStyle name="Comma 92 3 2 2" xfId="23052"/>
    <cellStyle name="Comma 92 3 2 3" xfId="23053"/>
    <cellStyle name="Comma 92 3 2 4" xfId="23054"/>
    <cellStyle name="Comma 92 3 2 5" xfId="23055"/>
    <cellStyle name="Comma 92 3 2 6" xfId="23056"/>
    <cellStyle name="Comma 92 3 3" xfId="23057"/>
    <cellStyle name="Comma 92 3 4" xfId="23058"/>
    <cellStyle name="Comma 92 3 5" xfId="23059"/>
    <cellStyle name="Comma 92 3 6" xfId="23060"/>
    <cellStyle name="Comma 92 3 7" xfId="23061"/>
    <cellStyle name="Comma 92 4" xfId="23062"/>
    <cellStyle name="Comma 92 4 2" xfId="23063"/>
    <cellStyle name="Comma 92 4 3" xfId="23064"/>
    <cellStyle name="Comma 92 4 4" xfId="23065"/>
    <cellStyle name="Comma 92 4 5" xfId="23066"/>
    <cellStyle name="Comma 92 4 6" xfId="23067"/>
    <cellStyle name="Comma 92 5" xfId="23068"/>
    <cellStyle name="Comma 92 6" xfId="23069"/>
    <cellStyle name="Comma 92 7" xfId="23070"/>
    <cellStyle name="Comma 92 8" xfId="23071"/>
    <cellStyle name="Comma 92 9" xfId="23072"/>
    <cellStyle name="Comma 93" xfId="23073"/>
    <cellStyle name="Comma 93 2" xfId="23074"/>
    <cellStyle name="Comma 93 2 2" xfId="23075"/>
    <cellStyle name="Comma 93 2 2 2" xfId="23076"/>
    <cellStyle name="Comma 93 2 2 2 2" xfId="23077"/>
    <cellStyle name="Comma 93 2 2 2 3" xfId="23078"/>
    <cellStyle name="Comma 93 2 2 2 4" xfId="23079"/>
    <cellStyle name="Comma 93 2 2 2 5" xfId="23080"/>
    <cellStyle name="Comma 93 2 2 2 6" xfId="23081"/>
    <cellStyle name="Comma 93 2 2 3" xfId="23082"/>
    <cellStyle name="Comma 93 2 2 4" xfId="23083"/>
    <cellStyle name="Comma 93 2 2 5" xfId="23084"/>
    <cellStyle name="Comma 93 2 2 6" xfId="23085"/>
    <cellStyle name="Comma 93 2 2 7" xfId="23086"/>
    <cellStyle name="Comma 93 2 3" xfId="23087"/>
    <cellStyle name="Comma 93 2 3 2" xfId="23088"/>
    <cellStyle name="Comma 93 2 3 3" xfId="23089"/>
    <cellStyle name="Comma 93 2 3 4" xfId="23090"/>
    <cellStyle name="Comma 93 2 3 5" xfId="23091"/>
    <cellStyle name="Comma 93 2 3 6" xfId="23092"/>
    <cellStyle name="Comma 93 2 4" xfId="23093"/>
    <cellStyle name="Comma 93 2 5" xfId="23094"/>
    <cellStyle name="Comma 93 2 6" xfId="23095"/>
    <cellStyle name="Comma 93 2 7" xfId="23096"/>
    <cellStyle name="Comma 93 2 8" xfId="23097"/>
    <cellStyle name="Comma 93 3" xfId="23098"/>
    <cellStyle name="Comma 93 3 2" xfId="23099"/>
    <cellStyle name="Comma 93 3 2 2" xfId="23100"/>
    <cellStyle name="Comma 93 3 2 3" xfId="23101"/>
    <cellStyle name="Comma 93 3 2 4" xfId="23102"/>
    <cellStyle name="Comma 93 3 2 5" xfId="23103"/>
    <cellStyle name="Comma 93 3 2 6" xfId="23104"/>
    <cellStyle name="Comma 93 3 3" xfId="23105"/>
    <cellStyle name="Comma 93 3 4" xfId="23106"/>
    <cellStyle name="Comma 93 3 5" xfId="23107"/>
    <cellStyle name="Comma 93 3 6" xfId="23108"/>
    <cellStyle name="Comma 93 3 7" xfId="23109"/>
    <cellStyle name="Comma 93 4" xfId="23110"/>
    <cellStyle name="Comma 93 4 2" xfId="23111"/>
    <cellStyle name="Comma 93 4 3" xfId="23112"/>
    <cellStyle name="Comma 93 4 4" xfId="23113"/>
    <cellStyle name="Comma 93 4 5" xfId="23114"/>
    <cellStyle name="Comma 93 4 6" xfId="23115"/>
    <cellStyle name="Comma 93 5" xfId="23116"/>
    <cellStyle name="Comma 93 6" xfId="23117"/>
    <cellStyle name="Comma 93 7" xfId="23118"/>
    <cellStyle name="Comma 93 8" xfId="23119"/>
    <cellStyle name="Comma 93 9" xfId="23120"/>
    <cellStyle name="Comma 94" xfId="23121"/>
    <cellStyle name="Comma 94 2" xfId="23122"/>
    <cellStyle name="Comma 94 2 2" xfId="23123"/>
    <cellStyle name="Comma 94 2 2 2" xfId="23124"/>
    <cellStyle name="Comma 94 2 2 2 2" xfId="23125"/>
    <cellStyle name="Comma 94 2 2 2 3" xfId="23126"/>
    <cellStyle name="Comma 94 2 2 2 4" xfId="23127"/>
    <cellStyle name="Comma 94 2 2 2 5" xfId="23128"/>
    <cellStyle name="Comma 94 2 2 2 6" xfId="23129"/>
    <cellStyle name="Comma 94 2 2 3" xfId="23130"/>
    <cellStyle name="Comma 94 2 2 4" xfId="23131"/>
    <cellStyle name="Comma 94 2 2 5" xfId="23132"/>
    <cellStyle name="Comma 94 2 2 6" xfId="23133"/>
    <cellStyle name="Comma 94 2 2 7" xfId="23134"/>
    <cellStyle name="Comma 94 2 3" xfId="23135"/>
    <cellStyle name="Comma 94 2 3 2" xfId="23136"/>
    <cellStyle name="Comma 94 2 3 3" xfId="23137"/>
    <cellStyle name="Comma 94 2 3 4" xfId="23138"/>
    <cellStyle name="Comma 94 2 3 5" xfId="23139"/>
    <cellStyle name="Comma 94 2 3 6" xfId="23140"/>
    <cellStyle name="Comma 94 2 4" xfId="23141"/>
    <cellStyle name="Comma 94 2 5" xfId="23142"/>
    <cellStyle name="Comma 94 2 6" xfId="23143"/>
    <cellStyle name="Comma 94 2 7" xfId="23144"/>
    <cellStyle name="Comma 94 2 8" xfId="23145"/>
    <cellStyle name="Comma 94 3" xfId="23146"/>
    <cellStyle name="Comma 94 3 2" xfId="23147"/>
    <cellStyle name="Comma 94 3 2 2" xfId="23148"/>
    <cellStyle name="Comma 94 3 2 3" xfId="23149"/>
    <cellStyle name="Comma 94 3 2 4" xfId="23150"/>
    <cellStyle name="Comma 94 3 2 5" xfId="23151"/>
    <cellStyle name="Comma 94 3 2 6" xfId="23152"/>
    <cellStyle name="Comma 94 3 3" xfId="23153"/>
    <cellStyle name="Comma 94 3 4" xfId="23154"/>
    <cellStyle name="Comma 94 3 5" xfId="23155"/>
    <cellStyle name="Comma 94 3 6" xfId="23156"/>
    <cellStyle name="Comma 94 3 7" xfId="23157"/>
    <cellStyle name="Comma 94 4" xfId="23158"/>
    <cellStyle name="Comma 94 4 2" xfId="23159"/>
    <cellStyle name="Comma 94 4 3" xfId="23160"/>
    <cellStyle name="Comma 94 4 4" xfId="23161"/>
    <cellStyle name="Comma 94 4 5" xfId="23162"/>
    <cellStyle name="Comma 94 4 6" xfId="23163"/>
    <cellStyle name="Comma 94 5" xfId="23164"/>
    <cellStyle name="Comma 94 6" xfId="23165"/>
    <cellStyle name="Comma 94 7" xfId="23166"/>
    <cellStyle name="Comma 94 8" xfId="23167"/>
    <cellStyle name="Comma 94 9" xfId="23168"/>
    <cellStyle name="Comma 95" xfId="23169"/>
    <cellStyle name="Comma 95 2" xfId="23170"/>
    <cellStyle name="Comma 95 2 2" xfId="23171"/>
    <cellStyle name="Comma 95 2 2 2" xfId="23172"/>
    <cellStyle name="Comma 95 2 2 2 2" xfId="23173"/>
    <cellStyle name="Comma 95 2 2 2 3" xfId="23174"/>
    <cellStyle name="Comma 95 2 2 2 4" xfId="23175"/>
    <cellStyle name="Comma 95 2 2 2 5" xfId="23176"/>
    <cellStyle name="Comma 95 2 2 2 6" xfId="23177"/>
    <cellStyle name="Comma 95 2 2 3" xfId="23178"/>
    <cellStyle name="Comma 95 2 2 4" xfId="23179"/>
    <cellStyle name="Comma 95 2 2 5" xfId="23180"/>
    <cellStyle name="Comma 95 2 2 6" xfId="23181"/>
    <cellStyle name="Comma 95 2 2 7" xfId="23182"/>
    <cellStyle name="Comma 95 2 3" xfId="23183"/>
    <cellStyle name="Comma 95 2 3 2" xfId="23184"/>
    <cellStyle name="Comma 95 2 3 3" xfId="23185"/>
    <cellStyle name="Comma 95 2 3 4" xfId="23186"/>
    <cellStyle name="Comma 95 2 3 5" xfId="23187"/>
    <cellStyle name="Comma 95 2 3 6" xfId="23188"/>
    <cellStyle name="Comma 95 2 4" xfId="23189"/>
    <cellStyle name="Comma 95 2 5" xfId="23190"/>
    <cellStyle name="Comma 95 2 6" xfId="23191"/>
    <cellStyle name="Comma 95 2 7" xfId="23192"/>
    <cellStyle name="Comma 95 2 8" xfId="23193"/>
    <cellStyle name="Comma 95 3" xfId="23194"/>
    <cellStyle name="Comma 95 3 2" xfId="23195"/>
    <cellStyle name="Comma 95 3 2 2" xfId="23196"/>
    <cellStyle name="Comma 95 3 2 3" xfId="23197"/>
    <cellStyle name="Comma 95 3 2 4" xfId="23198"/>
    <cellStyle name="Comma 95 3 2 5" xfId="23199"/>
    <cellStyle name="Comma 95 3 2 6" xfId="23200"/>
    <cellStyle name="Comma 95 3 3" xfId="23201"/>
    <cellStyle name="Comma 95 3 4" xfId="23202"/>
    <cellStyle name="Comma 95 3 5" xfId="23203"/>
    <cellStyle name="Comma 95 3 6" xfId="23204"/>
    <cellStyle name="Comma 95 3 7" xfId="23205"/>
    <cellStyle name="Comma 95 4" xfId="23206"/>
    <cellStyle name="Comma 95 4 2" xfId="23207"/>
    <cellStyle name="Comma 95 4 3" xfId="23208"/>
    <cellStyle name="Comma 95 4 4" xfId="23209"/>
    <cellStyle name="Comma 95 4 5" xfId="23210"/>
    <cellStyle name="Comma 95 4 6" xfId="23211"/>
    <cellStyle name="Comma 95 5" xfId="23212"/>
    <cellStyle name="Comma 95 6" xfId="23213"/>
    <cellStyle name="Comma 95 7" xfId="23214"/>
    <cellStyle name="Comma 95 8" xfId="23215"/>
    <cellStyle name="Comma 95 9" xfId="23216"/>
    <cellStyle name="Comma 96" xfId="23217"/>
    <cellStyle name="Comma 96 2" xfId="23218"/>
    <cellStyle name="Comma 96 2 2" xfId="23219"/>
    <cellStyle name="Comma 96 2 2 2" xfId="23220"/>
    <cellStyle name="Comma 96 2 2 2 2" xfId="23221"/>
    <cellStyle name="Comma 96 2 2 2 3" xfId="23222"/>
    <cellStyle name="Comma 96 2 2 2 4" xfId="23223"/>
    <cellStyle name="Comma 96 2 2 2 5" xfId="23224"/>
    <cellStyle name="Comma 96 2 2 2 6" xfId="23225"/>
    <cellStyle name="Comma 96 2 2 3" xfId="23226"/>
    <cellStyle name="Comma 96 2 2 4" xfId="23227"/>
    <cellStyle name="Comma 96 2 2 5" xfId="23228"/>
    <cellStyle name="Comma 96 2 2 6" xfId="23229"/>
    <cellStyle name="Comma 96 2 2 7" xfId="23230"/>
    <cellStyle name="Comma 96 2 3" xfId="23231"/>
    <cellStyle name="Comma 96 2 3 2" xfId="23232"/>
    <cellStyle name="Comma 96 2 3 3" xfId="23233"/>
    <cellStyle name="Comma 96 2 3 4" xfId="23234"/>
    <cellStyle name="Comma 96 2 3 5" xfId="23235"/>
    <cellStyle name="Comma 96 2 3 6" xfId="23236"/>
    <cellStyle name="Comma 96 2 4" xfId="23237"/>
    <cellStyle name="Comma 96 2 5" xfId="23238"/>
    <cellStyle name="Comma 96 2 6" xfId="23239"/>
    <cellStyle name="Comma 96 2 7" xfId="23240"/>
    <cellStyle name="Comma 96 2 8" xfId="23241"/>
    <cellStyle name="Comma 96 3" xfId="23242"/>
    <cellStyle name="Comma 96 3 2" xfId="23243"/>
    <cellStyle name="Comma 96 3 2 2" xfId="23244"/>
    <cellStyle name="Comma 96 3 2 3" xfId="23245"/>
    <cellStyle name="Comma 96 3 2 4" xfId="23246"/>
    <cellStyle name="Comma 96 3 2 5" xfId="23247"/>
    <cellStyle name="Comma 96 3 2 6" xfId="23248"/>
    <cellStyle name="Comma 96 3 3" xfId="23249"/>
    <cellStyle name="Comma 96 3 4" xfId="23250"/>
    <cellStyle name="Comma 96 3 5" xfId="23251"/>
    <cellStyle name="Comma 96 3 6" xfId="23252"/>
    <cellStyle name="Comma 96 3 7" xfId="23253"/>
    <cellStyle name="Comma 96 4" xfId="23254"/>
    <cellStyle name="Comma 96 4 2" xfId="23255"/>
    <cellStyle name="Comma 96 4 3" xfId="23256"/>
    <cellStyle name="Comma 96 4 4" xfId="23257"/>
    <cellStyle name="Comma 96 4 5" xfId="23258"/>
    <cellStyle name="Comma 96 4 6" xfId="23259"/>
    <cellStyle name="Comma 96 5" xfId="23260"/>
    <cellStyle name="Comma 96 6" xfId="23261"/>
    <cellStyle name="Comma 96 7" xfId="23262"/>
    <cellStyle name="Comma 96 8" xfId="23263"/>
    <cellStyle name="Comma 96 9" xfId="23264"/>
    <cellStyle name="Comma 97" xfId="23265"/>
    <cellStyle name="Comma 97 2" xfId="23266"/>
    <cellStyle name="Comma 97 2 2" xfId="23267"/>
    <cellStyle name="Comma 97 2 2 2" xfId="23268"/>
    <cellStyle name="Comma 97 2 2 2 2" xfId="23269"/>
    <cellStyle name="Comma 97 2 2 2 3" xfId="23270"/>
    <cellStyle name="Comma 97 2 2 2 4" xfId="23271"/>
    <cellStyle name="Comma 97 2 2 2 5" xfId="23272"/>
    <cellStyle name="Comma 97 2 2 2 6" xfId="23273"/>
    <cellStyle name="Comma 97 2 2 3" xfId="23274"/>
    <cellStyle name="Comma 97 2 2 4" xfId="23275"/>
    <cellStyle name="Comma 97 2 2 5" xfId="23276"/>
    <cellStyle name="Comma 97 2 2 6" xfId="23277"/>
    <cellStyle name="Comma 97 2 2 7" xfId="23278"/>
    <cellStyle name="Comma 97 2 3" xfId="23279"/>
    <cellStyle name="Comma 97 2 3 2" xfId="23280"/>
    <cellStyle name="Comma 97 2 3 3" xfId="23281"/>
    <cellStyle name="Comma 97 2 3 4" xfId="23282"/>
    <cellStyle name="Comma 97 2 3 5" xfId="23283"/>
    <cellStyle name="Comma 97 2 3 6" xfId="23284"/>
    <cellStyle name="Comma 97 2 4" xfId="23285"/>
    <cellStyle name="Comma 97 2 5" xfId="23286"/>
    <cellStyle name="Comma 97 2 6" xfId="23287"/>
    <cellStyle name="Comma 97 2 7" xfId="23288"/>
    <cellStyle name="Comma 97 2 8" xfId="23289"/>
    <cellStyle name="Comma 97 3" xfId="23290"/>
    <cellStyle name="Comma 97 3 2" xfId="23291"/>
    <cellStyle name="Comma 97 3 2 2" xfId="23292"/>
    <cellStyle name="Comma 97 3 2 3" xfId="23293"/>
    <cellStyle name="Comma 97 3 2 4" xfId="23294"/>
    <cellStyle name="Comma 97 3 2 5" xfId="23295"/>
    <cellStyle name="Comma 97 3 2 6" xfId="23296"/>
    <cellStyle name="Comma 97 3 3" xfId="23297"/>
    <cellStyle name="Comma 97 3 4" xfId="23298"/>
    <cellStyle name="Comma 97 3 5" xfId="23299"/>
    <cellStyle name="Comma 97 3 6" xfId="23300"/>
    <cellStyle name="Comma 97 3 7" xfId="23301"/>
    <cellStyle name="Comma 97 4" xfId="23302"/>
    <cellStyle name="Comma 97 4 2" xfId="23303"/>
    <cellStyle name="Comma 97 4 3" xfId="23304"/>
    <cellStyle name="Comma 97 4 4" xfId="23305"/>
    <cellStyle name="Comma 97 4 5" xfId="23306"/>
    <cellStyle name="Comma 97 4 6" xfId="23307"/>
    <cellStyle name="Comma 97 5" xfId="23308"/>
    <cellStyle name="Comma 97 6" xfId="23309"/>
    <cellStyle name="Comma 97 7" xfId="23310"/>
    <cellStyle name="Comma 97 8" xfId="23311"/>
    <cellStyle name="Comma 97 9" xfId="23312"/>
    <cellStyle name="Comma 98" xfId="23313"/>
    <cellStyle name="Comma 98 2" xfId="23314"/>
    <cellStyle name="Comma 98 2 2" xfId="23315"/>
    <cellStyle name="Comma 98 2 2 2" xfId="23316"/>
    <cellStyle name="Comma 98 2 2 2 2" xfId="23317"/>
    <cellStyle name="Comma 98 2 2 2 3" xfId="23318"/>
    <cellStyle name="Comma 98 2 2 2 4" xfId="23319"/>
    <cellStyle name="Comma 98 2 2 2 5" xfId="23320"/>
    <cellStyle name="Comma 98 2 2 2 6" xfId="23321"/>
    <cellStyle name="Comma 98 2 2 3" xfId="23322"/>
    <cellStyle name="Comma 98 2 2 4" xfId="23323"/>
    <cellStyle name="Comma 98 2 2 5" xfId="23324"/>
    <cellStyle name="Comma 98 2 2 6" xfId="23325"/>
    <cellStyle name="Comma 98 2 2 7" xfId="23326"/>
    <cellStyle name="Comma 98 2 3" xfId="23327"/>
    <cellStyle name="Comma 98 2 3 2" xfId="23328"/>
    <cellStyle name="Comma 98 2 3 3" xfId="23329"/>
    <cellStyle name="Comma 98 2 3 4" xfId="23330"/>
    <cellStyle name="Comma 98 2 3 5" xfId="23331"/>
    <cellStyle name="Comma 98 2 3 6" xfId="23332"/>
    <cellStyle name="Comma 98 2 4" xfId="23333"/>
    <cellStyle name="Comma 98 2 5" xfId="23334"/>
    <cellStyle name="Comma 98 2 6" xfId="23335"/>
    <cellStyle name="Comma 98 2 7" xfId="23336"/>
    <cellStyle name="Comma 98 2 8" xfId="23337"/>
    <cellStyle name="Comma 98 3" xfId="23338"/>
    <cellStyle name="Comma 98 3 2" xfId="23339"/>
    <cellStyle name="Comma 98 3 2 2" xfId="23340"/>
    <cellStyle name="Comma 98 3 2 3" xfId="23341"/>
    <cellStyle name="Comma 98 3 2 4" xfId="23342"/>
    <cellStyle name="Comma 98 3 2 5" xfId="23343"/>
    <cellStyle name="Comma 98 3 2 6" xfId="23344"/>
    <cellStyle name="Comma 98 3 3" xfId="23345"/>
    <cellStyle name="Comma 98 3 4" xfId="23346"/>
    <cellStyle name="Comma 98 3 5" xfId="23347"/>
    <cellStyle name="Comma 98 3 6" xfId="23348"/>
    <cellStyle name="Comma 98 3 7" xfId="23349"/>
    <cellStyle name="Comma 98 4" xfId="23350"/>
    <cellStyle name="Comma 98 4 2" xfId="23351"/>
    <cellStyle name="Comma 98 4 3" xfId="23352"/>
    <cellStyle name="Comma 98 4 4" xfId="23353"/>
    <cellStyle name="Comma 98 4 5" xfId="23354"/>
    <cellStyle name="Comma 98 4 6" xfId="23355"/>
    <cellStyle name="Comma 98 5" xfId="23356"/>
    <cellStyle name="Comma 98 6" xfId="23357"/>
    <cellStyle name="Comma 98 7" xfId="23358"/>
    <cellStyle name="Comma 98 8" xfId="23359"/>
    <cellStyle name="Comma 98 9" xfId="23360"/>
    <cellStyle name="Comma 99" xfId="23361"/>
    <cellStyle name="Comma 99 2" xfId="23362"/>
    <cellStyle name="Comma 99 2 2" xfId="23363"/>
    <cellStyle name="Comma 99 2 2 2" xfId="23364"/>
    <cellStyle name="Comma 99 2 2 2 2" xfId="23365"/>
    <cellStyle name="Comma 99 2 2 2 3" xfId="23366"/>
    <cellStyle name="Comma 99 2 2 2 4" xfId="23367"/>
    <cellStyle name="Comma 99 2 2 2 5" xfId="23368"/>
    <cellStyle name="Comma 99 2 2 2 6" xfId="23369"/>
    <cellStyle name="Comma 99 2 2 3" xfId="23370"/>
    <cellStyle name="Comma 99 2 2 4" xfId="23371"/>
    <cellStyle name="Comma 99 2 2 5" xfId="23372"/>
    <cellStyle name="Comma 99 2 2 6" xfId="23373"/>
    <cellStyle name="Comma 99 2 2 7" xfId="23374"/>
    <cellStyle name="Comma 99 2 3" xfId="23375"/>
    <cellStyle name="Comma 99 2 3 2" xfId="23376"/>
    <cellStyle name="Comma 99 2 3 3" xfId="23377"/>
    <cellStyle name="Comma 99 2 3 4" xfId="23378"/>
    <cellStyle name="Comma 99 2 3 5" xfId="23379"/>
    <cellStyle name="Comma 99 2 3 6" xfId="23380"/>
    <cellStyle name="Comma 99 2 4" xfId="23381"/>
    <cellStyle name="Comma 99 2 5" xfId="23382"/>
    <cellStyle name="Comma 99 2 6" xfId="23383"/>
    <cellStyle name="Comma 99 2 7" xfId="23384"/>
    <cellStyle name="Comma 99 2 8" xfId="23385"/>
    <cellStyle name="Comma 99 3" xfId="23386"/>
    <cellStyle name="Comma 99 3 2" xfId="23387"/>
    <cellStyle name="Comma 99 3 2 2" xfId="23388"/>
    <cellStyle name="Comma 99 3 2 3" xfId="23389"/>
    <cellStyle name="Comma 99 3 2 4" xfId="23390"/>
    <cellStyle name="Comma 99 3 2 5" xfId="23391"/>
    <cellStyle name="Comma 99 3 2 6" xfId="23392"/>
    <cellStyle name="Comma 99 3 3" xfId="23393"/>
    <cellStyle name="Comma 99 3 4" xfId="23394"/>
    <cellStyle name="Comma 99 3 5" xfId="23395"/>
    <cellStyle name="Comma 99 3 6" xfId="23396"/>
    <cellStyle name="Comma 99 3 7" xfId="23397"/>
    <cellStyle name="Comma 99 4" xfId="23398"/>
    <cellStyle name="Comma 99 4 2" xfId="23399"/>
    <cellStyle name="Comma 99 4 3" xfId="23400"/>
    <cellStyle name="Comma 99 4 4" xfId="23401"/>
    <cellStyle name="Comma 99 4 5" xfId="23402"/>
    <cellStyle name="Comma 99 4 6" xfId="23403"/>
    <cellStyle name="Comma 99 5" xfId="23404"/>
    <cellStyle name="Comma 99 6" xfId="23405"/>
    <cellStyle name="Comma 99 7" xfId="23406"/>
    <cellStyle name="Comma 99 8" xfId="23407"/>
    <cellStyle name="Comma 99 9" xfId="23408"/>
    <cellStyle name="Comma0" xfId="23409"/>
    <cellStyle name="Company Name" xfId="23410"/>
    <cellStyle name="Cover Link Note" xfId="23411"/>
    <cellStyle name="Currency" xfId="2" builtinId="4" hidden="1"/>
    <cellStyle name="Currency [0]" xfId="5" builtinId="7" hidden="1"/>
    <cellStyle name="Currency 0" xfId="23412"/>
    <cellStyle name="Currency 10" xfId="23413"/>
    <cellStyle name="Currency 11" xfId="23414"/>
    <cellStyle name="Currency 11 2" xfId="23415"/>
    <cellStyle name="Currency 11 3" xfId="23416"/>
    <cellStyle name="Currency 11 4" xfId="23417"/>
    <cellStyle name="Currency 12" xfId="23418"/>
    <cellStyle name="Currency 12 10" xfId="23419"/>
    <cellStyle name="Currency 12 2" xfId="23420"/>
    <cellStyle name="Currency 12 2 2" xfId="23421"/>
    <cellStyle name="Currency 12 2 2 2" xfId="23422"/>
    <cellStyle name="Currency 12 2 2 2 2" xfId="23423"/>
    <cellStyle name="Currency 12 2 2 2 2 2" xfId="23424"/>
    <cellStyle name="Currency 12 2 2 2 2 3" xfId="23425"/>
    <cellStyle name="Currency 12 2 2 2 2 4" xfId="23426"/>
    <cellStyle name="Currency 12 2 2 2 2 5" xfId="23427"/>
    <cellStyle name="Currency 12 2 2 2 2 6" xfId="23428"/>
    <cellStyle name="Currency 12 2 2 2 3" xfId="23429"/>
    <cellStyle name="Currency 12 2 2 2 4" xfId="23430"/>
    <cellStyle name="Currency 12 2 2 2 5" xfId="23431"/>
    <cellStyle name="Currency 12 2 2 2 6" xfId="23432"/>
    <cellStyle name="Currency 12 2 2 2 7" xfId="23433"/>
    <cellStyle name="Currency 12 2 2 3" xfId="23434"/>
    <cellStyle name="Currency 12 2 2 3 2" xfId="23435"/>
    <cellStyle name="Currency 12 2 2 3 3" xfId="23436"/>
    <cellStyle name="Currency 12 2 2 3 4" xfId="23437"/>
    <cellStyle name="Currency 12 2 2 3 5" xfId="23438"/>
    <cellStyle name="Currency 12 2 2 3 6" xfId="23439"/>
    <cellStyle name="Currency 12 2 2 4" xfId="23440"/>
    <cellStyle name="Currency 12 2 2 5" xfId="23441"/>
    <cellStyle name="Currency 12 2 2 6" xfId="23442"/>
    <cellStyle name="Currency 12 2 2 7" xfId="23443"/>
    <cellStyle name="Currency 12 2 2 8" xfId="23444"/>
    <cellStyle name="Currency 12 2 3" xfId="23445"/>
    <cellStyle name="Currency 12 2 3 2" xfId="23446"/>
    <cellStyle name="Currency 12 2 3 2 2" xfId="23447"/>
    <cellStyle name="Currency 12 2 3 2 3" xfId="23448"/>
    <cellStyle name="Currency 12 2 3 2 4" xfId="23449"/>
    <cellStyle name="Currency 12 2 3 2 5" xfId="23450"/>
    <cellStyle name="Currency 12 2 3 2 6" xfId="23451"/>
    <cellStyle name="Currency 12 2 3 3" xfId="23452"/>
    <cellStyle name="Currency 12 2 3 4" xfId="23453"/>
    <cellStyle name="Currency 12 2 3 5" xfId="23454"/>
    <cellStyle name="Currency 12 2 3 6" xfId="23455"/>
    <cellStyle name="Currency 12 2 3 7" xfId="23456"/>
    <cellStyle name="Currency 12 2 4" xfId="23457"/>
    <cellStyle name="Currency 12 2 4 2" xfId="23458"/>
    <cellStyle name="Currency 12 2 4 3" xfId="23459"/>
    <cellStyle name="Currency 12 2 4 4" xfId="23460"/>
    <cellStyle name="Currency 12 2 4 5" xfId="23461"/>
    <cellStyle name="Currency 12 2 4 6" xfId="23462"/>
    <cellStyle name="Currency 12 2 5" xfId="23463"/>
    <cellStyle name="Currency 12 2 6" xfId="23464"/>
    <cellStyle name="Currency 12 2 7" xfId="23465"/>
    <cellStyle name="Currency 12 2 8" xfId="23466"/>
    <cellStyle name="Currency 12 2 9" xfId="23467"/>
    <cellStyle name="Currency 12 3" xfId="23468"/>
    <cellStyle name="Currency 12 3 2" xfId="23469"/>
    <cellStyle name="Currency 12 3 2 2" xfId="23470"/>
    <cellStyle name="Currency 12 3 2 2 2" xfId="23471"/>
    <cellStyle name="Currency 12 3 2 2 3" xfId="23472"/>
    <cellStyle name="Currency 12 3 2 2 4" xfId="23473"/>
    <cellStyle name="Currency 12 3 2 2 5" xfId="23474"/>
    <cellStyle name="Currency 12 3 2 2 6" xfId="23475"/>
    <cellStyle name="Currency 12 3 2 3" xfId="23476"/>
    <cellStyle name="Currency 12 3 2 4" xfId="23477"/>
    <cellStyle name="Currency 12 3 2 5" xfId="23478"/>
    <cellStyle name="Currency 12 3 2 6" xfId="23479"/>
    <cellStyle name="Currency 12 3 2 7" xfId="23480"/>
    <cellStyle name="Currency 12 3 3" xfId="23481"/>
    <cellStyle name="Currency 12 3 3 2" xfId="23482"/>
    <cellStyle name="Currency 12 3 3 3" xfId="23483"/>
    <cellStyle name="Currency 12 3 3 4" xfId="23484"/>
    <cellStyle name="Currency 12 3 3 5" xfId="23485"/>
    <cellStyle name="Currency 12 3 3 6" xfId="23486"/>
    <cellStyle name="Currency 12 3 4" xfId="23487"/>
    <cellStyle name="Currency 12 3 5" xfId="23488"/>
    <cellStyle name="Currency 12 3 6" xfId="23489"/>
    <cellStyle name="Currency 12 3 7" xfId="23490"/>
    <cellStyle name="Currency 12 3 8" xfId="23491"/>
    <cellStyle name="Currency 12 4" xfId="23492"/>
    <cellStyle name="Currency 12 4 2" xfId="23493"/>
    <cellStyle name="Currency 12 4 2 2" xfId="23494"/>
    <cellStyle name="Currency 12 4 2 3" xfId="23495"/>
    <cellStyle name="Currency 12 4 2 4" xfId="23496"/>
    <cellStyle name="Currency 12 4 2 5" xfId="23497"/>
    <cellStyle name="Currency 12 4 2 6" xfId="23498"/>
    <cellStyle name="Currency 12 4 3" xfId="23499"/>
    <cellStyle name="Currency 12 4 4" xfId="23500"/>
    <cellStyle name="Currency 12 4 5" xfId="23501"/>
    <cellStyle name="Currency 12 4 6" xfId="23502"/>
    <cellStyle name="Currency 12 4 7" xfId="23503"/>
    <cellStyle name="Currency 12 5" xfId="23504"/>
    <cellStyle name="Currency 12 5 2" xfId="23505"/>
    <cellStyle name="Currency 12 5 3" xfId="23506"/>
    <cellStyle name="Currency 12 5 4" xfId="23507"/>
    <cellStyle name="Currency 12 5 5" xfId="23508"/>
    <cellStyle name="Currency 12 5 6" xfId="23509"/>
    <cellStyle name="Currency 12 6" xfId="23510"/>
    <cellStyle name="Currency 12 7" xfId="23511"/>
    <cellStyle name="Currency 12 8" xfId="23512"/>
    <cellStyle name="Currency 12 9" xfId="23513"/>
    <cellStyle name="Currency 13" xfId="23514"/>
    <cellStyle name="Currency 13 10" xfId="23515"/>
    <cellStyle name="Currency 13 2" xfId="23516"/>
    <cellStyle name="Currency 13 2 2" xfId="23517"/>
    <cellStyle name="Currency 13 2 2 2" xfId="23518"/>
    <cellStyle name="Currency 13 2 2 2 2" xfId="23519"/>
    <cellStyle name="Currency 13 2 2 2 2 2" xfId="23520"/>
    <cellStyle name="Currency 13 2 2 2 2 3" xfId="23521"/>
    <cellStyle name="Currency 13 2 2 2 2 4" xfId="23522"/>
    <cellStyle name="Currency 13 2 2 2 2 5" xfId="23523"/>
    <cellStyle name="Currency 13 2 2 2 2 6" xfId="23524"/>
    <cellStyle name="Currency 13 2 2 2 3" xfId="23525"/>
    <cellStyle name="Currency 13 2 2 2 4" xfId="23526"/>
    <cellStyle name="Currency 13 2 2 2 5" xfId="23527"/>
    <cellStyle name="Currency 13 2 2 2 6" xfId="23528"/>
    <cellStyle name="Currency 13 2 2 2 7" xfId="23529"/>
    <cellStyle name="Currency 13 2 2 3" xfId="23530"/>
    <cellStyle name="Currency 13 2 2 3 2" xfId="23531"/>
    <cellStyle name="Currency 13 2 2 3 3" xfId="23532"/>
    <cellStyle name="Currency 13 2 2 3 4" xfId="23533"/>
    <cellStyle name="Currency 13 2 2 3 5" xfId="23534"/>
    <cellStyle name="Currency 13 2 2 3 6" xfId="23535"/>
    <cellStyle name="Currency 13 2 2 4" xfId="23536"/>
    <cellStyle name="Currency 13 2 2 5" xfId="23537"/>
    <cellStyle name="Currency 13 2 2 6" xfId="23538"/>
    <cellStyle name="Currency 13 2 2 7" xfId="23539"/>
    <cellStyle name="Currency 13 2 2 8" xfId="23540"/>
    <cellStyle name="Currency 13 2 3" xfId="23541"/>
    <cellStyle name="Currency 13 2 3 2" xfId="23542"/>
    <cellStyle name="Currency 13 2 3 2 2" xfId="23543"/>
    <cellStyle name="Currency 13 2 3 2 3" xfId="23544"/>
    <cellStyle name="Currency 13 2 3 2 4" xfId="23545"/>
    <cellStyle name="Currency 13 2 3 2 5" xfId="23546"/>
    <cellStyle name="Currency 13 2 3 2 6" xfId="23547"/>
    <cellStyle name="Currency 13 2 3 3" xfId="23548"/>
    <cellStyle name="Currency 13 2 3 4" xfId="23549"/>
    <cellStyle name="Currency 13 2 3 5" xfId="23550"/>
    <cellStyle name="Currency 13 2 3 6" xfId="23551"/>
    <cellStyle name="Currency 13 2 3 7" xfId="23552"/>
    <cellStyle name="Currency 13 2 4" xfId="23553"/>
    <cellStyle name="Currency 13 2 4 2" xfId="23554"/>
    <cellStyle name="Currency 13 2 4 3" xfId="23555"/>
    <cellStyle name="Currency 13 2 4 4" xfId="23556"/>
    <cellStyle name="Currency 13 2 4 5" xfId="23557"/>
    <cellStyle name="Currency 13 2 4 6" xfId="23558"/>
    <cellStyle name="Currency 13 2 5" xfId="23559"/>
    <cellStyle name="Currency 13 2 6" xfId="23560"/>
    <cellStyle name="Currency 13 2 7" xfId="23561"/>
    <cellStyle name="Currency 13 2 8" xfId="23562"/>
    <cellStyle name="Currency 13 2 9" xfId="23563"/>
    <cellStyle name="Currency 13 3" xfId="23564"/>
    <cellStyle name="Currency 13 3 2" xfId="23565"/>
    <cellStyle name="Currency 13 3 2 2" xfId="23566"/>
    <cellStyle name="Currency 13 3 2 2 2" xfId="23567"/>
    <cellStyle name="Currency 13 3 2 2 3" xfId="23568"/>
    <cellStyle name="Currency 13 3 2 2 4" xfId="23569"/>
    <cellStyle name="Currency 13 3 2 2 5" xfId="23570"/>
    <cellStyle name="Currency 13 3 2 2 6" xfId="23571"/>
    <cellStyle name="Currency 13 3 2 3" xfId="23572"/>
    <cellStyle name="Currency 13 3 2 4" xfId="23573"/>
    <cellStyle name="Currency 13 3 2 5" xfId="23574"/>
    <cellStyle name="Currency 13 3 2 6" xfId="23575"/>
    <cellStyle name="Currency 13 3 2 7" xfId="23576"/>
    <cellStyle name="Currency 13 3 3" xfId="23577"/>
    <cellStyle name="Currency 13 3 3 2" xfId="23578"/>
    <cellStyle name="Currency 13 3 3 3" xfId="23579"/>
    <cellStyle name="Currency 13 3 3 4" xfId="23580"/>
    <cellStyle name="Currency 13 3 3 5" xfId="23581"/>
    <cellStyle name="Currency 13 3 3 6" xfId="23582"/>
    <cellStyle name="Currency 13 3 4" xfId="23583"/>
    <cellStyle name="Currency 13 3 5" xfId="23584"/>
    <cellStyle name="Currency 13 3 6" xfId="23585"/>
    <cellStyle name="Currency 13 3 7" xfId="23586"/>
    <cellStyle name="Currency 13 3 8" xfId="23587"/>
    <cellStyle name="Currency 13 4" xfId="23588"/>
    <cellStyle name="Currency 13 4 2" xfId="23589"/>
    <cellStyle name="Currency 13 4 2 2" xfId="23590"/>
    <cellStyle name="Currency 13 4 2 3" xfId="23591"/>
    <cellStyle name="Currency 13 4 2 4" xfId="23592"/>
    <cellStyle name="Currency 13 4 2 5" xfId="23593"/>
    <cellStyle name="Currency 13 4 2 6" xfId="23594"/>
    <cellStyle name="Currency 13 4 3" xfId="23595"/>
    <cellStyle name="Currency 13 4 4" xfId="23596"/>
    <cellStyle name="Currency 13 4 5" xfId="23597"/>
    <cellStyle name="Currency 13 4 6" xfId="23598"/>
    <cellStyle name="Currency 13 4 7" xfId="23599"/>
    <cellStyle name="Currency 13 5" xfId="23600"/>
    <cellStyle name="Currency 13 5 2" xfId="23601"/>
    <cellStyle name="Currency 13 5 3" xfId="23602"/>
    <cellStyle name="Currency 13 5 4" xfId="23603"/>
    <cellStyle name="Currency 13 5 5" xfId="23604"/>
    <cellStyle name="Currency 13 5 6" xfId="23605"/>
    <cellStyle name="Currency 13 6" xfId="23606"/>
    <cellStyle name="Currency 13 7" xfId="23607"/>
    <cellStyle name="Currency 13 8" xfId="23608"/>
    <cellStyle name="Currency 13 9" xfId="23609"/>
    <cellStyle name="Currency 14" xfId="23610"/>
    <cellStyle name="Currency 14 10" xfId="23611"/>
    <cellStyle name="Currency 14 2" xfId="23612"/>
    <cellStyle name="Currency 14 2 2" xfId="23613"/>
    <cellStyle name="Currency 14 2 2 2" xfId="23614"/>
    <cellStyle name="Currency 14 2 2 2 2" xfId="23615"/>
    <cellStyle name="Currency 14 2 2 2 2 2" xfId="23616"/>
    <cellStyle name="Currency 14 2 2 2 2 3" xfId="23617"/>
    <cellStyle name="Currency 14 2 2 2 2 4" xfId="23618"/>
    <cellStyle name="Currency 14 2 2 2 2 5" xfId="23619"/>
    <cellStyle name="Currency 14 2 2 2 2 6" xfId="23620"/>
    <cellStyle name="Currency 14 2 2 2 3" xfId="23621"/>
    <cellStyle name="Currency 14 2 2 2 4" xfId="23622"/>
    <cellStyle name="Currency 14 2 2 2 5" xfId="23623"/>
    <cellStyle name="Currency 14 2 2 2 6" xfId="23624"/>
    <cellStyle name="Currency 14 2 2 2 7" xfId="23625"/>
    <cellStyle name="Currency 14 2 2 3" xfId="23626"/>
    <cellStyle name="Currency 14 2 2 3 2" xfId="23627"/>
    <cellStyle name="Currency 14 2 2 3 3" xfId="23628"/>
    <cellStyle name="Currency 14 2 2 3 4" xfId="23629"/>
    <cellStyle name="Currency 14 2 2 3 5" xfId="23630"/>
    <cellStyle name="Currency 14 2 2 3 6" xfId="23631"/>
    <cellStyle name="Currency 14 2 2 4" xfId="23632"/>
    <cellStyle name="Currency 14 2 2 5" xfId="23633"/>
    <cellStyle name="Currency 14 2 2 6" xfId="23634"/>
    <cellStyle name="Currency 14 2 2 7" xfId="23635"/>
    <cellStyle name="Currency 14 2 2 8" xfId="23636"/>
    <cellStyle name="Currency 14 2 3" xfId="23637"/>
    <cellStyle name="Currency 14 2 3 2" xfId="23638"/>
    <cellStyle name="Currency 14 2 3 2 2" xfId="23639"/>
    <cellStyle name="Currency 14 2 3 2 3" xfId="23640"/>
    <cellStyle name="Currency 14 2 3 2 4" xfId="23641"/>
    <cellStyle name="Currency 14 2 3 2 5" xfId="23642"/>
    <cellStyle name="Currency 14 2 3 2 6" xfId="23643"/>
    <cellStyle name="Currency 14 2 3 3" xfId="23644"/>
    <cellStyle name="Currency 14 2 3 4" xfId="23645"/>
    <cellStyle name="Currency 14 2 3 5" xfId="23646"/>
    <cellStyle name="Currency 14 2 3 6" xfId="23647"/>
    <cellStyle name="Currency 14 2 3 7" xfId="23648"/>
    <cellStyle name="Currency 14 2 4" xfId="23649"/>
    <cellStyle name="Currency 14 2 4 2" xfId="23650"/>
    <cellStyle name="Currency 14 2 4 3" xfId="23651"/>
    <cellStyle name="Currency 14 2 4 4" xfId="23652"/>
    <cellStyle name="Currency 14 2 4 5" xfId="23653"/>
    <cellStyle name="Currency 14 2 4 6" xfId="23654"/>
    <cellStyle name="Currency 14 2 5" xfId="23655"/>
    <cellStyle name="Currency 14 2 6" xfId="23656"/>
    <cellStyle name="Currency 14 2 7" xfId="23657"/>
    <cellStyle name="Currency 14 2 8" xfId="23658"/>
    <cellStyle name="Currency 14 2 9" xfId="23659"/>
    <cellStyle name="Currency 14 3" xfId="23660"/>
    <cellStyle name="Currency 14 3 2" xfId="23661"/>
    <cellStyle name="Currency 14 3 2 2" xfId="23662"/>
    <cellStyle name="Currency 14 3 2 2 2" xfId="23663"/>
    <cellStyle name="Currency 14 3 2 2 3" xfId="23664"/>
    <cellStyle name="Currency 14 3 2 2 4" xfId="23665"/>
    <cellStyle name="Currency 14 3 2 2 5" xfId="23666"/>
    <cellStyle name="Currency 14 3 2 2 6" xfId="23667"/>
    <cellStyle name="Currency 14 3 2 3" xfId="23668"/>
    <cellStyle name="Currency 14 3 2 4" xfId="23669"/>
    <cellStyle name="Currency 14 3 2 5" xfId="23670"/>
    <cellStyle name="Currency 14 3 2 6" xfId="23671"/>
    <cellStyle name="Currency 14 3 2 7" xfId="23672"/>
    <cellStyle name="Currency 14 3 3" xfId="23673"/>
    <cellStyle name="Currency 14 3 3 2" xfId="23674"/>
    <cellStyle name="Currency 14 3 3 3" xfId="23675"/>
    <cellStyle name="Currency 14 3 3 4" xfId="23676"/>
    <cellStyle name="Currency 14 3 3 5" xfId="23677"/>
    <cellStyle name="Currency 14 3 3 6" xfId="23678"/>
    <cellStyle name="Currency 14 3 4" xfId="23679"/>
    <cellStyle name="Currency 14 3 5" xfId="23680"/>
    <cellStyle name="Currency 14 3 6" xfId="23681"/>
    <cellStyle name="Currency 14 3 7" xfId="23682"/>
    <cellStyle name="Currency 14 3 8" xfId="23683"/>
    <cellStyle name="Currency 14 4" xfId="23684"/>
    <cellStyle name="Currency 14 4 2" xfId="23685"/>
    <cellStyle name="Currency 14 4 2 2" xfId="23686"/>
    <cellStyle name="Currency 14 4 2 3" xfId="23687"/>
    <cellStyle name="Currency 14 4 2 4" xfId="23688"/>
    <cellStyle name="Currency 14 4 2 5" xfId="23689"/>
    <cellStyle name="Currency 14 4 2 6" xfId="23690"/>
    <cellStyle name="Currency 14 4 3" xfId="23691"/>
    <cellStyle name="Currency 14 4 4" xfId="23692"/>
    <cellStyle name="Currency 14 4 5" xfId="23693"/>
    <cellStyle name="Currency 14 4 6" xfId="23694"/>
    <cellStyle name="Currency 14 4 7" xfId="23695"/>
    <cellStyle name="Currency 14 5" xfId="23696"/>
    <cellStyle name="Currency 14 5 2" xfId="23697"/>
    <cellStyle name="Currency 14 5 3" xfId="23698"/>
    <cellStyle name="Currency 14 5 4" xfId="23699"/>
    <cellStyle name="Currency 14 5 5" xfId="23700"/>
    <cellStyle name="Currency 14 5 6" xfId="23701"/>
    <cellStyle name="Currency 14 6" xfId="23702"/>
    <cellStyle name="Currency 14 7" xfId="23703"/>
    <cellStyle name="Currency 14 8" xfId="23704"/>
    <cellStyle name="Currency 14 9" xfId="23705"/>
    <cellStyle name="Currency 15" xfId="23706"/>
    <cellStyle name="Currency 15 2" xfId="23707"/>
    <cellStyle name="Currency 15 2 2" xfId="23708"/>
    <cellStyle name="Currency 15 2 2 2" xfId="23709"/>
    <cellStyle name="Currency 15 2 2 2 2" xfId="23710"/>
    <cellStyle name="Currency 15 2 2 2 3" xfId="23711"/>
    <cellStyle name="Currency 15 2 2 2 4" xfId="23712"/>
    <cellStyle name="Currency 15 2 2 2 5" xfId="23713"/>
    <cellStyle name="Currency 15 2 2 2 6" xfId="23714"/>
    <cellStyle name="Currency 15 2 2 3" xfId="23715"/>
    <cellStyle name="Currency 15 2 2 4" xfId="23716"/>
    <cellStyle name="Currency 15 2 2 5" xfId="23717"/>
    <cellStyle name="Currency 15 2 2 6" xfId="23718"/>
    <cellStyle name="Currency 15 2 2 7" xfId="23719"/>
    <cellStyle name="Currency 15 2 3" xfId="23720"/>
    <cellStyle name="Currency 15 2 3 2" xfId="23721"/>
    <cellStyle name="Currency 15 2 3 3" xfId="23722"/>
    <cellStyle name="Currency 15 2 3 4" xfId="23723"/>
    <cellStyle name="Currency 15 2 3 5" xfId="23724"/>
    <cellStyle name="Currency 15 2 3 6" xfId="23725"/>
    <cellStyle name="Currency 15 2 4" xfId="23726"/>
    <cellStyle name="Currency 15 2 5" xfId="23727"/>
    <cellStyle name="Currency 15 2 6" xfId="23728"/>
    <cellStyle name="Currency 15 2 7" xfId="23729"/>
    <cellStyle name="Currency 15 2 8" xfId="23730"/>
    <cellStyle name="Currency 15 3" xfId="23731"/>
    <cellStyle name="Currency 15 3 2" xfId="23732"/>
    <cellStyle name="Currency 15 3 2 2" xfId="23733"/>
    <cellStyle name="Currency 15 3 2 3" xfId="23734"/>
    <cellStyle name="Currency 15 3 2 4" xfId="23735"/>
    <cellStyle name="Currency 15 3 2 5" xfId="23736"/>
    <cellStyle name="Currency 15 3 2 6" xfId="23737"/>
    <cellStyle name="Currency 15 3 3" xfId="23738"/>
    <cellStyle name="Currency 15 3 4" xfId="23739"/>
    <cellStyle name="Currency 15 3 5" xfId="23740"/>
    <cellStyle name="Currency 15 3 6" xfId="23741"/>
    <cellStyle name="Currency 15 3 7" xfId="23742"/>
    <cellStyle name="Currency 15 4" xfId="23743"/>
    <cellStyle name="Currency 15 4 2" xfId="23744"/>
    <cellStyle name="Currency 15 4 3" xfId="23745"/>
    <cellStyle name="Currency 15 4 4" xfId="23746"/>
    <cellStyle name="Currency 15 4 5" xfId="23747"/>
    <cellStyle name="Currency 15 4 6" xfId="23748"/>
    <cellStyle name="Currency 15 5" xfId="23749"/>
    <cellStyle name="Currency 15 6" xfId="23750"/>
    <cellStyle name="Currency 15 7" xfId="23751"/>
    <cellStyle name="Currency 15 8" xfId="23752"/>
    <cellStyle name="Currency 15 9" xfId="23753"/>
    <cellStyle name="Currency 16" xfId="23754"/>
    <cellStyle name="Currency 17" xfId="23755"/>
    <cellStyle name="Currency 17 2" xfId="23756"/>
    <cellStyle name="Currency 17 2 2" xfId="23757"/>
    <cellStyle name="Currency 17 2 2 2" xfId="23758"/>
    <cellStyle name="Currency 17 2 2 2 2" xfId="23759"/>
    <cellStyle name="Currency 17 2 2 2 3" xfId="23760"/>
    <cellStyle name="Currency 17 2 2 2 4" xfId="23761"/>
    <cellStyle name="Currency 17 2 2 2 5" xfId="23762"/>
    <cellStyle name="Currency 17 2 2 2 6" xfId="23763"/>
    <cellStyle name="Currency 17 2 2 3" xfId="23764"/>
    <cellStyle name="Currency 17 2 2 4" xfId="23765"/>
    <cellStyle name="Currency 17 2 2 5" xfId="23766"/>
    <cellStyle name="Currency 17 2 2 6" xfId="23767"/>
    <cellStyle name="Currency 17 2 2 7" xfId="23768"/>
    <cellStyle name="Currency 17 2 3" xfId="23769"/>
    <cellStyle name="Currency 17 2 3 2" xfId="23770"/>
    <cellStyle name="Currency 17 2 3 3" xfId="23771"/>
    <cellStyle name="Currency 17 2 3 4" xfId="23772"/>
    <cellStyle name="Currency 17 2 3 5" xfId="23773"/>
    <cellStyle name="Currency 17 2 3 6" xfId="23774"/>
    <cellStyle name="Currency 17 2 4" xfId="23775"/>
    <cellStyle name="Currency 17 2 5" xfId="23776"/>
    <cellStyle name="Currency 17 2 6" xfId="23777"/>
    <cellStyle name="Currency 17 2 7" xfId="23778"/>
    <cellStyle name="Currency 17 2 8" xfId="23779"/>
    <cellStyle name="Currency 17 3" xfId="23780"/>
    <cellStyle name="Currency 17 3 2" xfId="23781"/>
    <cellStyle name="Currency 17 3 2 2" xfId="23782"/>
    <cellStyle name="Currency 17 3 2 3" xfId="23783"/>
    <cellStyle name="Currency 17 3 2 4" xfId="23784"/>
    <cellStyle name="Currency 17 3 2 5" xfId="23785"/>
    <cellStyle name="Currency 17 3 2 6" xfId="23786"/>
    <cellStyle name="Currency 17 3 3" xfId="23787"/>
    <cellStyle name="Currency 17 3 4" xfId="23788"/>
    <cellStyle name="Currency 17 3 5" xfId="23789"/>
    <cellStyle name="Currency 17 3 6" xfId="23790"/>
    <cellStyle name="Currency 17 3 7" xfId="23791"/>
    <cellStyle name="Currency 17 4" xfId="23792"/>
    <cellStyle name="Currency 17 4 2" xfId="23793"/>
    <cellStyle name="Currency 17 4 3" xfId="23794"/>
    <cellStyle name="Currency 17 4 4" xfId="23795"/>
    <cellStyle name="Currency 17 4 5" xfId="23796"/>
    <cellStyle name="Currency 17 4 6" xfId="23797"/>
    <cellStyle name="Currency 17 5" xfId="23798"/>
    <cellStyle name="Currency 17 6" xfId="23799"/>
    <cellStyle name="Currency 17 7" xfId="23800"/>
    <cellStyle name="Currency 17 8" xfId="23801"/>
    <cellStyle name="Currency 17 9" xfId="23802"/>
    <cellStyle name="Currency 18" xfId="23803"/>
    <cellStyle name="Currency 18 2" xfId="23804"/>
    <cellStyle name="Currency 19" xfId="23805"/>
    <cellStyle name="Currency 19 2" xfId="23806"/>
    <cellStyle name="Currency 19 2 2" xfId="23807"/>
    <cellStyle name="Currency 19 2 2 2" xfId="23808"/>
    <cellStyle name="Currency 19 2 2 2 2" xfId="23809"/>
    <cellStyle name="Currency 19 2 2 2 3" xfId="23810"/>
    <cellStyle name="Currency 19 2 2 2 4" xfId="23811"/>
    <cellStyle name="Currency 19 2 2 2 5" xfId="23812"/>
    <cellStyle name="Currency 19 2 2 2 6" xfId="23813"/>
    <cellStyle name="Currency 19 2 2 3" xfId="23814"/>
    <cellStyle name="Currency 19 2 2 4" xfId="23815"/>
    <cellStyle name="Currency 19 2 2 5" xfId="23816"/>
    <cellStyle name="Currency 19 2 2 6" xfId="23817"/>
    <cellStyle name="Currency 19 2 2 7" xfId="23818"/>
    <cellStyle name="Currency 19 2 3" xfId="23819"/>
    <cellStyle name="Currency 19 2 3 2" xfId="23820"/>
    <cellStyle name="Currency 19 2 3 3" xfId="23821"/>
    <cellStyle name="Currency 19 2 3 4" xfId="23822"/>
    <cellStyle name="Currency 19 2 3 5" xfId="23823"/>
    <cellStyle name="Currency 19 2 3 6" xfId="23824"/>
    <cellStyle name="Currency 19 2 4" xfId="23825"/>
    <cellStyle name="Currency 19 2 5" xfId="23826"/>
    <cellStyle name="Currency 19 2 6" xfId="23827"/>
    <cellStyle name="Currency 19 2 7" xfId="23828"/>
    <cellStyle name="Currency 19 2 8" xfId="23829"/>
    <cellStyle name="Currency 19 3" xfId="23830"/>
    <cellStyle name="Currency 19 3 2" xfId="23831"/>
    <cellStyle name="Currency 19 3 2 2" xfId="23832"/>
    <cellStyle name="Currency 19 3 2 3" xfId="23833"/>
    <cellStyle name="Currency 19 3 2 4" xfId="23834"/>
    <cellStyle name="Currency 19 3 2 5" xfId="23835"/>
    <cellStyle name="Currency 19 3 2 6" xfId="23836"/>
    <cellStyle name="Currency 19 3 3" xfId="23837"/>
    <cellStyle name="Currency 19 3 4" xfId="23838"/>
    <cellStyle name="Currency 19 3 5" xfId="23839"/>
    <cellStyle name="Currency 19 3 6" xfId="23840"/>
    <cellStyle name="Currency 19 3 7" xfId="23841"/>
    <cellStyle name="Currency 19 4" xfId="23842"/>
    <cellStyle name="Currency 19 4 2" xfId="23843"/>
    <cellStyle name="Currency 19 4 3" xfId="23844"/>
    <cellStyle name="Currency 19 4 4" xfId="23845"/>
    <cellStyle name="Currency 19 4 5" xfId="23846"/>
    <cellStyle name="Currency 19 4 6" xfId="23847"/>
    <cellStyle name="Currency 19 5" xfId="23848"/>
    <cellStyle name="Currency 19 6" xfId="23849"/>
    <cellStyle name="Currency 19 7" xfId="23850"/>
    <cellStyle name="Currency 19 8" xfId="23851"/>
    <cellStyle name="Currency 19 9" xfId="23852"/>
    <cellStyle name="Currency 2" xfId="23853"/>
    <cellStyle name="Currency 2 2" xfId="23854"/>
    <cellStyle name="Currency 2 2 2" xfId="23855"/>
    <cellStyle name="Currency 2 2 3" xfId="23856"/>
    <cellStyle name="Currency 2 3" xfId="23857"/>
    <cellStyle name="Currency 2 3 2" xfId="23858"/>
    <cellStyle name="Currency 2 4" xfId="23859"/>
    <cellStyle name="Currency 2 4 2" xfId="23860"/>
    <cellStyle name="Currency 2 5" xfId="23861"/>
    <cellStyle name="Currency 2 6" xfId="23862"/>
    <cellStyle name="Currency 2 7" xfId="23863"/>
    <cellStyle name="Currency 2 7 2" xfId="23864"/>
    <cellStyle name="Currency 2 8" xfId="23865"/>
    <cellStyle name="Currency 20" xfId="23866"/>
    <cellStyle name="Currency 20 2" xfId="23867"/>
    <cellStyle name="Currency 20 2 2" xfId="23868"/>
    <cellStyle name="Currency 20 2 2 2" xfId="23869"/>
    <cellStyle name="Currency 20 2 2 3" xfId="23870"/>
    <cellStyle name="Currency 20 2 2 4" xfId="23871"/>
    <cellStyle name="Currency 20 2 2 5" xfId="23872"/>
    <cellStyle name="Currency 20 2 2 6" xfId="23873"/>
    <cellStyle name="Currency 20 2 3" xfId="23874"/>
    <cellStyle name="Currency 20 2 4" xfId="23875"/>
    <cellStyle name="Currency 20 2 5" xfId="23876"/>
    <cellStyle name="Currency 20 2 6" xfId="23877"/>
    <cellStyle name="Currency 20 2 7" xfId="23878"/>
    <cellStyle name="Currency 20 3" xfId="23879"/>
    <cellStyle name="Currency 20 3 2" xfId="23880"/>
    <cellStyle name="Currency 20 3 3" xfId="23881"/>
    <cellStyle name="Currency 20 3 4" xfId="23882"/>
    <cellStyle name="Currency 20 3 5" xfId="23883"/>
    <cellStyle name="Currency 20 3 6" xfId="23884"/>
    <cellStyle name="Currency 20 4" xfId="23885"/>
    <cellStyle name="Currency 20 5" xfId="23886"/>
    <cellStyle name="Currency 20 6" xfId="23887"/>
    <cellStyle name="Currency 20 7" xfId="23888"/>
    <cellStyle name="Currency 20 8" xfId="23889"/>
    <cellStyle name="Currency 3" xfId="23890"/>
    <cellStyle name="Currency 3 2" xfId="23891"/>
    <cellStyle name="Currency 3 3" xfId="23892"/>
    <cellStyle name="Currency 3 4" xfId="23893"/>
    <cellStyle name="Currency 3 5" xfId="23894"/>
    <cellStyle name="Currency 4" xfId="23895"/>
    <cellStyle name="Currency 4 2" xfId="23896"/>
    <cellStyle name="Currency 4 3" xfId="23897"/>
    <cellStyle name="Currency 4 3 2" xfId="23898"/>
    <cellStyle name="Currency 4 4" xfId="23899"/>
    <cellStyle name="Currency 5" xfId="23900"/>
    <cellStyle name="Currency 5 2" xfId="23901"/>
    <cellStyle name="Currency 5 3" xfId="23902"/>
    <cellStyle name="Currency 5 4" xfId="23903"/>
    <cellStyle name="Currency 6" xfId="23904"/>
    <cellStyle name="Currency 6 2" xfId="23905"/>
    <cellStyle name="Currency 6 2 2" xfId="23906"/>
    <cellStyle name="Currency 6 3" xfId="23907"/>
    <cellStyle name="Currency 7" xfId="23908"/>
    <cellStyle name="Currency 7 10" xfId="23909"/>
    <cellStyle name="Currency 7 10 2" xfId="23910"/>
    <cellStyle name="Currency 7 10 2 2" xfId="23911"/>
    <cellStyle name="Currency 7 10 2 2 2" xfId="23912"/>
    <cellStyle name="Currency 7 10 2 2 2 2" xfId="23913"/>
    <cellStyle name="Currency 7 10 2 2 2 3" xfId="23914"/>
    <cellStyle name="Currency 7 10 2 2 2 4" xfId="23915"/>
    <cellStyle name="Currency 7 10 2 2 2 5" xfId="23916"/>
    <cellStyle name="Currency 7 10 2 2 2 6" xfId="23917"/>
    <cellStyle name="Currency 7 10 2 2 3" xfId="23918"/>
    <cellStyle name="Currency 7 10 2 2 4" xfId="23919"/>
    <cellStyle name="Currency 7 10 2 2 5" xfId="23920"/>
    <cellStyle name="Currency 7 10 2 2 6" xfId="23921"/>
    <cellStyle name="Currency 7 10 2 2 7" xfId="23922"/>
    <cellStyle name="Currency 7 10 2 3" xfId="23923"/>
    <cellStyle name="Currency 7 10 2 3 2" xfId="23924"/>
    <cellStyle name="Currency 7 10 2 3 3" xfId="23925"/>
    <cellStyle name="Currency 7 10 2 3 4" xfId="23926"/>
    <cellStyle name="Currency 7 10 2 3 5" xfId="23927"/>
    <cellStyle name="Currency 7 10 2 3 6" xfId="23928"/>
    <cellStyle name="Currency 7 10 2 4" xfId="23929"/>
    <cellStyle name="Currency 7 10 2 5" xfId="23930"/>
    <cellStyle name="Currency 7 10 2 6" xfId="23931"/>
    <cellStyle name="Currency 7 10 2 7" xfId="23932"/>
    <cellStyle name="Currency 7 10 2 8" xfId="23933"/>
    <cellStyle name="Currency 7 10 3" xfId="23934"/>
    <cellStyle name="Currency 7 10 3 2" xfId="23935"/>
    <cellStyle name="Currency 7 10 3 2 2" xfId="23936"/>
    <cellStyle name="Currency 7 10 3 2 3" xfId="23937"/>
    <cellStyle name="Currency 7 10 3 2 4" xfId="23938"/>
    <cellStyle name="Currency 7 10 3 2 5" xfId="23939"/>
    <cellStyle name="Currency 7 10 3 2 6" xfId="23940"/>
    <cellStyle name="Currency 7 10 3 3" xfId="23941"/>
    <cellStyle name="Currency 7 10 3 4" xfId="23942"/>
    <cellStyle name="Currency 7 10 3 5" xfId="23943"/>
    <cellStyle name="Currency 7 10 3 6" xfId="23944"/>
    <cellStyle name="Currency 7 10 3 7" xfId="23945"/>
    <cellStyle name="Currency 7 10 4" xfId="23946"/>
    <cellStyle name="Currency 7 10 4 2" xfId="23947"/>
    <cellStyle name="Currency 7 10 4 3" xfId="23948"/>
    <cellStyle name="Currency 7 10 4 4" xfId="23949"/>
    <cellStyle name="Currency 7 10 4 5" xfId="23950"/>
    <cellStyle name="Currency 7 10 4 6" xfId="23951"/>
    <cellStyle name="Currency 7 10 5" xfId="23952"/>
    <cellStyle name="Currency 7 10 6" xfId="23953"/>
    <cellStyle name="Currency 7 10 7" xfId="23954"/>
    <cellStyle name="Currency 7 10 8" xfId="23955"/>
    <cellStyle name="Currency 7 10 9" xfId="23956"/>
    <cellStyle name="Currency 7 11" xfId="23957"/>
    <cellStyle name="Currency 7 11 2" xfId="23958"/>
    <cellStyle name="Currency 7 11 2 2" xfId="23959"/>
    <cellStyle name="Currency 7 11 2 2 2" xfId="23960"/>
    <cellStyle name="Currency 7 11 2 2 2 2" xfId="23961"/>
    <cellStyle name="Currency 7 11 2 2 2 3" xfId="23962"/>
    <cellStyle name="Currency 7 11 2 2 2 4" xfId="23963"/>
    <cellStyle name="Currency 7 11 2 2 2 5" xfId="23964"/>
    <cellStyle name="Currency 7 11 2 2 2 6" xfId="23965"/>
    <cellStyle name="Currency 7 11 2 2 3" xfId="23966"/>
    <cellStyle name="Currency 7 11 2 2 4" xfId="23967"/>
    <cellStyle name="Currency 7 11 2 2 5" xfId="23968"/>
    <cellStyle name="Currency 7 11 2 2 6" xfId="23969"/>
    <cellStyle name="Currency 7 11 2 2 7" xfId="23970"/>
    <cellStyle name="Currency 7 11 2 3" xfId="23971"/>
    <cellStyle name="Currency 7 11 2 3 2" xfId="23972"/>
    <cellStyle name="Currency 7 11 2 3 3" xfId="23973"/>
    <cellStyle name="Currency 7 11 2 3 4" xfId="23974"/>
    <cellStyle name="Currency 7 11 2 3 5" xfId="23975"/>
    <cellStyle name="Currency 7 11 2 3 6" xfId="23976"/>
    <cellStyle name="Currency 7 11 2 4" xfId="23977"/>
    <cellStyle name="Currency 7 11 2 5" xfId="23978"/>
    <cellStyle name="Currency 7 11 2 6" xfId="23979"/>
    <cellStyle name="Currency 7 11 2 7" xfId="23980"/>
    <cellStyle name="Currency 7 11 2 8" xfId="23981"/>
    <cellStyle name="Currency 7 11 3" xfId="23982"/>
    <cellStyle name="Currency 7 11 3 2" xfId="23983"/>
    <cellStyle name="Currency 7 11 3 2 2" xfId="23984"/>
    <cellStyle name="Currency 7 11 3 2 3" xfId="23985"/>
    <cellStyle name="Currency 7 11 3 2 4" xfId="23986"/>
    <cellStyle name="Currency 7 11 3 2 5" xfId="23987"/>
    <cellStyle name="Currency 7 11 3 2 6" xfId="23988"/>
    <cellStyle name="Currency 7 11 3 3" xfId="23989"/>
    <cellStyle name="Currency 7 11 3 4" xfId="23990"/>
    <cellStyle name="Currency 7 11 3 5" xfId="23991"/>
    <cellStyle name="Currency 7 11 3 6" xfId="23992"/>
    <cellStyle name="Currency 7 11 3 7" xfId="23993"/>
    <cellStyle name="Currency 7 11 4" xfId="23994"/>
    <cellStyle name="Currency 7 11 4 2" xfId="23995"/>
    <cellStyle name="Currency 7 11 4 3" xfId="23996"/>
    <cellStyle name="Currency 7 11 4 4" xfId="23997"/>
    <cellStyle name="Currency 7 11 4 5" xfId="23998"/>
    <cellStyle name="Currency 7 11 4 6" xfId="23999"/>
    <cellStyle name="Currency 7 11 5" xfId="24000"/>
    <cellStyle name="Currency 7 11 6" xfId="24001"/>
    <cellStyle name="Currency 7 11 7" xfId="24002"/>
    <cellStyle name="Currency 7 11 8" xfId="24003"/>
    <cellStyle name="Currency 7 11 9" xfId="24004"/>
    <cellStyle name="Currency 7 12" xfId="24005"/>
    <cellStyle name="Currency 7 12 2" xfId="24006"/>
    <cellStyle name="Currency 7 12 2 2" xfId="24007"/>
    <cellStyle name="Currency 7 12 2 2 2" xfId="24008"/>
    <cellStyle name="Currency 7 12 2 2 3" xfId="24009"/>
    <cellStyle name="Currency 7 12 2 2 4" xfId="24010"/>
    <cellStyle name="Currency 7 12 2 2 5" xfId="24011"/>
    <cellStyle name="Currency 7 12 2 2 6" xfId="24012"/>
    <cellStyle name="Currency 7 12 2 3" xfId="24013"/>
    <cellStyle name="Currency 7 12 2 4" xfId="24014"/>
    <cellStyle name="Currency 7 12 2 5" xfId="24015"/>
    <cellStyle name="Currency 7 12 2 6" xfId="24016"/>
    <cellStyle name="Currency 7 12 2 7" xfId="24017"/>
    <cellStyle name="Currency 7 12 3" xfId="24018"/>
    <cellStyle name="Currency 7 12 3 2" xfId="24019"/>
    <cellStyle name="Currency 7 12 3 3" xfId="24020"/>
    <cellStyle name="Currency 7 12 3 4" xfId="24021"/>
    <cellStyle name="Currency 7 12 3 5" xfId="24022"/>
    <cellStyle name="Currency 7 12 3 6" xfId="24023"/>
    <cellStyle name="Currency 7 12 4" xfId="24024"/>
    <cellStyle name="Currency 7 12 5" xfId="24025"/>
    <cellStyle name="Currency 7 12 6" xfId="24026"/>
    <cellStyle name="Currency 7 12 7" xfId="24027"/>
    <cellStyle name="Currency 7 12 8" xfId="24028"/>
    <cellStyle name="Currency 7 13" xfId="24029"/>
    <cellStyle name="Currency 7 13 2" xfId="24030"/>
    <cellStyle name="Currency 7 13 2 2" xfId="24031"/>
    <cellStyle name="Currency 7 13 2 3" xfId="24032"/>
    <cellStyle name="Currency 7 13 2 4" xfId="24033"/>
    <cellStyle name="Currency 7 13 2 5" xfId="24034"/>
    <cellStyle name="Currency 7 13 2 6" xfId="24035"/>
    <cellStyle name="Currency 7 13 3" xfId="24036"/>
    <cellStyle name="Currency 7 13 4" xfId="24037"/>
    <cellStyle name="Currency 7 13 5" xfId="24038"/>
    <cellStyle name="Currency 7 13 6" xfId="24039"/>
    <cellStyle name="Currency 7 13 7" xfId="24040"/>
    <cellStyle name="Currency 7 14" xfId="24041"/>
    <cellStyle name="Currency 7 14 2" xfId="24042"/>
    <cellStyle name="Currency 7 14 3" xfId="24043"/>
    <cellStyle name="Currency 7 14 4" xfId="24044"/>
    <cellStyle name="Currency 7 14 5" xfId="24045"/>
    <cellStyle name="Currency 7 14 6" xfId="24046"/>
    <cellStyle name="Currency 7 15" xfId="24047"/>
    <cellStyle name="Currency 7 16" xfId="24048"/>
    <cellStyle name="Currency 7 17" xfId="24049"/>
    <cellStyle name="Currency 7 18" xfId="24050"/>
    <cellStyle name="Currency 7 19" xfId="24051"/>
    <cellStyle name="Currency 7 2" xfId="24052"/>
    <cellStyle name="Currency 7 2 10" xfId="24053"/>
    <cellStyle name="Currency 7 2 10 2" xfId="24054"/>
    <cellStyle name="Currency 7 2 10 2 2" xfId="24055"/>
    <cellStyle name="Currency 7 2 10 2 2 2" xfId="24056"/>
    <cellStyle name="Currency 7 2 10 2 2 2 2" xfId="24057"/>
    <cellStyle name="Currency 7 2 10 2 2 2 3" xfId="24058"/>
    <cellStyle name="Currency 7 2 10 2 2 2 4" xfId="24059"/>
    <cellStyle name="Currency 7 2 10 2 2 2 5" xfId="24060"/>
    <cellStyle name="Currency 7 2 10 2 2 2 6" xfId="24061"/>
    <cellStyle name="Currency 7 2 10 2 2 3" xfId="24062"/>
    <cellStyle name="Currency 7 2 10 2 2 4" xfId="24063"/>
    <cellStyle name="Currency 7 2 10 2 2 5" xfId="24064"/>
    <cellStyle name="Currency 7 2 10 2 2 6" xfId="24065"/>
    <cellStyle name="Currency 7 2 10 2 2 7" xfId="24066"/>
    <cellStyle name="Currency 7 2 10 2 3" xfId="24067"/>
    <cellStyle name="Currency 7 2 10 2 3 2" xfId="24068"/>
    <cellStyle name="Currency 7 2 10 2 3 3" xfId="24069"/>
    <cellStyle name="Currency 7 2 10 2 3 4" xfId="24070"/>
    <cellStyle name="Currency 7 2 10 2 3 5" xfId="24071"/>
    <cellStyle name="Currency 7 2 10 2 3 6" xfId="24072"/>
    <cellStyle name="Currency 7 2 10 2 4" xfId="24073"/>
    <cellStyle name="Currency 7 2 10 2 5" xfId="24074"/>
    <cellStyle name="Currency 7 2 10 2 6" xfId="24075"/>
    <cellStyle name="Currency 7 2 10 2 7" xfId="24076"/>
    <cellStyle name="Currency 7 2 10 2 8" xfId="24077"/>
    <cellStyle name="Currency 7 2 10 3" xfId="24078"/>
    <cellStyle name="Currency 7 2 10 3 2" xfId="24079"/>
    <cellStyle name="Currency 7 2 10 3 2 2" xfId="24080"/>
    <cellStyle name="Currency 7 2 10 3 2 3" xfId="24081"/>
    <cellStyle name="Currency 7 2 10 3 2 4" xfId="24082"/>
    <cellStyle name="Currency 7 2 10 3 2 5" xfId="24083"/>
    <cellStyle name="Currency 7 2 10 3 2 6" xfId="24084"/>
    <cellStyle name="Currency 7 2 10 3 3" xfId="24085"/>
    <cellStyle name="Currency 7 2 10 3 4" xfId="24086"/>
    <cellStyle name="Currency 7 2 10 3 5" xfId="24087"/>
    <cellStyle name="Currency 7 2 10 3 6" xfId="24088"/>
    <cellStyle name="Currency 7 2 10 3 7" xfId="24089"/>
    <cellStyle name="Currency 7 2 10 4" xfId="24090"/>
    <cellStyle name="Currency 7 2 10 4 2" xfId="24091"/>
    <cellStyle name="Currency 7 2 10 4 3" xfId="24092"/>
    <cellStyle name="Currency 7 2 10 4 4" xfId="24093"/>
    <cellStyle name="Currency 7 2 10 4 5" xfId="24094"/>
    <cellStyle name="Currency 7 2 10 4 6" xfId="24095"/>
    <cellStyle name="Currency 7 2 10 5" xfId="24096"/>
    <cellStyle name="Currency 7 2 10 6" xfId="24097"/>
    <cellStyle name="Currency 7 2 10 7" xfId="24098"/>
    <cellStyle name="Currency 7 2 10 8" xfId="24099"/>
    <cellStyle name="Currency 7 2 10 9" xfId="24100"/>
    <cellStyle name="Currency 7 2 11" xfId="24101"/>
    <cellStyle name="Currency 7 2 11 2" xfId="24102"/>
    <cellStyle name="Currency 7 2 11 2 2" xfId="24103"/>
    <cellStyle name="Currency 7 2 11 2 2 2" xfId="24104"/>
    <cellStyle name="Currency 7 2 11 2 2 3" xfId="24105"/>
    <cellStyle name="Currency 7 2 11 2 2 4" xfId="24106"/>
    <cellStyle name="Currency 7 2 11 2 2 5" xfId="24107"/>
    <cellStyle name="Currency 7 2 11 2 2 6" xfId="24108"/>
    <cellStyle name="Currency 7 2 11 2 3" xfId="24109"/>
    <cellStyle name="Currency 7 2 11 2 4" xfId="24110"/>
    <cellStyle name="Currency 7 2 11 2 5" xfId="24111"/>
    <cellStyle name="Currency 7 2 11 2 6" xfId="24112"/>
    <cellStyle name="Currency 7 2 11 2 7" xfId="24113"/>
    <cellStyle name="Currency 7 2 11 3" xfId="24114"/>
    <cellStyle name="Currency 7 2 11 3 2" xfId="24115"/>
    <cellStyle name="Currency 7 2 11 3 3" xfId="24116"/>
    <cellStyle name="Currency 7 2 11 3 4" xfId="24117"/>
    <cellStyle name="Currency 7 2 11 3 5" xfId="24118"/>
    <cellStyle name="Currency 7 2 11 3 6" xfId="24119"/>
    <cellStyle name="Currency 7 2 11 4" xfId="24120"/>
    <cellStyle name="Currency 7 2 11 5" xfId="24121"/>
    <cellStyle name="Currency 7 2 11 6" xfId="24122"/>
    <cellStyle name="Currency 7 2 11 7" xfId="24123"/>
    <cellStyle name="Currency 7 2 11 8" xfId="24124"/>
    <cellStyle name="Currency 7 2 12" xfId="24125"/>
    <cellStyle name="Currency 7 2 12 2" xfId="24126"/>
    <cellStyle name="Currency 7 2 12 2 2" xfId="24127"/>
    <cellStyle name="Currency 7 2 12 2 3" xfId="24128"/>
    <cellStyle name="Currency 7 2 12 2 4" xfId="24129"/>
    <cellStyle name="Currency 7 2 12 2 5" xfId="24130"/>
    <cellStyle name="Currency 7 2 12 2 6" xfId="24131"/>
    <cellStyle name="Currency 7 2 12 3" xfId="24132"/>
    <cellStyle name="Currency 7 2 12 4" xfId="24133"/>
    <cellStyle name="Currency 7 2 12 5" xfId="24134"/>
    <cellStyle name="Currency 7 2 12 6" xfId="24135"/>
    <cellStyle name="Currency 7 2 12 7" xfId="24136"/>
    <cellStyle name="Currency 7 2 13" xfId="24137"/>
    <cellStyle name="Currency 7 2 13 2" xfId="24138"/>
    <cellStyle name="Currency 7 2 13 3" xfId="24139"/>
    <cellStyle name="Currency 7 2 13 4" xfId="24140"/>
    <cellStyle name="Currency 7 2 13 5" xfId="24141"/>
    <cellStyle name="Currency 7 2 13 6" xfId="24142"/>
    <cellStyle name="Currency 7 2 14" xfId="24143"/>
    <cellStyle name="Currency 7 2 15" xfId="24144"/>
    <cellStyle name="Currency 7 2 16" xfId="24145"/>
    <cellStyle name="Currency 7 2 17" xfId="24146"/>
    <cellStyle name="Currency 7 2 18" xfId="24147"/>
    <cellStyle name="Currency 7 2 2" xfId="24148"/>
    <cellStyle name="Currency 7 2 2 10" xfId="24149"/>
    <cellStyle name="Currency 7 2 2 10 2" xfId="24150"/>
    <cellStyle name="Currency 7 2 2 10 3" xfId="24151"/>
    <cellStyle name="Currency 7 2 2 10 4" xfId="24152"/>
    <cellStyle name="Currency 7 2 2 10 5" xfId="24153"/>
    <cellStyle name="Currency 7 2 2 10 6" xfId="24154"/>
    <cellStyle name="Currency 7 2 2 11" xfId="24155"/>
    <cellStyle name="Currency 7 2 2 12" xfId="24156"/>
    <cellStyle name="Currency 7 2 2 13" xfId="24157"/>
    <cellStyle name="Currency 7 2 2 14" xfId="24158"/>
    <cellStyle name="Currency 7 2 2 15" xfId="24159"/>
    <cellStyle name="Currency 7 2 2 2" xfId="24160"/>
    <cellStyle name="Currency 7 2 2 2 10" xfId="24161"/>
    <cellStyle name="Currency 7 2 2 2 11" xfId="24162"/>
    <cellStyle name="Currency 7 2 2 2 12" xfId="24163"/>
    <cellStyle name="Currency 7 2 2 2 13" xfId="24164"/>
    <cellStyle name="Currency 7 2 2 2 14" xfId="24165"/>
    <cellStyle name="Currency 7 2 2 2 2" xfId="24166"/>
    <cellStyle name="Currency 7 2 2 2 2 2" xfId="24167"/>
    <cellStyle name="Currency 7 2 2 2 2 2 2" xfId="24168"/>
    <cellStyle name="Currency 7 2 2 2 2 2 2 2" xfId="24169"/>
    <cellStyle name="Currency 7 2 2 2 2 2 2 2 2" xfId="24170"/>
    <cellStyle name="Currency 7 2 2 2 2 2 2 2 3" xfId="24171"/>
    <cellStyle name="Currency 7 2 2 2 2 2 2 2 4" xfId="24172"/>
    <cellStyle name="Currency 7 2 2 2 2 2 2 2 5" xfId="24173"/>
    <cellStyle name="Currency 7 2 2 2 2 2 2 2 6" xfId="24174"/>
    <cellStyle name="Currency 7 2 2 2 2 2 2 3" xfId="24175"/>
    <cellStyle name="Currency 7 2 2 2 2 2 2 4" xfId="24176"/>
    <cellStyle name="Currency 7 2 2 2 2 2 2 5" xfId="24177"/>
    <cellStyle name="Currency 7 2 2 2 2 2 2 6" xfId="24178"/>
    <cellStyle name="Currency 7 2 2 2 2 2 2 7" xfId="24179"/>
    <cellStyle name="Currency 7 2 2 2 2 2 3" xfId="24180"/>
    <cellStyle name="Currency 7 2 2 2 2 2 3 2" xfId="24181"/>
    <cellStyle name="Currency 7 2 2 2 2 2 3 3" xfId="24182"/>
    <cellStyle name="Currency 7 2 2 2 2 2 3 4" xfId="24183"/>
    <cellStyle name="Currency 7 2 2 2 2 2 3 5" xfId="24184"/>
    <cellStyle name="Currency 7 2 2 2 2 2 3 6" xfId="24185"/>
    <cellStyle name="Currency 7 2 2 2 2 2 4" xfId="24186"/>
    <cellStyle name="Currency 7 2 2 2 2 2 5" xfId="24187"/>
    <cellStyle name="Currency 7 2 2 2 2 2 6" xfId="24188"/>
    <cellStyle name="Currency 7 2 2 2 2 2 7" xfId="24189"/>
    <cellStyle name="Currency 7 2 2 2 2 2 8" xfId="24190"/>
    <cellStyle name="Currency 7 2 2 2 2 3" xfId="24191"/>
    <cellStyle name="Currency 7 2 2 2 2 3 2" xfId="24192"/>
    <cellStyle name="Currency 7 2 2 2 2 3 2 2" xfId="24193"/>
    <cellStyle name="Currency 7 2 2 2 2 3 2 3" xfId="24194"/>
    <cellStyle name="Currency 7 2 2 2 2 3 2 4" xfId="24195"/>
    <cellStyle name="Currency 7 2 2 2 2 3 2 5" xfId="24196"/>
    <cellStyle name="Currency 7 2 2 2 2 3 2 6" xfId="24197"/>
    <cellStyle name="Currency 7 2 2 2 2 3 3" xfId="24198"/>
    <cellStyle name="Currency 7 2 2 2 2 3 4" xfId="24199"/>
    <cellStyle name="Currency 7 2 2 2 2 3 5" xfId="24200"/>
    <cellStyle name="Currency 7 2 2 2 2 3 6" xfId="24201"/>
    <cellStyle name="Currency 7 2 2 2 2 3 7" xfId="24202"/>
    <cellStyle name="Currency 7 2 2 2 2 4" xfId="24203"/>
    <cellStyle name="Currency 7 2 2 2 2 4 2" xfId="24204"/>
    <cellStyle name="Currency 7 2 2 2 2 4 3" xfId="24205"/>
    <cellStyle name="Currency 7 2 2 2 2 4 4" xfId="24206"/>
    <cellStyle name="Currency 7 2 2 2 2 4 5" xfId="24207"/>
    <cellStyle name="Currency 7 2 2 2 2 4 6" xfId="24208"/>
    <cellStyle name="Currency 7 2 2 2 2 5" xfId="24209"/>
    <cellStyle name="Currency 7 2 2 2 2 6" xfId="24210"/>
    <cellStyle name="Currency 7 2 2 2 2 7" xfId="24211"/>
    <cellStyle name="Currency 7 2 2 2 2 8" xfId="24212"/>
    <cellStyle name="Currency 7 2 2 2 2 9" xfId="24213"/>
    <cellStyle name="Currency 7 2 2 2 3" xfId="24214"/>
    <cellStyle name="Currency 7 2 2 2 3 2" xfId="24215"/>
    <cellStyle name="Currency 7 2 2 2 3 2 2" xfId="24216"/>
    <cellStyle name="Currency 7 2 2 2 3 2 2 2" xfId="24217"/>
    <cellStyle name="Currency 7 2 2 2 3 2 2 2 2" xfId="24218"/>
    <cellStyle name="Currency 7 2 2 2 3 2 2 2 3" xfId="24219"/>
    <cellStyle name="Currency 7 2 2 2 3 2 2 2 4" xfId="24220"/>
    <cellStyle name="Currency 7 2 2 2 3 2 2 2 5" xfId="24221"/>
    <cellStyle name="Currency 7 2 2 2 3 2 2 2 6" xfId="24222"/>
    <cellStyle name="Currency 7 2 2 2 3 2 2 3" xfId="24223"/>
    <cellStyle name="Currency 7 2 2 2 3 2 2 4" xfId="24224"/>
    <cellStyle name="Currency 7 2 2 2 3 2 2 5" xfId="24225"/>
    <cellStyle name="Currency 7 2 2 2 3 2 2 6" xfId="24226"/>
    <cellStyle name="Currency 7 2 2 2 3 2 2 7" xfId="24227"/>
    <cellStyle name="Currency 7 2 2 2 3 2 3" xfId="24228"/>
    <cellStyle name="Currency 7 2 2 2 3 2 3 2" xfId="24229"/>
    <cellStyle name="Currency 7 2 2 2 3 2 3 3" xfId="24230"/>
    <cellStyle name="Currency 7 2 2 2 3 2 3 4" xfId="24231"/>
    <cellStyle name="Currency 7 2 2 2 3 2 3 5" xfId="24232"/>
    <cellStyle name="Currency 7 2 2 2 3 2 3 6" xfId="24233"/>
    <cellStyle name="Currency 7 2 2 2 3 2 4" xfId="24234"/>
    <cellStyle name="Currency 7 2 2 2 3 2 5" xfId="24235"/>
    <cellStyle name="Currency 7 2 2 2 3 2 6" xfId="24236"/>
    <cellStyle name="Currency 7 2 2 2 3 2 7" xfId="24237"/>
    <cellStyle name="Currency 7 2 2 2 3 2 8" xfId="24238"/>
    <cellStyle name="Currency 7 2 2 2 3 3" xfId="24239"/>
    <cellStyle name="Currency 7 2 2 2 3 3 2" xfId="24240"/>
    <cellStyle name="Currency 7 2 2 2 3 3 2 2" xfId="24241"/>
    <cellStyle name="Currency 7 2 2 2 3 3 2 3" xfId="24242"/>
    <cellStyle name="Currency 7 2 2 2 3 3 2 4" xfId="24243"/>
    <cellStyle name="Currency 7 2 2 2 3 3 2 5" xfId="24244"/>
    <cellStyle name="Currency 7 2 2 2 3 3 2 6" xfId="24245"/>
    <cellStyle name="Currency 7 2 2 2 3 3 3" xfId="24246"/>
    <cellStyle name="Currency 7 2 2 2 3 3 4" xfId="24247"/>
    <cellStyle name="Currency 7 2 2 2 3 3 5" xfId="24248"/>
    <cellStyle name="Currency 7 2 2 2 3 3 6" xfId="24249"/>
    <cellStyle name="Currency 7 2 2 2 3 3 7" xfId="24250"/>
    <cellStyle name="Currency 7 2 2 2 3 4" xfId="24251"/>
    <cellStyle name="Currency 7 2 2 2 3 4 2" xfId="24252"/>
    <cellStyle name="Currency 7 2 2 2 3 4 3" xfId="24253"/>
    <cellStyle name="Currency 7 2 2 2 3 4 4" xfId="24254"/>
    <cellStyle name="Currency 7 2 2 2 3 4 5" xfId="24255"/>
    <cellStyle name="Currency 7 2 2 2 3 4 6" xfId="24256"/>
    <cellStyle name="Currency 7 2 2 2 3 5" xfId="24257"/>
    <cellStyle name="Currency 7 2 2 2 3 6" xfId="24258"/>
    <cellStyle name="Currency 7 2 2 2 3 7" xfId="24259"/>
    <cellStyle name="Currency 7 2 2 2 3 8" xfId="24260"/>
    <cellStyle name="Currency 7 2 2 2 3 9" xfId="24261"/>
    <cellStyle name="Currency 7 2 2 2 4" xfId="24262"/>
    <cellStyle name="Currency 7 2 2 2 4 2" xfId="24263"/>
    <cellStyle name="Currency 7 2 2 2 4 2 2" xfId="24264"/>
    <cellStyle name="Currency 7 2 2 2 4 2 2 2" xfId="24265"/>
    <cellStyle name="Currency 7 2 2 2 4 2 2 2 2" xfId="24266"/>
    <cellStyle name="Currency 7 2 2 2 4 2 2 2 3" xfId="24267"/>
    <cellStyle name="Currency 7 2 2 2 4 2 2 2 4" xfId="24268"/>
    <cellStyle name="Currency 7 2 2 2 4 2 2 2 5" xfId="24269"/>
    <cellStyle name="Currency 7 2 2 2 4 2 2 2 6" xfId="24270"/>
    <cellStyle name="Currency 7 2 2 2 4 2 2 3" xfId="24271"/>
    <cellStyle name="Currency 7 2 2 2 4 2 2 4" xfId="24272"/>
    <cellStyle name="Currency 7 2 2 2 4 2 2 5" xfId="24273"/>
    <cellStyle name="Currency 7 2 2 2 4 2 2 6" xfId="24274"/>
    <cellStyle name="Currency 7 2 2 2 4 2 2 7" xfId="24275"/>
    <cellStyle name="Currency 7 2 2 2 4 2 3" xfId="24276"/>
    <cellStyle name="Currency 7 2 2 2 4 2 3 2" xfId="24277"/>
    <cellStyle name="Currency 7 2 2 2 4 2 3 3" xfId="24278"/>
    <cellStyle name="Currency 7 2 2 2 4 2 3 4" xfId="24279"/>
    <cellStyle name="Currency 7 2 2 2 4 2 3 5" xfId="24280"/>
    <cellStyle name="Currency 7 2 2 2 4 2 3 6" xfId="24281"/>
    <cellStyle name="Currency 7 2 2 2 4 2 4" xfId="24282"/>
    <cellStyle name="Currency 7 2 2 2 4 2 5" xfId="24283"/>
    <cellStyle name="Currency 7 2 2 2 4 2 6" xfId="24284"/>
    <cellStyle name="Currency 7 2 2 2 4 2 7" xfId="24285"/>
    <cellStyle name="Currency 7 2 2 2 4 2 8" xfId="24286"/>
    <cellStyle name="Currency 7 2 2 2 4 3" xfId="24287"/>
    <cellStyle name="Currency 7 2 2 2 4 3 2" xfId="24288"/>
    <cellStyle name="Currency 7 2 2 2 4 3 2 2" xfId="24289"/>
    <cellStyle name="Currency 7 2 2 2 4 3 2 3" xfId="24290"/>
    <cellStyle name="Currency 7 2 2 2 4 3 2 4" xfId="24291"/>
    <cellStyle name="Currency 7 2 2 2 4 3 2 5" xfId="24292"/>
    <cellStyle name="Currency 7 2 2 2 4 3 2 6" xfId="24293"/>
    <cellStyle name="Currency 7 2 2 2 4 3 3" xfId="24294"/>
    <cellStyle name="Currency 7 2 2 2 4 3 4" xfId="24295"/>
    <cellStyle name="Currency 7 2 2 2 4 3 5" xfId="24296"/>
    <cellStyle name="Currency 7 2 2 2 4 3 6" xfId="24297"/>
    <cellStyle name="Currency 7 2 2 2 4 3 7" xfId="24298"/>
    <cellStyle name="Currency 7 2 2 2 4 4" xfId="24299"/>
    <cellStyle name="Currency 7 2 2 2 4 4 2" xfId="24300"/>
    <cellStyle name="Currency 7 2 2 2 4 4 3" xfId="24301"/>
    <cellStyle name="Currency 7 2 2 2 4 4 4" xfId="24302"/>
    <cellStyle name="Currency 7 2 2 2 4 4 5" xfId="24303"/>
    <cellStyle name="Currency 7 2 2 2 4 4 6" xfId="24304"/>
    <cellStyle name="Currency 7 2 2 2 4 5" xfId="24305"/>
    <cellStyle name="Currency 7 2 2 2 4 6" xfId="24306"/>
    <cellStyle name="Currency 7 2 2 2 4 7" xfId="24307"/>
    <cellStyle name="Currency 7 2 2 2 4 8" xfId="24308"/>
    <cellStyle name="Currency 7 2 2 2 4 9" xfId="24309"/>
    <cellStyle name="Currency 7 2 2 2 5" xfId="24310"/>
    <cellStyle name="Currency 7 2 2 2 5 2" xfId="24311"/>
    <cellStyle name="Currency 7 2 2 2 5 2 2" xfId="24312"/>
    <cellStyle name="Currency 7 2 2 2 5 2 2 2" xfId="24313"/>
    <cellStyle name="Currency 7 2 2 2 5 2 2 2 2" xfId="24314"/>
    <cellStyle name="Currency 7 2 2 2 5 2 2 2 3" xfId="24315"/>
    <cellStyle name="Currency 7 2 2 2 5 2 2 2 4" xfId="24316"/>
    <cellStyle name="Currency 7 2 2 2 5 2 2 2 5" xfId="24317"/>
    <cellStyle name="Currency 7 2 2 2 5 2 2 2 6" xfId="24318"/>
    <cellStyle name="Currency 7 2 2 2 5 2 2 3" xfId="24319"/>
    <cellStyle name="Currency 7 2 2 2 5 2 2 4" xfId="24320"/>
    <cellStyle name="Currency 7 2 2 2 5 2 2 5" xfId="24321"/>
    <cellStyle name="Currency 7 2 2 2 5 2 2 6" xfId="24322"/>
    <cellStyle name="Currency 7 2 2 2 5 2 2 7" xfId="24323"/>
    <cellStyle name="Currency 7 2 2 2 5 2 3" xfId="24324"/>
    <cellStyle name="Currency 7 2 2 2 5 2 3 2" xfId="24325"/>
    <cellStyle name="Currency 7 2 2 2 5 2 3 3" xfId="24326"/>
    <cellStyle name="Currency 7 2 2 2 5 2 3 4" xfId="24327"/>
    <cellStyle name="Currency 7 2 2 2 5 2 3 5" xfId="24328"/>
    <cellStyle name="Currency 7 2 2 2 5 2 3 6" xfId="24329"/>
    <cellStyle name="Currency 7 2 2 2 5 2 4" xfId="24330"/>
    <cellStyle name="Currency 7 2 2 2 5 2 5" xfId="24331"/>
    <cellStyle name="Currency 7 2 2 2 5 2 6" xfId="24332"/>
    <cellStyle name="Currency 7 2 2 2 5 2 7" xfId="24333"/>
    <cellStyle name="Currency 7 2 2 2 5 2 8" xfId="24334"/>
    <cellStyle name="Currency 7 2 2 2 5 3" xfId="24335"/>
    <cellStyle name="Currency 7 2 2 2 5 3 2" xfId="24336"/>
    <cellStyle name="Currency 7 2 2 2 5 3 2 2" xfId="24337"/>
    <cellStyle name="Currency 7 2 2 2 5 3 2 3" xfId="24338"/>
    <cellStyle name="Currency 7 2 2 2 5 3 2 4" xfId="24339"/>
    <cellStyle name="Currency 7 2 2 2 5 3 2 5" xfId="24340"/>
    <cellStyle name="Currency 7 2 2 2 5 3 2 6" xfId="24341"/>
    <cellStyle name="Currency 7 2 2 2 5 3 3" xfId="24342"/>
    <cellStyle name="Currency 7 2 2 2 5 3 4" xfId="24343"/>
    <cellStyle name="Currency 7 2 2 2 5 3 5" xfId="24344"/>
    <cellStyle name="Currency 7 2 2 2 5 3 6" xfId="24345"/>
    <cellStyle name="Currency 7 2 2 2 5 3 7" xfId="24346"/>
    <cellStyle name="Currency 7 2 2 2 5 4" xfId="24347"/>
    <cellStyle name="Currency 7 2 2 2 5 4 2" xfId="24348"/>
    <cellStyle name="Currency 7 2 2 2 5 4 3" xfId="24349"/>
    <cellStyle name="Currency 7 2 2 2 5 4 4" xfId="24350"/>
    <cellStyle name="Currency 7 2 2 2 5 4 5" xfId="24351"/>
    <cellStyle name="Currency 7 2 2 2 5 4 6" xfId="24352"/>
    <cellStyle name="Currency 7 2 2 2 5 5" xfId="24353"/>
    <cellStyle name="Currency 7 2 2 2 5 6" xfId="24354"/>
    <cellStyle name="Currency 7 2 2 2 5 7" xfId="24355"/>
    <cellStyle name="Currency 7 2 2 2 5 8" xfId="24356"/>
    <cellStyle name="Currency 7 2 2 2 5 9" xfId="24357"/>
    <cellStyle name="Currency 7 2 2 2 6" xfId="24358"/>
    <cellStyle name="Currency 7 2 2 2 6 2" xfId="24359"/>
    <cellStyle name="Currency 7 2 2 2 6 2 2" xfId="24360"/>
    <cellStyle name="Currency 7 2 2 2 6 2 2 2" xfId="24361"/>
    <cellStyle name="Currency 7 2 2 2 6 2 2 2 2" xfId="24362"/>
    <cellStyle name="Currency 7 2 2 2 6 2 2 2 3" xfId="24363"/>
    <cellStyle name="Currency 7 2 2 2 6 2 2 2 4" xfId="24364"/>
    <cellStyle name="Currency 7 2 2 2 6 2 2 2 5" xfId="24365"/>
    <cellStyle name="Currency 7 2 2 2 6 2 2 2 6" xfId="24366"/>
    <cellStyle name="Currency 7 2 2 2 6 2 2 3" xfId="24367"/>
    <cellStyle name="Currency 7 2 2 2 6 2 2 4" xfId="24368"/>
    <cellStyle name="Currency 7 2 2 2 6 2 2 5" xfId="24369"/>
    <cellStyle name="Currency 7 2 2 2 6 2 2 6" xfId="24370"/>
    <cellStyle name="Currency 7 2 2 2 6 2 2 7" xfId="24371"/>
    <cellStyle name="Currency 7 2 2 2 6 2 3" xfId="24372"/>
    <cellStyle name="Currency 7 2 2 2 6 2 3 2" xfId="24373"/>
    <cellStyle name="Currency 7 2 2 2 6 2 3 3" xfId="24374"/>
    <cellStyle name="Currency 7 2 2 2 6 2 3 4" xfId="24375"/>
    <cellStyle name="Currency 7 2 2 2 6 2 3 5" xfId="24376"/>
    <cellStyle name="Currency 7 2 2 2 6 2 3 6" xfId="24377"/>
    <cellStyle name="Currency 7 2 2 2 6 2 4" xfId="24378"/>
    <cellStyle name="Currency 7 2 2 2 6 2 5" xfId="24379"/>
    <cellStyle name="Currency 7 2 2 2 6 2 6" xfId="24380"/>
    <cellStyle name="Currency 7 2 2 2 6 2 7" xfId="24381"/>
    <cellStyle name="Currency 7 2 2 2 6 2 8" xfId="24382"/>
    <cellStyle name="Currency 7 2 2 2 6 3" xfId="24383"/>
    <cellStyle name="Currency 7 2 2 2 6 3 2" xfId="24384"/>
    <cellStyle name="Currency 7 2 2 2 6 3 2 2" xfId="24385"/>
    <cellStyle name="Currency 7 2 2 2 6 3 2 3" xfId="24386"/>
    <cellStyle name="Currency 7 2 2 2 6 3 2 4" xfId="24387"/>
    <cellStyle name="Currency 7 2 2 2 6 3 2 5" xfId="24388"/>
    <cellStyle name="Currency 7 2 2 2 6 3 2 6" xfId="24389"/>
    <cellStyle name="Currency 7 2 2 2 6 3 3" xfId="24390"/>
    <cellStyle name="Currency 7 2 2 2 6 3 4" xfId="24391"/>
    <cellStyle name="Currency 7 2 2 2 6 3 5" xfId="24392"/>
    <cellStyle name="Currency 7 2 2 2 6 3 6" xfId="24393"/>
    <cellStyle name="Currency 7 2 2 2 6 3 7" xfId="24394"/>
    <cellStyle name="Currency 7 2 2 2 6 4" xfId="24395"/>
    <cellStyle name="Currency 7 2 2 2 6 4 2" xfId="24396"/>
    <cellStyle name="Currency 7 2 2 2 6 4 3" xfId="24397"/>
    <cellStyle name="Currency 7 2 2 2 6 4 4" xfId="24398"/>
    <cellStyle name="Currency 7 2 2 2 6 4 5" xfId="24399"/>
    <cellStyle name="Currency 7 2 2 2 6 4 6" xfId="24400"/>
    <cellStyle name="Currency 7 2 2 2 6 5" xfId="24401"/>
    <cellStyle name="Currency 7 2 2 2 6 6" xfId="24402"/>
    <cellStyle name="Currency 7 2 2 2 6 7" xfId="24403"/>
    <cellStyle name="Currency 7 2 2 2 6 8" xfId="24404"/>
    <cellStyle name="Currency 7 2 2 2 6 9" xfId="24405"/>
    <cellStyle name="Currency 7 2 2 2 7" xfId="24406"/>
    <cellStyle name="Currency 7 2 2 2 7 2" xfId="24407"/>
    <cellStyle name="Currency 7 2 2 2 7 2 2" xfId="24408"/>
    <cellStyle name="Currency 7 2 2 2 7 2 2 2" xfId="24409"/>
    <cellStyle name="Currency 7 2 2 2 7 2 2 3" xfId="24410"/>
    <cellStyle name="Currency 7 2 2 2 7 2 2 4" xfId="24411"/>
    <cellStyle name="Currency 7 2 2 2 7 2 2 5" xfId="24412"/>
    <cellStyle name="Currency 7 2 2 2 7 2 2 6" xfId="24413"/>
    <cellStyle name="Currency 7 2 2 2 7 2 3" xfId="24414"/>
    <cellStyle name="Currency 7 2 2 2 7 2 4" xfId="24415"/>
    <cellStyle name="Currency 7 2 2 2 7 2 5" xfId="24416"/>
    <cellStyle name="Currency 7 2 2 2 7 2 6" xfId="24417"/>
    <cellStyle name="Currency 7 2 2 2 7 2 7" xfId="24418"/>
    <cellStyle name="Currency 7 2 2 2 7 3" xfId="24419"/>
    <cellStyle name="Currency 7 2 2 2 7 3 2" xfId="24420"/>
    <cellStyle name="Currency 7 2 2 2 7 3 3" xfId="24421"/>
    <cellStyle name="Currency 7 2 2 2 7 3 4" xfId="24422"/>
    <cellStyle name="Currency 7 2 2 2 7 3 5" xfId="24423"/>
    <cellStyle name="Currency 7 2 2 2 7 3 6" xfId="24424"/>
    <cellStyle name="Currency 7 2 2 2 7 4" xfId="24425"/>
    <cellStyle name="Currency 7 2 2 2 7 5" xfId="24426"/>
    <cellStyle name="Currency 7 2 2 2 7 6" xfId="24427"/>
    <cellStyle name="Currency 7 2 2 2 7 7" xfId="24428"/>
    <cellStyle name="Currency 7 2 2 2 7 8" xfId="24429"/>
    <cellStyle name="Currency 7 2 2 2 8" xfId="24430"/>
    <cellStyle name="Currency 7 2 2 2 8 2" xfId="24431"/>
    <cellStyle name="Currency 7 2 2 2 8 2 2" xfId="24432"/>
    <cellStyle name="Currency 7 2 2 2 8 2 3" xfId="24433"/>
    <cellStyle name="Currency 7 2 2 2 8 2 4" xfId="24434"/>
    <cellStyle name="Currency 7 2 2 2 8 2 5" xfId="24435"/>
    <cellStyle name="Currency 7 2 2 2 8 2 6" xfId="24436"/>
    <cellStyle name="Currency 7 2 2 2 8 3" xfId="24437"/>
    <cellStyle name="Currency 7 2 2 2 8 4" xfId="24438"/>
    <cellStyle name="Currency 7 2 2 2 8 5" xfId="24439"/>
    <cellStyle name="Currency 7 2 2 2 8 6" xfId="24440"/>
    <cellStyle name="Currency 7 2 2 2 8 7" xfId="24441"/>
    <cellStyle name="Currency 7 2 2 2 9" xfId="24442"/>
    <cellStyle name="Currency 7 2 2 2 9 2" xfId="24443"/>
    <cellStyle name="Currency 7 2 2 2 9 3" xfId="24444"/>
    <cellStyle name="Currency 7 2 2 2 9 4" xfId="24445"/>
    <cellStyle name="Currency 7 2 2 2 9 5" xfId="24446"/>
    <cellStyle name="Currency 7 2 2 2 9 6" xfId="24447"/>
    <cellStyle name="Currency 7 2 2 3" xfId="24448"/>
    <cellStyle name="Currency 7 2 2 3 2" xfId="24449"/>
    <cellStyle name="Currency 7 2 2 3 2 2" xfId="24450"/>
    <cellStyle name="Currency 7 2 2 3 2 2 2" xfId="24451"/>
    <cellStyle name="Currency 7 2 2 3 2 2 2 2" xfId="24452"/>
    <cellStyle name="Currency 7 2 2 3 2 2 2 3" xfId="24453"/>
    <cellStyle name="Currency 7 2 2 3 2 2 2 4" xfId="24454"/>
    <cellStyle name="Currency 7 2 2 3 2 2 2 5" xfId="24455"/>
    <cellStyle name="Currency 7 2 2 3 2 2 2 6" xfId="24456"/>
    <cellStyle name="Currency 7 2 2 3 2 2 3" xfId="24457"/>
    <cellStyle name="Currency 7 2 2 3 2 2 4" xfId="24458"/>
    <cellStyle name="Currency 7 2 2 3 2 2 5" xfId="24459"/>
    <cellStyle name="Currency 7 2 2 3 2 2 6" xfId="24460"/>
    <cellStyle name="Currency 7 2 2 3 2 2 7" xfId="24461"/>
    <cellStyle name="Currency 7 2 2 3 2 3" xfId="24462"/>
    <cellStyle name="Currency 7 2 2 3 2 3 2" xfId="24463"/>
    <cellStyle name="Currency 7 2 2 3 2 3 3" xfId="24464"/>
    <cellStyle name="Currency 7 2 2 3 2 3 4" xfId="24465"/>
    <cellStyle name="Currency 7 2 2 3 2 3 5" xfId="24466"/>
    <cellStyle name="Currency 7 2 2 3 2 3 6" xfId="24467"/>
    <cellStyle name="Currency 7 2 2 3 2 4" xfId="24468"/>
    <cellStyle name="Currency 7 2 2 3 2 5" xfId="24469"/>
    <cellStyle name="Currency 7 2 2 3 2 6" xfId="24470"/>
    <cellStyle name="Currency 7 2 2 3 2 7" xfId="24471"/>
    <cellStyle name="Currency 7 2 2 3 2 8" xfId="24472"/>
    <cellStyle name="Currency 7 2 2 3 3" xfId="24473"/>
    <cellStyle name="Currency 7 2 2 3 3 2" xfId="24474"/>
    <cellStyle name="Currency 7 2 2 3 3 2 2" xfId="24475"/>
    <cellStyle name="Currency 7 2 2 3 3 2 3" xfId="24476"/>
    <cellStyle name="Currency 7 2 2 3 3 2 4" xfId="24477"/>
    <cellStyle name="Currency 7 2 2 3 3 2 5" xfId="24478"/>
    <cellStyle name="Currency 7 2 2 3 3 2 6" xfId="24479"/>
    <cellStyle name="Currency 7 2 2 3 3 3" xfId="24480"/>
    <cellStyle name="Currency 7 2 2 3 3 4" xfId="24481"/>
    <cellStyle name="Currency 7 2 2 3 3 5" xfId="24482"/>
    <cellStyle name="Currency 7 2 2 3 3 6" xfId="24483"/>
    <cellStyle name="Currency 7 2 2 3 3 7" xfId="24484"/>
    <cellStyle name="Currency 7 2 2 3 4" xfId="24485"/>
    <cellStyle name="Currency 7 2 2 3 4 2" xfId="24486"/>
    <cellStyle name="Currency 7 2 2 3 4 3" xfId="24487"/>
    <cellStyle name="Currency 7 2 2 3 4 4" xfId="24488"/>
    <cellStyle name="Currency 7 2 2 3 4 5" xfId="24489"/>
    <cellStyle name="Currency 7 2 2 3 4 6" xfId="24490"/>
    <cellStyle name="Currency 7 2 2 3 5" xfId="24491"/>
    <cellStyle name="Currency 7 2 2 3 6" xfId="24492"/>
    <cellStyle name="Currency 7 2 2 3 7" xfId="24493"/>
    <cellStyle name="Currency 7 2 2 3 8" xfId="24494"/>
    <cellStyle name="Currency 7 2 2 3 9" xfId="24495"/>
    <cellStyle name="Currency 7 2 2 4" xfId="24496"/>
    <cellStyle name="Currency 7 2 2 4 2" xfId="24497"/>
    <cellStyle name="Currency 7 2 2 4 2 2" xfId="24498"/>
    <cellStyle name="Currency 7 2 2 4 2 2 2" xfId="24499"/>
    <cellStyle name="Currency 7 2 2 4 2 2 2 2" xfId="24500"/>
    <cellStyle name="Currency 7 2 2 4 2 2 2 3" xfId="24501"/>
    <cellStyle name="Currency 7 2 2 4 2 2 2 4" xfId="24502"/>
    <cellStyle name="Currency 7 2 2 4 2 2 2 5" xfId="24503"/>
    <cellStyle name="Currency 7 2 2 4 2 2 2 6" xfId="24504"/>
    <cellStyle name="Currency 7 2 2 4 2 2 3" xfId="24505"/>
    <cellStyle name="Currency 7 2 2 4 2 2 4" xfId="24506"/>
    <cellStyle name="Currency 7 2 2 4 2 2 5" xfId="24507"/>
    <cellStyle name="Currency 7 2 2 4 2 2 6" xfId="24508"/>
    <cellStyle name="Currency 7 2 2 4 2 2 7" xfId="24509"/>
    <cellStyle name="Currency 7 2 2 4 2 3" xfId="24510"/>
    <cellStyle name="Currency 7 2 2 4 2 3 2" xfId="24511"/>
    <cellStyle name="Currency 7 2 2 4 2 3 3" xfId="24512"/>
    <cellStyle name="Currency 7 2 2 4 2 3 4" xfId="24513"/>
    <cellStyle name="Currency 7 2 2 4 2 3 5" xfId="24514"/>
    <cellStyle name="Currency 7 2 2 4 2 3 6" xfId="24515"/>
    <cellStyle name="Currency 7 2 2 4 2 4" xfId="24516"/>
    <cellStyle name="Currency 7 2 2 4 2 5" xfId="24517"/>
    <cellStyle name="Currency 7 2 2 4 2 6" xfId="24518"/>
    <cellStyle name="Currency 7 2 2 4 2 7" xfId="24519"/>
    <cellStyle name="Currency 7 2 2 4 2 8" xfId="24520"/>
    <cellStyle name="Currency 7 2 2 4 3" xfId="24521"/>
    <cellStyle name="Currency 7 2 2 4 3 2" xfId="24522"/>
    <cellStyle name="Currency 7 2 2 4 3 2 2" xfId="24523"/>
    <cellStyle name="Currency 7 2 2 4 3 2 3" xfId="24524"/>
    <cellStyle name="Currency 7 2 2 4 3 2 4" xfId="24525"/>
    <cellStyle name="Currency 7 2 2 4 3 2 5" xfId="24526"/>
    <cellStyle name="Currency 7 2 2 4 3 2 6" xfId="24527"/>
    <cellStyle name="Currency 7 2 2 4 3 3" xfId="24528"/>
    <cellStyle name="Currency 7 2 2 4 3 4" xfId="24529"/>
    <cellStyle name="Currency 7 2 2 4 3 5" xfId="24530"/>
    <cellStyle name="Currency 7 2 2 4 3 6" xfId="24531"/>
    <cellStyle name="Currency 7 2 2 4 3 7" xfId="24532"/>
    <cellStyle name="Currency 7 2 2 4 4" xfId="24533"/>
    <cellStyle name="Currency 7 2 2 4 4 2" xfId="24534"/>
    <cellStyle name="Currency 7 2 2 4 4 3" xfId="24535"/>
    <cellStyle name="Currency 7 2 2 4 4 4" xfId="24536"/>
    <cellStyle name="Currency 7 2 2 4 4 5" xfId="24537"/>
    <cellStyle name="Currency 7 2 2 4 4 6" xfId="24538"/>
    <cellStyle name="Currency 7 2 2 4 5" xfId="24539"/>
    <cellStyle name="Currency 7 2 2 4 6" xfId="24540"/>
    <cellStyle name="Currency 7 2 2 4 7" xfId="24541"/>
    <cellStyle name="Currency 7 2 2 4 8" xfId="24542"/>
    <cellStyle name="Currency 7 2 2 4 9" xfId="24543"/>
    <cellStyle name="Currency 7 2 2 5" xfId="24544"/>
    <cellStyle name="Currency 7 2 2 5 2" xfId="24545"/>
    <cellStyle name="Currency 7 2 2 5 2 2" xfId="24546"/>
    <cellStyle name="Currency 7 2 2 5 2 2 2" xfId="24547"/>
    <cellStyle name="Currency 7 2 2 5 2 2 2 2" xfId="24548"/>
    <cellStyle name="Currency 7 2 2 5 2 2 2 3" xfId="24549"/>
    <cellStyle name="Currency 7 2 2 5 2 2 2 4" xfId="24550"/>
    <cellStyle name="Currency 7 2 2 5 2 2 2 5" xfId="24551"/>
    <cellStyle name="Currency 7 2 2 5 2 2 2 6" xfId="24552"/>
    <cellStyle name="Currency 7 2 2 5 2 2 3" xfId="24553"/>
    <cellStyle name="Currency 7 2 2 5 2 2 4" xfId="24554"/>
    <cellStyle name="Currency 7 2 2 5 2 2 5" xfId="24555"/>
    <cellStyle name="Currency 7 2 2 5 2 2 6" xfId="24556"/>
    <cellStyle name="Currency 7 2 2 5 2 2 7" xfId="24557"/>
    <cellStyle name="Currency 7 2 2 5 2 3" xfId="24558"/>
    <cellStyle name="Currency 7 2 2 5 2 3 2" xfId="24559"/>
    <cellStyle name="Currency 7 2 2 5 2 3 3" xfId="24560"/>
    <cellStyle name="Currency 7 2 2 5 2 3 4" xfId="24561"/>
    <cellStyle name="Currency 7 2 2 5 2 3 5" xfId="24562"/>
    <cellStyle name="Currency 7 2 2 5 2 3 6" xfId="24563"/>
    <cellStyle name="Currency 7 2 2 5 2 4" xfId="24564"/>
    <cellStyle name="Currency 7 2 2 5 2 5" xfId="24565"/>
    <cellStyle name="Currency 7 2 2 5 2 6" xfId="24566"/>
    <cellStyle name="Currency 7 2 2 5 2 7" xfId="24567"/>
    <cellStyle name="Currency 7 2 2 5 2 8" xfId="24568"/>
    <cellStyle name="Currency 7 2 2 5 3" xfId="24569"/>
    <cellStyle name="Currency 7 2 2 5 3 2" xfId="24570"/>
    <cellStyle name="Currency 7 2 2 5 3 2 2" xfId="24571"/>
    <cellStyle name="Currency 7 2 2 5 3 2 3" xfId="24572"/>
    <cellStyle name="Currency 7 2 2 5 3 2 4" xfId="24573"/>
    <cellStyle name="Currency 7 2 2 5 3 2 5" xfId="24574"/>
    <cellStyle name="Currency 7 2 2 5 3 2 6" xfId="24575"/>
    <cellStyle name="Currency 7 2 2 5 3 3" xfId="24576"/>
    <cellStyle name="Currency 7 2 2 5 3 4" xfId="24577"/>
    <cellStyle name="Currency 7 2 2 5 3 5" xfId="24578"/>
    <cellStyle name="Currency 7 2 2 5 3 6" xfId="24579"/>
    <cellStyle name="Currency 7 2 2 5 3 7" xfId="24580"/>
    <cellStyle name="Currency 7 2 2 5 4" xfId="24581"/>
    <cellStyle name="Currency 7 2 2 5 4 2" xfId="24582"/>
    <cellStyle name="Currency 7 2 2 5 4 3" xfId="24583"/>
    <cellStyle name="Currency 7 2 2 5 4 4" xfId="24584"/>
    <cellStyle name="Currency 7 2 2 5 4 5" xfId="24585"/>
    <cellStyle name="Currency 7 2 2 5 4 6" xfId="24586"/>
    <cellStyle name="Currency 7 2 2 5 5" xfId="24587"/>
    <cellStyle name="Currency 7 2 2 5 6" xfId="24588"/>
    <cellStyle name="Currency 7 2 2 5 7" xfId="24589"/>
    <cellStyle name="Currency 7 2 2 5 8" xfId="24590"/>
    <cellStyle name="Currency 7 2 2 5 9" xfId="24591"/>
    <cellStyle name="Currency 7 2 2 6" xfId="24592"/>
    <cellStyle name="Currency 7 2 2 6 2" xfId="24593"/>
    <cellStyle name="Currency 7 2 2 6 2 2" xfId="24594"/>
    <cellStyle name="Currency 7 2 2 6 2 2 2" xfId="24595"/>
    <cellStyle name="Currency 7 2 2 6 2 2 2 2" xfId="24596"/>
    <cellStyle name="Currency 7 2 2 6 2 2 2 3" xfId="24597"/>
    <cellStyle name="Currency 7 2 2 6 2 2 2 4" xfId="24598"/>
    <cellStyle name="Currency 7 2 2 6 2 2 2 5" xfId="24599"/>
    <cellStyle name="Currency 7 2 2 6 2 2 2 6" xfId="24600"/>
    <cellStyle name="Currency 7 2 2 6 2 2 3" xfId="24601"/>
    <cellStyle name="Currency 7 2 2 6 2 2 4" xfId="24602"/>
    <cellStyle name="Currency 7 2 2 6 2 2 5" xfId="24603"/>
    <cellStyle name="Currency 7 2 2 6 2 2 6" xfId="24604"/>
    <cellStyle name="Currency 7 2 2 6 2 2 7" xfId="24605"/>
    <cellStyle name="Currency 7 2 2 6 2 3" xfId="24606"/>
    <cellStyle name="Currency 7 2 2 6 2 3 2" xfId="24607"/>
    <cellStyle name="Currency 7 2 2 6 2 3 3" xfId="24608"/>
    <cellStyle name="Currency 7 2 2 6 2 3 4" xfId="24609"/>
    <cellStyle name="Currency 7 2 2 6 2 3 5" xfId="24610"/>
    <cellStyle name="Currency 7 2 2 6 2 3 6" xfId="24611"/>
    <cellStyle name="Currency 7 2 2 6 2 4" xfId="24612"/>
    <cellStyle name="Currency 7 2 2 6 2 5" xfId="24613"/>
    <cellStyle name="Currency 7 2 2 6 2 6" xfId="24614"/>
    <cellStyle name="Currency 7 2 2 6 2 7" xfId="24615"/>
    <cellStyle name="Currency 7 2 2 6 2 8" xfId="24616"/>
    <cellStyle name="Currency 7 2 2 6 3" xfId="24617"/>
    <cellStyle name="Currency 7 2 2 6 3 2" xfId="24618"/>
    <cellStyle name="Currency 7 2 2 6 3 2 2" xfId="24619"/>
    <cellStyle name="Currency 7 2 2 6 3 2 3" xfId="24620"/>
    <cellStyle name="Currency 7 2 2 6 3 2 4" xfId="24621"/>
    <cellStyle name="Currency 7 2 2 6 3 2 5" xfId="24622"/>
    <cellStyle name="Currency 7 2 2 6 3 2 6" xfId="24623"/>
    <cellStyle name="Currency 7 2 2 6 3 3" xfId="24624"/>
    <cellStyle name="Currency 7 2 2 6 3 4" xfId="24625"/>
    <cellStyle name="Currency 7 2 2 6 3 5" xfId="24626"/>
    <cellStyle name="Currency 7 2 2 6 3 6" xfId="24627"/>
    <cellStyle name="Currency 7 2 2 6 3 7" xfId="24628"/>
    <cellStyle name="Currency 7 2 2 6 4" xfId="24629"/>
    <cellStyle name="Currency 7 2 2 6 4 2" xfId="24630"/>
    <cellStyle name="Currency 7 2 2 6 4 3" xfId="24631"/>
    <cellStyle name="Currency 7 2 2 6 4 4" xfId="24632"/>
    <cellStyle name="Currency 7 2 2 6 4 5" xfId="24633"/>
    <cellStyle name="Currency 7 2 2 6 4 6" xfId="24634"/>
    <cellStyle name="Currency 7 2 2 6 5" xfId="24635"/>
    <cellStyle name="Currency 7 2 2 6 6" xfId="24636"/>
    <cellStyle name="Currency 7 2 2 6 7" xfId="24637"/>
    <cellStyle name="Currency 7 2 2 6 8" xfId="24638"/>
    <cellStyle name="Currency 7 2 2 6 9" xfId="24639"/>
    <cellStyle name="Currency 7 2 2 7" xfId="24640"/>
    <cellStyle name="Currency 7 2 2 7 2" xfId="24641"/>
    <cellStyle name="Currency 7 2 2 7 2 2" xfId="24642"/>
    <cellStyle name="Currency 7 2 2 7 2 2 2" xfId="24643"/>
    <cellStyle name="Currency 7 2 2 7 2 2 2 2" xfId="24644"/>
    <cellStyle name="Currency 7 2 2 7 2 2 2 3" xfId="24645"/>
    <cellStyle name="Currency 7 2 2 7 2 2 2 4" xfId="24646"/>
    <cellStyle name="Currency 7 2 2 7 2 2 2 5" xfId="24647"/>
    <cellStyle name="Currency 7 2 2 7 2 2 2 6" xfId="24648"/>
    <cellStyle name="Currency 7 2 2 7 2 2 3" xfId="24649"/>
    <cellStyle name="Currency 7 2 2 7 2 2 4" xfId="24650"/>
    <cellStyle name="Currency 7 2 2 7 2 2 5" xfId="24651"/>
    <cellStyle name="Currency 7 2 2 7 2 2 6" xfId="24652"/>
    <cellStyle name="Currency 7 2 2 7 2 2 7" xfId="24653"/>
    <cellStyle name="Currency 7 2 2 7 2 3" xfId="24654"/>
    <cellStyle name="Currency 7 2 2 7 2 3 2" xfId="24655"/>
    <cellStyle name="Currency 7 2 2 7 2 3 3" xfId="24656"/>
    <cellStyle name="Currency 7 2 2 7 2 3 4" xfId="24657"/>
    <cellStyle name="Currency 7 2 2 7 2 3 5" xfId="24658"/>
    <cellStyle name="Currency 7 2 2 7 2 3 6" xfId="24659"/>
    <cellStyle name="Currency 7 2 2 7 2 4" xfId="24660"/>
    <cellStyle name="Currency 7 2 2 7 2 5" xfId="24661"/>
    <cellStyle name="Currency 7 2 2 7 2 6" xfId="24662"/>
    <cellStyle name="Currency 7 2 2 7 2 7" xfId="24663"/>
    <cellStyle name="Currency 7 2 2 7 2 8" xfId="24664"/>
    <cellStyle name="Currency 7 2 2 7 3" xfId="24665"/>
    <cellStyle name="Currency 7 2 2 7 3 2" xfId="24666"/>
    <cellStyle name="Currency 7 2 2 7 3 2 2" xfId="24667"/>
    <cellStyle name="Currency 7 2 2 7 3 2 3" xfId="24668"/>
    <cellStyle name="Currency 7 2 2 7 3 2 4" xfId="24669"/>
    <cellStyle name="Currency 7 2 2 7 3 2 5" xfId="24670"/>
    <cellStyle name="Currency 7 2 2 7 3 2 6" xfId="24671"/>
    <cellStyle name="Currency 7 2 2 7 3 3" xfId="24672"/>
    <cellStyle name="Currency 7 2 2 7 3 4" xfId="24673"/>
    <cellStyle name="Currency 7 2 2 7 3 5" xfId="24674"/>
    <cellStyle name="Currency 7 2 2 7 3 6" xfId="24675"/>
    <cellStyle name="Currency 7 2 2 7 3 7" xfId="24676"/>
    <cellStyle name="Currency 7 2 2 7 4" xfId="24677"/>
    <cellStyle name="Currency 7 2 2 7 4 2" xfId="24678"/>
    <cellStyle name="Currency 7 2 2 7 4 3" xfId="24679"/>
    <cellStyle name="Currency 7 2 2 7 4 4" xfId="24680"/>
    <cellStyle name="Currency 7 2 2 7 4 5" xfId="24681"/>
    <cellStyle name="Currency 7 2 2 7 4 6" xfId="24682"/>
    <cellStyle name="Currency 7 2 2 7 5" xfId="24683"/>
    <cellStyle name="Currency 7 2 2 7 6" xfId="24684"/>
    <cellStyle name="Currency 7 2 2 7 7" xfId="24685"/>
    <cellStyle name="Currency 7 2 2 7 8" xfId="24686"/>
    <cellStyle name="Currency 7 2 2 7 9" xfId="24687"/>
    <cellStyle name="Currency 7 2 2 8" xfId="24688"/>
    <cellStyle name="Currency 7 2 2 8 2" xfId="24689"/>
    <cellStyle name="Currency 7 2 2 8 2 2" xfId="24690"/>
    <cellStyle name="Currency 7 2 2 8 2 2 2" xfId="24691"/>
    <cellStyle name="Currency 7 2 2 8 2 2 3" xfId="24692"/>
    <cellStyle name="Currency 7 2 2 8 2 2 4" xfId="24693"/>
    <cellStyle name="Currency 7 2 2 8 2 2 5" xfId="24694"/>
    <cellStyle name="Currency 7 2 2 8 2 2 6" xfId="24695"/>
    <cellStyle name="Currency 7 2 2 8 2 3" xfId="24696"/>
    <cellStyle name="Currency 7 2 2 8 2 4" xfId="24697"/>
    <cellStyle name="Currency 7 2 2 8 2 5" xfId="24698"/>
    <cellStyle name="Currency 7 2 2 8 2 6" xfId="24699"/>
    <cellStyle name="Currency 7 2 2 8 2 7" xfId="24700"/>
    <cellStyle name="Currency 7 2 2 8 3" xfId="24701"/>
    <cellStyle name="Currency 7 2 2 8 3 2" xfId="24702"/>
    <cellStyle name="Currency 7 2 2 8 3 3" xfId="24703"/>
    <cellStyle name="Currency 7 2 2 8 3 4" xfId="24704"/>
    <cellStyle name="Currency 7 2 2 8 3 5" xfId="24705"/>
    <cellStyle name="Currency 7 2 2 8 3 6" xfId="24706"/>
    <cellStyle name="Currency 7 2 2 8 4" xfId="24707"/>
    <cellStyle name="Currency 7 2 2 8 5" xfId="24708"/>
    <cellStyle name="Currency 7 2 2 8 6" xfId="24709"/>
    <cellStyle name="Currency 7 2 2 8 7" xfId="24710"/>
    <cellStyle name="Currency 7 2 2 8 8" xfId="24711"/>
    <cellStyle name="Currency 7 2 2 9" xfId="24712"/>
    <cellStyle name="Currency 7 2 2 9 2" xfId="24713"/>
    <cellStyle name="Currency 7 2 2 9 2 2" xfId="24714"/>
    <cellStyle name="Currency 7 2 2 9 2 3" xfId="24715"/>
    <cellStyle name="Currency 7 2 2 9 2 4" xfId="24716"/>
    <cellStyle name="Currency 7 2 2 9 2 5" xfId="24717"/>
    <cellStyle name="Currency 7 2 2 9 2 6" xfId="24718"/>
    <cellStyle name="Currency 7 2 2 9 3" xfId="24719"/>
    <cellStyle name="Currency 7 2 2 9 4" xfId="24720"/>
    <cellStyle name="Currency 7 2 2 9 5" xfId="24721"/>
    <cellStyle name="Currency 7 2 2 9 6" xfId="24722"/>
    <cellStyle name="Currency 7 2 2 9 7" xfId="24723"/>
    <cellStyle name="Currency 7 2 3" xfId="24724"/>
    <cellStyle name="Currency 7 2 3 10" xfId="24725"/>
    <cellStyle name="Currency 7 2 3 10 2" xfId="24726"/>
    <cellStyle name="Currency 7 2 3 10 3" xfId="24727"/>
    <cellStyle name="Currency 7 2 3 10 4" xfId="24728"/>
    <cellStyle name="Currency 7 2 3 10 5" xfId="24729"/>
    <cellStyle name="Currency 7 2 3 10 6" xfId="24730"/>
    <cellStyle name="Currency 7 2 3 11" xfId="24731"/>
    <cellStyle name="Currency 7 2 3 12" xfId="24732"/>
    <cellStyle name="Currency 7 2 3 13" xfId="24733"/>
    <cellStyle name="Currency 7 2 3 14" xfId="24734"/>
    <cellStyle name="Currency 7 2 3 15" xfId="24735"/>
    <cellStyle name="Currency 7 2 3 2" xfId="24736"/>
    <cellStyle name="Currency 7 2 3 2 10" xfId="24737"/>
    <cellStyle name="Currency 7 2 3 2 11" xfId="24738"/>
    <cellStyle name="Currency 7 2 3 2 12" xfId="24739"/>
    <cellStyle name="Currency 7 2 3 2 13" xfId="24740"/>
    <cellStyle name="Currency 7 2 3 2 14" xfId="24741"/>
    <cellStyle name="Currency 7 2 3 2 2" xfId="24742"/>
    <cellStyle name="Currency 7 2 3 2 2 2" xfId="24743"/>
    <cellStyle name="Currency 7 2 3 2 2 2 2" xfId="24744"/>
    <cellStyle name="Currency 7 2 3 2 2 2 2 2" xfId="24745"/>
    <cellStyle name="Currency 7 2 3 2 2 2 2 2 2" xfId="24746"/>
    <cellStyle name="Currency 7 2 3 2 2 2 2 2 3" xfId="24747"/>
    <cellStyle name="Currency 7 2 3 2 2 2 2 2 4" xfId="24748"/>
    <cellStyle name="Currency 7 2 3 2 2 2 2 2 5" xfId="24749"/>
    <cellStyle name="Currency 7 2 3 2 2 2 2 2 6" xfId="24750"/>
    <cellStyle name="Currency 7 2 3 2 2 2 2 3" xfId="24751"/>
    <cellStyle name="Currency 7 2 3 2 2 2 2 4" xfId="24752"/>
    <cellStyle name="Currency 7 2 3 2 2 2 2 5" xfId="24753"/>
    <cellStyle name="Currency 7 2 3 2 2 2 2 6" xfId="24754"/>
    <cellStyle name="Currency 7 2 3 2 2 2 2 7" xfId="24755"/>
    <cellStyle name="Currency 7 2 3 2 2 2 3" xfId="24756"/>
    <cellStyle name="Currency 7 2 3 2 2 2 3 2" xfId="24757"/>
    <cellStyle name="Currency 7 2 3 2 2 2 3 3" xfId="24758"/>
    <cellStyle name="Currency 7 2 3 2 2 2 3 4" xfId="24759"/>
    <cellStyle name="Currency 7 2 3 2 2 2 3 5" xfId="24760"/>
    <cellStyle name="Currency 7 2 3 2 2 2 3 6" xfId="24761"/>
    <cellStyle name="Currency 7 2 3 2 2 2 4" xfId="24762"/>
    <cellStyle name="Currency 7 2 3 2 2 2 5" xfId="24763"/>
    <cellStyle name="Currency 7 2 3 2 2 2 6" xfId="24764"/>
    <cellStyle name="Currency 7 2 3 2 2 2 7" xfId="24765"/>
    <cellStyle name="Currency 7 2 3 2 2 2 8" xfId="24766"/>
    <cellStyle name="Currency 7 2 3 2 2 3" xfId="24767"/>
    <cellStyle name="Currency 7 2 3 2 2 3 2" xfId="24768"/>
    <cellStyle name="Currency 7 2 3 2 2 3 2 2" xfId="24769"/>
    <cellStyle name="Currency 7 2 3 2 2 3 2 3" xfId="24770"/>
    <cellStyle name="Currency 7 2 3 2 2 3 2 4" xfId="24771"/>
    <cellStyle name="Currency 7 2 3 2 2 3 2 5" xfId="24772"/>
    <cellStyle name="Currency 7 2 3 2 2 3 2 6" xfId="24773"/>
    <cellStyle name="Currency 7 2 3 2 2 3 3" xfId="24774"/>
    <cellStyle name="Currency 7 2 3 2 2 3 4" xfId="24775"/>
    <cellStyle name="Currency 7 2 3 2 2 3 5" xfId="24776"/>
    <cellStyle name="Currency 7 2 3 2 2 3 6" xfId="24777"/>
    <cellStyle name="Currency 7 2 3 2 2 3 7" xfId="24778"/>
    <cellStyle name="Currency 7 2 3 2 2 4" xfId="24779"/>
    <cellStyle name="Currency 7 2 3 2 2 4 2" xfId="24780"/>
    <cellStyle name="Currency 7 2 3 2 2 4 3" xfId="24781"/>
    <cellStyle name="Currency 7 2 3 2 2 4 4" xfId="24782"/>
    <cellStyle name="Currency 7 2 3 2 2 4 5" xfId="24783"/>
    <cellStyle name="Currency 7 2 3 2 2 4 6" xfId="24784"/>
    <cellStyle name="Currency 7 2 3 2 2 5" xfId="24785"/>
    <cellStyle name="Currency 7 2 3 2 2 6" xfId="24786"/>
    <cellStyle name="Currency 7 2 3 2 2 7" xfId="24787"/>
    <cellStyle name="Currency 7 2 3 2 2 8" xfId="24788"/>
    <cellStyle name="Currency 7 2 3 2 2 9" xfId="24789"/>
    <cellStyle name="Currency 7 2 3 2 3" xfId="24790"/>
    <cellStyle name="Currency 7 2 3 2 3 2" xfId="24791"/>
    <cellStyle name="Currency 7 2 3 2 3 2 2" xfId="24792"/>
    <cellStyle name="Currency 7 2 3 2 3 2 2 2" xfId="24793"/>
    <cellStyle name="Currency 7 2 3 2 3 2 2 2 2" xfId="24794"/>
    <cellStyle name="Currency 7 2 3 2 3 2 2 2 3" xfId="24795"/>
    <cellStyle name="Currency 7 2 3 2 3 2 2 2 4" xfId="24796"/>
    <cellStyle name="Currency 7 2 3 2 3 2 2 2 5" xfId="24797"/>
    <cellStyle name="Currency 7 2 3 2 3 2 2 2 6" xfId="24798"/>
    <cellStyle name="Currency 7 2 3 2 3 2 2 3" xfId="24799"/>
    <cellStyle name="Currency 7 2 3 2 3 2 2 4" xfId="24800"/>
    <cellStyle name="Currency 7 2 3 2 3 2 2 5" xfId="24801"/>
    <cellStyle name="Currency 7 2 3 2 3 2 2 6" xfId="24802"/>
    <cellStyle name="Currency 7 2 3 2 3 2 2 7" xfId="24803"/>
    <cellStyle name="Currency 7 2 3 2 3 2 3" xfId="24804"/>
    <cellStyle name="Currency 7 2 3 2 3 2 3 2" xfId="24805"/>
    <cellStyle name="Currency 7 2 3 2 3 2 3 3" xfId="24806"/>
    <cellStyle name="Currency 7 2 3 2 3 2 3 4" xfId="24807"/>
    <cellStyle name="Currency 7 2 3 2 3 2 3 5" xfId="24808"/>
    <cellStyle name="Currency 7 2 3 2 3 2 3 6" xfId="24809"/>
    <cellStyle name="Currency 7 2 3 2 3 2 4" xfId="24810"/>
    <cellStyle name="Currency 7 2 3 2 3 2 5" xfId="24811"/>
    <cellStyle name="Currency 7 2 3 2 3 2 6" xfId="24812"/>
    <cellStyle name="Currency 7 2 3 2 3 2 7" xfId="24813"/>
    <cellStyle name="Currency 7 2 3 2 3 2 8" xfId="24814"/>
    <cellStyle name="Currency 7 2 3 2 3 3" xfId="24815"/>
    <cellStyle name="Currency 7 2 3 2 3 3 2" xfId="24816"/>
    <cellStyle name="Currency 7 2 3 2 3 3 2 2" xfId="24817"/>
    <cellStyle name="Currency 7 2 3 2 3 3 2 3" xfId="24818"/>
    <cellStyle name="Currency 7 2 3 2 3 3 2 4" xfId="24819"/>
    <cellStyle name="Currency 7 2 3 2 3 3 2 5" xfId="24820"/>
    <cellStyle name="Currency 7 2 3 2 3 3 2 6" xfId="24821"/>
    <cellStyle name="Currency 7 2 3 2 3 3 3" xfId="24822"/>
    <cellStyle name="Currency 7 2 3 2 3 3 4" xfId="24823"/>
    <cellStyle name="Currency 7 2 3 2 3 3 5" xfId="24824"/>
    <cellStyle name="Currency 7 2 3 2 3 3 6" xfId="24825"/>
    <cellStyle name="Currency 7 2 3 2 3 3 7" xfId="24826"/>
    <cellStyle name="Currency 7 2 3 2 3 4" xfId="24827"/>
    <cellStyle name="Currency 7 2 3 2 3 4 2" xfId="24828"/>
    <cellStyle name="Currency 7 2 3 2 3 4 3" xfId="24829"/>
    <cellStyle name="Currency 7 2 3 2 3 4 4" xfId="24830"/>
    <cellStyle name="Currency 7 2 3 2 3 4 5" xfId="24831"/>
    <cellStyle name="Currency 7 2 3 2 3 4 6" xfId="24832"/>
    <cellStyle name="Currency 7 2 3 2 3 5" xfId="24833"/>
    <cellStyle name="Currency 7 2 3 2 3 6" xfId="24834"/>
    <cellStyle name="Currency 7 2 3 2 3 7" xfId="24835"/>
    <cellStyle name="Currency 7 2 3 2 3 8" xfId="24836"/>
    <cellStyle name="Currency 7 2 3 2 3 9" xfId="24837"/>
    <cellStyle name="Currency 7 2 3 2 4" xfId="24838"/>
    <cellStyle name="Currency 7 2 3 2 4 2" xfId="24839"/>
    <cellStyle name="Currency 7 2 3 2 4 2 2" xfId="24840"/>
    <cellStyle name="Currency 7 2 3 2 4 2 2 2" xfId="24841"/>
    <cellStyle name="Currency 7 2 3 2 4 2 2 2 2" xfId="24842"/>
    <cellStyle name="Currency 7 2 3 2 4 2 2 2 3" xfId="24843"/>
    <cellStyle name="Currency 7 2 3 2 4 2 2 2 4" xfId="24844"/>
    <cellStyle name="Currency 7 2 3 2 4 2 2 2 5" xfId="24845"/>
    <cellStyle name="Currency 7 2 3 2 4 2 2 2 6" xfId="24846"/>
    <cellStyle name="Currency 7 2 3 2 4 2 2 3" xfId="24847"/>
    <cellStyle name="Currency 7 2 3 2 4 2 2 4" xfId="24848"/>
    <cellStyle name="Currency 7 2 3 2 4 2 2 5" xfId="24849"/>
    <cellStyle name="Currency 7 2 3 2 4 2 2 6" xfId="24850"/>
    <cellStyle name="Currency 7 2 3 2 4 2 2 7" xfId="24851"/>
    <cellStyle name="Currency 7 2 3 2 4 2 3" xfId="24852"/>
    <cellStyle name="Currency 7 2 3 2 4 2 3 2" xfId="24853"/>
    <cellStyle name="Currency 7 2 3 2 4 2 3 3" xfId="24854"/>
    <cellStyle name="Currency 7 2 3 2 4 2 3 4" xfId="24855"/>
    <cellStyle name="Currency 7 2 3 2 4 2 3 5" xfId="24856"/>
    <cellStyle name="Currency 7 2 3 2 4 2 3 6" xfId="24857"/>
    <cellStyle name="Currency 7 2 3 2 4 2 4" xfId="24858"/>
    <cellStyle name="Currency 7 2 3 2 4 2 5" xfId="24859"/>
    <cellStyle name="Currency 7 2 3 2 4 2 6" xfId="24860"/>
    <cellStyle name="Currency 7 2 3 2 4 2 7" xfId="24861"/>
    <cellStyle name="Currency 7 2 3 2 4 2 8" xfId="24862"/>
    <cellStyle name="Currency 7 2 3 2 4 3" xfId="24863"/>
    <cellStyle name="Currency 7 2 3 2 4 3 2" xfId="24864"/>
    <cellStyle name="Currency 7 2 3 2 4 3 2 2" xfId="24865"/>
    <cellStyle name="Currency 7 2 3 2 4 3 2 3" xfId="24866"/>
    <cellStyle name="Currency 7 2 3 2 4 3 2 4" xfId="24867"/>
    <cellStyle name="Currency 7 2 3 2 4 3 2 5" xfId="24868"/>
    <cellStyle name="Currency 7 2 3 2 4 3 2 6" xfId="24869"/>
    <cellStyle name="Currency 7 2 3 2 4 3 3" xfId="24870"/>
    <cellStyle name="Currency 7 2 3 2 4 3 4" xfId="24871"/>
    <cellStyle name="Currency 7 2 3 2 4 3 5" xfId="24872"/>
    <cellStyle name="Currency 7 2 3 2 4 3 6" xfId="24873"/>
    <cellStyle name="Currency 7 2 3 2 4 3 7" xfId="24874"/>
    <cellStyle name="Currency 7 2 3 2 4 4" xfId="24875"/>
    <cellStyle name="Currency 7 2 3 2 4 4 2" xfId="24876"/>
    <cellStyle name="Currency 7 2 3 2 4 4 3" xfId="24877"/>
    <cellStyle name="Currency 7 2 3 2 4 4 4" xfId="24878"/>
    <cellStyle name="Currency 7 2 3 2 4 4 5" xfId="24879"/>
    <cellStyle name="Currency 7 2 3 2 4 4 6" xfId="24880"/>
    <cellStyle name="Currency 7 2 3 2 4 5" xfId="24881"/>
    <cellStyle name="Currency 7 2 3 2 4 6" xfId="24882"/>
    <cellStyle name="Currency 7 2 3 2 4 7" xfId="24883"/>
    <cellStyle name="Currency 7 2 3 2 4 8" xfId="24884"/>
    <cellStyle name="Currency 7 2 3 2 4 9" xfId="24885"/>
    <cellStyle name="Currency 7 2 3 2 5" xfId="24886"/>
    <cellStyle name="Currency 7 2 3 2 5 2" xfId="24887"/>
    <cellStyle name="Currency 7 2 3 2 5 2 2" xfId="24888"/>
    <cellStyle name="Currency 7 2 3 2 5 2 2 2" xfId="24889"/>
    <cellStyle name="Currency 7 2 3 2 5 2 2 2 2" xfId="24890"/>
    <cellStyle name="Currency 7 2 3 2 5 2 2 2 3" xfId="24891"/>
    <cellStyle name="Currency 7 2 3 2 5 2 2 2 4" xfId="24892"/>
    <cellStyle name="Currency 7 2 3 2 5 2 2 2 5" xfId="24893"/>
    <cellStyle name="Currency 7 2 3 2 5 2 2 2 6" xfId="24894"/>
    <cellStyle name="Currency 7 2 3 2 5 2 2 3" xfId="24895"/>
    <cellStyle name="Currency 7 2 3 2 5 2 2 4" xfId="24896"/>
    <cellStyle name="Currency 7 2 3 2 5 2 2 5" xfId="24897"/>
    <cellStyle name="Currency 7 2 3 2 5 2 2 6" xfId="24898"/>
    <cellStyle name="Currency 7 2 3 2 5 2 2 7" xfId="24899"/>
    <cellStyle name="Currency 7 2 3 2 5 2 3" xfId="24900"/>
    <cellStyle name="Currency 7 2 3 2 5 2 3 2" xfId="24901"/>
    <cellStyle name="Currency 7 2 3 2 5 2 3 3" xfId="24902"/>
    <cellStyle name="Currency 7 2 3 2 5 2 3 4" xfId="24903"/>
    <cellStyle name="Currency 7 2 3 2 5 2 3 5" xfId="24904"/>
    <cellStyle name="Currency 7 2 3 2 5 2 3 6" xfId="24905"/>
    <cellStyle name="Currency 7 2 3 2 5 2 4" xfId="24906"/>
    <cellStyle name="Currency 7 2 3 2 5 2 5" xfId="24907"/>
    <cellStyle name="Currency 7 2 3 2 5 2 6" xfId="24908"/>
    <cellStyle name="Currency 7 2 3 2 5 2 7" xfId="24909"/>
    <cellStyle name="Currency 7 2 3 2 5 2 8" xfId="24910"/>
    <cellStyle name="Currency 7 2 3 2 5 3" xfId="24911"/>
    <cellStyle name="Currency 7 2 3 2 5 3 2" xfId="24912"/>
    <cellStyle name="Currency 7 2 3 2 5 3 2 2" xfId="24913"/>
    <cellStyle name="Currency 7 2 3 2 5 3 2 3" xfId="24914"/>
    <cellStyle name="Currency 7 2 3 2 5 3 2 4" xfId="24915"/>
    <cellStyle name="Currency 7 2 3 2 5 3 2 5" xfId="24916"/>
    <cellStyle name="Currency 7 2 3 2 5 3 2 6" xfId="24917"/>
    <cellStyle name="Currency 7 2 3 2 5 3 3" xfId="24918"/>
    <cellStyle name="Currency 7 2 3 2 5 3 4" xfId="24919"/>
    <cellStyle name="Currency 7 2 3 2 5 3 5" xfId="24920"/>
    <cellStyle name="Currency 7 2 3 2 5 3 6" xfId="24921"/>
    <cellStyle name="Currency 7 2 3 2 5 3 7" xfId="24922"/>
    <cellStyle name="Currency 7 2 3 2 5 4" xfId="24923"/>
    <cellStyle name="Currency 7 2 3 2 5 4 2" xfId="24924"/>
    <cellStyle name="Currency 7 2 3 2 5 4 3" xfId="24925"/>
    <cellStyle name="Currency 7 2 3 2 5 4 4" xfId="24926"/>
    <cellStyle name="Currency 7 2 3 2 5 4 5" xfId="24927"/>
    <cellStyle name="Currency 7 2 3 2 5 4 6" xfId="24928"/>
    <cellStyle name="Currency 7 2 3 2 5 5" xfId="24929"/>
    <cellStyle name="Currency 7 2 3 2 5 6" xfId="24930"/>
    <cellStyle name="Currency 7 2 3 2 5 7" xfId="24931"/>
    <cellStyle name="Currency 7 2 3 2 5 8" xfId="24932"/>
    <cellStyle name="Currency 7 2 3 2 5 9" xfId="24933"/>
    <cellStyle name="Currency 7 2 3 2 6" xfId="24934"/>
    <cellStyle name="Currency 7 2 3 2 6 2" xfId="24935"/>
    <cellStyle name="Currency 7 2 3 2 6 2 2" xfId="24936"/>
    <cellStyle name="Currency 7 2 3 2 6 2 2 2" xfId="24937"/>
    <cellStyle name="Currency 7 2 3 2 6 2 2 2 2" xfId="24938"/>
    <cellStyle name="Currency 7 2 3 2 6 2 2 2 3" xfId="24939"/>
    <cellStyle name="Currency 7 2 3 2 6 2 2 2 4" xfId="24940"/>
    <cellStyle name="Currency 7 2 3 2 6 2 2 2 5" xfId="24941"/>
    <cellStyle name="Currency 7 2 3 2 6 2 2 2 6" xfId="24942"/>
    <cellStyle name="Currency 7 2 3 2 6 2 2 3" xfId="24943"/>
    <cellStyle name="Currency 7 2 3 2 6 2 2 4" xfId="24944"/>
    <cellStyle name="Currency 7 2 3 2 6 2 2 5" xfId="24945"/>
    <cellStyle name="Currency 7 2 3 2 6 2 2 6" xfId="24946"/>
    <cellStyle name="Currency 7 2 3 2 6 2 2 7" xfId="24947"/>
    <cellStyle name="Currency 7 2 3 2 6 2 3" xfId="24948"/>
    <cellStyle name="Currency 7 2 3 2 6 2 3 2" xfId="24949"/>
    <cellStyle name="Currency 7 2 3 2 6 2 3 3" xfId="24950"/>
    <cellStyle name="Currency 7 2 3 2 6 2 3 4" xfId="24951"/>
    <cellStyle name="Currency 7 2 3 2 6 2 3 5" xfId="24952"/>
    <cellStyle name="Currency 7 2 3 2 6 2 3 6" xfId="24953"/>
    <cellStyle name="Currency 7 2 3 2 6 2 4" xfId="24954"/>
    <cellStyle name="Currency 7 2 3 2 6 2 5" xfId="24955"/>
    <cellStyle name="Currency 7 2 3 2 6 2 6" xfId="24956"/>
    <cellStyle name="Currency 7 2 3 2 6 2 7" xfId="24957"/>
    <cellStyle name="Currency 7 2 3 2 6 2 8" xfId="24958"/>
    <cellStyle name="Currency 7 2 3 2 6 3" xfId="24959"/>
    <cellStyle name="Currency 7 2 3 2 6 3 2" xfId="24960"/>
    <cellStyle name="Currency 7 2 3 2 6 3 2 2" xfId="24961"/>
    <cellStyle name="Currency 7 2 3 2 6 3 2 3" xfId="24962"/>
    <cellStyle name="Currency 7 2 3 2 6 3 2 4" xfId="24963"/>
    <cellStyle name="Currency 7 2 3 2 6 3 2 5" xfId="24964"/>
    <cellStyle name="Currency 7 2 3 2 6 3 2 6" xfId="24965"/>
    <cellStyle name="Currency 7 2 3 2 6 3 3" xfId="24966"/>
    <cellStyle name="Currency 7 2 3 2 6 3 4" xfId="24967"/>
    <cellStyle name="Currency 7 2 3 2 6 3 5" xfId="24968"/>
    <cellStyle name="Currency 7 2 3 2 6 3 6" xfId="24969"/>
    <cellStyle name="Currency 7 2 3 2 6 3 7" xfId="24970"/>
    <cellStyle name="Currency 7 2 3 2 6 4" xfId="24971"/>
    <cellStyle name="Currency 7 2 3 2 6 4 2" xfId="24972"/>
    <cellStyle name="Currency 7 2 3 2 6 4 3" xfId="24973"/>
    <cellStyle name="Currency 7 2 3 2 6 4 4" xfId="24974"/>
    <cellStyle name="Currency 7 2 3 2 6 4 5" xfId="24975"/>
    <cellStyle name="Currency 7 2 3 2 6 4 6" xfId="24976"/>
    <cellStyle name="Currency 7 2 3 2 6 5" xfId="24977"/>
    <cellStyle name="Currency 7 2 3 2 6 6" xfId="24978"/>
    <cellStyle name="Currency 7 2 3 2 6 7" xfId="24979"/>
    <cellStyle name="Currency 7 2 3 2 6 8" xfId="24980"/>
    <cellStyle name="Currency 7 2 3 2 6 9" xfId="24981"/>
    <cellStyle name="Currency 7 2 3 2 7" xfId="24982"/>
    <cellStyle name="Currency 7 2 3 2 7 2" xfId="24983"/>
    <cellStyle name="Currency 7 2 3 2 7 2 2" xfId="24984"/>
    <cellStyle name="Currency 7 2 3 2 7 2 2 2" xfId="24985"/>
    <cellStyle name="Currency 7 2 3 2 7 2 2 3" xfId="24986"/>
    <cellStyle name="Currency 7 2 3 2 7 2 2 4" xfId="24987"/>
    <cellStyle name="Currency 7 2 3 2 7 2 2 5" xfId="24988"/>
    <cellStyle name="Currency 7 2 3 2 7 2 2 6" xfId="24989"/>
    <cellStyle name="Currency 7 2 3 2 7 2 3" xfId="24990"/>
    <cellStyle name="Currency 7 2 3 2 7 2 4" xfId="24991"/>
    <cellStyle name="Currency 7 2 3 2 7 2 5" xfId="24992"/>
    <cellStyle name="Currency 7 2 3 2 7 2 6" xfId="24993"/>
    <cellStyle name="Currency 7 2 3 2 7 2 7" xfId="24994"/>
    <cellStyle name="Currency 7 2 3 2 7 3" xfId="24995"/>
    <cellStyle name="Currency 7 2 3 2 7 3 2" xfId="24996"/>
    <cellStyle name="Currency 7 2 3 2 7 3 3" xfId="24997"/>
    <cellStyle name="Currency 7 2 3 2 7 3 4" xfId="24998"/>
    <cellStyle name="Currency 7 2 3 2 7 3 5" xfId="24999"/>
    <cellStyle name="Currency 7 2 3 2 7 3 6" xfId="25000"/>
    <cellStyle name="Currency 7 2 3 2 7 4" xfId="25001"/>
    <cellStyle name="Currency 7 2 3 2 7 5" xfId="25002"/>
    <cellStyle name="Currency 7 2 3 2 7 6" xfId="25003"/>
    <cellStyle name="Currency 7 2 3 2 7 7" xfId="25004"/>
    <cellStyle name="Currency 7 2 3 2 7 8" xfId="25005"/>
    <cellStyle name="Currency 7 2 3 2 8" xfId="25006"/>
    <cellStyle name="Currency 7 2 3 2 8 2" xfId="25007"/>
    <cellStyle name="Currency 7 2 3 2 8 2 2" xfId="25008"/>
    <cellStyle name="Currency 7 2 3 2 8 2 3" xfId="25009"/>
    <cellStyle name="Currency 7 2 3 2 8 2 4" xfId="25010"/>
    <cellStyle name="Currency 7 2 3 2 8 2 5" xfId="25011"/>
    <cellStyle name="Currency 7 2 3 2 8 2 6" xfId="25012"/>
    <cellStyle name="Currency 7 2 3 2 8 3" xfId="25013"/>
    <cellStyle name="Currency 7 2 3 2 8 4" xfId="25014"/>
    <cellStyle name="Currency 7 2 3 2 8 5" xfId="25015"/>
    <cellStyle name="Currency 7 2 3 2 8 6" xfId="25016"/>
    <cellStyle name="Currency 7 2 3 2 8 7" xfId="25017"/>
    <cellStyle name="Currency 7 2 3 2 9" xfId="25018"/>
    <cellStyle name="Currency 7 2 3 2 9 2" xfId="25019"/>
    <cellStyle name="Currency 7 2 3 2 9 3" xfId="25020"/>
    <cellStyle name="Currency 7 2 3 2 9 4" xfId="25021"/>
    <cellStyle name="Currency 7 2 3 2 9 5" xfId="25022"/>
    <cellStyle name="Currency 7 2 3 2 9 6" xfId="25023"/>
    <cellStyle name="Currency 7 2 3 3" xfId="25024"/>
    <cellStyle name="Currency 7 2 3 3 2" xfId="25025"/>
    <cellStyle name="Currency 7 2 3 3 2 2" xfId="25026"/>
    <cellStyle name="Currency 7 2 3 3 2 2 2" xfId="25027"/>
    <cellStyle name="Currency 7 2 3 3 2 2 2 2" xfId="25028"/>
    <cellStyle name="Currency 7 2 3 3 2 2 2 3" xfId="25029"/>
    <cellStyle name="Currency 7 2 3 3 2 2 2 4" xfId="25030"/>
    <cellStyle name="Currency 7 2 3 3 2 2 2 5" xfId="25031"/>
    <cellStyle name="Currency 7 2 3 3 2 2 2 6" xfId="25032"/>
    <cellStyle name="Currency 7 2 3 3 2 2 3" xfId="25033"/>
    <cellStyle name="Currency 7 2 3 3 2 2 4" xfId="25034"/>
    <cellStyle name="Currency 7 2 3 3 2 2 5" xfId="25035"/>
    <cellStyle name="Currency 7 2 3 3 2 2 6" xfId="25036"/>
    <cellStyle name="Currency 7 2 3 3 2 2 7" xfId="25037"/>
    <cellStyle name="Currency 7 2 3 3 2 3" xfId="25038"/>
    <cellStyle name="Currency 7 2 3 3 2 3 2" xfId="25039"/>
    <cellStyle name="Currency 7 2 3 3 2 3 3" xfId="25040"/>
    <cellStyle name="Currency 7 2 3 3 2 3 4" xfId="25041"/>
    <cellStyle name="Currency 7 2 3 3 2 3 5" xfId="25042"/>
    <cellStyle name="Currency 7 2 3 3 2 3 6" xfId="25043"/>
    <cellStyle name="Currency 7 2 3 3 2 4" xfId="25044"/>
    <cellStyle name="Currency 7 2 3 3 2 5" xfId="25045"/>
    <cellStyle name="Currency 7 2 3 3 2 6" xfId="25046"/>
    <cellStyle name="Currency 7 2 3 3 2 7" xfId="25047"/>
    <cellStyle name="Currency 7 2 3 3 2 8" xfId="25048"/>
    <cellStyle name="Currency 7 2 3 3 3" xfId="25049"/>
    <cellStyle name="Currency 7 2 3 3 3 2" xfId="25050"/>
    <cellStyle name="Currency 7 2 3 3 3 2 2" xfId="25051"/>
    <cellStyle name="Currency 7 2 3 3 3 2 3" xfId="25052"/>
    <cellStyle name="Currency 7 2 3 3 3 2 4" xfId="25053"/>
    <cellStyle name="Currency 7 2 3 3 3 2 5" xfId="25054"/>
    <cellStyle name="Currency 7 2 3 3 3 2 6" xfId="25055"/>
    <cellStyle name="Currency 7 2 3 3 3 3" xfId="25056"/>
    <cellStyle name="Currency 7 2 3 3 3 4" xfId="25057"/>
    <cellStyle name="Currency 7 2 3 3 3 5" xfId="25058"/>
    <cellStyle name="Currency 7 2 3 3 3 6" xfId="25059"/>
    <cellStyle name="Currency 7 2 3 3 3 7" xfId="25060"/>
    <cellStyle name="Currency 7 2 3 3 4" xfId="25061"/>
    <cellStyle name="Currency 7 2 3 3 4 2" xfId="25062"/>
    <cellStyle name="Currency 7 2 3 3 4 3" xfId="25063"/>
    <cellStyle name="Currency 7 2 3 3 4 4" xfId="25064"/>
    <cellStyle name="Currency 7 2 3 3 4 5" xfId="25065"/>
    <cellStyle name="Currency 7 2 3 3 4 6" xfId="25066"/>
    <cellStyle name="Currency 7 2 3 3 5" xfId="25067"/>
    <cellStyle name="Currency 7 2 3 3 6" xfId="25068"/>
    <cellStyle name="Currency 7 2 3 3 7" xfId="25069"/>
    <cellStyle name="Currency 7 2 3 3 8" xfId="25070"/>
    <cellStyle name="Currency 7 2 3 3 9" xfId="25071"/>
    <cellStyle name="Currency 7 2 3 4" xfId="25072"/>
    <cellStyle name="Currency 7 2 3 4 2" xfId="25073"/>
    <cellStyle name="Currency 7 2 3 4 2 2" xfId="25074"/>
    <cellStyle name="Currency 7 2 3 4 2 2 2" xfId="25075"/>
    <cellStyle name="Currency 7 2 3 4 2 2 2 2" xfId="25076"/>
    <cellStyle name="Currency 7 2 3 4 2 2 2 3" xfId="25077"/>
    <cellStyle name="Currency 7 2 3 4 2 2 2 4" xfId="25078"/>
    <cellStyle name="Currency 7 2 3 4 2 2 2 5" xfId="25079"/>
    <cellStyle name="Currency 7 2 3 4 2 2 2 6" xfId="25080"/>
    <cellStyle name="Currency 7 2 3 4 2 2 3" xfId="25081"/>
    <cellStyle name="Currency 7 2 3 4 2 2 4" xfId="25082"/>
    <cellStyle name="Currency 7 2 3 4 2 2 5" xfId="25083"/>
    <cellStyle name="Currency 7 2 3 4 2 2 6" xfId="25084"/>
    <cellStyle name="Currency 7 2 3 4 2 2 7" xfId="25085"/>
    <cellStyle name="Currency 7 2 3 4 2 3" xfId="25086"/>
    <cellStyle name="Currency 7 2 3 4 2 3 2" xfId="25087"/>
    <cellStyle name="Currency 7 2 3 4 2 3 3" xfId="25088"/>
    <cellStyle name="Currency 7 2 3 4 2 3 4" xfId="25089"/>
    <cellStyle name="Currency 7 2 3 4 2 3 5" xfId="25090"/>
    <cellStyle name="Currency 7 2 3 4 2 3 6" xfId="25091"/>
    <cellStyle name="Currency 7 2 3 4 2 4" xfId="25092"/>
    <cellStyle name="Currency 7 2 3 4 2 5" xfId="25093"/>
    <cellStyle name="Currency 7 2 3 4 2 6" xfId="25094"/>
    <cellStyle name="Currency 7 2 3 4 2 7" xfId="25095"/>
    <cellStyle name="Currency 7 2 3 4 2 8" xfId="25096"/>
    <cellStyle name="Currency 7 2 3 4 3" xfId="25097"/>
    <cellStyle name="Currency 7 2 3 4 3 2" xfId="25098"/>
    <cellStyle name="Currency 7 2 3 4 3 2 2" xfId="25099"/>
    <cellStyle name="Currency 7 2 3 4 3 2 3" xfId="25100"/>
    <cellStyle name="Currency 7 2 3 4 3 2 4" xfId="25101"/>
    <cellStyle name="Currency 7 2 3 4 3 2 5" xfId="25102"/>
    <cellStyle name="Currency 7 2 3 4 3 2 6" xfId="25103"/>
    <cellStyle name="Currency 7 2 3 4 3 3" xfId="25104"/>
    <cellStyle name="Currency 7 2 3 4 3 4" xfId="25105"/>
    <cellStyle name="Currency 7 2 3 4 3 5" xfId="25106"/>
    <cellStyle name="Currency 7 2 3 4 3 6" xfId="25107"/>
    <cellStyle name="Currency 7 2 3 4 3 7" xfId="25108"/>
    <cellStyle name="Currency 7 2 3 4 4" xfId="25109"/>
    <cellStyle name="Currency 7 2 3 4 4 2" xfId="25110"/>
    <cellStyle name="Currency 7 2 3 4 4 3" xfId="25111"/>
    <cellStyle name="Currency 7 2 3 4 4 4" xfId="25112"/>
    <cellStyle name="Currency 7 2 3 4 4 5" xfId="25113"/>
    <cellStyle name="Currency 7 2 3 4 4 6" xfId="25114"/>
    <cellStyle name="Currency 7 2 3 4 5" xfId="25115"/>
    <cellStyle name="Currency 7 2 3 4 6" xfId="25116"/>
    <cellStyle name="Currency 7 2 3 4 7" xfId="25117"/>
    <cellStyle name="Currency 7 2 3 4 8" xfId="25118"/>
    <cellStyle name="Currency 7 2 3 4 9" xfId="25119"/>
    <cellStyle name="Currency 7 2 3 5" xfId="25120"/>
    <cellStyle name="Currency 7 2 3 5 2" xfId="25121"/>
    <cellStyle name="Currency 7 2 3 5 2 2" xfId="25122"/>
    <cellStyle name="Currency 7 2 3 5 2 2 2" xfId="25123"/>
    <cellStyle name="Currency 7 2 3 5 2 2 2 2" xfId="25124"/>
    <cellStyle name="Currency 7 2 3 5 2 2 2 3" xfId="25125"/>
    <cellStyle name="Currency 7 2 3 5 2 2 2 4" xfId="25126"/>
    <cellStyle name="Currency 7 2 3 5 2 2 2 5" xfId="25127"/>
    <cellStyle name="Currency 7 2 3 5 2 2 2 6" xfId="25128"/>
    <cellStyle name="Currency 7 2 3 5 2 2 3" xfId="25129"/>
    <cellStyle name="Currency 7 2 3 5 2 2 4" xfId="25130"/>
    <cellStyle name="Currency 7 2 3 5 2 2 5" xfId="25131"/>
    <cellStyle name="Currency 7 2 3 5 2 2 6" xfId="25132"/>
    <cellStyle name="Currency 7 2 3 5 2 2 7" xfId="25133"/>
    <cellStyle name="Currency 7 2 3 5 2 3" xfId="25134"/>
    <cellStyle name="Currency 7 2 3 5 2 3 2" xfId="25135"/>
    <cellStyle name="Currency 7 2 3 5 2 3 3" xfId="25136"/>
    <cellStyle name="Currency 7 2 3 5 2 3 4" xfId="25137"/>
    <cellStyle name="Currency 7 2 3 5 2 3 5" xfId="25138"/>
    <cellStyle name="Currency 7 2 3 5 2 3 6" xfId="25139"/>
    <cellStyle name="Currency 7 2 3 5 2 4" xfId="25140"/>
    <cellStyle name="Currency 7 2 3 5 2 5" xfId="25141"/>
    <cellStyle name="Currency 7 2 3 5 2 6" xfId="25142"/>
    <cellStyle name="Currency 7 2 3 5 2 7" xfId="25143"/>
    <cellStyle name="Currency 7 2 3 5 2 8" xfId="25144"/>
    <cellStyle name="Currency 7 2 3 5 3" xfId="25145"/>
    <cellStyle name="Currency 7 2 3 5 3 2" xfId="25146"/>
    <cellStyle name="Currency 7 2 3 5 3 2 2" xfId="25147"/>
    <cellStyle name="Currency 7 2 3 5 3 2 3" xfId="25148"/>
    <cellStyle name="Currency 7 2 3 5 3 2 4" xfId="25149"/>
    <cellStyle name="Currency 7 2 3 5 3 2 5" xfId="25150"/>
    <cellStyle name="Currency 7 2 3 5 3 2 6" xfId="25151"/>
    <cellStyle name="Currency 7 2 3 5 3 3" xfId="25152"/>
    <cellStyle name="Currency 7 2 3 5 3 4" xfId="25153"/>
    <cellStyle name="Currency 7 2 3 5 3 5" xfId="25154"/>
    <cellStyle name="Currency 7 2 3 5 3 6" xfId="25155"/>
    <cellStyle name="Currency 7 2 3 5 3 7" xfId="25156"/>
    <cellStyle name="Currency 7 2 3 5 4" xfId="25157"/>
    <cellStyle name="Currency 7 2 3 5 4 2" xfId="25158"/>
    <cellStyle name="Currency 7 2 3 5 4 3" xfId="25159"/>
    <cellStyle name="Currency 7 2 3 5 4 4" xfId="25160"/>
    <cellStyle name="Currency 7 2 3 5 4 5" xfId="25161"/>
    <cellStyle name="Currency 7 2 3 5 4 6" xfId="25162"/>
    <cellStyle name="Currency 7 2 3 5 5" xfId="25163"/>
    <cellStyle name="Currency 7 2 3 5 6" xfId="25164"/>
    <cellStyle name="Currency 7 2 3 5 7" xfId="25165"/>
    <cellStyle name="Currency 7 2 3 5 8" xfId="25166"/>
    <cellStyle name="Currency 7 2 3 5 9" xfId="25167"/>
    <cellStyle name="Currency 7 2 3 6" xfId="25168"/>
    <cellStyle name="Currency 7 2 3 6 2" xfId="25169"/>
    <cellStyle name="Currency 7 2 3 6 2 2" xfId="25170"/>
    <cellStyle name="Currency 7 2 3 6 2 2 2" xfId="25171"/>
    <cellStyle name="Currency 7 2 3 6 2 2 2 2" xfId="25172"/>
    <cellStyle name="Currency 7 2 3 6 2 2 2 3" xfId="25173"/>
    <cellStyle name="Currency 7 2 3 6 2 2 2 4" xfId="25174"/>
    <cellStyle name="Currency 7 2 3 6 2 2 2 5" xfId="25175"/>
    <cellStyle name="Currency 7 2 3 6 2 2 2 6" xfId="25176"/>
    <cellStyle name="Currency 7 2 3 6 2 2 3" xfId="25177"/>
    <cellStyle name="Currency 7 2 3 6 2 2 4" xfId="25178"/>
    <cellStyle name="Currency 7 2 3 6 2 2 5" xfId="25179"/>
    <cellStyle name="Currency 7 2 3 6 2 2 6" xfId="25180"/>
    <cellStyle name="Currency 7 2 3 6 2 2 7" xfId="25181"/>
    <cellStyle name="Currency 7 2 3 6 2 3" xfId="25182"/>
    <cellStyle name="Currency 7 2 3 6 2 3 2" xfId="25183"/>
    <cellStyle name="Currency 7 2 3 6 2 3 3" xfId="25184"/>
    <cellStyle name="Currency 7 2 3 6 2 3 4" xfId="25185"/>
    <cellStyle name="Currency 7 2 3 6 2 3 5" xfId="25186"/>
    <cellStyle name="Currency 7 2 3 6 2 3 6" xfId="25187"/>
    <cellStyle name="Currency 7 2 3 6 2 4" xfId="25188"/>
    <cellStyle name="Currency 7 2 3 6 2 5" xfId="25189"/>
    <cellStyle name="Currency 7 2 3 6 2 6" xfId="25190"/>
    <cellStyle name="Currency 7 2 3 6 2 7" xfId="25191"/>
    <cellStyle name="Currency 7 2 3 6 2 8" xfId="25192"/>
    <cellStyle name="Currency 7 2 3 6 3" xfId="25193"/>
    <cellStyle name="Currency 7 2 3 6 3 2" xfId="25194"/>
    <cellStyle name="Currency 7 2 3 6 3 2 2" xfId="25195"/>
    <cellStyle name="Currency 7 2 3 6 3 2 3" xfId="25196"/>
    <cellStyle name="Currency 7 2 3 6 3 2 4" xfId="25197"/>
    <cellStyle name="Currency 7 2 3 6 3 2 5" xfId="25198"/>
    <cellStyle name="Currency 7 2 3 6 3 2 6" xfId="25199"/>
    <cellStyle name="Currency 7 2 3 6 3 3" xfId="25200"/>
    <cellStyle name="Currency 7 2 3 6 3 4" xfId="25201"/>
    <cellStyle name="Currency 7 2 3 6 3 5" xfId="25202"/>
    <cellStyle name="Currency 7 2 3 6 3 6" xfId="25203"/>
    <cellStyle name="Currency 7 2 3 6 3 7" xfId="25204"/>
    <cellStyle name="Currency 7 2 3 6 4" xfId="25205"/>
    <cellStyle name="Currency 7 2 3 6 4 2" xfId="25206"/>
    <cellStyle name="Currency 7 2 3 6 4 3" xfId="25207"/>
    <cellStyle name="Currency 7 2 3 6 4 4" xfId="25208"/>
    <cellStyle name="Currency 7 2 3 6 4 5" xfId="25209"/>
    <cellStyle name="Currency 7 2 3 6 4 6" xfId="25210"/>
    <cellStyle name="Currency 7 2 3 6 5" xfId="25211"/>
    <cellStyle name="Currency 7 2 3 6 6" xfId="25212"/>
    <cellStyle name="Currency 7 2 3 6 7" xfId="25213"/>
    <cellStyle name="Currency 7 2 3 6 8" xfId="25214"/>
    <cellStyle name="Currency 7 2 3 6 9" xfId="25215"/>
    <cellStyle name="Currency 7 2 3 7" xfId="25216"/>
    <cellStyle name="Currency 7 2 3 7 2" xfId="25217"/>
    <cellStyle name="Currency 7 2 3 7 2 2" xfId="25218"/>
    <cellStyle name="Currency 7 2 3 7 2 2 2" xfId="25219"/>
    <cellStyle name="Currency 7 2 3 7 2 2 2 2" xfId="25220"/>
    <cellStyle name="Currency 7 2 3 7 2 2 2 3" xfId="25221"/>
    <cellStyle name="Currency 7 2 3 7 2 2 2 4" xfId="25222"/>
    <cellStyle name="Currency 7 2 3 7 2 2 2 5" xfId="25223"/>
    <cellStyle name="Currency 7 2 3 7 2 2 2 6" xfId="25224"/>
    <cellStyle name="Currency 7 2 3 7 2 2 3" xfId="25225"/>
    <cellStyle name="Currency 7 2 3 7 2 2 4" xfId="25226"/>
    <cellStyle name="Currency 7 2 3 7 2 2 5" xfId="25227"/>
    <cellStyle name="Currency 7 2 3 7 2 2 6" xfId="25228"/>
    <cellStyle name="Currency 7 2 3 7 2 2 7" xfId="25229"/>
    <cellStyle name="Currency 7 2 3 7 2 3" xfId="25230"/>
    <cellStyle name="Currency 7 2 3 7 2 3 2" xfId="25231"/>
    <cellStyle name="Currency 7 2 3 7 2 3 3" xfId="25232"/>
    <cellStyle name="Currency 7 2 3 7 2 3 4" xfId="25233"/>
    <cellStyle name="Currency 7 2 3 7 2 3 5" xfId="25234"/>
    <cellStyle name="Currency 7 2 3 7 2 3 6" xfId="25235"/>
    <cellStyle name="Currency 7 2 3 7 2 4" xfId="25236"/>
    <cellStyle name="Currency 7 2 3 7 2 5" xfId="25237"/>
    <cellStyle name="Currency 7 2 3 7 2 6" xfId="25238"/>
    <cellStyle name="Currency 7 2 3 7 2 7" xfId="25239"/>
    <cellStyle name="Currency 7 2 3 7 2 8" xfId="25240"/>
    <cellStyle name="Currency 7 2 3 7 3" xfId="25241"/>
    <cellStyle name="Currency 7 2 3 7 3 2" xfId="25242"/>
    <cellStyle name="Currency 7 2 3 7 3 2 2" xfId="25243"/>
    <cellStyle name="Currency 7 2 3 7 3 2 3" xfId="25244"/>
    <cellStyle name="Currency 7 2 3 7 3 2 4" xfId="25245"/>
    <cellStyle name="Currency 7 2 3 7 3 2 5" xfId="25246"/>
    <cellStyle name="Currency 7 2 3 7 3 2 6" xfId="25247"/>
    <cellStyle name="Currency 7 2 3 7 3 3" xfId="25248"/>
    <cellStyle name="Currency 7 2 3 7 3 4" xfId="25249"/>
    <cellStyle name="Currency 7 2 3 7 3 5" xfId="25250"/>
    <cellStyle name="Currency 7 2 3 7 3 6" xfId="25251"/>
    <cellStyle name="Currency 7 2 3 7 3 7" xfId="25252"/>
    <cellStyle name="Currency 7 2 3 7 4" xfId="25253"/>
    <cellStyle name="Currency 7 2 3 7 4 2" xfId="25254"/>
    <cellStyle name="Currency 7 2 3 7 4 3" xfId="25255"/>
    <cellStyle name="Currency 7 2 3 7 4 4" xfId="25256"/>
    <cellStyle name="Currency 7 2 3 7 4 5" xfId="25257"/>
    <cellStyle name="Currency 7 2 3 7 4 6" xfId="25258"/>
    <cellStyle name="Currency 7 2 3 7 5" xfId="25259"/>
    <cellStyle name="Currency 7 2 3 7 6" xfId="25260"/>
    <cellStyle name="Currency 7 2 3 7 7" xfId="25261"/>
    <cellStyle name="Currency 7 2 3 7 8" xfId="25262"/>
    <cellStyle name="Currency 7 2 3 7 9" xfId="25263"/>
    <cellStyle name="Currency 7 2 3 8" xfId="25264"/>
    <cellStyle name="Currency 7 2 3 8 2" xfId="25265"/>
    <cellStyle name="Currency 7 2 3 8 2 2" xfId="25266"/>
    <cellStyle name="Currency 7 2 3 8 2 2 2" xfId="25267"/>
    <cellStyle name="Currency 7 2 3 8 2 2 3" xfId="25268"/>
    <cellStyle name="Currency 7 2 3 8 2 2 4" xfId="25269"/>
    <cellStyle name="Currency 7 2 3 8 2 2 5" xfId="25270"/>
    <cellStyle name="Currency 7 2 3 8 2 2 6" xfId="25271"/>
    <cellStyle name="Currency 7 2 3 8 2 3" xfId="25272"/>
    <cellStyle name="Currency 7 2 3 8 2 4" xfId="25273"/>
    <cellStyle name="Currency 7 2 3 8 2 5" xfId="25274"/>
    <cellStyle name="Currency 7 2 3 8 2 6" xfId="25275"/>
    <cellStyle name="Currency 7 2 3 8 2 7" xfId="25276"/>
    <cellStyle name="Currency 7 2 3 8 3" xfId="25277"/>
    <cellStyle name="Currency 7 2 3 8 3 2" xfId="25278"/>
    <cellStyle name="Currency 7 2 3 8 3 3" xfId="25279"/>
    <cellStyle name="Currency 7 2 3 8 3 4" xfId="25280"/>
    <cellStyle name="Currency 7 2 3 8 3 5" xfId="25281"/>
    <cellStyle name="Currency 7 2 3 8 3 6" xfId="25282"/>
    <cellStyle name="Currency 7 2 3 8 4" xfId="25283"/>
    <cellStyle name="Currency 7 2 3 8 5" xfId="25284"/>
    <cellStyle name="Currency 7 2 3 8 6" xfId="25285"/>
    <cellStyle name="Currency 7 2 3 8 7" xfId="25286"/>
    <cellStyle name="Currency 7 2 3 8 8" xfId="25287"/>
    <cellStyle name="Currency 7 2 3 9" xfId="25288"/>
    <cellStyle name="Currency 7 2 3 9 2" xfId="25289"/>
    <cellStyle name="Currency 7 2 3 9 2 2" xfId="25290"/>
    <cellStyle name="Currency 7 2 3 9 2 3" xfId="25291"/>
    <cellStyle name="Currency 7 2 3 9 2 4" xfId="25292"/>
    <cellStyle name="Currency 7 2 3 9 2 5" xfId="25293"/>
    <cellStyle name="Currency 7 2 3 9 2 6" xfId="25294"/>
    <cellStyle name="Currency 7 2 3 9 3" xfId="25295"/>
    <cellStyle name="Currency 7 2 3 9 4" xfId="25296"/>
    <cellStyle name="Currency 7 2 3 9 5" xfId="25297"/>
    <cellStyle name="Currency 7 2 3 9 6" xfId="25298"/>
    <cellStyle name="Currency 7 2 3 9 7" xfId="25299"/>
    <cellStyle name="Currency 7 2 4" xfId="25300"/>
    <cellStyle name="Currency 7 2 4 10" xfId="25301"/>
    <cellStyle name="Currency 7 2 4 11" xfId="25302"/>
    <cellStyle name="Currency 7 2 4 12" xfId="25303"/>
    <cellStyle name="Currency 7 2 4 13" xfId="25304"/>
    <cellStyle name="Currency 7 2 4 14" xfId="25305"/>
    <cellStyle name="Currency 7 2 4 2" xfId="25306"/>
    <cellStyle name="Currency 7 2 4 2 2" xfId="25307"/>
    <cellStyle name="Currency 7 2 4 2 2 2" xfId="25308"/>
    <cellStyle name="Currency 7 2 4 2 2 2 2" xfId="25309"/>
    <cellStyle name="Currency 7 2 4 2 2 2 2 2" xfId="25310"/>
    <cellStyle name="Currency 7 2 4 2 2 2 2 3" xfId="25311"/>
    <cellStyle name="Currency 7 2 4 2 2 2 2 4" xfId="25312"/>
    <cellStyle name="Currency 7 2 4 2 2 2 2 5" xfId="25313"/>
    <cellStyle name="Currency 7 2 4 2 2 2 2 6" xfId="25314"/>
    <cellStyle name="Currency 7 2 4 2 2 2 3" xfId="25315"/>
    <cellStyle name="Currency 7 2 4 2 2 2 4" xfId="25316"/>
    <cellStyle name="Currency 7 2 4 2 2 2 5" xfId="25317"/>
    <cellStyle name="Currency 7 2 4 2 2 2 6" xfId="25318"/>
    <cellStyle name="Currency 7 2 4 2 2 2 7" xfId="25319"/>
    <cellStyle name="Currency 7 2 4 2 2 3" xfId="25320"/>
    <cellStyle name="Currency 7 2 4 2 2 3 2" xfId="25321"/>
    <cellStyle name="Currency 7 2 4 2 2 3 3" xfId="25322"/>
    <cellStyle name="Currency 7 2 4 2 2 3 4" xfId="25323"/>
    <cellStyle name="Currency 7 2 4 2 2 3 5" xfId="25324"/>
    <cellStyle name="Currency 7 2 4 2 2 3 6" xfId="25325"/>
    <cellStyle name="Currency 7 2 4 2 2 4" xfId="25326"/>
    <cellStyle name="Currency 7 2 4 2 2 5" xfId="25327"/>
    <cellStyle name="Currency 7 2 4 2 2 6" xfId="25328"/>
    <cellStyle name="Currency 7 2 4 2 2 7" xfId="25329"/>
    <cellStyle name="Currency 7 2 4 2 2 8" xfId="25330"/>
    <cellStyle name="Currency 7 2 4 2 3" xfId="25331"/>
    <cellStyle name="Currency 7 2 4 2 3 2" xfId="25332"/>
    <cellStyle name="Currency 7 2 4 2 3 2 2" xfId="25333"/>
    <cellStyle name="Currency 7 2 4 2 3 2 3" xfId="25334"/>
    <cellStyle name="Currency 7 2 4 2 3 2 4" xfId="25335"/>
    <cellStyle name="Currency 7 2 4 2 3 2 5" xfId="25336"/>
    <cellStyle name="Currency 7 2 4 2 3 2 6" xfId="25337"/>
    <cellStyle name="Currency 7 2 4 2 3 3" xfId="25338"/>
    <cellStyle name="Currency 7 2 4 2 3 4" xfId="25339"/>
    <cellStyle name="Currency 7 2 4 2 3 5" xfId="25340"/>
    <cellStyle name="Currency 7 2 4 2 3 6" xfId="25341"/>
    <cellStyle name="Currency 7 2 4 2 3 7" xfId="25342"/>
    <cellStyle name="Currency 7 2 4 2 4" xfId="25343"/>
    <cellStyle name="Currency 7 2 4 2 4 2" xfId="25344"/>
    <cellStyle name="Currency 7 2 4 2 4 3" xfId="25345"/>
    <cellStyle name="Currency 7 2 4 2 4 4" xfId="25346"/>
    <cellStyle name="Currency 7 2 4 2 4 5" xfId="25347"/>
    <cellStyle name="Currency 7 2 4 2 4 6" xfId="25348"/>
    <cellStyle name="Currency 7 2 4 2 5" xfId="25349"/>
    <cellStyle name="Currency 7 2 4 2 6" xfId="25350"/>
    <cellStyle name="Currency 7 2 4 2 7" xfId="25351"/>
    <cellStyle name="Currency 7 2 4 2 8" xfId="25352"/>
    <cellStyle name="Currency 7 2 4 2 9" xfId="25353"/>
    <cellStyle name="Currency 7 2 4 3" xfId="25354"/>
    <cellStyle name="Currency 7 2 4 3 2" xfId="25355"/>
    <cellStyle name="Currency 7 2 4 3 2 2" xfId="25356"/>
    <cellStyle name="Currency 7 2 4 3 2 2 2" xfId="25357"/>
    <cellStyle name="Currency 7 2 4 3 2 2 2 2" xfId="25358"/>
    <cellStyle name="Currency 7 2 4 3 2 2 2 3" xfId="25359"/>
    <cellStyle name="Currency 7 2 4 3 2 2 2 4" xfId="25360"/>
    <cellStyle name="Currency 7 2 4 3 2 2 2 5" xfId="25361"/>
    <cellStyle name="Currency 7 2 4 3 2 2 2 6" xfId="25362"/>
    <cellStyle name="Currency 7 2 4 3 2 2 3" xfId="25363"/>
    <cellStyle name="Currency 7 2 4 3 2 2 4" xfId="25364"/>
    <cellStyle name="Currency 7 2 4 3 2 2 5" xfId="25365"/>
    <cellStyle name="Currency 7 2 4 3 2 2 6" xfId="25366"/>
    <cellStyle name="Currency 7 2 4 3 2 2 7" xfId="25367"/>
    <cellStyle name="Currency 7 2 4 3 2 3" xfId="25368"/>
    <cellStyle name="Currency 7 2 4 3 2 3 2" xfId="25369"/>
    <cellStyle name="Currency 7 2 4 3 2 3 3" xfId="25370"/>
    <cellStyle name="Currency 7 2 4 3 2 3 4" xfId="25371"/>
    <cellStyle name="Currency 7 2 4 3 2 3 5" xfId="25372"/>
    <cellStyle name="Currency 7 2 4 3 2 3 6" xfId="25373"/>
    <cellStyle name="Currency 7 2 4 3 2 4" xfId="25374"/>
    <cellStyle name="Currency 7 2 4 3 2 5" xfId="25375"/>
    <cellStyle name="Currency 7 2 4 3 2 6" xfId="25376"/>
    <cellStyle name="Currency 7 2 4 3 2 7" xfId="25377"/>
    <cellStyle name="Currency 7 2 4 3 2 8" xfId="25378"/>
    <cellStyle name="Currency 7 2 4 3 3" xfId="25379"/>
    <cellStyle name="Currency 7 2 4 3 3 2" xfId="25380"/>
    <cellStyle name="Currency 7 2 4 3 3 2 2" xfId="25381"/>
    <cellStyle name="Currency 7 2 4 3 3 2 3" xfId="25382"/>
    <cellStyle name="Currency 7 2 4 3 3 2 4" xfId="25383"/>
    <cellStyle name="Currency 7 2 4 3 3 2 5" xfId="25384"/>
    <cellStyle name="Currency 7 2 4 3 3 2 6" xfId="25385"/>
    <cellStyle name="Currency 7 2 4 3 3 3" xfId="25386"/>
    <cellStyle name="Currency 7 2 4 3 3 4" xfId="25387"/>
    <cellStyle name="Currency 7 2 4 3 3 5" xfId="25388"/>
    <cellStyle name="Currency 7 2 4 3 3 6" xfId="25389"/>
    <cellStyle name="Currency 7 2 4 3 3 7" xfId="25390"/>
    <cellStyle name="Currency 7 2 4 3 4" xfId="25391"/>
    <cellStyle name="Currency 7 2 4 3 4 2" xfId="25392"/>
    <cellStyle name="Currency 7 2 4 3 4 3" xfId="25393"/>
    <cellStyle name="Currency 7 2 4 3 4 4" xfId="25394"/>
    <cellStyle name="Currency 7 2 4 3 4 5" xfId="25395"/>
    <cellStyle name="Currency 7 2 4 3 4 6" xfId="25396"/>
    <cellStyle name="Currency 7 2 4 3 5" xfId="25397"/>
    <cellStyle name="Currency 7 2 4 3 6" xfId="25398"/>
    <cellStyle name="Currency 7 2 4 3 7" xfId="25399"/>
    <cellStyle name="Currency 7 2 4 3 8" xfId="25400"/>
    <cellStyle name="Currency 7 2 4 3 9" xfId="25401"/>
    <cellStyle name="Currency 7 2 4 4" xfId="25402"/>
    <cellStyle name="Currency 7 2 4 4 2" xfId="25403"/>
    <cellStyle name="Currency 7 2 4 4 2 2" xfId="25404"/>
    <cellStyle name="Currency 7 2 4 4 2 2 2" xfId="25405"/>
    <cellStyle name="Currency 7 2 4 4 2 2 2 2" xfId="25406"/>
    <cellStyle name="Currency 7 2 4 4 2 2 2 3" xfId="25407"/>
    <cellStyle name="Currency 7 2 4 4 2 2 2 4" xfId="25408"/>
    <cellStyle name="Currency 7 2 4 4 2 2 2 5" xfId="25409"/>
    <cellStyle name="Currency 7 2 4 4 2 2 2 6" xfId="25410"/>
    <cellStyle name="Currency 7 2 4 4 2 2 3" xfId="25411"/>
    <cellStyle name="Currency 7 2 4 4 2 2 4" xfId="25412"/>
    <cellStyle name="Currency 7 2 4 4 2 2 5" xfId="25413"/>
    <cellStyle name="Currency 7 2 4 4 2 2 6" xfId="25414"/>
    <cellStyle name="Currency 7 2 4 4 2 2 7" xfId="25415"/>
    <cellStyle name="Currency 7 2 4 4 2 3" xfId="25416"/>
    <cellStyle name="Currency 7 2 4 4 2 3 2" xfId="25417"/>
    <cellStyle name="Currency 7 2 4 4 2 3 3" xfId="25418"/>
    <cellStyle name="Currency 7 2 4 4 2 3 4" xfId="25419"/>
    <cellStyle name="Currency 7 2 4 4 2 3 5" xfId="25420"/>
    <cellStyle name="Currency 7 2 4 4 2 3 6" xfId="25421"/>
    <cellStyle name="Currency 7 2 4 4 2 4" xfId="25422"/>
    <cellStyle name="Currency 7 2 4 4 2 5" xfId="25423"/>
    <cellStyle name="Currency 7 2 4 4 2 6" xfId="25424"/>
    <cellStyle name="Currency 7 2 4 4 2 7" xfId="25425"/>
    <cellStyle name="Currency 7 2 4 4 2 8" xfId="25426"/>
    <cellStyle name="Currency 7 2 4 4 3" xfId="25427"/>
    <cellStyle name="Currency 7 2 4 4 3 2" xfId="25428"/>
    <cellStyle name="Currency 7 2 4 4 3 2 2" xfId="25429"/>
    <cellStyle name="Currency 7 2 4 4 3 2 3" xfId="25430"/>
    <cellStyle name="Currency 7 2 4 4 3 2 4" xfId="25431"/>
    <cellStyle name="Currency 7 2 4 4 3 2 5" xfId="25432"/>
    <cellStyle name="Currency 7 2 4 4 3 2 6" xfId="25433"/>
    <cellStyle name="Currency 7 2 4 4 3 3" xfId="25434"/>
    <cellStyle name="Currency 7 2 4 4 3 4" xfId="25435"/>
    <cellStyle name="Currency 7 2 4 4 3 5" xfId="25436"/>
    <cellStyle name="Currency 7 2 4 4 3 6" xfId="25437"/>
    <cellStyle name="Currency 7 2 4 4 3 7" xfId="25438"/>
    <cellStyle name="Currency 7 2 4 4 4" xfId="25439"/>
    <cellStyle name="Currency 7 2 4 4 4 2" xfId="25440"/>
    <cellStyle name="Currency 7 2 4 4 4 3" xfId="25441"/>
    <cellStyle name="Currency 7 2 4 4 4 4" xfId="25442"/>
    <cellStyle name="Currency 7 2 4 4 4 5" xfId="25443"/>
    <cellStyle name="Currency 7 2 4 4 4 6" xfId="25444"/>
    <cellStyle name="Currency 7 2 4 4 5" xfId="25445"/>
    <cellStyle name="Currency 7 2 4 4 6" xfId="25446"/>
    <cellStyle name="Currency 7 2 4 4 7" xfId="25447"/>
    <cellStyle name="Currency 7 2 4 4 8" xfId="25448"/>
    <cellStyle name="Currency 7 2 4 4 9" xfId="25449"/>
    <cellStyle name="Currency 7 2 4 5" xfId="25450"/>
    <cellStyle name="Currency 7 2 4 5 2" xfId="25451"/>
    <cellStyle name="Currency 7 2 4 5 2 2" xfId="25452"/>
    <cellStyle name="Currency 7 2 4 5 2 2 2" xfId="25453"/>
    <cellStyle name="Currency 7 2 4 5 2 2 2 2" xfId="25454"/>
    <cellStyle name="Currency 7 2 4 5 2 2 2 3" xfId="25455"/>
    <cellStyle name="Currency 7 2 4 5 2 2 2 4" xfId="25456"/>
    <cellStyle name="Currency 7 2 4 5 2 2 2 5" xfId="25457"/>
    <cellStyle name="Currency 7 2 4 5 2 2 2 6" xfId="25458"/>
    <cellStyle name="Currency 7 2 4 5 2 2 3" xfId="25459"/>
    <cellStyle name="Currency 7 2 4 5 2 2 4" xfId="25460"/>
    <cellStyle name="Currency 7 2 4 5 2 2 5" xfId="25461"/>
    <cellStyle name="Currency 7 2 4 5 2 2 6" xfId="25462"/>
    <cellStyle name="Currency 7 2 4 5 2 2 7" xfId="25463"/>
    <cellStyle name="Currency 7 2 4 5 2 3" xfId="25464"/>
    <cellStyle name="Currency 7 2 4 5 2 3 2" xfId="25465"/>
    <cellStyle name="Currency 7 2 4 5 2 3 3" xfId="25466"/>
    <cellStyle name="Currency 7 2 4 5 2 3 4" xfId="25467"/>
    <cellStyle name="Currency 7 2 4 5 2 3 5" xfId="25468"/>
    <cellStyle name="Currency 7 2 4 5 2 3 6" xfId="25469"/>
    <cellStyle name="Currency 7 2 4 5 2 4" xfId="25470"/>
    <cellStyle name="Currency 7 2 4 5 2 5" xfId="25471"/>
    <cellStyle name="Currency 7 2 4 5 2 6" xfId="25472"/>
    <cellStyle name="Currency 7 2 4 5 2 7" xfId="25473"/>
    <cellStyle name="Currency 7 2 4 5 2 8" xfId="25474"/>
    <cellStyle name="Currency 7 2 4 5 3" xfId="25475"/>
    <cellStyle name="Currency 7 2 4 5 3 2" xfId="25476"/>
    <cellStyle name="Currency 7 2 4 5 3 2 2" xfId="25477"/>
    <cellStyle name="Currency 7 2 4 5 3 2 3" xfId="25478"/>
    <cellStyle name="Currency 7 2 4 5 3 2 4" xfId="25479"/>
    <cellStyle name="Currency 7 2 4 5 3 2 5" xfId="25480"/>
    <cellStyle name="Currency 7 2 4 5 3 2 6" xfId="25481"/>
    <cellStyle name="Currency 7 2 4 5 3 3" xfId="25482"/>
    <cellStyle name="Currency 7 2 4 5 3 4" xfId="25483"/>
    <cellStyle name="Currency 7 2 4 5 3 5" xfId="25484"/>
    <cellStyle name="Currency 7 2 4 5 3 6" xfId="25485"/>
    <cellStyle name="Currency 7 2 4 5 3 7" xfId="25486"/>
    <cellStyle name="Currency 7 2 4 5 4" xfId="25487"/>
    <cellStyle name="Currency 7 2 4 5 4 2" xfId="25488"/>
    <cellStyle name="Currency 7 2 4 5 4 3" xfId="25489"/>
    <cellStyle name="Currency 7 2 4 5 4 4" xfId="25490"/>
    <cellStyle name="Currency 7 2 4 5 4 5" xfId="25491"/>
    <cellStyle name="Currency 7 2 4 5 4 6" xfId="25492"/>
    <cellStyle name="Currency 7 2 4 5 5" xfId="25493"/>
    <cellStyle name="Currency 7 2 4 5 6" xfId="25494"/>
    <cellStyle name="Currency 7 2 4 5 7" xfId="25495"/>
    <cellStyle name="Currency 7 2 4 5 8" xfId="25496"/>
    <cellStyle name="Currency 7 2 4 5 9" xfId="25497"/>
    <cellStyle name="Currency 7 2 4 6" xfId="25498"/>
    <cellStyle name="Currency 7 2 4 6 2" xfId="25499"/>
    <cellStyle name="Currency 7 2 4 6 2 2" xfId="25500"/>
    <cellStyle name="Currency 7 2 4 6 2 2 2" xfId="25501"/>
    <cellStyle name="Currency 7 2 4 6 2 2 2 2" xfId="25502"/>
    <cellStyle name="Currency 7 2 4 6 2 2 2 3" xfId="25503"/>
    <cellStyle name="Currency 7 2 4 6 2 2 2 4" xfId="25504"/>
    <cellStyle name="Currency 7 2 4 6 2 2 2 5" xfId="25505"/>
    <cellStyle name="Currency 7 2 4 6 2 2 2 6" xfId="25506"/>
    <cellStyle name="Currency 7 2 4 6 2 2 3" xfId="25507"/>
    <cellStyle name="Currency 7 2 4 6 2 2 4" xfId="25508"/>
    <cellStyle name="Currency 7 2 4 6 2 2 5" xfId="25509"/>
    <cellStyle name="Currency 7 2 4 6 2 2 6" xfId="25510"/>
    <cellStyle name="Currency 7 2 4 6 2 2 7" xfId="25511"/>
    <cellStyle name="Currency 7 2 4 6 2 3" xfId="25512"/>
    <cellStyle name="Currency 7 2 4 6 2 3 2" xfId="25513"/>
    <cellStyle name="Currency 7 2 4 6 2 3 3" xfId="25514"/>
    <cellStyle name="Currency 7 2 4 6 2 3 4" xfId="25515"/>
    <cellStyle name="Currency 7 2 4 6 2 3 5" xfId="25516"/>
    <cellStyle name="Currency 7 2 4 6 2 3 6" xfId="25517"/>
    <cellStyle name="Currency 7 2 4 6 2 4" xfId="25518"/>
    <cellStyle name="Currency 7 2 4 6 2 5" xfId="25519"/>
    <cellStyle name="Currency 7 2 4 6 2 6" xfId="25520"/>
    <cellStyle name="Currency 7 2 4 6 2 7" xfId="25521"/>
    <cellStyle name="Currency 7 2 4 6 2 8" xfId="25522"/>
    <cellStyle name="Currency 7 2 4 6 3" xfId="25523"/>
    <cellStyle name="Currency 7 2 4 6 3 2" xfId="25524"/>
    <cellStyle name="Currency 7 2 4 6 3 2 2" xfId="25525"/>
    <cellStyle name="Currency 7 2 4 6 3 2 3" xfId="25526"/>
    <cellStyle name="Currency 7 2 4 6 3 2 4" xfId="25527"/>
    <cellStyle name="Currency 7 2 4 6 3 2 5" xfId="25528"/>
    <cellStyle name="Currency 7 2 4 6 3 2 6" xfId="25529"/>
    <cellStyle name="Currency 7 2 4 6 3 3" xfId="25530"/>
    <cellStyle name="Currency 7 2 4 6 3 4" xfId="25531"/>
    <cellStyle name="Currency 7 2 4 6 3 5" xfId="25532"/>
    <cellStyle name="Currency 7 2 4 6 3 6" xfId="25533"/>
    <cellStyle name="Currency 7 2 4 6 3 7" xfId="25534"/>
    <cellStyle name="Currency 7 2 4 6 4" xfId="25535"/>
    <cellStyle name="Currency 7 2 4 6 4 2" xfId="25536"/>
    <cellStyle name="Currency 7 2 4 6 4 3" xfId="25537"/>
    <cellStyle name="Currency 7 2 4 6 4 4" xfId="25538"/>
    <cellStyle name="Currency 7 2 4 6 4 5" xfId="25539"/>
    <cellStyle name="Currency 7 2 4 6 4 6" xfId="25540"/>
    <cellStyle name="Currency 7 2 4 6 5" xfId="25541"/>
    <cellStyle name="Currency 7 2 4 6 6" xfId="25542"/>
    <cellStyle name="Currency 7 2 4 6 7" xfId="25543"/>
    <cellStyle name="Currency 7 2 4 6 8" xfId="25544"/>
    <cellStyle name="Currency 7 2 4 6 9" xfId="25545"/>
    <cellStyle name="Currency 7 2 4 7" xfId="25546"/>
    <cellStyle name="Currency 7 2 4 7 2" xfId="25547"/>
    <cellStyle name="Currency 7 2 4 7 2 2" xfId="25548"/>
    <cellStyle name="Currency 7 2 4 7 2 2 2" xfId="25549"/>
    <cellStyle name="Currency 7 2 4 7 2 2 3" xfId="25550"/>
    <cellStyle name="Currency 7 2 4 7 2 2 4" xfId="25551"/>
    <cellStyle name="Currency 7 2 4 7 2 2 5" xfId="25552"/>
    <cellStyle name="Currency 7 2 4 7 2 2 6" xfId="25553"/>
    <cellStyle name="Currency 7 2 4 7 2 3" xfId="25554"/>
    <cellStyle name="Currency 7 2 4 7 2 4" xfId="25555"/>
    <cellStyle name="Currency 7 2 4 7 2 5" xfId="25556"/>
    <cellStyle name="Currency 7 2 4 7 2 6" xfId="25557"/>
    <cellStyle name="Currency 7 2 4 7 2 7" xfId="25558"/>
    <cellStyle name="Currency 7 2 4 7 3" xfId="25559"/>
    <cellStyle name="Currency 7 2 4 7 3 2" xfId="25560"/>
    <cellStyle name="Currency 7 2 4 7 3 3" xfId="25561"/>
    <cellStyle name="Currency 7 2 4 7 3 4" xfId="25562"/>
    <cellStyle name="Currency 7 2 4 7 3 5" xfId="25563"/>
    <cellStyle name="Currency 7 2 4 7 3 6" xfId="25564"/>
    <cellStyle name="Currency 7 2 4 7 4" xfId="25565"/>
    <cellStyle name="Currency 7 2 4 7 5" xfId="25566"/>
    <cellStyle name="Currency 7 2 4 7 6" xfId="25567"/>
    <cellStyle name="Currency 7 2 4 7 7" xfId="25568"/>
    <cellStyle name="Currency 7 2 4 7 8" xfId="25569"/>
    <cellStyle name="Currency 7 2 4 8" xfId="25570"/>
    <cellStyle name="Currency 7 2 4 8 2" xfId="25571"/>
    <cellStyle name="Currency 7 2 4 8 2 2" xfId="25572"/>
    <cellStyle name="Currency 7 2 4 8 2 3" xfId="25573"/>
    <cellStyle name="Currency 7 2 4 8 2 4" xfId="25574"/>
    <cellStyle name="Currency 7 2 4 8 2 5" xfId="25575"/>
    <cellStyle name="Currency 7 2 4 8 2 6" xfId="25576"/>
    <cellStyle name="Currency 7 2 4 8 3" xfId="25577"/>
    <cellStyle name="Currency 7 2 4 8 4" xfId="25578"/>
    <cellStyle name="Currency 7 2 4 8 5" xfId="25579"/>
    <cellStyle name="Currency 7 2 4 8 6" xfId="25580"/>
    <cellStyle name="Currency 7 2 4 8 7" xfId="25581"/>
    <cellStyle name="Currency 7 2 4 9" xfId="25582"/>
    <cellStyle name="Currency 7 2 4 9 2" xfId="25583"/>
    <cellStyle name="Currency 7 2 4 9 3" xfId="25584"/>
    <cellStyle name="Currency 7 2 4 9 4" xfId="25585"/>
    <cellStyle name="Currency 7 2 4 9 5" xfId="25586"/>
    <cellStyle name="Currency 7 2 4 9 6" xfId="25587"/>
    <cellStyle name="Currency 7 2 5" xfId="25588"/>
    <cellStyle name="Currency 7 2 5 10" xfId="25589"/>
    <cellStyle name="Currency 7 2 5 11" xfId="25590"/>
    <cellStyle name="Currency 7 2 5 12" xfId="25591"/>
    <cellStyle name="Currency 7 2 5 13" xfId="25592"/>
    <cellStyle name="Currency 7 2 5 14" xfId="25593"/>
    <cellStyle name="Currency 7 2 5 2" xfId="25594"/>
    <cellStyle name="Currency 7 2 5 2 2" xfId="25595"/>
    <cellStyle name="Currency 7 2 5 2 2 2" xfId="25596"/>
    <cellStyle name="Currency 7 2 5 2 2 2 2" xfId="25597"/>
    <cellStyle name="Currency 7 2 5 2 2 2 2 2" xfId="25598"/>
    <cellStyle name="Currency 7 2 5 2 2 2 2 3" xfId="25599"/>
    <cellStyle name="Currency 7 2 5 2 2 2 2 4" xfId="25600"/>
    <cellStyle name="Currency 7 2 5 2 2 2 2 5" xfId="25601"/>
    <cellStyle name="Currency 7 2 5 2 2 2 2 6" xfId="25602"/>
    <cellStyle name="Currency 7 2 5 2 2 2 3" xfId="25603"/>
    <cellStyle name="Currency 7 2 5 2 2 2 4" xfId="25604"/>
    <cellStyle name="Currency 7 2 5 2 2 2 5" xfId="25605"/>
    <cellStyle name="Currency 7 2 5 2 2 2 6" xfId="25606"/>
    <cellStyle name="Currency 7 2 5 2 2 2 7" xfId="25607"/>
    <cellStyle name="Currency 7 2 5 2 2 3" xfId="25608"/>
    <cellStyle name="Currency 7 2 5 2 2 3 2" xfId="25609"/>
    <cellStyle name="Currency 7 2 5 2 2 3 3" xfId="25610"/>
    <cellStyle name="Currency 7 2 5 2 2 3 4" xfId="25611"/>
    <cellStyle name="Currency 7 2 5 2 2 3 5" xfId="25612"/>
    <cellStyle name="Currency 7 2 5 2 2 3 6" xfId="25613"/>
    <cellStyle name="Currency 7 2 5 2 2 4" xfId="25614"/>
    <cellStyle name="Currency 7 2 5 2 2 5" xfId="25615"/>
    <cellStyle name="Currency 7 2 5 2 2 6" xfId="25616"/>
    <cellStyle name="Currency 7 2 5 2 2 7" xfId="25617"/>
    <cellStyle name="Currency 7 2 5 2 2 8" xfId="25618"/>
    <cellStyle name="Currency 7 2 5 2 3" xfId="25619"/>
    <cellStyle name="Currency 7 2 5 2 3 2" xfId="25620"/>
    <cellStyle name="Currency 7 2 5 2 3 2 2" xfId="25621"/>
    <cellStyle name="Currency 7 2 5 2 3 2 3" xfId="25622"/>
    <cellStyle name="Currency 7 2 5 2 3 2 4" xfId="25623"/>
    <cellStyle name="Currency 7 2 5 2 3 2 5" xfId="25624"/>
    <cellStyle name="Currency 7 2 5 2 3 2 6" xfId="25625"/>
    <cellStyle name="Currency 7 2 5 2 3 3" xfId="25626"/>
    <cellStyle name="Currency 7 2 5 2 3 4" xfId="25627"/>
    <cellStyle name="Currency 7 2 5 2 3 5" xfId="25628"/>
    <cellStyle name="Currency 7 2 5 2 3 6" xfId="25629"/>
    <cellStyle name="Currency 7 2 5 2 3 7" xfId="25630"/>
    <cellStyle name="Currency 7 2 5 2 4" xfId="25631"/>
    <cellStyle name="Currency 7 2 5 2 4 2" xfId="25632"/>
    <cellStyle name="Currency 7 2 5 2 4 3" xfId="25633"/>
    <cellStyle name="Currency 7 2 5 2 4 4" xfId="25634"/>
    <cellStyle name="Currency 7 2 5 2 4 5" xfId="25635"/>
    <cellStyle name="Currency 7 2 5 2 4 6" xfId="25636"/>
    <cellStyle name="Currency 7 2 5 2 5" xfId="25637"/>
    <cellStyle name="Currency 7 2 5 2 6" xfId="25638"/>
    <cellStyle name="Currency 7 2 5 2 7" xfId="25639"/>
    <cellStyle name="Currency 7 2 5 2 8" xfId="25640"/>
    <cellStyle name="Currency 7 2 5 2 9" xfId="25641"/>
    <cellStyle name="Currency 7 2 5 3" xfId="25642"/>
    <cellStyle name="Currency 7 2 5 3 2" xfId="25643"/>
    <cellStyle name="Currency 7 2 5 3 2 2" xfId="25644"/>
    <cellStyle name="Currency 7 2 5 3 2 2 2" xfId="25645"/>
    <cellStyle name="Currency 7 2 5 3 2 2 2 2" xfId="25646"/>
    <cellStyle name="Currency 7 2 5 3 2 2 2 3" xfId="25647"/>
    <cellStyle name="Currency 7 2 5 3 2 2 2 4" xfId="25648"/>
    <cellStyle name="Currency 7 2 5 3 2 2 2 5" xfId="25649"/>
    <cellStyle name="Currency 7 2 5 3 2 2 2 6" xfId="25650"/>
    <cellStyle name="Currency 7 2 5 3 2 2 3" xfId="25651"/>
    <cellStyle name="Currency 7 2 5 3 2 2 4" xfId="25652"/>
    <cellStyle name="Currency 7 2 5 3 2 2 5" xfId="25653"/>
    <cellStyle name="Currency 7 2 5 3 2 2 6" xfId="25654"/>
    <cellStyle name="Currency 7 2 5 3 2 2 7" xfId="25655"/>
    <cellStyle name="Currency 7 2 5 3 2 3" xfId="25656"/>
    <cellStyle name="Currency 7 2 5 3 2 3 2" xfId="25657"/>
    <cellStyle name="Currency 7 2 5 3 2 3 3" xfId="25658"/>
    <cellStyle name="Currency 7 2 5 3 2 3 4" xfId="25659"/>
    <cellStyle name="Currency 7 2 5 3 2 3 5" xfId="25660"/>
    <cellStyle name="Currency 7 2 5 3 2 3 6" xfId="25661"/>
    <cellStyle name="Currency 7 2 5 3 2 4" xfId="25662"/>
    <cellStyle name="Currency 7 2 5 3 2 5" xfId="25663"/>
    <cellStyle name="Currency 7 2 5 3 2 6" xfId="25664"/>
    <cellStyle name="Currency 7 2 5 3 2 7" xfId="25665"/>
    <cellStyle name="Currency 7 2 5 3 2 8" xfId="25666"/>
    <cellStyle name="Currency 7 2 5 3 3" xfId="25667"/>
    <cellStyle name="Currency 7 2 5 3 3 2" xfId="25668"/>
    <cellStyle name="Currency 7 2 5 3 3 2 2" xfId="25669"/>
    <cellStyle name="Currency 7 2 5 3 3 2 3" xfId="25670"/>
    <cellStyle name="Currency 7 2 5 3 3 2 4" xfId="25671"/>
    <cellStyle name="Currency 7 2 5 3 3 2 5" xfId="25672"/>
    <cellStyle name="Currency 7 2 5 3 3 2 6" xfId="25673"/>
    <cellStyle name="Currency 7 2 5 3 3 3" xfId="25674"/>
    <cellStyle name="Currency 7 2 5 3 3 4" xfId="25675"/>
    <cellStyle name="Currency 7 2 5 3 3 5" xfId="25676"/>
    <cellStyle name="Currency 7 2 5 3 3 6" xfId="25677"/>
    <cellStyle name="Currency 7 2 5 3 3 7" xfId="25678"/>
    <cellStyle name="Currency 7 2 5 3 4" xfId="25679"/>
    <cellStyle name="Currency 7 2 5 3 4 2" xfId="25680"/>
    <cellStyle name="Currency 7 2 5 3 4 3" xfId="25681"/>
    <cellStyle name="Currency 7 2 5 3 4 4" xfId="25682"/>
    <cellStyle name="Currency 7 2 5 3 4 5" xfId="25683"/>
    <cellStyle name="Currency 7 2 5 3 4 6" xfId="25684"/>
    <cellStyle name="Currency 7 2 5 3 5" xfId="25685"/>
    <cellStyle name="Currency 7 2 5 3 6" xfId="25686"/>
    <cellStyle name="Currency 7 2 5 3 7" xfId="25687"/>
    <cellStyle name="Currency 7 2 5 3 8" xfId="25688"/>
    <cellStyle name="Currency 7 2 5 3 9" xfId="25689"/>
    <cellStyle name="Currency 7 2 5 4" xfId="25690"/>
    <cellStyle name="Currency 7 2 5 4 2" xfId="25691"/>
    <cellStyle name="Currency 7 2 5 4 2 2" xfId="25692"/>
    <cellStyle name="Currency 7 2 5 4 2 2 2" xfId="25693"/>
    <cellStyle name="Currency 7 2 5 4 2 2 2 2" xfId="25694"/>
    <cellStyle name="Currency 7 2 5 4 2 2 2 3" xfId="25695"/>
    <cellStyle name="Currency 7 2 5 4 2 2 2 4" xfId="25696"/>
    <cellStyle name="Currency 7 2 5 4 2 2 2 5" xfId="25697"/>
    <cellStyle name="Currency 7 2 5 4 2 2 2 6" xfId="25698"/>
    <cellStyle name="Currency 7 2 5 4 2 2 3" xfId="25699"/>
    <cellStyle name="Currency 7 2 5 4 2 2 4" xfId="25700"/>
    <cellStyle name="Currency 7 2 5 4 2 2 5" xfId="25701"/>
    <cellStyle name="Currency 7 2 5 4 2 2 6" xfId="25702"/>
    <cellStyle name="Currency 7 2 5 4 2 2 7" xfId="25703"/>
    <cellStyle name="Currency 7 2 5 4 2 3" xfId="25704"/>
    <cellStyle name="Currency 7 2 5 4 2 3 2" xfId="25705"/>
    <cellStyle name="Currency 7 2 5 4 2 3 3" xfId="25706"/>
    <cellStyle name="Currency 7 2 5 4 2 3 4" xfId="25707"/>
    <cellStyle name="Currency 7 2 5 4 2 3 5" xfId="25708"/>
    <cellStyle name="Currency 7 2 5 4 2 3 6" xfId="25709"/>
    <cellStyle name="Currency 7 2 5 4 2 4" xfId="25710"/>
    <cellStyle name="Currency 7 2 5 4 2 5" xfId="25711"/>
    <cellStyle name="Currency 7 2 5 4 2 6" xfId="25712"/>
    <cellStyle name="Currency 7 2 5 4 2 7" xfId="25713"/>
    <cellStyle name="Currency 7 2 5 4 2 8" xfId="25714"/>
    <cellStyle name="Currency 7 2 5 4 3" xfId="25715"/>
    <cellStyle name="Currency 7 2 5 4 3 2" xfId="25716"/>
    <cellStyle name="Currency 7 2 5 4 3 2 2" xfId="25717"/>
    <cellStyle name="Currency 7 2 5 4 3 2 3" xfId="25718"/>
    <cellStyle name="Currency 7 2 5 4 3 2 4" xfId="25719"/>
    <cellStyle name="Currency 7 2 5 4 3 2 5" xfId="25720"/>
    <cellStyle name="Currency 7 2 5 4 3 2 6" xfId="25721"/>
    <cellStyle name="Currency 7 2 5 4 3 3" xfId="25722"/>
    <cellStyle name="Currency 7 2 5 4 3 4" xfId="25723"/>
    <cellStyle name="Currency 7 2 5 4 3 5" xfId="25724"/>
    <cellStyle name="Currency 7 2 5 4 3 6" xfId="25725"/>
    <cellStyle name="Currency 7 2 5 4 3 7" xfId="25726"/>
    <cellStyle name="Currency 7 2 5 4 4" xfId="25727"/>
    <cellStyle name="Currency 7 2 5 4 4 2" xfId="25728"/>
    <cellStyle name="Currency 7 2 5 4 4 3" xfId="25729"/>
    <cellStyle name="Currency 7 2 5 4 4 4" xfId="25730"/>
    <cellStyle name="Currency 7 2 5 4 4 5" xfId="25731"/>
    <cellStyle name="Currency 7 2 5 4 4 6" xfId="25732"/>
    <cellStyle name="Currency 7 2 5 4 5" xfId="25733"/>
    <cellStyle name="Currency 7 2 5 4 6" xfId="25734"/>
    <cellStyle name="Currency 7 2 5 4 7" xfId="25735"/>
    <cellStyle name="Currency 7 2 5 4 8" xfId="25736"/>
    <cellStyle name="Currency 7 2 5 4 9" xfId="25737"/>
    <cellStyle name="Currency 7 2 5 5" xfId="25738"/>
    <cellStyle name="Currency 7 2 5 5 2" xfId="25739"/>
    <cellStyle name="Currency 7 2 5 5 2 2" xfId="25740"/>
    <cellStyle name="Currency 7 2 5 5 2 2 2" xfId="25741"/>
    <cellStyle name="Currency 7 2 5 5 2 2 2 2" xfId="25742"/>
    <cellStyle name="Currency 7 2 5 5 2 2 2 3" xfId="25743"/>
    <cellStyle name="Currency 7 2 5 5 2 2 2 4" xfId="25744"/>
    <cellStyle name="Currency 7 2 5 5 2 2 2 5" xfId="25745"/>
    <cellStyle name="Currency 7 2 5 5 2 2 2 6" xfId="25746"/>
    <cellStyle name="Currency 7 2 5 5 2 2 3" xfId="25747"/>
    <cellStyle name="Currency 7 2 5 5 2 2 4" xfId="25748"/>
    <cellStyle name="Currency 7 2 5 5 2 2 5" xfId="25749"/>
    <cellStyle name="Currency 7 2 5 5 2 2 6" xfId="25750"/>
    <cellStyle name="Currency 7 2 5 5 2 2 7" xfId="25751"/>
    <cellStyle name="Currency 7 2 5 5 2 3" xfId="25752"/>
    <cellStyle name="Currency 7 2 5 5 2 3 2" xfId="25753"/>
    <cellStyle name="Currency 7 2 5 5 2 3 3" xfId="25754"/>
    <cellStyle name="Currency 7 2 5 5 2 3 4" xfId="25755"/>
    <cellStyle name="Currency 7 2 5 5 2 3 5" xfId="25756"/>
    <cellStyle name="Currency 7 2 5 5 2 3 6" xfId="25757"/>
    <cellStyle name="Currency 7 2 5 5 2 4" xfId="25758"/>
    <cellStyle name="Currency 7 2 5 5 2 5" xfId="25759"/>
    <cellStyle name="Currency 7 2 5 5 2 6" xfId="25760"/>
    <cellStyle name="Currency 7 2 5 5 2 7" xfId="25761"/>
    <cellStyle name="Currency 7 2 5 5 2 8" xfId="25762"/>
    <cellStyle name="Currency 7 2 5 5 3" xfId="25763"/>
    <cellStyle name="Currency 7 2 5 5 3 2" xfId="25764"/>
    <cellStyle name="Currency 7 2 5 5 3 2 2" xfId="25765"/>
    <cellStyle name="Currency 7 2 5 5 3 2 3" xfId="25766"/>
    <cellStyle name="Currency 7 2 5 5 3 2 4" xfId="25767"/>
    <cellStyle name="Currency 7 2 5 5 3 2 5" xfId="25768"/>
    <cellStyle name="Currency 7 2 5 5 3 2 6" xfId="25769"/>
    <cellStyle name="Currency 7 2 5 5 3 3" xfId="25770"/>
    <cellStyle name="Currency 7 2 5 5 3 4" xfId="25771"/>
    <cellStyle name="Currency 7 2 5 5 3 5" xfId="25772"/>
    <cellStyle name="Currency 7 2 5 5 3 6" xfId="25773"/>
    <cellStyle name="Currency 7 2 5 5 3 7" xfId="25774"/>
    <cellStyle name="Currency 7 2 5 5 4" xfId="25775"/>
    <cellStyle name="Currency 7 2 5 5 4 2" xfId="25776"/>
    <cellStyle name="Currency 7 2 5 5 4 3" xfId="25777"/>
    <cellStyle name="Currency 7 2 5 5 4 4" xfId="25778"/>
    <cellStyle name="Currency 7 2 5 5 4 5" xfId="25779"/>
    <cellStyle name="Currency 7 2 5 5 4 6" xfId="25780"/>
    <cellStyle name="Currency 7 2 5 5 5" xfId="25781"/>
    <cellStyle name="Currency 7 2 5 5 6" xfId="25782"/>
    <cellStyle name="Currency 7 2 5 5 7" xfId="25783"/>
    <cellStyle name="Currency 7 2 5 5 8" xfId="25784"/>
    <cellStyle name="Currency 7 2 5 5 9" xfId="25785"/>
    <cellStyle name="Currency 7 2 5 6" xfId="25786"/>
    <cellStyle name="Currency 7 2 5 6 2" xfId="25787"/>
    <cellStyle name="Currency 7 2 5 6 2 2" xfId="25788"/>
    <cellStyle name="Currency 7 2 5 6 2 2 2" xfId="25789"/>
    <cellStyle name="Currency 7 2 5 6 2 2 2 2" xfId="25790"/>
    <cellStyle name="Currency 7 2 5 6 2 2 2 3" xfId="25791"/>
    <cellStyle name="Currency 7 2 5 6 2 2 2 4" xfId="25792"/>
    <cellStyle name="Currency 7 2 5 6 2 2 2 5" xfId="25793"/>
    <cellStyle name="Currency 7 2 5 6 2 2 2 6" xfId="25794"/>
    <cellStyle name="Currency 7 2 5 6 2 2 3" xfId="25795"/>
    <cellStyle name="Currency 7 2 5 6 2 2 4" xfId="25796"/>
    <cellStyle name="Currency 7 2 5 6 2 2 5" xfId="25797"/>
    <cellStyle name="Currency 7 2 5 6 2 2 6" xfId="25798"/>
    <cellStyle name="Currency 7 2 5 6 2 2 7" xfId="25799"/>
    <cellStyle name="Currency 7 2 5 6 2 3" xfId="25800"/>
    <cellStyle name="Currency 7 2 5 6 2 3 2" xfId="25801"/>
    <cellStyle name="Currency 7 2 5 6 2 3 3" xfId="25802"/>
    <cellStyle name="Currency 7 2 5 6 2 3 4" xfId="25803"/>
    <cellStyle name="Currency 7 2 5 6 2 3 5" xfId="25804"/>
    <cellStyle name="Currency 7 2 5 6 2 3 6" xfId="25805"/>
    <cellStyle name="Currency 7 2 5 6 2 4" xfId="25806"/>
    <cellStyle name="Currency 7 2 5 6 2 5" xfId="25807"/>
    <cellStyle name="Currency 7 2 5 6 2 6" xfId="25808"/>
    <cellStyle name="Currency 7 2 5 6 2 7" xfId="25809"/>
    <cellStyle name="Currency 7 2 5 6 2 8" xfId="25810"/>
    <cellStyle name="Currency 7 2 5 6 3" xfId="25811"/>
    <cellStyle name="Currency 7 2 5 6 3 2" xfId="25812"/>
    <cellStyle name="Currency 7 2 5 6 3 2 2" xfId="25813"/>
    <cellStyle name="Currency 7 2 5 6 3 2 3" xfId="25814"/>
    <cellStyle name="Currency 7 2 5 6 3 2 4" xfId="25815"/>
    <cellStyle name="Currency 7 2 5 6 3 2 5" xfId="25816"/>
    <cellStyle name="Currency 7 2 5 6 3 2 6" xfId="25817"/>
    <cellStyle name="Currency 7 2 5 6 3 3" xfId="25818"/>
    <cellStyle name="Currency 7 2 5 6 3 4" xfId="25819"/>
    <cellStyle name="Currency 7 2 5 6 3 5" xfId="25820"/>
    <cellStyle name="Currency 7 2 5 6 3 6" xfId="25821"/>
    <cellStyle name="Currency 7 2 5 6 3 7" xfId="25822"/>
    <cellStyle name="Currency 7 2 5 6 4" xfId="25823"/>
    <cellStyle name="Currency 7 2 5 6 4 2" xfId="25824"/>
    <cellStyle name="Currency 7 2 5 6 4 3" xfId="25825"/>
    <cellStyle name="Currency 7 2 5 6 4 4" xfId="25826"/>
    <cellStyle name="Currency 7 2 5 6 4 5" xfId="25827"/>
    <cellStyle name="Currency 7 2 5 6 4 6" xfId="25828"/>
    <cellStyle name="Currency 7 2 5 6 5" xfId="25829"/>
    <cellStyle name="Currency 7 2 5 6 6" xfId="25830"/>
    <cellStyle name="Currency 7 2 5 6 7" xfId="25831"/>
    <cellStyle name="Currency 7 2 5 6 8" xfId="25832"/>
    <cellStyle name="Currency 7 2 5 6 9" xfId="25833"/>
    <cellStyle name="Currency 7 2 5 7" xfId="25834"/>
    <cellStyle name="Currency 7 2 5 7 2" xfId="25835"/>
    <cellStyle name="Currency 7 2 5 7 2 2" xfId="25836"/>
    <cellStyle name="Currency 7 2 5 7 2 2 2" xfId="25837"/>
    <cellStyle name="Currency 7 2 5 7 2 2 3" xfId="25838"/>
    <cellStyle name="Currency 7 2 5 7 2 2 4" xfId="25839"/>
    <cellStyle name="Currency 7 2 5 7 2 2 5" xfId="25840"/>
    <cellStyle name="Currency 7 2 5 7 2 2 6" xfId="25841"/>
    <cellStyle name="Currency 7 2 5 7 2 3" xfId="25842"/>
    <cellStyle name="Currency 7 2 5 7 2 4" xfId="25843"/>
    <cellStyle name="Currency 7 2 5 7 2 5" xfId="25844"/>
    <cellStyle name="Currency 7 2 5 7 2 6" xfId="25845"/>
    <cellStyle name="Currency 7 2 5 7 2 7" xfId="25846"/>
    <cellStyle name="Currency 7 2 5 7 3" xfId="25847"/>
    <cellStyle name="Currency 7 2 5 7 3 2" xfId="25848"/>
    <cellStyle name="Currency 7 2 5 7 3 3" xfId="25849"/>
    <cellStyle name="Currency 7 2 5 7 3 4" xfId="25850"/>
    <cellStyle name="Currency 7 2 5 7 3 5" xfId="25851"/>
    <cellStyle name="Currency 7 2 5 7 3 6" xfId="25852"/>
    <cellStyle name="Currency 7 2 5 7 4" xfId="25853"/>
    <cellStyle name="Currency 7 2 5 7 5" xfId="25854"/>
    <cellStyle name="Currency 7 2 5 7 6" xfId="25855"/>
    <cellStyle name="Currency 7 2 5 7 7" xfId="25856"/>
    <cellStyle name="Currency 7 2 5 7 8" xfId="25857"/>
    <cellStyle name="Currency 7 2 5 8" xfId="25858"/>
    <cellStyle name="Currency 7 2 5 8 2" xfId="25859"/>
    <cellStyle name="Currency 7 2 5 8 2 2" xfId="25860"/>
    <cellStyle name="Currency 7 2 5 8 2 3" xfId="25861"/>
    <cellStyle name="Currency 7 2 5 8 2 4" xfId="25862"/>
    <cellStyle name="Currency 7 2 5 8 2 5" xfId="25863"/>
    <cellStyle name="Currency 7 2 5 8 2 6" xfId="25864"/>
    <cellStyle name="Currency 7 2 5 8 3" xfId="25865"/>
    <cellStyle name="Currency 7 2 5 8 4" xfId="25866"/>
    <cellStyle name="Currency 7 2 5 8 5" xfId="25867"/>
    <cellStyle name="Currency 7 2 5 8 6" xfId="25868"/>
    <cellStyle name="Currency 7 2 5 8 7" xfId="25869"/>
    <cellStyle name="Currency 7 2 5 9" xfId="25870"/>
    <cellStyle name="Currency 7 2 5 9 2" xfId="25871"/>
    <cellStyle name="Currency 7 2 5 9 3" xfId="25872"/>
    <cellStyle name="Currency 7 2 5 9 4" xfId="25873"/>
    <cellStyle name="Currency 7 2 5 9 5" xfId="25874"/>
    <cellStyle name="Currency 7 2 5 9 6" xfId="25875"/>
    <cellStyle name="Currency 7 2 6" xfId="25876"/>
    <cellStyle name="Currency 7 2 6 2" xfId="25877"/>
    <cellStyle name="Currency 7 2 6 2 2" xfId="25878"/>
    <cellStyle name="Currency 7 2 6 2 2 2" xfId="25879"/>
    <cellStyle name="Currency 7 2 6 2 2 2 2" xfId="25880"/>
    <cellStyle name="Currency 7 2 6 2 2 2 3" xfId="25881"/>
    <cellStyle name="Currency 7 2 6 2 2 2 4" xfId="25882"/>
    <cellStyle name="Currency 7 2 6 2 2 2 5" xfId="25883"/>
    <cellStyle name="Currency 7 2 6 2 2 2 6" xfId="25884"/>
    <cellStyle name="Currency 7 2 6 2 2 3" xfId="25885"/>
    <cellStyle name="Currency 7 2 6 2 2 4" xfId="25886"/>
    <cellStyle name="Currency 7 2 6 2 2 5" xfId="25887"/>
    <cellStyle name="Currency 7 2 6 2 2 6" xfId="25888"/>
    <cellStyle name="Currency 7 2 6 2 2 7" xfId="25889"/>
    <cellStyle name="Currency 7 2 6 2 3" xfId="25890"/>
    <cellStyle name="Currency 7 2 6 2 3 2" xfId="25891"/>
    <cellStyle name="Currency 7 2 6 2 3 3" xfId="25892"/>
    <cellStyle name="Currency 7 2 6 2 3 4" xfId="25893"/>
    <cellStyle name="Currency 7 2 6 2 3 5" xfId="25894"/>
    <cellStyle name="Currency 7 2 6 2 3 6" xfId="25895"/>
    <cellStyle name="Currency 7 2 6 2 4" xfId="25896"/>
    <cellStyle name="Currency 7 2 6 2 5" xfId="25897"/>
    <cellStyle name="Currency 7 2 6 2 6" xfId="25898"/>
    <cellStyle name="Currency 7 2 6 2 7" xfId="25899"/>
    <cellStyle name="Currency 7 2 6 2 8" xfId="25900"/>
    <cellStyle name="Currency 7 2 6 3" xfId="25901"/>
    <cellStyle name="Currency 7 2 6 3 2" xfId="25902"/>
    <cellStyle name="Currency 7 2 6 3 2 2" xfId="25903"/>
    <cellStyle name="Currency 7 2 6 3 2 3" xfId="25904"/>
    <cellStyle name="Currency 7 2 6 3 2 4" xfId="25905"/>
    <cellStyle name="Currency 7 2 6 3 2 5" xfId="25906"/>
    <cellStyle name="Currency 7 2 6 3 2 6" xfId="25907"/>
    <cellStyle name="Currency 7 2 6 3 3" xfId="25908"/>
    <cellStyle name="Currency 7 2 6 3 4" xfId="25909"/>
    <cellStyle name="Currency 7 2 6 3 5" xfId="25910"/>
    <cellStyle name="Currency 7 2 6 3 6" xfId="25911"/>
    <cellStyle name="Currency 7 2 6 3 7" xfId="25912"/>
    <cellStyle name="Currency 7 2 6 4" xfId="25913"/>
    <cellStyle name="Currency 7 2 6 4 2" xfId="25914"/>
    <cellStyle name="Currency 7 2 6 4 3" xfId="25915"/>
    <cellStyle name="Currency 7 2 6 4 4" xfId="25916"/>
    <cellStyle name="Currency 7 2 6 4 5" xfId="25917"/>
    <cellStyle name="Currency 7 2 6 4 6" xfId="25918"/>
    <cellStyle name="Currency 7 2 6 5" xfId="25919"/>
    <cellStyle name="Currency 7 2 6 6" xfId="25920"/>
    <cellStyle name="Currency 7 2 6 7" xfId="25921"/>
    <cellStyle name="Currency 7 2 6 8" xfId="25922"/>
    <cellStyle name="Currency 7 2 6 9" xfId="25923"/>
    <cellStyle name="Currency 7 2 7" xfId="25924"/>
    <cellStyle name="Currency 7 2 7 2" xfId="25925"/>
    <cellStyle name="Currency 7 2 7 2 2" xfId="25926"/>
    <cellStyle name="Currency 7 2 7 2 2 2" xfId="25927"/>
    <cellStyle name="Currency 7 2 7 2 2 2 2" xfId="25928"/>
    <cellStyle name="Currency 7 2 7 2 2 2 3" xfId="25929"/>
    <cellStyle name="Currency 7 2 7 2 2 2 4" xfId="25930"/>
    <cellStyle name="Currency 7 2 7 2 2 2 5" xfId="25931"/>
    <cellStyle name="Currency 7 2 7 2 2 2 6" xfId="25932"/>
    <cellStyle name="Currency 7 2 7 2 2 3" xfId="25933"/>
    <cellStyle name="Currency 7 2 7 2 2 4" xfId="25934"/>
    <cellStyle name="Currency 7 2 7 2 2 5" xfId="25935"/>
    <cellStyle name="Currency 7 2 7 2 2 6" xfId="25936"/>
    <cellStyle name="Currency 7 2 7 2 2 7" xfId="25937"/>
    <cellStyle name="Currency 7 2 7 2 3" xfId="25938"/>
    <cellStyle name="Currency 7 2 7 2 3 2" xfId="25939"/>
    <cellStyle name="Currency 7 2 7 2 3 3" xfId="25940"/>
    <cellStyle name="Currency 7 2 7 2 3 4" xfId="25941"/>
    <cellStyle name="Currency 7 2 7 2 3 5" xfId="25942"/>
    <cellStyle name="Currency 7 2 7 2 3 6" xfId="25943"/>
    <cellStyle name="Currency 7 2 7 2 4" xfId="25944"/>
    <cellStyle name="Currency 7 2 7 2 5" xfId="25945"/>
    <cellStyle name="Currency 7 2 7 2 6" xfId="25946"/>
    <cellStyle name="Currency 7 2 7 2 7" xfId="25947"/>
    <cellStyle name="Currency 7 2 7 2 8" xfId="25948"/>
    <cellStyle name="Currency 7 2 7 3" xfId="25949"/>
    <cellStyle name="Currency 7 2 7 3 2" xfId="25950"/>
    <cellStyle name="Currency 7 2 7 3 2 2" xfId="25951"/>
    <cellStyle name="Currency 7 2 7 3 2 3" xfId="25952"/>
    <cellStyle name="Currency 7 2 7 3 2 4" xfId="25953"/>
    <cellStyle name="Currency 7 2 7 3 2 5" xfId="25954"/>
    <cellStyle name="Currency 7 2 7 3 2 6" xfId="25955"/>
    <cellStyle name="Currency 7 2 7 3 3" xfId="25956"/>
    <cellStyle name="Currency 7 2 7 3 4" xfId="25957"/>
    <cellStyle name="Currency 7 2 7 3 5" xfId="25958"/>
    <cellStyle name="Currency 7 2 7 3 6" xfId="25959"/>
    <cellStyle name="Currency 7 2 7 3 7" xfId="25960"/>
    <cellStyle name="Currency 7 2 7 4" xfId="25961"/>
    <cellStyle name="Currency 7 2 7 4 2" xfId="25962"/>
    <cellStyle name="Currency 7 2 7 4 3" xfId="25963"/>
    <cellStyle name="Currency 7 2 7 4 4" xfId="25964"/>
    <cellStyle name="Currency 7 2 7 4 5" xfId="25965"/>
    <cellStyle name="Currency 7 2 7 4 6" xfId="25966"/>
    <cellStyle name="Currency 7 2 7 5" xfId="25967"/>
    <cellStyle name="Currency 7 2 7 6" xfId="25968"/>
    <cellStyle name="Currency 7 2 7 7" xfId="25969"/>
    <cellStyle name="Currency 7 2 7 8" xfId="25970"/>
    <cellStyle name="Currency 7 2 7 9" xfId="25971"/>
    <cellStyle name="Currency 7 2 8" xfId="25972"/>
    <cellStyle name="Currency 7 2 8 2" xfId="25973"/>
    <cellStyle name="Currency 7 2 8 2 2" xfId="25974"/>
    <cellStyle name="Currency 7 2 8 2 2 2" xfId="25975"/>
    <cellStyle name="Currency 7 2 8 2 2 2 2" xfId="25976"/>
    <cellStyle name="Currency 7 2 8 2 2 2 3" xfId="25977"/>
    <cellStyle name="Currency 7 2 8 2 2 2 4" xfId="25978"/>
    <cellStyle name="Currency 7 2 8 2 2 2 5" xfId="25979"/>
    <cellStyle name="Currency 7 2 8 2 2 2 6" xfId="25980"/>
    <cellStyle name="Currency 7 2 8 2 2 3" xfId="25981"/>
    <cellStyle name="Currency 7 2 8 2 2 4" xfId="25982"/>
    <cellStyle name="Currency 7 2 8 2 2 5" xfId="25983"/>
    <cellStyle name="Currency 7 2 8 2 2 6" xfId="25984"/>
    <cellStyle name="Currency 7 2 8 2 2 7" xfId="25985"/>
    <cellStyle name="Currency 7 2 8 2 3" xfId="25986"/>
    <cellStyle name="Currency 7 2 8 2 3 2" xfId="25987"/>
    <cellStyle name="Currency 7 2 8 2 3 3" xfId="25988"/>
    <cellStyle name="Currency 7 2 8 2 3 4" xfId="25989"/>
    <cellStyle name="Currency 7 2 8 2 3 5" xfId="25990"/>
    <cellStyle name="Currency 7 2 8 2 3 6" xfId="25991"/>
    <cellStyle name="Currency 7 2 8 2 4" xfId="25992"/>
    <cellStyle name="Currency 7 2 8 2 5" xfId="25993"/>
    <cellStyle name="Currency 7 2 8 2 6" xfId="25994"/>
    <cellStyle name="Currency 7 2 8 2 7" xfId="25995"/>
    <cellStyle name="Currency 7 2 8 2 8" xfId="25996"/>
    <cellStyle name="Currency 7 2 8 3" xfId="25997"/>
    <cellStyle name="Currency 7 2 8 3 2" xfId="25998"/>
    <cellStyle name="Currency 7 2 8 3 2 2" xfId="25999"/>
    <cellStyle name="Currency 7 2 8 3 2 3" xfId="26000"/>
    <cellStyle name="Currency 7 2 8 3 2 4" xfId="26001"/>
    <cellStyle name="Currency 7 2 8 3 2 5" xfId="26002"/>
    <cellStyle name="Currency 7 2 8 3 2 6" xfId="26003"/>
    <cellStyle name="Currency 7 2 8 3 3" xfId="26004"/>
    <cellStyle name="Currency 7 2 8 3 4" xfId="26005"/>
    <cellStyle name="Currency 7 2 8 3 5" xfId="26006"/>
    <cellStyle name="Currency 7 2 8 3 6" xfId="26007"/>
    <cellStyle name="Currency 7 2 8 3 7" xfId="26008"/>
    <cellStyle name="Currency 7 2 8 4" xfId="26009"/>
    <cellStyle name="Currency 7 2 8 4 2" xfId="26010"/>
    <cellStyle name="Currency 7 2 8 4 3" xfId="26011"/>
    <cellStyle name="Currency 7 2 8 4 4" xfId="26012"/>
    <cellStyle name="Currency 7 2 8 4 5" xfId="26013"/>
    <cellStyle name="Currency 7 2 8 4 6" xfId="26014"/>
    <cellStyle name="Currency 7 2 8 5" xfId="26015"/>
    <cellStyle name="Currency 7 2 8 6" xfId="26016"/>
    <cellStyle name="Currency 7 2 8 7" xfId="26017"/>
    <cellStyle name="Currency 7 2 8 8" xfId="26018"/>
    <cellStyle name="Currency 7 2 8 9" xfId="26019"/>
    <cellStyle name="Currency 7 2 9" xfId="26020"/>
    <cellStyle name="Currency 7 2 9 2" xfId="26021"/>
    <cellStyle name="Currency 7 2 9 2 2" xfId="26022"/>
    <cellStyle name="Currency 7 2 9 2 2 2" xfId="26023"/>
    <cellStyle name="Currency 7 2 9 2 2 2 2" xfId="26024"/>
    <cellStyle name="Currency 7 2 9 2 2 2 3" xfId="26025"/>
    <cellStyle name="Currency 7 2 9 2 2 2 4" xfId="26026"/>
    <cellStyle name="Currency 7 2 9 2 2 2 5" xfId="26027"/>
    <cellStyle name="Currency 7 2 9 2 2 2 6" xfId="26028"/>
    <cellStyle name="Currency 7 2 9 2 2 3" xfId="26029"/>
    <cellStyle name="Currency 7 2 9 2 2 4" xfId="26030"/>
    <cellStyle name="Currency 7 2 9 2 2 5" xfId="26031"/>
    <cellStyle name="Currency 7 2 9 2 2 6" xfId="26032"/>
    <cellStyle name="Currency 7 2 9 2 2 7" xfId="26033"/>
    <cellStyle name="Currency 7 2 9 2 3" xfId="26034"/>
    <cellStyle name="Currency 7 2 9 2 3 2" xfId="26035"/>
    <cellStyle name="Currency 7 2 9 2 3 3" xfId="26036"/>
    <cellStyle name="Currency 7 2 9 2 3 4" xfId="26037"/>
    <cellStyle name="Currency 7 2 9 2 3 5" xfId="26038"/>
    <cellStyle name="Currency 7 2 9 2 3 6" xfId="26039"/>
    <cellStyle name="Currency 7 2 9 2 4" xfId="26040"/>
    <cellStyle name="Currency 7 2 9 2 5" xfId="26041"/>
    <cellStyle name="Currency 7 2 9 2 6" xfId="26042"/>
    <cellStyle name="Currency 7 2 9 2 7" xfId="26043"/>
    <cellStyle name="Currency 7 2 9 2 8" xfId="26044"/>
    <cellStyle name="Currency 7 2 9 3" xfId="26045"/>
    <cellStyle name="Currency 7 2 9 3 2" xfId="26046"/>
    <cellStyle name="Currency 7 2 9 3 2 2" xfId="26047"/>
    <cellStyle name="Currency 7 2 9 3 2 3" xfId="26048"/>
    <cellStyle name="Currency 7 2 9 3 2 4" xfId="26049"/>
    <cellStyle name="Currency 7 2 9 3 2 5" xfId="26050"/>
    <cellStyle name="Currency 7 2 9 3 2 6" xfId="26051"/>
    <cellStyle name="Currency 7 2 9 3 3" xfId="26052"/>
    <cellStyle name="Currency 7 2 9 3 4" xfId="26053"/>
    <cellStyle name="Currency 7 2 9 3 5" xfId="26054"/>
    <cellStyle name="Currency 7 2 9 3 6" xfId="26055"/>
    <cellStyle name="Currency 7 2 9 3 7" xfId="26056"/>
    <cellStyle name="Currency 7 2 9 4" xfId="26057"/>
    <cellStyle name="Currency 7 2 9 4 2" xfId="26058"/>
    <cellStyle name="Currency 7 2 9 4 3" xfId="26059"/>
    <cellStyle name="Currency 7 2 9 4 4" xfId="26060"/>
    <cellStyle name="Currency 7 2 9 4 5" xfId="26061"/>
    <cellStyle name="Currency 7 2 9 4 6" xfId="26062"/>
    <cellStyle name="Currency 7 2 9 5" xfId="26063"/>
    <cellStyle name="Currency 7 2 9 6" xfId="26064"/>
    <cellStyle name="Currency 7 2 9 7" xfId="26065"/>
    <cellStyle name="Currency 7 2 9 8" xfId="26066"/>
    <cellStyle name="Currency 7 2 9 9" xfId="26067"/>
    <cellStyle name="Currency 7 3" xfId="26068"/>
    <cellStyle name="Currency 7 3 10" xfId="26069"/>
    <cellStyle name="Currency 7 3 10 2" xfId="26070"/>
    <cellStyle name="Currency 7 3 10 3" xfId="26071"/>
    <cellStyle name="Currency 7 3 10 4" xfId="26072"/>
    <cellStyle name="Currency 7 3 10 5" xfId="26073"/>
    <cellStyle name="Currency 7 3 10 6" xfId="26074"/>
    <cellStyle name="Currency 7 3 11" xfId="26075"/>
    <cellStyle name="Currency 7 3 12" xfId="26076"/>
    <cellStyle name="Currency 7 3 13" xfId="26077"/>
    <cellStyle name="Currency 7 3 14" xfId="26078"/>
    <cellStyle name="Currency 7 3 15" xfId="26079"/>
    <cellStyle name="Currency 7 3 2" xfId="26080"/>
    <cellStyle name="Currency 7 3 2 10" xfId="26081"/>
    <cellStyle name="Currency 7 3 2 11" xfId="26082"/>
    <cellStyle name="Currency 7 3 2 12" xfId="26083"/>
    <cellStyle name="Currency 7 3 2 13" xfId="26084"/>
    <cellStyle name="Currency 7 3 2 14" xfId="26085"/>
    <cellStyle name="Currency 7 3 2 2" xfId="26086"/>
    <cellStyle name="Currency 7 3 2 2 2" xfId="26087"/>
    <cellStyle name="Currency 7 3 2 2 2 2" xfId="26088"/>
    <cellStyle name="Currency 7 3 2 2 2 2 2" xfId="26089"/>
    <cellStyle name="Currency 7 3 2 2 2 2 2 2" xfId="26090"/>
    <cellStyle name="Currency 7 3 2 2 2 2 2 3" xfId="26091"/>
    <cellStyle name="Currency 7 3 2 2 2 2 2 4" xfId="26092"/>
    <cellStyle name="Currency 7 3 2 2 2 2 2 5" xfId="26093"/>
    <cellStyle name="Currency 7 3 2 2 2 2 2 6" xfId="26094"/>
    <cellStyle name="Currency 7 3 2 2 2 2 3" xfId="26095"/>
    <cellStyle name="Currency 7 3 2 2 2 2 4" xfId="26096"/>
    <cellStyle name="Currency 7 3 2 2 2 2 5" xfId="26097"/>
    <cellStyle name="Currency 7 3 2 2 2 2 6" xfId="26098"/>
    <cellStyle name="Currency 7 3 2 2 2 2 7" xfId="26099"/>
    <cellStyle name="Currency 7 3 2 2 2 3" xfId="26100"/>
    <cellStyle name="Currency 7 3 2 2 2 3 2" xfId="26101"/>
    <cellStyle name="Currency 7 3 2 2 2 3 3" xfId="26102"/>
    <cellStyle name="Currency 7 3 2 2 2 3 4" xfId="26103"/>
    <cellStyle name="Currency 7 3 2 2 2 3 5" xfId="26104"/>
    <cellStyle name="Currency 7 3 2 2 2 3 6" xfId="26105"/>
    <cellStyle name="Currency 7 3 2 2 2 4" xfId="26106"/>
    <cellStyle name="Currency 7 3 2 2 2 5" xfId="26107"/>
    <cellStyle name="Currency 7 3 2 2 2 6" xfId="26108"/>
    <cellStyle name="Currency 7 3 2 2 2 7" xfId="26109"/>
    <cellStyle name="Currency 7 3 2 2 2 8" xfId="26110"/>
    <cellStyle name="Currency 7 3 2 2 3" xfId="26111"/>
    <cellStyle name="Currency 7 3 2 2 3 2" xfId="26112"/>
    <cellStyle name="Currency 7 3 2 2 3 2 2" xfId="26113"/>
    <cellStyle name="Currency 7 3 2 2 3 2 3" xfId="26114"/>
    <cellStyle name="Currency 7 3 2 2 3 2 4" xfId="26115"/>
    <cellStyle name="Currency 7 3 2 2 3 2 5" xfId="26116"/>
    <cellStyle name="Currency 7 3 2 2 3 2 6" xfId="26117"/>
    <cellStyle name="Currency 7 3 2 2 3 3" xfId="26118"/>
    <cellStyle name="Currency 7 3 2 2 3 4" xfId="26119"/>
    <cellStyle name="Currency 7 3 2 2 3 5" xfId="26120"/>
    <cellStyle name="Currency 7 3 2 2 3 6" xfId="26121"/>
    <cellStyle name="Currency 7 3 2 2 3 7" xfId="26122"/>
    <cellStyle name="Currency 7 3 2 2 4" xfId="26123"/>
    <cellStyle name="Currency 7 3 2 2 4 2" xfId="26124"/>
    <cellStyle name="Currency 7 3 2 2 4 3" xfId="26125"/>
    <cellStyle name="Currency 7 3 2 2 4 4" xfId="26126"/>
    <cellStyle name="Currency 7 3 2 2 4 5" xfId="26127"/>
    <cellStyle name="Currency 7 3 2 2 4 6" xfId="26128"/>
    <cellStyle name="Currency 7 3 2 2 5" xfId="26129"/>
    <cellStyle name="Currency 7 3 2 2 6" xfId="26130"/>
    <cellStyle name="Currency 7 3 2 2 7" xfId="26131"/>
    <cellStyle name="Currency 7 3 2 2 8" xfId="26132"/>
    <cellStyle name="Currency 7 3 2 2 9" xfId="26133"/>
    <cellStyle name="Currency 7 3 2 3" xfId="26134"/>
    <cellStyle name="Currency 7 3 2 3 2" xfId="26135"/>
    <cellStyle name="Currency 7 3 2 3 2 2" xfId="26136"/>
    <cellStyle name="Currency 7 3 2 3 2 2 2" xfId="26137"/>
    <cellStyle name="Currency 7 3 2 3 2 2 2 2" xfId="26138"/>
    <cellStyle name="Currency 7 3 2 3 2 2 2 3" xfId="26139"/>
    <cellStyle name="Currency 7 3 2 3 2 2 2 4" xfId="26140"/>
    <cellStyle name="Currency 7 3 2 3 2 2 2 5" xfId="26141"/>
    <cellStyle name="Currency 7 3 2 3 2 2 2 6" xfId="26142"/>
    <cellStyle name="Currency 7 3 2 3 2 2 3" xfId="26143"/>
    <cellStyle name="Currency 7 3 2 3 2 2 4" xfId="26144"/>
    <cellStyle name="Currency 7 3 2 3 2 2 5" xfId="26145"/>
    <cellStyle name="Currency 7 3 2 3 2 2 6" xfId="26146"/>
    <cellStyle name="Currency 7 3 2 3 2 2 7" xfId="26147"/>
    <cellStyle name="Currency 7 3 2 3 2 3" xfId="26148"/>
    <cellStyle name="Currency 7 3 2 3 2 3 2" xfId="26149"/>
    <cellStyle name="Currency 7 3 2 3 2 3 3" xfId="26150"/>
    <cellStyle name="Currency 7 3 2 3 2 3 4" xfId="26151"/>
    <cellStyle name="Currency 7 3 2 3 2 3 5" xfId="26152"/>
    <cellStyle name="Currency 7 3 2 3 2 3 6" xfId="26153"/>
    <cellStyle name="Currency 7 3 2 3 2 4" xfId="26154"/>
    <cellStyle name="Currency 7 3 2 3 2 5" xfId="26155"/>
    <cellStyle name="Currency 7 3 2 3 2 6" xfId="26156"/>
    <cellStyle name="Currency 7 3 2 3 2 7" xfId="26157"/>
    <cellStyle name="Currency 7 3 2 3 2 8" xfId="26158"/>
    <cellStyle name="Currency 7 3 2 3 3" xfId="26159"/>
    <cellStyle name="Currency 7 3 2 3 3 2" xfId="26160"/>
    <cellStyle name="Currency 7 3 2 3 3 2 2" xfId="26161"/>
    <cellStyle name="Currency 7 3 2 3 3 2 3" xfId="26162"/>
    <cellStyle name="Currency 7 3 2 3 3 2 4" xfId="26163"/>
    <cellStyle name="Currency 7 3 2 3 3 2 5" xfId="26164"/>
    <cellStyle name="Currency 7 3 2 3 3 2 6" xfId="26165"/>
    <cellStyle name="Currency 7 3 2 3 3 3" xfId="26166"/>
    <cellStyle name="Currency 7 3 2 3 3 4" xfId="26167"/>
    <cellStyle name="Currency 7 3 2 3 3 5" xfId="26168"/>
    <cellStyle name="Currency 7 3 2 3 3 6" xfId="26169"/>
    <cellStyle name="Currency 7 3 2 3 3 7" xfId="26170"/>
    <cellStyle name="Currency 7 3 2 3 4" xfId="26171"/>
    <cellStyle name="Currency 7 3 2 3 4 2" xfId="26172"/>
    <cellStyle name="Currency 7 3 2 3 4 3" xfId="26173"/>
    <cellStyle name="Currency 7 3 2 3 4 4" xfId="26174"/>
    <cellStyle name="Currency 7 3 2 3 4 5" xfId="26175"/>
    <cellStyle name="Currency 7 3 2 3 4 6" xfId="26176"/>
    <cellStyle name="Currency 7 3 2 3 5" xfId="26177"/>
    <cellStyle name="Currency 7 3 2 3 6" xfId="26178"/>
    <cellStyle name="Currency 7 3 2 3 7" xfId="26179"/>
    <cellStyle name="Currency 7 3 2 3 8" xfId="26180"/>
    <cellStyle name="Currency 7 3 2 3 9" xfId="26181"/>
    <cellStyle name="Currency 7 3 2 4" xfId="26182"/>
    <cellStyle name="Currency 7 3 2 4 2" xfId="26183"/>
    <cellStyle name="Currency 7 3 2 4 2 2" xfId="26184"/>
    <cellStyle name="Currency 7 3 2 4 2 2 2" xfId="26185"/>
    <cellStyle name="Currency 7 3 2 4 2 2 2 2" xfId="26186"/>
    <cellStyle name="Currency 7 3 2 4 2 2 2 3" xfId="26187"/>
    <cellStyle name="Currency 7 3 2 4 2 2 2 4" xfId="26188"/>
    <cellStyle name="Currency 7 3 2 4 2 2 2 5" xfId="26189"/>
    <cellStyle name="Currency 7 3 2 4 2 2 2 6" xfId="26190"/>
    <cellStyle name="Currency 7 3 2 4 2 2 3" xfId="26191"/>
    <cellStyle name="Currency 7 3 2 4 2 2 4" xfId="26192"/>
    <cellStyle name="Currency 7 3 2 4 2 2 5" xfId="26193"/>
    <cellStyle name="Currency 7 3 2 4 2 2 6" xfId="26194"/>
    <cellStyle name="Currency 7 3 2 4 2 2 7" xfId="26195"/>
    <cellStyle name="Currency 7 3 2 4 2 3" xfId="26196"/>
    <cellStyle name="Currency 7 3 2 4 2 3 2" xfId="26197"/>
    <cellStyle name="Currency 7 3 2 4 2 3 3" xfId="26198"/>
    <cellStyle name="Currency 7 3 2 4 2 3 4" xfId="26199"/>
    <cellStyle name="Currency 7 3 2 4 2 3 5" xfId="26200"/>
    <cellStyle name="Currency 7 3 2 4 2 3 6" xfId="26201"/>
    <cellStyle name="Currency 7 3 2 4 2 4" xfId="26202"/>
    <cellStyle name="Currency 7 3 2 4 2 5" xfId="26203"/>
    <cellStyle name="Currency 7 3 2 4 2 6" xfId="26204"/>
    <cellStyle name="Currency 7 3 2 4 2 7" xfId="26205"/>
    <cellStyle name="Currency 7 3 2 4 2 8" xfId="26206"/>
    <cellStyle name="Currency 7 3 2 4 3" xfId="26207"/>
    <cellStyle name="Currency 7 3 2 4 3 2" xfId="26208"/>
    <cellStyle name="Currency 7 3 2 4 3 2 2" xfId="26209"/>
    <cellStyle name="Currency 7 3 2 4 3 2 3" xfId="26210"/>
    <cellStyle name="Currency 7 3 2 4 3 2 4" xfId="26211"/>
    <cellStyle name="Currency 7 3 2 4 3 2 5" xfId="26212"/>
    <cellStyle name="Currency 7 3 2 4 3 2 6" xfId="26213"/>
    <cellStyle name="Currency 7 3 2 4 3 3" xfId="26214"/>
    <cellStyle name="Currency 7 3 2 4 3 4" xfId="26215"/>
    <cellStyle name="Currency 7 3 2 4 3 5" xfId="26216"/>
    <cellStyle name="Currency 7 3 2 4 3 6" xfId="26217"/>
    <cellStyle name="Currency 7 3 2 4 3 7" xfId="26218"/>
    <cellStyle name="Currency 7 3 2 4 4" xfId="26219"/>
    <cellStyle name="Currency 7 3 2 4 4 2" xfId="26220"/>
    <cellStyle name="Currency 7 3 2 4 4 3" xfId="26221"/>
    <cellStyle name="Currency 7 3 2 4 4 4" xfId="26222"/>
    <cellStyle name="Currency 7 3 2 4 4 5" xfId="26223"/>
    <cellStyle name="Currency 7 3 2 4 4 6" xfId="26224"/>
    <cellStyle name="Currency 7 3 2 4 5" xfId="26225"/>
    <cellStyle name="Currency 7 3 2 4 6" xfId="26226"/>
    <cellStyle name="Currency 7 3 2 4 7" xfId="26227"/>
    <cellStyle name="Currency 7 3 2 4 8" xfId="26228"/>
    <cellStyle name="Currency 7 3 2 4 9" xfId="26229"/>
    <cellStyle name="Currency 7 3 2 5" xfId="26230"/>
    <cellStyle name="Currency 7 3 2 5 2" xfId="26231"/>
    <cellStyle name="Currency 7 3 2 5 2 2" xfId="26232"/>
    <cellStyle name="Currency 7 3 2 5 2 2 2" xfId="26233"/>
    <cellStyle name="Currency 7 3 2 5 2 2 2 2" xfId="26234"/>
    <cellStyle name="Currency 7 3 2 5 2 2 2 3" xfId="26235"/>
    <cellStyle name="Currency 7 3 2 5 2 2 2 4" xfId="26236"/>
    <cellStyle name="Currency 7 3 2 5 2 2 2 5" xfId="26237"/>
    <cellStyle name="Currency 7 3 2 5 2 2 2 6" xfId="26238"/>
    <cellStyle name="Currency 7 3 2 5 2 2 3" xfId="26239"/>
    <cellStyle name="Currency 7 3 2 5 2 2 4" xfId="26240"/>
    <cellStyle name="Currency 7 3 2 5 2 2 5" xfId="26241"/>
    <cellStyle name="Currency 7 3 2 5 2 2 6" xfId="26242"/>
    <cellStyle name="Currency 7 3 2 5 2 2 7" xfId="26243"/>
    <cellStyle name="Currency 7 3 2 5 2 3" xfId="26244"/>
    <cellStyle name="Currency 7 3 2 5 2 3 2" xfId="26245"/>
    <cellStyle name="Currency 7 3 2 5 2 3 3" xfId="26246"/>
    <cellStyle name="Currency 7 3 2 5 2 3 4" xfId="26247"/>
    <cellStyle name="Currency 7 3 2 5 2 3 5" xfId="26248"/>
    <cellStyle name="Currency 7 3 2 5 2 3 6" xfId="26249"/>
    <cellStyle name="Currency 7 3 2 5 2 4" xfId="26250"/>
    <cellStyle name="Currency 7 3 2 5 2 5" xfId="26251"/>
    <cellStyle name="Currency 7 3 2 5 2 6" xfId="26252"/>
    <cellStyle name="Currency 7 3 2 5 2 7" xfId="26253"/>
    <cellStyle name="Currency 7 3 2 5 2 8" xfId="26254"/>
    <cellStyle name="Currency 7 3 2 5 3" xfId="26255"/>
    <cellStyle name="Currency 7 3 2 5 3 2" xfId="26256"/>
    <cellStyle name="Currency 7 3 2 5 3 2 2" xfId="26257"/>
    <cellStyle name="Currency 7 3 2 5 3 2 3" xfId="26258"/>
    <cellStyle name="Currency 7 3 2 5 3 2 4" xfId="26259"/>
    <cellStyle name="Currency 7 3 2 5 3 2 5" xfId="26260"/>
    <cellStyle name="Currency 7 3 2 5 3 2 6" xfId="26261"/>
    <cellStyle name="Currency 7 3 2 5 3 3" xfId="26262"/>
    <cellStyle name="Currency 7 3 2 5 3 4" xfId="26263"/>
    <cellStyle name="Currency 7 3 2 5 3 5" xfId="26264"/>
    <cellStyle name="Currency 7 3 2 5 3 6" xfId="26265"/>
    <cellStyle name="Currency 7 3 2 5 3 7" xfId="26266"/>
    <cellStyle name="Currency 7 3 2 5 4" xfId="26267"/>
    <cellStyle name="Currency 7 3 2 5 4 2" xfId="26268"/>
    <cellStyle name="Currency 7 3 2 5 4 3" xfId="26269"/>
    <cellStyle name="Currency 7 3 2 5 4 4" xfId="26270"/>
    <cellStyle name="Currency 7 3 2 5 4 5" xfId="26271"/>
    <cellStyle name="Currency 7 3 2 5 4 6" xfId="26272"/>
    <cellStyle name="Currency 7 3 2 5 5" xfId="26273"/>
    <cellStyle name="Currency 7 3 2 5 6" xfId="26274"/>
    <cellStyle name="Currency 7 3 2 5 7" xfId="26275"/>
    <cellStyle name="Currency 7 3 2 5 8" xfId="26276"/>
    <cellStyle name="Currency 7 3 2 5 9" xfId="26277"/>
    <cellStyle name="Currency 7 3 2 6" xfId="26278"/>
    <cellStyle name="Currency 7 3 2 6 2" xfId="26279"/>
    <cellStyle name="Currency 7 3 2 6 2 2" xfId="26280"/>
    <cellStyle name="Currency 7 3 2 6 2 2 2" xfId="26281"/>
    <cellStyle name="Currency 7 3 2 6 2 2 2 2" xfId="26282"/>
    <cellStyle name="Currency 7 3 2 6 2 2 2 3" xfId="26283"/>
    <cellStyle name="Currency 7 3 2 6 2 2 2 4" xfId="26284"/>
    <cellStyle name="Currency 7 3 2 6 2 2 2 5" xfId="26285"/>
    <cellStyle name="Currency 7 3 2 6 2 2 2 6" xfId="26286"/>
    <cellStyle name="Currency 7 3 2 6 2 2 3" xfId="26287"/>
    <cellStyle name="Currency 7 3 2 6 2 2 4" xfId="26288"/>
    <cellStyle name="Currency 7 3 2 6 2 2 5" xfId="26289"/>
    <cellStyle name="Currency 7 3 2 6 2 2 6" xfId="26290"/>
    <cellStyle name="Currency 7 3 2 6 2 2 7" xfId="26291"/>
    <cellStyle name="Currency 7 3 2 6 2 3" xfId="26292"/>
    <cellStyle name="Currency 7 3 2 6 2 3 2" xfId="26293"/>
    <cellStyle name="Currency 7 3 2 6 2 3 3" xfId="26294"/>
    <cellStyle name="Currency 7 3 2 6 2 3 4" xfId="26295"/>
    <cellStyle name="Currency 7 3 2 6 2 3 5" xfId="26296"/>
    <cellStyle name="Currency 7 3 2 6 2 3 6" xfId="26297"/>
    <cellStyle name="Currency 7 3 2 6 2 4" xfId="26298"/>
    <cellStyle name="Currency 7 3 2 6 2 5" xfId="26299"/>
    <cellStyle name="Currency 7 3 2 6 2 6" xfId="26300"/>
    <cellStyle name="Currency 7 3 2 6 2 7" xfId="26301"/>
    <cellStyle name="Currency 7 3 2 6 2 8" xfId="26302"/>
    <cellStyle name="Currency 7 3 2 6 3" xfId="26303"/>
    <cellStyle name="Currency 7 3 2 6 3 2" xfId="26304"/>
    <cellStyle name="Currency 7 3 2 6 3 2 2" xfId="26305"/>
    <cellStyle name="Currency 7 3 2 6 3 2 3" xfId="26306"/>
    <cellStyle name="Currency 7 3 2 6 3 2 4" xfId="26307"/>
    <cellStyle name="Currency 7 3 2 6 3 2 5" xfId="26308"/>
    <cellStyle name="Currency 7 3 2 6 3 2 6" xfId="26309"/>
    <cellStyle name="Currency 7 3 2 6 3 3" xfId="26310"/>
    <cellStyle name="Currency 7 3 2 6 3 4" xfId="26311"/>
    <cellStyle name="Currency 7 3 2 6 3 5" xfId="26312"/>
    <cellStyle name="Currency 7 3 2 6 3 6" xfId="26313"/>
    <cellStyle name="Currency 7 3 2 6 3 7" xfId="26314"/>
    <cellStyle name="Currency 7 3 2 6 4" xfId="26315"/>
    <cellStyle name="Currency 7 3 2 6 4 2" xfId="26316"/>
    <cellStyle name="Currency 7 3 2 6 4 3" xfId="26317"/>
    <cellStyle name="Currency 7 3 2 6 4 4" xfId="26318"/>
    <cellStyle name="Currency 7 3 2 6 4 5" xfId="26319"/>
    <cellStyle name="Currency 7 3 2 6 4 6" xfId="26320"/>
    <cellStyle name="Currency 7 3 2 6 5" xfId="26321"/>
    <cellStyle name="Currency 7 3 2 6 6" xfId="26322"/>
    <cellStyle name="Currency 7 3 2 6 7" xfId="26323"/>
    <cellStyle name="Currency 7 3 2 6 8" xfId="26324"/>
    <cellStyle name="Currency 7 3 2 6 9" xfId="26325"/>
    <cellStyle name="Currency 7 3 2 7" xfId="26326"/>
    <cellStyle name="Currency 7 3 2 7 2" xfId="26327"/>
    <cellStyle name="Currency 7 3 2 7 2 2" xfId="26328"/>
    <cellStyle name="Currency 7 3 2 7 2 2 2" xfId="26329"/>
    <cellStyle name="Currency 7 3 2 7 2 2 3" xfId="26330"/>
    <cellStyle name="Currency 7 3 2 7 2 2 4" xfId="26331"/>
    <cellStyle name="Currency 7 3 2 7 2 2 5" xfId="26332"/>
    <cellStyle name="Currency 7 3 2 7 2 2 6" xfId="26333"/>
    <cellStyle name="Currency 7 3 2 7 2 3" xfId="26334"/>
    <cellStyle name="Currency 7 3 2 7 2 4" xfId="26335"/>
    <cellStyle name="Currency 7 3 2 7 2 5" xfId="26336"/>
    <cellStyle name="Currency 7 3 2 7 2 6" xfId="26337"/>
    <cellStyle name="Currency 7 3 2 7 2 7" xfId="26338"/>
    <cellStyle name="Currency 7 3 2 7 3" xfId="26339"/>
    <cellStyle name="Currency 7 3 2 7 3 2" xfId="26340"/>
    <cellStyle name="Currency 7 3 2 7 3 3" xfId="26341"/>
    <cellStyle name="Currency 7 3 2 7 3 4" xfId="26342"/>
    <cellStyle name="Currency 7 3 2 7 3 5" xfId="26343"/>
    <cellStyle name="Currency 7 3 2 7 3 6" xfId="26344"/>
    <cellStyle name="Currency 7 3 2 7 4" xfId="26345"/>
    <cellStyle name="Currency 7 3 2 7 5" xfId="26346"/>
    <cellStyle name="Currency 7 3 2 7 6" xfId="26347"/>
    <cellStyle name="Currency 7 3 2 7 7" xfId="26348"/>
    <cellStyle name="Currency 7 3 2 7 8" xfId="26349"/>
    <cellStyle name="Currency 7 3 2 8" xfId="26350"/>
    <cellStyle name="Currency 7 3 2 8 2" xfId="26351"/>
    <cellStyle name="Currency 7 3 2 8 2 2" xfId="26352"/>
    <cellStyle name="Currency 7 3 2 8 2 3" xfId="26353"/>
    <cellStyle name="Currency 7 3 2 8 2 4" xfId="26354"/>
    <cellStyle name="Currency 7 3 2 8 2 5" xfId="26355"/>
    <cellStyle name="Currency 7 3 2 8 2 6" xfId="26356"/>
    <cellStyle name="Currency 7 3 2 8 3" xfId="26357"/>
    <cellStyle name="Currency 7 3 2 8 4" xfId="26358"/>
    <cellStyle name="Currency 7 3 2 8 5" xfId="26359"/>
    <cellStyle name="Currency 7 3 2 8 6" xfId="26360"/>
    <cellStyle name="Currency 7 3 2 8 7" xfId="26361"/>
    <cellStyle name="Currency 7 3 2 9" xfId="26362"/>
    <cellStyle name="Currency 7 3 2 9 2" xfId="26363"/>
    <cellStyle name="Currency 7 3 2 9 3" xfId="26364"/>
    <cellStyle name="Currency 7 3 2 9 4" xfId="26365"/>
    <cellStyle name="Currency 7 3 2 9 5" xfId="26366"/>
    <cellStyle name="Currency 7 3 2 9 6" xfId="26367"/>
    <cellStyle name="Currency 7 3 3" xfId="26368"/>
    <cellStyle name="Currency 7 3 3 2" xfId="26369"/>
    <cellStyle name="Currency 7 3 3 2 2" xfId="26370"/>
    <cellStyle name="Currency 7 3 3 2 2 2" xfId="26371"/>
    <cellStyle name="Currency 7 3 3 2 2 2 2" xfId="26372"/>
    <cellStyle name="Currency 7 3 3 2 2 2 3" xfId="26373"/>
    <cellStyle name="Currency 7 3 3 2 2 2 4" xfId="26374"/>
    <cellStyle name="Currency 7 3 3 2 2 2 5" xfId="26375"/>
    <cellStyle name="Currency 7 3 3 2 2 2 6" xfId="26376"/>
    <cellStyle name="Currency 7 3 3 2 2 3" xfId="26377"/>
    <cellStyle name="Currency 7 3 3 2 2 4" xfId="26378"/>
    <cellStyle name="Currency 7 3 3 2 2 5" xfId="26379"/>
    <cellStyle name="Currency 7 3 3 2 2 6" xfId="26380"/>
    <cellStyle name="Currency 7 3 3 2 2 7" xfId="26381"/>
    <cellStyle name="Currency 7 3 3 2 3" xfId="26382"/>
    <cellStyle name="Currency 7 3 3 2 3 2" xfId="26383"/>
    <cellStyle name="Currency 7 3 3 2 3 3" xfId="26384"/>
    <cellStyle name="Currency 7 3 3 2 3 4" xfId="26385"/>
    <cellStyle name="Currency 7 3 3 2 3 5" xfId="26386"/>
    <cellStyle name="Currency 7 3 3 2 3 6" xfId="26387"/>
    <cellStyle name="Currency 7 3 3 2 4" xfId="26388"/>
    <cellStyle name="Currency 7 3 3 2 5" xfId="26389"/>
    <cellStyle name="Currency 7 3 3 2 6" xfId="26390"/>
    <cellStyle name="Currency 7 3 3 2 7" xfId="26391"/>
    <cellStyle name="Currency 7 3 3 2 8" xfId="26392"/>
    <cellStyle name="Currency 7 3 3 3" xfId="26393"/>
    <cellStyle name="Currency 7 3 3 3 2" xfId="26394"/>
    <cellStyle name="Currency 7 3 3 3 2 2" xfId="26395"/>
    <cellStyle name="Currency 7 3 3 3 2 3" xfId="26396"/>
    <cellStyle name="Currency 7 3 3 3 2 4" xfId="26397"/>
    <cellStyle name="Currency 7 3 3 3 2 5" xfId="26398"/>
    <cellStyle name="Currency 7 3 3 3 2 6" xfId="26399"/>
    <cellStyle name="Currency 7 3 3 3 3" xfId="26400"/>
    <cellStyle name="Currency 7 3 3 3 4" xfId="26401"/>
    <cellStyle name="Currency 7 3 3 3 5" xfId="26402"/>
    <cellStyle name="Currency 7 3 3 3 6" xfId="26403"/>
    <cellStyle name="Currency 7 3 3 3 7" xfId="26404"/>
    <cellStyle name="Currency 7 3 3 4" xfId="26405"/>
    <cellStyle name="Currency 7 3 3 4 2" xfId="26406"/>
    <cellStyle name="Currency 7 3 3 4 3" xfId="26407"/>
    <cellStyle name="Currency 7 3 3 4 4" xfId="26408"/>
    <cellStyle name="Currency 7 3 3 4 5" xfId="26409"/>
    <cellStyle name="Currency 7 3 3 4 6" xfId="26410"/>
    <cellStyle name="Currency 7 3 3 5" xfId="26411"/>
    <cellStyle name="Currency 7 3 3 6" xfId="26412"/>
    <cellStyle name="Currency 7 3 3 7" xfId="26413"/>
    <cellStyle name="Currency 7 3 3 8" xfId="26414"/>
    <cellStyle name="Currency 7 3 3 9" xfId="26415"/>
    <cellStyle name="Currency 7 3 4" xfId="26416"/>
    <cellStyle name="Currency 7 3 4 2" xfId="26417"/>
    <cellStyle name="Currency 7 3 4 2 2" xfId="26418"/>
    <cellStyle name="Currency 7 3 4 2 2 2" xfId="26419"/>
    <cellStyle name="Currency 7 3 4 2 2 2 2" xfId="26420"/>
    <cellStyle name="Currency 7 3 4 2 2 2 3" xfId="26421"/>
    <cellStyle name="Currency 7 3 4 2 2 2 4" xfId="26422"/>
    <cellStyle name="Currency 7 3 4 2 2 2 5" xfId="26423"/>
    <cellStyle name="Currency 7 3 4 2 2 2 6" xfId="26424"/>
    <cellStyle name="Currency 7 3 4 2 2 3" xfId="26425"/>
    <cellStyle name="Currency 7 3 4 2 2 4" xfId="26426"/>
    <cellStyle name="Currency 7 3 4 2 2 5" xfId="26427"/>
    <cellStyle name="Currency 7 3 4 2 2 6" xfId="26428"/>
    <cellStyle name="Currency 7 3 4 2 2 7" xfId="26429"/>
    <cellStyle name="Currency 7 3 4 2 3" xfId="26430"/>
    <cellStyle name="Currency 7 3 4 2 3 2" xfId="26431"/>
    <cellStyle name="Currency 7 3 4 2 3 3" xfId="26432"/>
    <cellStyle name="Currency 7 3 4 2 3 4" xfId="26433"/>
    <cellStyle name="Currency 7 3 4 2 3 5" xfId="26434"/>
    <cellStyle name="Currency 7 3 4 2 3 6" xfId="26435"/>
    <cellStyle name="Currency 7 3 4 2 4" xfId="26436"/>
    <cellStyle name="Currency 7 3 4 2 5" xfId="26437"/>
    <cellStyle name="Currency 7 3 4 2 6" xfId="26438"/>
    <cellStyle name="Currency 7 3 4 2 7" xfId="26439"/>
    <cellStyle name="Currency 7 3 4 2 8" xfId="26440"/>
    <cellStyle name="Currency 7 3 4 3" xfId="26441"/>
    <cellStyle name="Currency 7 3 4 3 2" xfId="26442"/>
    <cellStyle name="Currency 7 3 4 3 2 2" xfId="26443"/>
    <cellStyle name="Currency 7 3 4 3 2 3" xfId="26444"/>
    <cellStyle name="Currency 7 3 4 3 2 4" xfId="26445"/>
    <cellStyle name="Currency 7 3 4 3 2 5" xfId="26446"/>
    <cellStyle name="Currency 7 3 4 3 2 6" xfId="26447"/>
    <cellStyle name="Currency 7 3 4 3 3" xfId="26448"/>
    <cellStyle name="Currency 7 3 4 3 4" xfId="26449"/>
    <cellStyle name="Currency 7 3 4 3 5" xfId="26450"/>
    <cellStyle name="Currency 7 3 4 3 6" xfId="26451"/>
    <cellStyle name="Currency 7 3 4 3 7" xfId="26452"/>
    <cellStyle name="Currency 7 3 4 4" xfId="26453"/>
    <cellStyle name="Currency 7 3 4 4 2" xfId="26454"/>
    <cellStyle name="Currency 7 3 4 4 3" xfId="26455"/>
    <cellStyle name="Currency 7 3 4 4 4" xfId="26456"/>
    <cellStyle name="Currency 7 3 4 4 5" xfId="26457"/>
    <cellStyle name="Currency 7 3 4 4 6" xfId="26458"/>
    <cellStyle name="Currency 7 3 4 5" xfId="26459"/>
    <cellStyle name="Currency 7 3 4 6" xfId="26460"/>
    <cellStyle name="Currency 7 3 4 7" xfId="26461"/>
    <cellStyle name="Currency 7 3 4 8" xfId="26462"/>
    <cellStyle name="Currency 7 3 4 9" xfId="26463"/>
    <cellStyle name="Currency 7 3 5" xfId="26464"/>
    <cellStyle name="Currency 7 3 5 2" xfId="26465"/>
    <cellStyle name="Currency 7 3 5 2 2" xfId="26466"/>
    <cellStyle name="Currency 7 3 5 2 2 2" xfId="26467"/>
    <cellStyle name="Currency 7 3 5 2 2 2 2" xfId="26468"/>
    <cellStyle name="Currency 7 3 5 2 2 2 3" xfId="26469"/>
    <cellStyle name="Currency 7 3 5 2 2 2 4" xfId="26470"/>
    <cellStyle name="Currency 7 3 5 2 2 2 5" xfId="26471"/>
    <cellStyle name="Currency 7 3 5 2 2 2 6" xfId="26472"/>
    <cellStyle name="Currency 7 3 5 2 2 3" xfId="26473"/>
    <cellStyle name="Currency 7 3 5 2 2 4" xfId="26474"/>
    <cellStyle name="Currency 7 3 5 2 2 5" xfId="26475"/>
    <cellStyle name="Currency 7 3 5 2 2 6" xfId="26476"/>
    <cellStyle name="Currency 7 3 5 2 2 7" xfId="26477"/>
    <cellStyle name="Currency 7 3 5 2 3" xfId="26478"/>
    <cellStyle name="Currency 7 3 5 2 3 2" xfId="26479"/>
    <cellStyle name="Currency 7 3 5 2 3 3" xfId="26480"/>
    <cellStyle name="Currency 7 3 5 2 3 4" xfId="26481"/>
    <cellStyle name="Currency 7 3 5 2 3 5" xfId="26482"/>
    <cellStyle name="Currency 7 3 5 2 3 6" xfId="26483"/>
    <cellStyle name="Currency 7 3 5 2 4" xfId="26484"/>
    <cellStyle name="Currency 7 3 5 2 5" xfId="26485"/>
    <cellStyle name="Currency 7 3 5 2 6" xfId="26486"/>
    <cellStyle name="Currency 7 3 5 2 7" xfId="26487"/>
    <cellStyle name="Currency 7 3 5 2 8" xfId="26488"/>
    <cellStyle name="Currency 7 3 5 3" xfId="26489"/>
    <cellStyle name="Currency 7 3 5 3 2" xfId="26490"/>
    <cellStyle name="Currency 7 3 5 3 2 2" xfId="26491"/>
    <cellStyle name="Currency 7 3 5 3 2 3" xfId="26492"/>
    <cellStyle name="Currency 7 3 5 3 2 4" xfId="26493"/>
    <cellStyle name="Currency 7 3 5 3 2 5" xfId="26494"/>
    <cellStyle name="Currency 7 3 5 3 2 6" xfId="26495"/>
    <cellStyle name="Currency 7 3 5 3 3" xfId="26496"/>
    <cellStyle name="Currency 7 3 5 3 4" xfId="26497"/>
    <cellStyle name="Currency 7 3 5 3 5" xfId="26498"/>
    <cellStyle name="Currency 7 3 5 3 6" xfId="26499"/>
    <cellStyle name="Currency 7 3 5 3 7" xfId="26500"/>
    <cellStyle name="Currency 7 3 5 4" xfId="26501"/>
    <cellStyle name="Currency 7 3 5 4 2" xfId="26502"/>
    <cellStyle name="Currency 7 3 5 4 3" xfId="26503"/>
    <cellStyle name="Currency 7 3 5 4 4" xfId="26504"/>
    <cellStyle name="Currency 7 3 5 4 5" xfId="26505"/>
    <cellStyle name="Currency 7 3 5 4 6" xfId="26506"/>
    <cellStyle name="Currency 7 3 5 5" xfId="26507"/>
    <cellStyle name="Currency 7 3 5 6" xfId="26508"/>
    <cellStyle name="Currency 7 3 5 7" xfId="26509"/>
    <cellStyle name="Currency 7 3 5 8" xfId="26510"/>
    <cellStyle name="Currency 7 3 5 9" xfId="26511"/>
    <cellStyle name="Currency 7 3 6" xfId="26512"/>
    <cellStyle name="Currency 7 3 6 2" xfId="26513"/>
    <cellStyle name="Currency 7 3 6 2 2" xfId="26514"/>
    <cellStyle name="Currency 7 3 6 2 2 2" xfId="26515"/>
    <cellStyle name="Currency 7 3 6 2 2 2 2" xfId="26516"/>
    <cellStyle name="Currency 7 3 6 2 2 2 3" xfId="26517"/>
    <cellStyle name="Currency 7 3 6 2 2 2 4" xfId="26518"/>
    <cellStyle name="Currency 7 3 6 2 2 2 5" xfId="26519"/>
    <cellStyle name="Currency 7 3 6 2 2 2 6" xfId="26520"/>
    <cellStyle name="Currency 7 3 6 2 2 3" xfId="26521"/>
    <cellStyle name="Currency 7 3 6 2 2 4" xfId="26522"/>
    <cellStyle name="Currency 7 3 6 2 2 5" xfId="26523"/>
    <cellStyle name="Currency 7 3 6 2 2 6" xfId="26524"/>
    <cellStyle name="Currency 7 3 6 2 2 7" xfId="26525"/>
    <cellStyle name="Currency 7 3 6 2 3" xfId="26526"/>
    <cellStyle name="Currency 7 3 6 2 3 2" xfId="26527"/>
    <cellStyle name="Currency 7 3 6 2 3 3" xfId="26528"/>
    <cellStyle name="Currency 7 3 6 2 3 4" xfId="26529"/>
    <cellStyle name="Currency 7 3 6 2 3 5" xfId="26530"/>
    <cellStyle name="Currency 7 3 6 2 3 6" xfId="26531"/>
    <cellStyle name="Currency 7 3 6 2 4" xfId="26532"/>
    <cellStyle name="Currency 7 3 6 2 5" xfId="26533"/>
    <cellStyle name="Currency 7 3 6 2 6" xfId="26534"/>
    <cellStyle name="Currency 7 3 6 2 7" xfId="26535"/>
    <cellStyle name="Currency 7 3 6 2 8" xfId="26536"/>
    <cellStyle name="Currency 7 3 6 3" xfId="26537"/>
    <cellStyle name="Currency 7 3 6 3 2" xfId="26538"/>
    <cellStyle name="Currency 7 3 6 3 2 2" xfId="26539"/>
    <cellStyle name="Currency 7 3 6 3 2 3" xfId="26540"/>
    <cellStyle name="Currency 7 3 6 3 2 4" xfId="26541"/>
    <cellStyle name="Currency 7 3 6 3 2 5" xfId="26542"/>
    <cellStyle name="Currency 7 3 6 3 2 6" xfId="26543"/>
    <cellStyle name="Currency 7 3 6 3 3" xfId="26544"/>
    <cellStyle name="Currency 7 3 6 3 4" xfId="26545"/>
    <cellStyle name="Currency 7 3 6 3 5" xfId="26546"/>
    <cellStyle name="Currency 7 3 6 3 6" xfId="26547"/>
    <cellStyle name="Currency 7 3 6 3 7" xfId="26548"/>
    <cellStyle name="Currency 7 3 6 4" xfId="26549"/>
    <cellStyle name="Currency 7 3 6 4 2" xfId="26550"/>
    <cellStyle name="Currency 7 3 6 4 3" xfId="26551"/>
    <cellStyle name="Currency 7 3 6 4 4" xfId="26552"/>
    <cellStyle name="Currency 7 3 6 4 5" xfId="26553"/>
    <cellStyle name="Currency 7 3 6 4 6" xfId="26554"/>
    <cellStyle name="Currency 7 3 6 5" xfId="26555"/>
    <cellStyle name="Currency 7 3 6 6" xfId="26556"/>
    <cellStyle name="Currency 7 3 6 7" xfId="26557"/>
    <cellStyle name="Currency 7 3 6 8" xfId="26558"/>
    <cellStyle name="Currency 7 3 6 9" xfId="26559"/>
    <cellStyle name="Currency 7 3 7" xfId="26560"/>
    <cellStyle name="Currency 7 3 7 2" xfId="26561"/>
    <cellStyle name="Currency 7 3 7 2 2" xfId="26562"/>
    <cellStyle name="Currency 7 3 7 2 2 2" xfId="26563"/>
    <cellStyle name="Currency 7 3 7 2 2 2 2" xfId="26564"/>
    <cellStyle name="Currency 7 3 7 2 2 2 3" xfId="26565"/>
    <cellStyle name="Currency 7 3 7 2 2 2 4" xfId="26566"/>
    <cellStyle name="Currency 7 3 7 2 2 2 5" xfId="26567"/>
    <cellStyle name="Currency 7 3 7 2 2 2 6" xfId="26568"/>
    <cellStyle name="Currency 7 3 7 2 2 3" xfId="26569"/>
    <cellStyle name="Currency 7 3 7 2 2 4" xfId="26570"/>
    <cellStyle name="Currency 7 3 7 2 2 5" xfId="26571"/>
    <cellStyle name="Currency 7 3 7 2 2 6" xfId="26572"/>
    <cellStyle name="Currency 7 3 7 2 2 7" xfId="26573"/>
    <cellStyle name="Currency 7 3 7 2 3" xfId="26574"/>
    <cellStyle name="Currency 7 3 7 2 3 2" xfId="26575"/>
    <cellStyle name="Currency 7 3 7 2 3 3" xfId="26576"/>
    <cellStyle name="Currency 7 3 7 2 3 4" xfId="26577"/>
    <cellStyle name="Currency 7 3 7 2 3 5" xfId="26578"/>
    <cellStyle name="Currency 7 3 7 2 3 6" xfId="26579"/>
    <cellStyle name="Currency 7 3 7 2 4" xfId="26580"/>
    <cellStyle name="Currency 7 3 7 2 5" xfId="26581"/>
    <cellStyle name="Currency 7 3 7 2 6" xfId="26582"/>
    <cellStyle name="Currency 7 3 7 2 7" xfId="26583"/>
    <cellStyle name="Currency 7 3 7 2 8" xfId="26584"/>
    <cellStyle name="Currency 7 3 7 3" xfId="26585"/>
    <cellStyle name="Currency 7 3 7 3 2" xfId="26586"/>
    <cellStyle name="Currency 7 3 7 3 2 2" xfId="26587"/>
    <cellStyle name="Currency 7 3 7 3 2 3" xfId="26588"/>
    <cellStyle name="Currency 7 3 7 3 2 4" xfId="26589"/>
    <cellStyle name="Currency 7 3 7 3 2 5" xfId="26590"/>
    <cellStyle name="Currency 7 3 7 3 2 6" xfId="26591"/>
    <cellStyle name="Currency 7 3 7 3 3" xfId="26592"/>
    <cellStyle name="Currency 7 3 7 3 4" xfId="26593"/>
    <cellStyle name="Currency 7 3 7 3 5" xfId="26594"/>
    <cellStyle name="Currency 7 3 7 3 6" xfId="26595"/>
    <cellStyle name="Currency 7 3 7 3 7" xfId="26596"/>
    <cellStyle name="Currency 7 3 7 4" xfId="26597"/>
    <cellStyle name="Currency 7 3 7 4 2" xfId="26598"/>
    <cellStyle name="Currency 7 3 7 4 3" xfId="26599"/>
    <cellStyle name="Currency 7 3 7 4 4" xfId="26600"/>
    <cellStyle name="Currency 7 3 7 4 5" xfId="26601"/>
    <cellStyle name="Currency 7 3 7 4 6" xfId="26602"/>
    <cellStyle name="Currency 7 3 7 5" xfId="26603"/>
    <cellStyle name="Currency 7 3 7 6" xfId="26604"/>
    <cellStyle name="Currency 7 3 7 7" xfId="26605"/>
    <cellStyle name="Currency 7 3 7 8" xfId="26606"/>
    <cellStyle name="Currency 7 3 7 9" xfId="26607"/>
    <cellStyle name="Currency 7 3 8" xfId="26608"/>
    <cellStyle name="Currency 7 3 8 2" xfId="26609"/>
    <cellStyle name="Currency 7 3 8 2 2" xfId="26610"/>
    <cellStyle name="Currency 7 3 8 2 2 2" xfId="26611"/>
    <cellStyle name="Currency 7 3 8 2 2 3" xfId="26612"/>
    <cellStyle name="Currency 7 3 8 2 2 4" xfId="26613"/>
    <cellStyle name="Currency 7 3 8 2 2 5" xfId="26614"/>
    <cellStyle name="Currency 7 3 8 2 2 6" xfId="26615"/>
    <cellStyle name="Currency 7 3 8 2 3" xfId="26616"/>
    <cellStyle name="Currency 7 3 8 2 4" xfId="26617"/>
    <cellStyle name="Currency 7 3 8 2 5" xfId="26618"/>
    <cellStyle name="Currency 7 3 8 2 6" xfId="26619"/>
    <cellStyle name="Currency 7 3 8 2 7" xfId="26620"/>
    <cellStyle name="Currency 7 3 8 3" xfId="26621"/>
    <cellStyle name="Currency 7 3 8 3 2" xfId="26622"/>
    <cellStyle name="Currency 7 3 8 3 3" xfId="26623"/>
    <cellStyle name="Currency 7 3 8 3 4" xfId="26624"/>
    <cellStyle name="Currency 7 3 8 3 5" xfId="26625"/>
    <cellStyle name="Currency 7 3 8 3 6" xfId="26626"/>
    <cellStyle name="Currency 7 3 8 4" xfId="26627"/>
    <cellStyle name="Currency 7 3 8 5" xfId="26628"/>
    <cellStyle name="Currency 7 3 8 6" xfId="26629"/>
    <cellStyle name="Currency 7 3 8 7" xfId="26630"/>
    <cellStyle name="Currency 7 3 8 8" xfId="26631"/>
    <cellStyle name="Currency 7 3 9" xfId="26632"/>
    <cellStyle name="Currency 7 3 9 2" xfId="26633"/>
    <cellStyle name="Currency 7 3 9 2 2" xfId="26634"/>
    <cellStyle name="Currency 7 3 9 2 3" xfId="26635"/>
    <cellStyle name="Currency 7 3 9 2 4" xfId="26636"/>
    <cellStyle name="Currency 7 3 9 2 5" xfId="26637"/>
    <cellStyle name="Currency 7 3 9 2 6" xfId="26638"/>
    <cellStyle name="Currency 7 3 9 3" xfId="26639"/>
    <cellStyle name="Currency 7 3 9 4" xfId="26640"/>
    <cellStyle name="Currency 7 3 9 5" xfId="26641"/>
    <cellStyle name="Currency 7 3 9 6" xfId="26642"/>
    <cellStyle name="Currency 7 3 9 7" xfId="26643"/>
    <cellStyle name="Currency 7 4" xfId="26644"/>
    <cellStyle name="Currency 7 4 10" xfId="26645"/>
    <cellStyle name="Currency 7 4 10 2" xfId="26646"/>
    <cellStyle name="Currency 7 4 10 3" xfId="26647"/>
    <cellStyle name="Currency 7 4 10 4" xfId="26648"/>
    <cellStyle name="Currency 7 4 10 5" xfId="26649"/>
    <cellStyle name="Currency 7 4 10 6" xfId="26650"/>
    <cellStyle name="Currency 7 4 11" xfId="26651"/>
    <cellStyle name="Currency 7 4 12" xfId="26652"/>
    <cellStyle name="Currency 7 4 13" xfId="26653"/>
    <cellStyle name="Currency 7 4 14" xfId="26654"/>
    <cellStyle name="Currency 7 4 15" xfId="26655"/>
    <cellStyle name="Currency 7 4 2" xfId="26656"/>
    <cellStyle name="Currency 7 4 2 10" xfId="26657"/>
    <cellStyle name="Currency 7 4 2 11" xfId="26658"/>
    <cellStyle name="Currency 7 4 2 12" xfId="26659"/>
    <cellStyle name="Currency 7 4 2 13" xfId="26660"/>
    <cellStyle name="Currency 7 4 2 14" xfId="26661"/>
    <cellStyle name="Currency 7 4 2 2" xfId="26662"/>
    <cellStyle name="Currency 7 4 2 2 2" xfId="26663"/>
    <cellStyle name="Currency 7 4 2 2 2 2" xfId="26664"/>
    <cellStyle name="Currency 7 4 2 2 2 2 2" xfId="26665"/>
    <cellStyle name="Currency 7 4 2 2 2 2 2 2" xfId="26666"/>
    <cellStyle name="Currency 7 4 2 2 2 2 2 3" xfId="26667"/>
    <cellStyle name="Currency 7 4 2 2 2 2 2 4" xfId="26668"/>
    <cellStyle name="Currency 7 4 2 2 2 2 2 5" xfId="26669"/>
    <cellStyle name="Currency 7 4 2 2 2 2 2 6" xfId="26670"/>
    <cellStyle name="Currency 7 4 2 2 2 2 3" xfId="26671"/>
    <cellStyle name="Currency 7 4 2 2 2 2 4" xfId="26672"/>
    <cellStyle name="Currency 7 4 2 2 2 2 5" xfId="26673"/>
    <cellStyle name="Currency 7 4 2 2 2 2 6" xfId="26674"/>
    <cellStyle name="Currency 7 4 2 2 2 2 7" xfId="26675"/>
    <cellStyle name="Currency 7 4 2 2 2 3" xfId="26676"/>
    <cellStyle name="Currency 7 4 2 2 2 3 2" xfId="26677"/>
    <cellStyle name="Currency 7 4 2 2 2 3 3" xfId="26678"/>
    <cellStyle name="Currency 7 4 2 2 2 3 4" xfId="26679"/>
    <cellStyle name="Currency 7 4 2 2 2 3 5" xfId="26680"/>
    <cellStyle name="Currency 7 4 2 2 2 3 6" xfId="26681"/>
    <cellStyle name="Currency 7 4 2 2 2 4" xfId="26682"/>
    <cellStyle name="Currency 7 4 2 2 2 5" xfId="26683"/>
    <cellStyle name="Currency 7 4 2 2 2 6" xfId="26684"/>
    <cellStyle name="Currency 7 4 2 2 2 7" xfId="26685"/>
    <cellStyle name="Currency 7 4 2 2 2 8" xfId="26686"/>
    <cellStyle name="Currency 7 4 2 2 3" xfId="26687"/>
    <cellStyle name="Currency 7 4 2 2 3 2" xfId="26688"/>
    <cellStyle name="Currency 7 4 2 2 3 2 2" xfId="26689"/>
    <cellStyle name="Currency 7 4 2 2 3 2 3" xfId="26690"/>
    <cellStyle name="Currency 7 4 2 2 3 2 4" xfId="26691"/>
    <cellStyle name="Currency 7 4 2 2 3 2 5" xfId="26692"/>
    <cellStyle name="Currency 7 4 2 2 3 2 6" xfId="26693"/>
    <cellStyle name="Currency 7 4 2 2 3 3" xfId="26694"/>
    <cellStyle name="Currency 7 4 2 2 3 4" xfId="26695"/>
    <cellStyle name="Currency 7 4 2 2 3 5" xfId="26696"/>
    <cellStyle name="Currency 7 4 2 2 3 6" xfId="26697"/>
    <cellStyle name="Currency 7 4 2 2 3 7" xfId="26698"/>
    <cellStyle name="Currency 7 4 2 2 4" xfId="26699"/>
    <cellStyle name="Currency 7 4 2 2 4 2" xfId="26700"/>
    <cellStyle name="Currency 7 4 2 2 4 3" xfId="26701"/>
    <cellStyle name="Currency 7 4 2 2 4 4" xfId="26702"/>
    <cellStyle name="Currency 7 4 2 2 4 5" xfId="26703"/>
    <cellStyle name="Currency 7 4 2 2 4 6" xfId="26704"/>
    <cellStyle name="Currency 7 4 2 2 5" xfId="26705"/>
    <cellStyle name="Currency 7 4 2 2 6" xfId="26706"/>
    <cellStyle name="Currency 7 4 2 2 7" xfId="26707"/>
    <cellStyle name="Currency 7 4 2 2 8" xfId="26708"/>
    <cellStyle name="Currency 7 4 2 2 9" xfId="26709"/>
    <cellStyle name="Currency 7 4 2 3" xfId="26710"/>
    <cellStyle name="Currency 7 4 2 3 2" xfId="26711"/>
    <cellStyle name="Currency 7 4 2 3 2 2" xfId="26712"/>
    <cellStyle name="Currency 7 4 2 3 2 2 2" xfId="26713"/>
    <cellStyle name="Currency 7 4 2 3 2 2 2 2" xfId="26714"/>
    <cellStyle name="Currency 7 4 2 3 2 2 2 3" xfId="26715"/>
    <cellStyle name="Currency 7 4 2 3 2 2 2 4" xfId="26716"/>
    <cellStyle name="Currency 7 4 2 3 2 2 2 5" xfId="26717"/>
    <cellStyle name="Currency 7 4 2 3 2 2 2 6" xfId="26718"/>
    <cellStyle name="Currency 7 4 2 3 2 2 3" xfId="26719"/>
    <cellStyle name="Currency 7 4 2 3 2 2 4" xfId="26720"/>
    <cellStyle name="Currency 7 4 2 3 2 2 5" xfId="26721"/>
    <cellStyle name="Currency 7 4 2 3 2 2 6" xfId="26722"/>
    <cellStyle name="Currency 7 4 2 3 2 2 7" xfId="26723"/>
    <cellStyle name="Currency 7 4 2 3 2 3" xfId="26724"/>
    <cellStyle name="Currency 7 4 2 3 2 3 2" xfId="26725"/>
    <cellStyle name="Currency 7 4 2 3 2 3 3" xfId="26726"/>
    <cellStyle name="Currency 7 4 2 3 2 3 4" xfId="26727"/>
    <cellStyle name="Currency 7 4 2 3 2 3 5" xfId="26728"/>
    <cellStyle name="Currency 7 4 2 3 2 3 6" xfId="26729"/>
    <cellStyle name="Currency 7 4 2 3 2 4" xfId="26730"/>
    <cellStyle name="Currency 7 4 2 3 2 5" xfId="26731"/>
    <cellStyle name="Currency 7 4 2 3 2 6" xfId="26732"/>
    <cellStyle name="Currency 7 4 2 3 2 7" xfId="26733"/>
    <cellStyle name="Currency 7 4 2 3 2 8" xfId="26734"/>
    <cellStyle name="Currency 7 4 2 3 3" xfId="26735"/>
    <cellStyle name="Currency 7 4 2 3 3 2" xfId="26736"/>
    <cellStyle name="Currency 7 4 2 3 3 2 2" xfId="26737"/>
    <cellStyle name="Currency 7 4 2 3 3 2 3" xfId="26738"/>
    <cellStyle name="Currency 7 4 2 3 3 2 4" xfId="26739"/>
    <cellStyle name="Currency 7 4 2 3 3 2 5" xfId="26740"/>
    <cellStyle name="Currency 7 4 2 3 3 2 6" xfId="26741"/>
    <cellStyle name="Currency 7 4 2 3 3 3" xfId="26742"/>
    <cellStyle name="Currency 7 4 2 3 3 4" xfId="26743"/>
    <cellStyle name="Currency 7 4 2 3 3 5" xfId="26744"/>
    <cellStyle name="Currency 7 4 2 3 3 6" xfId="26745"/>
    <cellStyle name="Currency 7 4 2 3 3 7" xfId="26746"/>
    <cellStyle name="Currency 7 4 2 3 4" xfId="26747"/>
    <cellStyle name="Currency 7 4 2 3 4 2" xfId="26748"/>
    <cellStyle name="Currency 7 4 2 3 4 3" xfId="26749"/>
    <cellStyle name="Currency 7 4 2 3 4 4" xfId="26750"/>
    <cellStyle name="Currency 7 4 2 3 4 5" xfId="26751"/>
    <cellStyle name="Currency 7 4 2 3 4 6" xfId="26752"/>
    <cellStyle name="Currency 7 4 2 3 5" xfId="26753"/>
    <cellStyle name="Currency 7 4 2 3 6" xfId="26754"/>
    <cellStyle name="Currency 7 4 2 3 7" xfId="26755"/>
    <cellStyle name="Currency 7 4 2 3 8" xfId="26756"/>
    <cellStyle name="Currency 7 4 2 3 9" xfId="26757"/>
    <cellStyle name="Currency 7 4 2 4" xfId="26758"/>
    <cellStyle name="Currency 7 4 2 4 2" xfId="26759"/>
    <cellStyle name="Currency 7 4 2 4 2 2" xfId="26760"/>
    <cellStyle name="Currency 7 4 2 4 2 2 2" xfId="26761"/>
    <cellStyle name="Currency 7 4 2 4 2 2 2 2" xfId="26762"/>
    <cellStyle name="Currency 7 4 2 4 2 2 2 3" xfId="26763"/>
    <cellStyle name="Currency 7 4 2 4 2 2 2 4" xfId="26764"/>
    <cellStyle name="Currency 7 4 2 4 2 2 2 5" xfId="26765"/>
    <cellStyle name="Currency 7 4 2 4 2 2 2 6" xfId="26766"/>
    <cellStyle name="Currency 7 4 2 4 2 2 3" xfId="26767"/>
    <cellStyle name="Currency 7 4 2 4 2 2 4" xfId="26768"/>
    <cellStyle name="Currency 7 4 2 4 2 2 5" xfId="26769"/>
    <cellStyle name="Currency 7 4 2 4 2 2 6" xfId="26770"/>
    <cellStyle name="Currency 7 4 2 4 2 2 7" xfId="26771"/>
    <cellStyle name="Currency 7 4 2 4 2 3" xfId="26772"/>
    <cellStyle name="Currency 7 4 2 4 2 3 2" xfId="26773"/>
    <cellStyle name="Currency 7 4 2 4 2 3 3" xfId="26774"/>
    <cellStyle name="Currency 7 4 2 4 2 3 4" xfId="26775"/>
    <cellStyle name="Currency 7 4 2 4 2 3 5" xfId="26776"/>
    <cellStyle name="Currency 7 4 2 4 2 3 6" xfId="26777"/>
    <cellStyle name="Currency 7 4 2 4 2 4" xfId="26778"/>
    <cellStyle name="Currency 7 4 2 4 2 5" xfId="26779"/>
    <cellStyle name="Currency 7 4 2 4 2 6" xfId="26780"/>
    <cellStyle name="Currency 7 4 2 4 2 7" xfId="26781"/>
    <cellStyle name="Currency 7 4 2 4 2 8" xfId="26782"/>
    <cellStyle name="Currency 7 4 2 4 3" xfId="26783"/>
    <cellStyle name="Currency 7 4 2 4 3 2" xfId="26784"/>
    <cellStyle name="Currency 7 4 2 4 3 2 2" xfId="26785"/>
    <cellStyle name="Currency 7 4 2 4 3 2 3" xfId="26786"/>
    <cellStyle name="Currency 7 4 2 4 3 2 4" xfId="26787"/>
    <cellStyle name="Currency 7 4 2 4 3 2 5" xfId="26788"/>
    <cellStyle name="Currency 7 4 2 4 3 2 6" xfId="26789"/>
    <cellStyle name="Currency 7 4 2 4 3 3" xfId="26790"/>
    <cellStyle name="Currency 7 4 2 4 3 4" xfId="26791"/>
    <cellStyle name="Currency 7 4 2 4 3 5" xfId="26792"/>
    <cellStyle name="Currency 7 4 2 4 3 6" xfId="26793"/>
    <cellStyle name="Currency 7 4 2 4 3 7" xfId="26794"/>
    <cellStyle name="Currency 7 4 2 4 4" xfId="26795"/>
    <cellStyle name="Currency 7 4 2 4 4 2" xfId="26796"/>
    <cellStyle name="Currency 7 4 2 4 4 3" xfId="26797"/>
    <cellStyle name="Currency 7 4 2 4 4 4" xfId="26798"/>
    <cellStyle name="Currency 7 4 2 4 4 5" xfId="26799"/>
    <cellStyle name="Currency 7 4 2 4 4 6" xfId="26800"/>
    <cellStyle name="Currency 7 4 2 4 5" xfId="26801"/>
    <cellStyle name="Currency 7 4 2 4 6" xfId="26802"/>
    <cellStyle name="Currency 7 4 2 4 7" xfId="26803"/>
    <cellStyle name="Currency 7 4 2 4 8" xfId="26804"/>
    <cellStyle name="Currency 7 4 2 4 9" xfId="26805"/>
    <cellStyle name="Currency 7 4 2 5" xfId="26806"/>
    <cellStyle name="Currency 7 4 2 5 2" xfId="26807"/>
    <cellStyle name="Currency 7 4 2 5 2 2" xfId="26808"/>
    <cellStyle name="Currency 7 4 2 5 2 2 2" xfId="26809"/>
    <cellStyle name="Currency 7 4 2 5 2 2 2 2" xfId="26810"/>
    <cellStyle name="Currency 7 4 2 5 2 2 2 3" xfId="26811"/>
    <cellStyle name="Currency 7 4 2 5 2 2 2 4" xfId="26812"/>
    <cellStyle name="Currency 7 4 2 5 2 2 2 5" xfId="26813"/>
    <cellStyle name="Currency 7 4 2 5 2 2 2 6" xfId="26814"/>
    <cellStyle name="Currency 7 4 2 5 2 2 3" xfId="26815"/>
    <cellStyle name="Currency 7 4 2 5 2 2 4" xfId="26816"/>
    <cellStyle name="Currency 7 4 2 5 2 2 5" xfId="26817"/>
    <cellStyle name="Currency 7 4 2 5 2 2 6" xfId="26818"/>
    <cellStyle name="Currency 7 4 2 5 2 2 7" xfId="26819"/>
    <cellStyle name="Currency 7 4 2 5 2 3" xfId="26820"/>
    <cellStyle name="Currency 7 4 2 5 2 3 2" xfId="26821"/>
    <cellStyle name="Currency 7 4 2 5 2 3 3" xfId="26822"/>
    <cellStyle name="Currency 7 4 2 5 2 3 4" xfId="26823"/>
    <cellStyle name="Currency 7 4 2 5 2 3 5" xfId="26824"/>
    <cellStyle name="Currency 7 4 2 5 2 3 6" xfId="26825"/>
    <cellStyle name="Currency 7 4 2 5 2 4" xfId="26826"/>
    <cellStyle name="Currency 7 4 2 5 2 5" xfId="26827"/>
    <cellStyle name="Currency 7 4 2 5 2 6" xfId="26828"/>
    <cellStyle name="Currency 7 4 2 5 2 7" xfId="26829"/>
    <cellStyle name="Currency 7 4 2 5 2 8" xfId="26830"/>
    <cellStyle name="Currency 7 4 2 5 3" xfId="26831"/>
    <cellStyle name="Currency 7 4 2 5 3 2" xfId="26832"/>
    <cellStyle name="Currency 7 4 2 5 3 2 2" xfId="26833"/>
    <cellStyle name="Currency 7 4 2 5 3 2 3" xfId="26834"/>
    <cellStyle name="Currency 7 4 2 5 3 2 4" xfId="26835"/>
    <cellStyle name="Currency 7 4 2 5 3 2 5" xfId="26836"/>
    <cellStyle name="Currency 7 4 2 5 3 2 6" xfId="26837"/>
    <cellStyle name="Currency 7 4 2 5 3 3" xfId="26838"/>
    <cellStyle name="Currency 7 4 2 5 3 4" xfId="26839"/>
    <cellStyle name="Currency 7 4 2 5 3 5" xfId="26840"/>
    <cellStyle name="Currency 7 4 2 5 3 6" xfId="26841"/>
    <cellStyle name="Currency 7 4 2 5 3 7" xfId="26842"/>
    <cellStyle name="Currency 7 4 2 5 4" xfId="26843"/>
    <cellStyle name="Currency 7 4 2 5 4 2" xfId="26844"/>
    <cellStyle name="Currency 7 4 2 5 4 3" xfId="26845"/>
    <cellStyle name="Currency 7 4 2 5 4 4" xfId="26846"/>
    <cellStyle name="Currency 7 4 2 5 4 5" xfId="26847"/>
    <cellStyle name="Currency 7 4 2 5 4 6" xfId="26848"/>
    <cellStyle name="Currency 7 4 2 5 5" xfId="26849"/>
    <cellStyle name="Currency 7 4 2 5 6" xfId="26850"/>
    <cellStyle name="Currency 7 4 2 5 7" xfId="26851"/>
    <cellStyle name="Currency 7 4 2 5 8" xfId="26852"/>
    <cellStyle name="Currency 7 4 2 5 9" xfId="26853"/>
    <cellStyle name="Currency 7 4 2 6" xfId="26854"/>
    <cellStyle name="Currency 7 4 2 6 2" xfId="26855"/>
    <cellStyle name="Currency 7 4 2 6 2 2" xfId="26856"/>
    <cellStyle name="Currency 7 4 2 6 2 2 2" xfId="26857"/>
    <cellStyle name="Currency 7 4 2 6 2 2 2 2" xfId="26858"/>
    <cellStyle name="Currency 7 4 2 6 2 2 2 3" xfId="26859"/>
    <cellStyle name="Currency 7 4 2 6 2 2 2 4" xfId="26860"/>
    <cellStyle name="Currency 7 4 2 6 2 2 2 5" xfId="26861"/>
    <cellStyle name="Currency 7 4 2 6 2 2 2 6" xfId="26862"/>
    <cellStyle name="Currency 7 4 2 6 2 2 3" xfId="26863"/>
    <cellStyle name="Currency 7 4 2 6 2 2 4" xfId="26864"/>
    <cellStyle name="Currency 7 4 2 6 2 2 5" xfId="26865"/>
    <cellStyle name="Currency 7 4 2 6 2 2 6" xfId="26866"/>
    <cellStyle name="Currency 7 4 2 6 2 2 7" xfId="26867"/>
    <cellStyle name="Currency 7 4 2 6 2 3" xfId="26868"/>
    <cellStyle name="Currency 7 4 2 6 2 3 2" xfId="26869"/>
    <cellStyle name="Currency 7 4 2 6 2 3 3" xfId="26870"/>
    <cellStyle name="Currency 7 4 2 6 2 3 4" xfId="26871"/>
    <cellStyle name="Currency 7 4 2 6 2 3 5" xfId="26872"/>
    <cellStyle name="Currency 7 4 2 6 2 3 6" xfId="26873"/>
    <cellStyle name="Currency 7 4 2 6 2 4" xfId="26874"/>
    <cellStyle name="Currency 7 4 2 6 2 5" xfId="26875"/>
    <cellStyle name="Currency 7 4 2 6 2 6" xfId="26876"/>
    <cellStyle name="Currency 7 4 2 6 2 7" xfId="26877"/>
    <cellStyle name="Currency 7 4 2 6 2 8" xfId="26878"/>
    <cellStyle name="Currency 7 4 2 6 3" xfId="26879"/>
    <cellStyle name="Currency 7 4 2 6 3 2" xfId="26880"/>
    <cellStyle name="Currency 7 4 2 6 3 2 2" xfId="26881"/>
    <cellStyle name="Currency 7 4 2 6 3 2 3" xfId="26882"/>
    <cellStyle name="Currency 7 4 2 6 3 2 4" xfId="26883"/>
    <cellStyle name="Currency 7 4 2 6 3 2 5" xfId="26884"/>
    <cellStyle name="Currency 7 4 2 6 3 2 6" xfId="26885"/>
    <cellStyle name="Currency 7 4 2 6 3 3" xfId="26886"/>
    <cellStyle name="Currency 7 4 2 6 3 4" xfId="26887"/>
    <cellStyle name="Currency 7 4 2 6 3 5" xfId="26888"/>
    <cellStyle name="Currency 7 4 2 6 3 6" xfId="26889"/>
    <cellStyle name="Currency 7 4 2 6 3 7" xfId="26890"/>
    <cellStyle name="Currency 7 4 2 6 4" xfId="26891"/>
    <cellStyle name="Currency 7 4 2 6 4 2" xfId="26892"/>
    <cellStyle name="Currency 7 4 2 6 4 3" xfId="26893"/>
    <cellStyle name="Currency 7 4 2 6 4 4" xfId="26894"/>
    <cellStyle name="Currency 7 4 2 6 4 5" xfId="26895"/>
    <cellStyle name="Currency 7 4 2 6 4 6" xfId="26896"/>
    <cellStyle name="Currency 7 4 2 6 5" xfId="26897"/>
    <cellStyle name="Currency 7 4 2 6 6" xfId="26898"/>
    <cellStyle name="Currency 7 4 2 6 7" xfId="26899"/>
    <cellStyle name="Currency 7 4 2 6 8" xfId="26900"/>
    <cellStyle name="Currency 7 4 2 6 9" xfId="26901"/>
    <cellStyle name="Currency 7 4 2 7" xfId="26902"/>
    <cellStyle name="Currency 7 4 2 7 2" xfId="26903"/>
    <cellStyle name="Currency 7 4 2 7 2 2" xfId="26904"/>
    <cellStyle name="Currency 7 4 2 7 2 2 2" xfId="26905"/>
    <cellStyle name="Currency 7 4 2 7 2 2 3" xfId="26906"/>
    <cellStyle name="Currency 7 4 2 7 2 2 4" xfId="26907"/>
    <cellStyle name="Currency 7 4 2 7 2 2 5" xfId="26908"/>
    <cellStyle name="Currency 7 4 2 7 2 2 6" xfId="26909"/>
    <cellStyle name="Currency 7 4 2 7 2 3" xfId="26910"/>
    <cellStyle name="Currency 7 4 2 7 2 4" xfId="26911"/>
    <cellStyle name="Currency 7 4 2 7 2 5" xfId="26912"/>
    <cellStyle name="Currency 7 4 2 7 2 6" xfId="26913"/>
    <cellStyle name="Currency 7 4 2 7 2 7" xfId="26914"/>
    <cellStyle name="Currency 7 4 2 7 3" xfId="26915"/>
    <cellStyle name="Currency 7 4 2 7 3 2" xfId="26916"/>
    <cellStyle name="Currency 7 4 2 7 3 3" xfId="26917"/>
    <cellStyle name="Currency 7 4 2 7 3 4" xfId="26918"/>
    <cellStyle name="Currency 7 4 2 7 3 5" xfId="26919"/>
    <cellStyle name="Currency 7 4 2 7 3 6" xfId="26920"/>
    <cellStyle name="Currency 7 4 2 7 4" xfId="26921"/>
    <cellStyle name="Currency 7 4 2 7 5" xfId="26922"/>
    <cellStyle name="Currency 7 4 2 7 6" xfId="26923"/>
    <cellStyle name="Currency 7 4 2 7 7" xfId="26924"/>
    <cellStyle name="Currency 7 4 2 7 8" xfId="26925"/>
    <cellStyle name="Currency 7 4 2 8" xfId="26926"/>
    <cellStyle name="Currency 7 4 2 8 2" xfId="26927"/>
    <cellStyle name="Currency 7 4 2 8 2 2" xfId="26928"/>
    <cellStyle name="Currency 7 4 2 8 2 3" xfId="26929"/>
    <cellStyle name="Currency 7 4 2 8 2 4" xfId="26930"/>
    <cellStyle name="Currency 7 4 2 8 2 5" xfId="26931"/>
    <cellStyle name="Currency 7 4 2 8 2 6" xfId="26932"/>
    <cellStyle name="Currency 7 4 2 8 3" xfId="26933"/>
    <cellStyle name="Currency 7 4 2 8 4" xfId="26934"/>
    <cellStyle name="Currency 7 4 2 8 5" xfId="26935"/>
    <cellStyle name="Currency 7 4 2 8 6" xfId="26936"/>
    <cellStyle name="Currency 7 4 2 8 7" xfId="26937"/>
    <cellStyle name="Currency 7 4 2 9" xfId="26938"/>
    <cellStyle name="Currency 7 4 2 9 2" xfId="26939"/>
    <cellStyle name="Currency 7 4 2 9 3" xfId="26940"/>
    <cellStyle name="Currency 7 4 2 9 4" xfId="26941"/>
    <cellStyle name="Currency 7 4 2 9 5" xfId="26942"/>
    <cellStyle name="Currency 7 4 2 9 6" xfId="26943"/>
    <cellStyle name="Currency 7 4 3" xfId="26944"/>
    <cellStyle name="Currency 7 4 3 2" xfId="26945"/>
    <cellStyle name="Currency 7 4 3 2 2" xfId="26946"/>
    <cellStyle name="Currency 7 4 3 2 2 2" xfId="26947"/>
    <cellStyle name="Currency 7 4 3 2 2 2 2" xfId="26948"/>
    <cellStyle name="Currency 7 4 3 2 2 2 3" xfId="26949"/>
    <cellStyle name="Currency 7 4 3 2 2 2 4" xfId="26950"/>
    <cellStyle name="Currency 7 4 3 2 2 2 5" xfId="26951"/>
    <cellStyle name="Currency 7 4 3 2 2 2 6" xfId="26952"/>
    <cellStyle name="Currency 7 4 3 2 2 3" xfId="26953"/>
    <cellStyle name="Currency 7 4 3 2 2 4" xfId="26954"/>
    <cellStyle name="Currency 7 4 3 2 2 5" xfId="26955"/>
    <cellStyle name="Currency 7 4 3 2 2 6" xfId="26956"/>
    <cellStyle name="Currency 7 4 3 2 2 7" xfId="26957"/>
    <cellStyle name="Currency 7 4 3 2 3" xfId="26958"/>
    <cellStyle name="Currency 7 4 3 2 3 2" xfId="26959"/>
    <cellStyle name="Currency 7 4 3 2 3 3" xfId="26960"/>
    <cellStyle name="Currency 7 4 3 2 3 4" xfId="26961"/>
    <cellStyle name="Currency 7 4 3 2 3 5" xfId="26962"/>
    <cellStyle name="Currency 7 4 3 2 3 6" xfId="26963"/>
    <cellStyle name="Currency 7 4 3 2 4" xfId="26964"/>
    <cellStyle name="Currency 7 4 3 2 5" xfId="26965"/>
    <cellStyle name="Currency 7 4 3 2 6" xfId="26966"/>
    <cellStyle name="Currency 7 4 3 2 7" xfId="26967"/>
    <cellStyle name="Currency 7 4 3 2 8" xfId="26968"/>
    <cellStyle name="Currency 7 4 3 3" xfId="26969"/>
    <cellStyle name="Currency 7 4 3 3 2" xfId="26970"/>
    <cellStyle name="Currency 7 4 3 3 2 2" xfId="26971"/>
    <cellStyle name="Currency 7 4 3 3 2 3" xfId="26972"/>
    <cellStyle name="Currency 7 4 3 3 2 4" xfId="26973"/>
    <cellStyle name="Currency 7 4 3 3 2 5" xfId="26974"/>
    <cellStyle name="Currency 7 4 3 3 2 6" xfId="26975"/>
    <cellStyle name="Currency 7 4 3 3 3" xfId="26976"/>
    <cellStyle name="Currency 7 4 3 3 4" xfId="26977"/>
    <cellStyle name="Currency 7 4 3 3 5" xfId="26978"/>
    <cellStyle name="Currency 7 4 3 3 6" xfId="26979"/>
    <cellStyle name="Currency 7 4 3 3 7" xfId="26980"/>
    <cellStyle name="Currency 7 4 3 4" xfId="26981"/>
    <cellStyle name="Currency 7 4 3 4 2" xfId="26982"/>
    <cellStyle name="Currency 7 4 3 4 3" xfId="26983"/>
    <cellStyle name="Currency 7 4 3 4 4" xfId="26984"/>
    <cellStyle name="Currency 7 4 3 4 5" xfId="26985"/>
    <cellStyle name="Currency 7 4 3 4 6" xfId="26986"/>
    <cellStyle name="Currency 7 4 3 5" xfId="26987"/>
    <cellStyle name="Currency 7 4 3 6" xfId="26988"/>
    <cellStyle name="Currency 7 4 3 7" xfId="26989"/>
    <cellStyle name="Currency 7 4 3 8" xfId="26990"/>
    <cellStyle name="Currency 7 4 3 9" xfId="26991"/>
    <cellStyle name="Currency 7 4 4" xfId="26992"/>
    <cellStyle name="Currency 7 4 4 2" xfId="26993"/>
    <cellStyle name="Currency 7 4 4 2 2" xfId="26994"/>
    <cellStyle name="Currency 7 4 4 2 2 2" xfId="26995"/>
    <cellStyle name="Currency 7 4 4 2 2 2 2" xfId="26996"/>
    <cellStyle name="Currency 7 4 4 2 2 2 3" xfId="26997"/>
    <cellStyle name="Currency 7 4 4 2 2 2 4" xfId="26998"/>
    <cellStyle name="Currency 7 4 4 2 2 2 5" xfId="26999"/>
    <cellStyle name="Currency 7 4 4 2 2 2 6" xfId="27000"/>
    <cellStyle name="Currency 7 4 4 2 2 3" xfId="27001"/>
    <cellStyle name="Currency 7 4 4 2 2 4" xfId="27002"/>
    <cellStyle name="Currency 7 4 4 2 2 5" xfId="27003"/>
    <cellStyle name="Currency 7 4 4 2 2 6" xfId="27004"/>
    <cellStyle name="Currency 7 4 4 2 2 7" xfId="27005"/>
    <cellStyle name="Currency 7 4 4 2 3" xfId="27006"/>
    <cellStyle name="Currency 7 4 4 2 3 2" xfId="27007"/>
    <cellStyle name="Currency 7 4 4 2 3 3" xfId="27008"/>
    <cellStyle name="Currency 7 4 4 2 3 4" xfId="27009"/>
    <cellStyle name="Currency 7 4 4 2 3 5" xfId="27010"/>
    <cellStyle name="Currency 7 4 4 2 3 6" xfId="27011"/>
    <cellStyle name="Currency 7 4 4 2 4" xfId="27012"/>
    <cellStyle name="Currency 7 4 4 2 5" xfId="27013"/>
    <cellStyle name="Currency 7 4 4 2 6" xfId="27014"/>
    <cellStyle name="Currency 7 4 4 2 7" xfId="27015"/>
    <cellStyle name="Currency 7 4 4 2 8" xfId="27016"/>
    <cellStyle name="Currency 7 4 4 3" xfId="27017"/>
    <cellStyle name="Currency 7 4 4 3 2" xfId="27018"/>
    <cellStyle name="Currency 7 4 4 3 2 2" xfId="27019"/>
    <cellStyle name="Currency 7 4 4 3 2 3" xfId="27020"/>
    <cellStyle name="Currency 7 4 4 3 2 4" xfId="27021"/>
    <cellStyle name="Currency 7 4 4 3 2 5" xfId="27022"/>
    <cellStyle name="Currency 7 4 4 3 2 6" xfId="27023"/>
    <cellStyle name="Currency 7 4 4 3 3" xfId="27024"/>
    <cellStyle name="Currency 7 4 4 3 4" xfId="27025"/>
    <cellStyle name="Currency 7 4 4 3 5" xfId="27026"/>
    <cellStyle name="Currency 7 4 4 3 6" xfId="27027"/>
    <cellStyle name="Currency 7 4 4 3 7" xfId="27028"/>
    <cellStyle name="Currency 7 4 4 4" xfId="27029"/>
    <cellStyle name="Currency 7 4 4 4 2" xfId="27030"/>
    <cellStyle name="Currency 7 4 4 4 3" xfId="27031"/>
    <cellStyle name="Currency 7 4 4 4 4" xfId="27032"/>
    <cellStyle name="Currency 7 4 4 4 5" xfId="27033"/>
    <cellStyle name="Currency 7 4 4 4 6" xfId="27034"/>
    <cellStyle name="Currency 7 4 4 5" xfId="27035"/>
    <cellStyle name="Currency 7 4 4 6" xfId="27036"/>
    <cellStyle name="Currency 7 4 4 7" xfId="27037"/>
    <cellStyle name="Currency 7 4 4 8" xfId="27038"/>
    <cellStyle name="Currency 7 4 4 9" xfId="27039"/>
    <cellStyle name="Currency 7 4 5" xfId="27040"/>
    <cellStyle name="Currency 7 4 5 2" xfId="27041"/>
    <cellStyle name="Currency 7 4 5 2 2" xfId="27042"/>
    <cellStyle name="Currency 7 4 5 2 2 2" xfId="27043"/>
    <cellStyle name="Currency 7 4 5 2 2 2 2" xfId="27044"/>
    <cellStyle name="Currency 7 4 5 2 2 2 3" xfId="27045"/>
    <cellStyle name="Currency 7 4 5 2 2 2 4" xfId="27046"/>
    <cellStyle name="Currency 7 4 5 2 2 2 5" xfId="27047"/>
    <cellStyle name="Currency 7 4 5 2 2 2 6" xfId="27048"/>
    <cellStyle name="Currency 7 4 5 2 2 3" xfId="27049"/>
    <cellStyle name="Currency 7 4 5 2 2 4" xfId="27050"/>
    <cellStyle name="Currency 7 4 5 2 2 5" xfId="27051"/>
    <cellStyle name="Currency 7 4 5 2 2 6" xfId="27052"/>
    <cellStyle name="Currency 7 4 5 2 2 7" xfId="27053"/>
    <cellStyle name="Currency 7 4 5 2 3" xfId="27054"/>
    <cellStyle name="Currency 7 4 5 2 3 2" xfId="27055"/>
    <cellStyle name="Currency 7 4 5 2 3 3" xfId="27056"/>
    <cellStyle name="Currency 7 4 5 2 3 4" xfId="27057"/>
    <cellStyle name="Currency 7 4 5 2 3 5" xfId="27058"/>
    <cellStyle name="Currency 7 4 5 2 3 6" xfId="27059"/>
    <cellStyle name="Currency 7 4 5 2 4" xfId="27060"/>
    <cellStyle name="Currency 7 4 5 2 5" xfId="27061"/>
    <cellStyle name="Currency 7 4 5 2 6" xfId="27062"/>
    <cellStyle name="Currency 7 4 5 2 7" xfId="27063"/>
    <cellStyle name="Currency 7 4 5 2 8" xfId="27064"/>
    <cellStyle name="Currency 7 4 5 3" xfId="27065"/>
    <cellStyle name="Currency 7 4 5 3 2" xfId="27066"/>
    <cellStyle name="Currency 7 4 5 3 2 2" xfId="27067"/>
    <cellStyle name="Currency 7 4 5 3 2 3" xfId="27068"/>
    <cellStyle name="Currency 7 4 5 3 2 4" xfId="27069"/>
    <cellStyle name="Currency 7 4 5 3 2 5" xfId="27070"/>
    <cellStyle name="Currency 7 4 5 3 2 6" xfId="27071"/>
    <cellStyle name="Currency 7 4 5 3 3" xfId="27072"/>
    <cellStyle name="Currency 7 4 5 3 4" xfId="27073"/>
    <cellStyle name="Currency 7 4 5 3 5" xfId="27074"/>
    <cellStyle name="Currency 7 4 5 3 6" xfId="27075"/>
    <cellStyle name="Currency 7 4 5 3 7" xfId="27076"/>
    <cellStyle name="Currency 7 4 5 4" xfId="27077"/>
    <cellStyle name="Currency 7 4 5 4 2" xfId="27078"/>
    <cellStyle name="Currency 7 4 5 4 3" xfId="27079"/>
    <cellStyle name="Currency 7 4 5 4 4" xfId="27080"/>
    <cellStyle name="Currency 7 4 5 4 5" xfId="27081"/>
    <cellStyle name="Currency 7 4 5 4 6" xfId="27082"/>
    <cellStyle name="Currency 7 4 5 5" xfId="27083"/>
    <cellStyle name="Currency 7 4 5 6" xfId="27084"/>
    <cellStyle name="Currency 7 4 5 7" xfId="27085"/>
    <cellStyle name="Currency 7 4 5 8" xfId="27086"/>
    <cellStyle name="Currency 7 4 5 9" xfId="27087"/>
    <cellStyle name="Currency 7 4 6" xfId="27088"/>
    <cellStyle name="Currency 7 4 6 2" xfId="27089"/>
    <cellStyle name="Currency 7 4 6 2 2" xfId="27090"/>
    <cellStyle name="Currency 7 4 6 2 2 2" xfId="27091"/>
    <cellStyle name="Currency 7 4 6 2 2 2 2" xfId="27092"/>
    <cellStyle name="Currency 7 4 6 2 2 2 3" xfId="27093"/>
    <cellStyle name="Currency 7 4 6 2 2 2 4" xfId="27094"/>
    <cellStyle name="Currency 7 4 6 2 2 2 5" xfId="27095"/>
    <cellStyle name="Currency 7 4 6 2 2 2 6" xfId="27096"/>
    <cellStyle name="Currency 7 4 6 2 2 3" xfId="27097"/>
    <cellStyle name="Currency 7 4 6 2 2 4" xfId="27098"/>
    <cellStyle name="Currency 7 4 6 2 2 5" xfId="27099"/>
    <cellStyle name="Currency 7 4 6 2 2 6" xfId="27100"/>
    <cellStyle name="Currency 7 4 6 2 2 7" xfId="27101"/>
    <cellStyle name="Currency 7 4 6 2 3" xfId="27102"/>
    <cellStyle name="Currency 7 4 6 2 3 2" xfId="27103"/>
    <cellStyle name="Currency 7 4 6 2 3 3" xfId="27104"/>
    <cellStyle name="Currency 7 4 6 2 3 4" xfId="27105"/>
    <cellStyle name="Currency 7 4 6 2 3 5" xfId="27106"/>
    <cellStyle name="Currency 7 4 6 2 3 6" xfId="27107"/>
    <cellStyle name="Currency 7 4 6 2 4" xfId="27108"/>
    <cellStyle name="Currency 7 4 6 2 5" xfId="27109"/>
    <cellStyle name="Currency 7 4 6 2 6" xfId="27110"/>
    <cellStyle name="Currency 7 4 6 2 7" xfId="27111"/>
    <cellStyle name="Currency 7 4 6 2 8" xfId="27112"/>
    <cellStyle name="Currency 7 4 6 3" xfId="27113"/>
    <cellStyle name="Currency 7 4 6 3 2" xfId="27114"/>
    <cellStyle name="Currency 7 4 6 3 2 2" xfId="27115"/>
    <cellStyle name="Currency 7 4 6 3 2 3" xfId="27116"/>
    <cellStyle name="Currency 7 4 6 3 2 4" xfId="27117"/>
    <cellStyle name="Currency 7 4 6 3 2 5" xfId="27118"/>
    <cellStyle name="Currency 7 4 6 3 2 6" xfId="27119"/>
    <cellStyle name="Currency 7 4 6 3 3" xfId="27120"/>
    <cellStyle name="Currency 7 4 6 3 4" xfId="27121"/>
    <cellStyle name="Currency 7 4 6 3 5" xfId="27122"/>
    <cellStyle name="Currency 7 4 6 3 6" xfId="27123"/>
    <cellStyle name="Currency 7 4 6 3 7" xfId="27124"/>
    <cellStyle name="Currency 7 4 6 4" xfId="27125"/>
    <cellStyle name="Currency 7 4 6 4 2" xfId="27126"/>
    <cellStyle name="Currency 7 4 6 4 3" xfId="27127"/>
    <cellStyle name="Currency 7 4 6 4 4" xfId="27128"/>
    <cellStyle name="Currency 7 4 6 4 5" xfId="27129"/>
    <cellStyle name="Currency 7 4 6 4 6" xfId="27130"/>
    <cellStyle name="Currency 7 4 6 5" xfId="27131"/>
    <cellStyle name="Currency 7 4 6 6" xfId="27132"/>
    <cellStyle name="Currency 7 4 6 7" xfId="27133"/>
    <cellStyle name="Currency 7 4 6 8" xfId="27134"/>
    <cellStyle name="Currency 7 4 6 9" xfId="27135"/>
    <cellStyle name="Currency 7 4 7" xfId="27136"/>
    <cellStyle name="Currency 7 4 7 2" xfId="27137"/>
    <cellStyle name="Currency 7 4 7 2 2" xfId="27138"/>
    <cellStyle name="Currency 7 4 7 2 2 2" xfId="27139"/>
    <cellStyle name="Currency 7 4 7 2 2 2 2" xfId="27140"/>
    <cellStyle name="Currency 7 4 7 2 2 2 3" xfId="27141"/>
    <cellStyle name="Currency 7 4 7 2 2 2 4" xfId="27142"/>
    <cellStyle name="Currency 7 4 7 2 2 2 5" xfId="27143"/>
    <cellStyle name="Currency 7 4 7 2 2 2 6" xfId="27144"/>
    <cellStyle name="Currency 7 4 7 2 2 3" xfId="27145"/>
    <cellStyle name="Currency 7 4 7 2 2 4" xfId="27146"/>
    <cellStyle name="Currency 7 4 7 2 2 5" xfId="27147"/>
    <cellStyle name="Currency 7 4 7 2 2 6" xfId="27148"/>
    <cellStyle name="Currency 7 4 7 2 2 7" xfId="27149"/>
    <cellStyle name="Currency 7 4 7 2 3" xfId="27150"/>
    <cellStyle name="Currency 7 4 7 2 3 2" xfId="27151"/>
    <cellStyle name="Currency 7 4 7 2 3 3" xfId="27152"/>
    <cellStyle name="Currency 7 4 7 2 3 4" xfId="27153"/>
    <cellStyle name="Currency 7 4 7 2 3 5" xfId="27154"/>
    <cellStyle name="Currency 7 4 7 2 3 6" xfId="27155"/>
    <cellStyle name="Currency 7 4 7 2 4" xfId="27156"/>
    <cellStyle name="Currency 7 4 7 2 5" xfId="27157"/>
    <cellStyle name="Currency 7 4 7 2 6" xfId="27158"/>
    <cellStyle name="Currency 7 4 7 2 7" xfId="27159"/>
    <cellStyle name="Currency 7 4 7 2 8" xfId="27160"/>
    <cellStyle name="Currency 7 4 7 3" xfId="27161"/>
    <cellStyle name="Currency 7 4 7 3 2" xfId="27162"/>
    <cellStyle name="Currency 7 4 7 3 2 2" xfId="27163"/>
    <cellStyle name="Currency 7 4 7 3 2 3" xfId="27164"/>
    <cellStyle name="Currency 7 4 7 3 2 4" xfId="27165"/>
    <cellStyle name="Currency 7 4 7 3 2 5" xfId="27166"/>
    <cellStyle name="Currency 7 4 7 3 2 6" xfId="27167"/>
    <cellStyle name="Currency 7 4 7 3 3" xfId="27168"/>
    <cellStyle name="Currency 7 4 7 3 4" xfId="27169"/>
    <cellStyle name="Currency 7 4 7 3 5" xfId="27170"/>
    <cellStyle name="Currency 7 4 7 3 6" xfId="27171"/>
    <cellStyle name="Currency 7 4 7 3 7" xfId="27172"/>
    <cellStyle name="Currency 7 4 7 4" xfId="27173"/>
    <cellStyle name="Currency 7 4 7 4 2" xfId="27174"/>
    <cellStyle name="Currency 7 4 7 4 3" xfId="27175"/>
    <cellStyle name="Currency 7 4 7 4 4" xfId="27176"/>
    <cellStyle name="Currency 7 4 7 4 5" xfId="27177"/>
    <cellStyle name="Currency 7 4 7 4 6" xfId="27178"/>
    <cellStyle name="Currency 7 4 7 5" xfId="27179"/>
    <cellStyle name="Currency 7 4 7 6" xfId="27180"/>
    <cellStyle name="Currency 7 4 7 7" xfId="27181"/>
    <cellStyle name="Currency 7 4 7 8" xfId="27182"/>
    <cellStyle name="Currency 7 4 7 9" xfId="27183"/>
    <cellStyle name="Currency 7 4 8" xfId="27184"/>
    <cellStyle name="Currency 7 4 8 2" xfId="27185"/>
    <cellStyle name="Currency 7 4 8 2 2" xfId="27186"/>
    <cellStyle name="Currency 7 4 8 2 2 2" xfId="27187"/>
    <cellStyle name="Currency 7 4 8 2 2 3" xfId="27188"/>
    <cellStyle name="Currency 7 4 8 2 2 4" xfId="27189"/>
    <cellStyle name="Currency 7 4 8 2 2 5" xfId="27190"/>
    <cellStyle name="Currency 7 4 8 2 2 6" xfId="27191"/>
    <cellStyle name="Currency 7 4 8 2 3" xfId="27192"/>
    <cellStyle name="Currency 7 4 8 2 4" xfId="27193"/>
    <cellStyle name="Currency 7 4 8 2 5" xfId="27194"/>
    <cellStyle name="Currency 7 4 8 2 6" xfId="27195"/>
    <cellStyle name="Currency 7 4 8 2 7" xfId="27196"/>
    <cellStyle name="Currency 7 4 8 3" xfId="27197"/>
    <cellStyle name="Currency 7 4 8 3 2" xfId="27198"/>
    <cellStyle name="Currency 7 4 8 3 3" xfId="27199"/>
    <cellStyle name="Currency 7 4 8 3 4" xfId="27200"/>
    <cellStyle name="Currency 7 4 8 3 5" xfId="27201"/>
    <cellStyle name="Currency 7 4 8 3 6" xfId="27202"/>
    <cellStyle name="Currency 7 4 8 4" xfId="27203"/>
    <cellStyle name="Currency 7 4 8 5" xfId="27204"/>
    <cellStyle name="Currency 7 4 8 6" xfId="27205"/>
    <cellStyle name="Currency 7 4 8 7" xfId="27206"/>
    <cellStyle name="Currency 7 4 8 8" xfId="27207"/>
    <cellStyle name="Currency 7 4 9" xfId="27208"/>
    <cellStyle name="Currency 7 4 9 2" xfId="27209"/>
    <cellStyle name="Currency 7 4 9 2 2" xfId="27210"/>
    <cellStyle name="Currency 7 4 9 2 3" xfId="27211"/>
    <cellStyle name="Currency 7 4 9 2 4" xfId="27212"/>
    <cellStyle name="Currency 7 4 9 2 5" xfId="27213"/>
    <cellStyle name="Currency 7 4 9 2 6" xfId="27214"/>
    <cellStyle name="Currency 7 4 9 3" xfId="27215"/>
    <cellStyle name="Currency 7 4 9 4" xfId="27216"/>
    <cellStyle name="Currency 7 4 9 5" xfId="27217"/>
    <cellStyle name="Currency 7 4 9 6" xfId="27218"/>
    <cellStyle name="Currency 7 4 9 7" xfId="27219"/>
    <cellStyle name="Currency 7 5" xfId="27220"/>
    <cellStyle name="Currency 7 5 10" xfId="27221"/>
    <cellStyle name="Currency 7 5 11" xfId="27222"/>
    <cellStyle name="Currency 7 5 12" xfId="27223"/>
    <cellStyle name="Currency 7 5 13" xfId="27224"/>
    <cellStyle name="Currency 7 5 14" xfId="27225"/>
    <cellStyle name="Currency 7 5 2" xfId="27226"/>
    <cellStyle name="Currency 7 5 2 2" xfId="27227"/>
    <cellStyle name="Currency 7 5 2 2 2" xfId="27228"/>
    <cellStyle name="Currency 7 5 2 2 2 2" xfId="27229"/>
    <cellStyle name="Currency 7 5 2 2 2 2 2" xfId="27230"/>
    <cellStyle name="Currency 7 5 2 2 2 2 3" xfId="27231"/>
    <cellStyle name="Currency 7 5 2 2 2 2 4" xfId="27232"/>
    <cellStyle name="Currency 7 5 2 2 2 2 5" xfId="27233"/>
    <cellStyle name="Currency 7 5 2 2 2 2 6" xfId="27234"/>
    <cellStyle name="Currency 7 5 2 2 2 3" xfId="27235"/>
    <cellStyle name="Currency 7 5 2 2 2 4" xfId="27236"/>
    <cellStyle name="Currency 7 5 2 2 2 5" xfId="27237"/>
    <cellStyle name="Currency 7 5 2 2 2 6" xfId="27238"/>
    <cellStyle name="Currency 7 5 2 2 2 7" xfId="27239"/>
    <cellStyle name="Currency 7 5 2 2 3" xfId="27240"/>
    <cellStyle name="Currency 7 5 2 2 3 2" xfId="27241"/>
    <cellStyle name="Currency 7 5 2 2 3 3" xfId="27242"/>
    <cellStyle name="Currency 7 5 2 2 3 4" xfId="27243"/>
    <cellStyle name="Currency 7 5 2 2 3 5" xfId="27244"/>
    <cellStyle name="Currency 7 5 2 2 3 6" xfId="27245"/>
    <cellStyle name="Currency 7 5 2 2 4" xfId="27246"/>
    <cellStyle name="Currency 7 5 2 2 5" xfId="27247"/>
    <cellStyle name="Currency 7 5 2 2 6" xfId="27248"/>
    <cellStyle name="Currency 7 5 2 2 7" xfId="27249"/>
    <cellStyle name="Currency 7 5 2 2 8" xfId="27250"/>
    <cellStyle name="Currency 7 5 2 3" xfId="27251"/>
    <cellStyle name="Currency 7 5 2 3 2" xfId="27252"/>
    <cellStyle name="Currency 7 5 2 3 2 2" xfId="27253"/>
    <cellStyle name="Currency 7 5 2 3 2 3" xfId="27254"/>
    <cellStyle name="Currency 7 5 2 3 2 4" xfId="27255"/>
    <cellStyle name="Currency 7 5 2 3 2 5" xfId="27256"/>
    <cellStyle name="Currency 7 5 2 3 2 6" xfId="27257"/>
    <cellStyle name="Currency 7 5 2 3 3" xfId="27258"/>
    <cellStyle name="Currency 7 5 2 3 4" xfId="27259"/>
    <cellStyle name="Currency 7 5 2 3 5" xfId="27260"/>
    <cellStyle name="Currency 7 5 2 3 6" xfId="27261"/>
    <cellStyle name="Currency 7 5 2 3 7" xfId="27262"/>
    <cellStyle name="Currency 7 5 2 4" xfId="27263"/>
    <cellStyle name="Currency 7 5 2 4 2" xfId="27264"/>
    <cellStyle name="Currency 7 5 2 4 3" xfId="27265"/>
    <cellStyle name="Currency 7 5 2 4 4" xfId="27266"/>
    <cellStyle name="Currency 7 5 2 4 5" xfId="27267"/>
    <cellStyle name="Currency 7 5 2 4 6" xfId="27268"/>
    <cellStyle name="Currency 7 5 2 5" xfId="27269"/>
    <cellStyle name="Currency 7 5 2 6" xfId="27270"/>
    <cellStyle name="Currency 7 5 2 7" xfId="27271"/>
    <cellStyle name="Currency 7 5 2 8" xfId="27272"/>
    <cellStyle name="Currency 7 5 2 9" xfId="27273"/>
    <cellStyle name="Currency 7 5 3" xfId="27274"/>
    <cellStyle name="Currency 7 5 3 2" xfId="27275"/>
    <cellStyle name="Currency 7 5 3 2 2" xfId="27276"/>
    <cellStyle name="Currency 7 5 3 2 2 2" xfId="27277"/>
    <cellStyle name="Currency 7 5 3 2 2 2 2" xfId="27278"/>
    <cellStyle name="Currency 7 5 3 2 2 2 3" xfId="27279"/>
    <cellStyle name="Currency 7 5 3 2 2 2 4" xfId="27280"/>
    <cellStyle name="Currency 7 5 3 2 2 2 5" xfId="27281"/>
    <cellStyle name="Currency 7 5 3 2 2 2 6" xfId="27282"/>
    <cellStyle name="Currency 7 5 3 2 2 3" xfId="27283"/>
    <cellStyle name="Currency 7 5 3 2 2 4" xfId="27284"/>
    <cellStyle name="Currency 7 5 3 2 2 5" xfId="27285"/>
    <cellStyle name="Currency 7 5 3 2 2 6" xfId="27286"/>
    <cellStyle name="Currency 7 5 3 2 2 7" xfId="27287"/>
    <cellStyle name="Currency 7 5 3 2 3" xfId="27288"/>
    <cellStyle name="Currency 7 5 3 2 3 2" xfId="27289"/>
    <cellStyle name="Currency 7 5 3 2 3 3" xfId="27290"/>
    <cellStyle name="Currency 7 5 3 2 3 4" xfId="27291"/>
    <cellStyle name="Currency 7 5 3 2 3 5" xfId="27292"/>
    <cellStyle name="Currency 7 5 3 2 3 6" xfId="27293"/>
    <cellStyle name="Currency 7 5 3 2 4" xfId="27294"/>
    <cellStyle name="Currency 7 5 3 2 5" xfId="27295"/>
    <cellStyle name="Currency 7 5 3 2 6" xfId="27296"/>
    <cellStyle name="Currency 7 5 3 2 7" xfId="27297"/>
    <cellStyle name="Currency 7 5 3 2 8" xfId="27298"/>
    <cellStyle name="Currency 7 5 3 3" xfId="27299"/>
    <cellStyle name="Currency 7 5 3 3 2" xfId="27300"/>
    <cellStyle name="Currency 7 5 3 3 2 2" xfId="27301"/>
    <cellStyle name="Currency 7 5 3 3 2 3" xfId="27302"/>
    <cellStyle name="Currency 7 5 3 3 2 4" xfId="27303"/>
    <cellStyle name="Currency 7 5 3 3 2 5" xfId="27304"/>
    <cellStyle name="Currency 7 5 3 3 2 6" xfId="27305"/>
    <cellStyle name="Currency 7 5 3 3 3" xfId="27306"/>
    <cellStyle name="Currency 7 5 3 3 4" xfId="27307"/>
    <cellStyle name="Currency 7 5 3 3 5" xfId="27308"/>
    <cellStyle name="Currency 7 5 3 3 6" xfId="27309"/>
    <cellStyle name="Currency 7 5 3 3 7" xfId="27310"/>
    <cellStyle name="Currency 7 5 3 4" xfId="27311"/>
    <cellStyle name="Currency 7 5 3 4 2" xfId="27312"/>
    <cellStyle name="Currency 7 5 3 4 3" xfId="27313"/>
    <cellStyle name="Currency 7 5 3 4 4" xfId="27314"/>
    <cellStyle name="Currency 7 5 3 4 5" xfId="27315"/>
    <cellStyle name="Currency 7 5 3 4 6" xfId="27316"/>
    <cellStyle name="Currency 7 5 3 5" xfId="27317"/>
    <cellStyle name="Currency 7 5 3 6" xfId="27318"/>
    <cellStyle name="Currency 7 5 3 7" xfId="27319"/>
    <cellStyle name="Currency 7 5 3 8" xfId="27320"/>
    <cellStyle name="Currency 7 5 3 9" xfId="27321"/>
    <cellStyle name="Currency 7 5 4" xfId="27322"/>
    <cellStyle name="Currency 7 5 4 2" xfId="27323"/>
    <cellStyle name="Currency 7 5 4 2 2" xfId="27324"/>
    <cellStyle name="Currency 7 5 4 2 2 2" xfId="27325"/>
    <cellStyle name="Currency 7 5 4 2 2 2 2" xfId="27326"/>
    <cellStyle name="Currency 7 5 4 2 2 2 3" xfId="27327"/>
    <cellStyle name="Currency 7 5 4 2 2 2 4" xfId="27328"/>
    <cellStyle name="Currency 7 5 4 2 2 2 5" xfId="27329"/>
    <cellStyle name="Currency 7 5 4 2 2 2 6" xfId="27330"/>
    <cellStyle name="Currency 7 5 4 2 2 3" xfId="27331"/>
    <cellStyle name="Currency 7 5 4 2 2 4" xfId="27332"/>
    <cellStyle name="Currency 7 5 4 2 2 5" xfId="27333"/>
    <cellStyle name="Currency 7 5 4 2 2 6" xfId="27334"/>
    <cellStyle name="Currency 7 5 4 2 2 7" xfId="27335"/>
    <cellStyle name="Currency 7 5 4 2 3" xfId="27336"/>
    <cellStyle name="Currency 7 5 4 2 3 2" xfId="27337"/>
    <cellStyle name="Currency 7 5 4 2 3 3" xfId="27338"/>
    <cellStyle name="Currency 7 5 4 2 3 4" xfId="27339"/>
    <cellStyle name="Currency 7 5 4 2 3 5" xfId="27340"/>
    <cellStyle name="Currency 7 5 4 2 3 6" xfId="27341"/>
    <cellStyle name="Currency 7 5 4 2 4" xfId="27342"/>
    <cellStyle name="Currency 7 5 4 2 5" xfId="27343"/>
    <cellStyle name="Currency 7 5 4 2 6" xfId="27344"/>
    <cellStyle name="Currency 7 5 4 2 7" xfId="27345"/>
    <cellStyle name="Currency 7 5 4 2 8" xfId="27346"/>
    <cellStyle name="Currency 7 5 4 3" xfId="27347"/>
    <cellStyle name="Currency 7 5 4 3 2" xfId="27348"/>
    <cellStyle name="Currency 7 5 4 3 2 2" xfId="27349"/>
    <cellStyle name="Currency 7 5 4 3 2 3" xfId="27350"/>
    <cellStyle name="Currency 7 5 4 3 2 4" xfId="27351"/>
    <cellStyle name="Currency 7 5 4 3 2 5" xfId="27352"/>
    <cellStyle name="Currency 7 5 4 3 2 6" xfId="27353"/>
    <cellStyle name="Currency 7 5 4 3 3" xfId="27354"/>
    <cellStyle name="Currency 7 5 4 3 4" xfId="27355"/>
    <cellStyle name="Currency 7 5 4 3 5" xfId="27356"/>
    <cellStyle name="Currency 7 5 4 3 6" xfId="27357"/>
    <cellStyle name="Currency 7 5 4 3 7" xfId="27358"/>
    <cellStyle name="Currency 7 5 4 4" xfId="27359"/>
    <cellStyle name="Currency 7 5 4 4 2" xfId="27360"/>
    <cellStyle name="Currency 7 5 4 4 3" xfId="27361"/>
    <cellStyle name="Currency 7 5 4 4 4" xfId="27362"/>
    <cellStyle name="Currency 7 5 4 4 5" xfId="27363"/>
    <cellStyle name="Currency 7 5 4 4 6" xfId="27364"/>
    <cellStyle name="Currency 7 5 4 5" xfId="27365"/>
    <cellStyle name="Currency 7 5 4 6" xfId="27366"/>
    <cellStyle name="Currency 7 5 4 7" xfId="27367"/>
    <cellStyle name="Currency 7 5 4 8" xfId="27368"/>
    <cellStyle name="Currency 7 5 4 9" xfId="27369"/>
    <cellStyle name="Currency 7 5 5" xfId="27370"/>
    <cellStyle name="Currency 7 5 5 2" xfId="27371"/>
    <cellStyle name="Currency 7 5 5 2 2" xfId="27372"/>
    <cellStyle name="Currency 7 5 5 2 2 2" xfId="27373"/>
    <cellStyle name="Currency 7 5 5 2 2 2 2" xfId="27374"/>
    <cellStyle name="Currency 7 5 5 2 2 2 3" xfId="27375"/>
    <cellStyle name="Currency 7 5 5 2 2 2 4" xfId="27376"/>
    <cellStyle name="Currency 7 5 5 2 2 2 5" xfId="27377"/>
    <cellStyle name="Currency 7 5 5 2 2 2 6" xfId="27378"/>
    <cellStyle name="Currency 7 5 5 2 2 3" xfId="27379"/>
    <cellStyle name="Currency 7 5 5 2 2 4" xfId="27380"/>
    <cellStyle name="Currency 7 5 5 2 2 5" xfId="27381"/>
    <cellStyle name="Currency 7 5 5 2 2 6" xfId="27382"/>
    <cellStyle name="Currency 7 5 5 2 2 7" xfId="27383"/>
    <cellStyle name="Currency 7 5 5 2 3" xfId="27384"/>
    <cellStyle name="Currency 7 5 5 2 3 2" xfId="27385"/>
    <cellStyle name="Currency 7 5 5 2 3 3" xfId="27386"/>
    <cellStyle name="Currency 7 5 5 2 3 4" xfId="27387"/>
    <cellStyle name="Currency 7 5 5 2 3 5" xfId="27388"/>
    <cellStyle name="Currency 7 5 5 2 3 6" xfId="27389"/>
    <cellStyle name="Currency 7 5 5 2 4" xfId="27390"/>
    <cellStyle name="Currency 7 5 5 2 5" xfId="27391"/>
    <cellStyle name="Currency 7 5 5 2 6" xfId="27392"/>
    <cellStyle name="Currency 7 5 5 2 7" xfId="27393"/>
    <cellStyle name="Currency 7 5 5 2 8" xfId="27394"/>
    <cellStyle name="Currency 7 5 5 3" xfId="27395"/>
    <cellStyle name="Currency 7 5 5 3 2" xfId="27396"/>
    <cellStyle name="Currency 7 5 5 3 2 2" xfId="27397"/>
    <cellStyle name="Currency 7 5 5 3 2 3" xfId="27398"/>
    <cellStyle name="Currency 7 5 5 3 2 4" xfId="27399"/>
    <cellStyle name="Currency 7 5 5 3 2 5" xfId="27400"/>
    <cellStyle name="Currency 7 5 5 3 2 6" xfId="27401"/>
    <cellStyle name="Currency 7 5 5 3 3" xfId="27402"/>
    <cellStyle name="Currency 7 5 5 3 4" xfId="27403"/>
    <cellStyle name="Currency 7 5 5 3 5" xfId="27404"/>
    <cellStyle name="Currency 7 5 5 3 6" xfId="27405"/>
    <cellStyle name="Currency 7 5 5 3 7" xfId="27406"/>
    <cellStyle name="Currency 7 5 5 4" xfId="27407"/>
    <cellStyle name="Currency 7 5 5 4 2" xfId="27408"/>
    <cellStyle name="Currency 7 5 5 4 3" xfId="27409"/>
    <cellStyle name="Currency 7 5 5 4 4" xfId="27410"/>
    <cellStyle name="Currency 7 5 5 4 5" xfId="27411"/>
    <cellStyle name="Currency 7 5 5 4 6" xfId="27412"/>
    <cellStyle name="Currency 7 5 5 5" xfId="27413"/>
    <cellStyle name="Currency 7 5 5 6" xfId="27414"/>
    <cellStyle name="Currency 7 5 5 7" xfId="27415"/>
    <cellStyle name="Currency 7 5 5 8" xfId="27416"/>
    <cellStyle name="Currency 7 5 5 9" xfId="27417"/>
    <cellStyle name="Currency 7 5 6" xfId="27418"/>
    <cellStyle name="Currency 7 5 6 2" xfId="27419"/>
    <cellStyle name="Currency 7 5 6 2 2" xfId="27420"/>
    <cellStyle name="Currency 7 5 6 2 2 2" xfId="27421"/>
    <cellStyle name="Currency 7 5 6 2 2 2 2" xfId="27422"/>
    <cellStyle name="Currency 7 5 6 2 2 2 3" xfId="27423"/>
    <cellStyle name="Currency 7 5 6 2 2 2 4" xfId="27424"/>
    <cellStyle name="Currency 7 5 6 2 2 2 5" xfId="27425"/>
    <cellStyle name="Currency 7 5 6 2 2 2 6" xfId="27426"/>
    <cellStyle name="Currency 7 5 6 2 2 3" xfId="27427"/>
    <cellStyle name="Currency 7 5 6 2 2 4" xfId="27428"/>
    <cellStyle name="Currency 7 5 6 2 2 5" xfId="27429"/>
    <cellStyle name="Currency 7 5 6 2 2 6" xfId="27430"/>
    <cellStyle name="Currency 7 5 6 2 2 7" xfId="27431"/>
    <cellStyle name="Currency 7 5 6 2 3" xfId="27432"/>
    <cellStyle name="Currency 7 5 6 2 3 2" xfId="27433"/>
    <cellStyle name="Currency 7 5 6 2 3 3" xfId="27434"/>
    <cellStyle name="Currency 7 5 6 2 3 4" xfId="27435"/>
    <cellStyle name="Currency 7 5 6 2 3 5" xfId="27436"/>
    <cellStyle name="Currency 7 5 6 2 3 6" xfId="27437"/>
    <cellStyle name="Currency 7 5 6 2 4" xfId="27438"/>
    <cellStyle name="Currency 7 5 6 2 5" xfId="27439"/>
    <cellStyle name="Currency 7 5 6 2 6" xfId="27440"/>
    <cellStyle name="Currency 7 5 6 2 7" xfId="27441"/>
    <cellStyle name="Currency 7 5 6 2 8" xfId="27442"/>
    <cellStyle name="Currency 7 5 6 3" xfId="27443"/>
    <cellStyle name="Currency 7 5 6 3 2" xfId="27444"/>
    <cellStyle name="Currency 7 5 6 3 2 2" xfId="27445"/>
    <cellStyle name="Currency 7 5 6 3 2 3" xfId="27446"/>
    <cellStyle name="Currency 7 5 6 3 2 4" xfId="27447"/>
    <cellStyle name="Currency 7 5 6 3 2 5" xfId="27448"/>
    <cellStyle name="Currency 7 5 6 3 2 6" xfId="27449"/>
    <cellStyle name="Currency 7 5 6 3 3" xfId="27450"/>
    <cellStyle name="Currency 7 5 6 3 4" xfId="27451"/>
    <cellStyle name="Currency 7 5 6 3 5" xfId="27452"/>
    <cellStyle name="Currency 7 5 6 3 6" xfId="27453"/>
    <cellStyle name="Currency 7 5 6 3 7" xfId="27454"/>
    <cellStyle name="Currency 7 5 6 4" xfId="27455"/>
    <cellStyle name="Currency 7 5 6 4 2" xfId="27456"/>
    <cellStyle name="Currency 7 5 6 4 3" xfId="27457"/>
    <cellStyle name="Currency 7 5 6 4 4" xfId="27458"/>
    <cellStyle name="Currency 7 5 6 4 5" xfId="27459"/>
    <cellStyle name="Currency 7 5 6 4 6" xfId="27460"/>
    <cellStyle name="Currency 7 5 6 5" xfId="27461"/>
    <cellStyle name="Currency 7 5 6 6" xfId="27462"/>
    <cellStyle name="Currency 7 5 6 7" xfId="27463"/>
    <cellStyle name="Currency 7 5 6 8" xfId="27464"/>
    <cellStyle name="Currency 7 5 6 9" xfId="27465"/>
    <cellStyle name="Currency 7 5 7" xfId="27466"/>
    <cellStyle name="Currency 7 5 7 2" xfId="27467"/>
    <cellStyle name="Currency 7 5 7 2 2" xfId="27468"/>
    <cellStyle name="Currency 7 5 7 2 2 2" xfId="27469"/>
    <cellStyle name="Currency 7 5 7 2 2 3" xfId="27470"/>
    <cellStyle name="Currency 7 5 7 2 2 4" xfId="27471"/>
    <cellStyle name="Currency 7 5 7 2 2 5" xfId="27472"/>
    <cellStyle name="Currency 7 5 7 2 2 6" xfId="27473"/>
    <cellStyle name="Currency 7 5 7 2 3" xfId="27474"/>
    <cellStyle name="Currency 7 5 7 2 4" xfId="27475"/>
    <cellStyle name="Currency 7 5 7 2 5" xfId="27476"/>
    <cellStyle name="Currency 7 5 7 2 6" xfId="27477"/>
    <cellStyle name="Currency 7 5 7 2 7" xfId="27478"/>
    <cellStyle name="Currency 7 5 7 3" xfId="27479"/>
    <cellStyle name="Currency 7 5 7 3 2" xfId="27480"/>
    <cellStyle name="Currency 7 5 7 3 3" xfId="27481"/>
    <cellStyle name="Currency 7 5 7 3 4" xfId="27482"/>
    <cellStyle name="Currency 7 5 7 3 5" xfId="27483"/>
    <cellStyle name="Currency 7 5 7 3 6" xfId="27484"/>
    <cellStyle name="Currency 7 5 7 4" xfId="27485"/>
    <cellStyle name="Currency 7 5 7 5" xfId="27486"/>
    <cellStyle name="Currency 7 5 7 6" xfId="27487"/>
    <cellStyle name="Currency 7 5 7 7" xfId="27488"/>
    <cellStyle name="Currency 7 5 7 8" xfId="27489"/>
    <cellStyle name="Currency 7 5 8" xfId="27490"/>
    <cellStyle name="Currency 7 5 8 2" xfId="27491"/>
    <cellStyle name="Currency 7 5 8 2 2" xfId="27492"/>
    <cellStyle name="Currency 7 5 8 2 3" xfId="27493"/>
    <cellStyle name="Currency 7 5 8 2 4" xfId="27494"/>
    <cellStyle name="Currency 7 5 8 2 5" xfId="27495"/>
    <cellStyle name="Currency 7 5 8 2 6" xfId="27496"/>
    <cellStyle name="Currency 7 5 8 3" xfId="27497"/>
    <cellStyle name="Currency 7 5 8 4" xfId="27498"/>
    <cellStyle name="Currency 7 5 8 5" xfId="27499"/>
    <cellStyle name="Currency 7 5 8 6" xfId="27500"/>
    <cellStyle name="Currency 7 5 8 7" xfId="27501"/>
    <cellStyle name="Currency 7 5 9" xfId="27502"/>
    <cellStyle name="Currency 7 5 9 2" xfId="27503"/>
    <cellStyle name="Currency 7 5 9 3" xfId="27504"/>
    <cellStyle name="Currency 7 5 9 4" xfId="27505"/>
    <cellStyle name="Currency 7 5 9 5" xfId="27506"/>
    <cellStyle name="Currency 7 5 9 6" xfId="27507"/>
    <cellStyle name="Currency 7 6" xfId="27508"/>
    <cellStyle name="Currency 7 6 10" xfId="27509"/>
    <cellStyle name="Currency 7 6 11" xfId="27510"/>
    <cellStyle name="Currency 7 6 12" xfId="27511"/>
    <cellStyle name="Currency 7 6 13" xfId="27512"/>
    <cellStyle name="Currency 7 6 14" xfId="27513"/>
    <cellStyle name="Currency 7 6 2" xfId="27514"/>
    <cellStyle name="Currency 7 6 2 2" xfId="27515"/>
    <cellStyle name="Currency 7 6 2 2 2" xfId="27516"/>
    <cellStyle name="Currency 7 6 2 2 2 2" xfId="27517"/>
    <cellStyle name="Currency 7 6 2 2 2 2 2" xfId="27518"/>
    <cellStyle name="Currency 7 6 2 2 2 2 3" xfId="27519"/>
    <cellStyle name="Currency 7 6 2 2 2 2 4" xfId="27520"/>
    <cellStyle name="Currency 7 6 2 2 2 2 5" xfId="27521"/>
    <cellStyle name="Currency 7 6 2 2 2 2 6" xfId="27522"/>
    <cellStyle name="Currency 7 6 2 2 2 3" xfId="27523"/>
    <cellStyle name="Currency 7 6 2 2 2 4" xfId="27524"/>
    <cellStyle name="Currency 7 6 2 2 2 5" xfId="27525"/>
    <cellStyle name="Currency 7 6 2 2 2 6" xfId="27526"/>
    <cellStyle name="Currency 7 6 2 2 2 7" xfId="27527"/>
    <cellStyle name="Currency 7 6 2 2 3" xfId="27528"/>
    <cellStyle name="Currency 7 6 2 2 3 2" xfId="27529"/>
    <cellStyle name="Currency 7 6 2 2 3 3" xfId="27530"/>
    <cellStyle name="Currency 7 6 2 2 3 4" xfId="27531"/>
    <cellStyle name="Currency 7 6 2 2 3 5" xfId="27532"/>
    <cellStyle name="Currency 7 6 2 2 3 6" xfId="27533"/>
    <cellStyle name="Currency 7 6 2 2 4" xfId="27534"/>
    <cellStyle name="Currency 7 6 2 2 5" xfId="27535"/>
    <cellStyle name="Currency 7 6 2 2 6" xfId="27536"/>
    <cellStyle name="Currency 7 6 2 2 7" xfId="27537"/>
    <cellStyle name="Currency 7 6 2 2 8" xfId="27538"/>
    <cellStyle name="Currency 7 6 2 3" xfId="27539"/>
    <cellStyle name="Currency 7 6 2 3 2" xfId="27540"/>
    <cellStyle name="Currency 7 6 2 3 2 2" xfId="27541"/>
    <cellStyle name="Currency 7 6 2 3 2 3" xfId="27542"/>
    <cellStyle name="Currency 7 6 2 3 2 4" xfId="27543"/>
    <cellStyle name="Currency 7 6 2 3 2 5" xfId="27544"/>
    <cellStyle name="Currency 7 6 2 3 2 6" xfId="27545"/>
    <cellStyle name="Currency 7 6 2 3 3" xfId="27546"/>
    <cellStyle name="Currency 7 6 2 3 4" xfId="27547"/>
    <cellStyle name="Currency 7 6 2 3 5" xfId="27548"/>
    <cellStyle name="Currency 7 6 2 3 6" xfId="27549"/>
    <cellStyle name="Currency 7 6 2 3 7" xfId="27550"/>
    <cellStyle name="Currency 7 6 2 4" xfId="27551"/>
    <cellStyle name="Currency 7 6 2 4 2" xfId="27552"/>
    <cellStyle name="Currency 7 6 2 4 3" xfId="27553"/>
    <cellStyle name="Currency 7 6 2 4 4" xfId="27554"/>
    <cellStyle name="Currency 7 6 2 4 5" xfId="27555"/>
    <cellStyle name="Currency 7 6 2 4 6" xfId="27556"/>
    <cellStyle name="Currency 7 6 2 5" xfId="27557"/>
    <cellStyle name="Currency 7 6 2 6" xfId="27558"/>
    <cellStyle name="Currency 7 6 2 7" xfId="27559"/>
    <cellStyle name="Currency 7 6 2 8" xfId="27560"/>
    <cellStyle name="Currency 7 6 2 9" xfId="27561"/>
    <cellStyle name="Currency 7 6 3" xfId="27562"/>
    <cellStyle name="Currency 7 6 3 2" xfId="27563"/>
    <cellStyle name="Currency 7 6 3 2 2" xfId="27564"/>
    <cellStyle name="Currency 7 6 3 2 2 2" xfId="27565"/>
    <cellStyle name="Currency 7 6 3 2 2 2 2" xfId="27566"/>
    <cellStyle name="Currency 7 6 3 2 2 2 3" xfId="27567"/>
    <cellStyle name="Currency 7 6 3 2 2 2 4" xfId="27568"/>
    <cellStyle name="Currency 7 6 3 2 2 2 5" xfId="27569"/>
    <cellStyle name="Currency 7 6 3 2 2 2 6" xfId="27570"/>
    <cellStyle name="Currency 7 6 3 2 2 3" xfId="27571"/>
    <cellStyle name="Currency 7 6 3 2 2 4" xfId="27572"/>
    <cellStyle name="Currency 7 6 3 2 2 5" xfId="27573"/>
    <cellStyle name="Currency 7 6 3 2 2 6" xfId="27574"/>
    <cellStyle name="Currency 7 6 3 2 2 7" xfId="27575"/>
    <cellStyle name="Currency 7 6 3 2 3" xfId="27576"/>
    <cellStyle name="Currency 7 6 3 2 3 2" xfId="27577"/>
    <cellStyle name="Currency 7 6 3 2 3 3" xfId="27578"/>
    <cellStyle name="Currency 7 6 3 2 3 4" xfId="27579"/>
    <cellStyle name="Currency 7 6 3 2 3 5" xfId="27580"/>
    <cellStyle name="Currency 7 6 3 2 3 6" xfId="27581"/>
    <cellStyle name="Currency 7 6 3 2 4" xfId="27582"/>
    <cellStyle name="Currency 7 6 3 2 5" xfId="27583"/>
    <cellStyle name="Currency 7 6 3 2 6" xfId="27584"/>
    <cellStyle name="Currency 7 6 3 2 7" xfId="27585"/>
    <cellStyle name="Currency 7 6 3 2 8" xfId="27586"/>
    <cellStyle name="Currency 7 6 3 3" xfId="27587"/>
    <cellStyle name="Currency 7 6 3 3 2" xfId="27588"/>
    <cellStyle name="Currency 7 6 3 3 2 2" xfId="27589"/>
    <cellStyle name="Currency 7 6 3 3 2 3" xfId="27590"/>
    <cellStyle name="Currency 7 6 3 3 2 4" xfId="27591"/>
    <cellStyle name="Currency 7 6 3 3 2 5" xfId="27592"/>
    <cellStyle name="Currency 7 6 3 3 2 6" xfId="27593"/>
    <cellStyle name="Currency 7 6 3 3 3" xfId="27594"/>
    <cellStyle name="Currency 7 6 3 3 4" xfId="27595"/>
    <cellStyle name="Currency 7 6 3 3 5" xfId="27596"/>
    <cellStyle name="Currency 7 6 3 3 6" xfId="27597"/>
    <cellStyle name="Currency 7 6 3 3 7" xfId="27598"/>
    <cellStyle name="Currency 7 6 3 4" xfId="27599"/>
    <cellStyle name="Currency 7 6 3 4 2" xfId="27600"/>
    <cellStyle name="Currency 7 6 3 4 3" xfId="27601"/>
    <cellStyle name="Currency 7 6 3 4 4" xfId="27602"/>
    <cellStyle name="Currency 7 6 3 4 5" xfId="27603"/>
    <cellStyle name="Currency 7 6 3 4 6" xfId="27604"/>
    <cellStyle name="Currency 7 6 3 5" xfId="27605"/>
    <cellStyle name="Currency 7 6 3 6" xfId="27606"/>
    <cellStyle name="Currency 7 6 3 7" xfId="27607"/>
    <cellStyle name="Currency 7 6 3 8" xfId="27608"/>
    <cellStyle name="Currency 7 6 3 9" xfId="27609"/>
    <cellStyle name="Currency 7 6 4" xfId="27610"/>
    <cellStyle name="Currency 7 6 4 2" xfId="27611"/>
    <cellStyle name="Currency 7 6 4 2 2" xfId="27612"/>
    <cellStyle name="Currency 7 6 4 2 2 2" xfId="27613"/>
    <cellStyle name="Currency 7 6 4 2 2 2 2" xfId="27614"/>
    <cellStyle name="Currency 7 6 4 2 2 2 3" xfId="27615"/>
    <cellStyle name="Currency 7 6 4 2 2 2 4" xfId="27616"/>
    <cellStyle name="Currency 7 6 4 2 2 2 5" xfId="27617"/>
    <cellStyle name="Currency 7 6 4 2 2 2 6" xfId="27618"/>
    <cellStyle name="Currency 7 6 4 2 2 3" xfId="27619"/>
    <cellStyle name="Currency 7 6 4 2 2 4" xfId="27620"/>
    <cellStyle name="Currency 7 6 4 2 2 5" xfId="27621"/>
    <cellStyle name="Currency 7 6 4 2 2 6" xfId="27622"/>
    <cellStyle name="Currency 7 6 4 2 2 7" xfId="27623"/>
    <cellStyle name="Currency 7 6 4 2 3" xfId="27624"/>
    <cellStyle name="Currency 7 6 4 2 3 2" xfId="27625"/>
    <cellStyle name="Currency 7 6 4 2 3 3" xfId="27626"/>
    <cellStyle name="Currency 7 6 4 2 3 4" xfId="27627"/>
    <cellStyle name="Currency 7 6 4 2 3 5" xfId="27628"/>
    <cellStyle name="Currency 7 6 4 2 3 6" xfId="27629"/>
    <cellStyle name="Currency 7 6 4 2 4" xfId="27630"/>
    <cellStyle name="Currency 7 6 4 2 5" xfId="27631"/>
    <cellStyle name="Currency 7 6 4 2 6" xfId="27632"/>
    <cellStyle name="Currency 7 6 4 2 7" xfId="27633"/>
    <cellStyle name="Currency 7 6 4 2 8" xfId="27634"/>
    <cellStyle name="Currency 7 6 4 3" xfId="27635"/>
    <cellStyle name="Currency 7 6 4 3 2" xfId="27636"/>
    <cellStyle name="Currency 7 6 4 3 2 2" xfId="27637"/>
    <cellStyle name="Currency 7 6 4 3 2 3" xfId="27638"/>
    <cellStyle name="Currency 7 6 4 3 2 4" xfId="27639"/>
    <cellStyle name="Currency 7 6 4 3 2 5" xfId="27640"/>
    <cellStyle name="Currency 7 6 4 3 2 6" xfId="27641"/>
    <cellStyle name="Currency 7 6 4 3 3" xfId="27642"/>
    <cellStyle name="Currency 7 6 4 3 4" xfId="27643"/>
    <cellStyle name="Currency 7 6 4 3 5" xfId="27644"/>
    <cellStyle name="Currency 7 6 4 3 6" xfId="27645"/>
    <cellStyle name="Currency 7 6 4 3 7" xfId="27646"/>
    <cellStyle name="Currency 7 6 4 4" xfId="27647"/>
    <cellStyle name="Currency 7 6 4 4 2" xfId="27648"/>
    <cellStyle name="Currency 7 6 4 4 3" xfId="27649"/>
    <cellStyle name="Currency 7 6 4 4 4" xfId="27650"/>
    <cellStyle name="Currency 7 6 4 4 5" xfId="27651"/>
    <cellStyle name="Currency 7 6 4 4 6" xfId="27652"/>
    <cellStyle name="Currency 7 6 4 5" xfId="27653"/>
    <cellStyle name="Currency 7 6 4 6" xfId="27654"/>
    <cellStyle name="Currency 7 6 4 7" xfId="27655"/>
    <cellStyle name="Currency 7 6 4 8" xfId="27656"/>
    <cellStyle name="Currency 7 6 4 9" xfId="27657"/>
    <cellStyle name="Currency 7 6 5" xfId="27658"/>
    <cellStyle name="Currency 7 6 5 2" xfId="27659"/>
    <cellStyle name="Currency 7 6 5 2 2" xfId="27660"/>
    <cellStyle name="Currency 7 6 5 2 2 2" xfId="27661"/>
    <cellStyle name="Currency 7 6 5 2 2 2 2" xfId="27662"/>
    <cellStyle name="Currency 7 6 5 2 2 2 3" xfId="27663"/>
    <cellStyle name="Currency 7 6 5 2 2 2 4" xfId="27664"/>
    <cellStyle name="Currency 7 6 5 2 2 2 5" xfId="27665"/>
    <cellStyle name="Currency 7 6 5 2 2 2 6" xfId="27666"/>
    <cellStyle name="Currency 7 6 5 2 2 3" xfId="27667"/>
    <cellStyle name="Currency 7 6 5 2 2 4" xfId="27668"/>
    <cellStyle name="Currency 7 6 5 2 2 5" xfId="27669"/>
    <cellStyle name="Currency 7 6 5 2 2 6" xfId="27670"/>
    <cellStyle name="Currency 7 6 5 2 2 7" xfId="27671"/>
    <cellStyle name="Currency 7 6 5 2 3" xfId="27672"/>
    <cellStyle name="Currency 7 6 5 2 3 2" xfId="27673"/>
    <cellStyle name="Currency 7 6 5 2 3 3" xfId="27674"/>
    <cellStyle name="Currency 7 6 5 2 3 4" xfId="27675"/>
    <cellStyle name="Currency 7 6 5 2 3 5" xfId="27676"/>
    <cellStyle name="Currency 7 6 5 2 3 6" xfId="27677"/>
    <cellStyle name="Currency 7 6 5 2 4" xfId="27678"/>
    <cellStyle name="Currency 7 6 5 2 5" xfId="27679"/>
    <cellStyle name="Currency 7 6 5 2 6" xfId="27680"/>
    <cellStyle name="Currency 7 6 5 2 7" xfId="27681"/>
    <cellStyle name="Currency 7 6 5 2 8" xfId="27682"/>
    <cellStyle name="Currency 7 6 5 3" xfId="27683"/>
    <cellStyle name="Currency 7 6 5 3 2" xfId="27684"/>
    <cellStyle name="Currency 7 6 5 3 2 2" xfId="27685"/>
    <cellStyle name="Currency 7 6 5 3 2 3" xfId="27686"/>
    <cellStyle name="Currency 7 6 5 3 2 4" xfId="27687"/>
    <cellStyle name="Currency 7 6 5 3 2 5" xfId="27688"/>
    <cellStyle name="Currency 7 6 5 3 2 6" xfId="27689"/>
    <cellStyle name="Currency 7 6 5 3 3" xfId="27690"/>
    <cellStyle name="Currency 7 6 5 3 4" xfId="27691"/>
    <cellStyle name="Currency 7 6 5 3 5" xfId="27692"/>
    <cellStyle name="Currency 7 6 5 3 6" xfId="27693"/>
    <cellStyle name="Currency 7 6 5 3 7" xfId="27694"/>
    <cellStyle name="Currency 7 6 5 4" xfId="27695"/>
    <cellStyle name="Currency 7 6 5 4 2" xfId="27696"/>
    <cellStyle name="Currency 7 6 5 4 3" xfId="27697"/>
    <cellStyle name="Currency 7 6 5 4 4" xfId="27698"/>
    <cellStyle name="Currency 7 6 5 4 5" xfId="27699"/>
    <cellStyle name="Currency 7 6 5 4 6" xfId="27700"/>
    <cellStyle name="Currency 7 6 5 5" xfId="27701"/>
    <cellStyle name="Currency 7 6 5 6" xfId="27702"/>
    <cellStyle name="Currency 7 6 5 7" xfId="27703"/>
    <cellStyle name="Currency 7 6 5 8" xfId="27704"/>
    <cellStyle name="Currency 7 6 5 9" xfId="27705"/>
    <cellStyle name="Currency 7 6 6" xfId="27706"/>
    <cellStyle name="Currency 7 6 6 2" xfId="27707"/>
    <cellStyle name="Currency 7 6 6 2 2" xfId="27708"/>
    <cellStyle name="Currency 7 6 6 2 2 2" xfId="27709"/>
    <cellStyle name="Currency 7 6 6 2 2 2 2" xfId="27710"/>
    <cellStyle name="Currency 7 6 6 2 2 2 3" xfId="27711"/>
    <cellStyle name="Currency 7 6 6 2 2 2 4" xfId="27712"/>
    <cellStyle name="Currency 7 6 6 2 2 2 5" xfId="27713"/>
    <cellStyle name="Currency 7 6 6 2 2 2 6" xfId="27714"/>
    <cellStyle name="Currency 7 6 6 2 2 3" xfId="27715"/>
    <cellStyle name="Currency 7 6 6 2 2 4" xfId="27716"/>
    <cellStyle name="Currency 7 6 6 2 2 5" xfId="27717"/>
    <cellStyle name="Currency 7 6 6 2 2 6" xfId="27718"/>
    <cellStyle name="Currency 7 6 6 2 2 7" xfId="27719"/>
    <cellStyle name="Currency 7 6 6 2 3" xfId="27720"/>
    <cellStyle name="Currency 7 6 6 2 3 2" xfId="27721"/>
    <cellStyle name="Currency 7 6 6 2 3 3" xfId="27722"/>
    <cellStyle name="Currency 7 6 6 2 3 4" xfId="27723"/>
    <cellStyle name="Currency 7 6 6 2 3 5" xfId="27724"/>
    <cellStyle name="Currency 7 6 6 2 3 6" xfId="27725"/>
    <cellStyle name="Currency 7 6 6 2 4" xfId="27726"/>
    <cellStyle name="Currency 7 6 6 2 5" xfId="27727"/>
    <cellStyle name="Currency 7 6 6 2 6" xfId="27728"/>
    <cellStyle name="Currency 7 6 6 2 7" xfId="27729"/>
    <cellStyle name="Currency 7 6 6 2 8" xfId="27730"/>
    <cellStyle name="Currency 7 6 6 3" xfId="27731"/>
    <cellStyle name="Currency 7 6 6 3 2" xfId="27732"/>
    <cellStyle name="Currency 7 6 6 3 2 2" xfId="27733"/>
    <cellStyle name="Currency 7 6 6 3 2 3" xfId="27734"/>
    <cellStyle name="Currency 7 6 6 3 2 4" xfId="27735"/>
    <cellStyle name="Currency 7 6 6 3 2 5" xfId="27736"/>
    <cellStyle name="Currency 7 6 6 3 2 6" xfId="27737"/>
    <cellStyle name="Currency 7 6 6 3 3" xfId="27738"/>
    <cellStyle name="Currency 7 6 6 3 4" xfId="27739"/>
    <cellStyle name="Currency 7 6 6 3 5" xfId="27740"/>
    <cellStyle name="Currency 7 6 6 3 6" xfId="27741"/>
    <cellStyle name="Currency 7 6 6 3 7" xfId="27742"/>
    <cellStyle name="Currency 7 6 6 4" xfId="27743"/>
    <cellStyle name="Currency 7 6 6 4 2" xfId="27744"/>
    <cellStyle name="Currency 7 6 6 4 3" xfId="27745"/>
    <cellStyle name="Currency 7 6 6 4 4" xfId="27746"/>
    <cellStyle name="Currency 7 6 6 4 5" xfId="27747"/>
    <cellStyle name="Currency 7 6 6 4 6" xfId="27748"/>
    <cellStyle name="Currency 7 6 6 5" xfId="27749"/>
    <cellStyle name="Currency 7 6 6 6" xfId="27750"/>
    <cellStyle name="Currency 7 6 6 7" xfId="27751"/>
    <cellStyle name="Currency 7 6 6 8" xfId="27752"/>
    <cellStyle name="Currency 7 6 6 9" xfId="27753"/>
    <cellStyle name="Currency 7 6 7" xfId="27754"/>
    <cellStyle name="Currency 7 6 7 2" xfId="27755"/>
    <cellStyle name="Currency 7 6 7 2 2" xfId="27756"/>
    <cellStyle name="Currency 7 6 7 2 2 2" xfId="27757"/>
    <cellStyle name="Currency 7 6 7 2 2 3" xfId="27758"/>
    <cellStyle name="Currency 7 6 7 2 2 4" xfId="27759"/>
    <cellStyle name="Currency 7 6 7 2 2 5" xfId="27760"/>
    <cellStyle name="Currency 7 6 7 2 2 6" xfId="27761"/>
    <cellStyle name="Currency 7 6 7 2 3" xfId="27762"/>
    <cellStyle name="Currency 7 6 7 2 4" xfId="27763"/>
    <cellStyle name="Currency 7 6 7 2 5" xfId="27764"/>
    <cellStyle name="Currency 7 6 7 2 6" xfId="27765"/>
    <cellStyle name="Currency 7 6 7 2 7" xfId="27766"/>
    <cellStyle name="Currency 7 6 7 3" xfId="27767"/>
    <cellStyle name="Currency 7 6 7 3 2" xfId="27768"/>
    <cellStyle name="Currency 7 6 7 3 3" xfId="27769"/>
    <cellStyle name="Currency 7 6 7 3 4" xfId="27770"/>
    <cellStyle name="Currency 7 6 7 3 5" xfId="27771"/>
    <cellStyle name="Currency 7 6 7 3 6" xfId="27772"/>
    <cellStyle name="Currency 7 6 7 4" xfId="27773"/>
    <cellStyle name="Currency 7 6 7 5" xfId="27774"/>
    <cellStyle name="Currency 7 6 7 6" xfId="27775"/>
    <cellStyle name="Currency 7 6 7 7" xfId="27776"/>
    <cellStyle name="Currency 7 6 7 8" xfId="27777"/>
    <cellStyle name="Currency 7 6 8" xfId="27778"/>
    <cellStyle name="Currency 7 6 8 2" xfId="27779"/>
    <cellStyle name="Currency 7 6 8 2 2" xfId="27780"/>
    <cellStyle name="Currency 7 6 8 2 3" xfId="27781"/>
    <cellStyle name="Currency 7 6 8 2 4" xfId="27782"/>
    <cellStyle name="Currency 7 6 8 2 5" xfId="27783"/>
    <cellStyle name="Currency 7 6 8 2 6" xfId="27784"/>
    <cellStyle name="Currency 7 6 8 3" xfId="27785"/>
    <cellStyle name="Currency 7 6 8 4" xfId="27786"/>
    <cellStyle name="Currency 7 6 8 5" xfId="27787"/>
    <cellStyle name="Currency 7 6 8 6" xfId="27788"/>
    <cellStyle name="Currency 7 6 8 7" xfId="27789"/>
    <cellStyle name="Currency 7 6 9" xfId="27790"/>
    <cellStyle name="Currency 7 6 9 2" xfId="27791"/>
    <cellStyle name="Currency 7 6 9 3" xfId="27792"/>
    <cellStyle name="Currency 7 6 9 4" xfId="27793"/>
    <cellStyle name="Currency 7 6 9 5" xfId="27794"/>
    <cellStyle name="Currency 7 6 9 6" xfId="27795"/>
    <cellStyle name="Currency 7 7" xfId="27796"/>
    <cellStyle name="Currency 7 7 2" xfId="27797"/>
    <cellStyle name="Currency 7 7 2 2" xfId="27798"/>
    <cellStyle name="Currency 7 7 2 2 2" xfId="27799"/>
    <cellStyle name="Currency 7 7 2 2 2 2" xfId="27800"/>
    <cellStyle name="Currency 7 7 2 2 2 3" xfId="27801"/>
    <cellStyle name="Currency 7 7 2 2 2 4" xfId="27802"/>
    <cellStyle name="Currency 7 7 2 2 2 5" xfId="27803"/>
    <cellStyle name="Currency 7 7 2 2 2 6" xfId="27804"/>
    <cellStyle name="Currency 7 7 2 2 3" xfId="27805"/>
    <cellStyle name="Currency 7 7 2 2 4" xfId="27806"/>
    <cellStyle name="Currency 7 7 2 2 5" xfId="27807"/>
    <cellStyle name="Currency 7 7 2 2 6" xfId="27808"/>
    <cellStyle name="Currency 7 7 2 2 7" xfId="27809"/>
    <cellStyle name="Currency 7 7 2 3" xfId="27810"/>
    <cellStyle name="Currency 7 7 2 3 2" xfId="27811"/>
    <cellStyle name="Currency 7 7 2 3 3" xfId="27812"/>
    <cellStyle name="Currency 7 7 2 3 4" xfId="27813"/>
    <cellStyle name="Currency 7 7 2 3 5" xfId="27814"/>
    <cellStyle name="Currency 7 7 2 3 6" xfId="27815"/>
    <cellStyle name="Currency 7 7 2 4" xfId="27816"/>
    <cellStyle name="Currency 7 7 2 5" xfId="27817"/>
    <cellStyle name="Currency 7 7 2 6" xfId="27818"/>
    <cellStyle name="Currency 7 7 2 7" xfId="27819"/>
    <cellStyle name="Currency 7 7 2 8" xfId="27820"/>
    <cellStyle name="Currency 7 7 3" xfId="27821"/>
    <cellStyle name="Currency 7 7 3 2" xfId="27822"/>
    <cellStyle name="Currency 7 7 3 2 2" xfId="27823"/>
    <cellStyle name="Currency 7 7 3 2 3" xfId="27824"/>
    <cellStyle name="Currency 7 7 3 2 4" xfId="27825"/>
    <cellStyle name="Currency 7 7 3 2 5" xfId="27826"/>
    <cellStyle name="Currency 7 7 3 2 6" xfId="27827"/>
    <cellStyle name="Currency 7 7 3 3" xfId="27828"/>
    <cellStyle name="Currency 7 7 3 4" xfId="27829"/>
    <cellStyle name="Currency 7 7 3 5" xfId="27830"/>
    <cellStyle name="Currency 7 7 3 6" xfId="27831"/>
    <cellStyle name="Currency 7 7 3 7" xfId="27832"/>
    <cellStyle name="Currency 7 7 4" xfId="27833"/>
    <cellStyle name="Currency 7 7 4 2" xfId="27834"/>
    <cellStyle name="Currency 7 7 4 3" xfId="27835"/>
    <cellStyle name="Currency 7 7 4 4" xfId="27836"/>
    <cellStyle name="Currency 7 7 4 5" xfId="27837"/>
    <cellStyle name="Currency 7 7 4 6" xfId="27838"/>
    <cellStyle name="Currency 7 7 5" xfId="27839"/>
    <cellStyle name="Currency 7 7 6" xfId="27840"/>
    <cellStyle name="Currency 7 7 7" xfId="27841"/>
    <cellStyle name="Currency 7 7 8" xfId="27842"/>
    <cellStyle name="Currency 7 7 9" xfId="27843"/>
    <cellStyle name="Currency 7 8" xfId="27844"/>
    <cellStyle name="Currency 7 8 2" xfId="27845"/>
    <cellStyle name="Currency 7 8 2 2" xfId="27846"/>
    <cellStyle name="Currency 7 8 2 2 2" xfId="27847"/>
    <cellStyle name="Currency 7 8 2 2 2 2" xfId="27848"/>
    <cellStyle name="Currency 7 8 2 2 2 3" xfId="27849"/>
    <cellStyle name="Currency 7 8 2 2 2 4" xfId="27850"/>
    <cellStyle name="Currency 7 8 2 2 2 5" xfId="27851"/>
    <cellStyle name="Currency 7 8 2 2 2 6" xfId="27852"/>
    <cellStyle name="Currency 7 8 2 2 3" xfId="27853"/>
    <cellStyle name="Currency 7 8 2 2 4" xfId="27854"/>
    <cellStyle name="Currency 7 8 2 2 5" xfId="27855"/>
    <cellStyle name="Currency 7 8 2 2 6" xfId="27856"/>
    <cellStyle name="Currency 7 8 2 2 7" xfId="27857"/>
    <cellStyle name="Currency 7 8 2 3" xfId="27858"/>
    <cellStyle name="Currency 7 8 2 3 2" xfId="27859"/>
    <cellStyle name="Currency 7 8 2 3 3" xfId="27860"/>
    <cellStyle name="Currency 7 8 2 3 4" xfId="27861"/>
    <cellStyle name="Currency 7 8 2 3 5" xfId="27862"/>
    <cellStyle name="Currency 7 8 2 3 6" xfId="27863"/>
    <cellStyle name="Currency 7 8 2 4" xfId="27864"/>
    <cellStyle name="Currency 7 8 2 5" xfId="27865"/>
    <cellStyle name="Currency 7 8 2 6" xfId="27866"/>
    <cellStyle name="Currency 7 8 2 7" xfId="27867"/>
    <cellStyle name="Currency 7 8 2 8" xfId="27868"/>
    <cellStyle name="Currency 7 8 3" xfId="27869"/>
    <cellStyle name="Currency 7 8 3 2" xfId="27870"/>
    <cellStyle name="Currency 7 8 3 2 2" xfId="27871"/>
    <cellStyle name="Currency 7 8 3 2 3" xfId="27872"/>
    <cellStyle name="Currency 7 8 3 2 4" xfId="27873"/>
    <cellStyle name="Currency 7 8 3 2 5" xfId="27874"/>
    <cellStyle name="Currency 7 8 3 2 6" xfId="27875"/>
    <cellStyle name="Currency 7 8 3 3" xfId="27876"/>
    <cellStyle name="Currency 7 8 3 4" xfId="27877"/>
    <cellStyle name="Currency 7 8 3 5" xfId="27878"/>
    <cellStyle name="Currency 7 8 3 6" xfId="27879"/>
    <cellStyle name="Currency 7 8 3 7" xfId="27880"/>
    <cellStyle name="Currency 7 8 4" xfId="27881"/>
    <cellStyle name="Currency 7 8 4 2" xfId="27882"/>
    <cellStyle name="Currency 7 8 4 3" xfId="27883"/>
    <cellStyle name="Currency 7 8 4 4" xfId="27884"/>
    <cellStyle name="Currency 7 8 4 5" xfId="27885"/>
    <cellStyle name="Currency 7 8 4 6" xfId="27886"/>
    <cellStyle name="Currency 7 8 5" xfId="27887"/>
    <cellStyle name="Currency 7 8 6" xfId="27888"/>
    <cellStyle name="Currency 7 8 7" xfId="27889"/>
    <cellStyle name="Currency 7 8 8" xfId="27890"/>
    <cellStyle name="Currency 7 8 9" xfId="27891"/>
    <cellStyle name="Currency 7 9" xfId="27892"/>
    <cellStyle name="Currency 7 9 2" xfId="27893"/>
    <cellStyle name="Currency 7 9 2 2" xfId="27894"/>
    <cellStyle name="Currency 7 9 2 2 2" xfId="27895"/>
    <cellStyle name="Currency 7 9 2 2 2 2" xfId="27896"/>
    <cellStyle name="Currency 7 9 2 2 2 3" xfId="27897"/>
    <cellStyle name="Currency 7 9 2 2 2 4" xfId="27898"/>
    <cellStyle name="Currency 7 9 2 2 2 5" xfId="27899"/>
    <cellStyle name="Currency 7 9 2 2 2 6" xfId="27900"/>
    <cellStyle name="Currency 7 9 2 2 3" xfId="27901"/>
    <cellStyle name="Currency 7 9 2 2 4" xfId="27902"/>
    <cellStyle name="Currency 7 9 2 2 5" xfId="27903"/>
    <cellStyle name="Currency 7 9 2 2 6" xfId="27904"/>
    <cellStyle name="Currency 7 9 2 2 7" xfId="27905"/>
    <cellStyle name="Currency 7 9 2 3" xfId="27906"/>
    <cellStyle name="Currency 7 9 2 3 2" xfId="27907"/>
    <cellStyle name="Currency 7 9 2 3 3" xfId="27908"/>
    <cellStyle name="Currency 7 9 2 3 4" xfId="27909"/>
    <cellStyle name="Currency 7 9 2 3 5" xfId="27910"/>
    <cellStyle name="Currency 7 9 2 3 6" xfId="27911"/>
    <cellStyle name="Currency 7 9 2 4" xfId="27912"/>
    <cellStyle name="Currency 7 9 2 5" xfId="27913"/>
    <cellStyle name="Currency 7 9 2 6" xfId="27914"/>
    <cellStyle name="Currency 7 9 2 7" xfId="27915"/>
    <cellStyle name="Currency 7 9 2 8" xfId="27916"/>
    <cellStyle name="Currency 7 9 3" xfId="27917"/>
    <cellStyle name="Currency 7 9 3 2" xfId="27918"/>
    <cellStyle name="Currency 7 9 3 2 2" xfId="27919"/>
    <cellStyle name="Currency 7 9 3 2 3" xfId="27920"/>
    <cellStyle name="Currency 7 9 3 2 4" xfId="27921"/>
    <cellStyle name="Currency 7 9 3 2 5" xfId="27922"/>
    <cellStyle name="Currency 7 9 3 2 6" xfId="27923"/>
    <cellStyle name="Currency 7 9 3 3" xfId="27924"/>
    <cellStyle name="Currency 7 9 3 4" xfId="27925"/>
    <cellStyle name="Currency 7 9 3 5" xfId="27926"/>
    <cellStyle name="Currency 7 9 3 6" xfId="27927"/>
    <cellStyle name="Currency 7 9 3 7" xfId="27928"/>
    <cellStyle name="Currency 7 9 4" xfId="27929"/>
    <cellStyle name="Currency 7 9 4 2" xfId="27930"/>
    <cellStyle name="Currency 7 9 4 3" xfId="27931"/>
    <cellStyle name="Currency 7 9 4 4" xfId="27932"/>
    <cellStyle name="Currency 7 9 4 5" xfId="27933"/>
    <cellStyle name="Currency 7 9 4 6" xfId="27934"/>
    <cellStyle name="Currency 7 9 5" xfId="27935"/>
    <cellStyle name="Currency 7 9 6" xfId="27936"/>
    <cellStyle name="Currency 7 9 7" xfId="27937"/>
    <cellStyle name="Currency 7 9 8" xfId="27938"/>
    <cellStyle name="Currency 7 9 9" xfId="27939"/>
    <cellStyle name="Currency 8" xfId="27940"/>
    <cellStyle name="Currency 8 10" xfId="27941"/>
    <cellStyle name="Currency 8 10 2" xfId="27942"/>
    <cellStyle name="Currency 8 10 3" xfId="27943"/>
    <cellStyle name="Currency 8 10 4" xfId="27944"/>
    <cellStyle name="Currency 8 10 5" xfId="27945"/>
    <cellStyle name="Currency 8 10 6" xfId="27946"/>
    <cellStyle name="Currency 8 11" xfId="27947"/>
    <cellStyle name="Currency 8 12" xfId="27948"/>
    <cellStyle name="Currency 8 13" xfId="27949"/>
    <cellStyle name="Currency 8 14" xfId="27950"/>
    <cellStyle name="Currency 8 15" xfId="27951"/>
    <cellStyle name="Currency 8 2" xfId="27952"/>
    <cellStyle name="Currency 8 2 10" xfId="27953"/>
    <cellStyle name="Currency 8 2 11" xfId="27954"/>
    <cellStyle name="Currency 8 2 12" xfId="27955"/>
    <cellStyle name="Currency 8 2 13" xfId="27956"/>
    <cellStyle name="Currency 8 2 14" xfId="27957"/>
    <cellStyle name="Currency 8 2 2" xfId="27958"/>
    <cellStyle name="Currency 8 2 2 2" xfId="27959"/>
    <cellStyle name="Currency 8 2 2 2 2" xfId="27960"/>
    <cellStyle name="Currency 8 2 2 2 2 2" xfId="27961"/>
    <cellStyle name="Currency 8 2 2 2 2 2 2" xfId="27962"/>
    <cellStyle name="Currency 8 2 2 2 2 2 3" xfId="27963"/>
    <cellStyle name="Currency 8 2 2 2 2 2 4" xfId="27964"/>
    <cellStyle name="Currency 8 2 2 2 2 2 5" xfId="27965"/>
    <cellStyle name="Currency 8 2 2 2 2 2 6" xfId="27966"/>
    <cellStyle name="Currency 8 2 2 2 2 3" xfId="27967"/>
    <cellStyle name="Currency 8 2 2 2 2 4" xfId="27968"/>
    <cellStyle name="Currency 8 2 2 2 2 5" xfId="27969"/>
    <cellStyle name="Currency 8 2 2 2 2 6" xfId="27970"/>
    <cellStyle name="Currency 8 2 2 2 2 7" xfId="27971"/>
    <cellStyle name="Currency 8 2 2 2 3" xfId="27972"/>
    <cellStyle name="Currency 8 2 2 2 3 2" xfId="27973"/>
    <cellStyle name="Currency 8 2 2 2 3 3" xfId="27974"/>
    <cellStyle name="Currency 8 2 2 2 3 4" xfId="27975"/>
    <cellStyle name="Currency 8 2 2 2 3 5" xfId="27976"/>
    <cellStyle name="Currency 8 2 2 2 3 6" xfId="27977"/>
    <cellStyle name="Currency 8 2 2 2 4" xfId="27978"/>
    <cellStyle name="Currency 8 2 2 2 5" xfId="27979"/>
    <cellStyle name="Currency 8 2 2 2 6" xfId="27980"/>
    <cellStyle name="Currency 8 2 2 2 7" xfId="27981"/>
    <cellStyle name="Currency 8 2 2 2 8" xfId="27982"/>
    <cellStyle name="Currency 8 2 2 3" xfId="27983"/>
    <cellStyle name="Currency 8 2 2 3 2" xfId="27984"/>
    <cellStyle name="Currency 8 2 2 3 2 2" xfId="27985"/>
    <cellStyle name="Currency 8 2 2 3 2 3" xfId="27986"/>
    <cellStyle name="Currency 8 2 2 3 2 4" xfId="27987"/>
    <cellStyle name="Currency 8 2 2 3 2 5" xfId="27988"/>
    <cellStyle name="Currency 8 2 2 3 2 6" xfId="27989"/>
    <cellStyle name="Currency 8 2 2 3 3" xfId="27990"/>
    <cellStyle name="Currency 8 2 2 3 4" xfId="27991"/>
    <cellStyle name="Currency 8 2 2 3 5" xfId="27992"/>
    <cellStyle name="Currency 8 2 2 3 6" xfId="27993"/>
    <cellStyle name="Currency 8 2 2 3 7" xfId="27994"/>
    <cellStyle name="Currency 8 2 2 4" xfId="27995"/>
    <cellStyle name="Currency 8 2 2 4 2" xfId="27996"/>
    <cellStyle name="Currency 8 2 2 4 3" xfId="27997"/>
    <cellStyle name="Currency 8 2 2 4 4" xfId="27998"/>
    <cellStyle name="Currency 8 2 2 4 5" xfId="27999"/>
    <cellStyle name="Currency 8 2 2 4 6" xfId="28000"/>
    <cellStyle name="Currency 8 2 2 5" xfId="28001"/>
    <cellStyle name="Currency 8 2 2 6" xfId="28002"/>
    <cellStyle name="Currency 8 2 2 7" xfId="28003"/>
    <cellStyle name="Currency 8 2 2 8" xfId="28004"/>
    <cellStyle name="Currency 8 2 2 9" xfId="28005"/>
    <cellStyle name="Currency 8 2 3" xfId="28006"/>
    <cellStyle name="Currency 8 2 3 2" xfId="28007"/>
    <cellStyle name="Currency 8 2 3 2 2" xfId="28008"/>
    <cellStyle name="Currency 8 2 3 2 2 2" xfId="28009"/>
    <cellStyle name="Currency 8 2 3 2 2 2 2" xfId="28010"/>
    <cellStyle name="Currency 8 2 3 2 2 2 3" xfId="28011"/>
    <cellStyle name="Currency 8 2 3 2 2 2 4" xfId="28012"/>
    <cellStyle name="Currency 8 2 3 2 2 2 5" xfId="28013"/>
    <cellStyle name="Currency 8 2 3 2 2 2 6" xfId="28014"/>
    <cellStyle name="Currency 8 2 3 2 2 3" xfId="28015"/>
    <cellStyle name="Currency 8 2 3 2 2 4" xfId="28016"/>
    <cellStyle name="Currency 8 2 3 2 2 5" xfId="28017"/>
    <cellStyle name="Currency 8 2 3 2 2 6" xfId="28018"/>
    <cellStyle name="Currency 8 2 3 2 2 7" xfId="28019"/>
    <cellStyle name="Currency 8 2 3 2 3" xfId="28020"/>
    <cellStyle name="Currency 8 2 3 2 3 2" xfId="28021"/>
    <cellStyle name="Currency 8 2 3 2 3 3" xfId="28022"/>
    <cellStyle name="Currency 8 2 3 2 3 4" xfId="28023"/>
    <cellStyle name="Currency 8 2 3 2 3 5" xfId="28024"/>
    <cellStyle name="Currency 8 2 3 2 3 6" xfId="28025"/>
    <cellStyle name="Currency 8 2 3 2 4" xfId="28026"/>
    <cellStyle name="Currency 8 2 3 2 5" xfId="28027"/>
    <cellStyle name="Currency 8 2 3 2 6" xfId="28028"/>
    <cellStyle name="Currency 8 2 3 2 7" xfId="28029"/>
    <cellStyle name="Currency 8 2 3 2 8" xfId="28030"/>
    <cellStyle name="Currency 8 2 3 3" xfId="28031"/>
    <cellStyle name="Currency 8 2 3 3 2" xfId="28032"/>
    <cellStyle name="Currency 8 2 3 3 2 2" xfId="28033"/>
    <cellStyle name="Currency 8 2 3 3 2 3" xfId="28034"/>
    <cellStyle name="Currency 8 2 3 3 2 4" xfId="28035"/>
    <cellStyle name="Currency 8 2 3 3 2 5" xfId="28036"/>
    <cellStyle name="Currency 8 2 3 3 2 6" xfId="28037"/>
    <cellStyle name="Currency 8 2 3 3 3" xfId="28038"/>
    <cellStyle name="Currency 8 2 3 3 4" xfId="28039"/>
    <cellStyle name="Currency 8 2 3 3 5" xfId="28040"/>
    <cellStyle name="Currency 8 2 3 3 6" xfId="28041"/>
    <cellStyle name="Currency 8 2 3 3 7" xfId="28042"/>
    <cellStyle name="Currency 8 2 3 4" xfId="28043"/>
    <cellStyle name="Currency 8 2 3 4 2" xfId="28044"/>
    <cellStyle name="Currency 8 2 3 4 3" xfId="28045"/>
    <cellStyle name="Currency 8 2 3 4 4" xfId="28046"/>
    <cellStyle name="Currency 8 2 3 4 5" xfId="28047"/>
    <cellStyle name="Currency 8 2 3 4 6" xfId="28048"/>
    <cellStyle name="Currency 8 2 3 5" xfId="28049"/>
    <cellStyle name="Currency 8 2 3 6" xfId="28050"/>
    <cellStyle name="Currency 8 2 3 7" xfId="28051"/>
    <cellStyle name="Currency 8 2 3 8" xfId="28052"/>
    <cellStyle name="Currency 8 2 3 9" xfId="28053"/>
    <cellStyle name="Currency 8 2 4" xfId="28054"/>
    <cellStyle name="Currency 8 2 4 2" xfId="28055"/>
    <cellStyle name="Currency 8 2 4 2 2" xfId="28056"/>
    <cellStyle name="Currency 8 2 4 2 2 2" xfId="28057"/>
    <cellStyle name="Currency 8 2 4 2 2 2 2" xfId="28058"/>
    <cellStyle name="Currency 8 2 4 2 2 2 3" xfId="28059"/>
    <cellStyle name="Currency 8 2 4 2 2 2 4" xfId="28060"/>
    <cellStyle name="Currency 8 2 4 2 2 2 5" xfId="28061"/>
    <cellStyle name="Currency 8 2 4 2 2 2 6" xfId="28062"/>
    <cellStyle name="Currency 8 2 4 2 2 3" xfId="28063"/>
    <cellStyle name="Currency 8 2 4 2 2 4" xfId="28064"/>
    <cellStyle name="Currency 8 2 4 2 2 5" xfId="28065"/>
    <cellStyle name="Currency 8 2 4 2 2 6" xfId="28066"/>
    <cellStyle name="Currency 8 2 4 2 2 7" xfId="28067"/>
    <cellStyle name="Currency 8 2 4 2 3" xfId="28068"/>
    <cellStyle name="Currency 8 2 4 2 3 2" xfId="28069"/>
    <cellStyle name="Currency 8 2 4 2 3 3" xfId="28070"/>
    <cellStyle name="Currency 8 2 4 2 3 4" xfId="28071"/>
    <cellStyle name="Currency 8 2 4 2 3 5" xfId="28072"/>
    <cellStyle name="Currency 8 2 4 2 3 6" xfId="28073"/>
    <cellStyle name="Currency 8 2 4 2 4" xfId="28074"/>
    <cellStyle name="Currency 8 2 4 2 5" xfId="28075"/>
    <cellStyle name="Currency 8 2 4 2 6" xfId="28076"/>
    <cellStyle name="Currency 8 2 4 2 7" xfId="28077"/>
    <cellStyle name="Currency 8 2 4 2 8" xfId="28078"/>
    <cellStyle name="Currency 8 2 4 3" xfId="28079"/>
    <cellStyle name="Currency 8 2 4 3 2" xfId="28080"/>
    <cellStyle name="Currency 8 2 4 3 2 2" xfId="28081"/>
    <cellStyle name="Currency 8 2 4 3 2 3" xfId="28082"/>
    <cellStyle name="Currency 8 2 4 3 2 4" xfId="28083"/>
    <cellStyle name="Currency 8 2 4 3 2 5" xfId="28084"/>
    <cellStyle name="Currency 8 2 4 3 2 6" xfId="28085"/>
    <cellStyle name="Currency 8 2 4 3 3" xfId="28086"/>
    <cellStyle name="Currency 8 2 4 3 4" xfId="28087"/>
    <cellStyle name="Currency 8 2 4 3 5" xfId="28088"/>
    <cellStyle name="Currency 8 2 4 3 6" xfId="28089"/>
    <cellStyle name="Currency 8 2 4 3 7" xfId="28090"/>
    <cellStyle name="Currency 8 2 4 4" xfId="28091"/>
    <cellStyle name="Currency 8 2 4 4 2" xfId="28092"/>
    <cellStyle name="Currency 8 2 4 4 3" xfId="28093"/>
    <cellStyle name="Currency 8 2 4 4 4" xfId="28094"/>
    <cellStyle name="Currency 8 2 4 4 5" xfId="28095"/>
    <cellStyle name="Currency 8 2 4 4 6" xfId="28096"/>
    <cellStyle name="Currency 8 2 4 5" xfId="28097"/>
    <cellStyle name="Currency 8 2 4 6" xfId="28098"/>
    <cellStyle name="Currency 8 2 4 7" xfId="28099"/>
    <cellStyle name="Currency 8 2 4 8" xfId="28100"/>
    <cellStyle name="Currency 8 2 4 9" xfId="28101"/>
    <cellStyle name="Currency 8 2 5" xfId="28102"/>
    <cellStyle name="Currency 8 2 5 2" xfId="28103"/>
    <cellStyle name="Currency 8 2 5 2 2" xfId="28104"/>
    <cellStyle name="Currency 8 2 5 2 2 2" xfId="28105"/>
    <cellStyle name="Currency 8 2 5 2 2 2 2" xfId="28106"/>
    <cellStyle name="Currency 8 2 5 2 2 2 3" xfId="28107"/>
    <cellStyle name="Currency 8 2 5 2 2 2 4" xfId="28108"/>
    <cellStyle name="Currency 8 2 5 2 2 2 5" xfId="28109"/>
    <cellStyle name="Currency 8 2 5 2 2 2 6" xfId="28110"/>
    <cellStyle name="Currency 8 2 5 2 2 3" xfId="28111"/>
    <cellStyle name="Currency 8 2 5 2 2 4" xfId="28112"/>
    <cellStyle name="Currency 8 2 5 2 2 5" xfId="28113"/>
    <cellStyle name="Currency 8 2 5 2 2 6" xfId="28114"/>
    <cellStyle name="Currency 8 2 5 2 2 7" xfId="28115"/>
    <cellStyle name="Currency 8 2 5 2 3" xfId="28116"/>
    <cellStyle name="Currency 8 2 5 2 3 2" xfId="28117"/>
    <cellStyle name="Currency 8 2 5 2 3 3" xfId="28118"/>
    <cellStyle name="Currency 8 2 5 2 3 4" xfId="28119"/>
    <cellStyle name="Currency 8 2 5 2 3 5" xfId="28120"/>
    <cellStyle name="Currency 8 2 5 2 3 6" xfId="28121"/>
    <cellStyle name="Currency 8 2 5 2 4" xfId="28122"/>
    <cellStyle name="Currency 8 2 5 2 5" xfId="28123"/>
    <cellStyle name="Currency 8 2 5 2 6" xfId="28124"/>
    <cellStyle name="Currency 8 2 5 2 7" xfId="28125"/>
    <cellStyle name="Currency 8 2 5 2 8" xfId="28126"/>
    <cellStyle name="Currency 8 2 5 3" xfId="28127"/>
    <cellStyle name="Currency 8 2 5 3 2" xfId="28128"/>
    <cellStyle name="Currency 8 2 5 3 2 2" xfId="28129"/>
    <cellStyle name="Currency 8 2 5 3 2 3" xfId="28130"/>
    <cellStyle name="Currency 8 2 5 3 2 4" xfId="28131"/>
    <cellStyle name="Currency 8 2 5 3 2 5" xfId="28132"/>
    <cellStyle name="Currency 8 2 5 3 2 6" xfId="28133"/>
    <cellStyle name="Currency 8 2 5 3 3" xfId="28134"/>
    <cellStyle name="Currency 8 2 5 3 4" xfId="28135"/>
    <cellStyle name="Currency 8 2 5 3 5" xfId="28136"/>
    <cellStyle name="Currency 8 2 5 3 6" xfId="28137"/>
    <cellStyle name="Currency 8 2 5 3 7" xfId="28138"/>
    <cellStyle name="Currency 8 2 5 4" xfId="28139"/>
    <cellStyle name="Currency 8 2 5 4 2" xfId="28140"/>
    <cellStyle name="Currency 8 2 5 4 3" xfId="28141"/>
    <cellStyle name="Currency 8 2 5 4 4" xfId="28142"/>
    <cellStyle name="Currency 8 2 5 4 5" xfId="28143"/>
    <cellStyle name="Currency 8 2 5 4 6" xfId="28144"/>
    <cellStyle name="Currency 8 2 5 5" xfId="28145"/>
    <cellStyle name="Currency 8 2 5 6" xfId="28146"/>
    <cellStyle name="Currency 8 2 5 7" xfId="28147"/>
    <cellStyle name="Currency 8 2 5 8" xfId="28148"/>
    <cellStyle name="Currency 8 2 5 9" xfId="28149"/>
    <cellStyle name="Currency 8 2 6" xfId="28150"/>
    <cellStyle name="Currency 8 2 6 2" xfId="28151"/>
    <cellStyle name="Currency 8 2 6 2 2" xfId="28152"/>
    <cellStyle name="Currency 8 2 6 2 2 2" xfId="28153"/>
    <cellStyle name="Currency 8 2 6 2 2 2 2" xfId="28154"/>
    <cellStyle name="Currency 8 2 6 2 2 2 3" xfId="28155"/>
    <cellStyle name="Currency 8 2 6 2 2 2 4" xfId="28156"/>
    <cellStyle name="Currency 8 2 6 2 2 2 5" xfId="28157"/>
    <cellStyle name="Currency 8 2 6 2 2 2 6" xfId="28158"/>
    <cellStyle name="Currency 8 2 6 2 2 3" xfId="28159"/>
    <cellStyle name="Currency 8 2 6 2 2 4" xfId="28160"/>
    <cellStyle name="Currency 8 2 6 2 2 5" xfId="28161"/>
    <cellStyle name="Currency 8 2 6 2 2 6" xfId="28162"/>
    <cellStyle name="Currency 8 2 6 2 2 7" xfId="28163"/>
    <cellStyle name="Currency 8 2 6 2 3" xfId="28164"/>
    <cellStyle name="Currency 8 2 6 2 3 2" xfId="28165"/>
    <cellStyle name="Currency 8 2 6 2 3 3" xfId="28166"/>
    <cellStyle name="Currency 8 2 6 2 3 4" xfId="28167"/>
    <cellStyle name="Currency 8 2 6 2 3 5" xfId="28168"/>
    <cellStyle name="Currency 8 2 6 2 3 6" xfId="28169"/>
    <cellStyle name="Currency 8 2 6 2 4" xfId="28170"/>
    <cellStyle name="Currency 8 2 6 2 5" xfId="28171"/>
    <cellStyle name="Currency 8 2 6 2 6" xfId="28172"/>
    <cellStyle name="Currency 8 2 6 2 7" xfId="28173"/>
    <cellStyle name="Currency 8 2 6 2 8" xfId="28174"/>
    <cellStyle name="Currency 8 2 6 3" xfId="28175"/>
    <cellStyle name="Currency 8 2 6 3 2" xfId="28176"/>
    <cellStyle name="Currency 8 2 6 3 2 2" xfId="28177"/>
    <cellStyle name="Currency 8 2 6 3 2 3" xfId="28178"/>
    <cellStyle name="Currency 8 2 6 3 2 4" xfId="28179"/>
    <cellStyle name="Currency 8 2 6 3 2 5" xfId="28180"/>
    <cellStyle name="Currency 8 2 6 3 2 6" xfId="28181"/>
    <cellStyle name="Currency 8 2 6 3 3" xfId="28182"/>
    <cellStyle name="Currency 8 2 6 3 4" xfId="28183"/>
    <cellStyle name="Currency 8 2 6 3 5" xfId="28184"/>
    <cellStyle name="Currency 8 2 6 3 6" xfId="28185"/>
    <cellStyle name="Currency 8 2 6 3 7" xfId="28186"/>
    <cellStyle name="Currency 8 2 6 4" xfId="28187"/>
    <cellStyle name="Currency 8 2 6 4 2" xfId="28188"/>
    <cellStyle name="Currency 8 2 6 4 3" xfId="28189"/>
    <cellStyle name="Currency 8 2 6 4 4" xfId="28190"/>
    <cellStyle name="Currency 8 2 6 4 5" xfId="28191"/>
    <cellStyle name="Currency 8 2 6 4 6" xfId="28192"/>
    <cellStyle name="Currency 8 2 6 5" xfId="28193"/>
    <cellStyle name="Currency 8 2 6 6" xfId="28194"/>
    <cellStyle name="Currency 8 2 6 7" xfId="28195"/>
    <cellStyle name="Currency 8 2 6 8" xfId="28196"/>
    <cellStyle name="Currency 8 2 6 9" xfId="28197"/>
    <cellStyle name="Currency 8 2 7" xfId="28198"/>
    <cellStyle name="Currency 8 2 7 2" xfId="28199"/>
    <cellStyle name="Currency 8 2 7 2 2" xfId="28200"/>
    <cellStyle name="Currency 8 2 7 2 2 2" xfId="28201"/>
    <cellStyle name="Currency 8 2 7 2 2 3" xfId="28202"/>
    <cellStyle name="Currency 8 2 7 2 2 4" xfId="28203"/>
    <cellStyle name="Currency 8 2 7 2 2 5" xfId="28204"/>
    <cellStyle name="Currency 8 2 7 2 2 6" xfId="28205"/>
    <cellStyle name="Currency 8 2 7 2 3" xfId="28206"/>
    <cellStyle name="Currency 8 2 7 2 4" xfId="28207"/>
    <cellStyle name="Currency 8 2 7 2 5" xfId="28208"/>
    <cellStyle name="Currency 8 2 7 2 6" xfId="28209"/>
    <cellStyle name="Currency 8 2 7 2 7" xfId="28210"/>
    <cellStyle name="Currency 8 2 7 3" xfId="28211"/>
    <cellStyle name="Currency 8 2 7 3 2" xfId="28212"/>
    <cellStyle name="Currency 8 2 7 3 3" xfId="28213"/>
    <cellStyle name="Currency 8 2 7 3 4" xfId="28214"/>
    <cellStyle name="Currency 8 2 7 3 5" xfId="28215"/>
    <cellStyle name="Currency 8 2 7 3 6" xfId="28216"/>
    <cellStyle name="Currency 8 2 7 4" xfId="28217"/>
    <cellStyle name="Currency 8 2 7 5" xfId="28218"/>
    <cellStyle name="Currency 8 2 7 6" xfId="28219"/>
    <cellStyle name="Currency 8 2 7 7" xfId="28220"/>
    <cellStyle name="Currency 8 2 7 8" xfId="28221"/>
    <cellStyle name="Currency 8 2 8" xfId="28222"/>
    <cellStyle name="Currency 8 2 8 2" xfId="28223"/>
    <cellStyle name="Currency 8 2 8 2 2" xfId="28224"/>
    <cellStyle name="Currency 8 2 8 2 3" xfId="28225"/>
    <cellStyle name="Currency 8 2 8 2 4" xfId="28226"/>
    <cellStyle name="Currency 8 2 8 2 5" xfId="28227"/>
    <cellStyle name="Currency 8 2 8 2 6" xfId="28228"/>
    <cellStyle name="Currency 8 2 8 3" xfId="28229"/>
    <cellStyle name="Currency 8 2 8 4" xfId="28230"/>
    <cellStyle name="Currency 8 2 8 5" xfId="28231"/>
    <cellStyle name="Currency 8 2 8 6" xfId="28232"/>
    <cellStyle name="Currency 8 2 8 7" xfId="28233"/>
    <cellStyle name="Currency 8 2 9" xfId="28234"/>
    <cellStyle name="Currency 8 2 9 2" xfId="28235"/>
    <cellStyle name="Currency 8 2 9 3" xfId="28236"/>
    <cellStyle name="Currency 8 2 9 4" xfId="28237"/>
    <cellStyle name="Currency 8 2 9 5" xfId="28238"/>
    <cellStyle name="Currency 8 2 9 6" xfId="28239"/>
    <cellStyle name="Currency 8 3" xfId="28240"/>
    <cellStyle name="Currency 8 3 2" xfId="28241"/>
    <cellStyle name="Currency 8 3 2 2" xfId="28242"/>
    <cellStyle name="Currency 8 3 2 2 2" xfId="28243"/>
    <cellStyle name="Currency 8 3 2 2 2 2" xfId="28244"/>
    <cellStyle name="Currency 8 3 2 2 2 3" xfId="28245"/>
    <cellStyle name="Currency 8 3 2 2 2 4" xfId="28246"/>
    <cellStyle name="Currency 8 3 2 2 2 5" xfId="28247"/>
    <cellStyle name="Currency 8 3 2 2 2 6" xfId="28248"/>
    <cellStyle name="Currency 8 3 2 2 3" xfId="28249"/>
    <cellStyle name="Currency 8 3 2 2 4" xfId="28250"/>
    <cellStyle name="Currency 8 3 2 2 5" xfId="28251"/>
    <cellStyle name="Currency 8 3 2 2 6" xfId="28252"/>
    <cellStyle name="Currency 8 3 2 2 7" xfId="28253"/>
    <cellStyle name="Currency 8 3 2 3" xfId="28254"/>
    <cellStyle name="Currency 8 3 2 3 2" xfId="28255"/>
    <cellStyle name="Currency 8 3 2 3 3" xfId="28256"/>
    <cellStyle name="Currency 8 3 2 3 4" xfId="28257"/>
    <cellStyle name="Currency 8 3 2 3 5" xfId="28258"/>
    <cellStyle name="Currency 8 3 2 3 6" xfId="28259"/>
    <cellStyle name="Currency 8 3 2 4" xfId="28260"/>
    <cellStyle name="Currency 8 3 2 5" xfId="28261"/>
    <cellStyle name="Currency 8 3 2 6" xfId="28262"/>
    <cellStyle name="Currency 8 3 2 7" xfId="28263"/>
    <cellStyle name="Currency 8 3 2 8" xfId="28264"/>
    <cellStyle name="Currency 8 3 3" xfId="28265"/>
    <cellStyle name="Currency 8 3 3 2" xfId="28266"/>
    <cellStyle name="Currency 8 3 3 2 2" xfId="28267"/>
    <cellStyle name="Currency 8 3 3 2 3" xfId="28268"/>
    <cellStyle name="Currency 8 3 3 2 4" xfId="28269"/>
    <cellStyle name="Currency 8 3 3 2 5" xfId="28270"/>
    <cellStyle name="Currency 8 3 3 2 6" xfId="28271"/>
    <cellStyle name="Currency 8 3 3 3" xfId="28272"/>
    <cellStyle name="Currency 8 3 3 4" xfId="28273"/>
    <cellStyle name="Currency 8 3 3 5" xfId="28274"/>
    <cellStyle name="Currency 8 3 3 6" xfId="28275"/>
    <cellStyle name="Currency 8 3 3 7" xfId="28276"/>
    <cellStyle name="Currency 8 3 4" xfId="28277"/>
    <cellStyle name="Currency 8 3 4 2" xfId="28278"/>
    <cellStyle name="Currency 8 3 4 3" xfId="28279"/>
    <cellStyle name="Currency 8 3 4 4" xfId="28280"/>
    <cellStyle name="Currency 8 3 4 5" xfId="28281"/>
    <cellStyle name="Currency 8 3 4 6" xfId="28282"/>
    <cellStyle name="Currency 8 3 5" xfId="28283"/>
    <cellStyle name="Currency 8 3 6" xfId="28284"/>
    <cellStyle name="Currency 8 3 7" xfId="28285"/>
    <cellStyle name="Currency 8 3 8" xfId="28286"/>
    <cellStyle name="Currency 8 3 9" xfId="28287"/>
    <cellStyle name="Currency 8 4" xfId="28288"/>
    <cellStyle name="Currency 8 4 2" xfId="28289"/>
    <cellStyle name="Currency 8 4 2 2" xfId="28290"/>
    <cellStyle name="Currency 8 4 2 2 2" xfId="28291"/>
    <cellStyle name="Currency 8 4 2 2 2 2" xfId="28292"/>
    <cellStyle name="Currency 8 4 2 2 2 3" xfId="28293"/>
    <cellStyle name="Currency 8 4 2 2 2 4" xfId="28294"/>
    <cellStyle name="Currency 8 4 2 2 2 5" xfId="28295"/>
    <cellStyle name="Currency 8 4 2 2 2 6" xfId="28296"/>
    <cellStyle name="Currency 8 4 2 2 3" xfId="28297"/>
    <cellStyle name="Currency 8 4 2 2 4" xfId="28298"/>
    <cellStyle name="Currency 8 4 2 2 5" xfId="28299"/>
    <cellStyle name="Currency 8 4 2 2 6" xfId="28300"/>
    <cellStyle name="Currency 8 4 2 2 7" xfId="28301"/>
    <cellStyle name="Currency 8 4 2 3" xfId="28302"/>
    <cellStyle name="Currency 8 4 2 3 2" xfId="28303"/>
    <cellStyle name="Currency 8 4 2 3 3" xfId="28304"/>
    <cellStyle name="Currency 8 4 2 3 4" xfId="28305"/>
    <cellStyle name="Currency 8 4 2 3 5" xfId="28306"/>
    <cellStyle name="Currency 8 4 2 3 6" xfId="28307"/>
    <cellStyle name="Currency 8 4 2 4" xfId="28308"/>
    <cellStyle name="Currency 8 4 2 5" xfId="28309"/>
    <cellStyle name="Currency 8 4 2 6" xfId="28310"/>
    <cellStyle name="Currency 8 4 2 7" xfId="28311"/>
    <cellStyle name="Currency 8 4 2 8" xfId="28312"/>
    <cellStyle name="Currency 8 4 3" xfId="28313"/>
    <cellStyle name="Currency 8 4 3 2" xfId="28314"/>
    <cellStyle name="Currency 8 4 3 2 2" xfId="28315"/>
    <cellStyle name="Currency 8 4 3 2 3" xfId="28316"/>
    <cellStyle name="Currency 8 4 3 2 4" xfId="28317"/>
    <cellStyle name="Currency 8 4 3 2 5" xfId="28318"/>
    <cellStyle name="Currency 8 4 3 2 6" xfId="28319"/>
    <cellStyle name="Currency 8 4 3 3" xfId="28320"/>
    <cellStyle name="Currency 8 4 3 4" xfId="28321"/>
    <cellStyle name="Currency 8 4 3 5" xfId="28322"/>
    <cellStyle name="Currency 8 4 3 6" xfId="28323"/>
    <cellStyle name="Currency 8 4 3 7" xfId="28324"/>
    <cellStyle name="Currency 8 4 4" xfId="28325"/>
    <cellStyle name="Currency 8 4 4 2" xfId="28326"/>
    <cellStyle name="Currency 8 4 4 3" xfId="28327"/>
    <cellStyle name="Currency 8 4 4 4" xfId="28328"/>
    <cellStyle name="Currency 8 4 4 5" xfId="28329"/>
    <cellStyle name="Currency 8 4 4 6" xfId="28330"/>
    <cellStyle name="Currency 8 4 5" xfId="28331"/>
    <cellStyle name="Currency 8 4 6" xfId="28332"/>
    <cellStyle name="Currency 8 4 7" xfId="28333"/>
    <cellStyle name="Currency 8 4 8" xfId="28334"/>
    <cellStyle name="Currency 8 4 9" xfId="28335"/>
    <cellStyle name="Currency 8 5" xfId="28336"/>
    <cellStyle name="Currency 8 5 2" xfId="28337"/>
    <cellStyle name="Currency 8 5 2 2" xfId="28338"/>
    <cellStyle name="Currency 8 5 2 2 2" xfId="28339"/>
    <cellStyle name="Currency 8 5 2 2 2 2" xfId="28340"/>
    <cellStyle name="Currency 8 5 2 2 2 3" xfId="28341"/>
    <cellStyle name="Currency 8 5 2 2 2 4" xfId="28342"/>
    <cellStyle name="Currency 8 5 2 2 2 5" xfId="28343"/>
    <cellStyle name="Currency 8 5 2 2 2 6" xfId="28344"/>
    <cellStyle name="Currency 8 5 2 2 3" xfId="28345"/>
    <cellStyle name="Currency 8 5 2 2 4" xfId="28346"/>
    <cellStyle name="Currency 8 5 2 2 5" xfId="28347"/>
    <cellStyle name="Currency 8 5 2 2 6" xfId="28348"/>
    <cellStyle name="Currency 8 5 2 2 7" xfId="28349"/>
    <cellStyle name="Currency 8 5 2 3" xfId="28350"/>
    <cellStyle name="Currency 8 5 2 3 2" xfId="28351"/>
    <cellStyle name="Currency 8 5 2 3 3" xfId="28352"/>
    <cellStyle name="Currency 8 5 2 3 4" xfId="28353"/>
    <cellStyle name="Currency 8 5 2 3 5" xfId="28354"/>
    <cellStyle name="Currency 8 5 2 3 6" xfId="28355"/>
    <cellStyle name="Currency 8 5 2 4" xfId="28356"/>
    <cellStyle name="Currency 8 5 2 5" xfId="28357"/>
    <cellStyle name="Currency 8 5 2 6" xfId="28358"/>
    <cellStyle name="Currency 8 5 2 7" xfId="28359"/>
    <cellStyle name="Currency 8 5 2 8" xfId="28360"/>
    <cellStyle name="Currency 8 5 3" xfId="28361"/>
    <cellStyle name="Currency 8 5 3 2" xfId="28362"/>
    <cellStyle name="Currency 8 5 3 2 2" xfId="28363"/>
    <cellStyle name="Currency 8 5 3 2 3" xfId="28364"/>
    <cellStyle name="Currency 8 5 3 2 4" xfId="28365"/>
    <cellStyle name="Currency 8 5 3 2 5" xfId="28366"/>
    <cellStyle name="Currency 8 5 3 2 6" xfId="28367"/>
    <cellStyle name="Currency 8 5 3 3" xfId="28368"/>
    <cellStyle name="Currency 8 5 3 4" xfId="28369"/>
    <cellStyle name="Currency 8 5 3 5" xfId="28370"/>
    <cellStyle name="Currency 8 5 3 6" xfId="28371"/>
    <cellStyle name="Currency 8 5 3 7" xfId="28372"/>
    <cellStyle name="Currency 8 5 4" xfId="28373"/>
    <cellStyle name="Currency 8 5 4 2" xfId="28374"/>
    <cellStyle name="Currency 8 5 4 3" xfId="28375"/>
    <cellStyle name="Currency 8 5 4 4" xfId="28376"/>
    <cellStyle name="Currency 8 5 4 5" xfId="28377"/>
    <cellStyle name="Currency 8 5 4 6" xfId="28378"/>
    <cellStyle name="Currency 8 5 5" xfId="28379"/>
    <cellStyle name="Currency 8 5 6" xfId="28380"/>
    <cellStyle name="Currency 8 5 7" xfId="28381"/>
    <cellStyle name="Currency 8 5 8" xfId="28382"/>
    <cellStyle name="Currency 8 5 9" xfId="28383"/>
    <cellStyle name="Currency 8 6" xfId="28384"/>
    <cellStyle name="Currency 8 6 2" xfId="28385"/>
    <cellStyle name="Currency 8 6 2 2" xfId="28386"/>
    <cellStyle name="Currency 8 6 2 2 2" xfId="28387"/>
    <cellStyle name="Currency 8 6 2 2 2 2" xfId="28388"/>
    <cellStyle name="Currency 8 6 2 2 2 3" xfId="28389"/>
    <cellStyle name="Currency 8 6 2 2 2 4" xfId="28390"/>
    <cellStyle name="Currency 8 6 2 2 2 5" xfId="28391"/>
    <cellStyle name="Currency 8 6 2 2 2 6" xfId="28392"/>
    <cellStyle name="Currency 8 6 2 2 3" xfId="28393"/>
    <cellStyle name="Currency 8 6 2 2 4" xfId="28394"/>
    <cellStyle name="Currency 8 6 2 2 5" xfId="28395"/>
    <cellStyle name="Currency 8 6 2 2 6" xfId="28396"/>
    <cellStyle name="Currency 8 6 2 2 7" xfId="28397"/>
    <cellStyle name="Currency 8 6 2 3" xfId="28398"/>
    <cellStyle name="Currency 8 6 2 3 2" xfId="28399"/>
    <cellStyle name="Currency 8 6 2 3 3" xfId="28400"/>
    <cellStyle name="Currency 8 6 2 3 4" xfId="28401"/>
    <cellStyle name="Currency 8 6 2 3 5" xfId="28402"/>
    <cellStyle name="Currency 8 6 2 3 6" xfId="28403"/>
    <cellStyle name="Currency 8 6 2 4" xfId="28404"/>
    <cellStyle name="Currency 8 6 2 5" xfId="28405"/>
    <cellStyle name="Currency 8 6 2 6" xfId="28406"/>
    <cellStyle name="Currency 8 6 2 7" xfId="28407"/>
    <cellStyle name="Currency 8 6 2 8" xfId="28408"/>
    <cellStyle name="Currency 8 6 3" xfId="28409"/>
    <cellStyle name="Currency 8 6 3 2" xfId="28410"/>
    <cellStyle name="Currency 8 6 3 2 2" xfId="28411"/>
    <cellStyle name="Currency 8 6 3 2 3" xfId="28412"/>
    <cellStyle name="Currency 8 6 3 2 4" xfId="28413"/>
    <cellStyle name="Currency 8 6 3 2 5" xfId="28414"/>
    <cellStyle name="Currency 8 6 3 2 6" xfId="28415"/>
    <cellStyle name="Currency 8 6 3 3" xfId="28416"/>
    <cellStyle name="Currency 8 6 3 4" xfId="28417"/>
    <cellStyle name="Currency 8 6 3 5" xfId="28418"/>
    <cellStyle name="Currency 8 6 3 6" xfId="28419"/>
    <cellStyle name="Currency 8 6 3 7" xfId="28420"/>
    <cellStyle name="Currency 8 6 4" xfId="28421"/>
    <cellStyle name="Currency 8 6 4 2" xfId="28422"/>
    <cellStyle name="Currency 8 6 4 3" xfId="28423"/>
    <cellStyle name="Currency 8 6 4 4" xfId="28424"/>
    <cellStyle name="Currency 8 6 4 5" xfId="28425"/>
    <cellStyle name="Currency 8 6 4 6" xfId="28426"/>
    <cellStyle name="Currency 8 6 5" xfId="28427"/>
    <cellStyle name="Currency 8 6 6" xfId="28428"/>
    <cellStyle name="Currency 8 6 7" xfId="28429"/>
    <cellStyle name="Currency 8 6 8" xfId="28430"/>
    <cellStyle name="Currency 8 6 9" xfId="28431"/>
    <cellStyle name="Currency 8 7" xfId="28432"/>
    <cellStyle name="Currency 8 7 2" xfId="28433"/>
    <cellStyle name="Currency 8 7 2 2" xfId="28434"/>
    <cellStyle name="Currency 8 7 2 2 2" xfId="28435"/>
    <cellStyle name="Currency 8 7 2 2 2 2" xfId="28436"/>
    <cellStyle name="Currency 8 7 2 2 2 3" xfId="28437"/>
    <cellStyle name="Currency 8 7 2 2 2 4" xfId="28438"/>
    <cellStyle name="Currency 8 7 2 2 2 5" xfId="28439"/>
    <cellStyle name="Currency 8 7 2 2 2 6" xfId="28440"/>
    <cellStyle name="Currency 8 7 2 2 3" xfId="28441"/>
    <cellStyle name="Currency 8 7 2 2 4" xfId="28442"/>
    <cellStyle name="Currency 8 7 2 2 5" xfId="28443"/>
    <cellStyle name="Currency 8 7 2 2 6" xfId="28444"/>
    <cellStyle name="Currency 8 7 2 2 7" xfId="28445"/>
    <cellStyle name="Currency 8 7 2 3" xfId="28446"/>
    <cellStyle name="Currency 8 7 2 3 2" xfId="28447"/>
    <cellStyle name="Currency 8 7 2 3 3" xfId="28448"/>
    <cellStyle name="Currency 8 7 2 3 4" xfId="28449"/>
    <cellStyle name="Currency 8 7 2 3 5" xfId="28450"/>
    <cellStyle name="Currency 8 7 2 3 6" xfId="28451"/>
    <cellStyle name="Currency 8 7 2 4" xfId="28452"/>
    <cellStyle name="Currency 8 7 2 5" xfId="28453"/>
    <cellStyle name="Currency 8 7 2 6" xfId="28454"/>
    <cellStyle name="Currency 8 7 2 7" xfId="28455"/>
    <cellStyle name="Currency 8 7 2 8" xfId="28456"/>
    <cellStyle name="Currency 8 7 3" xfId="28457"/>
    <cellStyle name="Currency 8 7 3 2" xfId="28458"/>
    <cellStyle name="Currency 8 7 3 2 2" xfId="28459"/>
    <cellStyle name="Currency 8 7 3 2 3" xfId="28460"/>
    <cellStyle name="Currency 8 7 3 2 4" xfId="28461"/>
    <cellStyle name="Currency 8 7 3 2 5" xfId="28462"/>
    <cellStyle name="Currency 8 7 3 2 6" xfId="28463"/>
    <cellStyle name="Currency 8 7 3 3" xfId="28464"/>
    <cellStyle name="Currency 8 7 3 4" xfId="28465"/>
    <cellStyle name="Currency 8 7 3 5" xfId="28466"/>
    <cellStyle name="Currency 8 7 3 6" xfId="28467"/>
    <cellStyle name="Currency 8 7 3 7" xfId="28468"/>
    <cellStyle name="Currency 8 7 4" xfId="28469"/>
    <cellStyle name="Currency 8 7 4 2" xfId="28470"/>
    <cellStyle name="Currency 8 7 4 3" xfId="28471"/>
    <cellStyle name="Currency 8 7 4 4" xfId="28472"/>
    <cellStyle name="Currency 8 7 4 5" xfId="28473"/>
    <cellStyle name="Currency 8 7 4 6" xfId="28474"/>
    <cellStyle name="Currency 8 7 5" xfId="28475"/>
    <cellStyle name="Currency 8 7 6" xfId="28476"/>
    <cellStyle name="Currency 8 7 7" xfId="28477"/>
    <cellStyle name="Currency 8 7 8" xfId="28478"/>
    <cellStyle name="Currency 8 7 9" xfId="28479"/>
    <cellStyle name="Currency 8 8" xfId="28480"/>
    <cellStyle name="Currency 8 8 2" xfId="28481"/>
    <cellStyle name="Currency 8 8 2 2" xfId="28482"/>
    <cellStyle name="Currency 8 8 2 2 2" xfId="28483"/>
    <cellStyle name="Currency 8 8 2 2 3" xfId="28484"/>
    <cellStyle name="Currency 8 8 2 2 4" xfId="28485"/>
    <cellStyle name="Currency 8 8 2 2 5" xfId="28486"/>
    <cellStyle name="Currency 8 8 2 2 6" xfId="28487"/>
    <cellStyle name="Currency 8 8 2 3" xfId="28488"/>
    <cellStyle name="Currency 8 8 2 4" xfId="28489"/>
    <cellStyle name="Currency 8 8 2 5" xfId="28490"/>
    <cellStyle name="Currency 8 8 2 6" xfId="28491"/>
    <cellStyle name="Currency 8 8 2 7" xfId="28492"/>
    <cellStyle name="Currency 8 8 3" xfId="28493"/>
    <cellStyle name="Currency 8 8 3 2" xfId="28494"/>
    <cellStyle name="Currency 8 8 3 3" xfId="28495"/>
    <cellStyle name="Currency 8 8 3 4" xfId="28496"/>
    <cellStyle name="Currency 8 8 3 5" xfId="28497"/>
    <cellStyle name="Currency 8 8 3 6" xfId="28498"/>
    <cellStyle name="Currency 8 8 4" xfId="28499"/>
    <cellStyle name="Currency 8 8 5" xfId="28500"/>
    <cellStyle name="Currency 8 8 6" xfId="28501"/>
    <cellStyle name="Currency 8 8 7" xfId="28502"/>
    <cellStyle name="Currency 8 8 8" xfId="28503"/>
    <cellStyle name="Currency 8 9" xfId="28504"/>
    <cellStyle name="Currency 8 9 2" xfId="28505"/>
    <cellStyle name="Currency 8 9 2 2" xfId="28506"/>
    <cellStyle name="Currency 8 9 2 3" xfId="28507"/>
    <cellStyle name="Currency 8 9 2 4" xfId="28508"/>
    <cellStyle name="Currency 8 9 2 5" xfId="28509"/>
    <cellStyle name="Currency 8 9 2 6" xfId="28510"/>
    <cellStyle name="Currency 8 9 3" xfId="28511"/>
    <cellStyle name="Currency 8 9 4" xfId="28512"/>
    <cellStyle name="Currency 8 9 5" xfId="28513"/>
    <cellStyle name="Currency 8 9 6" xfId="28514"/>
    <cellStyle name="Currency 8 9 7" xfId="28515"/>
    <cellStyle name="Currency 9" xfId="28516"/>
    <cellStyle name="Currency." xfId="28517"/>
    <cellStyle name="Currency. 2" xfId="28518"/>
    <cellStyle name="D4_B8B1_005004B79812_.wvu.PrintTitlest" xfId="28519"/>
    <cellStyle name="Date" xfId="28520"/>
    <cellStyle name="Date 2" xfId="28521"/>
    <cellStyle name="Date Aligned" xfId="28522"/>
    <cellStyle name="Date." xfId="28523"/>
    <cellStyle name="Date. 2" xfId="28524"/>
    <cellStyle name="Dezimal_Utopia 5_1 to 5_22 update 21" xfId="28525"/>
    <cellStyle name="dms_NUM_0dp" xfId="58963"/>
    <cellStyle name="Dotted Line" xfId="28526"/>
    <cellStyle name="Emphasis 1" xfId="28527"/>
    <cellStyle name="Emphasis 2" xfId="28528"/>
    <cellStyle name="Emphasis 3" xfId="28529"/>
    <cellStyle name="Euro" xfId="28530"/>
    <cellStyle name="Explanatory Text" xfId="16" builtinId="53" hidden="1"/>
    <cellStyle name="Explanatory Text" xfId="79" builtinId="53" hidden="1" customBuiltin="1"/>
    <cellStyle name="Explanatory Text 2" xfId="28531"/>
    <cellStyle name="Explanatory Text 3" xfId="28532"/>
    <cellStyle name="Explanatory Text 4" xfId="28533"/>
    <cellStyle name="Explanatory Text 5" xfId="28534"/>
    <cellStyle name="Explanatory Text 6" xfId="28535"/>
    <cellStyle name="FAS Input Currency" xfId="28536"/>
    <cellStyle name="FAS Input Currency 2" xfId="28537"/>
    <cellStyle name="FAS Input Date" xfId="28538"/>
    <cellStyle name="FAS Input Date 2" xfId="28539"/>
    <cellStyle name="FAS Input Multiple" xfId="28540"/>
    <cellStyle name="FAS Input Multiple 2" xfId="28541"/>
    <cellStyle name="FAS Input Number" xfId="28542"/>
    <cellStyle name="FAS Input Number 2" xfId="28543"/>
    <cellStyle name="FAS Input Percentage" xfId="28544"/>
    <cellStyle name="FAS Input Percentage 2" xfId="28545"/>
    <cellStyle name="FAS Input Title / Name" xfId="28546"/>
    <cellStyle name="FAS Input Title / Name 2" xfId="28547"/>
    <cellStyle name="FAS Input Year" xfId="28548"/>
    <cellStyle name="FAS Input Year 2" xfId="28549"/>
    <cellStyle name="Fixed" xfId="28550"/>
    <cellStyle name="Fixed 2" xfId="28551"/>
    <cellStyle name="Followed Hyperlink" xfId="105" builtinId="9" hidden="1" customBuiltin="1"/>
    <cellStyle name="Followed Hyperlink" xfId="108" builtinId="9" hidden="1"/>
    <cellStyle name="Footnote" xfId="28552"/>
    <cellStyle name="Forecast Currency" xfId="28553"/>
    <cellStyle name="Forecast Date" xfId="28554"/>
    <cellStyle name="Forecast Multiple" xfId="28555"/>
    <cellStyle name="Forecast Number" xfId="28556"/>
    <cellStyle name="Forecast Percentage" xfId="28557"/>
    <cellStyle name="Forecast Period Title" xfId="28558"/>
    <cellStyle name="Forecast Year" xfId="28559"/>
    <cellStyle name="Gilsans" xfId="28560"/>
    <cellStyle name="Gilsansl" xfId="28561"/>
    <cellStyle name="Good" xfId="9" builtinId="26" hidden="1"/>
    <cellStyle name="Good" xfId="72" builtinId="26" hidden="1" customBuiltin="1"/>
    <cellStyle name="Good 2" xfId="28562"/>
    <cellStyle name="Good 3" xfId="28563"/>
    <cellStyle name="Good 4" xfId="28564"/>
    <cellStyle name="Good 5" xfId="28565"/>
    <cellStyle name="Hard Percent" xfId="28566"/>
    <cellStyle name="Header" xfId="28567"/>
    <cellStyle name="Heading 1" xfId="7" builtinId="16" customBuiltin="1"/>
    <cellStyle name="Heading 1 2" xfId="28568"/>
    <cellStyle name="Heading 1 2 2" xfId="28569"/>
    <cellStyle name="Heading 1 3" xfId="28570"/>
    <cellStyle name="Heading 1 4" xfId="28571"/>
    <cellStyle name="Heading 1 5" xfId="28572"/>
    <cellStyle name="Heading 1 6" xfId="28573"/>
    <cellStyle name="Heading 1 7" xfId="28574"/>
    <cellStyle name="Heading 1 8" xfId="28575"/>
    <cellStyle name="Heading 1 9" xfId="28576"/>
    <cellStyle name="Heading 1." xfId="28577"/>
    <cellStyle name="Heading 1. 2" xfId="28578"/>
    <cellStyle name="Heading 2" xfId="8" builtinId="17" customBuiltin="1"/>
    <cellStyle name="Heading 2 2" xfId="28579"/>
    <cellStyle name="Heading 2 2 2" xfId="28580"/>
    <cellStyle name="Heading 2 3" xfId="28581"/>
    <cellStyle name="Heading 2 4" xfId="28582"/>
    <cellStyle name="Heading 2 5" xfId="28583"/>
    <cellStyle name="Heading 2 6" xfId="28584"/>
    <cellStyle name="Heading 2 7" xfId="28585"/>
    <cellStyle name="Heading 2 8" xfId="28586"/>
    <cellStyle name="Heading 2 9" xfId="28587"/>
    <cellStyle name="Heading 2." xfId="28588"/>
    <cellStyle name="Heading 2. 2" xfId="28589"/>
    <cellStyle name="Heading 3" xfId="43" builtinId="18" customBuiltin="1"/>
    <cellStyle name="Heading 3 2" xfId="28590"/>
    <cellStyle name="Heading 3 2 2" xfId="28591"/>
    <cellStyle name="Heading 3 3" xfId="28592"/>
    <cellStyle name="Heading 3 4" xfId="28593"/>
    <cellStyle name="Heading 3 5" xfId="28594"/>
    <cellStyle name="Heading 3 6" xfId="28595"/>
    <cellStyle name="Heading 3 7" xfId="28596"/>
    <cellStyle name="Heading 3 8" xfId="28597"/>
    <cellStyle name="Heading 3 9" xfId="28598"/>
    <cellStyle name="Heading 3." xfId="28599"/>
    <cellStyle name="Heading 3. 2" xfId="28600"/>
    <cellStyle name="Heading 4" xfId="44" builtinId="19" hidden="1"/>
    <cellStyle name="Heading 4" xfId="71" builtinId="19" customBuiltin="1"/>
    <cellStyle name="Heading 4 2" xfId="28601"/>
    <cellStyle name="Heading 4 2 2" xfId="28602"/>
    <cellStyle name="Heading 4 2 3" xfId="28603"/>
    <cellStyle name="Heading 4 3" xfId="28604"/>
    <cellStyle name="Heading 4 3 2" xfId="28605"/>
    <cellStyle name="Heading 4 4" xfId="28606"/>
    <cellStyle name="Heading 4 4 2" xfId="28607"/>
    <cellStyle name="Heading 4 5" xfId="28608"/>
    <cellStyle name="Heading 4 5 2" xfId="28609"/>
    <cellStyle name="Heading 4 6" xfId="28610"/>
    <cellStyle name="Heading 4 7" xfId="28611"/>
    <cellStyle name="Heading 4 8" xfId="28612"/>
    <cellStyle name="Heading 4 9" xfId="28613"/>
    <cellStyle name="Heading 4." xfId="28614"/>
    <cellStyle name="Heading 4. 2" xfId="28615"/>
    <cellStyle name="Heading(4)" xfId="28616"/>
    <cellStyle name="Hyperlink" xfId="58964" builtinId="8"/>
    <cellStyle name="Hyperlink 2" xfId="28617"/>
    <cellStyle name="Hyperlink 2 2" xfId="28618"/>
    <cellStyle name="Hyperlink 2 3" xfId="28619"/>
    <cellStyle name="Hyperlink 3" xfId="28620"/>
    <cellStyle name="Hyperlink 3 2" xfId="28621"/>
    <cellStyle name="Hyperlink 4" xfId="28622"/>
    <cellStyle name="Hyperlink 5" xfId="28623"/>
    <cellStyle name="Hyperlink Arrow" xfId="28624"/>
    <cellStyle name="Hyperlink Arrow 2" xfId="28625"/>
    <cellStyle name="Hyperlink Arrow 3" xfId="28626"/>
    <cellStyle name="Hyperlink Arrow 4" xfId="28627"/>
    <cellStyle name="Hyperlink Arrow." xfId="28628"/>
    <cellStyle name="Hyperlink Arrow_Current_Yr" xfId="28629"/>
    <cellStyle name="Hyperlink Check" xfId="28630"/>
    <cellStyle name="Hyperlink Check 2" xfId="28631"/>
    <cellStyle name="Hyperlink Check." xfId="28632"/>
    <cellStyle name="Hyperlink Check_Current_Yr" xfId="28633"/>
    <cellStyle name="Hyperlink Text" xfId="28634"/>
    <cellStyle name="Hyperlink Text 2" xfId="28635"/>
    <cellStyle name="Hyperlink Text 3" xfId="28636"/>
    <cellStyle name="Hyperlink Text 4" xfId="28637"/>
    <cellStyle name="Hyperlink Text." xfId="28638"/>
    <cellStyle name="Hyperlink Text. 2" xfId="28639"/>
    <cellStyle name="Hyperlink Text_Current_Yr" xfId="28640"/>
    <cellStyle name="Hyperlink TOC 1." xfId="28641"/>
    <cellStyle name="Hyperlink TOC 2." xfId="28642"/>
    <cellStyle name="Hyperlink TOC 2. 2" xfId="28643"/>
    <cellStyle name="Hyperlink TOC 3." xfId="28644"/>
    <cellStyle name="Hyperlink TOC 3. 2" xfId="28645"/>
    <cellStyle name="Hyperlink TOC 4." xfId="28646"/>
    <cellStyle name="Hyperlink TOC 4. 2" xfId="28647"/>
    <cellStyle name="Input" xfId="12" builtinId="20" customBuiltin="1"/>
    <cellStyle name="Input 10" xfId="28648"/>
    <cellStyle name="Input 10 10" xfId="28649"/>
    <cellStyle name="Input 10 11" xfId="28650"/>
    <cellStyle name="Input 10 12" xfId="28651"/>
    <cellStyle name="Input 10 2" xfId="28652"/>
    <cellStyle name="Input 10 2 10" xfId="28653"/>
    <cellStyle name="Input 10 2 11" xfId="28654"/>
    <cellStyle name="Input 10 2 2" xfId="28655"/>
    <cellStyle name="Input 10 2 2 10" xfId="28656"/>
    <cellStyle name="Input 10 2 2 11" xfId="28657"/>
    <cellStyle name="Input 10 2 2 2" xfId="28658"/>
    <cellStyle name="Input 10 2 2 3" xfId="28659"/>
    <cellStyle name="Input 10 2 2 4" xfId="28660"/>
    <cellStyle name="Input 10 2 2 5" xfId="28661"/>
    <cellStyle name="Input 10 2 2 6" xfId="28662"/>
    <cellStyle name="Input 10 2 2 7" xfId="28663"/>
    <cellStyle name="Input 10 2 2 8" xfId="28664"/>
    <cellStyle name="Input 10 2 2 9" xfId="28665"/>
    <cellStyle name="Input 10 2 3" xfId="28666"/>
    <cellStyle name="Input 10 2 4" xfId="28667"/>
    <cellStyle name="Input 10 2 5" xfId="28668"/>
    <cellStyle name="Input 10 2 6" xfId="28669"/>
    <cellStyle name="Input 10 2 7" xfId="28670"/>
    <cellStyle name="Input 10 2 8" xfId="28671"/>
    <cellStyle name="Input 10 2 9" xfId="28672"/>
    <cellStyle name="Input 10 3" xfId="28673"/>
    <cellStyle name="Input 10 3 10" xfId="28674"/>
    <cellStyle name="Input 10 3 11" xfId="28675"/>
    <cellStyle name="Input 10 3 2" xfId="28676"/>
    <cellStyle name="Input 10 3 3" xfId="28677"/>
    <cellStyle name="Input 10 3 4" xfId="28678"/>
    <cellStyle name="Input 10 3 5" xfId="28679"/>
    <cellStyle name="Input 10 3 6" xfId="28680"/>
    <cellStyle name="Input 10 3 7" xfId="28681"/>
    <cellStyle name="Input 10 3 8" xfId="28682"/>
    <cellStyle name="Input 10 3 9" xfId="28683"/>
    <cellStyle name="Input 10 4" xfId="28684"/>
    <cellStyle name="Input 10 5" xfId="28685"/>
    <cellStyle name="Input 10 6" xfId="28686"/>
    <cellStyle name="Input 10 7" xfId="28687"/>
    <cellStyle name="Input 10 8" xfId="28688"/>
    <cellStyle name="Input 10 9" xfId="28689"/>
    <cellStyle name="Input 11" xfId="28690"/>
    <cellStyle name="Input 12" xfId="28691"/>
    <cellStyle name="Input 2" xfId="28692"/>
    <cellStyle name="Input 2 2" xfId="28693"/>
    <cellStyle name="Input 2 2 10" xfId="28694"/>
    <cellStyle name="Input 2 2 11" xfId="28695"/>
    <cellStyle name="Input 2 2 12" xfId="28696"/>
    <cellStyle name="Input 2 2 13" xfId="28697"/>
    <cellStyle name="Input 2 2 2" xfId="28698"/>
    <cellStyle name="Input 2 2 2 10" xfId="28699"/>
    <cellStyle name="Input 2 2 2 11" xfId="28700"/>
    <cellStyle name="Input 2 2 2 12" xfId="28701"/>
    <cellStyle name="Input 2 2 2 2" xfId="28702"/>
    <cellStyle name="Input 2 2 2 2 10" xfId="28703"/>
    <cellStyle name="Input 2 2 2 2 11" xfId="28704"/>
    <cellStyle name="Input 2 2 2 2 2" xfId="28705"/>
    <cellStyle name="Input 2 2 2 2 2 10" xfId="28706"/>
    <cellStyle name="Input 2 2 2 2 2 11" xfId="28707"/>
    <cellStyle name="Input 2 2 2 2 2 2" xfId="28708"/>
    <cellStyle name="Input 2 2 2 2 2 3" xfId="28709"/>
    <cellStyle name="Input 2 2 2 2 2 4" xfId="28710"/>
    <cellStyle name="Input 2 2 2 2 2 5" xfId="28711"/>
    <cellStyle name="Input 2 2 2 2 2 6" xfId="28712"/>
    <cellStyle name="Input 2 2 2 2 2 7" xfId="28713"/>
    <cellStyle name="Input 2 2 2 2 2 8" xfId="28714"/>
    <cellStyle name="Input 2 2 2 2 2 9" xfId="28715"/>
    <cellStyle name="Input 2 2 2 2 3" xfId="28716"/>
    <cellStyle name="Input 2 2 2 2 4" xfId="28717"/>
    <cellStyle name="Input 2 2 2 2 5" xfId="28718"/>
    <cellStyle name="Input 2 2 2 2 6" xfId="28719"/>
    <cellStyle name="Input 2 2 2 2 7" xfId="28720"/>
    <cellStyle name="Input 2 2 2 2 8" xfId="28721"/>
    <cellStyle name="Input 2 2 2 2 9" xfId="28722"/>
    <cellStyle name="Input 2 2 2 3" xfId="28723"/>
    <cellStyle name="Input 2 2 2 3 10" xfId="28724"/>
    <cellStyle name="Input 2 2 2 3 11" xfId="28725"/>
    <cellStyle name="Input 2 2 2 3 2" xfId="28726"/>
    <cellStyle name="Input 2 2 2 3 3" xfId="28727"/>
    <cellStyle name="Input 2 2 2 3 4" xfId="28728"/>
    <cellStyle name="Input 2 2 2 3 5" xfId="28729"/>
    <cellStyle name="Input 2 2 2 3 6" xfId="28730"/>
    <cellStyle name="Input 2 2 2 3 7" xfId="28731"/>
    <cellStyle name="Input 2 2 2 3 8" xfId="28732"/>
    <cellStyle name="Input 2 2 2 3 9" xfId="28733"/>
    <cellStyle name="Input 2 2 2 4" xfId="28734"/>
    <cellStyle name="Input 2 2 2 5" xfId="28735"/>
    <cellStyle name="Input 2 2 2 6" xfId="28736"/>
    <cellStyle name="Input 2 2 2 7" xfId="28737"/>
    <cellStyle name="Input 2 2 2 8" xfId="28738"/>
    <cellStyle name="Input 2 2 2 9" xfId="28739"/>
    <cellStyle name="Input 2 2 3" xfId="28740"/>
    <cellStyle name="Input 2 2 3 10" xfId="28741"/>
    <cellStyle name="Input 2 2 3 11" xfId="28742"/>
    <cellStyle name="Input 2 2 3 2" xfId="28743"/>
    <cellStyle name="Input 2 2 3 2 10" xfId="28744"/>
    <cellStyle name="Input 2 2 3 2 11" xfId="28745"/>
    <cellStyle name="Input 2 2 3 2 2" xfId="28746"/>
    <cellStyle name="Input 2 2 3 2 3" xfId="28747"/>
    <cellStyle name="Input 2 2 3 2 4" xfId="28748"/>
    <cellStyle name="Input 2 2 3 2 5" xfId="28749"/>
    <cellStyle name="Input 2 2 3 2 6" xfId="28750"/>
    <cellStyle name="Input 2 2 3 2 7" xfId="28751"/>
    <cellStyle name="Input 2 2 3 2 8" xfId="28752"/>
    <cellStyle name="Input 2 2 3 2 9" xfId="28753"/>
    <cellStyle name="Input 2 2 3 3" xfId="28754"/>
    <cellStyle name="Input 2 2 3 4" xfId="28755"/>
    <cellStyle name="Input 2 2 3 5" xfId="28756"/>
    <cellStyle name="Input 2 2 3 6" xfId="28757"/>
    <cellStyle name="Input 2 2 3 7" xfId="28758"/>
    <cellStyle name="Input 2 2 3 8" xfId="28759"/>
    <cellStyle name="Input 2 2 3 9" xfId="28760"/>
    <cellStyle name="Input 2 2 4" xfId="28761"/>
    <cellStyle name="Input 2 2 4 10" xfId="28762"/>
    <cellStyle name="Input 2 2 4 11" xfId="28763"/>
    <cellStyle name="Input 2 2 4 2" xfId="28764"/>
    <cellStyle name="Input 2 2 4 3" xfId="28765"/>
    <cellStyle name="Input 2 2 4 4" xfId="28766"/>
    <cellStyle name="Input 2 2 4 5" xfId="28767"/>
    <cellStyle name="Input 2 2 4 6" xfId="28768"/>
    <cellStyle name="Input 2 2 4 7" xfId="28769"/>
    <cellStyle name="Input 2 2 4 8" xfId="28770"/>
    <cellStyle name="Input 2 2 4 9" xfId="28771"/>
    <cellStyle name="Input 2 2 5" xfId="28772"/>
    <cellStyle name="Input 2 2 6" xfId="28773"/>
    <cellStyle name="Input 2 2 7" xfId="28774"/>
    <cellStyle name="Input 2 2 8" xfId="28775"/>
    <cellStyle name="Input 2 2 9" xfId="28776"/>
    <cellStyle name="Input 2 3" xfId="28777"/>
    <cellStyle name="Input 2 3 10" xfId="28778"/>
    <cellStyle name="Input 2 3 11" xfId="28779"/>
    <cellStyle name="Input 2 3 12" xfId="28780"/>
    <cellStyle name="Input 2 3 13" xfId="28781"/>
    <cellStyle name="Input 2 3 2" xfId="28782"/>
    <cellStyle name="Input 2 3 2 10" xfId="28783"/>
    <cellStyle name="Input 2 3 2 11" xfId="28784"/>
    <cellStyle name="Input 2 3 2 12" xfId="28785"/>
    <cellStyle name="Input 2 3 2 2" xfId="28786"/>
    <cellStyle name="Input 2 3 2 2 10" xfId="28787"/>
    <cellStyle name="Input 2 3 2 2 11" xfId="28788"/>
    <cellStyle name="Input 2 3 2 2 2" xfId="28789"/>
    <cellStyle name="Input 2 3 2 2 2 10" xfId="28790"/>
    <cellStyle name="Input 2 3 2 2 2 11" xfId="28791"/>
    <cellStyle name="Input 2 3 2 2 2 2" xfId="28792"/>
    <cellStyle name="Input 2 3 2 2 2 3" xfId="28793"/>
    <cellStyle name="Input 2 3 2 2 2 4" xfId="28794"/>
    <cellStyle name="Input 2 3 2 2 2 5" xfId="28795"/>
    <cellStyle name="Input 2 3 2 2 2 6" xfId="28796"/>
    <cellStyle name="Input 2 3 2 2 2 7" xfId="28797"/>
    <cellStyle name="Input 2 3 2 2 2 8" xfId="28798"/>
    <cellStyle name="Input 2 3 2 2 2 9" xfId="28799"/>
    <cellStyle name="Input 2 3 2 2 3" xfId="28800"/>
    <cellStyle name="Input 2 3 2 2 4" xfId="28801"/>
    <cellStyle name="Input 2 3 2 2 5" xfId="28802"/>
    <cellStyle name="Input 2 3 2 2 6" xfId="28803"/>
    <cellStyle name="Input 2 3 2 2 7" xfId="28804"/>
    <cellStyle name="Input 2 3 2 2 8" xfId="28805"/>
    <cellStyle name="Input 2 3 2 2 9" xfId="28806"/>
    <cellStyle name="Input 2 3 2 3" xfId="28807"/>
    <cellStyle name="Input 2 3 2 3 10" xfId="28808"/>
    <cellStyle name="Input 2 3 2 3 11" xfId="28809"/>
    <cellStyle name="Input 2 3 2 3 2" xfId="28810"/>
    <cellStyle name="Input 2 3 2 3 3" xfId="28811"/>
    <cellStyle name="Input 2 3 2 3 4" xfId="28812"/>
    <cellStyle name="Input 2 3 2 3 5" xfId="28813"/>
    <cellStyle name="Input 2 3 2 3 6" xfId="28814"/>
    <cellStyle name="Input 2 3 2 3 7" xfId="28815"/>
    <cellStyle name="Input 2 3 2 3 8" xfId="28816"/>
    <cellStyle name="Input 2 3 2 3 9" xfId="28817"/>
    <cellStyle name="Input 2 3 2 4" xfId="28818"/>
    <cellStyle name="Input 2 3 2 5" xfId="28819"/>
    <cellStyle name="Input 2 3 2 6" xfId="28820"/>
    <cellStyle name="Input 2 3 2 7" xfId="28821"/>
    <cellStyle name="Input 2 3 2 8" xfId="28822"/>
    <cellStyle name="Input 2 3 2 9" xfId="28823"/>
    <cellStyle name="Input 2 3 3" xfId="28824"/>
    <cellStyle name="Input 2 3 3 10" xfId="28825"/>
    <cellStyle name="Input 2 3 3 11" xfId="28826"/>
    <cellStyle name="Input 2 3 3 2" xfId="28827"/>
    <cellStyle name="Input 2 3 3 2 10" xfId="28828"/>
    <cellStyle name="Input 2 3 3 2 11" xfId="28829"/>
    <cellStyle name="Input 2 3 3 2 2" xfId="28830"/>
    <cellStyle name="Input 2 3 3 2 3" xfId="28831"/>
    <cellStyle name="Input 2 3 3 2 4" xfId="28832"/>
    <cellStyle name="Input 2 3 3 2 5" xfId="28833"/>
    <cellStyle name="Input 2 3 3 2 6" xfId="28834"/>
    <cellStyle name="Input 2 3 3 2 7" xfId="28835"/>
    <cellStyle name="Input 2 3 3 2 8" xfId="28836"/>
    <cellStyle name="Input 2 3 3 2 9" xfId="28837"/>
    <cellStyle name="Input 2 3 3 3" xfId="28838"/>
    <cellStyle name="Input 2 3 3 4" xfId="28839"/>
    <cellStyle name="Input 2 3 3 5" xfId="28840"/>
    <cellStyle name="Input 2 3 3 6" xfId="28841"/>
    <cellStyle name="Input 2 3 3 7" xfId="28842"/>
    <cellStyle name="Input 2 3 3 8" xfId="28843"/>
    <cellStyle name="Input 2 3 3 9" xfId="28844"/>
    <cellStyle name="Input 2 3 4" xfId="28845"/>
    <cellStyle name="Input 2 3 4 10" xfId="28846"/>
    <cellStyle name="Input 2 3 4 11" xfId="28847"/>
    <cellStyle name="Input 2 3 4 2" xfId="28848"/>
    <cellStyle name="Input 2 3 4 3" xfId="28849"/>
    <cellStyle name="Input 2 3 4 4" xfId="28850"/>
    <cellStyle name="Input 2 3 4 5" xfId="28851"/>
    <cellStyle name="Input 2 3 4 6" xfId="28852"/>
    <cellStyle name="Input 2 3 4 7" xfId="28853"/>
    <cellStyle name="Input 2 3 4 8" xfId="28854"/>
    <cellStyle name="Input 2 3 4 9" xfId="28855"/>
    <cellStyle name="Input 2 3 5" xfId="28856"/>
    <cellStyle name="Input 2 3 6" xfId="28857"/>
    <cellStyle name="Input 2 3 7" xfId="28858"/>
    <cellStyle name="Input 2 3 8" xfId="28859"/>
    <cellStyle name="Input 2 3 9" xfId="28860"/>
    <cellStyle name="Input 2 4" xfId="28861"/>
    <cellStyle name="Input 2 4 10" xfId="28862"/>
    <cellStyle name="Input 2 4 11" xfId="28863"/>
    <cellStyle name="Input 2 4 12" xfId="28864"/>
    <cellStyle name="Input 2 4 13" xfId="28865"/>
    <cellStyle name="Input 2 4 2" xfId="28866"/>
    <cellStyle name="Input 2 4 2 10" xfId="28867"/>
    <cellStyle name="Input 2 4 2 11" xfId="28868"/>
    <cellStyle name="Input 2 4 2 12" xfId="28869"/>
    <cellStyle name="Input 2 4 2 2" xfId="28870"/>
    <cellStyle name="Input 2 4 2 2 10" xfId="28871"/>
    <cellStyle name="Input 2 4 2 2 11" xfId="28872"/>
    <cellStyle name="Input 2 4 2 2 2" xfId="28873"/>
    <cellStyle name="Input 2 4 2 2 2 10" xfId="28874"/>
    <cellStyle name="Input 2 4 2 2 2 11" xfId="28875"/>
    <cellStyle name="Input 2 4 2 2 2 2" xfId="28876"/>
    <cellStyle name="Input 2 4 2 2 2 3" xfId="28877"/>
    <cellStyle name="Input 2 4 2 2 2 4" xfId="28878"/>
    <cellStyle name="Input 2 4 2 2 2 5" xfId="28879"/>
    <cellStyle name="Input 2 4 2 2 2 6" xfId="28880"/>
    <cellStyle name="Input 2 4 2 2 2 7" xfId="28881"/>
    <cellStyle name="Input 2 4 2 2 2 8" xfId="28882"/>
    <cellStyle name="Input 2 4 2 2 2 9" xfId="28883"/>
    <cellStyle name="Input 2 4 2 2 3" xfId="28884"/>
    <cellStyle name="Input 2 4 2 2 4" xfId="28885"/>
    <cellStyle name="Input 2 4 2 2 5" xfId="28886"/>
    <cellStyle name="Input 2 4 2 2 6" xfId="28887"/>
    <cellStyle name="Input 2 4 2 2 7" xfId="28888"/>
    <cellStyle name="Input 2 4 2 2 8" xfId="28889"/>
    <cellStyle name="Input 2 4 2 2 9" xfId="28890"/>
    <cellStyle name="Input 2 4 2 3" xfId="28891"/>
    <cellStyle name="Input 2 4 2 3 10" xfId="28892"/>
    <cellStyle name="Input 2 4 2 3 11" xfId="28893"/>
    <cellStyle name="Input 2 4 2 3 2" xfId="28894"/>
    <cellStyle name="Input 2 4 2 3 3" xfId="28895"/>
    <cellStyle name="Input 2 4 2 3 4" xfId="28896"/>
    <cellStyle name="Input 2 4 2 3 5" xfId="28897"/>
    <cellStyle name="Input 2 4 2 3 6" xfId="28898"/>
    <cellStyle name="Input 2 4 2 3 7" xfId="28899"/>
    <cellStyle name="Input 2 4 2 3 8" xfId="28900"/>
    <cellStyle name="Input 2 4 2 3 9" xfId="28901"/>
    <cellStyle name="Input 2 4 2 4" xfId="28902"/>
    <cellStyle name="Input 2 4 2 5" xfId="28903"/>
    <cellStyle name="Input 2 4 2 6" xfId="28904"/>
    <cellStyle name="Input 2 4 2 7" xfId="28905"/>
    <cellStyle name="Input 2 4 2 8" xfId="28906"/>
    <cellStyle name="Input 2 4 2 9" xfId="28907"/>
    <cellStyle name="Input 2 4 3" xfId="28908"/>
    <cellStyle name="Input 2 4 3 10" xfId="28909"/>
    <cellStyle name="Input 2 4 3 11" xfId="28910"/>
    <cellStyle name="Input 2 4 3 2" xfId="28911"/>
    <cellStyle name="Input 2 4 3 2 10" xfId="28912"/>
    <cellStyle name="Input 2 4 3 2 11" xfId="28913"/>
    <cellStyle name="Input 2 4 3 2 2" xfId="28914"/>
    <cellStyle name="Input 2 4 3 2 3" xfId="28915"/>
    <cellStyle name="Input 2 4 3 2 4" xfId="28916"/>
    <cellStyle name="Input 2 4 3 2 5" xfId="28917"/>
    <cellStyle name="Input 2 4 3 2 6" xfId="28918"/>
    <cellStyle name="Input 2 4 3 2 7" xfId="28919"/>
    <cellStyle name="Input 2 4 3 2 8" xfId="28920"/>
    <cellStyle name="Input 2 4 3 2 9" xfId="28921"/>
    <cellStyle name="Input 2 4 3 3" xfId="28922"/>
    <cellStyle name="Input 2 4 3 4" xfId="28923"/>
    <cellStyle name="Input 2 4 3 5" xfId="28924"/>
    <cellStyle name="Input 2 4 3 6" xfId="28925"/>
    <cellStyle name="Input 2 4 3 7" xfId="28926"/>
    <cellStyle name="Input 2 4 3 8" xfId="28927"/>
    <cellStyle name="Input 2 4 3 9" xfId="28928"/>
    <cellStyle name="Input 2 4 4" xfId="28929"/>
    <cellStyle name="Input 2 4 4 10" xfId="28930"/>
    <cellStyle name="Input 2 4 4 11" xfId="28931"/>
    <cellStyle name="Input 2 4 4 2" xfId="28932"/>
    <cellStyle name="Input 2 4 4 3" xfId="28933"/>
    <cellStyle name="Input 2 4 4 4" xfId="28934"/>
    <cellStyle name="Input 2 4 4 5" xfId="28935"/>
    <cellStyle name="Input 2 4 4 6" xfId="28936"/>
    <cellStyle name="Input 2 4 4 7" xfId="28937"/>
    <cellStyle name="Input 2 4 4 8" xfId="28938"/>
    <cellStyle name="Input 2 4 4 9" xfId="28939"/>
    <cellStyle name="Input 2 4 5" xfId="28940"/>
    <cellStyle name="Input 2 4 6" xfId="28941"/>
    <cellStyle name="Input 2 4 7" xfId="28942"/>
    <cellStyle name="Input 2 4 8" xfId="28943"/>
    <cellStyle name="Input 2 4 9" xfId="28944"/>
    <cellStyle name="Input 2 5" xfId="28945"/>
    <cellStyle name="Input 2 5 10" xfId="28946"/>
    <cellStyle name="Input 2 5 11" xfId="28947"/>
    <cellStyle name="Input 2 5 12" xfId="28948"/>
    <cellStyle name="Input 2 5 13" xfId="28949"/>
    <cellStyle name="Input 2 5 2" xfId="28950"/>
    <cellStyle name="Input 2 5 2 10" xfId="28951"/>
    <cellStyle name="Input 2 5 2 11" xfId="28952"/>
    <cellStyle name="Input 2 5 2 12" xfId="28953"/>
    <cellStyle name="Input 2 5 2 2" xfId="28954"/>
    <cellStyle name="Input 2 5 2 2 10" xfId="28955"/>
    <cellStyle name="Input 2 5 2 2 11" xfId="28956"/>
    <cellStyle name="Input 2 5 2 2 2" xfId="28957"/>
    <cellStyle name="Input 2 5 2 2 2 10" xfId="28958"/>
    <cellStyle name="Input 2 5 2 2 2 11" xfId="28959"/>
    <cellStyle name="Input 2 5 2 2 2 2" xfId="28960"/>
    <cellStyle name="Input 2 5 2 2 2 3" xfId="28961"/>
    <cellStyle name="Input 2 5 2 2 2 4" xfId="28962"/>
    <cellStyle name="Input 2 5 2 2 2 5" xfId="28963"/>
    <cellStyle name="Input 2 5 2 2 2 6" xfId="28964"/>
    <cellStyle name="Input 2 5 2 2 2 7" xfId="28965"/>
    <cellStyle name="Input 2 5 2 2 2 8" xfId="28966"/>
    <cellStyle name="Input 2 5 2 2 2 9" xfId="28967"/>
    <cellStyle name="Input 2 5 2 2 3" xfId="28968"/>
    <cellStyle name="Input 2 5 2 2 4" xfId="28969"/>
    <cellStyle name="Input 2 5 2 2 5" xfId="28970"/>
    <cellStyle name="Input 2 5 2 2 6" xfId="28971"/>
    <cellStyle name="Input 2 5 2 2 7" xfId="28972"/>
    <cellStyle name="Input 2 5 2 2 8" xfId="28973"/>
    <cellStyle name="Input 2 5 2 2 9" xfId="28974"/>
    <cellStyle name="Input 2 5 2 3" xfId="28975"/>
    <cellStyle name="Input 2 5 2 3 10" xfId="28976"/>
    <cellStyle name="Input 2 5 2 3 11" xfId="28977"/>
    <cellStyle name="Input 2 5 2 3 2" xfId="28978"/>
    <cellStyle name="Input 2 5 2 3 3" xfId="28979"/>
    <cellStyle name="Input 2 5 2 3 4" xfId="28980"/>
    <cellStyle name="Input 2 5 2 3 5" xfId="28981"/>
    <cellStyle name="Input 2 5 2 3 6" xfId="28982"/>
    <cellStyle name="Input 2 5 2 3 7" xfId="28983"/>
    <cellStyle name="Input 2 5 2 3 8" xfId="28984"/>
    <cellStyle name="Input 2 5 2 3 9" xfId="28985"/>
    <cellStyle name="Input 2 5 2 4" xfId="28986"/>
    <cellStyle name="Input 2 5 2 5" xfId="28987"/>
    <cellStyle name="Input 2 5 2 6" xfId="28988"/>
    <cellStyle name="Input 2 5 2 7" xfId="28989"/>
    <cellStyle name="Input 2 5 2 8" xfId="28990"/>
    <cellStyle name="Input 2 5 2 9" xfId="28991"/>
    <cellStyle name="Input 2 5 3" xfId="28992"/>
    <cellStyle name="Input 2 5 3 10" xfId="28993"/>
    <cellStyle name="Input 2 5 3 11" xfId="28994"/>
    <cellStyle name="Input 2 5 3 2" xfId="28995"/>
    <cellStyle name="Input 2 5 3 2 10" xfId="28996"/>
    <cellStyle name="Input 2 5 3 2 11" xfId="28997"/>
    <cellStyle name="Input 2 5 3 2 2" xfId="28998"/>
    <cellStyle name="Input 2 5 3 2 3" xfId="28999"/>
    <cellStyle name="Input 2 5 3 2 4" xfId="29000"/>
    <cellStyle name="Input 2 5 3 2 5" xfId="29001"/>
    <cellStyle name="Input 2 5 3 2 6" xfId="29002"/>
    <cellStyle name="Input 2 5 3 2 7" xfId="29003"/>
    <cellStyle name="Input 2 5 3 2 8" xfId="29004"/>
    <cellStyle name="Input 2 5 3 2 9" xfId="29005"/>
    <cellStyle name="Input 2 5 3 3" xfId="29006"/>
    <cellStyle name="Input 2 5 3 4" xfId="29007"/>
    <cellStyle name="Input 2 5 3 5" xfId="29008"/>
    <cellStyle name="Input 2 5 3 6" xfId="29009"/>
    <cellStyle name="Input 2 5 3 7" xfId="29010"/>
    <cellStyle name="Input 2 5 3 8" xfId="29011"/>
    <cellStyle name="Input 2 5 3 9" xfId="29012"/>
    <cellStyle name="Input 2 5 4" xfId="29013"/>
    <cellStyle name="Input 2 5 4 10" xfId="29014"/>
    <cellStyle name="Input 2 5 4 11" xfId="29015"/>
    <cellStyle name="Input 2 5 4 2" xfId="29016"/>
    <cellStyle name="Input 2 5 4 3" xfId="29017"/>
    <cellStyle name="Input 2 5 4 4" xfId="29018"/>
    <cellStyle name="Input 2 5 4 5" xfId="29019"/>
    <cellStyle name="Input 2 5 4 6" xfId="29020"/>
    <cellStyle name="Input 2 5 4 7" xfId="29021"/>
    <cellStyle name="Input 2 5 4 8" xfId="29022"/>
    <cellStyle name="Input 2 5 4 9" xfId="29023"/>
    <cellStyle name="Input 2 5 5" xfId="29024"/>
    <cellStyle name="Input 2 5 6" xfId="29025"/>
    <cellStyle name="Input 2 5 7" xfId="29026"/>
    <cellStyle name="Input 2 5 8" xfId="29027"/>
    <cellStyle name="Input 2 5 9" xfId="29028"/>
    <cellStyle name="Input 2 6" xfId="29029"/>
    <cellStyle name="Input 2 6 10" xfId="29030"/>
    <cellStyle name="Input 2 6 11" xfId="29031"/>
    <cellStyle name="Input 2 6 12" xfId="29032"/>
    <cellStyle name="Input 2 6 13" xfId="29033"/>
    <cellStyle name="Input 2 6 2" xfId="29034"/>
    <cellStyle name="Input 2 6 2 10" xfId="29035"/>
    <cellStyle name="Input 2 6 2 11" xfId="29036"/>
    <cellStyle name="Input 2 6 2 12" xfId="29037"/>
    <cellStyle name="Input 2 6 2 2" xfId="29038"/>
    <cellStyle name="Input 2 6 2 2 10" xfId="29039"/>
    <cellStyle name="Input 2 6 2 2 11" xfId="29040"/>
    <cellStyle name="Input 2 6 2 2 2" xfId="29041"/>
    <cellStyle name="Input 2 6 2 2 2 10" xfId="29042"/>
    <cellStyle name="Input 2 6 2 2 2 11" xfId="29043"/>
    <cellStyle name="Input 2 6 2 2 2 2" xfId="29044"/>
    <cellStyle name="Input 2 6 2 2 2 3" xfId="29045"/>
    <cellStyle name="Input 2 6 2 2 2 4" xfId="29046"/>
    <cellStyle name="Input 2 6 2 2 2 5" xfId="29047"/>
    <cellStyle name="Input 2 6 2 2 2 6" xfId="29048"/>
    <cellStyle name="Input 2 6 2 2 2 7" xfId="29049"/>
    <cellStyle name="Input 2 6 2 2 2 8" xfId="29050"/>
    <cellStyle name="Input 2 6 2 2 2 9" xfId="29051"/>
    <cellStyle name="Input 2 6 2 2 3" xfId="29052"/>
    <cellStyle name="Input 2 6 2 2 4" xfId="29053"/>
    <cellStyle name="Input 2 6 2 2 5" xfId="29054"/>
    <cellStyle name="Input 2 6 2 2 6" xfId="29055"/>
    <cellStyle name="Input 2 6 2 2 7" xfId="29056"/>
    <cellStyle name="Input 2 6 2 2 8" xfId="29057"/>
    <cellStyle name="Input 2 6 2 2 9" xfId="29058"/>
    <cellStyle name="Input 2 6 2 3" xfId="29059"/>
    <cellStyle name="Input 2 6 2 3 10" xfId="29060"/>
    <cellStyle name="Input 2 6 2 3 11" xfId="29061"/>
    <cellStyle name="Input 2 6 2 3 2" xfId="29062"/>
    <cellStyle name="Input 2 6 2 3 3" xfId="29063"/>
    <cellStyle name="Input 2 6 2 3 4" xfId="29064"/>
    <cellStyle name="Input 2 6 2 3 5" xfId="29065"/>
    <cellStyle name="Input 2 6 2 3 6" xfId="29066"/>
    <cellStyle name="Input 2 6 2 3 7" xfId="29067"/>
    <cellStyle name="Input 2 6 2 3 8" xfId="29068"/>
    <cellStyle name="Input 2 6 2 3 9" xfId="29069"/>
    <cellStyle name="Input 2 6 2 4" xfId="29070"/>
    <cellStyle name="Input 2 6 2 5" xfId="29071"/>
    <cellStyle name="Input 2 6 2 6" xfId="29072"/>
    <cellStyle name="Input 2 6 2 7" xfId="29073"/>
    <cellStyle name="Input 2 6 2 8" xfId="29074"/>
    <cellStyle name="Input 2 6 2 9" xfId="29075"/>
    <cellStyle name="Input 2 6 3" xfId="29076"/>
    <cellStyle name="Input 2 6 3 10" xfId="29077"/>
    <cellStyle name="Input 2 6 3 11" xfId="29078"/>
    <cellStyle name="Input 2 6 3 2" xfId="29079"/>
    <cellStyle name="Input 2 6 3 2 10" xfId="29080"/>
    <cellStyle name="Input 2 6 3 2 11" xfId="29081"/>
    <cellStyle name="Input 2 6 3 2 2" xfId="29082"/>
    <cellStyle name="Input 2 6 3 2 3" xfId="29083"/>
    <cellStyle name="Input 2 6 3 2 4" xfId="29084"/>
    <cellStyle name="Input 2 6 3 2 5" xfId="29085"/>
    <cellStyle name="Input 2 6 3 2 6" xfId="29086"/>
    <cellStyle name="Input 2 6 3 2 7" xfId="29087"/>
    <cellStyle name="Input 2 6 3 2 8" xfId="29088"/>
    <cellStyle name="Input 2 6 3 2 9" xfId="29089"/>
    <cellStyle name="Input 2 6 3 3" xfId="29090"/>
    <cellStyle name="Input 2 6 3 4" xfId="29091"/>
    <cellStyle name="Input 2 6 3 5" xfId="29092"/>
    <cellStyle name="Input 2 6 3 6" xfId="29093"/>
    <cellStyle name="Input 2 6 3 7" xfId="29094"/>
    <cellStyle name="Input 2 6 3 8" xfId="29095"/>
    <cellStyle name="Input 2 6 3 9" xfId="29096"/>
    <cellStyle name="Input 2 6 4" xfId="29097"/>
    <cellStyle name="Input 2 6 4 10" xfId="29098"/>
    <cellStyle name="Input 2 6 4 11" xfId="29099"/>
    <cellStyle name="Input 2 6 4 2" xfId="29100"/>
    <cellStyle name="Input 2 6 4 3" xfId="29101"/>
    <cellStyle name="Input 2 6 4 4" xfId="29102"/>
    <cellStyle name="Input 2 6 4 5" xfId="29103"/>
    <cellStyle name="Input 2 6 4 6" xfId="29104"/>
    <cellStyle name="Input 2 6 4 7" xfId="29105"/>
    <cellStyle name="Input 2 6 4 8" xfId="29106"/>
    <cellStyle name="Input 2 6 4 9" xfId="29107"/>
    <cellStyle name="Input 2 6 5" xfId="29108"/>
    <cellStyle name="Input 2 6 6" xfId="29109"/>
    <cellStyle name="Input 2 6 7" xfId="29110"/>
    <cellStyle name="Input 2 6 8" xfId="29111"/>
    <cellStyle name="Input 2 6 9" xfId="29112"/>
    <cellStyle name="Input 2 7" xfId="29113"/>
    <cellStyle name="Input 2 7 10" xfId="29114"/>
    <cellStyle name="Input 2 7 11" xfId="29115"/>
    <cellStyle name="Input 2 7 12" xfId="29116"/>
    <cellStyle name="Input 2 7 13" xfId="29117"/>
    <cellStyle name="Input 2 7 2" xfId="29118"/>
    <cellStyle name="Input 2 7 2 10" xfId="29119"/>
    <cellStyle name="Input 2 7 2 11" xfId="29120"/>
    <cellStyle name="Input 2 7 2 12" xfId="29121"/>
    <cellStyle name="Input 2 7 2 2" xfId="29122"/>
    <cellStyle name="Input 2 7 2 2 10" xfId="29123"/>
    <cellStyle name="Input 2 7 2 2 11" xfId="29124"/>
    <cellStyle name="Input 2 7 2 2 2" xfId="29125"/>
    <cellStyle name="Input 2 7 2 2 2 10" xfId="29126"/>
    <cellStyle name="Input 2 7 2 2 2 11" xfId="29127"/>
    <cellStyle name="Input 2 7 2 2 2 2" xfId="29128"/>
    <cellStyle name="Input 2 7 2 2 2 3" xfId="29129"/>
    <cellStyle name="Input 2 7 2 2 2 4" xfId="29130"/>
    <cellStyle name="Input 2 7 2 2 2 5" xfId="29131"/>
    <cellStyle name="Input 2 7 2 2 2 6" xfId="29132"/>
    <cellStyle name="Input 2 7 2 2 2 7" xfId="29133"/>
    <cellStyle name="Input 2 7 2 2 2 8" xfId="29134"/>
    <cellStyle name="Input 2 7 2 2 2 9" xfId="29135"/>
    <cellStyle name="Input 2 7 2 2 3" xfId="29136"/>
    <cellStyle name="Input 2 7 2 2 4" xfId="29137"/>
    <cellStyle name="Input 2 7 2 2 5" xfId="29138"/>
    <cellStyle name="Input 2 7 2 2 6" xfId="29139"/>
    <cellStyle name="Input 2 7 2 2 7" xfId="29140"/>
    <cellStyle name="Input 2 7 2 2 8" xfId="29141"/>
    <cellStyle name="Input 2 7 2 2 9" xfId="29142"/>
    <cellStyle name="Input 2 7 2 3" xfId="29143"/>
    <cellStyle name="Input 2 7 2 3 10" xfId="29144"/>
    <cellStyle name="Input 2 7 2 3 11" xfId="29145"/>
    <cellStyle name="Input 2 7 2 3 2" xfId="29146"/>
    <cellStyle name="Input 2 7 2 3 3" xfId="29147"/>
    <cellStyle name="Input 2 7 2 3 4" xfId="29148"/>
    <cellStyle name="Input 2 7 2 3 5" xfId="29149"/>
    <cellStyle name="Input 2 7 2 3 6" xfId="29150"/>
    <cellStyle name="Input 2 7 2 3 7" xfId="29151"/>
    <cellStyle name="Input 2 7 2 3 8" xfId="29152"/>
    <cellStyle name="Input 2 7 2 3 9" xfId="29153"/>
    <cellStyle name="Input 2 7 2 4" xfId="29154"/>
    <cellStyle name="Input 2 7 2 5" xfId="29155"/>
    <cellStyle name="Input 2 7 2 6" xfId="29156"/>
    <cellStyle name="Input 2 7 2 7" xfId="29157"/>
    <cellStyle name="Input 2 7 2 8" xfId="29158"/>
    <cellStyle name="Input 2 7 2 9" xfId="29159"/>
    <cellStyle name="Input 2 7 3" xfId="29160"/>
    <cellStyle name="Input 2 7 3 10" xfId="29161"/>
    <cellStyle name="Input 2 7 3 11" xfId="29162"/>
    <cellStyle name="Input 2 7 3 2" xfId="29163"/>
    <cellStyle name="Input 2 7 3 2 10" xfId="29164"/>
    <cellStyle name="Input 2 7 3 2 11" xfId="29165"/>
    <cellStyle name="Input 2 7 3 2 2" xfId="29166"/>
    <cellStyle name="Input 2 7 3 2 3" xfId="29167"/>
    <cellStyle name="Input 2 7 3 2 4" xfId="29168"/>
    <cellStyle name="Input 2 7 3 2 5" xfId="29169"/>
    <cellStyle name="Input 2 7 3 2 6" xfId="29170"/>
    <cellStyle name="Input 2 7 3 2 7" xfId="29171"/>
    <cellStyle name="Input 2 7 3 2 8" xfId="29172"/>
    <cellStyle name="Input 2 7 3 2 9" xfId="29173"/>
    <cellStyle name="Input 2 7 3 3" xfId="29174"/>
    <cellStyle name="Input 2 7 3 4" xfId="29175"/>
    <cellStyle name="Input 2 7 3 5" xfId="29176"/>
    <cellStyle name="Input 2 7 3 6" xfId="29177"/>
    <cellStyle name="Input 2 7 3 7" xfId="29178"/>
    <cellStyle name="Input 2 7 3 8" xfId="29179"/>
    <cellStyle name="Input 2 7 3 9" xfId="29180"/>
    <cellStyle name="Input 2 7 4" xfId="29181"/>
    <cellStyle name="Input 2 7 4 10" xfId="29182"/>
    <cellStyle name="Input 2 7 4 11" xfId="29183"/>
    <cellStyle name="Input 2 7 4 2" xfId="29184"/>
    <cellStyle name="Input 2 7 4 3" xfId="29185"/>
    <cellStyle name="Input 2 7 4 4" xfId="29186"/>
    <cellStyle name="Input 2 7 4 5" xfId="29187"/>
    <cellStyle name="Input 2 7 4 6" xfId="29188"/>
    <cellStyle name="Input 2 7 4 7" xfId="29189"/>
    <cellStyle name="Input 2 7 4 8" xfId="29190"/>
    <cellStyle name="Input 2 7 4 9" xfId="29191"/>
    <cellStyle name="Input 2 7 5" xfId="29192"/>
    <cellStyle name="Input 2 7 6" xfId="29193"/>
    <cellStyle name="Input 2 7 7" xfId="29194"/>
    <cellStyle name="Input 2 7 8" xfId="29195"/>
    <cellStyle name="Input 2 7 9" xfId="29196"/>
    <cellStyle name="Input 2 8" xfId="29197"/>
    <cellStyle name="Input 3" xfId="29198"/>
    <cellStyle name="Input 3 2" xfId="29199"/>
    <cellStyle name="Input 3 2 10" xfId="29200"/>
    <cellStyle name="Input 3 2 11" xfId="29201"/>
    <cellStyle name="Input 3 2 12" xfId="29202"/>
    <cellStyle name="Input 3 2 13" xfId="29203"/>
    <cellStyle name="Input 3 2 2" xfId="29204"/>
    <cellStyle name="Input 3 2 2 10" xfId="29205"/>
    <cellStyle name="Input 3 2 2 11" xfId="29206"/>
    <cellStyle name="Input 3 2 2 12" xfId="29207"/>
    <cellStyle name="Input 3 2 2 2" xfId="29208"/>
    <cellStyle name="Input 3 2 2 2 10" xfId="29209"/>
    <cellStyle name="Input 3 2 2 2 11" xfId="29210"/>
    <cellStyle name="Input 3 2 2 2 2" xfId="29211"/>
    <cellStyle name="Input 3 2 2 2 2 10" xfId="29212"/>
    <cellStyle name="Input 3 2 2 2 2 11" xfId="29213"/>
    <cellStyle name="Input 3 2 2 2 2 2" xfId="29214"/>
    <cellStyle name="Input 3 2 2 2 2 3" xfId="29215"/>
    <cellStyle name="Input 3 2 2 2 2 4" xfId="29216"/>
    <cellStyle name="Input 3 2 2 2 2 5" xfId="29217"/>
    <cellStyle name="Input 3 2 2 2 2 6" xfId="29218"/>
    <cellStyle name="Input 3 2 2 2 2 7" xfId="29219"/>
    <cellStyle name="Input 3 2 2 2 2 8" xfId="29220"/>
    <cellStyle name="Input 3 2 2 2 2 9" xfId="29221"/>
    <cellStyle name="Input 3 2 2 2 3" xfId="29222"/>
    <cellStyle name="Input 3 2 2 2 4" xfId="29223"/>
    <cellStyle name="Input 3 2 2 2 5" xfId="29224"/>
    <cellStyle name="Input 3 2 2 2 6" xfId="29225"/>
    <cellStyle name="Input 3 2 2 2 7" xfId="29226"/>
    <cellStyle name="Input 3 2 2 2 8" xfId="29227"/>
    <cellStyle name="Input 3 2 2 2 9" xfId="29228"/>
    <cellStyle name="Input 3 2 2 3" xfId="29229"/>
    <cellStyle name="Input 3 2 2 3 10" xfId="29230"/>
    <cellStyle name="Input 3 2 2 3 11" xfId="29231"/>
    <cellStyle name="Input 3 2 2 3 2" xfId="29232"/>
    <cellStyle name="Input 3 2 2 3 3" xfId="29233"/>
    <cellStyle name="Input 3 2 2 3 4" xfId="29234"/>
    <cellStyle name="Input 3 2 2 3 5" xfId="29235"/>
    <cellStyle name="Input 3 2 2 3 6" xfId="29236"/>
    <cellStyle name="Input 3 2 2 3 7" xfId="29237"/>
    <cellStyle name="Input 3 2 2 3 8" xfId="29238"/>
    <cellStyle name="Input 3 2 2 3 9" xfId="29239"/>
    <cellStyle name="Input 3 2 2 4" xfId="29240"/>
    <cellStyle name="Input 3 2 2 5" xfId="29241"/>
    <cellStyle name="Input 3 2 2 6" xfId="29242"/>
    <cellStyle name="Input 3 2 2 7" xfId="29243"/>
    <cellStyle name="Input 3 2 2 8" xfId="29244"/>
    <cellStyle name="Input 3 2 2 9" xfId="29245"/>
    <cellStyle name="Input 3 2 3" xfId="29246"/>
    <cellStyle name="Input 3 2 3 10" xfId="29247"/>
    <cellStyle name="Input 3 2 3 11" xfId="29248"/>
    <cellStyle name="Input 3 2 3 2" xfId="29249"/>
    <cellStyle name="Input 3 2 3 2 10" xfId="29250"/>
    <cellStyle name="Input 3 2 3 2 11" xfId="29251"/>
    <cellStyle name="Input 3 2 3 2 2" xfId="29252"/>
    <cellStyle name="Input 3 2 3 2 3" xfId="29253"/>
    <cellStyle name="Input 3 2 3 2 4" xfId="29254"/>
    <cellStyle name="Input 3 2 3 2 5" xfId="29255"/>
    <cellStyle name="Input 3 2 3 2 6" xfId="29256"/>
    <cellStyle name="Input 3 2 3 2 7" xfId="29257"/>
    <cellStyle name="Input 3 2 3 2 8" xfId="29258"/>
    <cellStyle name="Input 3 2 3 2 9" xfId="29259"/>
    <cellStyle name="Input 3 2 3 3" xfId="29260"/>
    <cellStyle name="Input 3 2 3 4" xfId="29261"/>
    <cellStyle name="Input 3 2 3 5" xfId="29262"/>
    <cellStyle name="Input 3 2 3 6" xfId="29263"/>
    <cellStyle name="Input 3 2 3 7" xfId="29264"/>
    <cellStyle name="Input 3 2 3 8" xfId="29265"/>
    <cellStyle name="Input 3 2 3 9" xfId="29266"/>
    <cellStyle name="Input 3 2 4" xfId="29267"/>
    <cellStyle name="Input 3 2 4 10" xfId="29268"/>
    <cellStyle name="Input 3 2 4 11" xfId="29269"/>
    <cellStyle name="Input 3 2 4 2" xfId="29270"/>
    <cellStyle name="Input 3 2 4 3" xfId="29271"/>
    <cellStyle name="Input 3 2 4 4" xfId="29272"/>
    <cellStyle name="Input 3 2 4 5" xfId="29273"/>
    <cellStyle name="Input 3 2 4 6" xfId="29274"/>
    <cellStyle name="Input 3 2 4 7" xfId="29275"/>
    <cellStyle name="Input 3 2 4 8" xfId="29276"/>
    <cellStyle name="Input 3 2 4 9" xfId="29277"/>
    <cellStyle name="Input 3 2 5" xfId="29278"/>
    <cellStyle name="Input 3 2 6" xfId="29279"/>
    <cellStyle name="Input 3 2 7" xfId="29280"/>
    <cellStyle name="Input 3 2 8" xfId="29281"/>
    <cellStyle name="Input 3 2 9" xfId="29282"/>
    <cellStyle name="Input 3 3" xfId="29283"/>
    <cellStyle name="Input 3 3 10" xfId="29284"/>
    <cellStyle name="Input 3 3 11" xfId="29285"/>
    <cellStyle name="Input 3 3 12" xfId="29286"/>
    <cellStyle name="Input 3 3 13" xfId="29287"/>
    <cellStyle name="Input 3 3 2" xfId="29288"/>
    <cellStyle name="Input 3 3 2 10" xfId="29289"/>
    <cellStyle name="Input 3 3 2 11" xfId="29290"/>
    <cellStyle name="Input 3 3 2 12" xfId="29291"/>
    <cellStyle name="Input 3 3 2 2" xfId="29292"/>
    <cellStyle name="Input 3 3 2 2 10" xfId="29293"/>
    <cellStyle name="Input 3 3 2 2 11" xfId="29294"/>
    <cellStyle name="Input 3 3 2 2 2" xfId="29295"/>
    <cellStyle name="Input 3 3 2 2 2 10" xfId="29296"/>
    <cellStyle name="Input 3 3 2 2 2 11" xfId="29297"/>
    <cellStyle name="Input 3 3 2 2 2 2" xfId="29298"/>
    <cellStyle name="Input 3 3 2 2 2 3" xfId="29299"/>
    <cellStyle name="Input 3 3 2 2 2 4" xfId="29300"/>
    <cellStyle name="Input 3 3 2 2 2 5" xfId="29301"/>
    <cellStyle name="Input 3 3 2 2 2 6" xfId="29302"/>
    <cellStyle name="Input 3 3 2 2 2 7" xfId="29303"/>
    <cellStyle name="Input 3 3 2 2 2 8" xfId="29304"/>
    <cellStyle name="Input 3 3 2 2 2 9" xfId="29305"/>
    <cellStyle name="Input 3 3 2 2 3" xfId="29306"/>
    <cellStyle name="Input 3 3 2 2 4" xfId="29307"/>
    <cellStyle name="Input 3 3 2 2 5" xfId="29308"/>
    <cellStyle name="Input 3 3 2 2 6" xfId="29309"/>
    <cellStyle name="Input 3 3 2 2 7" xfId="29310"/>
    <cellStyle name="Input 3 3 2 2 8" xfId="29311"/>
    <cellStyle name="Input 3 3 2 2 9" xfId="29312"/>
    <cellStyle name="Input 3 3 2 3" xfId="29313"/>
    <cellStyle name="Input 3 3 2 3 10" xfId="29314"/>
    <cellStyle name="Input 3 3 2 3 11" xfId="29315"/>
    <cellStyle name="Input 3 3 2 3 2" xfId="29316"/>
    <cellStyle name="Input 3 3 2 3 3" xfId="29317"/>
    <cellStyle name="Input 3 3 2 3 4" xfId="29318"/>
    <cellStyle name="Input 3 3 2 3 5" xfId="29319"/>
    <cellStyle name="Input 3 3 2 3 6" xfId="29320"/>
    <cellStyle name="Input 3 3 2 3 7" xfId="29321"/>
    <cellStyle name="Input 3 3 2 3 8" xfId="29322"/>
    <cellStyle name="Input 3 3 2 3 9" xfId="29323"/>
    <cellStyle name="Input 3 3 2 4" xfId="29324"/>
    <cellStyle name="Input 3 3 2 5" xfId="29325"/>
    <cellStyle name="Input 3 3 2 6" xfId="29326"/>
    <cellStyle name="Input 3 3 2 7" xfId="29327"/>
    <cellStyle name="Input 3 3 2 8" xfId="29328"/>
    <cellStyle name="Input 3 3 2 9" xfId="29329"/>
    <cellStyle name="Input 3 3 3" xfId="29330"/>
    <cellStyle name="Input 3 3 3 10" xfId="29331"/>
    <cellStyle name="Input 3 3 3 11" xfId="29332"/>
    <cellStyle name="Input 3 3 3 2" xfId="29333"/>
    <cellStyle name="Input 3 3 3 2 10" xfId="29334"/>
    <cellStyle name="Input 3 3 3 2 11" xfId="29335"/>
    <cellStyle name="Input 3 3 3 2 2" xfId="29336"/>
    <cellStyle name="Input 3 3 3 2 3" xfId="29337"/>
    <cellStyle name="Input 3 3 3 2 4" xfId="29338"/>
    <cellStyle name="Input 3 3 3 2 5" xfId="29339"/>
    <cellStyle name="Input 3 3 3 2 6" xfId="29340"/>
    <cellStyle name="Input 3 3 3 2 7" xfId="29341"/>
    <cellStyle name="Input 3 3 3 2 8" xfId="29342"/>
    <cellStyle name="Input 3 3 3 2 9" xfId="29343"/>
    <cellStyle name="Input 3 3 3 3" xfId="29344"/>
    <cellStyle name="Input 3 3 3 4" xfId="29345"/>
    <cellStyle name="Input 3 3 3 5" xfId="29346"/>
    <cellStyle name="Input 3 3 3 6" xfId="29347"/>
    <cellStyle name="Input 3 3 3 7" xfId="29348"/>
    <cellStyle name="Input 3 3 3 8" xfId="29349"/>
    <cellStyle name="Input 3 3 3 9" xfId="29350"/>
    <cellStyle name="Input 3 3 4" xfId="29351"/>
    <cellStyle name="Input 3 3 4 10" xfId="29352"/>
    <cellStyle name="Input 3 3 4 11" xfId="29353"/>
    <cellStyle name="Input 3 3 4 2" xfId="29354"/>
    <cellStyle name="Input 3 3 4 3" xfId="29355"/>
    <cellStyle name="Input 3 3 4 4" xfId="29356"/>
    <cellStyle name="Input 3 3 4 5" xfId="29357"/>
    <cellStyle name="Input 3 3 4 6" xfId="29358"/>
    <cellStyle name="Input 3 3 4 7" xfId="29359"/>
    <cellStyle name="Input 3 3 4 8" xfId="29360"/>
    <cellStyle name="Input 3 3 4 9" xfId="29361"/>
    <cellStyle name="Input 3 3 5" xfId="29362"/>
    <cellStyle name="Input 3 3 6" xfId="29363"/>
    <cellStyle name="Input 3 3 7" xfId="29364"/>
    <cellStyle name="Input 3 3 8" xfId="29365"/>
    <cellStyle name="Input 3 3 9" xfId="29366"/>
    <cellStyle name="Input 3 4" xfId="29367"/>
    <cellStyle name="Input 3 4 10" xfId="29368"/>
    <cellStyle name="Input 3 4 11" xfId="29369"/>
    <cellStyle name="Input 3 4 12" xfId="29370"/>
    <cellStyle name="Input 3 4 13" xfId="29371"/>
    <cellStyle name="Input 3 4 2" xfId="29372"/>
    <cellStyle name="Input 3 4 2 10" xfId="29373"/>
    <cellStyle name="Input 3 4 2 11" xfId="29374"/>
    <cellStyle name="Input 3 4 2 12" xfId="29375"/>
    <cellStyle name="Input 3 4 2 2" xfId="29376"/>
    <cellStyle name="Input 3 4 2 2 10" xfId="29377"/>
    <cellStyle name="Input 3 4 2 2 11" xfId="29378"/>
    <cellStyle name="Input 3 4 2 2 2" xfId="29379"/>
    <cellStyle name="Input 3 4 2 2 2 10" xfId="29380"/>
    <cellStyle name="Input 3 4 2 2 2 11" xfId="29381"/>
    <cellStyle name="Input 3 4 2 2 2 2" xfId="29382"/>
    <cellStyle name="Input 3 4 2 2 2 3" xfId="29383"/>
    <cellStyle name="Input 3 4 2 2 2 4" xfId="29384"/>
    <cellStyle name="Input 3 4 2 2 2 5" xfId="29385"/>
    <cellStyle name="Input 3 4 2 2 2 6" xfId="29386"/>
    <cellStyle name="Input 3 4 2 2 2 7" xfId="29387"/>
    <cellStyle name="Input 3 4 2 2 2 8" xfId="29388"/>
    <cellStyle name="Input 3 4 2 2 2 9" xfId="29389"/>
    <cellStyle name="Input 3 4 2 2 3" xfId="29390"/>
    <cellStyle name="Input 3 4 2 2 4" xfId="29391"/>
    <cellStyle name="Input 3 4 2 2 5" xfId="29392"/>
    <cellStyle name="Input 3 4 2 2 6" xfId="29393"/>
    <cellStyle name="Input 3 4 2 2 7" xfId="29394"/>
    <cellStyle name="Input 3 4 2 2 8" xfId="29395"/>
    <cellStyle name="Input 3 4 2 2 9" xfId="29396"/>
    <cellStyle name="Input 3 4 2 3" xfId="29397"/>
    <cellStyle name="Input 3 4 2 3 10" xfId="29398"/>
    <cellStyle name="Input 3 4 2 3 11" xfId="29399"/>
    <cellStyle name="Input 3 4 2 3 2" xfId="29400"/>
    <cellStyle name="Input 3 4 2 3 3" xfId="29401"/>
    <cellStyle name="Input 3 4 2 3 4" xfId="29402"/>
    <cellStyle name="Input 3 4 2 3 5" xfId="29403"/>
    <cellStyle name="Input 3 4 2 3 6" xfId="29404"/>
    <cellStyle name="Input 3 4 2 3 7" xfId="29405"/>
    <cellStyle name="Input 3 4 2 3 8" xfId="29406"/>
    <cellStyle name="Input 3 4 2 3 9" xfId="29407"/>
    <cellStyle name="Input 3 4 2 4" xfId="29408"/>
    <cellStyle name="Input 3 4 2 5" xfId="29409"/>
    <cellStyle name="Input 3 4 2 6" xfId="29410"/>
    <cellStyle name="Input 3 4 2 7" xfId="29411"/>
    <cellStyle name="Input 3 4 2 8" xfId="29412"/>
    <cellStyle name="Input 3 4 2 9" xfId="29413"/>
    <cellStyle name="Input 3 4 3" xfId="29414"/>
    <cellStyle name="Input 3 4 3 10" xfId="29415"/>
    <cellStyle name="Input 3 4 3 11" xfId="29416"/>
    <cellStyle name="Input 3 4 3 2" xfId="29417"/>
    <cellStyle name="Input 3 4 3 2 10" xfId="29418"/>
    <cellStyle name="Input 3 4 3 2 11" xfId="29419"/>
    <cellStyle name="Input 3 4 3 2 2" xfId="29420"/>
    <cellStyle name="Input 3 4 3 2 3" xfId="29421"/>
    <cellStyle name="Input 3 4 3 2 4" xfId="29422"/>
    <cellStyle name="Input 3 4 3 2 5" xfId="29423"/>
    <cellStyle name="Input 3 4 3 2 6" xfId="29424"/>
    <cellStyle name="Input 3 4 3 2 7" xfId="29425"/>
    <cellStyle name="Input 3 4 3 2 8" xfId="29426"/>
    <cellStyle name="Input 3 4 3 2 9" xfId="29427"/>
    <cellStyle name="Input 3 4 3 3" xfId="29428"/>
    <cellStyle name="Input 3 4 3 4" xfId="29429"/>
    <cellStyle name="Input 3 4 3 5" xfId="29430"/>
    <cellStyle name="Input 3 4 3 6" xfId="29431"/>
    <cellStyle name="Input 3 4 3 7" xfId="29432"/>
    <cellStyle name="Input 3 4 3 8" xfId="29433"/>
    <cellStyle name="Input 3 4 3 9" xfId="29434"/>
    <cellStyle name="Input 3 4 4" xfId="29435"/>
    <cellStyle name="Input 3 4 4 10" xfId="29436"/>
    <cellStyle name="Input 3 4 4 11" xfId="29437"/>
    <cellStyle name="Input 3 4 4 2" xfId="29438"/>
    <cellStyle name="Input 3 4 4 3" xfId="29439"/>
    <cellStyle name="Input 3 4 4 4" xfId="29440"/>
    <cellStyle name="Input 3 4 4 5" xfId="29441"/>
    <cellStyle name="Input 3 4 4 6" xfId="29442"/>
    <cellStyle name="Input 3 4 4 7" xfId="29443"/>
    <cellStyle name="Input 3 4 4 8" xfId="29444"/>
    <cellStyle name="Input 3 4 4 9" xfId="29445"/>
    <cellStyle name="Input 3 4 5" xfId="29446"/>
    <cellStyle name="Input 3 4 6" xfId="29447"/>
    <cellStyle name="Input 3 4 7" xfId="29448"/>
    <cellStyle name="Input 3 4 8" xfId="29449"/>
    <cellStyle name="Input 3 4 9" xfId="29450"/>
    <cellStyle name="Input 3 5" xfId="29451"/>
    <cellStyle name="Input 3 5 10" xfId="29452"/>
    <cellStyle name="Input 3 5 11" xfId="29453"/>
    <cellStyle name="Input 3 5 12" xfId="29454"/>
    <cellStyle name="Input 3 5 13" xfId="29455"/>
    <cellStyle name="Input 3 5 2" xfId="29456"/>
    <cellStyle name="Input 3 5 2 10" xfId="29457"/>
    <cellStyle name="Input 3 5 2 11" xfId="29458"/>
    <cellStyle name="Input 3 5 2 12" xfId="29459"/>
    <cellStyle name="Input 3 5 2 2" xfId="29460"/>
    <cellStyle name="Input 3 5 2 2 10" xfId="29461"/>
    <cellStyle name="Input 3 5 2 2 11" xfId="29462"/>
    <cellStyle name="Input 3 5 2 2 2" xfId="29463"/>
    <cellStyle name="Input 3 5 2 2 2 10" xfId="29464"/>
    <cellStyle name="Input 3 5 2 2 2 11" xfId="29465"/>
    <cellStyle name="Input 3 5 2 2 2 2" xfId="29466"/>
    <cellStyle name="Input 3 5 2 2 2 3" xfId="29467"/>
    <cellStyle name="Input 3 5 2 2 2 4" xfId="29468"/>
    <cellStyle name="Input 3 5 2 2 2 5" xfId="29469"/>
    <cellStyle name="Input 3 5 2 2 2 6" xfId="29470"/>
    <cellStyle name="Input 3 5 2 2 2 7" xfId="29471"/>
    <cellStyle name="Input 3 5 2 2 2 8" xfId="29472"/>
    <cellStyle name="Input 3 5 2 2 2 9" xfId="29473"/>
    <cellStyle name="Input 3 5 2 2 3" xfId="29474"/>
    <cellStyle name="Input 3 5 2 2 4" xfId="29475"/>
    <cellStyle name="Input 3 5 2 2 5" xfId="29476"/>
    <cellStyle name="Input 3 5 2 2 6" xfId="29477"/>
    <cellStyle name="Input 3 5 2 2 7" xfId="29478"/>
    <cellStyle name="Input 3 5 2 2 8" xfId="29479"/>
    <cellStyle name="Input 3 5 2 2 9" xfId="29480"/>
    <cellStyle name="Input 3 5 2 3" xfId="29481"/>
    <cellStyle name="Input 3 5 2 3 10" xfId="29482"/>
    <cellStyle name="Input 3 5 2 3 11" xfId="29483"/>
    <cellStyle name="Input 3 5 2 3 2" xfId="29484"/>
    <cellStyle name="Input 3 5 2 3 3" xfId="29485"/>
    <cellStyle name="Input 3 5 2 3 4" xfId="29486"/>
    <cellStyle name="Input 3 5 2 3 5" xfId="29487"/>
    <cellStyle name="Input 3 5 2 3 6" xfId="29488"/>
    <cellStyle name="Input 3 5 2 3 7" xfId="29489"/>
    <cellStyle name="Input 3 5 2 3 8" xfId="29490"/>
    <cellStyle name="Input 3 5 2 3 9" xfId="29491"/>
    <cellStyle name="Input 3 5 2 4" xfId="29492"/>
    <cellStyle name="Input 3 5 2 5" xfId="29493"/>
    <cellStyle name="Input 3 5 2 6" xfId="29494"/>
    <cellStyle name="Input 3 5 2 7" xfId="29495"/>
    <cellStyle name="Input 3 5 2 8" xfId="29496"/>
    <cellStyle name="Input 3 5 2 9" xfId="29497"/>
    <cellStyle name="Input 3 5 3" xfId="29498"/>
    <cellStyle name="Input 3 5 3 10" xfId="29499"/>
    <cellStyle name="Input 3 5 3 11" xfId="29500"/>
    <cellStyle name="Input 3 5 3 2" xfId="29501"/>
    <cellStyle name="Input 3 5 3 2 10" xfId="29502"/>
    <cellStyle name="Input 3 5 3 2 11" xfId="29503"/>
    <cellStyle name="Input 3 5 3 2 2" xfId="29504"/>
    <cellStyle name="Input 3 5 3 2 3" xfId="29505"/>
    <cellStyle name="Input 3 5 3 2 4" xfId="29506"/>
    <cellStyle name="Input 3 5 3 2 5" xfId="29507"/>
    <cellStyle name="Input 3 5 3 2 6" xfId="29508"/>
    <cellStyle name="Input 3 5 3 2 7" xfId="29509"/>
    <cellStyle name="Input 3 5 3 2 8" xfId="29510"/>
    <cellStyle name="Input 3 5 3 2 9" xfId="29511"/>
    <cellStyle name="Input 3 5 3 3" xfId="29512"/>
    <cellStyle name="Input 3 5 3 4" xfId="29513"/>
    <cellStyle name="Input 3 5 3 5" xfId="29514"/>
    <cellStyle name="Input 3 5 3 6" xfId="29515"/>
    <cellStyle name="Input 3 5 3 7" xfId="29516"/>
    <cellStyle name="Input 3 5 3 8" xfId="29517"/>
    <cellStyle name="Input 3 5 3 9" xfId="29518"/>
    <cellStyle name="Input 3 5 4" xfId="29519"/>
    <cellStyle name="Input 3 5 4 10" xfId="29520"/>
    <cellStyle name="Input 3 5 4 11" xfId="29521"/>
    <cellStyle name="Input 3 5 4 2" xfId="29522"/>
    <cellStyle name="Input 3 5 4 3" xfId="29523"/>
    <cellStyle name="Input 3 5 4 4" xfId="29524"/>
    <cellStyle name="Input 3 5 4 5" xfId="29525"/>
    <cellStyle name="Input 3 5 4 6" xfId="29526"/>
    <cellStyle name="Input 3 5 4 7" xfId="29527"/>
    <cellStyle name="Input 3 5 4 8" xfId="29528"/>
    <cellStyle name="Input 3 5 4 9" xfId="29529"/>
    <cellStyle name="Input 3 5 5" xfId="29530"/>
    <cellStyle name="Input 3 5 6" xfId="29531"/>
    <cellStyle name="Input 3 5 7" xfId="29532"/>
    <cellStyle name="Input 3 5 8" xfId="29533"/>
    <cellStyle name="Input 3 5 9" xfId="29534"/>
    <cellStyle name="Input 3 6" xfId="29535"/>
    <cellStyle name="Input 3 6 10" xfId="29536"/>
    <cellStyle name="Input 3 6 11" xfId="29537"/>
    <cellStyle name="Input 3 6 12" xfId="29538"/>
    <cellStyle name="Input 3 6 13" xfId="29539"/>
    <cellStyle name="Input 3 6 2" xfId="29540"/>
    <cellStyle name="Input 3 6 2 10" xfId="29541"/>
    <cellStyle name="Input 3 6 2 11" xfId="29542"/>
    <cellStyle name="Input 3 6 2 12" xfId="29543"/>
    <cellStyle name="Input 3 6 2 2" xfId="29544"/>
    <cellStyle name="Input 3 6 2 2 10" xfId="29545"/>
    <cellStyle name="Input 3 6 2 2 11" xfId="29546"/>
    <cellStyle name="Input 3 6 2 2 2" xfId="29547"/>
    <cellStyle name="Input 3 6 2 2 2 10" xfId="29548"/>
    <cellStyle name="Input 3 6 2 2 2 11" xfId="29549"/>
    <cellStyle name="Input 3 6 2 2 2 2" xfId="29550"/>
    <cellStyle name="Input 3 6 2 2 2 3" xfId="29551"/>
    <cellStyle name="Input 3 6 2 2 2 4" xfId="29552"/>
    <cellStyle name="Input 3 6 2 2 2 5" xfId="29553"/>
    <cellStyle name="Input 3 6 2 2 2 6" xfId="29554"/>
    <cellStyle name="Input 3 6 2 2 2 7" xfId="29555"/>
    <cellStyle name="Input 3 6 2 2 2 8" xfId="29556"/>
    <cellStyle name="Input 3 6 2 2 2 9" xfId="29557"/>
    <cellStyle name="Input 3 6 2 2 3" xfId="29558"/>
    <cellStyle name="Input 3 6 2 2 4" xfId="29559"/>
    <cellStyle name="Input 3 6 2 2 5" xfId="29560"/>
    <cellStyle name="Input 3 6 2 2 6" xfId="29561"/>
    <cellStyle name="Input 3 6 2 2 7" xfId="29562"/>
    <cellStyle name="Input 3 6 2 2 8" xfId="29563"/>
    <cellStyle name="Input 3 6 2 2 9" xfId="29564"/>
    <cellStyle name="Input 3 6 2 3" xfId="29565"/>
    <cellStyle name="Input 3 6 2 3 10" xfId="29566"/>
    <cellStyle name="Input 3 6 2 3 11" xfId="29567"/>
    <cellStyle name="Input 3 6 2 3 2" xfId="29568"/>
    <cellStyle name="Input 3 6 2 3 3" xfId="29569"/>
    <cellStyle name="Input 3 6 2 3 4" xfId="29570"/>
    <cellStyle name="Input 3 6 2 3 5" xfId="29571"/>
    <cellStyle name="Input 3 6 2 3 6" xfId="29572"/>
    <cellStyle name="Input 3 6 2 3 7" xfId="29573"/>
    <cellStyle name="Input 3 6 2 3 8" xfId="29574"/>
    <cellStyle name="Input 3 6 2 3 9" xfId="29575"/>
    <cellStyle name="Input 3 6 2 4" xfId="29576"/>
    <cellStyle name="Input 3 6 2 5" xfId="29577"/>
    <cellStyle name="Input 3 6 2 6" xfId="29578"/>
    <cellStyle name="Input 3 6 2 7" xfId="29579"/>
    <cellStyle name="Input 3 6 2 8" xfId="29580"/>
    <cellStyle name="Input 3 6 2 9" xfId="29581"/>
    <cellStyle name="Input 3 6 3" xfId="29582"/>
    <cellStyle name="Input 3 6 3 10" xfId="29583"/>
    <cellStyle name="Input 3 6 3 11" xfId="29584"/>
    <cellStyle name="Input 3 6 3 2" xfId="29585"/>
    <cellStyle name="Input 3 6 3 2 10" xfId="29586"/>
    <cellStyle name="Input 3 6 3 2 11" xfId="29587"/>
    <cellStyle name="Input 3 6 3 2 2" xfId="29588"/>
    <cellStyle name="Input 3 6 3 2 3" xfId="29589"/>
    <cellStyle name="Input 3 6 3 2 4" xfId="29590"/>
    <cellStyle name="Input 3 6 3 2 5" xfId="29591"/>
    <cellStyle name="Input 3 6 3 2 6" xfId="29592"/>
    <cellStyle name="Input 3 6 3 2 7" xfId="29593"/>
    <cellStyle name="Input 3 6 3 2 8" xfId="29594"/>
    <cellStyle name="Input 3 6 3 2 9" xfId="29595"/>
    <cellStyle name="Input 3 6 3 3" xfId="29596"/>
    <cellStyle name="Input 3 6 3 4" xfId="29597"/>
    <cellStyle name="Input 3 6 3 5" xfId="29598"/>
    <cellStyle name="Input 3 6 3 6" xfId="29599"/>
    <cellStyle name="Input 3 6 3 7" xfId="29600"/>
    <cellStyle name="Input 3 6 3 8" xfId="29601"/>
    <cellStyle name="Input 3 6 3 9" xfId="29602"/>
    <cellStyle name="Input 3 6 4" xfId="29603"/>
    <cellStyle name="Input 3 6 4 10" xfId="29604"/>
    <cellStyle name="Input 3 6 4 11" xfId="29605"/>
    <cellStyle name="Input 3 6 4 2" xfId="29606"/>
    <cellStyle name="Input 3 6 4 3" xfId="29607"/>
    <cellStyle name="Input 3 6 4 4" xfId="29608"/>
    <cellStyle name="Input 3 6 4 5" xfId="29609"/>
    <cellStyle name="Input 3 6 4 6" xfId="29610"/>
    <cellStyle name="Input 3 6 4 7" xfId="29611"/>
    <cellStyle name="Input 3 6 4 8" xfId="29612"/>
    <cellStyle name="Input 3 6 4 9" xfId="29613"/>
    <cellStyle name="Input 3 6 5" xfId="29614"/>
    <cellStyle name="Input 3 6 6" xfId="29615"/>
    <cellStyle name="Input 3 6 7" xfId="29616"/>
    <cellStyle name="Input 3 6 8" xfId="29617"/>
    <cellStyle name="Input 3 6 9" xfId="29618"/>
    <cellStyle name="Input 3 7" xfId="29619"/>
    <cellStyle name="Input 3 7 10" xfId="29620"/>
    <cellStyle name="Input 3 7 11" xfId="29621"/>
    <cellStyle name="Input 3 7 12" xfId="29622"/>
    <cellStyle name="Input 3 7 13" xfId="29623"/>
    <cellStyle name="Input 3 7 2" xfId="29624"/>
    <cellStyle name="Input 3 7 2 10" xfId="29625"/>
    <cellStyle name="Input 3 7 2 11" xfId="29626"/>
    <cellStyle name="Input 3 7 2 12" xfId="29627"/>
    <cellStyle name="Input 3 7 2 2" xfId="29628"/>
    <cellStyle name="Input 3 7 2 2 10" xfId="29629"/>
    <cellStyle name="Input 3 7 2 2 11" xfId="29630"/>
    <cellStyle name="Input 3 7 2 2 2" xfId="29631"/>
    <cellStyle name="Input 3 7 2 2 2 10" xfId="29632"/>
    <cellStyle name="Input 3 7 2 2 2 11" xfId="29633"/>
    <cellStyle name="Input 3 7 2 2 2 2" xfId="29634"/>
    <cellStyle name="Input 3 7 2 2 2 3" xfId="29635"/>
    <cellStyle name="Input 3 7 2 2 2 4" xfId="29636"/>
    <cellStyle name="Input 3 7 2 2 2 5" xfId="29637"/>
    <cellStyle name="Input 3 7 2 2 2 6" xfId="29638"/>
    <cellStyle name="Input 3 7 2 2 2 7" xfId="29639"/>
    <cellStyle name="Input 3 7 2 2 2 8" xfId="29640"/>
    <cellStyle name="Input 3 7 2 2 2 9" xfId="29641"/>
    <cellStyle name="Input 3 7 2 2 3" xfId="29642"/>
    <cellStyle name="Input 3 7 2 2 4" xfId="29643"/>
    <cellStyle name="Input 3 7 2 2 5" xfId="29644"/>
    <cellStyle name="Input 3 7 2 2 6" xfId="29645"/>
    <cellStyle name="Input 3 7 2 2 7" xfId="29646"/>
    <cellStyle name="Input 3 7 2 2 8" xfId="29647"/>
    <cellStyle name="Input 3 7 2 2 9" xfId="29648"/>
    <cellStyle name="Input 3 7 2 3" xfId="29649"/>
    <cellStyle name="Input 3 7 2 3 10" xfId="29650"/>
    <cellStyle name="Input 3 7 2 3 11" xfId="29651"/>
    <cellStyle name="Input 3 7 2 3 2" xfId="29652"/>
    <cellStyle name="Input 3 7 2 3 3" xfId="29653"/>
    <cellStyle name="Input 3 7 2 3 4" xfId="29654"/>
    <cellStyle name="Input 3 7 2 3 5" xfId="29655"/>
    <cellStyle name="Input 3 7 2 3 6" xfId="29656"/>
    <cellStyle name="Input 3 7 2 3 7" xfId="29657"/>
    <cellStyle name="Input 3 7 2 3 8" xfId="29658"/>
    <cellStyle name="Input 3 7 2 3 9" xfId="29659"/>
    <cellStyle name="Input 3 7 2 4" xfId="29660"/>
    <cellStyle name="Input 3 7 2 5" xfId="29661"/>
    <cellStyle name="Input 3 7 2 6" xfId="29662"/>
    <cellStyle name="Input 3 7 2 7" xfId="29663"/>
    <cellStyle name="Input 3 7 2 8" xfId="29664"/>
    <cellStyle name="Input 3 7 2 9" xfId="29665"/>
    <cellStyle name="Input 3 7 3" xfId="29666"/>
    <cellStyle name="Input 3 7 3 10" xfId="29667"/>
    <cellStyle name="Input 3 7 3 11" xfId="29668"/>
    <cellStyle name="Input 3 7 3 2" xfId="29669"/>
    <cellStyle name="Input 3 7 3 2 10" xfId="29670"/>
    <cellStyle name="Input 3 7 3 2 11" xfId="29671"/>
    <cellStyle name="Input 3 7 3 2 2" xfId="29672"/>
    <cellStyle name="Input 3 7 3 2 3" xfId="29673"/>
    <cellStyle name="Input 3 7 3 2 4" xfId="29674"/>
    <cellStyle name="Input 3 7 3 2 5" xfId="29675"/>
    <cellStyle name="Input 3 7 3 2 6" xfId="29676"/>
    <cellStyle name="Input 3 7 3 2 7" xfId="29677"/>
    <cellStyle name="Input 3 7 3 2 8" xfId="29678"/>
    <cellStyle name="Input 3 7 3 2 9" xfId="29679"/>
    <cellStyle name="Input 3 7 3 3" xfId="29680"/>
    <cellStyle name="Input 3 7 3 4" xfId="29681"/>
    <cellStyle name="Input 3 7 3 5" xfId="29682"/>
    <cellStyle name="Input 3 7 3 6" xfId="29683"/>
    <cellStyle name="Input 3 7 3 7" xfId="29684"/>
    <cellStyle name="Input 3 7 3 8" xfId="29685"/>
    <cellStyle name="Input 3 7 3 9" xfId="29686"/>
    <cellStyle name="Input 3 7 4" xfId="29687"/>
    <cellStyle name="Input 3 7 4 10" xfId="29688"/>
    <cellStyle name="Input 3 7 4 11" xfId="29689"/>
    <cellStyle name="Input 3 7 4 2" xfId="29690"/>
    <cellStyle name="Input 3 7 4 3" xfId="29691"/>
    <cellStyle name="Input 3 7 4 4" xfId="29692"/>
    <cellStyle name="Input 3 7 4 5" xfId="29693"/>
    <cellStyle name="Input 3 7 4 6" xfId="29694"/>
    <cellStyle name="Input 3 7 4 7" xfId="29695"/>
    <cellStyle name="Input 3 7 4 8" xfId="29696"/>
    <cellStyle name="Input 3 7 4 9" xfId="29697"/>
    <cellStyle name="Input 3 7 5" xfId="29698"/>
    <cellStyle name="Input 3 7 6" xfId="29699"/>
    <cellStyle name="Input 3 7 7" xfId="29700"/>
    <cellStyle name="Input 3 7 8" xfId="29701"/>
    <cellStyle name="Input 3 7 9" xfId="29702"/>
    <cellStyle name="Input 3 8" xfId="29703"/>
    <cellStyle name="Input 4" xfId="29704"/>
    <cellStyle name="Input 4 10" xfId="29705"/>
    <cellStyle name="Input 4 11" xfId="29706"/>
    <cellStyle name="Input 4 12" xfId="29707"/>
    <cellStyle name="Input 4 13" xfId="29708"/>
    <cellStyle name="Input 4 14" xfId="29709"/>
    <cellStyle name="Input 4 2" xfId="29710"/>
    <cellStyle name="Input 4 2 10" xfId="29711"/>
    <cellStyle name="Input 4 2 11" xfId="29712"/>
    <cellStyle name="Input 4 2 12" xfId="29713"/>
    <cellStyle name="Input 4 2 13" xfId="29714"/>
    <cellStyle name="Input 4 2 2" xfId="29715"/>
    <cellStyle name="Input 4 2 2 10" xfId="29716"/>
    <cellStyle name="Input 4 2 2 11" xfId="29717"/>
    <cellStyle name="Input 4 2 2 12" xfId="29718"/>
    <cellStyle name="Input 4 2 2 2" xfId="29719"/>
    <cellStyle name="Input 4 2 2 2 10" xfId="29720"/>
    <cellStyle name="Input 4 2 2 2 11" xfId="29721"/>
    <cellStyle name="Input 4 2 2 2 2" xfId="29722"/>
    <cellStyle name="Input 4 2 2 2 2 10" xfId="29723"/>
    <cellStyle name="Input 4 2 2 2 2 11" xfId="29724"/>
    <cellStyle name="Input 4 2 2 2 2 2" xfId="29725"/>
    <cellStyle name="Input 4 2 2 2 2 3" xfId="29726"/>
    <cellStyle name="Input 4 2 2 2 2 4" xfId="29727"/>
    <cellStyle name="Input 4 2 2 2 2 5" xfId="29728"/>
    <cellStyle name="Input 4 2 2 2 2 6" xfId="29729"/>
    <cellStyle name="Input 4 2 2 2 2 7" xfId="29730"/>
    <cellStyle name="Input 4 2 2 2 2 8" xfId="29731"/>
    <cellStyle name="Input 4 2 2 2 2 9" xfId="29732"/>
    <cellStyle name="Input 4 2 2 2 3" xfId="29733"/>
    <cellStyle name="Input 4 2 2 2 4" xfId="29734"/>
    <cellStyle name="Input 4 2 2 2 5" xfId="29735"/>
    <cellStyle name="Input 4 2 2 2 6" xfId="29736"/>
    <cellStyle name="Input 4 2 2 2 7" xfId="29737"/>
    <cellStyle name="Input 4 2 2 2 8" xfId="29738"/>
    <cellStyle name="Input 4 2 2 2 9" xfId="29739"/>
    <cellStyle name="Input 4 2 2 3" xfId="29740"/>
    <cellStyle name="Input 4 2 2 3 10" xfId="29741"/>
    <cellStyle name="Input 4 2 2 3 11" xfId="29742"/>
    <cellStyle name="Input 4 2 2 3 2" xfId="29743"/>
    <cellStyle name="Input 4 2 2 3 3" xfId="29744"/>
    <cellStyle name="Input 4 2 2 3 4" xfId="29745"/>
    <cellStyle name="Input 4 2 2 3 5" xfId="29746"/>
    <cellStyle name="Input 4 2 2 3 6" xfId="29747"/>
    <cellStyle name="Input 4 2 2 3 7" xfId="29748"/>
    <cellStyle name="Input 4 2 2 3 8" xfId="29749"/>
    <cellStyle name="Input 4 2 2 3 9" xfId="29750"/>
    <cellStyle name="Input 4 2 2 4" xfId="29751"/>
    <cellStyle name="Input 4 2 2 5" xfId="29752"/>
    <cellStyle name="Input 4 2 2 6" xfId="29753"/>
    <cellStyle name="Input 4 2 2 7" xfId="29754"/>
    <cellStyle name="Input 4 2 2 8" xfId="29755"/>
    <cellStyle name="Input 4 2 2 9" xfId="29756"/>
    <cellStyle name="Input 4 2 3" xfId="29757"/>
    <cellStyle name="Input 4 2 3 10" xfId="29758"/>
    <cellStyle name="Input 4 2 3 11" xfId="29759"/>
    <cellStyle name="Input 4 2 3 2" xfId="29760"/>
    <cellStyle name="Input 4 2 3 2 10" xfId="29761"/>
    <cellStyle name="Input 4 2 3 2 11" xfId="29762"/>
    <cellStyle name="Input 4 2 3 2 2" xfId="29763"/>
    <cellStyle name="Input 4 2 3 2 3" xfId="29764"/>
    <cellStyle name="Input 4 2 3 2 4" xfId="29765"/>
    <cellStyle name="Input 4 2 3 2 5" xfId="29766"/>
    <cellStyle name="Input 4 2 3 2 6" xfId="29767"/>
    <cellStyle name="Input 4 2 3 2 7" xfId="29768"/>
    <cellStyle name="Input 4 2 3 2 8" xfId="29769"/>
    <cellStyle name="Input 4 2 3 2 9" xfId="29770"/>
    <cellStyle name="Input 4 2 3 3" xfId="29771"/>
    <cellStyle name="Input 4 2 3 4" xfId="29772"/>
    <cellStyle name="Input 4 2 3 5" xfId="29773"/>
    <cellStyle name="Input 4 2 3 6" xfId="29774"/>
    <cellStyle name="Input 4 2 3 7" xfId="29775"/>
    <cellStyle name="Input 4 2 3 8" xfId="29776"/>
    <cellStyle name="Input 4 2 3 9" xfId="29777"/>
    <cellStyle name="Input 4 2 4" xfId="29778"/>
    <cellStyle name="Input 4 2 4 10" xfId="29779"/>
    <cellStyle name="Input 4 2 4 11" xfId="29780"/>
    <cellStyle name="Input 4 2 4 2" xfId="29781"/>
    <cellStyle name="Input 4 2 4 3" xfId="29782"/>
    <cellStyle name="Input 4 2 4 4" xfId="29783"/>
    <cellStyle name="Input 4 2 4 5" xfId="29784"/>
    <cellStyle name="Input 4 2 4 6" xfId="29785"/>
    <cellStyle name="Input 4 2 4 7" xfId="29786"/>
    <cellStyle name="Input 4 2 4 8" xfId="29787"/>
    <cellStyle name="Input 4 2 4 9" xfId="29788"/>
    <cellStyle name="Input 4 2 5" xfId="29789"/>
    <cellStyle name="Input 4 2 6" xfId="29790"/>
    <cellStyle name="Input 4 2 7" xfId="29791"/>
    <cellStyle name="Input 4 2 8" xfId="29792"/>
    <cellStyle name="Input 4 2 9" xfId="29793"/>
    <cellStyle name="Input 4 3" xfId="29794"/>
    <cellStyle name="Input 4 3 10" xfId="29795"/>
    <cellStyle name="Input 4 3 11" xfId="29796"/>
    <cellStyle name="Input 4 3 12" xfId="29797"/>
    <cellStyle name="Input 4 3 2" xfId="29798"/>
    <cellStyle name="Input 4 3 2 10" xfId="29799"/>
    <cellStyle name="Input 4 3 2 11" xfId="29800"/>
    <cellStyle name="Input 4 3 2 2" xfId="29801"/>
    <cellStyle name="Input 4 3 2 2 10" xfId="29802"/>
    <cellStyle name="Input 4 3 2 2 11" xfId="29803"/>
    <cellStyle name="Input 4 3 2 2 2" xfId="29804"/>
    <cellStyle name="Input 4 3 2 2 3" xfId="29805"/>
    <cellStyle name="Input 4 3 2 2 4" xfId="29806"/>
    <cellStyle name="Input 4 3 2 2 5" xfId="29807"/>
    <cellStyle name="Input 4 3 2 2 6" xfId="29808"/>
    <cellStyle name="Input 4 3 2 2 7" xfId="29809"/>
    <cellStyle name="Input 4 3 2 2 8" xfId="29810"/>
    <cellStyle name="Input 4 3 2 2 9" xfId="29811"/>
    <cellStyle name="Input 4 3 2 3" xfId="29812"/>
    <cellStyle name="Input 4 3 2 4" xfId="29813"/>
    <cellStyle name="Input 4 3 2 5" xfId="29814"/>
    <cellStyle name="Input 4 3 2 6" xfId="29815"/>
    <cellStyle name="Input 4 3 2 7" xfId="29816"/>
    <cellStyle name="Input 4 3 2 8" xfId="29817"/>
    <cellStyle name="Input 4 3 2 9" xfId="29818"/>
    <cellStyle name="Input 4 3 3" xfId="29819"/>
    <cellStyle name="Input 4 3 3 10" xfId="29820"/>
    <cellStyle name="Input 4 3 3 11" xfId="29821"/>
    <cellStyle name="Input 4 3 3 2" xfId="29822"/>
    <cellStyle name="Input 4 3 3 3" xfId="29823"/>
    <cellStyle name="Input 4 3 3 4" xfId="29824"/>
    <cellStyle name="Input 4 3 3 5" xfId="29825"/>
    <cellStyle name="Input 4 3 3 6" xfId="29826"/>
    <cellStyle name="Input 4 3 3 7" xfId="29827"/>
    <cellStyle name="Input 4 3 3 8" xfId="29828"/>
    <cellStyle name="Input 4 3 3 9" xfId="29829"/>
    <cellStyle name="Input 4 3 4" xfId="29830"/>
    <cellStyle name="Input 4 3 5" xfId="29831"/>
    <cellStyle name="Input 4 3 6" xfId="29832"/>
    <cellStyle name="Input 4 3 7" xfId="29833"/>
    <cellStyle name="Input 4 3 8" xfId="29834"/>
    <cellStyle name="Input 4 3 9" xfId="29835"/>
    <cellStyle name="Input 4 4" xfId="29836"/>
    <cellStyle name="Input 4 4 10" xfId="29837"/>
    <cellStyle name="Input 4 4 11" xfId="29838"/>
    <cellStyle name="Input 4 4 2" xfId="29839"/>
    <cellStyle name="Input 4 4 2 10" xfId="29840"/>
    <cellStyle name="Input 4 4 2 11" xfId="29841"/>
    <cellStyle name="Input 4 4 2 2" xfId="29842"/>
    <cellStyle name="Input 4 4 2 3" xfId="29843"/>
    <cellStyle name="Input 4 4 2 4" xfId="29844"/>
    <cellStyle name="Input 4 4 2 5" xfId="29845"/>
    <cellStyle name="Input 4 4 2 6" xfId="29846"/>
    <cellStyle name="Input 4 4 2 7" xfId="29847"/>
    <cellStyle name="Input 4 4 2 8" xfId="29848"/>
    <cellStyle name="Input 4 4 2 9" xfId="29849"/>
    <cellStyle name="Input 4 4 3" xfId="29850"/>
    <cellStyle name="Input 4 4 4" xfId="29851"/>
    <cellStyle name="Input 4 4 5" xfId="29852"/>
    <cellStyle name="Input 4 4 6" xfId="29853"/>
    <cellStyle name="Input 4 4 7" xfId="29854"/>
    <cellStyle name="Input 4 4 8" xfId="29855"/>
    <cellStyle name="Input 4 4 9" xfId="29856"/>
    <cellStyle name="Input 4 5" xfId="29857"/>
    <cellStyle name="Input 4 5 10" xfId="29858"/>
    <cellStyle name="Input 4 5 11" xfId="29859"/>
    <cellStyle name="Input 4 5 2" xfId="29860"/>
    <cellStyle name="Input 4 5 3" xfId="29861"/>
    <cellStyle name="Input 4 5 4" xfId="29862"/>
    <cellStyle name="Input 4 5 5" xfId="29863"/>
    <cellStyle name="Input 4 5 6" xfId="29864"/>
    <cellStyle name="Input 4 5 7" xfId="29865"/>
    <cellStyle name="Input 4 5 8" xfId="29866"/>
    <cellStyle name="Input 4 5 9" xfId="29867"/>
    <cellStyle name="Input 4 6" xfId="29868"/>
    <cellStyle name="Input 4 7" xfId="29869"/>
    <cellStyle name="Input 4 8" xfId="29870"/>
    <cellStyle name="Input 4 9" xfId="29871"/>
    <cellStyle name="Input 5" xfId="29872"/>
    <cellStyle name="Input 5 10" xfId="29873"/>
    <cellStyle name="Input 5 11" xfId="29874"/>
    <cellStyle name="Input 5 12" xfId="29875"/>
    <cellStyle name="Input 5 13" xfId="29876"/>
    <cellStyle name="Input 5 2" xfId="29877"/>
    <cellStyle name="Input 5 2 10" xfId="29878"/>
    <cellStyle name="Input 5 2 11" xfId="29879"/>
    <cellStyle name="Input 5 2 12" xfId="29880"/>
    <cellStyle name="Input 5 2 2" xfId="29881"/>
    <cellStyle name="Input 5 2 2 10" xfId="29882"/>
    <cellStyle name="Input 5 2 2 11" xfId="29883"/>
    <cellStyle name="Input 5 2 2 2" xfId="29884"/>
    <cellStyle name="Input 5 2 2 2 10" xfId="29885"/>
    <cellStyle name="Input 5 2 2 2 11" xfId="29886"/>
    <cellStyle name="Input 5 2 2 2 2" xfId="29887"/>
    <cellStyle name="Input 5 2 2 2 3" xfId="29888"/>
    <cellStyle name="Input 5 2 2 2 4" xfId="29889"/>
    <cellStyle name="Input 5 2 2 2 5" xfId="29890"/>
    <cellStyle name="Input 5 2 2 2 6" xfId="29891"/>
    <cellStyle name="Input 5 2 2 2 7" xfId="29892"/>
    <cellStyle name="Input 5 2 2 2 8" xfId="29893"/>
    <cellStyle name="Input 5 2 2 2 9" xfId="29894"/>
    <cellStyle name="Input 5 2 2 3" xfId="29895"/>
    <cellStyle name="Input 5 2 2 4" xfId="29896"/>
    <cellStyle name="Input 5 2 2 5" xfId="29897"/>
    <cellStyle name="Input 5 2 2 6" xfId="29898"/>
    <cellStyle name="Input 5 2 2 7" xfId="29899"/>
    <cellStyle name="Input 5 2 2 8" xfId="29900"/>
    <cellStyle name="Input 5 2 2 9" xfId="29901"/>
    <cellStyle name="Input 5 2 3" xfId="29902"/>
    <cellStyle name="Input 5 2 3 10" xfId="29903"/>
    <cellStyle name="Input 5 2 3 11" xfId="29904"/>
    <cellStyle name="Input 5 2 3 2" xfId="29905"/>
    <cellStyle name="Input 5 2 3 3" xfId="29906"/>
    <cellStyle name="Input 5 2 3 4" xfId="29907"/>
    <cellStyle name="Input 5 2 3 5" xfId="29908"/>
    <cellStyle name="Input 5 2 3 6" xfId="29909"/>
    <cellStyle name="Input 5 2 3 7" xfId="29910"/>
    <cellStyle name="Input 5 2 3 8" xfId="29911"/>
    <cellStyle name="Input 5 2 3 9" xfId="29912"/>
    <cellStyle name="Input 5 2 4" xfId="29913"/>
    <cellStyle name="Input 5 2 5" xfId="29914"/>
    <cellStyle name="Input 5 2 6" xfId="29915"/>
    <cellStyle name="Input 5 2 7" xfId="29916"/>
    <cellStyle name="Input 5 2 8" xfId="29917"/>
    <cellStyle name="Input 5 2 9" xfId="29918"/>
    <cellStyle name="Input 5 3" xfId="29919"/>
    <cellStyle name="Input 5 3 10" xfId="29920"/>
    <cellStyle name="Input 5 3 11" xfId="29921"/>
    <cellStyle name="Input 5 3 2" xfId="29922"/>
    <cellStyle name="Input 5 3 2 10" xfId="29923"/>
    <cellStyle name="Input 5 3 2 11" xfId="29924"/>
    <cellStyle name="Input 5 3 2 2" xfId="29925"/>
    <cellStyle name="Input 5 3 2 3" xfId="29926"/>
    <cellStyle name="Input 5 3 2 4" xfId="29927"/>
    <cellStyle name="Input 5 3 2 5" xfId="29928"/>
    <cellStyle name="Input 5 3 2 6" xfId="29929"/>
    <cellStyle name="Input 5 3 2 7" xfId="29930"/>
    <cellStyle name="Input 5 3 2 8" xfId="29931"/>
    <cellStyle name="Input 5 3 2 9" xfId="29932"/>
    <cellStyle name="Input 5 3 3" xfId="29933"/>
    <cellStyle name="Input 5 3 4" xfId="29934"/>
    <cellStyle name="Input 5 3 5" xfId="29935"/>
    <cellStyle name="Input 5 3 6" xfId="29936"/>
    <cellStyle name="Input 5 3 7" xfId="29937"/>
    <cellStyle name="Input 5 3 8" xfId="29938"/>
    <cellStyle name="Input 5 3 9" xfId="29939"/>
    <cellStyle name="Input 5 4" xfId="29940"/>
    <cellStyle name="Input 5 4 10" xfId="29941"/>
    <cellStyle name="Input 5 4 11" xfId="29942"/>
    <cellStyle name="Input 5 4 2" xfId="29943"/>
    <cellStyle name="Input 5 4 3" xfId="29944"/>
    <cellStyle name="Input 5 4 4" xfId="29945"/>
    <cellStyle name="Input 5 4 5" xfId="29946"/>
    <cellStyle name="Input 5 4 6" xfId="29947"/>
    <cellStyle name="Input 5 4 7" xfId="29948"/>
    <cellStyle name="Input 5 4 8" xfId="29949"/>
    <cellStyle name="Input 5 4 9" xfId="29950"/>
    <cellStyle name="Input 5 5" xfId="29951"/>
    <cellStyle name="Input 5 6" xfId="29952"/>
    <cellStyle name="Input 5 7" xfId="29953"/>
    <cellStyle name="Input 5 8" xfId="29954"/>
    <cellStyle name="Input 5 9" xfId="29955"/>
    <cellStyle name="Input 6" xfId="29956"/>
    <cellStyle name="Input 6 10" xfId="29957"/>
    <cellStyle name="Input 6 11" xfId="29958"/>
    <cellStyle name="Input 6 12" xfId="29959"/>
    <cellStyle name="Input 6 13" xfId="29960"/>
    <cellStyle name="Input 6 2" xfId="29961"/>
    <cellStyle name="Input 6 2 10" xfId="29962"/>
    <cellStyle name="Input 6 2 11" xfId="29963"/>
    <cellStyle name="Input 6 2 12" xfId="29964"/>
    <cellStyle name="Input 6 2 2" xfId="29965"/>
    <cellStyle name="Input 6 2 2 10" xfId="29966"/>
    <cellStyle name="Input 6 2 2 11" xfId="29967"/>
    <cellStyle name="Input 6 2 2 2" xfId="29968"/>
    <cellStyle name="Input 6 2 2 2 10" xfId="29969"/>
    <cellStyle name="Input 6 2 2 2 11" xfId="29970"/>
    <cellStyle name="Input 6 2 2 2 2" xfId="29971"/>
    <cellStyle name="Input 6 2 2 2 3" xfId="29972"/>
    <cellStyle name="Input 6 2 2 2 4" xfId="29973"/>
    <cellStyle name="Input 6 2 2 2 5" xfId="29974"/>
    <cellStyle name="Input 6 2 2 2 6" xfId="29975"/>
    <cellStyle name="Input 6 2 2 2 7" xfId="29976"/>
    <cellStyle name="Input 6 2 2 2 8" xfId="29977"/>
    <cellStyle name="Input 6 2 2 2 9" xfId="29978"/>
    <cellStyle name="Input 6 2 2 3" xfId="29979"/>
    <cellStyle name="Input 6 2 2 4" xfId="29980"/>
    <cellStyle name="Input 6 2 2 5" xfId="29981"/>
    <cellStyle name="Input 6 2 2 6" xfId="29982"/>
    <cellStyle name="Input 6 2 2 7" xfId="29983"/>
    <cellStyle name="Input 6 2 2 8" xfId="29984"/>
    <cellStyle name="Input 6 2 2 9" xfId="29985"/>
    <cellStyle name="Input 6 2 3" xfId="29986"/>
    <cellStyle name="Input 6 2 3 10" xfId="29987"/>
    <cellStyle name="Input 6 2 3 11" xfId="29988"/>
    <cellStyle name="Input 6 2 3 2" xfId="29989"/>
    <cellStyle name="Input 6 2 3 3" xfId="29990"/>
    <cellStyle name="Input 6 2 3 4" xfId="29991"/>
    <cellStyle name="Input 6 2 3 5" xfId="29992"/>
    <cellStyle name="Input 6 2 3 6" xfId="29993"/>
    <cellStyle name="Input 6 2 3 7" xfId="29994"/>
    <cellStyle name="Input 6 2 3 8" xfId="29995"/>
    <cellStyle name="Input 6 2 3 9" xfId="29996"/>
    <cellStyle name="Input 6 2 4" xfId="29997"/>
    <cellStyle name="Input 6 2 5" xfId="29998"/>
    <cellStyle name="Input 6 2 6" xfId="29999"/>
    <cellStyle name="Input 6 2 7" xfId="30000"/>
    <cellStyle name="Input 6 2 8" xfId="30001"/>
    <cellStyle name="Input 6 2 9" xfId="30002"/>
    <cellStyle name="Input 6 3" xfId="30003"/>
    <cellStyle name="Input 6 3 10" xfId="30004"/>
    <cellStyle name="Input 6 3 11" xfId="30005"/>
    <cellStyle name="Input 6 3 2" xfId="30006"/>
    <cellStyle name="Input 6 3 2 10" xfId="30007"/>
    <cellStyle name="Input 6 3 2 11" xfId="30008"/>
    <cellStyle name="Input 6 3 2 2" xfId="30009"/>
    <cellStyle name="Input 6 3 2 3" xfId="30010"/>
    <cellStyle name="Input 6 3 2 4" xfId="30011"/>
    <cellStyle name="Input 6 3 2 5" xfId="30012"/>
    <cellStyle name="Input 6 3 2 6" xfId="30013"/>
    <cellStyle name="Input 6 3 2 7" xfId="30014"/>
    <cellStyle name="Input 6 3 2 8" xfId="30015"/>
    <cellStyle name="Input 6 3 2 9" xfId="30016"/>
    <cellStyle name="Input 6 3 3" xfId="30017"/>
    <cellStyle name="Input 6 3 4" xfId="30018"/>
    <cellStyle name="Input 6 3 5" xfId="30019"/>
    <cellStyle name="Input 6 3 6" xfId="30020"/>
    <cellStyle name="Input 6 3 7" xfId="30021"/>
    <cellStyle name="Input 6 3 8" xfId="30022"/>
    <cellStyle name="Input 6 3 9" xfId="30023"/>
    <cellStyle name="Input 6 4" xfId="30024"/>
    <cellStyle name="Input 6 4 10" xfId="30025"/>
    <cellStyle name="Input 6 4 11" xfId="30026"/>
    <cellStyle name="Input 6 4 2" xfId="30027"/>
    <cellStyle name="Input 6 4 3" xfId="30028"/>
    <cellStyle name="Input 6 4 4" xfId="30029"/>
    <cellStyle name="Input 6 4 5" xfId="30030"/>
    <cellStyle name="Input 6 4 6" xfId="30031"/>
    <cellStyle name="Input 6 4 7" xfId="30032"/>
    <cellStyle name="Input 6 4 8" xfId="30033"/>
    <cellStyle name="Input 6 4 9" xfId="30034"/>
    <cellStyle name="Input 6 5" xfId="30035"/>
    <cellStyle name="Input 6 6" xfId="30036"/>
    <cellStyle name="Input 6 7" xfId="30037"/>
    <cellStyle name="Input 6 8" xfId="30038"/>
    <cellStyle name="Input 6 9" xfId="30039"/>
    <cellStyle name="Input 7" xfId="30040"/>
    <cellStyle name="Input 7 10" xfId="30041"/>
    <cellStyle name="Input 7 11" xfId="30042"/>
    <cellStyle name="Input 7 12" xfId="30043"/>
    <cellStyle name="Input 7 13" xfId="30044"/>
    <cellStyle name="Input 7 2" xfId="30045"/>
    <cellStyle name="Input 7 2 10" xfId="30046"/>
    <cellStyle name="Input 7 2 11" xfId="30047"/>
    <cellStyle name="Input 7 2 12" xfId="30048"/>
    <cellStyle name="Input 7 2 2" xfId="30049"/>
    <cellStyle name="Input 7 2 2 10" xfId="30050"/>
    <cellStyle name="Input 7 2 2 11" xfId="30051"/>
    <cellStyle name="Input 7 2 2 2" xfId="30052"/>
    <cellStyle name="Input 7 2 2 2 10" xfId="30053"/>
    <cellStyle name="Input 7 2 2 2 11" xfId="30054"/>
    <cellStyle name="Input 7 2 2 2 2" xfId="30055"/>
    <cellStyle name="Input 7 2 2 2 3" xfId="30056"/>
    <cellStyle name="Input 7 2 2 2 4" xfId="30057"/>
    <cellStyle name="Input 7 2 2 2 5" xfId="30058"/>
    <cellStyle name="Input 7 2 2 2 6" xfId="30059"/>
    <cellStyle name="Input 7 2 2 2 7" xfId="30060"/>
    <cellStyle name="Input 7 2 2 2 8" xfId="30061"/>
    <cellStyle name="Input 7 2 2 2 9" xfId="30062"/>
    <cellStyle name="Input 7 2 2 3" xfId="30063"/>
    <cellStyle name="Input 7 2 2 4" xfId="30064"/>
    <cellStyle name="Input 7 2 2 5" xfId="30065"/>
    <cellStyle name="Input 7 2 2 6" xfId="30066"/>
    <cellStyle name="Input 7 2 2 7" xfId="30067"/>
    <cellStyle name="Input 7 2 2 8" xfId="30068"/>
    <cellStyle name="Input 7 2 2 9" xfId="30069"/>
    <cellStyle name="Input 7 2 3" xfId="30070"/>
    <cellStyle name="Input 7 2 3 10" xfId="30071"/>
    <cellStyle name="Input 7 2 3 11" xfId="30072"/>
    <cellStyle name="Input 7 2 3 2" xfId="30073"/>
    <cellStyle name="Input 7 2 3 3" xfId="30074"/>
    <cellStyle name="Input 7 2 3 4" xfId="30075"/>
    <cellStyle name="Input 7 2 3 5" xfId="30076"/>
    <cellStyle name="Input 7 2 3 6" xfId="30077"/>
    <cellStyle name="Input 7 2 3 7" xfId="30078"/>
    <cellStyle name="Input 7 2 3 8" xfId="30079"/>
    <cellStyle name="Input 7 2 3 9" xfId="30080"/>
    <cellStyle name="Input 7 2 4" xfId="30081"/>
    <cellStyle name="Input 7 2 5" xfId="30082"/>
    <cellStyle name="Input 7 2 6" xfId="30083"/>
    <cellStyle name="Input 7 2 7" xfId="30084"/>
    <cellStyle name="Input 7 2 8" xfId="30085"/>
    <cellStyle name="Input 7 2 9" xfId="30086"/>
    <cellStyle name="Input 7 3" xfId="30087"/>
    <cellStyle name="Input 7 3 10" xfId="30088"/>
    <cellStyle name="Input 7 3 11" xfId="30089"/>
    <cellStyle name="Input 7 3 2" xfId="30090"/>
    <cellStyle name="Input 7 3 2 10" xfId="30091"/>
    <cellStyle name="Input 7 3 2 11" xfId="30092"/>
    <cellStyle name="Input 7 3 2 2" xfId="30093"/>
    <cellStyle name="Input 7 3 2 3" xfId="30094"/>
    <cellStyle name="Input 7 3 2 4" xfId="30095"/>
    <cellStyle name="Input 7 3 2 5" xfId="30096"/>
    <cellStyle name="Input 7 3 2 6" xfId="30097"/>
    <cellStyle name="Input 7 3 2 7" xfId="30098"/>
    <cellStyle name="Input 7 3 2 8" xfId="30099"/>
    <cellStyle name="Input 7 3 2 9" xfId="30100"/>
    <cellStyle name="Input 7 3 3" xfId="30101"/>
    <cellStyle name="Input 7 3 4" xfId="30102"/>
    <cellStyle name="Input 7 3 5" xfId="30103"/>
    <cellStyle name="Input 7 3 6" xfId="30104"/>
    <cellStyle name="Input 7 3 7" xfId="30105"/>
    <cellStyle name="Input 7 3 8" xfId="30106"/>
    <cellStyle name="Input 7 3 9" xfId="30107"/>
    <cellStyle name="Input 7 4" xfId="30108"/>
    <cellStyle name="Input 7 4 10" xfId="30109"/>
    <cellStyle name="Input 7 4 11" xfId="30110"/>
    <cellStyle name="Input 7 4 2" xfId="30111"/>
    <cellStyle name="Input 7 4 3" xfId="30112"/>
    <cellStyle name="Input 7 4 4" xfId="30113"/>
    <cellStyle name="Input 7 4 5" xfId="30114"/>
    <cellStyle name="Input 7 4 6" xfId="30115"/>
    <cellStyle name="Input 7 4 7" xfId="30116"/>
    <cellStyle name="Input 7 4 8" xfId="30117"/>
    <cellStyle name="Input 7 4 9" xfId="30118"/>
    <cellStyle name="Input 7 5" xfId="30119"/>
    <cellStyle name="Input 7 6" xfId="30120"/>
    <cellStyle name="Input 7 7" xfId="30121"/>
    <cellStyle name="Input 7 8" xfId="30122"/>
    <cellStyle name="Input 7 9" xfId="30123"/>
    <cellStyle name="Input 8" xfId="30124"/>
    <cellStyle name="Input 8 10" xfId="30125"/>
    <cellStyle name="Input 8 11" xfId="30126"/>
    <cellStyle name="Input 8 12" xfId="30127"/>
    <cellStyle name="Input 8 13" xfId="30128"/>
    <cellStyle name="Input 8 2" xfId="30129"/>
    <cellStyle name="Input 8 2 10" xfId="30130"/>
    <cellStyle name="Input 8 2 11" xfId="30131"/>
    <cellStyle name="Input 8 2 12" xfId="30132"/>
    <cellStyle name="Input 8 2 2" xfId="30133"/>
    <cellStyle name="Input 8 2 2 10" xfId="30134"/>
    <cellStyle name="Input 8 2 2 11" xfId="30135"/>
    <cellStyle name="Input 8 2 2 2" xfId="30136"/>
    <cellStyle name="Input 8 2 2 2 10" xfId="30137"/>
    <cellStyle name="Input 8 2 2 2 11" xfId="30138"/>
    <cellStyle name="Input 8 2 2 2 2" xfId="30139"/>
    <cellStyle name="Input 8 2 2 2 3" xfId="30140"/>
    <cellStyle name="Input 8 2 2 2 4" xfId="30141"/>
    <cellStyle name="Input 8 2 2 2 5" xfId="30142"/>
    <cellStyle name="Input 8 2 2 2 6" xfId="30143"/>
    <cellStyle name="Input 8 2 2 2 7" xfId="30144"/>
    <cellStyle name="Input 8 2 2 2 8" xfId="30145"/>
    <cellStyle name="Input 8 2 2 2 9" xfId="30146"/>
    <cellStyle name="Input 8 2 2 3" xfId="30147"/>
    <cellStyle name="Input 8 2 2 4" xfId="30148"/>
    <cellStyle name="Input 8 2 2 5" xfId="30149"/>
    <cellStyle name="Input 8 2 2 6" xfId="30150"/>
    <cellStyle name="Input 8 2 2 7" xfId="30151"/>
    <cellStyle name="Input 8 2 2 8" xfId="30152"/>
    <cellStyle name="Input 8 2 2 9" xfId="30153"/>
    <cellStyle name="Input 8 2 3" xfId="30154"/>
    <cellStyle name="Input 8 2 3 10" xfId="30155"/>
    <cellStyle name="Input 8 2 3 11" xfId="30156"/>
    <cellStyle name="Input 8 2 3 2" xfId="30157"/>
    <cellStyle name="Input 8 2 3 3" xfId="30158"/>
    <cellStyle name="Input 8 2 3 4" xfId="30159"/>
    <cellStyle name="Input 8 2 3 5" xfId="30160"/>
    <cellStyle name="Input 8 2 3 6" xfId="30161"/>
    <cellStyle name="Input 8 2 3 7" xfId="30162"/>
    <cellStyle name="Input 8 2 3 8" xfId="30163"/>
    <cellStyle name="Input 8 2 3 9" xfId="30164"/>
    <cellStyle name="Input 8 2 4" xfId="30165"/>
    <cellStyle name="Input 8 2 5" xfId="30166"/>
    <cellStyle name="Input 8 2 6" xfId="30167"/>
    <cellStyle name="Input 8 2 7" xfId="30168"/>
    <cellStyle name="Input 8 2 8" xfId="30169"/>
    <cellStyle name="Input 8 2 9" xfId="30170"/>
    <cellStyle name="Input 8 3" xfId="30171"/>
    <cellStyle name="Input 8 3 10" xfId="30172"/>
    <cellStyle name="Input 8 3 11" xfId="30173"/>
    <cellStyle name="Input 8 3 2" xfId="30174"/>
    <cellStyle name="Input 8 3 2 10" xfId="30175"/>
    <cellStyle name="Input 8 3 2 11" xfId="30176"/>
    <cellStyle name="Input 8 3 2 2" xfId="30177"/>
    <cellStyle name="Input 8 3 2 3" xfId="30178"/>
    <cellStyle name="Input 8 3 2 4" xfId="30179"/>
    <cellStyle name="Input 8 3 2 5" xfId="30180"/>
    <cellStyle name="Input 8 3 2 6" xfId="30181"/>
    <cellStyle name="Input 8 3 2 7" xfId="30182"/>
    <cellStyle name="Input 8 3 2 8" xfId="30183"/>
    <cellStyle name="Input 8 3 2 9" xfId="30184"/>
    <cellStyle name="Input 8 3 3" xfId="30185"/>
    <cellStyle name="Input 8 3 4" xfId="30186"/>
    <cellStyle name="Input 8 3 5" xfId="30187"/>
    <cellStyle name="Input 8 3 6" xfId="30188"/>
    <cellStyle name="Input 8 3 7" xfId="30189"/>
    <cellStyle name="Input 8 3 8" xfId="30190"/>
    <cellStyle name="Input 8 3 9" xfId="30191"/>
    <cellStyle name="Input 8 4" xfId="30192"/>
    <cellStyle name="Input 8 4 10" xfId="30193"/>
    <cellStyle name="Input 8 4 11" xfId="30194"/>
    <cellStyle name="Input 8 4 2" xfId="30195"/>
    <cellStyle name="Input 8 4 3" xfId="30196"/>
    <cellStyle name="Input 8 4 4" xfId="30197"/>
    <cellStyle name="Input 8 4 5" xfId="30198"/>
    <cellStyle name="Input 8 4 6" xfId="30199"/>
    <cellStyle name="Input 8 4 7" xfId="30200"/>
    <cellStyle name="Input 8 4 8" xfId="30201"/>
    <cellStyle name="Input 8 4 9" xfId="30202"/>
    <cellStyle name="Input 8 5" xfId="30203"/>
    <cellStyle name="Input 8 6" xfId="30204"/>
    <cellStyle name="Input 8 7" xfId="30205"/>
    <cellStyle name="Input 8 8" xfId="30206"/>
    <cellStyle name="Input 8 9" xfId="30207"/>
    <cellStyle name="Input 9" xfId="30208"/>
    <cellStyle name="Input 9 10" xfId="30209"/>
    <cellStyle name="Input 9 11" xfId="30210"/>
    <cellStyle name="Input 9 12" xfId="30211"/>
    <cellStyle name="Input 9 13" xfId="30212"/>
    <cellStyle name="Input 9 2" xfId="30213"/>
    <cellStyle name="Input 9 2 10" xfId="30214"/>
    <cellStyle name="Input 9 2 11" xfId="30215"/>
    <cellStyle name="Input 9 2 12" xfId="30216"/>
    <cellStyle name="Input 9 2 2" xfId="30217"/>
    <cellStyle name="Input 9 2 2 10" xfId="30218"/>
    <cellStyle name="Input 9 2 2 11" xfId="30219"/>
    <cellStyle name="Input 9 2 2 2" xfId="30220"/>
    <cellStyle name="Input 9 2 2 2 10" xfId="30221"/>
    <cellStyle name="Input 9 2 2 2 11" xfId="30222"/>
    <cellStyle name="Input 9 2 2 2 2" xfId="30223"/>
    <cellStyle name="Input 9 2 2 2 3" xfId="30224"/>
    <cellStyle name="Input 9 2 2 2 4" xfId="30225"/>
    <cellStyle name="Input 9 2 2 2 5" xfId="30226"/>
    <cellStyle name="Input 9 2 2 2 6" xfId="30227"/>
    <cellStyle name="Input 9 2 2 2 7" xfId="30228"/>
    <cellStyle name="Input 9 2 2 2 8" xfId="30229"/>
    <cellStyle name="Input 9 2 2 2 9" xfId="30230"/>
    <cellStyle name="Input 9 2 2 3" xfId="30231"/>
    <cellStyle name="Input 9 2 2 4" xfId="30232"/>
    <cellStyle name="Input 9 2 2 5" xfId="30233"/>
    <cellStyle name="Input 9 2 2 6" xfId="30234"/>
    <cellStyle name="Input 9 2 2 7" xfId="30235"/>
    <cellStyle name="Input 9 2 2 8" xfId="30236"/>
    <cellStyle name="Input 9 2 2 9" xfId="30237"/>
    <cellStyle name="Input 9 2 3" xfId="30238"/>
    <cellStyle name="Input 9 2 3 10" xfId="30239"/>
    <cellStyle name="Input 9 2 3 11" xfId="30240"/>
    <cellStyle name="Input 9 2 3 2" xfId="30241"/>
    <cellStyle name="Input 9 2 3 3" xfId="30242"/>
    <cellStyle name="Input 9 2 3 4" xfId="30243"/>
    <cellStyle name="Input 9 2 3 5" xfId="30244"/>
    <cellStyle name="Input 9 2 3 6" xfId="30245"/>
    <cellStyle name="Input 9 2 3 7" xfId="30246"/>
    <cellStyle name="Input 9 2 3 8" xfId="30247"/>
    <cellStyle name="Input 9 2 3 9" xfId="30248"/>
    <cellStyle name="Input 9 2 4" xfId="30249"/>
    <cellStyle name="Input 9 2 5" xfId="30250"/>
    <cellStyle name="Input 9 2 6" xfId="30251"/>
    <cellStyle name="Input 9 2 7" xfId="30252"/>
    <cellStyle name="Input 9 2 8" xfId="30253"/>
    <cellStyle name="Input 9 2 9" xfId="30254"/>
    <cellStyle name="Input 9 3" xfId="30255"/>
    <cellStyle name="Input 9 3 10" xfId="30256"/>
    <cellStyle name="Input 9 3 11" xfId="30257"/>
    <cellStyle name="Input 9 3 2" xfId="30258"/>
    <cellStyle name="Input 9 3 2 10" xfId="30259"/>
    <cellStyle name="Input 9 3 2 11" xfId="30260"/>
    <cellStyle name="Input 9 3 2 2" xfId="30261"/>
    <cellStyle name="Input 9 3 2 3" xfId="30262"/>
    <cellStyle name="Input 9 3 2 4" xfId="30263"/>
    <cellStyle name="Input 9 3 2 5" xfId="30264"/>
    <cellStyle name="Input 9 3 2 6" xfId="30265"/>
    <cellStyle name="Input 9 3 2 7" xfId="30266"/>
    <cellStyle name="Input 9 3 2 8" xfId="30267"/>
    <cellStyle name="Input 9 3 2 9" xfId="30268"/>
    <cellStyle name="Input 9 3 3" xfId="30269"/>
    <cellStyle name="Input 9 3 4" xfId="30270"/>
    <cellStyle name="Input 9 3 5" xfId="30271"/>
    <cellStyle name="Input 9 3 6" xfId="30272"/>
    <cellStyle name="Input 9 3 7" xfId="30273"/>
    <cellStyle name="Input 9 3 8" xfId="30274"/>
    <cellStyle name="Input 9 3 9" xfId="30275"/>
    <cellStyle name="Input 9 4" xfId="30276"/>
    <cellStyle name="Input 9 4 10" xfId="30277"/>
    <cellStyle name="Input 9 4 11" xfId="30278"/>
    <cellStyle name="Input 9 4 2" xfId="30279"/>
    <cellStyle name="Input 9 4 3" xfId="30280"/>
    <cellStyle name="Input 9 4 4" xfId="30281"/>
    <cellStyle name="Input 9 4 5" xfId="30282"/>
    <cellStyle name="Input 9 4 6" xfId="30283"/>
    <cellStyle name="Input 9 4 7" xfId="30284"/>
    <cellStyle name="Input 9 4 8" xfId="30285"/>
    <cellStyle name="Input 9 4 9" xfId="30286"/>
    <cellStyle name="Input 9 5" xfId="30287"/>
    <cellStyle name="Input 9 6" xfId="30288"/>
    <cellStyle name="Input 9 7" xfId="30289"/>
    <cellStyle name="Input 9 8" xfId="30290"/>
    <cellStyle name="Input 9 9" xfId="30291"/>
    <cellStyle name="Input Company Name" xfId="30292"/>
    <cellStyle name="Input Forecast Currency" xfId="30293"/>
    <cellStyle name="Input Forecast Date" xfId="30294"/>
    <cellStyle name="Input Forecast Multiple" xfId="30295"/>
    <cellStyle name="Input Forecast Number" xfId="30296"/>
    <cellStyle name="Input Forecast Percentage" xfId="30297"/>
    <cellStyle name="Input Forecast Year" xfId="30298"/>
    <cellStyle name="Input Heading 1" xfId="30299"/>
    <cellStyle name="Input Heading 2" xfId="30300"/>
    <cellStyle name="Input Heading 3" xfId="30301"/>
    <cellStyle name="Input Heading 4" xfId="30302"/>
    <cellStyle name="Input Middle Currency" xfId="30303"/>
    <cellStyle name="Input Middle Date" xfId="30304"/>
    <cellStyle name="Input Middle Multiple" xfId="30305"/>
    <cellStyle name="Input Middle Number" xfId="30306"/>
    <cellStyle name="Input Middle Percentage" xfId="30307"/>
    <cellStyle name="Input Middle Title / Name" xfId="30308"/>
    <cellStyle name="Input Middle Year" xfId="30309"/>
    <cellStyle name="Input Sheet Title" xfId="30310"/>
    <cellStyle name="Input1" xfId="30311"/>
    <cellStyle name="Input1 2" xfId="30312"/>
    <cellStyle name="Input1 3" xfId="30313"/>
    <cellStyle name="Input1 4" xfId="30314"/>
    <cellStyle name="Input2" xfId="30315"/>
    <cellStyle name="Input2 2" xfId="30316"/>
    <cellStyle name="Input3" xfId="30317"/>
    <cellStyle name="Input3 2" xfId="30318"/>
    <cellStyle name="Lines" xfId="30319"/>
    <cellStyle name="Lines 2" xfId="30320"/>
    <cellStyle name="Linked Cell" xfId="45" builtinId="24" hidden="1"/>
    <cellStyle name="Linked Cell" xfId="76" builtinId="24" hidden="1" customBuiltin="1"/>
    <cellStyle name="Linked Cell 2" xfId="30321"/>
    <cellStyle name="Linked Cell 3" xfId="30322"/>
    <cellStyle name="Linked Cell 4" xfId="30323"/>
    <cellStyle name="Linked Cell 5" xfId="30324"/>
    <cellStyle name="Lookup Table Heading" xfId="30325"/>
    <cellStyle name="Lookup Table Heading 2" xfId="30326"/>
    <cellStyle name="Lookup Table Heading 2 10" xfId="30327"/>
    <cellStyle name="Lookup Table Heading 2 11" xfId="30328"/>
    <cellStyle name="Lookup Table Heading 2 12" xfId="30329"/>
    <cellStyle name="Lookup Table Heading 2 2" xfId="30330"/>
    <cellStyle name="Lookup Table Heading 2 2 10" xfId="30331"/>
    <cellStyle name="Lookup Table Heading 2 2 11" xfId="30332"/>
    <cellStyle name="Lookup Table Heading 2 2 2" xfId="30333"/>
    <cellStyle name="Lookup Table Heading 2 2 2 10" xfId="30334"/>
    <cellStyle name="Lookup Table Heading 2 2 2 2" xfId="30335"/>
    <cellStyle name="Lookup Table Heading 2 2 2 2 2" xfId="30336"/>
    <cellStyle name="Lookup Table Heading 2 2 2 2 3" xfId="30337"/>
    <cellStyle name="Lookup Table Heading 2 2 2 2 4" xfId="30338"/>
    <cellStyle name="Lookup Table Heading 2 2 2 2 5" xfId="30339"/>
    <cellStyle name="Lookup Table Heading 2 2 2 2 6" xfId="30340"/>
    <cellStyle name="Lookup Table Heading 2 2 2 2 7" xfId="30341"/>
    <cellStyle name="Lookup Table Heading 2 2 2 2 8" xfId="30342"/>
    <cellStyle name="Lookup Table Heading 2 2 2 2 9" xfId="30343"/>
    <cellStyle name="Lookup Table Heading 2 2 2 3" xfId="30344"/>
    <cellStyle name="Lookup Table Heading 2 2 2 4" xfId="30345"/>
    <cellStyle name="Lookup Table Heading 2 2 2 5" xfId="30346"/>
    <cellStyle name="Lookup Table Heading 2 2 2 6" xfId="30347"/>
    <cellStyle name="Lookup Table Heading 2 2 2 7" xfId="30348"/>
    <cellStyle name="Lookup Table Heading 2 2 2 8" xfId="30349"/>
    <cellStyle name="Lookup Table Heading 2 2 2 9" xfId="30350"/>
    <cellStyle name="Lookup Table Heading 2 2 3" xfId="30351"/>
    <cellStyle name="Lookup Table Heading 2 2 3 2" xfId="30352"/>
    <cellStyle name="Lookup Table Heading 2 2 3 3" xfId="30353"/>
    <cellStyle name="Lookup Table Heading 2 2 3 4" xfId="30354"/>
    <cellStyle name="Lookup Table Heading 2 2 3 5" xfId="30355"/>
    <cellStyle name="Lookup Table Heading 2 2 3 6" xfId="30356"/>
    <cellStyle name="Lookup Table Heading 2 2 3 7" xfId="30357"/>
    <cellStyle name="Lookup Table Heading 2 2 3 8" xfId="30358"/>
    <cellStyle name="Lookup Table Heading 2 2 3 9" xfId="30359"/>
    <cellStyle name="Lookup Table Heading 2 2 4" xfId="30360"/>
    <cellStyle name="Lookup Table Heading 2 2 5" xfId="30361"/>
    <cellStyle name="Lookup Table Heading 2 2 6" xfId="30362"/>
    <cellStyle name="Lookup Table Heading 2 2 7" xfId="30363"/>
    <cellStyle name="Lookup Table Heading 2 2 8" xfId="30364"/>
    <cellStyle name="Lookup Table Heading 2 2 9" xfId="30365"/>
    <cellStyle name="Lookup Table Heading 2 3" xfId="30366"/>
    <cellStyle name="Lookup Table Heading 2 3 10" xfId="30367"/>
    <cellStyle name="Lookup Table Heading 2 3 2" xfId="30368"/>
    <cellStyle name="Lookup Table Heading 2 3 2 2" xfId="30369"/>
    <cellStyle name="Lookup Table Heading 2 3 2 3" xfId="30370"/>
    <cellStyle name="Lookup Table Heading 2 3 2 4" xfId="30371"/>
    <cellStyle name="Lookup Table Heading 2 3 2 5" xfId="30372"/>
    <cellStyle name="Lookup Table Heading 2 3 2 6" xfId="30373"/>
    <cellStyle name="Lookup Table Heading 2 3 2 7" xfId="30374"/>
    <cellStyle name="Lookup Table Heading 2 3 2 8" xfId="30375"/>
    <cellStyle name="Lookup Table Heading 2 3 2 9" xfId="30376"/>
    <cellStyle name="Lookup Table Heading 2 3 3" xfId="30377"/>
    <cellStyle name="Lookup Table Heading 2 3 4" xfId="30378"/>
    <cellStyle name="Lookup Table Heading 2 3 5" xfId="30379"/>
    <cellStyle name="Lookup Table Heading 2 3 6" xfId="30380"/>
    <cellStyle name="Lookup Table Heading 2 3 7" xfId="30381"/>
    <cellStyle name="Lookup Table Heading 2 3 8" xfId="30382"/>
    <cellStyle name="Lookup Table Heading 2 3 9" xfId="30383"/>
    <cellStyle name="Lookup Table Heading 2 4" xfId="30384"/>
    <cellStyle name="Lookup Table Heading 2 4 2" xfId="30385"/>
    <cellStyle name="Lookup Table Heading 2 4 3" xfId="30386"/>
    <cellStyle name="Lookup Table Heading 2 4 4" xfId="30387"/>
    <cellStyle name="Lookup Table Heading 2 4 5" xfId="30388"/>
    <cellStyle name="Lookup Table Heading 2 4 6" xfId="30389"/>
    <cellStyle name="Lookup Table Heading 2 4 7" xfId="30390"/>
    <cellStyle name="Lookup Table Heading 2 4 8" xfId="30391"/>
    <cellStyle name="Lookup Table Heading 2 4 9" xfId="30392"/>
    <cellStyle name="Lookup Table Heading 2 5" xfId="30393"/>
    <cellStyle name="Lookup Table Heading 2 6" xfId="30394"/>
    <cellStyle name="Lookup Table Heading 2 7" xfId="30395"/>
    <cellStyle name="Lookup Table Heading 2 8" xfId="30396"/>
    <cellStyle name="Lookup Table Heading 2 9" xfId="30397"/>
    <cellStyle name="Lookup Table Heading 3" xfId="30398"/>
    <cellStyle name="Lookup Table Heading 3 10" xfId="30399"/>
    <cellStyle name="Lookup Table Heading 3 11" xfId="30400"/>
    <cellStyle name="Lookup Table Heading 3 12" xfId="30401"/>
    <cellStyle name="Lookup Table Heading 3 2" xfId="30402"/>
    <cellStyle name="Lookup Table Heading 3 2 10" xfId="30403"/>
    <cellStyle name="Lookup Table Heading 3 2 11" xfId="30404"/>
    <cellStyle name="Lookup Table Heading 3 2 2" xfId="30405"/>
    <cellStyle name="Lookup Table Heading 3 2 2 10" xfId="30406"/>
    <cellStyle name="Lookup Table Heading 3 2 2 2" xfId="30407"/>
    <cellStyle name="Lookup Table Heading 3 2 2 2 2" xfId="30408"/>
    <cellStyle name="Lookup Table Heading 3 2 2 2 3" xfId="30409"/>
    <cellStyle name="Lookup Table Heading 3 2 2 2 4" xfId="30410"/>
    <cellStyle name="Lookup Table Heading 3 2 2 2 5" xfId="30411"/>
    <cellStyle name="Lookup Table Heading 3 2 2 2 6" xfId="30412"/>
    <cellStyle name="Lookup Table Heading 3 2 2 2 7" xfId="30413"/>
    <cellStyle name="Lookup Table Heading 3 2 2 2 8" xfId="30414"/>
    <cellStyle name="Lookup Table Heading 3 2 2 2 9" xfId="30415"/>
    <cellStyle name="Lookup Table Heading 3 2 2 3" xfId="30416"/>
    <cellStyle name="Lookup Table Heading 3 2 2 4" xfId="30417"/>
    <cellStyle name="Lookup Table Heading 3 2 2 5" xfId="30418"/>
    <cellStyle name="Lookup Table Heading 3 2 2 6" xfId="30419"/>
    <cellStyle name="Lookup Table Heading 3 2 2 7" xfId="30420"/>
    <cellStyle name="Lookup Table Heading 3 2 2 8" xfId="30421"/>
    <cellStyle name="Lookup Table Heading 3 2 2 9" xfId="30422"/>
    <cellStyle name="Lookup Table Heading 3 2 3" xfId="30423"/>
    <cellStyle name="Lookup Table Heading 3 2 3 2" xfId="30424"/>
    <cellStyle name="Lookup Table Heading 3 2 3 3" xfId="30425"/>
    <cellStyle name="Lookup Table Heading 3 2 3 4" xfId="30426"/>
    <cellStyle name="Lookup Table Heading 3 2 3 5" xfId="30427"/>
    <cellStyle name="Lookup Table Heading 3 2 3 6" xfId="30428"/>
    <cellStyle name="Lookup Table Heading 3 2 3 7" xfId="30429"/>
    <cellStyle name="Lookup Table Heading 3 2 3 8" xfId="30430"/>
    <cellStyle name="Lookup Table Heading 3 2 3 9" xfId="30431"/>
    <cellStyle name="Lookup Table Heading 3 2 4" xfId="30432"/>
    <cellStyle name="Lookup Table Heading 3 2 5" xfId="30433"/>
    <cellStyle name="Lookup Table Heading 3 2 6" xfId="30434"/>
    <cellStyle name="Lookup Table Heading 3 2 7" xfId="30435"/>
    <cellStyle name="Lookup Table Heading 3 2 8" xfId="30436"/>
    <cellStyle name="Lookup Table Heading 3 2 9" xfId="30437"/>
    <cellStyle name="Lookup Table Heading 3 3" xfId="30438"/>
    <cellStyle name="Lookup Table Heading 3 3 10" xfId="30439"/>
    <cellStyle name="Lookup Table Heading 3 3 2" xfId="30440"/>
    <cellStyle name="Lookup Table Heading 3 3 2 2" xfId="30441"/>
    <cellStyle name="Lookup Table Heading 3 3 2 3" xfId="30442"/>
    <cellStyle name="Lookup Table Heading 3 3 2 4" xfId="30443"/>
    <cellStyle name="Lookup Table Heading 3 3 2 5" xfId="30444"/>
    <cellStyle name="Lookup Table Heading 3 3 2 6" xfId="30445"/>
    <cellStyle name="Lookup Table Heading 3 3 2 7" xfId="30446"/>
    <cellStyle name="Lookup Table Heading 3 3 2 8" xfId="30447"/>
    <cellStyle name="Lookup Table Heading 3 3 2 9" xfId="30448"/>
    <cellStyle name="Lookup Table Heading 3 3 3" xfId="30449"/>
    <cellStyle name="Lookup Table Heading 3 3 4" xfId="30450"/>
    <cellStyle name="Lookup Table Heading 3 3 5" xfId="30451"/>
    <cellStyle name="Lookup Table Heading 3 3 6" xfId="30452"/>
    <cellStyle name="Lookup Table Heading 3 3 7" xfId="30453"/>
    <cellStyle name="Lookup Table Heading 3 3 8" xfId="30454"/>
    <cellStyle name="Lookup Table Heading 3 3 9" xfId="30455"/>
    <cellStyle name="Lookup Table Heading 3 4" xfId="30456"/>
    <cellStyle name="Lookup Table Heading 3 4 2" xfId="30457"/>
    <cellStyle name="Lookup Table Heading 3 4 3" xfId="30458"/>
    <cellStyle name="Lookup Table Heading 3 4 4" xfId="30459"/>
    <cellStyle name="Lookup Table Heading 3 4 5" xfId="30460"/>
    <cellStyle name="Lookup Table Heading 3 4 6" xfId="30461"/>
    <cellStyle name="Lookup Table Heading 3 4 7" xfId="30462"/>
    <cellStyle name="Lookup Table Heading 3 4 8" xfId="30463"/>
    <cellStyle name="Lookup Table Heading 3 4 9" xfId="30464"/>
    <cellStyle name="Lookup Table Heading 3 5" xfId="30465"/>
    <cellStyle name="Lookup Table Heading 3 6" xfId="30466"/>
    <cellStyle name="Lookup Table Heading 3 7" xfId="30467"/>
    <cellStyle name="Lookup Table Heading 3 8" xfId="30468"/>
    <cellStyle name="Lookup Table Heading 3 9" xfId="30469"/>
    <cellStyle name="Lookup Table Heading 4" xfId="30470"/>
    <cellStyle name="Lookup Table Heading 4 10" xfId="30471"/>
    <cellStyle name="Lookup Table Heading 4 11" xfId="30472"/>
    <cellStyle name="Lookup Table Heading 4 12" xfId="30473"/>
    <cellStyle name="Lookup Table Heading 4 2" xfId="30474"/>
    <cellStyle name="Lookup Table Heading 4 2 10" xfId="30475"/>
    <cellStyle name="Lookup Table Heading 4 2 11" xfId="30476"/>
    <cellStyle name="Lookup Table Heading 4 2 2" xfId="30477"/>
    <cellStyle name="Lookup Table Heading 4 2 2 10" xfId="30478"/>
    <cellStyle name="Lookup Table Heading 4 2 2 2" xfId="30479"/>
    <cellStyle name="Lookup Table Heading 4 2 2 2 2" xfId="30480"/>
    <cellStyle name="Lookup Table Heading 4 2 2 2 3" xfId="30481"/>
    <cellStyle name="Lookup Table Heading 4 2 2 2 4" xfId="30482"/>
    <cellStyle name="Lookup Table Heading 4 2 2 2 5" xfId="30483"/>
    <cellStyle name="Lookup Table Heading 4 2 2 2 6" xfId="30484"/>
    <cellStyle name="Lookup Table Heading 4 2 2 2 7" xfId="30485"/>
    <cellStyle name="Lookup Table Heading 4 2 2 2 8" xfId="30486"/>
    <cellStyle name="Lookup Table Heading 4 2 2 2 9" xfId="30487"/>
    <cellStyle name="Lookup Table Heading 4 2 2 3" xfId="30488"/>
    <cellStyle name="Lookup Table Heading 4 2 2 4" xfId="30489"/>
    <cellStyle name="Lookup Table Heading 4 2 2 5" xfId="30490"/>
    <cellStyle name="Lookup Table Heading 4 2 2 6" xfId="30491"/>
    <cellStyle name="Lookup Table Heading 4 2 2 7" xfId="30492"/>
    <cellStyle name="Lookup Table Heading 4 2 2 8" xfId="30493"/>
    <cellStyle name="Lookup Table Heading 4 2 2 9" xfId="30494"/>
    <cellStyle name="Lookup Table Heading 4 2 3" xfId="30495"/>
    <cellStyle name="Lookup Table Heading 4 2 3 2" xfId="30496"/>
    <cellStyle name="Lookup Table Heading 4 2 3 3" xfId="30497"/>
    <cellStyle name="Lookup Table Heading 4 2 3 4" xfId="30498"/>
    <cellStyle name="Lookup Table Heading 4 2 3 5" xfId="30499"/>
    <cellStyle name="Lookup Table Heading 4 2 3 6" xfId="30500"/>
    <cellStyle name="Lookup Table Heading 4 2 3 7" xfId="30501"/>
    <cellStyle name="Lookup Table Heading 4 2 3 8" xfId="30502"/>
    <cellStyle name="Lookup Table Heading 4 2 3 9" xfId="30503"/>
    <cellStyle name="Lookup Table Heading 4 2 4" xfId="30504"/>
    <cellStyle name="Lookup Table Heading 4 2 5" xfId="30505"/>
    <cellStyle name="Lookup Table Heading 4 2 6" xfId="30506"/>
    <cellStyle name="Lookup Table Heading 4 2 7" xfId="30507"/>
    <cellStyle name="Lookup Table Heading 4 2 8" xfId="30508"/>
    <cellStyle name="Lookup Table Heading 4 2 9" xfId="30509"/>
    <cellStyle name="Lookup Table Heading 4 3" xfId="30510"/>
    <cellStyle name="Lookup Table Heading 4 3 10" xfId="30511"/>
    <cellStyle name="Lookup Table Heading 4 3 2" xfId="30512"/>
    <cellStyle name="Lookup Table Heading 4 3 2 2" xfId="30513"/>
    <cellStyle name="Lookup Table Heading 4 3 2 3" xfId="30514"/>
    <cellStyle name="Lookup Table Heading 4 3 2 4" xfId="30515"/>
    <cellStyle name="Lookup Table Heading 4 3 2 5" xfId="30516"/>
    <cellStyle name="Lookup Table Heading 4 3 2 6" xfId="30517"/>
    <cellStyle name="Lookup Table Heading 4 3 2 7" xfId="30518"/>
    <cellStyle name="Lookup Table Heading 4 3 2 8" xfId="30519"/>
    <cellStyle name="Lookup Table Heading 4 3 2 9" xfId="30520"/>
    <cellStyle name="Lookup Table Heading 4 3 3" xfId="30521"/>
    <cellStyle name="Lookup Table Heading 4 3 4" xfId="30522"/>
    <cellStyle name="Lookup Table Heading 4 3 5" xfId="30523"/>
    <cellStyle name="Lookup Table Heading 4 3 6" xfId="30524"/>
    <cellStyle name="Lookup Table Heading 4 3 7" xfId="30525"/>
    <cellStyle name="Lookup Table Heading 4 3 8" xfId="30526"/>
    <cellStyle name="Lookup Table Heading 4 3 9" xfId="30527"/>
    <cellStyle name="Lookup Table Heading 4 4" xfId="30528"/>
    <cellStyle name="Lookup Table Heading 4 4 2" xfId="30529"/>
    <cellStyle name="Lookup Table Heading 4 4 3" xfId="30530"/>
    <cellStyle name="Lookup Table Heading 4 4 4" xfId="30531"/>
    <cellStyle name="Lookup Table Heading 4 4 5" xfId="30532"/>
    <cellStyle name="Lookup Table Heading 4 4 6" xfId="30533"/>
    <cellStyle name="Lookup Table Heading 4 4 7" xfId="30534"/>
    <cellStyle name="Lookup Table Heading 4 4 8" xfId="30535"/>
    <cellStyle name="Lookup Table Heading 4 4 9" xfId="30536"/>
    <cellStyle name="Lookup Table Heading 4 5" xfId="30537"/>
    <cellStyle name="Lookup Table Heading 4 6" xfId="30538"/>
    <cellStyle name="Lookup Table Heading 4 7" xfId="30539"/>
    <cellStyle name="Lookup Table Heading 4 8" xfId="30540"/>
    <cellStyle name="Lookup Table Heading 4 9" xfId="30541"/>
    <cellStyle name="Lookup Table Heading 5" xfId="30542"/>
    <cellStyle name="Lookup Table Heading 5 10" xfId="30543"/>
    <cellStyle name="Lookup Table Heading 5 11" xfId="30544"/>
    <cellStyle name="Lookup Table Heading 5 2" xfId="30545"/>
    <cellStyle name="Lookup Table Heading 5 2 10" xfId="30546"/>
    <cellStyle name="Lookup Table Heading 5 2 2" xfId="30547"/>
    <cellStyle name="Lookup Table Heading 5 2 2 2" xfId="30548"/>
    <cellStyle name="Lookup Table Heading 5 2 2 3" xfId="30549"/>
    <cellStyle name="Lookup Table Heading 5 2 2 4" xfId="30550"/>
    <cellStyle name="Lookup Table Heading 5 2 2 5" xfId="30551"/>
    <cellStyle name="Lookup Table Heading 5 2 2 6" xfId="30552"/>
    <cellStyle name="Lookup Table Heading 5 2 2 7" xfId="30553"/>
    <cellStyle name="Lookup Table Heading 5 2 2 8" xfId="30554"/>
    <cellStyle name="Lookup Table Heading 5 2 2 9" xfId="30555"/>
    <cellStyle name="Lookup Table Heading 5 2 3" xfId="30556"/>
    <cellStyle name="Lookup Table Heading 5 2 4" xfId="30557"/>
    <cellStyle name="Lookup Table Heading 5 2 5" xfId="30558"/>
    <cellStyle name="Lookup Table Heading 5 2 6" xfId="30559"/>
    <cellStyle name="Lookup Table Heading 5 2 7" xfId="30560"/>
    <cellStyle name="Lookup Table Heading 5 2 8" xfId="30561"/>
    <cellStyle name="Lookup Table Heading 5 2 9" xfId="30562"/>
    <cellStyle name="Lookup Table Heading 5 3" xfId="30563"/>
    <cellStyle name="Lookup Table Heading 5 3 2" xfId="30564"/>
    <cellStyle name="Lookup Table Heading 5 3 3" xfId="30565"/>
    <cellStyle name="Lookup Table Heading 5 3 4" xfId="30566"/>
    <cellStyle name="Lookup Table Heading 5 3 5" xfId="30567"/>
    <cellStyle name="Lookup Table Heading 5 3 6" xfId="30568"/>
    <cellStyle name="Lookup Table Heading 5 3 7" xfId="30569"/>
    <cellStyle name="Lookup Table Heading 5 3 8" xfId="30570"/>
    <cellStyle name="Lookup Table Heading 5 3 9" xfId="30571"/>
    <cellStyle name="Lookup Table Heading 5 4" xfId="30572"/>
    <cellStyle name="Lookup Table Heading 5 5" xfId="30573"/>
    <cellStyle name="Lookup Table Heading 5 6" xfId="30574"/>
    <cellStyle name="Lookup Table Heading 5 7" xfId="30575"/>
    <cellStyle name="Lookup Table Heading 5 8" xfId="30576"/>
    <cellStyle name="Lookup Table Heading 5 9" xfId="30577"/>
    <cellStyle name="Lookup Table Heading." xfId="30578"/>
    <cellStyle name="Lookup Table Heading. 2" xfId="30579"/>
    <cellStyle name="Lookup Table Heading. 2 2" xfId="30580"/>
    <cellStyle name="Lookup Table Heading. 2 2 10" xfId="30581"/>
    <cellStyle name="Lookup Table Heading. 2 2 11" xfId="30582"/>
    <cellStyle name="Lookup Table Heading. 2 2 2" xfId="30583"/>
    <cellStyle name="Lookup Table Heading. 2 2 2 10" xfId="30584"/>
    <cellStyle name="Lookup Table Heading. 2 2 2 2" xfId="30585"/>
    <cellStyle name="Lookup Table Heading. 2 2 2 2 2" xfId="30586"/>
    <cellStyle name="Lookup Table Heading. 2 2 2 2 3" xfId="30587"/>
    <cellStyle name="Lookup Table Heading. 2 2 2 2 4" xfId="30588"/>
    <cellStyle name="Lookup Table Heading. 2 2 2 2 5" xfId="30589"/>
    <cellStyle name="Lookup Table Heading. 2 2 2 2 6" xfId="30590"/>
    <cellStyle name="Lookup Table Heading. 2 2 2 2 7" xfId="30591"/>
    <cellStyle name="Lookup Table Heading. 2 2 2 2 8" xfId="30592"/>
    <cellStyle name="Lookup Table Heading. 2 2 2 2 9" xfId="30593"/>
    <cellStyle name="Lookup Table Heading. 2 2 2 3" xfId="30594"/>
    <cellStyle name="Lookup Table Heading. 2 2 2 4" xfId="30595"/>
    <cellStyle name="Lookup Table Heading. 2 2 2 5" xfId="30596"/>
    <cellStyle name="Lookup Table Heading. 2 2 2 6" xfId="30597"/>
    <cellStyle name="Lookup Table Heading. 2 2 2 7" xfId="30598"/>
    <cellStyle name="Lookup Table Heading. 2 2 2 8" xfId="30599"/>
    <cellStyle name="Lookup Table Heading. 2 2 2 9" xfId="30600"/>
    <cellStyle name="Lookup Table Heading. 2 2 3" xfId="30601"/>
    <cellStyle name="Lookup Table Heading. 2 2 3 2" xfId="30602"/>
    <cellStyle name="Lookup Table Heading. 2 2 3 3" xfId="30603"/>
    <cellStyle name="Lookup Table Heading. 2 2 3 4" xfId="30604"/>
    <cellStyle name="Lookup Table Heading. 2 2 3 5" xfId="30605"/>
    <cellStyle name="Lookup Table Heading. 2 2 3 6" xfId="30606"/>
    <cellStyle name="Lookup Table Heading. 2 2 3 7" xfId="30607"/>
    <cellStyle name="Lookup Table Heading. 2 2 3 8" xfId="30608"/>
    <cellStyle name="Lookup Table Heading. 2 2 3 9" xfId="30609"/>
    <cellStyle name="Lookup Table Heading. 2 2 4" xfId="30610"/>
    <cellStyle name="Lookup Table Heading. 2 2 5" xfId="30611"/>
    <cellStyle name="Lookup Table Heading. 2 2 6" xfId="30612"/>
    <cellStyle name="Lookup Table Heading. 2 2 7" xfId="30613"/>
    <cellStyle name="Lookup Table Heading. 2 2 8" xfId="30614"/>
    <cellStyle name="Lookup Table Heading. 2 2 9" xfId="30615"/>
    <cellStyle name="Lookup Table Heading. 3" xfId="30616"/>
    <cellStyle name="Lookup Table Heading. 3 10" xfId="30617"/>
    <cellStyle name="Lookup Table Heading. 3 11" xfId="30618"/>
    <cellStyle name="Lookup Table Heading. 3 2" xfId="30619"/>
    <cellStyle name="Lookup Table Heading. 3 2 10" xfId="30620"/>
    <cellStyle name="Lookup Table Heading. 3 2 2" xfId="30621"/>
    <cellStyle name="Lookup Table Heading. 3 2 2 2" xfId="30622"/>
    <cellStyle name="Lookup Table Heading. 3 2 2 3" xfId="30623"/>
    <cellStyle name="Lookup Table Heading. 3 2 2 4" xfId="30624"/>
    <cellStyle name="Lookup Table Heading. 3 2 2 5" xfId="30625"/>
    <cellStyle name="Lookup Table Heading. 3 2 2 6" xfId="30626"/>
    <cellStyle name="Lookup Table Heading. 3 2 2 7" xfId="30627"/>
    <cellStyle name="Lookup Table Heading. 3 2 2 8" xfId="30628"/>
    <cellStyle name="Lookup Table Heading. 3 2 2 9" xfId="30629"/>
    <cellStyle name="Lookup Table Heading. 3 2 3" xfId="30630"/>
    <cellStyle name="Lookup Table Heading. 3 2 4" xfId="30631"/>
    <cellStyle name="Lookup Table Heading. 3 2 5" xfId="30632"/>
    <cellStyle name="Lookup Table Heading. 3 2 6" xfId="30633"/>
    <cellStyle name="Lookup Table Heading. 3 2 7" xfId="30634"/>
    <cellStyle name="Lookup Table Heading. 3 2 8" xfId="30635"/>
    <cellStyle name="Lookup Table Heading. 3 2 9" xfId="30636"/>
    <cellStyle name="Lookup Table Heading. 3 3" xfId="30637"/>
    <cellStyle name="Lookup Table Heading. 3 3 2" xfId="30638"/>
    <cellStyle name="Lookup Table Heading. 3 3 3" xfId="30639"/>
    <cellStyle name="Lookup Table Heading. 3 3 4" xfId="30640"/>
    <cellStyle name="Lookup Table Heading. 3 3 5" xfId="30641"/>
    <cellStyle name="Lookup Table Heading. 3 3 6" xfId="30642"/>
    <cellStyle name="Lookup Table Heading. 3 3 7" xfId="30643"/>
    <cellStyle name="Lookup Table Heading. 3 3 8" xfId="30644"/>
    <cellStyle name="Lookup Table Heading. 3 3 9" xfId="30645"/>
    <cellStyle name="Lookup Table Heading. 3 4" xfId="30646"/>
    <cellStyle name="Lookup Table Heading. 3 5" xfId="30647"/>
    <cellStyle name="Lookup Table Heading. 3 6" xfId="30648"/>
    <cellStyle name="Lookup Table Heading. 3 7" xfId="30649"/>
    <cellStyle name="Lookup Table Heading. 3 8" xfId="30650"/>
    <cellStyle name="Lookup Table Heading. 3 9" xfId="30651"/>
    <cellStyle name="Lookup Table Label" xfId="30652"/>
    <cellStyle name="Lookup Table Label 2" xfId="30653"/>
    <cellStyle name="Lookup Table Label 2 10" xfId="30654"/>
    <cellStyle name="Lookup Table Label 2 11" xfId="30655"/>
    <cellStyle name="Lookup Table Label 2 12" xfId="30656"/>
    <cellStyle name="Lookup Table Label 2 2" xfId="30657"/>
    <cellStyle name="Lookup Table Label 2 2 10" xfId="30658"/>
    <cellStyle name="Lookup Table Label 2 2 11" xfId="30659"/>
    <cellStyle name="Lookup Table Label 2 2 2" xfId="30660"/>
    <cellStyle name="Lookup Table Label 2 2 2 10" xfId="30661"/>
    <cellStyle name="Lookup Table Label 2 2 2 2" xfId="30662"/>
    <cellStyle name="Lookup Table Label 2 2 2 2 2" xfId="30663"/>
    <cellStyle name="Lookup Table Label 2 2 2 2 3" xfId="30664"/>
    <cellStyle name="Lookup Table Label 2 2 2 2 4" xfId="30665"/>
    <cellStyle name="Lookup Table Label 2 2 2 2 5" xfId="30666"/>
    <cellStyle name="Lookup Table Label 2 2 2 2 6" xfId="30667"/>
    <cellStyle name="Lookup Table Label 2 2 2 2 7" xfId="30668"/>
    <cellStyle name="Lookup Table Label 2 2 2 2 8" xfId="30669"/>
    <cellStyle name="Lookup Table Label 2 2 2 2 9" xfId="30670"/>
    <cellStyle name="Lookup Table Label 2 2 2 3" xfId="30671"/>
    <cellStyle name="Lookup Table Label 2 2 2 4" xfId="30672"/>
    <cellStyle name="Lookup Table Label 2 2 2 5" xfId="30673"/>
    <cellStyle name="Lookup Table Label 2 2 2 6" xfId="30674"/>
    <cellStyle name="Lookup Table Label 2 2 2 7" xfId="30675"/>
    <cellStyle name="Lookup Table Label 2 2 2 8" xfId="30676"/>
    <cellStyle name="Lookup Table Label 2 2 2 9" xfId="30677"/>
    <cellStyle name="Lookup Table Label 2 2 3" xfId="30678"/>
    <cellStyle name="Lookup Table Label 2 2 3 2" xfId="30679"/>
    <cellStyle name="Lookup Table Label 2 2 3 3" xfId="30680"/>
    <cellStyle name="Lookup Table Label 2 2 3 4" xfId="30681"/>
    <cellStyle name="Lookup Table Label 2 2 3 5" xfId="30682"/>
    <cellStyle name="Lookup Table Label 2 2 3 6" xfId="30683"/>
    <cellStyle name="Lookup Table Label 2 2 3 7" xfId="30684"/>
    <cellStyle name="Lookup Table Label 2 2 3 8" xfId="30685"/>
    <cellStyle name="Lookup Table Label 2 2 3 9" xfId="30686"/>
    <cellStyle name="Lookup Table Label 2 2 4" xfId="30687"/>
    <cellStyle name="Lookup Table Label 2 2 5" xfId="30688"/>
    <cellStyle name="Lookup Table Label 2 2 6" xfId="30689"/>
    <cellStyle name="Lookup Table Label 2 2 7" xfId="30690"/>
    <cellStyle name="Lookup Table Label 2 2 8" xfId="30691"/>
    <cellStyle name="Lookup Table Label 2 2 9" xfId="30692"/>
    <cellStyle name="Lookup Table Label 2 3" xfId="30693"/>
    <cellStyle name="Lookup Table Label 2 3 10" xfId="30694"/>
    <cellStyle name="Lookup Table Label 2 3 2" xfId="30695"/>
    <cellStyle name="Lookup Table Label 2 3 2 2" xfId="30696"/>
    <cellStyle name="Lookup Table Label 2 3 2 3" xfId="30697"/>
    <cellStyle name="Lookup Table Label 2 3 2 4" xfId="30698"/>
    <cellStyle name="Lookup Table Label 2 3 2 5" xfId="30699"/>
    <cellStyle name="Lookup Table Label 2 3 2 6" xfId="30700"/>
    <cellStyle name="Lookup Table Label 2 3 2 7" xfId="30701"/>
    <cellStyle name="Lookup Table Label 2 3 2 8" xfId="30702"/>
    <cellStyle name="Lookup Table Label 2 3 2 9" xfId="30703"/>
    <cellStyle name="Lookup Table Label 2 3 3" xfId="30704"/>
    <cellStyle name="Lookup Table Label 2 3 4" xfId="30705"/>
    <cellStyle name="Lookup Table Label 2 3 5" xfId="30706"/>
    <cellStyle name="Lookup Table Label 2 3 6" xfId="30707"/>
    <cellStyle name="Lookup Table Label 2 3 7" xfId="30708"/>
    <cellStyle name="Lookup Table Label 2 3 8" xfId="30709"/>
    <cellStyle name="Lookup Table Label 2 3 9" xfId="30710"/>
    <cellStyle name="Lookup Table Label 2 4" xfId="30711"/>
    <cellStyle name="Lookup Table Label 2 4 2" xfId="30712"/>
    <cellStyle name="Lookup Table Label 2 4 3" xfId="30713"/>
    <cellStyle name="Lookup Table Label 2 4 4" xfId="30714"/>
    <cellStyle name="Lookup Table Label 2 4 5" xfId="30715"/>
    <cellStyle name="Lookup Table Label 2 4 6" xfId="30716"/>
    <cellStyle name="Lookup Table Label 2 4 7" xfId="30717"/>
    <cellStyle name="Lookup Table Label 2 4 8" xfId="30718"/>
    <cellStyle name="Lookup Table Label 2 4 9" xfId="30719"/>
    <cellStyle name="Lookup Table Label 2 5" xfId="30720"/>
    <cellStyle name="Lookup Table Label 2 6" xfId="30721"/>
    <cellStyle name="Lookup Table Label 2 7" xfId="30722"/>
    <cellStyle name="Lookup Table Label 2 8" xfId="30723"/>
    <cellStyle name="Lookup Table Label 2 9" xfId="30724"/>
    <cellStyle name="Lookup Table Label 3" xfId="30725"/>
    <cellStyle name="Lookup Table Label 3 10" xfId="30726"/>
    <cellStyle name="Lookup Table Label 3 11" xfId="30727"/>
    <cellStyle name="Lookup Table Label 3 12" xfId="30728"/>
    <cellStyle name="Lookup Table Label 3 2" xfId="30729"/>
    <cellStyle name="Lookup Table Label 3 2 10" xfId="30730"/>
    <cellStyle name="Lookup Table Label 3 2 11" xfId="30731"/>
    <cellStyle name="Lookup Table Label 3 2 2" xfId="30732"/>
    <cellStyle name="Lookup Table Label 3 2 2 10" xfId="30733"/>
    <cellStyle name="Lookup Table Label 3 2 2 2" xfId="30734"/>
    <cellStyle name="Lookup Table Label 3 2 2 2 2" xfId="30735"/>
    <cellStyle name="Lookup Table Label 3 2 2 2 3" xfId="30736"/>
    <cellStyle name="Lookup Table Label 3 2 2 2 4" xfId="30737"/>
    <cellStyle name="Lookup Table Label 3 2 2 2 5" xfId="30738"/>
    <cellStyle name="Lookup Table Label 3 2 2 2 6" xfId="30739"/>
    <cellStyle name="Lookup Table Label 3 2 2 2 7" xfId="30740"/>
    <cellStyle name="Lookup Table Label 3 2 2 2 8" xfId="30741"/>
    <cellStyle name="Lookup Table Label 3 2 2 2 9" xfId="30742"/>
    <cellStyle name="Lookup Table Label 3 2 2 3" xfId="30743"/>
    <cellStyle name="Lookup Table Label 3 2 2 4" xfId="30744"/>
    <cellStyle name="Lookup Table Label 3 2 2 5" xfId="30745"/>
    <cellStyle name="Lookup Table Label 3 2 2 6" xfId="30746"/>
    <cellStyle name="Lookup Table Label 3 2 2 7" xfId="30747"/>
    <cellStyle name="Lookup Table Label 3 2 2 8" xfId="30748"/>
    <cellStyle name="Lookup Table Label 3 2 2 9" xfId="30749"/>
    <cellStyle name="Lookup Table Label 3 2 3" xfId="30750"/>
    <cellStyle name="Lookup Table Label 3 2 3 2" xfId="30751"/>
    <cellStyle name="Lookup Table Label 3 2 3 3" xfId="30752"/>
    <cellStyle name="Lookup Table Label 3 2 3 4" xfId="30753"/>
    <cellStyle name="Lookup Table Label 3 2 3 5" xfId="30754"/>
    <cellStyle name="Lookup Table Label 3 2 3 6" xfId="30755"/>
    <cellStyle name="Lookup Table Label 3 2 3 7" xfId="30756"/>
    <cellStyle name="Lookup Table Label 3 2 3 8" xfId="30757"/>
    <cellStyle name="Lookup Table Label 3 2 3 9" xfId="30758"/>
    <cellStyle name="Lookup Table Label 3 2 4" xfId="30759"/>
    <cellStyle name="Lookup Table Label 3 2 5" xfId="30760"/>
    <cellStyle name="Lookup Table Label 3 2 6" xfId="30761"/>
    <cellStyle name="Lookup Table Label 3 2 7" xfId="30762"/>
    <cellStyle name="Lookup Table Label 3 2 8" xfId="30763"/>
    <cellStyle name="Lookup Table Label 3 2 9" xfId="30764"/>
    <cellStyle name="Lookup Table Label 3 3" xfId="30765"/>
    <cellStyle name="Lookup Table Label 3 3 10" xfId="30766"/>
    <cellStyle name="Lookup Table Label 3 3 2" xfId="30767"/>
    <cellStyle name="Lookup Table Label 3 3 2 2" xfId="30768"/>
    <cellStyle name="Lookup Table Label 3 3 2 3" xfId="30769"/>
    <cellStyle name="Lookup Table Label 3 3 2 4" xfId="30770"/>
    <cellStyle name="Lookup Table Label 3 3 2 5" xfId="30771"/>
    <cellStyle name="Lookup Table Label 3 3 2 6" xfId="30772"/>
    <cellStyle name="Lookup Table Label 3 3 2 7" xfId="30773"/>
    <cellStyle name="Lookup Table Label 3 3 2 8" xfId="30774"/>
    <cellStyle name="Lookup Table Label 3 3 2 9" xfId="30775"/>
    <cellStyle name="Lookup Table Label 3 3 3" xfId="30776"/>
    <cellStyle name="Lookup Table Label 3 3 4" xfId="30777"/>
    <cellStyle name="Lookup Table Label 3 3 5" xfId="30778"/>
    <cellStyle name="Lookup Table Label 3 3 6" xfId="30779"/>
    <cellStyle name="Lookup Table Label 3 3 7" xfId="30780"/>
    <cellStyle name="Lookup Table Label 3 3 8" xfId="30781"/>
    <cellStyle name="Lookup Table Label 3 3 9" xfId="30782"/>
    <cellStyle name="Lookup Table Label 3 4" xfId="30783"/>
    <cellStyle name="Lookup Table Label 3 4 2" xfId="30784"/>
    <cellStyle name="Lookup Table Label 3 4 3" xfId="30785"/>
    <cellStyle name="Lookup Table Label 3 4 4" xfId="30786"/>
    <cellStyle name="Lookup Table Label 3 4 5" xfId="30787"/>
    <cellStyle name="Lookup Table Label 3 4 6" xfId="30788"/>
    <cellStyle name="Lookup Table Label 3 4 7" xfId="30789"/>
    <cellStyle name="Lookup Table Label 3 4 8" xfId="30790"/>
    <cellStyle name="Lookup Table Label 3 4 9" xfId="30791"/>
    <cellStyle name="Lookup Table Label 3 5" xfId="30792"/>
    <cellStyle name="Lookup Table Label 3 6" xfId="30793"/>
    <cellStyle name="Lookup Table Label 3 7" xfId="30794"/>
    <cellStyle name="Lookup Table Label 3 8" xfId="30795"/>
    <cellStyle name="Lookup Table Label 3 9" xfId="30796"/>
    <cellStyle name="Lookup Table Label 4" xfId="30797"/>
    <cellStyle name="Lookup Table Label 4 10" xfId="30798"/>
    <cellStyle name="Lookup Table Label 4 11" xfId="30799"/>
    <cellStyle name="Lookup Table Label 4 12" xfId="30800"/>
    <cellStyle name="Lookup Table Label 4 2" xfId="30801"/>
    <cellStyle name="Lookup Table Label 4 2 10" xfId="30802"/>
    <cellStyle name="Lookup Table Label 4 2 11" xfId="30803"/>
    <cellStyle name="Lookup Table Label 4 2 2" xfId="30804"/>
    <cellStyle name="Lookup Table Label 4 2 2 10" xfId="30805"/>
    <cellStyle name="Lookup Table Label 4 2 2 2" xfId="30806"/>
    <cellStyle name="Lookup Table Label 4 2 2 2 2" xfId="30807"/>
    <cellStyle name="Lookup Table Label 4 2 2 2 3" xfId="30808"/>
    <cellStyle name="Lookup Table Label 4 2 2 2 4" xfId="30809"/>
    <cellStyle name="Lookup Table Label 4 2 2 2 5" xfId="30810"/>
    <cellStyle name="Lookup Table Label 4 2 2 2 6" xfId="30811"/>
    <cellStyle name="Lookup Table Label 4 2 2 2 7" xfId="30812"/>
    <cellStyle name="Lookup Table Label 4 2 2 2 8" xfId="30813"/>
    <cellStyle name="Lookup Table Label 4 2 2 2 9" xfId="30814"/>
    <cellStyle name="Lookup Table Label 4 2 2 3" xfId="30815"/>
    <cellStyle name="Lookup Table Label 4 2 2 4" xfId="30816"/>
    <cellStyle name="Lookup Table Label 4 2 2 5" xfId="30817"/>
    <cellStyle name="Lookup Table Label 4 2 2 6" xfId="30818"/>
    <cellStyle name="Lookup Table Label 4 2 2 7" xfId="30819"/>
    <cellStyle name="Lookup Table Label 4 2 2 8" xfId="30820"/>
    <cellStyle name="Lookup Table Label 4 2 2 9" xfId="30821"/>
    <cellStyle name="Lookup Table Label 4 2 3" xfId="30822"/>
    <cellStyle name="Lookup Table Label 4 2 3 2" xfId="30823"/>
    <cellStyle name="Lookup Table Label 4 2 3 3" xfId="30824"/>
    <cellStyle name="Lookup Table Label 4 2 3 4" xfId="30825"/>
    <cellStyle name="Lookup Table Label 4 2 3 5" xfId="30826"/>
    <cellStyle name="Lookup Table Label 4 2 3 6" xfId="30827"/>
    <cellStyle name="Lookup Table Label 4 2 3 7" xfId="30828"/>
    <cellStyle name="Lookup Table Label 4 2 3 8" xfId="30829"/>
    <cellStyle name="Lookup Table Label 4 2 3 9" xfId="30830"/>
    <cellStyle name="Lookup Table Label 4 2 4" xfId="30831"/>
    <cellStyle name="Lookup Table Label 4 2 5" xfId="30832"/>
    <cellStyle name="Lookup Table Label 4 2 6" xfId="30833"/>
    <cellStyle name="Lookup Table Label 4 2 7" xfId="30834"/>
    <cellStyle name="Lookup Table Label 4 2 8" xfId="30835"/>
    <cellStyle name="Lookup Table Label 4 2 9" xfId="30836"/>
    <cellStyle name="Lookup Table Label 4 3" xfId="30837"/>
    <cellStyle name="Lookup Table Label 4 3 10" xfId="30838"/>
    <cellStyle name="Lookup Table Label 4 3 2" xfId="30839"/>
    <cellStyle name="Lookup Table Label 4 3 2 2" xfId="30840"/>
    <cellStyle name="Lookup Table Label 4 3 2 3" xfId="30841"/>
    <cellStyle name="Lookup Table Label 4 3 2 4" xfId="30842"/>
    <cellStyle name="Lookup Table Label 4 3 2 5" xfId="30843"/>
    <cellStyle name="Lookup Table Label 4 3 2 6" xfId="30844"/>
    <cellStyle name="Lookup Table Label 4 3 2 7" xfId="30845"/>
    <cellStyle name="Lookup Table Label 4 3 2 8" xfId="30846"/>
    <cellStyle name="Lookup Table Label 4 3 2 9" xfId="30847"/>
    <cellStyle name="Lookup Table Label 4 3 3" xfId="30848"/>
    <cellStyle name="Lookup Table Label 4 3 4" xfId="30849"/>
    <cellStyle name="Lookup Table Label 4 3 5" xfId="30850"/>
    <cellStyle name="Lookup Table Label 4 3 6" xfId="30851"/>
    <cellStyle name="Lookup Table Label 4 3 7" xfId="30852"/>
    <cellStyle name="Lookup Table Label 4 3 8" xfId="30853"/>
    <cellStyle name="Lookup Table Label 4 3 9" xfId="30854"/>
    <cellStyle name="Lookup Table Label 4 4" xfId="30855"/>
    <cellStyle name="Lookup Table Label 4 4 2" xfId="30856"/>
    <cellStyle name="Lookup Table Label 4 4 3" xfId="30857"/>
    <cellStyle name="Lookup Table Label 4 4 4" xfId="30858"/>
    <cellStyle name="Lookup Table Label 4 4 5" xfId="30859"/>
    <cellStyle name="Lookup Table Label 4 4 6" xfId="30860"/>
    <cellStyle name="Lookup Table Label 4 4 7" xfId="30861"/>
    <cellStyle name="Lookup Table Label 4 4 8" xfId="30862"/>
    <cellStyle name="Lookup Table Label 4 4 9" xfId="30863"/>
    <cellStyle name="Lookup Table Label 4 5" xfId="30864"/>
    <cellStyle name="Lookup Table Label 4 6" xfId="30865"/>
    <cellStyle name="Lookup Table Label 4 7" xfId="30866"/>
    <cellStyle name="Lookup Table Label 4 8" xfId="30867"/>
    <cellStyle name="Lookup Table Label 4 9" xfId="30868"/>
    <cellStyle name="Lookup Table Label 5" xfId="30869"/>
    <cellStyle name="Lookup Table Label 5 10" xfId="30870"/>
    <cellStyle name="Lookup Table Label 5 11" xfId="30871"/>
    <cellStyle name="Lookup Table Label 5 2" xfId="30872"/>
    <cellStyle name="Lookup Table Label 5 2 10" xfId="30873"/>
    <cellStyle name="Lookup Table Label 5 2 2" xfId="30874"/>
    <cellStyle name="Lookup Table Label 5 2 2 2" xfId="30875"/>
    <cellStyle name="Lookup Table Label 5 2 2 3" xfId="30876"/>
    <cellStyle name="Lookup Table Label 5 2 2 4" xfId="30877"/>
    <cellStyle name="Lookup Table Label 5 2 2 5" xfId="30878"/>
    <cellStyle name="Lookup Table Label 5 2 2 6" xfId="30879"/>
    <cellStyle name="Lookup Table Label 5 2 2 7" xfId="30880"/>
    <cellStyle name="Lookup Table Label 5 2 2 8" xfId="30881"/>
    <cellStyle name="Lookup Table Label 5 2 2 9" xfId="30882"/>
    <cellStyle name="Lookup Table Label 5 2 3" xfId="30883"/>
    <cellStyle name="Lookup Table Label 5 2 4" xfId="30884"/>
    <cellStyle name="Lookup Table Label 5 2 5" xfId="30885"/>
    <cellStyle name="Lookup Table Label 5 2 6" xfId="30886"/>
    <cellStyle name="Lookup Table Label 5 2 7" xfId="30887"/>
    <cellStyle name="Lookup Table Label 5 2 8" xfId="30888"/>
    <cellStyle name="Lookup Table Label 5 2 9" xfId="30889"/>
    <cellStyle name="Lookup Table Label 5 3" xfId="30890"/>
    <cellStyle name="Lookup Table Label 5 3 2" xfId="30891"/>
    <cellStyle name="Lookup Table Label 5 3 3" xfId="30892"/>
    <cellStyle name="Lookup Table Label 5 3 4" xfId="30893"/>
    <cellStyle name="Lookup Table Label 5 3 5" xfId="30894"/>
    <cellStyle name="Lookup Table Label 5 3 6" xfId="30895"/>
    <cellStyle name="Lookup Table Label 5 3 7" xfId="30896"/>
    <cellStyle name="Lookup Table Label 5 3 8" xfId="30897"/>
    <cellStyle name="Lookup Table Label 5 3 9" xfId="30898"/>
    <cellStyle name="Lookup Table Label 5 4" xfId="30899"/>
    <cellStyle name="Lookup Table Label 5 5" xfId="30900"/>
    <cellStyle name="Lookup Table Label 5 6" xfId="30901"/>
    <cellStyle name="Lookup Table Label 5 7" xfId="30902"/>
    <cellStyle name="Lookup Table Label 5 8" xfId="30903"/>
    <cellStyle name="Lookup Table Label 5 9" xfId="30904"/>
    <cellStyle name="Lookup Table Label." xfId="30905"/>
    <cellStyle name="Lookup Table Label. 2" xfId="30906"/>
    <cellStyle name="Lookup Table Label. 2 2" xfId="30907"/>
    <cellStyle name="Lookup Table Label. 2 2 10" xfId="30908"/>
    <cellStyle name="Lookup Table Label. 2 2 11" xfId="30909"/>
    <cellStyle name="Lookup Table Label. 2 2 2" xfId="30910"/>
    <cellStyle name="Lookup Table Label. 2 2 2 10" xfId="30911"/>
    <cellStyle name="Lookup Table Label. 2 2 2 2" xfId="30912"/>
    <cellStyle name="Lookup Table Label. 2 2 2 2 2" xfId="30913"/>
    <cellStyle name="Lookup Table Label. 2 2 2 2 3" xfId="30914"/>
    <cellStyle name="Lookup Table Label. 2 2 2 2 4" xfId="30915"/>
    <cellStyle name="Lookup Table Label. 2 2 2 2 5" xfId="30916"/>
    <cellStyle name="Lookup Table Label. 2 2 2 2 6" xfId="30917"/>
    <cellStyle name="Lookup Table Label. 2 2 2 2 7" xfId="30918"/>
    <cellStyle name="Lookup Table Label. 2 2 2 2 8" xfId="30919"/>
    <cellStyle name="Lookup Table Label. 2 2 2 2 9" xfId="30920"/>
    <cellStyle name="Lookup Table Label. 2 2 2 3" xfId="30921"/>
    <cellStyle name="Lookup Table Label. 2 2 2 4" xfId="30922"/>
    <cellStyle name="Lookup Table Label. 2 2 2 5" xfId="30923"/>
    <cellStyle name="Lookup Table Label. 2 2 2 6" xfId="30924"/>
    <cellStyle name="Lookup Table Label. 2 2 2 7" xfId="30925"/>
    <cellStyle name="Lookup Table Label. 2 2 2 8" xfId="30926"/>
    <cellStyle name="Lookup Table Label. 2 2 2 9" xfId="30927"/>
    <cellStyle name="Lookup Table Label. 2 2 3" xfId="30928"/>
    <cellStyle name="Lookup Table Label. 2 2 3 2" xfId="30929"/>
    <cellStyle name="Lookup Table Label. 2 2 3 3" xfId="30930"/>
    <cellStyle name="Lookup Table Label. 2 2 3 4" xfId="30931"/>
    <cellStyle name="Lookup Table Label. 2 2 3 5" xfId="30932"/>
    <cellStyle name="Lookup Table Label. 2 2 3 6" xfId="30933"/>
    <cellStyle name="Lookup Table Label. 2 2 3 7" xfId="30934"/>
    <cellStyle name="Lookup Table Label. 2 2 3 8" xfId="30935"/>
    <cellStyle name="Lookup Table Label. 2 2 3 9" xfId="30936"/>
    <cellStyle name="Lookup Table Label. 2 2 4" xfId="30937"/>
    <cellStyle name="Lookup Table Label. 2 2 5" xfId="30938"/>
    <cellStyle name="Lookup Table Label. 2 2 6" xfId="30939"/>
    <cellStyle name="Lookup Table Label. 2 2 7" xfId="30940"/>
    <cellStyle name="Lookup Table Label. 2 2 8" xfId="30941"/>
    <cellStyle name="Lookup Table Label. 2 2 9" xfId="30942"/>
    <cellStyle name="Lookup Table Label. 3" xfId="30943"/>
    <cellStyle name="Lookup Table Label. 3 10" xfId="30944"/>
    <cellStyle name="Lookup Table Label. 3 11" xfId="30945"/>
    <cellStyle name="Lookup Table Label. 3 2" xfId="30946"/>
    <cellStyle name="Lookup Table Label. 3 2 10" xfId="30947"/>
    <cellStyle name="Lookup Table Label. 3 2 2" xfId="30948"/>
    <cellStyle name="Lookup Table Label. 3 2 2 2" xfId="30949"/>
    <cellStyle name="Lookup Table Label. 3 2 2 3" xfId="30950"/>
    <cellStyle name="Lookup Table Label. 3 2 2 4" xfId="30951"/>
    <cellStyle name="Lookup Table Label. 3 2 2 5" xfId="30952"/>
    <cellStyle name="Lookup Table Label. 3 2 2 6" xfId="30953"/>
    <cellStyle name="Lookup Table Label. 3 2 2 7" xfId="30954"/>
    <cellStyle name="Lookup Table Label. 3 2 2 8" xfId="30955"/>
    <cellStyle name="Lookup Table Label. 3 2 2 9" xfId="30956"/>
    <cellStyle name="Lookup Table Label. 3 2 3" xfId="30957"/>
    <cellStyle name="Lookup Table Label. 3 2 4" xfId="30958"/>
    <cellStyle name="Lookup Table Label. 3 2 5" xfId="30959"/>
    <cellStyle name="Lookup Table Label. 3 2 6" xfId="30960"/>
    <cellStyle name="Lookup Table Label. 3 2 7" xfId="30961"/>
    <cellStyle name="Lookup Table Label. 3 2 8" xfId="30962"/>
    <cellStyle name="Lookup Table Label. 3 2 9" xfId="30963"/>
    <cellStyle name="Lookup Table Label. 3 3" xfId="30964"/>
    <cellStyle name="Lookup Table Label. 3 3 2" xfId="30965"/>
    <cellStyle name="Lookup Table Label. 3 3 3" xfId="30966"/>
    <cellStyle name="Lookup Table Label. 3 3 4" xfId="30967"/>
    <cellStyle name="Lookup Table Label. 3 3 5" xfId="30968"/>
    <cellStyle name="Lookup Table Label. 3 3 6" xfId="30969"/>
    <cellStyle name="Lookup Table Label. 3 3 7" xfId="30970"/>
    <cellStyle name="Lookup Table Label. 3 3 8" xfId="30971"/>
    <cellStyle name="Lookup Table Label. 3 3 9" xfId="30972"/>
    <cellStyle name="Lookup Table Label. 3 4" xfId="30973"/>
    <cellStyle name="Lookup Table Label. 3 5" xfId="30974"/>
    <cellStyle name="Lookup Table Label. 3 6" xfId="30975"/>
    <cellStyle name="Lookup Table Label. 3 7" xfId="30976"/>
    <cellStyle name="Lookup Table Label. 3 8" xfId="30977"/>
    <cellStyle name="Lookup Table Label. 3 9" xfId="30978"/>
    <cellStyle name="Lookup Table Number" xfId="30979"/>
    <cellStyle name="Lookup Table Number 2" xfId="30980"/>
    <cellStyle name="Lookup Table Number 2 10" xfId="30981"/>
    <cellStyle name="Lookup Table Number 2 11" xfId="30982"/>
    <cellStyle name="Lookup Table Number 2 12" xfId="30983"/>
    <cellStyle name="Lookup Table Number 2 2" xfId="30984"/>
    <cellStyle name="Lookup Table Number 2 2 10" xfId="30985"/>
    <cellStyle name="Lookup Table Number 2 2 11" xfId="30986"/>
    <cellStyle name="Lookup Table Number 2 2 2" xfId="30987"/>
    <cellStyle name="Lookup Table Number 2 2 2 10" xfId="30988"/>
    <cellStyle name="Lookup Table Number 2 2 2 2" xfId="30989"/>
    <cellStyle name="Lookup Table Number 2 2 2 2 2" xfId="30990"/>
    <cellStyle name="Lookup Table Number 2 2 2 2 3" xfId="30991"/>
    <cellStyle name="Lookup Table Number 2 2 2 2 4" xfId="30992"/>
    <cellStyle name="Lookup Table Number 2 2 2 2 5" xfId="30993"/>
    <cellStyle name="Lookup Table Number 2 2 2 2 6" xfId="30994"/>
    <cellStyle name="Lookup Table Number 2 2 2 2 7" xfId="30995"/>
    <cellStyle name="Lookup Table Number 2 2 2 2 8" xfId="30996"/>
    <cellStyle name="Lookup Table Number 2 2 2 2 9" xfId="30997"/>
    <cellStyle name="Lookup Table Number 2 2 2 3" xfId="30998"/>
    <cellStyle name="Lookup Table Number 2 2 2 4" xfId="30999"/>
    <cellStyle name="Lookup Table Number 2 2 2 5" xfId="31000"/>
    <cellStyle name="Lookup Table Number 2 2 2 6" xfId="31001"/>
    <cellStyle name="Lookup Table Number 2 2 2 7" xfId="31002"/>
    <cellStyle name="Lookup Table Number 2 2 2 8" xfId="31003"/>
    <cellStyle name="Lookup Table Number 2 2 2 9" xfId="31004"/>
    <cellStyle name="Lookup Table Number 2 2 3" xfId="31005"/>
    <cellStyle name="Lookup Table Number 2 2 3 2" xfId="31006"/>
    <cellStyle name="Lookup Table Number 2 2 3 3" xfId="31007"/>
    <cellStyle name="Lookup Table Number 2 2 3 4" xfId="31008"/>
    <cellStyle name="Lookup Table Number 2 2 3 5" xfId="31009"/>
    <cellStyle name="Lookup Table Number 2 2 3 6" xfId="31010"/>
    <cellStyle name="Lookup Table Number 2 2 3 7" xfId="31011"/>
    <cellStyle name="Lookup Table Number 2 2 3 8" xfId="31012"/>
    <cellStyle name="Lookup Table Number 2 2 3 9" xfId="31013"/>
    <cellStyle name="Lookup Table Number 2 2 4" xfId="31014"/>
    <cellStyle name="Lookup Table Number 2 2 5" xfId="31015"/>
    <cellStyle name="Lookup Table Number 2 2 6" xfId="31016"/>
    <cellStyle name="Lookup Table Number 2 2 7" xfId="31017"/>
    <cellStyle name="Lookup Table Number 2 2 8" xfId="31018"/>
    <cellStyle name="Lookup Table Number 2 2 9" xfId="31019"/>
    <cellStyle name="Lookup Table Number 2 3" xfId="31020"/>
    <cellStyle name="Lookup Table Number 2 3 10" xfId="31021"/>
    <cellStyle name="Lookup Table Number 2 3 2" xfId="31022"/>
    <cellStyle name="Lookup Table Number 2 3 2 2" xfId="31023"/>
    <cellStyle name="Lookup Table Number 2 3 2 3" xfId="31024"/>
    <cellStyle name="Lookup Table Number 2 3 2 4" xfId="31025"/>
    <cellStyle name="Lookup Table Number 2 3 2 5" xfId="31026"/>
    <cellStyle name="Lookup Table Number 2 3 2 6" xfId="31027"/>
    <cellStyle name="Lookup Table Number 2 3 2 7" xfId="31028"/>
    <cellStyle name="Lookup Table Number 2 3 2 8" xfId="31029"/>
    <cellStyle name="Lookup Table Number 2 3 2 9" xfId="31030"/>
    <cellStyle name="Lookup Table Number 2 3 3" xfId="31031"/>
    <cellStyle name="Lookup Table Number 2 3 4" xfId="31032"/>
    <cellStyle name="Lookup Table Number 2 3 5" xfId="31033"/>
    <cellStyle name="Lookup Table Number 2 3 6" xfId="31034"/>
    <cellStyle name="Lookup Table Number 2 3 7" xfId="31035"/>
    <cellStyle name="Lookup Table Number 2 3 8" xfId="31036"/>
    <cellStyle name="Lookup Table Number 2 3 9" xfId="31037"/>
    <cellStyle name="Lookup Table Number 2 4" xfId="31038"/>
    <cellStyle name="Lookup Table Number 2 4 2" xfId="31039"/>
    <cellStyle name="Lookup Table Number 2 4 3" xfId="31040"/>
    <cellStyle name="Lookup Table Number 2 4 4" xfId="31041"/>
    <cellStyle name="Lookup Table Number 2 4 5" xfId="31042"/>
    <cellStyle name="Lookup Table Number 2 4 6" xfId="31043"/>
    <cellStyle name="Lookup Table Number 2 4 7" xfId="31044"/>
    <cellStyle name="Lookup Table Number 2 4 8" xfId="31045"/>
    <cellStyle name="Lookup Table Number 2 4 9" xfId="31046"/>
    <cellStyle name="Lookup Table Number 2 5" xfId="31047"/>
    <cellStyle name="Lookup Table Number 2 6" xfId="31048"/>
    <cellStyle name="Lookup Table Number 2 7" xfId="31049"/>
    <cellStyle name="Lookup Table Number 2 8" xfId="31050"/>
    <cellStyle name="Lookup Table Number 2 9" xfId="31051"/>
    <cellStyle name="Lookup Table Number 3" xfId="31052"/>
    <cellStyle name="Lookup Table Number 3 10" xfId="31053"/>
    <cellStyle name="Lookup Table Number 3 11" xfId="31054"/>
    <cellStyle name="Lookup Table Number 3 12" xfId="31055"/>
    <cellStyle name="Lookup Table Number 3 2" xfId="31056"/>
    <cellStyle name="Lookup Table Number 3 2 10" xfId="31057"/>
    <cellStyle name="Lookup Table Number 3 2 11" xfId="31058"/>
    <cellStyle name="Lookup Table Number 3 2 2" xfId="31059"/>
    <cellStyle name="Lookup Table Number 3 2 2 10" xfId="31060"/>
    <cellStyle name="Lookup Table Number 3 2 2 2" xfId="31061"/>
    <cellStyle name="Lookup Table Number 3 2 2 2 2" xfId="31062"/>
    <cellStyle name="Lookup Table Number 3 2 2 2 3" xfId="31063"/>
    <cellStyle name="Lookup Table Number 3 2 2 2 4" xfId="31064"/>
    <cellStyle name="Lookup Table Number 3 2 2 2 5" xfId="31065"/>
    <cellStyle name="Lookup Table Number 3 2 2 2 6" xfId="31066"/>
    <cellStyle name="Lookup Table Number 3 2 2 2 7" xfId="31067"/>
    <cellStyle name="Lookup Table Number 3 2 2 2 8" xfId="31068"/>
    <cellStyle name="Lookup Table Number 3 2 2 2 9" xfId="31069"/>
    <cellStyle name="Lookup Table Number 3 2 2 3" xfId="31070"/>
    <cellStyle name="Lookup Table Number 3 2 2 4" xfId="31071"/>
    <cellStyle name="Lookup Table Number 3 2 2 5" xfId="31072"/>
    <cellStyle name="Lookup Table Number 3 2 2 6" xfId="31073"/>
    <cellStyle name="Lookup Table Number 3 2 2 7" xfId="31074"/>
    <cellStyle name="Lookup Table Number 3 2 2 8" xfId="31075"/>
    <cellStyle name="Lookup Table Number 3 2 2 9" xfId="31076"/>
    <cellStyle name="Lookup Table Number 3 2 3" xfId="31077"/>
    <cellStyle name="Lookup Table Number 3 2 3 2" xfId="31078"/>
    <cellStyle name="Lookup Table Number 3 2 3 3" xfId="31079"/>
    <cellStyle name="Lookup Table Number 3 2 3 4" xfId="31080"/>
    <cellStyle name="Lookup Table Number 3 2 3 5" xfId="31081"/>
    <cellStyle name="Lookup Table Number 3 2 3 6" xfId="31082"/>
    <cellStyle name="Lookup Table Number 3 2 3 7" xfId="31083"/>
    <cellStyle name="Lookup Table Number 3 2 3 8" xfId="31084"/>
    <cellStyle name="Lookup Table Number 3 2 3 9" xfId="31085"/>
    <cellStyle name="Lookup Table Number 3 2 4" xfId="31086"/>
    <cellStyle name="Lookup Table Number 3 2 5" xfId="31087"/>
    <cellStyle name="Lookup Table Number 3 2 6" xfId="31088"/>
    <cellStyle name="Lookup Table Number 3 2 7" xfId="31089"/>
    <cellStyle name="Lookup Table Number 3 2 8" xfId="31090"/>
    <cellStyle name="Lookup Table Number 3 2 9" xfId="31091"/>
    <cellStyle name="Lookup Table Number 3 3" xfId="31092"/>
    <cellStyle name="Lookup Table Number 3 3 10" xfId="31093"/>
    <cellStyle name="Lookup Table Number 3 3 2" xfId="31094"/>
    <cellStyle name="Lookup Table Number 3 3 2 2" xfId="31095"/>
    <cellStyle name="Lookup Table Number 3 3 2 3" xfId="31096"/>
    <cellStyle name="Lookup Table Number 3 3 2 4" xfId="31097"/>
    <cellStyle name="Lookup Table Number 3 3 2 5" xfId="31098"/>
    <cellStyle name="Lookup Table Number 3 3 2 6" xfId="31099"/>
    <cellStyle name="Lookup Table Number 3 3 2 7" xfId="31100"/>
    <cellStyle name="Lookup Table Number 3 3 2 8" xfId="31101"/>
    <cellStyle name="Lookup Table Number 3 3 2 9" xfId="31102"/>
    <cellStyle name="Lookup Table Number 3 3 3" xfId="31103"/>
    <cellStyle name="Lookup Table Number 3 3 4" xfId="31104"/>
    <cellStyle name="Lookup Table Number 3 3 5" xfId="31105"/>
    <cellStyle name="Lookup Table Number 3 3 6" xfId="31106"/>
    <cellStyle name="Lookup Table Number 3 3 7" xfId="31107"/>
    <cellStyle name="Lookup Table Number 3 3 8" xfId="31108"/>
    <cellStyle name="Lookup Table Number 3 3 9" xfId="31109"/>
    <cellStyle name="Lookup Table Number 3 4" xfId="31110"/>
    <cellStyle name="Lookup Table Number 3 4 2" xfId="31111"/>
    <cellStyle name="Lookup Table Number 3 4 3" xfId="31112"/>
    <cellStyle name="Lookup Table Number 3 4 4" xfId="31113"/>
    <cellStyle name="Lookup Table Number 3 4 5" xfId="31114"/>
    <cellStyle name="Lookup Table Number 3 4 6" xfId="31115"/>
    <cellStyle name="Lookup Table Number 3 4 7" xfId="31116"/>
    <cellStyle name="Lookup Table Number 3 4 8" xfId="31117"/>
    <cellStyle name="Lookup Table Number 3 4 9" xfId="31118"/>
    <cellStyle name="Lookup Table Number 3 5" xfId="31119"/>
    <cellStyle name="Lookup Table Number 3 6" xfId="31120"/>
    <cellStyle name="Lookup Table Number 3 7" xfId="31121"/>
    <cellStyle name="Lookup Table Number 3 8" xfId="31122"/>
    <cellStyle name="Lookup Table Number 3 9" xfId="31123"/>
    <cellStyle name="Lookup Table Number 4" xfId="31124"/>
    <cellStyle name="Lookup Table Number 4 10" xfId="31125"/>
    <cellStyle name="Lookup Table Number 4 11" xfId="31126"/>
    <cellStyle name="Lookup Table Number 4 12" xfId="31127"/>
    <cellStyle name="Lookup Table Number 4 2" xfId="31128"/>
    <cellStyle name="Lookup Table Number 4 2 10" xfId="31129"/>
    <cellStyle name="Lookup Table Number 4 2 11" xfId="31130"/>
    <cellStyle name="Lookup Table Number 4 2 2" xfId="31131"/>
    <cellStyle name="Lookup Table Number 4 2 2 10" xfId="31132"/>
    <cellStyle name="Lookup Table Number 4 2 2 2" xfId="31133"/>
    <cellStyle name="Lookup Table Number 4 2 2 2 2" xfId="31134"/>
    <cellStyle name="Lookup Table Number 4 2 2 2 3" xfId="31135"/>
    <cellStyle name="Lookup Table Number 4 2 2 2 4" xfId="31136"/>
    <cellStyle name="Lookup Table Number 4 2 2 2 5" xfId="31137"/>
    <cellStyle name="Lookup Table Number 4 2 2 2 6" xfId="31138"/>
    <cellStyle name="Lookup Table Number 4 2 2 2 7" xfId="31139"/>
    <cellStyle name="Lookup Table Number 4 2 2 2 8" xfId="31140"/>
    <cellStyle name="Lookup Table Number 4 2 2 2 9" xfId="31141"/>
    <cellStyle name="Lookup Table Number 4 2 2 3" xfId="31142"/>
    <cellStyle name="Lookup Table Number 4 2 2 4" xfId="31143"/>
    <cellStyle name="Lookup Table Number 4 2 2 5" xfId="31144"/>
    <cellStyle name="Lookup Table Number 4 2 2 6" xfId="31145"/>
    <cellStyle name="Lookup Table Number 4 2 2 7" xfId="31146"/>
    <cellStyle name="Lookup Table Number 4 2 2 8" xfId="31147"/>
    <cellStyle name="Lookup Table Number 4 2 2 9" xfId="31148"/>
    <cellStyle name="Lookup Table Number 4 2 3" xfId="31149"/>
    <cellStyle name="Lookup Table Number 4 2 3 2" xfId="31150"/>
    <cellStyle name="Lookup Table Number 4 2 3 3" xfId="31151"/>
    <cellStyle name="Lookup Table Number 4 2 3 4" xfId="31152"/>
    <cellStyle name="Lookup Table Number 4 2 3 5" xfId="31153"/>
    <cellStyle name="Lookup Table Number 4 2 3 6" xfId="31154"/>
    <cellStyle name="Lookup Table Number 4 2 3 7" xfId="31155"/>
    <cellStyle name="Lookup Table Number 4 2 3 8" xfId="31156"/>
    <cellStyle name="Lookup Table Number 4 2 3 9" xfId="31157"/>
    <cellStyle name="Lookup Table Number 4 2 4" xfId="31158"/>
    <cellStyle name="Lookup Table Number 4 2 5" xfId="31159"/>
    <cellStyle name="Lookup Table Number 4 2 6" xfId="31160"/>
    <cellStyle name="Lookup Table Number 4 2 7" xfId="31161"/>
    <cellStyle name="Lookup Table Number 4 2 8" xfId="31162"/>
    <cellStyle name="Lookup Table Number 4 2 9" xfId="31163"/>
    <cellStyle name="Lookup Table Number 4 3" xfId="31164"/>
    <cellStyle name="Lookup Table Number 4 3 10" xfId="31165"/>
    <cellStyle name="Lookup Table Number 4 3 2" xfId="31166"/>
    <cellStyle name="Lookup Table Number 4 3 2 2" xfId="31167"/>
    <cellStyle name="Lookup Table Number 4 3 2 3" xfId="31168"/>
    <cellStyle name="Lookup Table Number 4 3 2 4" xfId="31169"/>
    <cellStyle name="Lookup Table Number 4 3 2 5" xfId="31170"/>
    <cellStyle name="Lookup Table Number 4 3 2 6" xfId="31171"/>
    <cellStyle name="Lookup Table Number 4 3 2 7" xfId="31172"/>
    <cellStyle name="Lookup Table Number 4 3 2 8" xfId="31173"/>
    <cellStyle name="Lookup Table Number 4 3 2 9" xfId="31174"/>
    <cellStyle name="Lookup Table Number 4 3 3" xfId="31175"/>
    <cellStyle name="Lookup Table Number 4 3 4" xfId="31176"/>
    <cellStyle name="Lookup Table Number 4 3 5" xfId="31177"/>
    <cellStyle name="Lookup Table Number 4 3 6" xfId="31178"/>
    <cellStyle name="Lookup Table Number 4 3 7" xfId="31179"/>
    <cellStyle name="Lookup Table Number 4 3 8" xfId="31180"/>
    <cellStyle name="Lookup Table Number 4 3 9" xfId="31181"/>
    <cellStyle name="Lookup Table Number 4 4" xfId="31182"/>
    <cellStyle name="Lookup Table Number 4 4 2" xfId="31183"/>
    <cellStyle name="Lookup Table Number 4 4 3" xfId="31184"/>
    <cellStyle name="Lookup Table Number 4 4 4" xfId="31185"/>
    <cellStyle name="Lookup Table Number 4 4 5" xfId="31186"/>
    <cellStyle name="Lookup Table Number 4 4 6" xfId="31187"/>
    <cellStyle name="Lookup Table Number 4 4 7" xfId="31188"/>
    <cellStyle name="Lookup Table Number 4 4 8" xfId="31189"/>
    <cellStyle name="Lookup Table Number 4 4 9" xfId="31190"/>
    <cellStyle name="Lookup Table Number 4 5" xfId="31191"/>
    <cellStyle name="Lookup Table Number 4 6" xfId="31192"/>
    <cellStyle name="Lookup Table Number 4 7" xfId="31193"/>
    <cellStyle name="Lookup Table Number 4 8" xfId="31194"/>
    <cellStyle name="Lookup Table Number 4 9" xfId="31195"/>
    <cellStyle name="Lookup Table Number 5" xfId="31196"/>
    <cellStyle name="Lookup Table Number 5 10" xfId="31197"/>
    <cellStyle name="Lookup Table Number 5 11" xfId="31198"/>
    <cellStyle name="Lookup Table Number 5 2" xfId="31199"/>
    <cellStyle name="Lookup Table Number 5 2 10" xfId="31200"/>
    <cellStyle name="Lookup Table Number 5 2 2" xfId="31201"/>
    <cellStyle name="Lookup Table Number 5 2 2 2" xfId="31202"/>
    <cellStyle name="Lookup Table Number 5 2 2 3" xfId="31203"/>
    <cellStyle name="Lookup Table Number 5 2 2 4" xfId="31204"/>
    <cellStyle name="Lookup Table Number 5 2 2 5" xfId="31205"/>
    <cellStyle name="Lookup Table Number 5 2 2 6" xfId="31206"/>
    <cellStyle name="Lookup Table Number 5 2 2 7" xfId="31207"/>
    <cellStyle name="Lookup Table Number 5 2 2 8" xfId="31208"/>
    <cellStyle name="Lookup Table Number 5 2 2 9" xfId="31209"/>
    <cellStyle name="Lookup Table Number 5 2 3" xfId="31210"/>
    <cellStyle name="Lookup Table Number 5 2 4" xfId="31211"/>
    <cellStyle name="Lookup Table Number 5 2 5" xfId="31212"/>
    <cellStyle name="Lookup Table Number 5 2 6" xfId="31213"/>
    <cellStyle name="Lookup Table Number 5 2 7" xfId="31214"/>
    <cellStyle name="Lookup Table Number 5 2 8" xfId="31215"/>
    <cellStyle name="Lookup Table Number 5 2 9" xfId="31216"/>
    <cellStyle name="Lookup Table Number 5 3" xfId="31217"/>
    <cellStyle name="Lookup Table Number 5 3 2" xfId="31218"/>
    <cellStyle name="Lookup Table Number 5 3 3" xfId="31219"/>
    <cellStyle name="Lookup Table Number 5 3 4" xfId="31220"/>
    <cellStyle name="Lookup Table Number 5 3 5" xfId="31221"/>
    <cellStyle name="Lookup Table Number 5 3 6" xfId="31222"/>
    <cellStyle name="Lookup Table Number 5 3 7" xfId="31223"/>
    <cellStyle name="Lookup Table Number 5 3 8" xfId="31224"/>
    <cellStyle name="Lookup Table Number 5 3 9" xfId="31225"/>
    <cellStyle name="Lookup Table Number 5 4" xfId="31226"/>
    <cellStyle name="Lookup Table Number 5 5" xfId="31227"/>
    <cellStyle name="Lookup Table Number 5 6" xfId="31228"/>
    <cellStyle name="Lookup Table Number 5 7" xfId="31229"/>
    <cellStyle name="Lookup Table Number 5 8" xfId="31230"/>
    <cellStyle name="Lookup Table Number 5 9" xfId="31231"/>
    <cellStyle name="Lookup Table Number." xfId="31232"/>
    <cellStyle name="Lookup Table Number. 2" xfId="31233"/>
    <cellStyle name="Lookup Table Number. 2 2" xfId="31234"/>
    <cellStyle name="Lookup Table Number. 2 2 10" xfId="31235"/>
    <cellStyle name="Lookup Table Number. 2 2 11" xfId="31236"/>
    <cellStyle name="Lookup Table Number. 2 2 2" xfId="31237"/>
    <cellStyle name="Lookup Table Number. 2 2 2 10" xfId="31238"/>
    <cellStyle name="Lookup Table Number. 2 2 2 2" xfId="31239"/>
    <cellStyle name="Lookup Table Number. 2 2 2 2 2" xfId="31240"/>
    <cellStyle name="Lookup Table Number. 2 2 2 2 3" xfId="31241"/>
    <cellStyle name="Lookup Table Number. 2 2 2 2 4" xfId="31242"/>
    <cellStyle name="Lookup Table Number. 2 2 2 2 5" xfId="31243"/>
    <cellStyle name="Lookup Table Number. 2 2 2 2 6" xfId="31244"/>
    <cellStyle name="Lookup Table Number. 2 2 2 2 7" xfId="31245"/>
    <cellStyle name="Lookup Table Number. 2 2 2 2 8" xfId="31246"/>
    <cellStyle name="Lookup Table Number. 2 2 2 2 9" xfId="31247"/>
    <cellStyle name="Lookup Table Number. 2 2 2 3" xfId="31248"/>
    <cellStyle name="Lookup Table Number. 2 2 2 4" xfId="31249"/>
    <cellStyle name="Lookup Table Number. 2 2 2 5" xfId="31250"/>
    <cellStyle name="Lookup Table Number. 2 2 2 6" xfId="31251"/>
    <cellStyle name="Lookup Table Number. 2 2 2 7" xfId="31252"/>
    <cellStyle name="Lookup Table Number. 2 2 2 8" xfId="31253"/>
    <cellStyle name="Lookup Table Number. 2 2 2 9" xfId="31254"/>
    <cellStyle name="Lookup Table Number. 2 2 3" xfId="31255"/>
    <cellStyle name="Lookup Table Number. 2 2 3 2" xfId="31256"/>
    <cellStyle name="Lookup Table Number. 2 2 3 3" xfId="31257"/>
    <cellStyle name="Lookup Table Number. 2 2 3 4" xfId="31258"/>
    <cellStyle name="Lookup Table Number. 2 2 3 5" xfId="31259"/>
    <cellStyle name="Lookup Table Number. 2 2 3 6" xfId="31260"/>
    <cellStyle name="Lookup Table Number. 2 2 3 7" xfId="31261"/>
    <cellStyle name="Lookup Table Number. 2 2 3 8" xfId="31262"/>
    <cellStyle name="Lookup Table Number. 2 2 3 9" xfId="31263"/>
    <cellStyle name="Lookup Table Number. 2 2 4" xfId="31264"/>
    <cellStyle name="Lookup Table Number. 2 2 5" xfId="31265"/>
    <cellStyle name="Lookup Table Number. 2 2 6" xfId="31266"/>
    <cellStyle name="Lookup Table Number. 2 2 7" xfId="31267"/>
    <cellStyle name="Lookup Table Number. 2 2 8" xfId="31268"/>
    <cellStyle name="Lookup Table Number. 2 2 9" xfId="31269"/>
    <cellStyle name="Lookup Table Number. 3" xfId="31270"/>
    <cellStyle name="Lookup Table Number. 3 10" xfId="31271"/>
    <cellStyle name="Lookup Table Number. 3 11" xfId="31272"/>
    <cellStyle name="Lookup Table Number. 3 2" xfId="31273"/>
    <cellStyle name="Lookup Table Number. 3 2 10" xfId="31274"/>
    <cellStyle name="Lookup Table Number. 3 2 2" xfId="31275"/>
    <cellStyle name="Lookup Table Number. 3 2 2 2" xfId="31276"/>
    <cellStyle name="Lookup Table Number. 3 2 2 3" xfId="31277"/>
    <cellStyle name="Lookup Table Number. 3 2 2 4" xfId="31278"/>
    <cellStyle name="Lookup Table Number. 3 2 2 5" xfId="31279"/>
    <cellStyle name="Lookup Table Number. 3 2 2 6" xfId="31280"/>
    <cellStyle name="Lookup Table Number. 3 2 2 7" xfId="31281"/>
    <cellStyle name="Lookup Table Number. 3 2 2 8" xfId="31282"/>
    <cellStyle name="Lookup Table Number. 3 2 2 9" xfId="31283"/>
    <cellStyle name="Lookup Table Number. 3 2 3" xfId="31284"/>
    <cellStyle name="Lookup Table Number. 3 2 4" xfId="31285"/>
    <cellStyle name="Lookup Table Number. 3 2 5" xfId="31286"/>
    <cellStyle name="Lookup Table Number. 3 2 6" xfId="31287"/>
    <cellStyle name="Lookup Table Number. 3 2 7" xfId="31288"/>
    <cellStyle name="Lookup Table Number. 3 2 8" xfId="31289"/>
    <cellStyle name="Lookup Table Number. 3 2 9" xfId="31290"/>
    <cellStyle name="Lookup Table Number. 3 3" xfId="31291"/>
    <cellStyle name="Lookup Table Number. 3 3 2" xfId="31292"/>
    <cellStyle name="Lookup Table Number. 3 3 3" xfId="31293"/>
    <cellStyle name="Lookup Table Number. 3 3 4" xfId="31294"/>
    <cellStyle name="Lookup Table Number. 3 3 5" xfId="31295"/>
    <cellStyle name="Lookup Table Number. 3 3 6" xfId="31296"/>
    <cellStyle name="Lookup Table Number. 3 3 7" xfId="31297"/>
    <cellStyle name="Lookup Table Number. 3 3 8" xfId="31298"/>
    <cellStyle name="Lookup Table Number. 3 3 9" xfId="31299"/>
    <cellStyle name="Lookup Table Number. 3 4" xfId="31300"/>
    <cellStyle name="Lookup Table Number. 3 5" xfId="31301"/>
    <cellStyle name="Lookup Table Number. 3 6" xfId="31302"/>
    <cellStyle name="Lookup Table Number. 3 7" xfId="31303"/>
    <cellStyle name="Lookup Table Number. 3 8" xfId="31304"/>
    <cellStyle name="Lookup Table Number. 3 9" xfId="31305"/>
    <cellStyle name="Lookup Table Number_Current_Yr" xfId="31306"/>
    <cellStyle name="LS Input Lookup Label" xfId="31307"/>
    <cellStyle name="LS Input Lookup Label 10" xfId="31308"/>
    <cellStyle name="LS Input Lookup Label 10 10" xfId="31309"/>
    <cellStyle name="LS Input Lookup Label 10 11" xfId="31310"/>
    <cellStyle name="LS Input Lookup Label 10 2" xfId="31311"/>
    <cellStyle name="LS Input Lookup Label 10 2 10" xfId="31312"/>
    <cellStyle name="LS Input Lookup Label 10 2 2" xfId="31313"/>
    <cellStyle name="LS Input Lookup Label 10 2 2 2" xfId="31314"/>
    <cellStyle name="LS Input Lookup Label 10 2 2 3" xfId="31315"/>
    <cellStyle name="LS Input Lookup Label 10 2 2 4" xfId="31316"/>
    <cellStyle name="LS Input Lookup Label 10 2 2 5" xfId="31317"/>
    <cellStyle name="LS Input Lookup Label 10 2 2 6" xfId="31318"/>
    <cellStyle name="LS Input Lookup Label 10 2 2 7" xfId="31319"/>
    <cellStyle name="LS Input Lookup Label 10 2 2 8" xfId="31320"/>
    <cellStyle name="LS Input Lookup Label 10 2 2 9" xfId="31321"/>
    <cellStyle name="LS Input Lookup Label 10 2 3" xfId="31322"/>
    <cellStyle name="LS Input Lookup Label 10 2 4" xfId="31323"/>
    <cellStyle name="LS Input Lookup Label 10 2 5" xfId="31324"/>
    <cellStyle name="LS Input Lookup Label 10 2 6" xfId="31325"/>
    <cellStyle name="LS Input Lookup Label 10 2 7" xfId="31326"/>
    <cellStyle name="LS Input Lookup Label 10 2 8" xfId="31327"/>
    <cellStyle name="LS Input Lookup Label 10 2 9" xfId="31328"/>
    <cellStyle name="LS Input Lookup Label 10 3" xfId="31329"/>
    <cellStyle name="LS Input Lookup Label 10 3 2" xfId="31330"/>
    <cellStyle name="LS Input Lookup Label 10 3 3" xfId="31331"/>
    <cellStyle name="LS Input Lookup Label 10 3 4" xfId="31332"/>
    <cellStyle name="LS Input Lookup Label 10 3 5" xfId="31333"/>
    <cellStyle name="LS Input Lookup Label 10 3 6" xfId="31334"/>
    <cellStyle name="LS Input Lookup Label 10 3 7" xfId="31335"/>
    <cellStyle name="LS Input Lookup Label 10 3 8" xfId="31336"/>
    <cellStyle name="LS Input Lookup Label 10 3 9" xfId="31337"/>
    <cellStyle name="LS Input Lookup Label 10 4" xfId="31338"/>
    <cellStyle name="LS Input Lookup Label 10 5" xfId="31339"/>
    <cellStyle name="LS Input Lookup Label 10 6" xfId="31340"/>
    <cellStyle name="LS Input Lookup Label 10 7" xfId="31341"/>
    <cellStyle name="LS Input Lookup Label 10 8" xfId="31342"/>
    <cellStyle name="LS Input Lookup Label 10 9" xfId="31343"/>
    <cellStyle name="LS Input Lookup Label 11" xfId="31344"/>
    <cellStyle name="LS Input Lookup Label 11 10" xfId="31345"/>
    <cellStyle name="LS Input Lookup Label 11 11" xfId="31346"/>
    <cellStyle name="LS Input Lookup Label 11 2" xfId="31347"/>
    <cellStyle name="LS Input Lookup Label 11 2 10" xfId="31348"/>
    <cellStyle name="LS Input Lookup Label 11 2 2" xfId="31349"/>
    <cellStyle name="LS Input Lookup Label 11 2 2 2" xfId="31350"/>
    <cellStyle name="LS Input Lookup Label 11 2 2 3" xfId="31351"/>
    <cellStyle name="LS Input Lookup Label 11 2 2 4" xfId="31352"/>
    <cellStyle name="LS Input Lookup Label 11 2 2 5" xfId="31353"/>
    <cellStyle name="LS Input Lookup Label 11 2 2 6" xfId="31354"/>
    <cellStyle name="LS Input Lookup Label 11 2 2 7" xfId="31355"/>
    <cellStyle name="LS Input Lookup Label 11 2 2 8" xfId="31356"/>
    <cellStyle name="LS Input Lookup Label 11 2 2 9" xfId="31357"/>
    <cellStyle name="LS Input Lookup Label 11 2 3" xfId="31358"/>
    <cellStyle name="LS Input Lookup Label 11 2 4" xfId="31359"/>
    <cellStyle name="LS Input Lookup Label 11 2 5" xfId="31360"/>
    <cellStyle name="LS Input Lookup Label 11 2 6" xfId="31361"/>
    <cellStyle name="LS Input Lookup Label 11 2 7" xfId="31362"/>
    <cellStyle name="LS Input Lookup Label 11 2 8" xfId="31363"/>
    <cellStyle name="LS Input Lookup Label 11 2 9" xfId="31364"/>
    <cellStyle name="LS Input Lookup Label 11 3" xfId="31365"/>
    <cellStyle name="LS Input Lookup Label 11 3 2" xfId="31366"/>
    <cellStyle name="LS Input Lookup Label 11 3 3" xfId="31367"/>
    <cellStyle name="LS Input Lookup Label 11 3 4" xfId="31368"/>
    <cellStyle name="LS Input Lookup Label 11 3 5" xfId="31369"/>
    <cellStyle name="LS Input Lookup Label 11 3 6" xfId="31370"/>
    <cellStyle name="LS Input Lookup Label 11 3 7" xfId="31371"/>
    <cellStyle name="LS Input Lookup Label 11 3 8" xfId="31372"/>
    <cellStyle name="LS Input Lookup Label 11 3 9" xfId="31373"/>
    <cellStyle name="LS Input Lookup Label 11 4" xfId="31374"/>
    <cellStyle name="LS Input Lookup Label 11 5" xfId="31375"/>
    <cellStyle name="LS Input Lookup Label 11 6" xfId="31376"/>
    <cellStyle name="LS Input Lookup Label 11 7" xfId="31377"/>
    <cellStyle name="LS Input Lookup Label 11 8" xfId="31378"/>
    <cellStyle name="LS Input Lookup Label 11 9" xfId="31379"/>
    <cellStyle name="LS Input Lookup Label 12" xfId="31380"/>
    <cellStyle name="LS Input Lookup Label 12 10" xfId="31381"/>
    <cellStyle name="LS Input Lookup Label 12 2" xfId="31382"/>
    <cellStyle name="LS Input Lookup Label 12 2 2" xfId="31383"/>
    <cellStyle name="LS Input Lookup Label 12 2 3" xfId="31384"/>
    <cellStyle name="LS Input Lookup Label 12 2 4" xfId="31385"/>
    <cellStyle name="LS Input Lookup Label 12 2 5" xfId="31386"/>
    <cellStyle name="LS Input Lookup Label 12 2 6" xfId="31387"/>
    <cellStyle name="LS Input Lookup Label 12 2 7" xfId="31388"/>
    <cellStyle name="LS Input Lookup Label 12 2 8" xfId="31389"/>
    <cellStyle name="LS Input Lookup Label 12 2 9" xfId="31390"/>
    <cellStyle name="LS Input Lookup Label 12 3" xfId="31391"/>
    <cellStyle name="LS Input Lookup Label 12 4" xfId="31392"/>
    <cellStyle name="LS Input Lookup Label 12 5" xfId="31393"/>
    <cellStyle name="LS Input Lookup Label 12 6" xfId="31394"/>
    <cellStyle name="LS Input Lookup Label 12 7" xfId="31395"/>
    <cellStyle name="LS Input Lookup Label 12 8" xfId="31396"/>
    <cellStyle name="LS Input Lookup Label 12 9" xfId="31397"/>
    <cellStyle name="LS Input Lookup Label 13" xfId="31398"/>
    <cellStyle name="LS Input Lookup Label 13 2" xfId="31399"/>
    <cellStyle name="LS Input Lookup Label 13 3" xfId="31400"/>
    <cellStyle name="LS Input Lookup Label 13 4" xfId="31401"/>
    <cellStyle name="LS Input Lookup Label 13 5" xfId="31402"/>
    <cellStyle name="LS Input Lookup Label 13 6" xfId="31403"/>
    <cellStyle name="LS Input Lookup Label 13 7" xfId="31404"/>
    <cellStyle name="LS Input Lookup Label 13 8" xfId="31405"/>
    <cellStyle name="LS Input Lookup Label 13 9" xfId="31406"/>
    <cellStyle name="LS Input Lookup Label 14" xfId="31407"/>
    <cellStyle name="LS Input Lookup Label 15" xfId="31408"/>
    <cellStyle name="LS Input Lookup Label 16" xfId="31409"/>
    <cellStyle name="LS Input Lookup Label 17" xfId="31410"/>
    <cellStyle name="LS Input Lookup Label 2" xfId="31411"/>
    <cellStyle name="LS Input Lookup Label 2 10" xfId="31412"/>
    <cellStyle name="LS Input Lookup Label 2 11" xfId="31413"/>
    <cellStyle name="LS Input Lookup Label 2 12" xfId="31414"/>
    <cellStyle name="LS Input Lookup Label 2 13" xfId="31415"/>
    <cellStyle name="LS Input Lookup Label 2 14" xfId="31416"/>
    <cellStyle name="LS Input Lookup Label 2 15" xfId="31417"/>
    <cellStyle name="LS Input Lookup Label 2 16" xfId="31418"/>
    <cellStyle name="LS Input Lookup Label 2 17" xfId="31419"/>
    <cellStyle name="LS Input Lookup Label 2 18" xfId="31420"/>
    <cellStyle name="LS Input Lookup Label 2 2" xfId="31421"/>
    <cellStyle name="LS Input Lookup Label 2 2 10" xfId="31422"/>
    <cellStyle name="LS Input Lookup Label 2 2 11" xfId="31423"/>
    <cellStyle name="LS Input Lookup Label 2 2 12" xfId="31424"/>
    <cellStyle name="LS Input Lookup Label 2 2 13" xfId="31425"/>
    <cellStyle name="LS Input Lookup Label 2 2 2" xfId="31426"/>
    <cellStyle name="LS Input Lookup Label 2 2 2 10" xfId="31427"/>
    <cellStyle name="LS Input Lookup Label 2 2 2 11" xfId="31428"/>
    <cellStyle name="LS Input Lookup Label 2 2 2 12" xfId="31429"/>
    <cellStyle name="LS Input Lookup Label 2 2 2 2" xfId="31430"/>
    <cellStyle name="LS Input Lookup Label 2 2 2 2 10" xfId="31431"/>
    <cellStyle name="LS Input Lookup Label 2 2 2 2 11" xfId="31432"/>
    <cellStyle name="LS Input Lookup Label 2 2 2 2 2" xfId="31433"/>
    <cellStyle name="LS Input Lookup Label 2 2 2 2 2 10" xfId="31434"/>
    <cellStyle name="LS Input Lookup Label 2 2 2 2 2 2" xfId="31435"/>
    <cellStyle name="LS Input Lookup Label 2 2 2 2 2 2 2" xfId="31436"/>
    <cellStyle name="LS Input Lookup Label 2 2 2 2 2 2 3" xfId="31437"/>
    <cellStyle name="LS Input Lookup Label 2 2 2 2 2 2 4" xfId="31438"/>
    <cellStyle name="LS Input Lookup Label 2 2 2 2 2 2 5" xfId="31439"/>
    <cellStyle name="LS Input Lookup Label 2 2 2 2 2 2 6" xfId="31440"/>
    <cellStyle name="LS Input Lookup Label 2 2 2 2 2 2 7" xfId="31441"/>
    <cellStyle name="LS Input Lookup Label 2 2 2 2 2 2 8" xfId="31442"/>
    <cellStyle name="LS Input Lookup Label 2 2 2 2 2 2 9" xfId="31443"/>
    <cellStyle name="LS Input Lookup Label 2 2 2 2 2 3" xfId="31444"/>
    <cellStyle name="LS Input Lookup Label 2 2 2 2 2 4" xfId="31445"/>
    <cellStyle name="LS Input Lookup Label 2 2 2 2 2 5" xfId="31446"/>
    <cellStyle name="LS Input Lookup Label 2 2 2 2 2 6" xfId="31447"/>
    <cellStyle name="LS Input Lookup Label 2 2 2 2 2 7" xfId="31448"/>
    <cellStyle name="LS Input Lookup Label 2 2 2 2 2 8" xfId="31449"/>
    <cellStyle name="LS Input Lookup Label 2 2 2 2 2 9" xfId="31450"/>
    <cellStyle name="LS Input Lookup Label 2 2 2 2 3" xfId="31451"/>
    <cellStyle name="LS Input Lookup Label 2 2 2 2 3 2" xfId="31452"/>
    <cellStyle name="LS Input Lookup Label 2 2 2 2 3 3" xfId="31453"/>
    <cellStyle name="LS Input Lookup Label 2 2 2 2 3 4" xfId="31454"/>
    <cellStyle name="LS Input Lookup Label 2 2 2 2 3 5" xfId="31455"/>
    <cellStyle name="LS Input Lookup Label 2 2 2 2 3 6" xfId="31456"/>
    <cellStyle name="LS Input Lookup Label 2 2 2 2 3 7" xfId="31457"/>
    <cellStyle name="LS Input Lookup Label 2 2 2 2 3 8" xfId="31458"/>
    <cellStyle name="LS Input Lookup Label 2 2 2 2 3 9" xfId="31459"/>
    <cellStyle name="LS Input Lookup Label 2 2 2 2 4" xfId="31460"/>
    <cellStyle name="LS Input Lookup Label 2 2 2 2 5" xfId="31461"/>
    <cellStyle name="LS Input Lookup Label 2 2 2 2 6" xfId="31462"/>
    <cellStyle name="LS Input Lookup Label 2 2 2 2 7" xfId="31463"/>
    <cellStyle name="LS Input Lookup Label 2 2 2 2 8" xfId="31464"/>
    <cellStyle name="LS Input Lookup Label 2 2 2 2 9" xfId="31465"/>
    <cellStyle name="LS Input Lookup Label 2 2 2 3" xfId="31466"/>
    <cellStyle name="LS Input Lookup Label 2 2 2 3 10" xfId="31467"/>
    <cellStyle name="LS Input Lookup Label 2 2 2 3 2" xfId="31468"/>
    <cellStyle name="LS Input Lookup Label 2 2 2 3 2 2" xfId="31469"/>
    <cellStyle name="LS Input Lookup Label 2 2 2 3 2 3" xfId="31470"/>
    <cellStyle name="LS Input Lookup Label 2 2 2 3 2 4" xfId="31471"/>
    <cellStyle name="LS Input Lookup Label 2 2 2 3 2 5" xfId="31472"/>
    <cellStyle name="LS Input Lookup Label 2 2 2 3 2 6" xfId="31473"/>
    <cellStyle name="LS Input Lookup Label 2 2 2 3 2 7" xfId="31474"/>
    <cellStyle name="LS Input Lookup Label 2 2 2 3 2 8" xfId="31475"/>
    <cellStyle name="LS Input Lookup Label 2 2 2 3 2 9" xfId="31476"/>
    <cellStyle name="LS Input Lookup Label 2 2 2 3 3" xfId="31477"/>
    <cellStyle name="LS Input Lookup Label 2 2 2 3 4" xfId="31478"/>
    <cellStyle name="LS Input Lookup Label 2 2 2 3 5" xfId="31479"/>
    <cellStyle name="LS Input Lookup Label 2 2 2 3 6" xfId="31480"/>
    <cellStyle name="LS Input Lookup Label 2 2 2 3 7" xfId="31481"/>
    <cellStyle name="LS Input Lookup Label 2 2 2 3 8" xfId="31482"/>
    <cellStyle name="LS Input Lookup Label 2 2 2 3 9" xfId="31483"/>
    <cellStyle name="LS Input Lookup Label 2 2 2 4" xfId="31484"/>
    <cellStyle name="LS Input Lookup Label 2 2 2 4 2" xfId="31485"/>
    <cellStyle name="LS Input Lookup Label 2 2 2 4 3" xfId="31486"/>
    <cellStyle name="LS Input Lookup Label 2 2 2 4 4" xfId="31487"/>
    <cellStyle name="LS Input Lookup Label 2 2 2 4 5" xfId="31488"/>
    <cellStyle name="LS Input Lookup Label 2 2 2 4 6" xfId="31489"/>
    <cellStyle name="LS Input Lookup Label 2 2 2 4 7" xfId="31490"/>
    <cellStyle name="LS Input Lookup Label 2 2 2 4 8" xfId="31491"/>
    <cellStyle name="LS Input Lookup Label 2 2 2 4 9" xfId="31492"/>
    <cellStyle name="LS Input Lookup Label 2 2 2 5" xfId="31493"/>
    <cellStyle name="LS Input Lookup Label 2 2 2 6" xfId="31494"/>
    <cellStyle name="LS Input Lookup Label 2 2 2 7" xfId="31495"/>
    <cellStyle name="LS Input Lookup Label 2 2 2 8" xfId="31496"/>
    <cellStyle name="LS Input Lookup Label 2 2 2 9" xfId="31497"/>
    <cellStyle name="LS Input Lookup Label 2 2 3" xfId="31498"/>
    <cellStyle name="LS Input Lookup Label 2 2 3 10" xfId="31499"/>
    <cellStyle name="LS Input Lookup Label 2 2 3 11" xfId="31500"/>
    <cellStyle name="LS Input Lookup Label 2 2 3 2" xfId="31501"/>
    <cellStyle name="LS Input Lookup Label 2 2 3 2 10" xfId="31502"/>
    <cellStyle name="LS Input Lookup Label 2 2 3 2 2" xfId="31503"/>
    <cellStyle name="LS Input Lookup Label 2 2 3 2 2 2" xfId="31504"/>
    <cellStyle name="LS Input Lookup Label 2 2 3 2 2 3" xfId="31505"/>
    <cellStyle name="LS Input Lookup Label 2 2 3 2 2 4" xfId="31506"/>
    <cellStyle name="LS Input Lookup Label 2 2 3 2 2 5" xfId="31507"/>
    <cellStyle name="LS Input Lookup Label 2 2 3 2 2 6" xfId="31508"/>
    <cellStyle name="LS Input Lookup Label 2 2 3 2 2 7" xfId="31509"/>
    <cellStyle name="LS Input Lookup Label 2 2 3 2 2 8" xfId="31510"/>
    <cellStyle name="LS Input Lookup Label 2 2 3 2 2 9" xfId="31511"/>
    <cellStyle name="LS Input Lookup Label 2 2 3 2 3" xfId="31512"/>
    <cellStyle name="LS Input Lookup Label 2 2 3 2 4" xfId="31513"/>
    <cellStyle name="LS Input Lookup Label 2 2 3 2 5" xfId="31514"/>
    <cellStyle name="LS Input Lookup Label 2 2 3 2 6" xfId="31515"/>
    <cellStyle name="LS Input Lookup Label 2 2 3 2 7" xfId="31516"/>
    <cellStyle name="LS Input Lookup Label 2 2 3 2 8" xfId="31517"/>
    <cellStyle name="LS Input Lookup Label 2 2 3 2 9" xfId="31518"/>
    <cellStyle name="LS Input Lookup Label 2 2 3 3" xfId="31519"/>
    <cellStyle name="LS Input Lookup Label 2 2 3 3 2" xfId="31520"/>
    <cellStyle name="LS Input Lookup Label 2 2 3 3 3" xfId="31521"/>
    <cellStyle name="LS Input Lookup Label 2 2 3 3 4" xfId="31522"/>
    <cellStyle name="LS Input Lookup Label 2 2 3 3 5" xfId="31523"/>
    <cellStyle name="LS Input Lookup Label 2 2 3 3 6" xfId="31524"/>
    <cellStyle name="LS Input Lookup Label 2 2 3 3 7" xfId="31525"/>
    <cellStyle name="LS Input Lookup Label 2 2 3 3 8" xfId="31526"/>
    <cellStyle name="LS Input Lookup Label 2 2 3 3 9" xfId="31527"/>
    <cellStyle name="LS Input Lookup Label 2 2 3 4" xfId="31528"/>
    <cellStyle name="LS Input Lookup Label 2 2 3 5" xfId="31529"/>
    <cellStyle name="LS Input Lookup Label 2 2 3 6" xfId="31530"/>
    <cellStyle name="LS Input Lookup Label 2 2 3 7" xfId="31531"/>
    <cellStyle name="LS Input Lookup Label 2 2 3 8" xfId="31532"/>
    <cellStyle name="LS Input Lookup Label 2 2 3 9" xfId="31533"/>
    <cellStyle name="LS Input Lookup Label 2 2 4" xfId="31534"/>
    <cellStyle name="LS Input Lookup Label 2 2 4 10" xfId="31535"/>
    <cellStyle name="LS Input Lookup Label 2 2 4 2" xfId="31536"/>
    <cellStyle name="LS Input Lookup Label 2 2 4 2 2" xfId="31537"/>
    <cellStyle name="LS Input Lookup Label 2 2 4 2 3" xfId="31538"/>
    <cellStyle name="LS Input Lookup Label 2 2 4 2 4" xfId="31539"/>
    <cellStyle name="LS Input Lookup Label 2 2 4 2 5" xfId="31540"/>
    <cellStyle name="LS Input Lookup Label 2 2 4 2 6" xfId="31541"/>
    <cellStyle name="LS Input Lookup Label 2 2 4 2 7" xfId="31542"/>
    <cellStyle name="LS Input Lookup Label 2 2 4 2 8" xfId="31543"/>
    <cellStyle name="LS Input Lookup Label 2 2 4 2 9" xfId="31544"/>
    <cellStyle name="LS Input Lookup Label 2 2 4 3" xfId="31545"/>
    <cellStyle name="LS Input Lookup Label 2 2 4 4" xfId="31546"/>
    <cellStyle name="LS Input Lookup Label 2 2 4 5" xfId="31547"/>
    <cellStyle name="LS Input Lookup Label 2 2 4 6" xfId="31548"/>
    <cellStyle name="LS Input Lookup Label 2 2 4 7" xfId="31549"/>
    <cellStyle name="LS Input Lookup Label 2 2 4 8" xfId="31550"/>
    <cellStyle name="LS Input Lookup Label 2 2 4 9" xfId="31551"/>
    <cellStyle name="LS Input Lookup Label 2 2 5" xfId="31552"/>
    <cellStyle name="LS Input Lookup Label 2 2 5 2" xfId="31553"/>
    <cellStyle name="LS Input Lookup Label 2 2 5 3" xfId="31554"/>
    <cellStyle name="LS Input Lookup Label 2 2 5 4" xfId="31555"/>
    <cellStyle name="LS Input Lookup Label 2 2 5 5" xfId="31556"/>
    <cellStyle name="LS Input Lookup Label 2 2 5 6" xfId="31557"/>
    <cellStyle name="LS Input Lookup Label 2 2 5 7" xfId="31558"/>
    <cellStyle name="LS Input Lookup Label 2 2 5 8" xfId="31559"/>
    <cellStyle name="LS Input Lookup Label 2 2 5 9" xfId="31560"/>
    <cellStyle name="LS Input Lookup Label 2 2 6" xfId="31561"/>
    <cellStyle name="LS Input Lookup Label 2 2 7" xfId="31562"/>
    <cellStyle name="LS Input Lookup Label 2 2 8" xfId="31563"/>
    <cellStyle name="LS Input Lookup Label 2 2 9" xfId="31564"/>
    <cellStyle name="LS Input Lookup Label 2 3" xfId="31565"/>
    <cellStyle name="LS Input Lookup Label 2 3 10" xfId="31566"/>
    <cellStyle name="LS Input Lookup Label 2 3 11" xfId="31567"/>
    <cellStyle name="LS Input Lookup Label 2 3 12" xfId="31568"/>
    <cellStyle name="LS Input Lookup Label 2 3 2" xfId="31569"/>
    <cellStyle name="LS Input Lookup Label 2 3 2 10" xfId="31570"/>
    <cellStyle name="LS Input Lookup Label 2 3 2 11" xfId="31571"/>
    <cellStyle name="LS Input Lookup Label 2 3 2 2" xfId="31572"/>
    <cellStyle name="LS Input Lookup Label 2 3 2 2 10" xfId="31573"/>
    <cellStyle name="LS Input Lookup Label 2 3 2 2 2" xfId="31574"/>
    <cellStyle name="LS Input Lookup Label 2 3 2 2 2 2" xfId="31575"/>
    <cellStyle name="LS Input Lookup Label 2 3 2 2 2 3" xfId="31576"/>
    <cellStyle name="LS Input Lookup Label 2 3 2 2 2 4" xfId="31577"/>
    <cellStyle name="LS Input Lookup Label 2 3 2 2 2 5" xfId="31578"/>
    <cellStyle name="LS Input Lookup Label 2 3 2 2 2 6" xfId="31579"/>
    <cellStyle name="LS Input Lookup Label 2 3 2 2 2 7" xfId="31580"/>
    <cellStyle name="LS Input Lookup Label 2 3 2 2 2 8" xfId="31581"/>
    <cellStyle name="LS Input Lookup Label 2 3 2 2 2 9" xfId="31582"/>
    <cellStyle name="LS Input Lookup Label 2 3 2 2 3" xfId="31583"/>
    <cellStyle name="LS Input Lookup Label 2 3 2 2 4" xfId="31584"/>
    <cellStyle name="LS Input Lookup Label 2 3 2 2 5" xfId="31585"/>
    <cellStyle name="LS Input Lookup Label 2 3 2 2 6" xfId="31586"/>
    <cellStyle name="LS Input Lookup Label 2 3 2 2 7" xfId="31587"/>
    <cellStyle name="LS Input Lookup Label 2 3 2 2 8" xfId="31588"/>
    <cellStyle name="LS Input Lookup Label 2 3 2 2 9" xfId="31589"/>
    <cellStyle name="LS Input Lookup Label 2 3 2 3" xfId="31590"/>
    <cellStyle name="LS Input Lookup Label 2 3 2 3 2" xfId="31591"/>
    <cellStyle name="LS Input Lookup Label 2 3 2 3 3" xfId="31592"/>
    <cellStyle name="LS Input Lookup Label 2 3 2 3 4" xfId="31593"/>
    <cellStyle name="LS Input Lookup Label 2 3 2 3 5" xfId="31594"/>
    <cellStyle name="LS Input Lookup Label 2 3 2 3 6" xfId="31595"/>
    <cellStyle name="LS Input Lookup Label 2 3 2 3 7" xfId="31596"/>
    <cellStyle name="LS Input Lookup Label 2 3 2 3 8" xfId="31597"/>
    <cellStyle name="LS Input Lookup Label 2 3 2 3 9" xfId="31598"/>
    <cellStyle name="LS Input Lookup Label 2 3 2 4" xfId="31599"/>
    <cellStyle name="LS Input Lookup Label 2 3 2 5" xfId="31600"/>
    <cellStyle name="LS Input Lookup Label 2 3 2 6" xfId="31601"/>
    <cellStyle name="LS Input Lookup Label 2 3 2 7" xfId="31602"/>
    <cellStyle name="LS Input Lookup Label 2 3 2 8" xfId="31603"/>
    <cellStyle name="LS Input Lookup Label 2 3 2 9" xfId="31604"/>
    <cellStyle name="LS Input Lookup Label 2 3 3" xfId="31605"/>
    <cellStyle name="LS Input Lookup Label 2 3 3 10" xfId="31606"/>
    <cellStyle name="LS Input Lookup Label 2 3 3 2" xfId="31607"/>
    <cellStyle name="LS Input Lookup Label 2 3 3 2 2" xfId="31608"/>
    <cellStyle name="LS Input Lookup Label 2 3 3 2 3" xfId="31609"/>
    <cellStyle name="LS Input Lookup Label 2 3 3 2 4" xfId="31610"/>
    <cellStyle name="LS Input Lookup Label 2 3 3 2 5" xfId="31611"/>
    <cellStyle name="LS Input Lookup Label 2 3 3 2 6" xfId="31612"/>
    <cellStyle name="LS Input Lookup Label 2 3 3 2 7" xfId="31613"/>
    <cellStyle name="LS Input Lookup Label 2 3 3 2 8" xfId="31614"/>
    <cellStyle name="LS Input Lookup Label 2 3 3 2 9" xfId="31615"/>
    <cellStyle name="LS Input Lookup Label 2 3 3 3" xfId="31616"/>
    <cellStyle name="LS Input Lookup Label 2 3 3 4" xfId="31617"/>
    <cellStyle name="LS Input Lookup Label 2 3 3 5" xfId="31618"/>
    <cellStyle name="LS Input Lookup Label 2 3 3 6" xfId="31619"/>
    <cellStyle name="LS Input Lookup Label 2 3 3 7" xfId="31620"/>
    <cellStyle name="LS Input Lookup Label 2 3 3 8" xfId="31621"/>
    <cellStyle name="LS Input Lookup Label 2 3 3 9" xfId="31622"/>
    <cellStyle name="LS Input Lookup Label 2 3 4" xfId="31623"/>
    <cellStyle name="LS Input Lookup Label 2 3 4 2" xfId="31624"/>
    <cellStyle name="LS Input Lookup Label 2 3 4 3" xfId="31625"/>
    <cellStyle name="LS Input Lookup Label 2 3 4 4" xfId="31626"/>
    <cellStyle name="LS Input Lookup Label 2 3 4 5" xfId="31627"/>
    <cellStyle name="LS Input Lookup Label 2 3 4 6" xfId="31628"/>
    <cellStyle name="LS Input Lookup Label 2 3 4 7" xfId="31629"/>
    <cellStyle name="LS Input Lookup Label 2 3 4 8" xfId="31630"/>
    <cellStyle name="LS Input Lookup Label 2 3 4 9" xfId="31631"/>
    <cellStyle name="LS Input Lookup Label 2 3 5" xfId="31632"/>
    <cellStyle name="LS Input Lookup Label 2 3 6" xfId="31633"/>
    <cellStyle name="LS Input Lookup Label 2 3 7" xfId="31634"/>
    <cellStyle name="LS Input Lookup Label 2 3 8" xfId="31635"/>
    <cellStyle name="LS Input Lookup Label 2 3 9" xfId="31636"/>
    <cellStyle name="LS Input Lookup Label 2 4" xfId="31637"/>
    <cellStyle name="LS Input Lookup Label 2 4 10" xfId="31638"/>
    <cellStyle name="LS Input Lookup Label 2 4 11" xfId="31639"/>
    <cellStyle name="LS Input Lookup Label 2 4 12" xfId="31640"/>
    <cellStyle name="LS Input Lookup Label 2 4 2" xfId="31641"/>
    <cellStyle name="LS Input Lookup Label 2 4 2 10" xfId="31642"/>
    <cellStyle name="LS Input Lookup Label 2 4 2 11" xfId="31643"/>
    <cellStyle name="LS Input Lookup Label 2 4 2 2" xfId="31644"/>
    <cellStyle name="LS Input Lookup Label 2 4 2 2 10" xfId="31645"/>
    <cellStyle name="LS Input Lookup Label 2 4 2 2 2" xfId="31646"/>
    <cellStyle name="LS Input Lookup Label 2 4 2 2 2 2" xfId="31647"/>
    <cellStyle name="LS Input Lookup Label 2 4 2 2 2 3" xfId="31648"/>
    <cellStyle name="LS Input Lookup Label 2 4 2 2 2 4" xfId="31649"/>
    <cellStyle name="LS Input Lookup Label 2 4 2 2 2 5" xfId="31650"/>
    <cellStyle name="LS Input Lookup Label 2 4 2 2 2 6" xfId="31651"/>
    <cellStyle name="LS Input Lookup Label 2 4 2 2 2 7" xfId="31652"/>
    <cellStyle name="LS Input Lookup Label 2 4 2 2 2 8" xfId="31653"/>
    <cellStyle name="LS Input Lookup Label 2 4 2 2 2 9" xfId="31654"/>
    <cellStyle name="LS Input Lookup Label 2 4 2 2 3" xfId="31655"/>
    <cellStyle name="LS Input Lookup Label 2 4 2 2 4" xfId="31656"/>
    <cellStyle name="LS Input Lookup Label 2 4 2 2 5" xfId="31657"/>
    <cellStyle name="LS Input Lookup Label 2 4 2 2 6" xfId="31658"/>
    <cellStyle name="LS Input Lookup Label 2 4 2 2 7" xfId="31659"/>
    <cellStyle name="LS Input Lookup Label 2 4 2 2 8" xfId="31660"/>
    <cellStyle name="LS Input Lookup Label 2 4 2 2 9" xfId="31661"/>
    <cellStyle name="LS Input Lookup Label 2 4 2 3" xfId="31662"/>
    <cellStyle name="LS Input Lookup Label 2 4 2 3 2" xfId="31663"/>
    <cellStyle name="LS Input Lookup Label 2 4 2 3 3" xfId="31664"/>
    <cellStyle name="LS Input Lookup Label 2 4 2 3 4" xfId="31665"/>
    <cellStyle name="LS Input Lookup Label 2 4 2 3 5" xfId="31666"/>
    <cellStyle name="LS Input Lookup Label 2 4 2 3 6" xfId="31667"/>
    <cellStyle name="LS Input Lookup Label 2 4 2 3 7" xfId="31668"/>
    <cellStyle name="LS Input Lookup Label 2 4 2 3 8" xfId="31669"/>
    <cellStyle name="LS Input Lookup Label 2 4 2 3 9" xfId="31670"/>
    <cellStyle name="LS Input Lookup Label 2 4 2 4" xfId="31671"/>
    <cellStyle name="LS Input Lookup Label 2 4 2 5" xfId="31672"/>
    <cellStyle name="LS Input Lookup Label 2 4 2 6" xfId="31673"/>
    <cellStyle name="LS Input Lookup Label 2 4 2 7" xfId="31674"/>
    <cellStyle name="LS Input Lookup Label 2 4 2 8" xfId="31675"/>
    <cellStyle name="LS Input Lookup Label 2 4 2 9" xfId="31676"/>
    <cellStyle name="LS Input Lookup Label 2 4 3" xfId="31677"/>
    <cellStyle name="LS Input Lookup Label 2 4 3 10" xfId="31678"/>
    <cellStyle name="LS Input Lookup Label 2 4 3 2" xfId="31679"/>
    <cellStyle name="LS Input Lookup Label 2 4 3 2 2" xfId="31680"/>
    <cellStyle name="LS Input Lookup Label 2 4 3 2 3" xfId="31681"/>
    <cellStyle name="LS Input Lookup Label 2 4 3 2 4" xfId="31682"/>
    <cellStyle name="LS Input Lookup Label 2 4 3 2 5" xfId="31683"/>
    <cellStyle name="LS Input Lookup Label 2 4 3 2 6" xfId="31684"/>
    <cellStyle name="LS Input Lookup Label 2 4 3 2 7" xfId="31685"/>
    <cellStyle name="LS Input Lookup Label 2 4 3 2 8" xfId="31686"/>
    <cellStyle name="LS Input Lookup Label 2 4 3 2 9" xfId="31687"/>
    <cellStyle name="LS Input Lookup Label 2 4 3 3" xfId="31688"/>
    <cellStyle name="LS Input Lookup Label 2 4 3 4" xfId="31689"/>
    <cellStyle name="LS Input Lookup Label 2 4 3 5" xfId="31690"/>
    <cellStyle name="LS Input Lookup Label 2 4 3 6" xfId="31691"/>
    <cellStyle name="LS Input Lookup Label 2 4 3 7" xfId="31692"/>
    <cellStyle name="LS Input Lookup Label 2 4 3 8" xfId="31693"/>
    <cellStyle name="LS Input Lookup Label 2 4 3 9" xfId="31694"/>
    <cellStyle name="LS Input Lookup Label 2 4 4" xfId="31695"/>
    <cellStyle name="LS Input Lookup Label 2 4 4 2" xfId="31696"/>
    <cellStyle name="LS Input Lookup Label 2 4 4 3" xfId="31697"/>
    <cellStyle name="LS Input Lookup Label 2 4 4 4" xfId="31698"/>
    <cellStyle name="LS Input Lookup Label 2 4 4 5" xfId="31699"/>
    <cellStyle name="LS Input Lookup Label 2 4 4 6" xfId="31700"/>
    <cellStyle name="LS Input Lookup Label 2 4 4 7" xfId="31701"/>
    <cellStyle name="LS Input Lookup Label 2 4 4 8" xfId="31702"/>
    <cellStyle name="LS Input Lookup Label 2 4 4 9" xfId="31703"/>
    <cellStyle name="LS Input Lookup Label 2 4 5" xfId="31704"/>
    <cellStyle name="LS Input Lookup Label 2 4 6" xfId="31705"/>
    <cellStyle name="LS Input Lookup Label 2 4 7" xfId="31706"/>
    <cellStyle name="LS Input Lookup Label 2 4 8" xfId="31707"/>
    <cellStyle name="LS Input Lookup Label 2 4 9" xfId="31708"/>
    <cellStyle name="LS Input Lookup Label 2 5" xfId="31709"/>
    <cellStyle name="LS Input Lookup Label 2 5 10" xfId="31710"/>
    <cellStyle name="LS Input Lookup Label 2 5 11" xfId="31711"/>
    <cellStyle name="LS Input Lookup Label 2 5 12" xfId="31712"/>
    <cellStyle name="LS Input Lookup Label 2 5 2" xfId="31713"/>
    <cellStyle name="LS Input Lookup Label 2 5 2 10" xfId="31714"/>
    <cellStyle name="LS Input Lookup Label 2 5 2 11" xfId="31715"/>
    <cellStyle name="LS Input Lookup Label 2 5 2 2" xfId="31716"/>
    <cellStyle name="LS Input Lookup Label 2 5 2 2 10" xfId="31717"/>
    <cellStyle name="LS Input Lookup Label 2 5 2 2 2" xfId="31718"/>
    <cellStyle name="LS Input Lookup Label 2 5 2 2 2 2" xfId="31719"/>
    <cellStyle name="LS Input Lookup Label 2 5 2 2 2 3" xfId="31720"/>
    <cellStyle name="LS Input Lookup Label 2 5 2 2 2 4" xfId="31721"/>
    <cellStyle name="LS Input Lookup Label 2 5 2 2 2 5" xfId="31722"/>
    <cellStyle name="LS Input Lookup Label 2 5 2 2 2 6" xfId="31723"/>
    <cellStyle name="LS Input Lookup Label 2 5 2 2 2 7" xfId="31724"/>
    <cellStyle name="LS Input Lookup Label 2 5 2 2 2 8" xfId="31725"/>
    <cellStyle name="LS Input Lookup Label 2 5 2 2 2 9" xfId="31726"/>
    <cellStyle name="LS Input Lookup Label 2 5 2 2 3" xfId="31727"/>
    <cellStyle name="LS Input Lookup Label 2 5 2 2 4" xfId="31728"/>
    <cellStyle name="LS Input Lookup Label 2 5 2 2 5" xfId="31729"/>
    <cellStyle name="LS Input Lookup Label 2 5 2 2 6" xfId="31730"/>
    <cellStyle name="LS Input Lookup Label 2 5 2 2 7" xfId="31731"/>
    <cellStyle name="LS Input Lookup Label 2 5 2 2 8" xfId="31732"/>
    <cellStyle name="LS Input Lookup Label 2 5 2 2 9" xfId="31733"/>
    <cellStyle name="LS Input Lookup Label 2 5 2 3" xfId="31734"/>
    <cellStyle name="LS Input Lookup Label 2 5 2 3 2" xfId="31735"/>
    <cellStyle name="LS Input Lookup Label 2 5 2 3 3" xfId="31736"/>
    <cellStyle name="LS Input Lookup Label 2 5 2 3 4" xfId="31737"/>
    <cellStyle name="LS Input Lookup Label 2 5 2 3 5" xfId="31738"/>
    <cellStyle name="LS Input Lookup Label 2 5 2 3 6" xfId="31739"/>
    <cellStyle name="LS Input Lookup Label 2 5 2 3 7" xfId="31740"/>
    <cellStyle name="LS Input Lookup Label 2 5 2 3 8" xfId="31741"/>
    <cellStyle name="LS Input Lookup Label 2 5 2 3 9" xfId="31742"/>
    <cellStyle name="LS Input Lookup Label 2 5 2 4" xfId="31743"/>
    <cellStyle name="LS Input Lookup Label 2 5 2 5" xfId="31744"/>
    <cellStyle name="LS Input Lookup Label 2 5 2 6" xfId="31745"/>
    <cellStyle name="LS Input Lookup Label 2 5 2 7" xfId="31746"/>
    <cellStyle name="LS Input Lookup Label 2 5 2 8" xfId="31747"/>
    <cellStyle name="LS Input Lookup Label 2 5 2 9" xfId="31748"/>
    <cellStyle name="LS Input Lookup Label 2 5 3" xfId="31749"/>
    <cellStyle name="LS Input Lookup Label 2 5 3 10" xfId="31750"/>
    <cellStyle name="LS Input Lookup Label 2 5 3 2" xfId="31751"/>
    <cellStyle name="LS Input Lookup Label 2 5 3 2 2" xfId="31752"/>
    <cellStyle name="LS Input Lookup Label 2 5 3 2 3" xfId="31753"/>
    <cellStyle name="LS Input Lookup Label 2 5 3 2 4" xfId="31754"/>
    <cellStyle name="LS Input Lookup Label 2 5 3 2 5" xfId="31755"/>
    <cellStyle name="LS Input Lookup Label 2 5 3 2 6" xfId="31756"/>
    <cellStyle name="LS Input Lookup Label 2 5 3 2 7" xfId="31757"/>
    <cellStyle name="LS Input Lookup Label 2 5 3 2 8" xfId="31758"/>
    <cellStyle name="LS Input Lookup Label 2 5 3 2 9" xfId="31759"/>
    <cellStyle name="LS Input Lookup Label 2 5 3 3" xfId="31760"/>
    <cellStyle name="LS Input Lookup Label 2 5 3 4" xfId="31761"/>
    <cellStyle name="LS Input Lookup Label 2 5 3 5" xfId="31762"/>
    <cellStyle name="LS Input Lookup Label 2 5 3 6" xfId="31763"/>
    <cellStyle name="LS Input Lookup Label 2 5 3 7" xfId="31764"/>
    <cellStyle name="LS Input Lookup Label 2 5 3 8" xfId="31765"/>
    <cellStyle name="LS Input Lookup Label 2 5 3 9" xfId="31766"/>
    <cellStyle name="LS Input Lookup Label 2 5 4" xfId="31767"/>
    <cellStyle name="LS Input Lookup Label 2 5 4 2" xfId="31768"/>
    <cellStyle name="LS Input Lookup Label 2 5 4 3" xfId="31769"/>
    <cellStyle name="LS Input Lookup Label 2 5 4 4" xfId="31770"/>
    <cellStyle name="LS Input Lookup Label 2 5 4 5" xfId="31771"/>
    <cellStyle name="LS Input Lookup Label 2 5 4 6" xfId="31772"/>
    <cellStyle name="LS Input Lookup Label 2 5 4 7" xfId="31773"/>
    <cellStyle name="LS Input Lookup Label 2 5 4 8" xfId="31774"/>
    <cellStyle name="LS Input Lookup Label 2 5 4 9" xfId="31775"/>
    <cellStyle name="LS Input Lookup Label 2 5 5" xfId="31776"/>
    <cellStyle name="LS Input Lookup Label 2 5 6" xfId="31777"/>
    <cellStyle name="LS Input Lookup Label 2 5 7" xfId="31778"/>
    <cellStyle name="LS Input Lookup Label 2 5 8" xfId="31779"/>
    <cellStyle name="LS Input Lookup Label 2 5 9" xfId="31780"/>
    <cellStyle name="LS Input Lookup Label 2 6" xfId="31781"/>
    <cellStyle name="LS Input Lookup Label 2 6 10" xfId="31782"/>
    <cellStyle name="LS Input Lookup Label 2 6 11" xfId="31783"/>
    <cellStyle name="LS Input Lookup Label 2 6 2" xfId="31784"/>
    <cellStyle name="LS Input Lookup Label 2 6 2 10" xfId="31785"/>
    <cellStyle name="LS Input Lookup Label 2 6 2 2" xfId="31786"/>
    <cellStyle name="LS Input Lookup Label 2 6 2 2 2" xfId="31787"/>
    <cellStyle name="LS Input Lookup Label 2 6 2 2 3" xfId="31788"/>
    <cellStyle name="LS Input Lookup Label 2 6 2 2 4" xfId="31789"/>
    <cellStyle name="LS Input Lookup Label 2 6 2 2 5" xfId="31790"/>
    <cellStyle name="LS Input Lookup Label 2 6 2 2 6" xfId="31791"/>
    <cellStyle name="LS Input Lookup Label 2 6 2 2 7" xfId="31792"/>
    <cellStyle name="LS Input Lookup Label 2 6 2 2 8" xfId="31793"/>
    <cellStyle name="LS Input Lookup Label 2 6 2 2 9" xfId="31794"/>
    <cellStyle name="LS Input Lookup Label 2 6 2 3" xfId="31795"/>
    <cellStyle name="LS Input Lookup Label 2 6 2 4" xfId="31796"/>
    <cellStyle name="LS Input Lookup Label 2 6 2 5" xfId="31797"/>
    <cellStyle name="LS Input Lookup Label 2 6 2 6" xfId="31798"/>
    <cellStyle name="LS Input Lookup Label 2 6 2 7" xfId="31799"/>
    <cellStyle name="LS Input Lookup Label 2 6 2 8" xfId="31800"/>
    <cellStyle name="LS Input Lookup Label 2 6 2 9" xfId="31801"/>
    <cellStyle name="LS Input Lookup Label 2 6 3" xfId="31802"/>
    <cellStyle name="LS Input Lookup Label 2 6 3 2" xfId="31803"/>
    <cellStyle name="LS Input Lookup Label 2 6 3 3" xfId="31804"/>
    <cellStyle name="LS Input Lookup Label 2 6 3 4" xfId="31805"/>
    <cellStyle name="LS Input Lookup Label 2 6 3 5" xfId="31806"/>
    <cellStyle name="LS Input Lookup Label 2 6 3 6" xfId="31807"/>
    <cellStyle name="LS Input Lookup Label 2 6 3 7" xfId="31808"/>
    <cellStyle name="LS Input Lookup Label 2 6 3 8" xfId="31809"/>
    <cellStyle name="LS Input Lookup Label 2 6 3 9" xfId="31810"/>
    <cellStyle name="LS Input Lookup Label 2 6 4" xfId="31811"/>
    <cellStyle name="LS Input Lookup Label 2 6 5" xfId="31812"/>
    <cellStyle name="LS Input Lookup Label 2 6 6" xfId="31813"/>
    <cellStyle name="LS Input Lookup Label 2 6 7" xfId="31814"/>
    <cellStyle name="LS Input Lookup Label 2 6 8" xfId="31815"/>
    <cellStyle name="LS Input Lookup Label 2 6 9" xfId="31816"/>
    <cellStyle name="LS Input Lookup Label 2 7" xfId="31817"/>
    <cellStyle name="LS Input Lookup Label 2 7 10" xfId="31818"/>
    <cellStyle name="LS Input Lookup Label 2 7 11" xfId="31819"/>
    <cellStyle name="LS Input Lookup Label 2 7 2" xfId="31820"/>
    <cellStyle name="LS Input Lookup Label 2 7 2 10" xfId="31821"/>
    <cellStyle name="LS Input Lookup Label 2 7 2 2" xfId="31822"/>
    <cellStyle name="LS Input Lookup Label 2 7 2 2 2" xfId="31823"/>
    <cellStyle name="LS Input Lookup Label 2 7 2 2 3" xfId="31824"/>
    <cellStyle name="LS Input Lookup Label 2 7 2 2 4" xfId="31825"/>
    <cellStyle name="LS Input Lookup Label 2 7 2 2 5" xfId="31826"/>
    <cellStyle name="LS Input Lookup Label 2 7 2 2 6" xfId="31827"/>
    <cellStyle name="LS Input Lookup Label 2 7 2 2 7" xfId="31828"/>
    <cellStyle name="LS Input Lookup Label 2 7 2 2 8" xfId="31829"/>
    <cellStyle name="LS Input Lookup Label 2 7 2 2 9" xfId="31830"/>
    <cellStyle name="LS Input Lookup Label 2 7 2 3" xfId="31831"/>
    <cellStyle name="LS Input Lookup Label 2 7 2 4" xfId="31832"/>
    <cellStyle name="LS Input Lookup Label 2 7 2 5" xfId="31833"/>
    <cellStyle name="LS Input Lookup Label 2 7 2 6" xfId="31834"/>
    <cellStyle name="LS Input Lookup Label 2 7 2 7" xfId="31835"/>
    <cellStyle name="LS Input Lookup Label 2 7 2 8" xfId="31836"/>
    <cellStyle name="LS Input Lookup Label 2 7 2 9" xfId="31837"/>
    <cellStyle name="LS Input Lookup Label 2 7 3" xfId="31838"/>
    <cellStyle name="LS Input Lookup Label 2 7 3 2" xfId="31839"/>
    <cellStyle name="LS Input Lookup Label 2 7 3 3" xfId="31840"/>
    <cellStyle name="LS Input Lookup Label 2 7 3 4" xfId="31841"/>
    <cellStyle name="LS Input Lookup Label 2 7 3 5" xfId="31842"/>
    <cellStyle name="LS Input Lookup Label 2 7 3 6" xfId="31843"/>
    <cellStyle name="LS Input Lookup Label 2 7 3 7" xfId="31844"/>
    <cellStyle name="LS Input Lookup Label 2 7 3 8" xfId="31845"/>
    <cellStyle name="LS Input Lookup Label 2 7 3 9" xfId="31846"/>
    <cellStyle name="LS Input Lookup Label 2 7 4" xfId="31847"/>
    <cellStyle name="LS Input Lookup Label 2 7 5" xfId="31848"/>
    <cellStyle name="LS Input Lookup Label 2 7 6" xfId="31849"/>
    <cellStyle name="LS Input Lookup Label 2 7 7" xfId="31850"/>
    <cellStyle name="LS Input Lookup Label 2 7 8" xfId="31851"/>
    <cellStyle name="LS Input Lookup Label 2 7 9" xfId="31852"/>
    <cellStyle name="LS Input Lookup Label 2 8" xfId="31853"/>
    <cellStyle name="LS Input Lookup Label 2 8 10" xfId="31854"/>
    <cellStyle name="LS Input Lookup Label 2 8 2" xfId="31855"/>
    <cellStyle name="LS Input Lookup Label 2 8 2 2" xfId="31856"/>
    <cellStyle name="LS Input Lookup Label 2 8 2 3" xfId="31857"/>
    <cellStyle name="LS Input Lookup Label 2 8 2 4" xfId="31858"/>
    <cellStyle name="LS Input Lookup Label 2 8 2 5" xfId="31859"/>
    <cellStyle name="LS Input Lookup Label 2 8 2 6" xfId="31860"/>
    <cellStyle name="LS Input Lookup Label 2 8 2 7" xfId="31861"/>
    <cellStyle name="LS Input Lookup Label 2 8 2 8" xfId="31862"/>
    <cellStyle name="LS Input Lookup Label 2 8 2 9" xfId="31863"/>
    <cellStyle name="LS Input Lookup Label 2 8 3" xfId="31864"/>
    <cellStyle name="LS Input Lookup Label 2 8 4" xfId="31865"/>
    <cellStyle name="LS Input Lookup Label 2 8 5" xfId="31866"/>
    <cellStyle name="LS Input Lookup Label 2 8 6" xfId="31867"/>
    <cellStyle name="LS Input Lookup Label 2 8 7" xfId="31868"/>
    <cellStyle name="LS Input Lookup Label 2 8 8" xfId="31869"/>
    <cellStyle name="LS Input Lookup Label 2 8 9" xfId="31870"/>
    <cellStyle name="LS Input Lookup Label 2 9" xfId="31871"/>
    <cellStyle name="LS Input Lookup Label 2 9 2" xfId="31872"/>
    <cellStyle name="LS Input Lookup Label 2 9 3" xfId="31873"/>
    <cellStyle name="LS Input Lookup Label 2 9 4" xfId="31874"/>
    <cellStyle name="LS Input Lookup Label 2 9 5" xfId="31875"/>
    <cellStyle name="LS Input Lookup Label 2 9 6" xfId="31876"/>
    <cellStyle name="LS Input Lookup Label 2 9 7" xfId="31877"/>
    <cellStyle name="LS Input Lookup Label 2 9 8" xfId="31878"/>
    <cellStyle name="LS Input Lookup Label 2 9 9" xfId="31879"/>
    <cellStyle name="LS Input Lookup Label 3" xfId="31880"/>
    <cellStyle name="LS Input Lookup Label 3 10" xfId="31881"/>
    <cellStyle name="LS Input Lookup Label 3 11" xfId="31882"/>
    <cellStyle name="LS Input Lookup Label 3 12" xfId="31883"/>
    <cellStyle name="LS Input Lookup Label 3 13" xfId="31884"/>
    <cellStyle name="LS Input Lookup Label 3 14" xfId="31885"/>
    <cellStyle name="LS Input Lookup Label 3 15" xfId="31886"/>
    <cellStyle name="LS Input Lookup Label 3 16" xfId="31887"/>
    <cellStyle name="LS Input Lookup Label 3 2" xfId="31888"/>
    <cellStyle name="LS Input Lookup Label 3 2 10" xfId="31889"/>
    <cellStyle name="LS Input Lookup Label 3 2 11" xfId="31890"/>
    <cellStyle name="LS Input Lookup Label 3 2 12" xfId="31891"/>
    <cellStyle name="LS Input Lookup Label 3 2 13" xfId="31892"/>
    <cellStyle name="LS Input Lookup Label 3 2 2" xfId="31893"/>
    <cellStyle name="LS Input Lookup Label 3 2 2 10" xfId="31894"/>
    <cellStyle name="LS Input Lookup Label 3 2 2 11" xfId="31895"/>
    <cellStyle name="LS Input Lookup Label 3 2 2 12" xfId="31896"/>
    <cellStyle name="LS Input Lookup Label 3 2 2 2" xfId="31897"/>
    <cellStyle name="LS Input Lookup Label 3 2 2 2 10" xfId="31898"/>
    <cellStyle name="LS Input Lookup Label 3 2 2 2 11" xfId="31899"/>
    <cellStyle name="LS Input Lookup Label 3 2 2 2 2" xfId="31900"/>
    <cellStyle name="LS Input Lookup Label 3 2 2 2 2 10" xfId="31901"/>
    <cellStyle name="LS Input Lookup Label 3 2 2 2 2 2" xfId="31902"/>
    <cellStyle name="LS Input Lookup Label 3 2 2 2 2 2 2" xfId="31903"/>
    <cellStyle name="LS Input Lookup Label 3 2 2 2 2 2 3" xfId="31904"/>
    <cellStyle name="LS Input Lookup Label 3 2 2 2 2 2 4" xfId="31905"/>
    <cellStyle name="LS Input Lookup Label 3 2 2 2 2 2 5" xfId="31906"/>
    <cellStyle name="LS Input Lookup Label 3 2 2 2 2 2 6" xfId="31907"/>
    <cellStyle name="LS Input Lookup Label 3 2 2 2 2 2 7" xfId="31908"/>
    <cellStyle name="LS Input Lookup Label 3 2 2 2 2 2 8" xfId="31909"/>
    <cellStyle name="LS Input Lookup Label 3 2 2 2 2 2 9" xfId="31910"/>
    <cellStyle name="LS Input Lookup Label 3 2 2 2 2 3" xfId="31911"/>
    <cellStyle name="LS Input Lookup Label 3 2 2 2 2 4" xfId="31912"/>
    <cellStyle name="LS Input Lookup Label 3 2 2 2 2 5" xfId="31913"/>
    <cellStyle name="LS Input Lookup Label 3 2 2 2 2 6" xfId="31914"/>
    <cellStyle name="LS Input Lookup Label 3 2 2 2 2 7" xfId="31915"/>
    <cellStyle name="LS Input Lookup Label 3 2 2 2 2 8" xfId="31916"/>
    <cellStyle name="LS Input Lookup Label 3 2 2 2 2 9" xfId="31917"/>
    <cellStyle name="LS Input Lookup Label 3 2 2 2 3" xfId="31918"/>
    <cellStyle name="LS Input Lookup Label 3 2 2 2 3 2" xfId="31919"/>
    <cellStyle name="LS Input Lookup Label 3 2 2 2 3 3" xfId="31920"/>
    <cellStyle name="LS Input Lookup Label 3 2 2 2 3 4" xfId="31921"/>
    <cellStyle name="LS Input Lookup Label 3 2 2 2 3 5" xfId="31922"/>
    <cellStyle name="LS Input Lookup Label 3 2 2 2 3 6" xfId="31923"/>
    <cellStyle name="LS Input Lookup Label 3 2 2 2 3 7" xfId="31924"/>
    <cellStyle name="LS Input Lookup Label 3 2 2 2 3 8" xfId="31925"/>
    <cellStyle name="LS Input Lookup Label 3 2 2 2 3 9" xfId="31926"/>
    <cellStyle name="LS Input Lookup Label 3 2 2 2 4" xfId="31927"/>
    <cellStyle name="LS Input Lookup Label 3 2 2 2 5" xfId="31928"/>
    <cellStyle name="LS Input Lookup Label 3 2 2 2 6" xfId="31929"/>
    <cellStyle name="LS Input Lookup Label 3 2 2 2 7" xfId="31930"/>
    <cellStyle name="LS Input Lookup Label 3 2 2 2 8" xfId="31931"/>
    <cellStyle name="LS Input Lookup Label 3 2 2 2 9" xfId="31932"/>
    <cellStyle name="LS Input Lookup Label 3 2 2 3" xfId="31933"/>
    <cellStyle name="LS Input Lookup Label 3 2 2 3 10" xfId="31934"/>
    <cellStyle name="LS Input Lookup Label 3 2 2 3 2" xfId="31935"/>
    <cellStyle name="LS Input Lookup Label 3 2 2 3 2 2" xfId="31936"/>
    <cellStyle name="LS Input Lookup Label 3 2 2 3 2 3" xfId="31937"/>
    <cellStyle name="LS Input Lookup Label 3 2 2 3 2 4" xfId="31938"/>
    <cellStyle name="LS Input Lookup Label 3 2 2 3 2 5" xfId="31939"/>
    <cellStyle name="LS Input Lookup Label 3 2 2 3 2 6" xfId="31940"/>
    <cellStyle name="LS Input Lookup Label 3 2 2 3 2 7" xfId="31941"/>
    <cellStyle name="LS Input Lookup Label 3 2 2 3 2 8" xfId="31942"/>
    <cellStyle name="LS Input Lookup Label 3 2 2 3 2 9" xfId="31943"/>
    <cellStyle name="LS Input Lookup Label 3 2 2 3 3" xfId="31944"/>
    <cellStyle name="LS Input Lookup Label 3 2 2 3 4" xfId="31945"/>
    <cellStyle name="LS Input Lookup Label 3 2 2 3 5" xfId="31946"/>
    <cellStyle name="LS Input Lookup Label 3 2 2 3 6" xfId="31947"/>
    <cellStyle name="LS Input Lookup Label 3 2 2 3 7" xfId="31948"/>
    <cellStyle name="LS Input Lookup Label 3 2 2 3 8" xfId="31949"/>
    <cellStyle name="LS Input Lookup Label 3 2 2 3 9" xfId="31950"/>
    <cellStyle name="LS Input Lookup Label 3 2 2 4" xfId="31951"/>
    <cellStyle name="LS Input Lookup Label 3 2 2 4 2" xfId="31952"/>
    <cellStyle name="LS Input Lookup Label 3 2 2 4 3" xfId="31953"/>
    <cellStyle name="LS Input Lookup Label 3 2 2 4 4" xfId="31954"/>
    <cellStyle name="LS Input Lookup Label 3 2 2 4 5" xfId="31955"/>
    <cellStyle name="LS Input Lookup Label 3 2 2 4 6" xfId="31956"/>
    <cellStyle name="LS Input Lookup Label 3 2 2 4 7" xfId="31957"/>
    <cellStyle name="LS Input Lookup Label 3 2 2 4 8" xfId="31958"/>
    <cellStyle name="LS Input Lookup Label 3 2 2 4 9" xfId="31959"/>
    <cellStyle name="LS Input Lookup Label 3 2 2 5" xfId="31960"/>
    <cellStyle name="LS Input Lookup Label 3 2 2 6" xfId="31961"/>
    <cellStyle name="LS Input Lookup Label 3 2 2 7" xfId="31962"/>
    <cellStyle name="LS Input Lookup Label 3 2 2 8" xfId="31963"/>
    <cellStyle name="LS Input Lookup Label 3 2 2 9" xfId="31964"/>
    <cellStyle name="LS Input Lookup Label 3 2 3" xfId="31965"/>
    <cellStyle name="LS Input Lookup Label 3 2 3 10" xfId="31966"/>
    <cellStyle name="LS Input Lookup Label 3 2 3 11" xfId="31967"/>
    <cellStyle name="LS Input Lookup Label 3 2 3 2" xfId="31968"/>
    <cellStyle name="LS Input Lookup Label 3 2 3 2 10" xfId="31969"/>
    <cellStyle name="LS Input Lookup Label 3 2 3 2 2" xfId="31970"/>
    <cellStyle name="LS Input Lookup Label 3 2 3 2 2 2" xfId="31971"/>
    <cellStyle name="LS Input Lookup Label 3 2 3 2 2 3" xfId="31972"/>
    <cellStyle name="LS Input Lookup Label 3 2 3 2 2 4" xfId="31973"/>
    <cellStyle name="LS Input Lookup Label 3 2 3 2 2 5" xfId="31974"/>
    <cellStyle name="LS Input Lookup Label 3 2 3 2 2 6" xfId="31975"/>
    <cellStyle name="LS Input Lookup Label 3 2 3 2 2 7" xfId="31976"/>
    <cellStyle name="LS Input Lookup Label 3 2 3 2 2 8" xfId="31977"/>
    <cellStyle name="LS Input Lookup Label 3 2 3 2 2 9" xfId="31978"/>
    <cellStyle name="LS Input Lookup Label 3 2 3 2 3" xfId="31979"/>
    <cellStyle name="LS Input Lookup Label 3 2 3 2 4" xfId="31980"/>
    <cellStyle name="LS Input Lookup Label 3 2 3 2 5" xfId="31981"/>
    <cellStyle name="LS Input Lookup Label 3 2 3 2 6" xfId="31982"/>
    <cellStyle name="LS Input Lookup Label 3 2 3 2 7" xfId="31983"/>
    <cellStyle name="LS Input Lookup Label 3 2 3 2 8" xfId="31984"/>
    <cellStyle name="LS Input Lookup Label 3 2 3 2 9" xfId="31985"/>
    <cellStyle name="LS Input Lookup Label 3 2 3 3" xfId="31986"/>
    <cellStyle name="LS Input Lookup Label 3 2 3 3 2" xfId="31987"/>
    <cellStyle name="LS Input Lookup Label 3 2 3 3 3" xfId="31988"/>
    <cellStyle name="LS Input Lookup Label 3 2 3 3 4" xfId="31989"/>
    <cellStyle name="LS Input Lookup Label 3 2 3 3 5" xfId="31990"/>
    <cellStyle name="LS Input Lookup Label 3 2 3 3 6" xfId="31991"/>
    <cellStyle name="LS Input Lookup Label 3 2 3 3 7" xfId="31992"/>
    <cellStyle name="LS Input Lookup Label 3 2 3 3 8" xfId="31993"/>
    <cellStyle name="LS Input Lookup Label 3 2 3 3 9" xfId="31994"/>
    <cellStyle name="LS Input Lookup Label 3 2 3 4" xfId="31995"/>
    <cellStyle name="LS Input Lookup Label 3 2 3 5" xfId="31996"/>
    <cellStyle name="LS Input Lookup Label 3 2 3 6" xfId="31997"/>
    <cellStyle name="LS Input Lookup Label 3 2 3 7" xfId="31998"/>
    <cellStyle name="LS Input Lookup Label 3 2 3 8" xfId="31999"/>
    <cellStyle name="LS Input Lookup Label 3 2 3 9" xfId="32000"/>
    <cellStyle name="LS Input Lookup Label 3 2 4" xfId="32001"/>
    <cellStyle name="LS Input Lookup Label 3 2 4 10" xfId="32002"/>
    <cellStyle name="LS Input Lookup Label 3 2 4 2" xfId="32003"/>
    <cellStyle name="LS Input Lookup Label 3 2 4 2 2" xfId="32004"/>
    <cellStyle name="LS Input Lookup Label 3 2 4 2 3" xfId="32005"/>
    <cellStyle name="LS Input Lookup Label 3 2 4 2 4" xfId="32006"/>
    <cellStyle name="LS Input Lookup Label 3 2 4 2 5" xfId="32007"/>
    <cellStyle name="LS Input Lookup Label 3 2 4 2 6" xfId="32008"/>
    <cellStyle name="LS Input Lookup Label 3 2 4 2 7" xfId="32009"/>
    <cellStyle name="LS Input Lookup Label 3 2 4 2 8" xfId="32010"/>
    <cellStyle name="LS Input Lookup Label 3 2 4 2 9" xfId="32011"/>
    <cellStyle name="LS Input Lookup Label 3 2 4 3" xfId="32012"/>
    <cellStyle name="LS Input Lookup Label 3 2 4 4" xfId="32013"/>
    <cellStyle name="LS Input Lookup Label 3 2 4 5" xfId="32014"/>
    <cellStyle name="LS Input Lookup Label 3 2 4 6" xfId="32015"/>
    <cellStyle name="LS Input Lookup Label 3 2 4 7" xfId="32016"/>
    <cellStyle name="LS Input Lookup Label 3 2 4 8" xfId="32017"/>
    <cellStyle name="LS Input Lookup Label 3 2 4 9" xfId="32018"/>
    <cellStyle name="LS Input Lookup Label 3 2 5" xfId="32019"/>
    <cellStyle name="LS Input Lookup Label 3 2 5 2" xfId="32020"/>
    <cellStyle name="LS Input Lookup Label 3 2 5 3" xfId="32021"/>
    <cellStyle name="LS Input Lookup Label 3 2 5 4" xfId="32022"/>
    <cellStyle name="LS Input Lookup Label 3 2 5 5" xfId="32023"/>
    <cellStyle name="LS Input Lookup Label 3 2 5 6" xfId="32024"/>
    <cellStyle name="LS Input Lookup Label 3 2 5 7" xfId="32025"/>
    <cellStyle name="LS Input Lookup Label 3 2 5 8" xfId="32026"/>
    <cellStyle name="LS Input Lookup Label 3 2 5 9" xfId="32027"/>
    <cellStyle name="LS Input Lookup Label 3 2 6" xfId="32028"/>
    <cellStyle name="LS Input Lookup Label 3 2 7" xfId="32029"/>
    <cellStyle name="LS Input Lookup Label 3 2 8" xfId="32030"/>
    <cellStyle name="LS Input Lookup Label 3 2 9" xfId="32031"/>
    <cellStyle name="LS Input Lookup Label 3 3" xfId="32032"/>
    <cellStyle name="LS Input Lookup Label 3 3 10" xfId="32033"/>
    <cellStyle name="LS Input Lookup Label 3 3 11" xfId="32034"/>
    <cellStyle name="LS Input Lookup Label 3 3 12" xfId="32035"/>
    <cellStyle name="LS Input Lookup Label 3 3 2" xfId="32036"/>
    <cellStyle name="LS Input Lookup Label 3 3 2 10" xfId="32037"/>
    <cellStyle name="LS Input Lookup Label 3 3 2 11" xfId="32038"/>
    <cellStyle name="LS Input Lookup Label 3 3 2 2" xfId="32039"/>
    <cellStyle name="LS Input Lookup Label 3 3 2 2 10" xfId="32040"/>
    <cellStyle name="LS Input Lookup Label 3 3 2 2 2" xfId="32041"/>
    <cellStyle name="LS Input Lookup Label 3 3 2 2 2 2" xfId="32042"/>
    <cellStyle name="LS Input Lookup Label 3 3 2 2 2 3" xfId="32043"/>
    <cellStyle name="LS Input Lookup Label 3 3 2 2 2 4" xfId="32044"/>
    <cellStyle name="LS Input Lookup Label 3 3 2 2 2 5" xfId="32045"/>
    <cellStyle name="LS Input Lookup Label 3 3 2 2 2 6" xfId="32046"/>
    <cellStyle name="LS Input Lookup Label 3 3 2 2 2 7" xfId="32047"/>
    <cellStyle name="LS Input Lookup Label 3 3 2 2 2 8" xfId="32048"/>
    <cellStyle name="LS Input Lookup Label 3 3 2 2 2 9" xfId="32049"/>
    <cellStyle name="LS Input Lookup Label 3 3 2 2 3" xfId="32050"/>
    <cellStyle name="LS Input Lookup Label 3 3 2 2 4" xfId="32051"/>
    <cellStyle name="LS Input Lookup Label 3 3 2 2 5" xfId="32052"/>
    <cellStyle name="LS Input Lookup Label 3 3 2 2 6" xfId="32053"/>
    <cellStyle name="LS Input Lookup Label 3 3 2 2 7" xfId="32054"/>
    <cellStyle name="LS Input Lookup Label 3 3 2 2 8" xfId="32055"/>
    <cellStyle name="LS Input Lookup Label 3 3 2 2 9" xfId="32056"/>
    <cellStyle name="LS Input Lookup Label 3 3 2 3" xfId="32057"/>
    <cellStyle name="LS Input Lookup Label 3 3 2 3 2" xfId="32058"/>
    <cellStyle name="LS Input Lookup Label 3 3 2 3 3" xfId="32059"/>
    <cellStyle name="LS Input Lookup Label 3 3 2 3 4" xfId="32060"/>
    <cellStyle name="LS Input Lookup Label 3 3 2 3 5" xfId="32061"/>
    <cellStyle name="LS Input Lookup Label 3 3 2 3 6" xfId="32062"/>
    <cellStyle name="LS Input Lookup Label 3 3 2 3 7" xfId="32063"/>
    <cellStyle name="LS Input Lookup Label 3 3 2 3 8" xfId="32064"/>
    <cellStyle name="LS Input Lookup Label 3 3 2 3 9" xfId="32065"/>
    <cellStyle name="LS Input Lookup Label 3 3 2 4" xfId="32066"/>
    <cellStyle name="LS Input Lookup Label 3 3 2 5" xfId="32067"/>
    <cellStyle name="LS Input Lookup Label 3 3 2 6" xfId="32068"/>
    <cellStyle name="LS Input Lookup Label 3 3 2 7" xfId="32069"/>
    <cellStyle name="LS Input Lookup Label 3 3 2 8" xfId="32070"/>
    <cellStyle name="LS Input Lookup Label 3 3 2 9" xfId="32071"/>
    <cellStyle name="LS Input Lookup Label 3 3 3" xfId="32072"/>
    <cellStyle name="LS Input Lookup Label 3 3 3 10" xfId="32073"/>
    <cellStyle name="LS Input Lookup Label 3 3 3 2" xfId="32074"/>
    <cellStyle name="LS Input Lookup Label 3 3 3 2 2" xfId="32075"/>
    <cellStyle name="LS Input Lookup Label 3 3 3 2 3" xfId="32076"/>
    <cellStyle name="LS Input Lookup Label 3 3 3 2 4" xfId="32077"/>
    <cellStyle name="LS Input Lookup Label 3 3 3 2 5" xfId="32078"/>
    <cellStyle name="LS Input Lookup Label 3 3 3 2 6" xfId="32079"/>
    <cellStyle name="LS Input Lookup Label 3 3 3 2 7" xfId="32080"/>
    <cellStyle name="LS Input Lookup Label 3 3 3 2 8" xfId="32081"/>
    <cellStyle name="LS Input Lookup Label 3 3 3 2 9" xfId="32082"/>
    <cellStyle name="LS Input Lookup Label 3 3 3 3" xfId="32083"/>
    <cellStyle name="LS Input Lookup Label 3 3 3 4" xfId="32084"/>
    <cellStyle name="LS Input Lookup Label 3 3 3 5" xfId="32085"/>
    <cellStyle name="LS Input Lookup Label 3 3 3 6" xfId="32086"/>
    <cellStyle name="LS Input Lookup Label 3 3 3 7" xfId="32087"/>
    <cellStyle name="LS Input Lookup Label 3 3 3 8" xfId="32088"/>
    <cellStyle name="LS Input Lookup Label 3 3 3 9" xfId="32089"/>
    <cellStyle name="LS Input Lookup Label 3 3 4" xfId="32090"/>
    <cellStyle name="LS Input Lookup Label 3 3 4 2" xfId="32091"/>
    <cellStyle name="LS Input Lookup Label 3 3 4 3" xfId="32092"/>
    <cellStyle name="LS Input Lookup Label 3 3 4 4" xfId="32093"/>
    <cellStyle name="LS Input Lookup Label 3 3 4 5" xfId="32094"/>
    <cellStyle name="LS Input Lookup Label 3 3 4 6" xfId="32095"/>
    <cellStyle name="LS Input Lookup Label 3 3 4 7" xfId="32096"/>
    <cellStyle name="LS Input Lookup Label 3 3 4 8" xfId="32097"/>
    <cellStyle name="LS Input Lookup Label 3 3 4 9" xfId="32098"/>
    <cellStyle name="LS Input Lookup Label 3 3 5" xfId="32099"/>
    <cellStyle name="LS Input Lookup Label 3 3 6" xfId="32100"/>
    <cellStyle name="LS Input Lookup Label 3 3 7" xfId="32101"/>
    <cellStyle name="LS Input Lookup Label 3 3 8" xfId="32102"/>
    <cellStyle name="LS Input Lookup Label 3 3 9" xfId="32103"/>
    <cellStyle name="LS Input Lookup Label 3 4" xfId="32104"/>
    <cellStyle name="LS Input Lookup Label 3 4 10" xfId="32105"/>
    <cellStyle name="LS Input Lookup Label 3 4 11" xfId="32106"/>
    <cellStyle name="LS Input Lookup Label 3 4 12" xfId="32107"/>
    <cellStyle name="LS Input Lookup Label 3 4 2" xfId="32108"/>
    <cellStyle name="LS Input Lookup Label 3 4 2 10" xfId="32109"/>
    <cellStyle name="LS Input Lookup Label 3 4 2 11" xfId="32110"/>
    <cellStyle name="LS Input Lookup Label 3 4 2 2" xfId="32111"/>
    <cellStyle name="LS Input Lookup Label 3 4 2 2 10" xfId="32112"/>
    <cellStyle name="LS Input Lookup Label 3 4 2 2 2" xfId="32113"/>
    <cellStyle name="LS Input Lookup Label 3 4 2 2 2 2" xfId="32114"/>
    <cellStyle name="LS Input Lookup Label 3 4 2 2 2 3" xfId="32115"/>
    <cellStyle name="LS Input Lookup Label 3 4 2 2 2 4" xfId="32116"/>
    <cellStyle name="LS Input Lookup Label 3 4 2 2 2 5" xfId="32117"/>
    <cellStyle name="LS Input Lookup Label 3 4 2 2 2 6" xfId="32118"/>
    <cellStyle name="LS Input Lookup Label 3 4 2 2 2 7" xfId="32119"/>
    <cellStyle name="LS Input Lookup Label 3 4 2 2 2 8" xfId="32120"/>
    <cellStyle name="LS Input Lookup Label 3 4 2 2 2 9" xfId="32121"/>
    <cellStyle name="LS Input Lookup Label 3 4 2 2 3" xfId="32122"/>
    <cellStyle name="LS Input Lookup Label 3 4 2 2 4" xfId="32123"/>
    <cellStyle name="LS Input Lookup Label 3 4 2 2 5" xfId="32124"/>
    <cellStyle name="LS Input Lookup Label 3 4 2 2 6" xfId="32125"/>
    <cellStyle name="LS Input Lookup Label 3 4 2 2 7" xfId="32126"/>
    <cellStyle name="LS Input Lookup Label 3 4 2 2 8" xfId="32127"/>
    <cellStyle name="LS Input Lookup Label 3 4 2 2 9" xfId="32128"/>
    <cellStyle name="LS Input Lookup Label 3 4 2 3" xfId="32129"/>
    <cellStyle name="LS Input Lookup Label 3 4 2 3 2" xfId="32130"/>
    <cellStyle name="LS Input Lookup Label 3 4 2 3 3" xfId="32131"/>
    <cellStyle name="LS Input Lookup Label 3 4 2 3 4" xfId="32132"/>
    <cellStyle name="LS Input Lookup Label 3 4 2 3 5" xfId="32133"/>
    <cellStyle name="LS Input Lookup Label 3 4 2 3 6" xfId="32134"/>
    <cellStyle name="LS Input Lookup Label 3 4 2 3 7" xfId="32135"/>
    <cellStyle name="LS Input Lookup Label 3 4 2 3 8" xfId="32136"/>
    <cellStyle name="LS Input Lookup Label 3 4 2 3 9" xfId="32137"/>
    <cellStyle name="LS Input Lookup Label 3 4 2 4" xfId="32138"/>
    <cellStyle name="LS Input Lookup Label 3 4 2 5" xfId="32139"/>
    <cellStyle name="LS Input Lookup Label 3 4 2 6" xfId="32140"/>
    <cellStyle name="LS Input Lookup Label 3 4 2 7" xfId="32141"/>
    <cellStyle name="LS Input Lookup Label 3 4 2 8" xfId="32142"/>
    <cellStyle name="LS Input Lookup Label 3 4 2 9" xfId="32143"/>
    <cellStyle name="LS Input Lookup Label 3 4 3" xfId="32144"/>
    <cellStyle name="LS Input Lookup Label 3 4 3 10" xfId="32145"/>
    <cellStyle name="LS Input Lookup Label 3 4 3 2" xfId="32146"/>
    <cellStyle name="LS Input Lookup Label 3 4 3 2 2" xfId="32147"/>
    <cellStyle name="LS Input Lookup Label 3 4 3 2 3" xfId="32148"/>
    <cellStyle name="LS Input Lookup Label 3 4 3 2 4" xfId="32149"/>
    <cellStyle name="LS Input Lookup Label 3 4 3 2 5" xfId="32150"/>
    <cellStyle name="LS Input Lookup Label 3 4 3 2 6" xfId="32151"/>
    <cellStyle name="LS Input Lookup Label 3 4 3 2 7" xfId="32152"/>
    <cellStyle name="LS Input Lookup Label 3 4 3 2 8" xfId="32153"/>
    <cellStyle name="LS Input Lookup Label 3 4 3 2 9" xfId="32154"/>
    <cellStyle name="LS Input Lookup Label 3 4 3 3" xfId="32155"/>
    <cellStyle name="LS Input Lookup Label 3 4 3 4" xfId="32156"/>
    <cellStyle name="LS Input Lookup Label 3 4 3 5" xfId="32157"/>
    <cellStyle name="LS Input Lookup Label 3 4 3 6" xfId="32158"/>
    <cellStyle name="LS Input Lookup Label 3 4 3 7" xfId="32159"/>
    <cellStyle name="LS Input Lookup Label 3 4 3 8" xfId="32160"/>
    <cellStyle name="LS Input Lookup Label 3 4 3 9" xfId="32161"/>
    <cellStyle name="LS Input Lookup Label 3 4 4" xfId="32162"/>
    <cellStyle name="LS Input Lookup Label 3 4 4 2" xfId="32163"/>
    <cellStyle name="LS Input Lookup Label 3 4 4 3" xfId="32164"/>
    <cellStyle name="LS Input Lookup Label 3 4 4 4" xfId="32165"/>
    <cellStyle name="LS Input Lookup Label 3 4 4 5" xfId="32166"/>
    <cellStyle name="LS Input Lookup Label 3 4 4 6" xfId="32167"/>
    <cellStyle name="LS Input Lookup Label 3 4 4 7" xfId="32168"/>
    <cellStyle name="LS Input Lookup Label 3 4 4 8" xfId="32169"/>
    <cellStyle name="LS Input Lookup Label 3 4 4 9" xfId="32170"/>
    <cellStyle name="LS Input Lookup Label 3 4 5" xfId="32171"/>
    <cellStyle name="LS Input Lookup Label 3 4 6" xfId="32172"/>
    <cellStyle name="LS Input Lookup Label 3 4 7" xfId="32173"/>
    <cellStyle name="LS Input Lookup Label 3 4 8" xfId="32174"/>
    <cellStyle name="LS Input Lookup Label 3 4 9" xfId="32175"/>
    <cellStyle name="LS Input Lookup Label 3 5" xfId="32176"/>
    <cellStyle name="LS Input Lookup Label 3 5 10" xfId="32177"/>
    <cellStyle name="LS Input Lookup Label 3 5 11" xfId="32178"/>
    <cellStyle name="LS Input Lookup Label 3 5 2" xfId="32179"/>
    <cellStyle name="LS Input Lookup Label 3 5 2 10" xfId="32180"/>
    <cellStyle name="LS Input Lookup Label 3 5 2 2" xfId="32181"/>
    <cellStyle name="LS Input Lookup Label 3 5 2 2 2" xfId="32182"/>
    <cellStyle name="LS Input Lookup Label 3 5 2 2 3" xfId="32183"/>
    <cellStyle name="LS Input Lookup Label 3 5 2 2 4" xfId="32184"/>
    <cellStyle name="LS Input Lookup Label 3 5 2 2 5" xfId="32185"/>
    <cellStyle name="LS Input Lookup Label 3 5 2 2 6" xfId="32186"/>
    <cellStyle name="LS Input Lookup Label 3 5 2 2 7" xfId="32187"/>
    <cellStyle name="LS Input Lookup Label 3 5 2 2 8" xfId="32188"/>
    <cellStyle name="LS Input Lookup Label 3 5 2 2 9" xfId="32189"/>
    <cellStyle name="LS Input Lookup Label 3 5 2 3" xfId="32190"/>
    <cellStyle name="LS Input Lookup Label 3 5 2 4" xfId="32191"/>
    <cellStyle name="LS Input Lookup Label 3 5 2 5" xfId="32192"/>
    <cellStyle name="LS Input Lookup Label 3 5 2 6" xfId="32193"/>
    <cellStyle name="LS Input Lookup Label 3 5 2 7" xfId="32194"/>
    <cellStyle name="LS Input Lookup Label 3 5 2 8" xfId="32195"/>
    <cellStyle name="LS Input Lookup Label 3 5 2 9" xfId="32196"/>
    <cellStyle name="LS Input Lookup Label 3 5 3" xfId="32197"/>
    <cellStyle name="LS Input Lookup Label 3 5 3 2" xfId="32198"/>
    <cellStyle name="LS Input Lookup Label 3 5 3 3" xfId="32199"/>
    <cellStyle name="LS Input Lookup Label 3 5 3 4" xfId="32200"/>
    <cellStyle name="LS Input Lookup Label 3 5 3 5" xfId="32201"/>
    <cellStyle name="LS Input Lookup Label 3 5 3 6" xfId="32202"/>
    <cellStyle name="LS Input Lookup Label 3 5 3 7" xfId="32203"/>
    <cellStyle name="LS Input Lookup Label 3 5 3 8" xfId="32204"/>
    <cellStyle name="LS Input Lookup Label 3 5 3 9" xfId="32205"/>
    <cellStyle name="LS Input Lookup Label 3 5 4" xfId="32206"/>
    <cellStyle name="LS Input Lookup Label 3 5 5" xfId="32207"/>
    <cellStyle name="LS Input Lookup Label 3 5 6" xfId="32208"/>
    <cellStyle name="LS Input Lookup Label 3 5 7" xfId="32209"/>
    <cellStyle name="LS Input Lookup Label 3 5 8" xfId="32210"/>
    <cellStyle name="LS Input Lookup Label 3 5 9" xfId="32211"/>
    <cellStyle name="LS Input Lookup Label 3 6" xfId="32212"/>
    <cellStyle name="LS Input Lookup Label 3 6 10" xfId="32213"/>
    <cellStyle name="LS Input Lookup Label 3 6 2" xfId="32214"/>
    <cellStyle name="LS Input Lookup Label 3 6 2 2" xfId="32215"/>
    <cellStyle name="LS Input Lookup Label 3 6 2 3" xfId="32216"/>
    <cellStyle name="LS Input Lookup Label 3 6 2 4" xfId="32217"/>
    <cellStyle name="LS Input Lookup Label 3 6 2 5" xfId="32218"/>
    <cellStyle name="LS Input Lookup Label 3 6 2 6" xfId="32219"/>
    <cellStyle name="LS Input Lookup Label 3 6 2 7" xfId="32220"/>
    <cellStyle name="LS Input Lookup Label 3 6 2 8" xfId="32221"/>
    <cellStyle name="LS Input Lookup Label 3 6 2 9" xfId="32222"/>
    <cellStyle name="LS Input Lookup Label 3 6 3" xfId="32223"/>
    <cellStyle name="LS Input Lookup Label 3 6 4" xfId="32224"/>
    <cellStyle name="LS Input Lookup Label 3 6 5" xfId="32225"/>
    <cellStyle name="LS Input Lookup Label 3 6 6" xfId="32226"/>
    <cellStyle name="LS Input Lookup Label 3 6 7" xfId="32227"/>
    <cellStyle name="LS Input Lookup Label 3 6 8" xfId="32228"/>
    <cellStyle name="LS Input Lookup Label 3 6 9" xfId="32229"/>
    <cellStyle name="LS Input Lookup Label 3 7" xfId="32230"/>
    <cellStyle name="LS Input Lookup Label 3 7 2" xfId="32231"/>
    <cellStyle name="LS Input Lookup Label 3 7 3" xfId="32232"/>
    <cellStyle name="LS Input Lookup Label 3 7 4" xfId="32233"/>
    <cellStyle name="LS Input Lookup Label 3 7 5" xfId="32234"/>
    <cellStyle name="LS Input Lookup Label 3 7 6" xfId="32235"/>
    <cellStyle name="LS Input Lookup Label 3 7 7" xfId="32236"/>
    <cellStyle name="LS Input Lookup Label 3 7 8" xfId="32237"/>
    <cellStyle name="LS Input Lookup Label 3 7 9" xfId="32238"/>
    <cellStyle name="LS Input Lookup Label 3 8" xfId="32239"/>
    <cellStyle name="LS Input Lookup Label 3 9" xfId="32240"/>
    <cellStyle name="LS Input Lookup Label 4" xfId="32241"/>
    <cellStyle name="LS Input Lookup Label 4 10" xfId="32242"/>
    <cellStyle name="LS Input Lookup Label 4 11" xfId="32243"/>
    <cellStyle name="LS Input Lookup Label 4 12" xfId="32244"/>
    <cellStyle name="LS Input Lookup Label 4 2" xfId="32245"/>
    <cellStyle name="LS Input Lookup Label 4 2 10" xfId="32246"/>
    <cellStyle name="LS Input Lookup Label 4 2 11" xfId="32247"/>
    <cellStyle name="LS Input Lookup Label 4 2 2" xfId="32248"/>
    <cellStyle name="LS Input Lookup Label 4 2 2 10" xfId="32249"/>
    <cellStyle name="LS Input Lookup Label 4 2 2 2" xfId="32250"/>
    <cellStyle name="LS Input Lookup Label 4 2 2 2 2" xfId="32251"/>
    <cellStyle name="LS Input Lookup Label 4 2 2 2 3" xfId="32252"/>
    <cellStyle name="LS Input Lookup Label 4 2 2 2 4" xfId="32253"/>
    <cellStyle name="LS Input Lookup Label 4 2 2 2 5" xfId="32254"/>
    <cellStyle name="LS Input Lookup Label 4 2 2 2 6" xfId="32255"/>
    <cellStyle name="LS Input Lookup Label 4 2 2 2 7" xfId="32256"/>
    <cellStyle name="LS Input Lookup Label 4 2 2 2 8" xfId="32257"/>
    <cellStyle name="LS Input Lookup Label 4 2 2 2 9" xfId="32258"/>
    <cellStyle name="LS Input Lookup Label 4 2 2 3" xfId="32259"/>
    <cellStyle name="LS Input Lookup Label 4 2 2 4" xfId="32260"/>
    <cellStyle name="LS Input Lookup Label 4 2 2 5" xfId="32261"/>
    <cellStyle name="LS Input Lookup Label 4 2 2 6" xfId="32262"/>
    <cellStyle name="LS Input Lookup Label 4 2 2 7" xfId="32263"/>
    <cellStyle name="LS Input Lookup Label 4 2 2 8" xfId="32264"/>
    <cellStyle name="LS Input Lookup Label 4 2 2 9" xfId="32265"/>
    <cellStyle name="LS Input Lookup Label 4 2 3" xfId="32266"/>
    <cellStyle name="LS Input Lookup Label 4 2 3 2" xfId="32267"/>
    <cellStyle name="LS Input Lookup Label 4 2 3 3" xfId="32268"/>
    <cellStyle name="LS Input Lookup Label 4 2 3 4" xfId="32269"/>
    <cellStyle name="LS Input Lookup Label 4 2 3 5" xfId="32270"/>
    <cellStyle name="LS Input Lookup Label 4 2 3 6" xfId="32271"/>
    <cellStyle name="LS Input Lookup Label 4 2 3 7" xfId="32272"/>
    <cellStyle name="LS Input Lookup Label 4 2 3 8" xfId="32273"/>
    <cellStyle name="LS Input Lookup Label 4 2 3 9" xfId="32274"/>
    <cellStyle name="LS Input Lookup Label 4 2 4" xfId="32275"/>
    <cellStyle name="LS Input Lookup Label 4 2 5" xfId="32276"/>
    <cellStyle name="LS Input Lookup Label 4 2 6" xfId="32277"/>
    <cellStyle name="LS Input Lookup Label 4 2 7" xfId="32278"/>
    <cellStyle name="LS Input Lookup Label 4 2 8" xfId="32279"/>
    <cellStyle name="LS Input Lookup Label 4 2 9" xfId="32280"/>
    <cellStyle name="LS Input Lookup Label 4 3" xfId="32281"/>
    <cellStyle name="LS Input Lookup Label 4 3 10" xfId="32282"/>
    <cellStyle name="LS Input Lookup Label 4 3 2" xfId="32283"/>
    <cellStyle name="LS Input Lookup Label 4 3 2 2" xfId="32284"/>
    <cellStyle name="LS Input Lookup Label 4 3 2 3" xfId="32285"/>
    <cellStyle name="LS Input Lookup Label 4 3 2 4" xfId="32286"/>
    <cellStyle name="LS Input Lookup Label 4 3 2 5" xfId="32287"/>
    <cellStyle name="LS Input Lookup Label 4 3 2 6" xfId="32288"/>
    <cellStyle name="LS Input Lookup Label 4 3 2 7" xfId="32289"/>
    <cellStyle name="LS Input Lookup Label 4 3 2 8" xfId="32290"/>
    <cellStyle name="LS Input Lookup Label 4 3 2 9" xfId="32291"/>
    <cellStyle name="LS Input Lookup Label 4 3 3" xfId="32292"/>
    <cellStyle name="LS Input Lookup Label 4 3 4" xfId="32293"/>
    <cellStyle name="LS Input Lookup Label 4 3 5" xfId="32294"/>
    <cellStyle name="LS Input Lookup Label 4 3 6" xfId="32295"/>
    <cellStyle name="LS Input Lookup Label 4 3 7" xfId="32296"/>
    <cellStyle name="LS Input Lookup Label 4 3 8" xfId="32297"/>
    <cellStyle name="LS Input Lookup Label 4 3 9" xfId="32298"/>
    <cellStyle name="LS Input Lookup Label 4 4" xfId="32299"/>
    <cellStyle name="LS Input Lookup Label 4 4 2" xfId="32300"/>
    <cellStyle name="LS Input Lookup Label 4 4 3" xfId="32301"/>
    <cellStyle name="LS Input Lookup Label 4 4 4" xfId="32302"/>
    <cellStyle name="LS Input Lookup Label 4 4 5" xfId="32303"/>
    <cellStyle name="LS Input Lookup Label 4 4 6" xfId="32304"/>
    <cellStyle name="LS Input Lookup Label 4 4 7" xfId="32305"/>
    <cellStyle name="LS Input Lookup Label 4 4 8" xfId="32306"/>
    <cellStyle name="LS Input Lookup Label 4 4 9" xfId="32307"/>
    <cellStyle name="LS Input Lookup Label 4 5" xfId="32308"/>
    <cellStyle name="LS Input Lookup Label 4 6" xfId="32309"/>
    <cellStyle name="LS Input Lookup Label 4 7" xfId="32310"/>
    <cellStyle name="LS Input Lookup Label 4 8" xfId="32311"/>
    <cellStyle name="LS Input Lookup Label 4 9" xfId="32312"/>
    <cellStyle name="LS Input Lookup Label 5" xfId="32313"/>
    <cellStyle name="LS Input Lookup Label 5 10" xfId="32314"/>
    <cellStyle name="LS Input Lookup Label 5 11" xfId="32315"/>
    <cellStyle name="LS Input Lookup Label 5 12" xfId="32316"/>
    <cellStyle name="LS Input Lookup Label 5 2" xfId="32317"/>
    <cellStyle name="LS Input Lookup Label 5 2 10" xfId="32318"/>
    <cellStyle name="LS Input Lookup Label 5 2 11" xfId="32319"/>
    <cellStyle name="LS Input Lookup Label 5 2 2" xfId="32320"/>
    <cellStyle name="LS Input Lookup Label 5 2 2 10" xfId="32321"/>
    <cellStyle name="LS Input Lookup Label 5 2 2 2" xfId="32322"/>
    <cellStyle name="LS Input Lookup Label 5 2 2 2 2" xfId="32323"/>
    <cellStyle name="LS Input Lookup Label 5 2 2 2 3" xfId="32324"/>
    <cellStyle name="LS Input Lookup Label 5 2 2 2 4" xfId="32325"/>
    <cellStyle name="LS Input Lookup Label 5 2 2 2 5" xfId="32326"/>
    <cellStyle name="LS Input Lookup Label 5 2 2 2 6" xfId="32327"/>
    <cellStyle name="LS Input Lookup Label 5 2 2 2 7" xfId="32328"/>
    <cellStyle name="LS Input Lookup Label 5 2 2 2 8" xfId="32329"/>
    <cellStyle name="LS Input Lookup Label 5 2 2 2 9" xfId="32330"/>
    <cellStyle name="LS Input Lookup Label 5 2 2 3" xfId="32331"/>
    <cellStyle name="LS Input Lookup Label 5 2 2 4" xfId="32332"/>
    <cellStyle name="LS Input Lookup Label 5 2 2 5" xfId="32333"/>
    <cellStyle name="LS Input Lookup Label 5 2 2 6" xfId="32334"/>
    <cellStyle name="LS Input Lookup Label 5 2 2 7" xfId="32335"/>
    <cellStyle name="LS Input Lookup Label 5 2 2 8" xfId="32336"/>
    <cellStyle name="LS Input Lookup Label 5 2 2 9" xfId="32337"/>
    <cellStyle name="LS Input Lookup Label 5 2 3" xfId="32338"/>
    <cellStyle name="LS Input Lookup Label 5 2 3 2" xfId="32339"/>
    <cellStyle name="LS Input Lookup Label 5 2 3 3" xfId="32340"/>
    <cellStyle name="LS Input Lookup Label 5 2 3 4" xfId="32341"/>
    <cellStyle name="LS Input Lookup Label 5 2 3 5" xfId="32342"/>
    <cellStyle name="LS Input Lookup Label 5 2 3 6" xfId="32343"/>
    <cellStyle name="LS Input Lookup Label 5 2 3 7" xfId="32344"/>
    <cellStyle name="LS Input Lookup Label 5 2 3 8" xfId="32345"/>
    <cellStyle name="LS Input Lookup Label 5 2 3 9" xfId="32346"/>
    <cellStyle name="LS Input Lookup Label 5 2 4" xfId="32347"/>
    <cellStyle name="LS Input Lookup Label 5 2 5" xfId="32348"/>
    <cellStyle name="LS Input Lookup Label 5 2 6" xfId="32349"/>
    <cellStyle name="LS Input Lookup Label 5 2 7" xfId="32350"/>
    <cellStyle name="LS Input Lookup Label 5 2 8" xfId="32351"/>
    <cellStyle name="LS Input Lookup Label 5 2 9" xfId="32352"/>
    <cellStyle name="LS Input Lookup Label 5 3" xfId="32353"/>
    <cellStyle name="LS Input Lookup Label 5 3 10" xfId="32354"/>
    <cellStyle name="LS Input Lookup Label 5 3 2" xfId="32355"/>
    <cellStyle name="LS Input Lookup Label 5 3 2 2" xfId="32356"/>
    <cellStyle name="LS Input Lookup Label 5 3 2 3" xfId="32357"/>
    <cellStyle name="LS Input Lookup Label 5 3 2 4" xfId="32358"/>
    <cellStyle name="LS Input Lookup Label 5 3 2 5" xfId="32359"/>
    <cellStyle name="LS Input Lookup Label 5 3 2 6" xfId="32360"/>
    <cellStyle name="LS Input Lookup Label 5 3 2 7" xfId="32361"/>
    <cellStyle name="LS Input Lookup Label 5 3 2 8" xfId="32362"/>
    <cellStyle name="LS Input Lookup Label 5 3 2 9" xfId="32363"/>
    <cellStyle name="LS Input Lookup Label 5 3 3" xfId="32364"/>
    <cellStyle name="LS Input Lookup Label 5 3 4" xfId="32365"/>
    <cellStyle name="LS Input Lookup Label 5 3 5" xfId="32366"/>
    <cellStyle name="LS Input Lookup Label 5 3 6" xfId="32367"/>
    <cellStyle name="LS Input Lookup Label 5 3 7" xfId="32368"/>
    <cellStyle name="LS Input Lookup Label 5 3 8" xfId="32369"/>
    <cellStyle name="LS Input Lookup Label 5 3 9" xfId="32370"/>
    <cellStyle name="LS Input Lookup Label 5 4" xfId="32371"/>
    <cellStyle name="LS Input Lookup Label 5 4 2" xfId="32372"/>
    <cellStyle name="LS Input Lookup Label 5 4 3" xfId="32373"/>
    <cellStyle name="LS Input Lookup Label 5 4 4" xfId="32374"/>
    <cellStyle name="LS Input Lookup Label 5 4 5" xfId="32375"/>
    <cellStyle name="LS Input Lookup Label 5 4 6" xfId="32376"/>
    <cellStyle name="LS Input Lookup Label 5 4 7" xfId="32377"/>
    <cellStyle name="LS Input Lookup Label 5 4 8" xfId="32378"/>
    <cellStyle name="LS Input Lookup Label 5 4 9" xfId="32379"/>
    <cellStyle name="LS Input Lookup Label 5 5" xfId="32380"/>
    <cellStyle name="LS Input Lookup Label 5 6" xfId="32381"/>
    <cellStyle name="LS Input Lookup Label 5 7" xfId="32382"/>
    <cellStyle name="LS Input Lookup Label 5 8" xfId="32383"/>
    <cellStyle name="LS Input Lookup Label 5 9" xfId="32384"/>
    <cellStyle name="LS Input Lookup Label 6" xfId="32385"/>
    <cellStyle name="LS Input Lookup Label 6 10" xfId="32386"/>
    <cellStyle name="LS Input Lookup Label 6 11" xfId="32387"/>
    <cellStyle name="LS Input Lookup Label 6 12" xfId="32388"/>
    <cellStyle name="LS Input Lookup Label 6 2" xfId="32389"/>
    <cellStyle name="LS Input Lookup Label 6 2 10" xfId="32390"/>
    <cellStyle name="LS Input Lookup Label 6 2 11" xfId="32391"/>
    <cellStyle name="LS Input Lookup Label 6 2 2" xfId="32392"/>
    <cellStyle name="LS Input Lookup Label 6 2 2 10" xfId="32393"/>
    <cellStyle name="LS Input Lookup Label 6 2 2 2" xfId="32394"/>
    <cellStyle name="LS Input Lookup Label 6 2 2 2 2" xfId="32395"/>
    <cellStyle name="LS Input Lookup Label 6 2 2 2 3" xfId="32396"/>
    <cellStyle name="LS Input Lookup Label 6 2 2 2 4" xfId="32397"/>
    <cellStyle name="LS Input Lookup Label 6 2 2 2 5" xfId="32398"/>
    <cellStyle name="LS Input Lookup Label 6 2 2 2 6" xfId="32399"/>
    <cellStyle name="LS Input Lookup Label 6 2 2 2 7" xfId="32400"/>
    <cellStyle name="LS Input Lookup Label 6 2 2 2 8" xfId="32401"/>
    <cellStyle name="LS Input Lookup Label 6 2 2 2 9" xfId="32402"/>
    <cellStyle name="LS Input Lookup Label 6 2 2 3" xfId="32403"/>
    <cellStyle name="LS Input Lookup Label 6 2 2 4" xfId="32404"/>
    <cellStyle name="LS Input Lookup Label 6 2 2 5" xfId="32405"/>
    <cellStyle name="LS Input Lookup Label 6 2 2 6" xfId="32406"/>
    <cellStyle name="LS Input Lookup Label 6 2 2 7" xfId="32407"/>
    <cellStyle name="LS Input Lookup Label 6 2 2 8" xfId="32408"/>
    <cellStyle name="LS Input Lookup Label 6 2 2 9" xfId="32409"/>
    <cellStyle name="LS Input Lookup Label 6 2 3" xfId="32410"/>
    <cellStyle name="LS Input Lookup Label 6 2 3 2" xfId="32411"/>
    <cellStyle name="LS Input Lookup Label 6 2 3 3" xfId="32412"/>
    <cellStyle name="LS Input Lookup Label 6 2 3 4" xfId="32413"/>
    <cellStyle name="LS Input Lookup Label 6 2 3 5" xfId="32414"/>
    <cellStyle name="LS Input Lookup Label 6 2 3 6" xfId="32415"/>
    <cellStyle name="LS Input Lookup Label 6 2 3 7" xfId="32416"/>
    <cellStyle name="LS Input Lookup Label 6 2 3 8" xfId="32417"/>
    <cellStyle name="LS Input Lookup Label 6 2 3 9" xfId="32418"/>
    <cellStyle name="LS Input Lookup Label 6 2 4" xfId="32419"/>
    <cellStyle name="LS Input Lookup Label 6 2 5" xfId="32420"/>
    <cellStyle name="LS Input Lookup Label 6 2 6" xfId="32421"/>
    <cellStyle name="LS Input Lookup Label 6 2 7" xfId="32422"/>
    <cellStyle name="LS Input Lookup Label 6 2 8" xfId="32423"/>
    <cellStyle name="LS Input Lookup Label 6 2 9" xfId="32424"/>
    <cellStyle name="LS Input Lookup Label 6 3" xfId="32425"/>
    <cellStyle name="LS Input Lookup Label 6 3 10" xfId="32426"/>
    <cellStyle name="LS Input Lookup Label 6 3 2" xfId="32427"/>
    <cellStyle name="LS Input Lookup Label 6 3 2 2" xfId="32428"/>
    <cellStyle name="LS Input Lookup Label 6 3 2 3" xfId="32429"/>
    <cellStyle name="LS Input Lookup Label 6 3 2 4" xfId="32430"/>
    <cellStyle name="LS Input Lookup Label 6 3 2 5" xfId="32431"/>
    <cellStyle name="LS Input Lookup Label 6 3 2 6" xfId="32432"/>
    <cellStyle name="LS Input Lookup Label 6 3 2 7" xfId="32433"/>
    <cellStyle name="LS Input Lookup Label 6 3 2 8" xfId="32434"/>
    <cellStyle name="LS Input Lookup Label 6 3 2 9" xfId="32435"/>
    <cellStyle name="LS Input Lookup Label 6 3 3" xfId="32436"/>
    <cellStyle name="LS Input Lookup Label 6 3 4" xfId="32437"/>
    <cellStyle name="LS Input Lookup Label 6 3 5" xfId="32438"/>
    <cellStyle name="LS Input Lookup Label 6 3 6" xfId="32439"/>
    <cellStyle name="LS Input Lookup Label 6 3 7" xfId="32440"/>
    <cellStyle name="LS Input Lookup Label 6 3 8" xfId="32441"/>
    <cellStyle name="LS Input Lookup Label 6 3 9" xfId="32442"/>
    <cellStyle name="LS Input Lookup Label 6 4" xfId="32443"/>
    <cellStyle name="LS Input Lookup Label 6 4 2" xfId="32444"/>
    <cellStyle name="LS Input Lookup Label 6 4 3" xfId="32445"/>
    <cellStyle name="LS Input Lookup Label 6 4 4" xfId="32446"/>
    <cellStyle name="LS Input Lookup Label 6 4 5" xfId="32447"/>
    <cellStyle name="LS Input Lookup Label 6 4 6" xfId="32448"/>
    <cellStyle name="LS Input Lookup Label 6 4 7" xfId="32449"/>
    <cellStyle name="LS Input Lookup Label 6 4 8" xfId="32450"/>
    <cellStyle name="LS Input Lookup Label 6 4 9" xfId="32451"/>
    <cellStyle name="LS Input Lookup Label 6 5" xfId="32452"/>
    <cellStyle name="LS Input Lookup Label 6 6" xfId="32453"/>
    <cellStyle name="LS Input Lookup Label 6 7" xfId="32454"/>
    <cellStyle name="LS Input Lookup Label 6 8" xfId="32455"/>
    <cellStyle name="LS Input Lookup Label 6 9" xfId="32456"/>
    <cellStyle name="LS Input Lookup Label 7" xfId="32457"/>
    <cellStyle name="LS Input Lookup Label 7 10" xfId="32458"/>
    <cellStyle name="LS Input Lookup Label 7 11" xfId="32459"/>
    <cellStyle name="LS Input Lookup Label 7 12" xfId="32460"/>
    <cellStyle name="LS Input Lookup Label 7 2" xfId="32461"/>
    <cellStyle name="LS Input Lookup Label 7 2 10" xfId="32462"/>
    <cellStyle name="LS Input Lookup Label 7 2 11" xfId="32463"/>
    <cellStyle name="LS Input Lookup Label 7 2 2" xfId="32464"/>
    <cellStyle name="LS Input Lookup Label 7 2 2 10" xfId="32465"/>
    <cellStyle name="LS Input Lookup Label 7 2 2 2" xfId="32466"/>
    <cellStyle name="LS Input Lookup Label 7 2 2 2 2" xfId="32467"/>
    <cellStyle name="LS Input Lookup Label 7 2 2 2 3" xfId="32468"/>
    <cellStyle name="LS Input Lookup Label 7 2 2 2 4" xfId="32469"/>
    <cellStyle name="LS Input Lookup Label 7 2 2 2 5" xfId="32470"/>
    <cellStyle name="LS Input Lookup Label 7 2 2 2 6" xfId="32471"/>
    <cellStyle name="LS Input Lookup Label 7 2 2 2 7" xfId="32472"/>
    <cellStyle name="LS Input Lookup Label 7 2 2 2 8" xfId="32473"/>
    <cellStyle name="LS Input Lookup Label 7 2 2 2 9" xfId="32474"/>
    <cellStyle name="LS Input Lookup Label 7 2 2 3" xfId="32475"/>
    <cellStyle name="LS Input Lookup Label 7 2 2 4" xfId="32476"/>
    <cellStyle name="LS Input Lookup Label 7 2 2 5" xfId="32477"/>
    <cellStyle name="LS Input Lookup Label 7 2 2 6" xfId="32478"/>
    <cellStyle name="LS Input Lookup Label 7 2 2 7" xfId="32479"/>
    <cellStyle name="LS Input Lookup Label 7 2 2 8" xfId="32480"/>
    <cellStyle name="LS Input Lookup Label 7 2 2 9" xfId="32481"/>
    <cellStyle name="LS Input Lookup Label 7 2 3" xfId="32482"/>
    <cellStyle name="LS Input Lookup Label 7 2 3 2" xfId="32483"/>
    <cellStyle name="LS Input Lookup Label 7 2 3 3" xfId="32484"/>
    <cellStyle name="LS Input Lookup Label 7 2 3 4" xfId="32485"/>
    <cellStyle name="LS Input Lookup Label 7 2 3 5" xfId="32486"/>
    <cellStyle name="LS Input Lookup Label 7 2 3 6" xfId="32487"/>
    <cellStyle name="LS Input Lookup Label 7 2 3 7" xfId="32488"/>
    <cellStyle name="LS Input Lookup Label 7 2 3 8" xfId="32489"/>
    <cellStyle name="LS Input Lookup Label 7 2 3 9" xfId="32490"/>
    <cellStyle name="LS Input Lookup Label 7 2 4" xfId="32491"/>
    <cellStyle name="LS Input Lookup Label 7 2 5" xfId="32492"/>
    <cellStyle name="LS Input Lookup Label 7 2 6" xfId="32493"/>
    <cellStyle name="LS Input Lookup Label 7 2 7" xfId="32494"/>
    <cellStyle name="LS Input Lookup Label 7 2 8" xfId="32495"/>
    <cellStyle name="LS Input Lookup Label 7 2 9" xfId="32496"/>
    <cellStyle name="LS Input Lookup Label 7 3" xfId="32497"/>
    <cellStyle name="LS Input Lookup Label 7 3 10" xfId="32498"/>
    <cellStyle name="LS Input Lookup Label 7 3 2" xfId="32499"/>
    <cellStyle name="LS Input Lookup Label 7 3 2 2" xfId="32500"/>
    <cellStyle name="LS Input Lookup Label 7 3 2 3" xfId="32501"/>
    <cellStyle name="LS Input Lookup Label 7 3 2 4" xfId="32502"/>
    <cellStyle name="LS Input Lookup Label 7 3 2 5" xfId="32503"/>
    <cellStyle name="LS Input Lookup Label 7 3 2 6" xfId="32504"/>
    <cellStyle name="LS Input Lookup Label 7 3 2 7" xfId="32505"/>
    <cellStyle name="LS Input Lookup Label 7 3 2 8" xfId="32506"/>
    <cellStyle name="LS Input Lookup Label 7 3 2 9" xfId="32507"/>
    <cellStyle name="LS Input Lookup Label 7 3 3" xfId="32508"/>
    <cellStyle name="LS Input Lookup Label 7 3 4" xfId="32509"/>
    <cellStyle name="LS Input Lookup Label 7 3 5" xfId="32510"/>
    <cellStyle name="LS Input Lookup Label 7 3 6" xfId="32511"/>
    <cellStyle name="LS Input Lookup Label 7 3 7" xfId="32512"/>
    <cellStyle name="LS Input Lookup Label 7 3 8" xfId="32513"/>
    <cellStyle name="LS Input Lookup Label 7 3 9" xfId="32514"/>
    <cellStyle name="LS Input Lookup Label 7 4" xfId="32515"/>
    <cellStyle name="LS Input Lookup Label 7 4 2" xfId="32516"/>
    <cellStyle name="LS Input Lookup Label 7 4 3" xfId="32517"/>
    <cellStyle name="LS Input Lookup Label 7 4 4" xfId="32518"/>
    <cellStyle name="LS Input Lookup Label 7 4 5" xfId="32519"/>
    <cellStyle name="LS Input Lookup Label 7 4 6" xfId="32520"/>
    <cellStyle name="LS Input Lookup Label 7 4 7" xfId="32521"/>
    <cellStyle name="LS Input Lookup Label 7 4 8" xfId="32522"/>
    <cellStyle name="LS Input Lookup Label 7 4 9" xfId="32523"/>
    <cellStyle name="LS Input Lookup Label 7 5" xfId="32524"/>
    <cellStyle name="LS Input Lookup Label 7 6" xfId="32525"/>
    <cellStyle name="LS Input Lookup Label 7 7" xfId="32526"/>
    <cellStyle name="LS Input Lookup Label 7 8" xfId="32527"/>
    <cellStyle name="LS Input Lookup Label 7 9" xfId="32528"/>
    <cellStyle name="LS Input Lookup Label 8" xfId="32529"/>
    <cellStyle name="LS Input Lookup Label 8 10" xfId="32530"/>
    <cellStyle name="LS Input Lookup Label 8 11" xfId="32531"/>
    <cellStyle name="LS Input Lookup Label 8 12" xfId="32532"/>
    <cellStyle name="LS Input Lookup Label 8 2" xfId="32533"/>
    <cellStyle name="LS Input Lookup Label 8 2 10" xfId="32534"/>
    <cellStyle name="LS Input Lookup Label 8 2 11" xfId="32535"/>
    <cellStyle name="LS Input Lookup Label 8 2 2" xfId="32536"/>
    <cellStyle name="LS Input Lookup Label 8 2 2 10" xfId="32537"/>
    <cellStyle name="LS Input Lookup Label 8 2 2 2" xfId="32538"/>
    <cellStyle name="LS Input Lookup Label 8 2 2 2 2" xfId="32539"/>
    <cellStyle name="LS Input Lookup Label 8 2 2 2 3" xfId="32540"/>
    <cellStyle name="LS Input Lookup Label 8 2 2 2 4" xfId="32541"/>
    <cellStyle name="LS Input Lookup Label 8 2 2 2 5" xfId="32542"/>
    <cellStyle name="LS Input Lookup Label 8 2 2 2 6" xfId="32543"/>
    <cellStyle name="LS Input Lookup Label 8 2 2 2 7" xfId="32544"/>
    <cellStyle name="LS Input Lookup Label 8 2 2 2 8" xfId="32545"/>
    <cellStyle name="LS Input Lookup Label 8 2 2 2 9" xfId="32546"/>
    <cellStyle name="LS Input Lookup Label 8 2 2 3" xfId="32547"/>
    <cellStyle name="LS Input Lookup Label 8 2 2 4" xfId="32548"/>
    <cellStyle name="LS Input Lookup Label 8 2 2 5" xfId="32549"/>
    <cellStyle name="LS Input Lookup Label 8 2 2 6" xfId="32550"/>
    <cellStyle name="LS Input Lookup Label 8 2 2 7" xfId="32551"/>
    <cellStyle name="LS Input Lookup Label 8 2 2 8" xfId="32552"/>
    <cellStyle name="LS Input Lookup Label 8 2 2 9" xfId="32553"/>
    <cellStyle name="LS Input Lookup Label 8 2 3" xfId="32554"/>
    <cellStyle name="LS Input Lookup Label 8 2 3 2" xfId="32555"/>
    <cellStyle name="LS Input Lookup Label 8 2 3 3" xfId="32556"/>
    <cellStyle name="LS Input Lookup Label 8 2 3 4" xfId="32557"/>
    <cellStyle name="LS Input Lookup Label 8 2 3 5" xfId="32558"/>
    <cellStyle name="LS Input Lookup Label 8 2 3 6" xfId="32559"/>
    <cellStyle name="LS Input Lookup Label 8 2 3 7" xfId="32560"/>
    <cellStyle name="LS Input Lookup Label 8 2 3 8" xfId="32561"/>
    <cellStyle name="LS Input Lookup Label 8 2 3 9" xfId="32562"/>
    <cellStyle name="LS Input Lookup Label 8 2 4" xfId="32563"/>
    <cellStyle name="LS Input Lookup Label 8 2 5" xfId="32564"/>
    <cellStyle name="LS Input Lookup Label 8 2 6" xfId="32565"/>
    <cellStyle name="LS Input Lookup Label 8 2 7" xfId="32566"/>
    <cellStyle name="LS Input Lookup Label 8 2 8" xfId="32567"/>
    <cellStyle name="LS Input Lookup Label 8 2 9" xfId="32568"/>
    <cellStyle name="LS Input Lookup Label 8 3" xfId="32569"/>
    <cellStyle name="LS Input Lookup Label 8 3 10" xfId="32570"/>
    <cellStyle name="LS Input Lookup Label 8 3 2" xfId="32571"/>
    <cellStyle name="LS Input Lookup Label 8 3 2 2" xfId="32572"/>
    <cellStyle name="LS Input Lookup Label 8 3 2 3" xfId="32573"/>
    <cellStyle name="LS Input Lookup Label 8 3 2 4" xfId="32574"/>
    <cellStyle name="LS Input Lookup Label 8 3 2 5" xfId="32575"/>
    <cellStyle name="LS Input Lookup Label 8 3 2 6" xfId="32576"/>
    <cellStyle name="LS Input Lookup Label 8 3 2 7" xfId="32577"/>
    <cellStyle name="LS Input Lookup Label 8 3 2 8" xfId="32578"/>
    <cellStyle name="LS Input Lookup Label 8 3 2 9" xfId="32579"/>
    <cellStyle name="LS Input Lookup Label 8 3 3" xfId="32580"/>
    <cellStyle name="LS Input Lookup Label 8 3 4" xfId="32581"/>
    <cellStyle name="LS Input Lookup Label 8 3 5" xfId="32582"/>
    <cellStyle name="LS Input Lookup Label 8 3 6" xfId="32583"/>
    <cellStyle name="LS Input Lookup Label 8 3 7" xfId="32584"/>
    <cellStyle name="LS Input Lookup Label 8 3 8" xfId="32585"/>
    <cellStyle name="LS Input Lookup Label 8 3 9" xfId="32586"/>
    <cellStyle name="LS Input Lookup Label 8 4" xfId="32587"/>
    <cellStyle name="LS Input Lookup Label 8 4 2" xfId="32588"/>
    <cellStyle name="LS Input Lookup Label 8 4 3" xfId="32589"/>
    <cellStyle name="LS Input Lookup Label 8 4 4" xfId="32590"/>
    <cellStyle name="LS Input Lookup Label 8 4 5" xfId="32591"/>
    <cellStyle name="LS Input Lookup Label 8 4 6" xfId="32592"/>
    <cellStyle name="LS Input Lookup Label 8 4 7" xfId="32593"/>
    <cellStyle name="LS Input Lookup Label 8 4 8" xfId="32594"/>
    <cellStyle name="LS Input Lookup Label 8 4 9" xfId="32595"/>
    <cellStyle name="LS Input Lookup Label 8 5" xfId="32596"/>
    <cellStyle name="LS Input Lookup Label 8 6" xfId="32597"/>
    <cellStyle name="LS Input Lookup Label 8 7" xfId="32598"/>
    <cellStyle name="LS Input Lookup Label 8 8" xfId="32599"/>
    <cellStyle name="LS Input Lookup Label 8 9" xfId="32600"/>
    <cellStyle name="LS Input Lookup Label 9" xfId="32601"/>
    <cellStyle name="LS Input Lookup Label 9 10" xfId="32602"/>
    <cellStyle name="LS Input Lookup Label 9 11" xfId="32603"/>
    <cellStyle name="LS Input Lookup Label 9 12" xfId="32604"/>
    <cellStyle name="LS Input Lookup Label 9 2" xfId="32605"/>
    <cellStyle name="LS Input Lookup Label 9 2 10" xfId="32606"/>
    <cellStyle name="LS Input Lookup Label 9 2 11" xfId="32607"/>
    <cellStyle name="LS Input Lookup Label 9 2 2" xfId="32608"/>
    <cellStyle name="LS Input Lookup Label 9 2 2 10" xfId="32609"/>
    <cellStyle name="LS Input Lookup Label 9 2 2 2" xfId="32610"/>
    <cellStyle name="LS Input Lookup Label 9 2 2 2 2" xfId="32611"/>
    <cellStyle name="LS Input Lookup Label 9 2 2 2 3" xfId="32612"/>
    <cellStyle name="LS Input Lookup Label 9 2 2 2 4" xfId="32613"/>
    <cellStyle name="LS Input Lookup Label 9 2 2 2 5" xfId="32614"/>
    <cellStyle name="LS Input Lookup Label 9 2 2 2 6" xfId="32615"/>
    <cellStyle name="LS Input Lookup Label 9 2 2 2 7" xfId="32616"/>
    <cellStyle name="LS Input Lookup Label 9 2 2 2 8" xfId="32617"/>
    <cellStyle name="LS Input Lookup Label 9 2 2 2 9" xfId="32618"/>
    <cellStyle name="LS Input Lookup Label 9 2 2 3" xfId="32619"/>
    <cellStyle name="LS Input Lookup Label 9 2 2 4" xfId="32620"/>
    <cellStyle name="LS Input Lookup Label 9 2 2 5" xfId="32621"/>
    <cellStyle name="LS Input Lookup Label 9 2 2 6" xfId="32622"/>
    <cellStyle name="LS Input Lookup Label 9 2 2 7" xfId="32623"/>
    <cellStyle name="LS Input Lookup Label 9 2 2 8" xfId="32624"/>
    <cellStyle name="LS Input Lookup Label 9 2 2 9" xfId="32625"/>
    <cellStyle name="LS Input Lookup Label 9 2 3" xfId="32626"/>
    <cellStyle name="LS Input Lookup Label 9 2 3 2" xfId="32627"/>
    <cellStyle name="LS Input Lookup Label 9 2 3 3" xfId="32628"/>
    <cellStyle name="LS Input Lookup Label 9 2 3 4" xfId="32629"/>
    <cellStyle name="LS Input Lookup Label 9 2 3 5" xfId="32630"/>
    <cellStyle name="LS Input Lookup Label 9 2 3 6" xfId="32631"/>
    <cellStyle name="LS Input Lookup Label 9 2 3 7" xfId="32632"/>
    <cellStyle name="LS Input Lookup Label 9 2 3 8" xfId="32633"/>
    <cellStyle name="LS Input Lookup Label 9 2 3 9" xfId="32634"/>
    <cellStyle name="LS Input Lookup Label 9 2 4" xfId="32635"/>
    <cellStyle name="LS Input Lookup Label 9 2 5" xfId="32636"/>
    <cellStyle name="LS Input Lookup Label 9 2 6" xfId="32637"/>
    <cellStyle name="LS Input Lookup Label 9 2 7" xfId="32638"/>
    <cellStyle name="LS Input Lookup Label 9 2 8" xfId="32639"/>
    <cellStyle name="LS Input Lookup Label 9 2 9" xfId="32640"/>
    <cellStyle name="LS Input Lookup Label 9 3" xfId="32641"/>
    <cellStyle name="LS Input Lookup Label 9 3 10" xfId="32642"/>
    <cellStyle name="LS Input Lookup Label 9 3 2" xfId="32643"/>
    <cellStyle name="LS Input Lookup Label 9 3 2 2" xfId="32644"/>
    <cellStyle name="LS Input Lookup Label 9 3 2 3" xfId="32645"/>
    <cellStyle name="LS Input Lookup Label 9 3 2 4" xfId="32646"/>
    <cellStyle name="LS Input Lookup Label 9 3 2 5" xfId="32647"/>
    <cellStyle name="LS Input Lookup Label 9 3 2 6" xfId="32648"/>
    <cellStyle name="LS Input Lookup Label 9 3 2 7" xfId="32649"/>
    <cellStyle name="LS Input Lookup Label 9 3 2 8" xfId="32650"/>
    <cellStyle name="LS Input Lookup Label 9 3 2 9" xfId="32651"/>
    <cellStyle name="LS Input Lookup Label 9 3 3" xfId="32652"/>
    <cellStyle name="LS Input Lookup Label 9 3 4" xfId="32653"/>
    <cellStyle name="LS Input Lookup Label 9 3 5" xfId="32654"/>
    <cellStyle name="LS Input Lookup Label 9 3 6" xfId="32655"/>
    <cellStyle name="LS Input Lookup Label 9 3 7" xfId="32656"/>
    <cellStyle name="LS Input Lookup Label 9 3 8" xfId="32657"/>
    <cellStyle name="LS Input Lookup Label 9 3 9" xfId="32658"/>
    <cellStyle name="LS Input Lookup Label 9 4" xfId="32659"/>
    <cellStyle name="LS Input Lookup Label 9 4 2" xfId="32660"/>
    <cellStyle name="LS Input Lookup Label 9 4 3" xfId="32661"/>
    <cellStyle name="LS Input Lookup Label 9 4 4" xfId="32662"/>
    <cellStyle name="LS Input Lookup Label 9 4 5" xfId="32663"/>
    <cellStyle name="LS Input Lookup Label 9 4 6" xfId="32664"/>
    <cellStyle name="LS Input Lookup Label 9 4 7" xfId="32665"/>
    <cellStyle name="LS Input Lookup Label 9 4 8" xfId="32666"/>
    <cellStyle name="LS Input Lookup Label 9 4 9" xfId="32667"/>
    <cellStyle name="LS Input Lookup Label 9 5" xfId="32668"/>
    <cellStyle name="LS Input Lookup Label 9 6" xfId="32669"/>
    <cellStyle name="LS Input Lookup Label 9 7" xfId="32670"/>
    <cellStyle name="LS Input Lookup Label 9 8" xfId="32671"/>
    <cellStyle name="LS Input Lookup Label 9 9" xfId="32672"/>
    <cellStyle name="LS Input Table Heading" xfId="32673"/>
    <cellStyle name="LS Input Table Heading 10" xfId="32674"/>
    <cellStyle name="LS Input Table Heading 10 10" xfId="32675"/>
    <cellStyle name="LS Input Table Heading 10 11" xfId="32676"/>
    <cellStyle name="LS Input Table Heading 10 2" xfId="32677"/>
    <cellStyle name="LS Input Table Heading 10 2 10" xfId="32678"/>
    <cellStyle name="LS Input Table Heading 10 2 2" xfId="32679"/>
    <cellStyle name="LS Input Table Heading 10 2 2 2" xfId="32680"/>
    <cellStyle name="LS Input Table Heading 10 2 2 3" xfId="32681"/>
    <cellStyle name="LS Input Table Heading 10 2 2 4" xfId="32682"/>
    <cellStyle name="LS Input Table Heading 10 2 2 5" xfId="32683"/>
    <cellStyle name="LS Input Table Heading 10 2 2 6" xfId="32684"/>
    <cellStyle name="LS Input Table Heading 10 2 2 7" xfId="32685"/>
    <cellStyle name="LS Input Table Heading 10 2 2 8" xfId="32686"/>
    <cellStyle name="LS Input Table Heading 10 2 2 9" xfId="32687"/>
    <cellStyle name="LS Input Table Heading 10 2 3" xfId="32688"/>
    <cellStyle name="LS Input Table Heading 10 2 4" xfId="32689"/>
    <cellStyle name="LS Input Table Heading 10 2 5" xfId="32690"/>
    <cellStyle name="LS Input Table Heading 10 2 6" xfId="32691"/>
    <cellStyle name="LS Input Table Heading 10 2 7" xfId="32692"/>
    <cellStyle name="LS Input Table Heading 10 2 8" xfId="32693"/>
    <cellStyle name="LS Input Table Heading 10 2 9" xfId="32694"/>
    <cellStyle name="LS Input Table Heading 10 3" xfId="32695"/>
    <cellStyle name="LS Input Table Heading 10 3 2" xfId="32696"/>
    <cellStyle name="LS Input Table Heading 10 3 3" xfId="32697"/>
    <cellStyle name="LS Input Table Heading 10 3 4" xfId="32698"/>
    <cellStyle name="LS Input Table Heading 10 3 5" xfId="32699"/>
    <cellStyle name="LS Input Table Heading 10 3 6" xfId="32700"/>
    <cellStyle name="LS Input Table Heading 10 3 7" xfId="32701"/>
    <cellStyle name="LS Input Table Heading 10 3 8" xfId="32702"/>
    <cellStyle name="LS Input Table Heading 10 3 9" xfId="32703"/>
    <cellStyle name="LS Input Table Heading 10 4" xfId="32704"/>
    <cellStyle name="LS Input Table Heading 10 5" xfId="32705"/>
    <cellStyle name="LS Input Table Heading 10 6" xfId="32706"/>
    <cellStyle name="LS Input Table Heading 10 7" xfId="32707"/>
    <cellStyle name="LS Input Table Heading 10 8" xfId="32708"/>
    <cellStyle name="LS Input Table Heading 10 9" xfId="32709"/>
    <cellStyle name="LS Input Table Heading 11" xfId="32710"/>
    <cellStyle name="LS Input Table Heading 11 10" xfId="32711"/>
    <cellStyle name="LS Input Table Heading 11 11" xfId="32712"/>
    <cellStyle name="LS Input Table Heading 11 2" xfId="32713"/>
    <cellStyle name="LS Input Table Heading 11 2 10" xfId="32714"/>
    <cellStyle name="LS Input Table Heading 11 2 2" xfId="32715"/>
    <cellStyle name="LS Input Table Heading 11 2 2 2" xfId="32716"/>
    <cellStyle name="LS Input Table Heading 11 2 2 3" xfId="32717"/>
    <cellStyle name="LS Input Table Heading 11 2 2 4" xfId="32718"/>
    <cellStyle name="LS Input Table Heading 11 2 2 5" xfId="32719"/>
    <cellStyle name="LS Input Table Heading 11 2 2 6" xfId="32720"/>
    <cellStyle name="LS Input Table Heading 11 2 2 7" xfId="32721"/>
    <cellStyle name="LS Input Table Heading 11 2 2 8" xfId="32722"/>
    <cellStyle name="LS Input Table Heading 11 2 2 9" xfId="32723"/>
    <cellStyle name="LS Input Table Heading 11 2 3" xfId="32724"/>
    <cellStyle name="LS Input Table Heading 11 2 4" xfId="32725"/>
    <cellStyle name="LS Input Table Heading 11 2 5" xfId="32726"/>
    <cellStyle name="LS Input Table Heading 11 2 6" xfId="32727"/>
    <cellStyle name="LS Input Table Heading 11 2 7" xfId="32728"/>
    <cellStyle name="LS Input Table Heading 11 2 8" xfId="32729"/>
    <cellStyle name="LS Input Table Heading 11 2 9" xfId="32730"/>
    <cellStyle name="LS Input Table Heading 11 3" xfId="32731"/>
    <cellStyle name="LS Input Table Heading 11 3 2" xfId="32732"/>
    <cellStyle name="LS Input Table Heading 11 3 3" xfId="32733"/>
    <cellStyle name="LS Input Table Heading 11 3 4" xfId="32734"/>
    <cellStyle name="LS Input Table Heading 11 3 5" xfId="32735"/>
    <cellStyle name="LS Input Table Heading 11 3 6" xfId="32736"/>
    <cellStyle name="LS Input Table Heading 11 3 7" xfId="32737"/>
    <cellStyle name="LS Input Table Heading 11 3 8" xfId="32738"/>
    <cellStyle name="LS Input Table Heading 11 3 9" xfId="32739"/>
    <cellStyle name="LS Input Table Heading 11 4" xfId="32740"/>
    <cellStyle name="LS Input Table Heading 11 5" xfId="32741"/>
    <cellStyle name="LS Input Table Heading 11 6" xfId="32742"/>
    <cellStyle name="LS Input Table Heading 11 7" xfId="32743"/>
    <cellStyle name="LS Input Table Heading 11 8" xfId="32744"/>
    <cellStyle name="LS Input Table Heading 11 9" xfId="32745"/>
    <cellStyle name="LS Input Table Heading 12" xfId="32746"/>
    <cellStyle name="LS Input Table Heading 12 10" xfId="32747"/>
    <cellStyle name="LS Input Table Heading 12 2" xfId="32748"/>
    <cellStyle name="LS Input Table Heading 12 2 2" xfId="32749"/>
    <cellStyle name="LS Input Table Heading 12 2 3" xfId="32750"/>
    <cellStyle name="LS Input Table Heading 12 2 4" xfId="32751"/>
    <cellStyle name="LS Input Table Heading 12 2 5" xfId="32752"/>
    <cellStyle name="LS Input Table Heading 12 2 6" xfId="32753"/>
    <cellStyle name="LS Input Table Heading 12 2 7" xfId="32754"/>
    <cellStyle name="LS Input Table Heading 12 2 8" xfId="32755"/>
    <cellStyle name="LS Input Table Heading 12 2 9" xfId="32756"/>
    <cellStyle name="LS Input Table Heading 12 3" xfId="32757"/>
    <cellStyle name="LS Input Table Heading 12 4" xfId="32758"/>
    <cellStyle name="LS Input Table Heading 12 5" xfId="32759"/>
    <cellStyle name="LS Input Table Heading 12 6" xfId="32760"/>
    <cellStyle name="LS Input Table Heading 12 7" xfId="32761"/>
    <cellStyle name="LS Input Table Heading 12 8" xfId="32762"/>
    <cellStyle name="LS Input Table Heading 12 9" xfId="32763"/>
    <cellStyle name="LS Input Table Heading 13" xfId="32764"/>
    <cellStyle name="LS Input Table Heading 13 2" xfId="32765"/>
    <cellStyle name="LS Input Table Heading 13 3" xfId="32766"/>
    <cellStyle name="LS Input Table Heading 13 4" xfId="32767"/>
    <cellStyle name="LS Input Table Heading 13 5" xfId="32768"/>
    <cellStyle name="LS Input Table Heading 13 6" xfId="32769"/>
    <cellStyle name="LS Input Table Heading 13 7" xfId="32770"/>
    <cellStyle name="LS Input Table Heading 13 8" xfId="32771"/>
    <cellStyle name="LS Input Table Heading 13 9" xfId="32772"/>
    <cellStyle name="LS Input Table Heading 14" xfId="32773"/>
    <cellStyle name="LS Input Table Heading 15" xfId="32774"/>
    <cellStyle name="LS Input Table Heading 16" xfId="32775"/>
    <cellStyle name="LS Input Table Heading 17" xfId="32776"/>
    <cellStyle name="LS Input Table Heading 2" xfId="32777"/>
    <cellStyle name="LS Input Table Heading 2 10" xfId="32778"/>
    <cellStyle name="LS Input Table Heading 2 11" xfId="32779"/>
    <cellStyle name="LS Input Table Heading 2 12" xfId="32780"/>
    <cellStyle name="LS Input Table Heading 2 13" xfId="32781"/>
    <cellStyle name="LS Input Table Heading 2 14" xfId="32782"/>
    <cellStyle name="LS Input Table Heading 2 15" xfId="32783"/>
    <cellStyle name="LS Input Table Heading 2 16" xfId="32784"/>
    <cellStyle name="LS Input Table Heading 2 17" xfId="32785"/>
    <cellStyle name="LS Input Table Heading 2 18" xfId="32786"/>
    <cellStyle name="LS Input Table Heading 2 2" xfId="32787"/>
    <cellStyle name="LS Input Table Heading 2 2 10" xfId="32788"/>
    <cellStyle name="LS Input Table Heading 2 2 11" xfId="32789"/>
    <cellStyle name="LS Input Table Heading 2 2 12" xfId="32790"/>
    <cellStyle name="LS Input Table Heading 2 2 13" xfId="32791"/>
    <cellStyle name="LS Input Table Heading 2 2 2" xfId="32792"/>
    <cellStyle name="LS Input Table Heading 2 2 2 10" xfId="32793"/>
    <cellStyle name="LS Input Table Heading 2 2 2 11" xfId="32794"/>
    <cellStyle name="LS Input Table Heading 2 2 2 12" xfId="32795"/>
    <cellStyle name="LS Input Table Heading 2 2 2 2" xfId="32796"/>
    <cellStyle name="LS Input Table Heading 2 2 2 2 10" xfId="32797"/>
    <cellStyle name="LS Input Table Heading 2 2 2 2 11" xfId="32798"/>
    <cellStyle name="LS Input Table Heading 2 2 2 2 2" xfId="32799"/>
    <cellStyle name="LS Input Table Heading 2 2 2 2 2 10" xfId="32800"/>
    <cellStyle name="LS Input Table Heading 2 2 2 2 2 2" xfId="32801"/>
    <cellStyle name="LS Input Table Heading 2 2 2 2 2 2 2" xfId="32802"/>
    <cellStyle name="LS Input Table Heading 2 2 2 2 2 2 3" xfId="32803"/>
    <cellStyle name="LS Input Table Heading 2 2 2 2 2 2 4" xfId="32804"/>
    <cellStyle name="LS Input Table Heading 2 2 2 2 2 2 5" xfId="32805"/>
    <cellStyle name="LS Input Table Heading 2 2 2 2 2 2 6" xfId="32806"/>
    <cellStyle name="LS Input Table Heading 2 2 2 2 2 2 7" xfId="32807"/>
    <cellStyle name="LS Input Table Heading 2 2 2 2 2 2 8" xfId="32808"/>
    <cellStyle name="LS Input Table Heading 2 2 2 2 2 2 9" xfId="32809"/>
    <cellStyle name="LS Input Table Heading 2 2 2 2 2 3" xfId="32810"/>
    <cellStyle name="LS Input Table Heading 2 2 2 2 2 4" xfId="32811"/>
    <cellStyle name="LS Input Table Heading 2 2 2 2 2 5" xfId="32812"/>
    <cellStyle name="LS Input Table Heading 2 2 2 2 2 6" xfId="32813"/>
    <cellStyle name="LS Input Table Heading 2 2 2 2 2 7" xfId="32814"/>
    <cellStyle name="LS Input Table Heading 2 2 2 2 2 8" xfId="32815"/>
    <cellStyle name="LS Input Table Heading 2 2 2 2 2 9" xfId="32816"/>
    <cellStyle name="LS Input Table Heading 2 2 2 2 3" xfId="32817"/>
    <cellStyle name="LS Input Table Heading 2 2 2 2 3 2" xfId="32818"/>
    <cellStyle name="LS Input Table Heading 2 2 2 2 3 3" xfId="32819"/>
    <cellStyle name="LS Input Table Heading 2 2 2 2 3 4" xfId="32820"/>
    <cellStyle name="LS Input Table Heading 2 2 2 2 3 5" xfId="32821"/>
    <cellStyle name="LS Input Table Heading 2 2 2 2 3 6" xfId="32822"/>
    <cellStyle name="LS Input Table Heading 2 2 2 2 3 7" xfId="32823"/>
    <cellStyle name="LS Input Table Heading 2 2 2 2 3 8" xfId="32824"/>
    <cellStyle name="LS Input Table Heading 2 2 2 2 3 9" xfId="32825"/>
    <cellStyle name="LS Input Table Heading 2 2 2 2 4" xfId="32826"/>
    <cellStyle name="LS Input Table Heading 2 2 2 2 5" xfId="32827"/>
    <cellStyle name="LS Input Table Heading 2 2 2 2 6" xfId="32828"/>
    <cellStyle name="LS Input Table Heading 2 2 2 2 7" xfId="32829"/>
    <cellStyle name="LS Input Table Heading 2 2 2 2 8" xfId="32830"/>
    <cellStyle name="LS Input Table Heading 2 2 2 2 9" xfId="32831"/>
    <cellStyle name="LS Input Table Heading 2 2 2 3" xfId="32832"/>
    <cellStyle name="LS Input Table Heading 2 2 2 3 10" xfId="32833"/>
    <cellStyle name="LS Input Table Heading 2 2 2 3 2" xfId="32834"/>
    <cellStyle name="LS Input Table Heading 2 2 2 3 2 2" xfId="32835"/>
    <cellStyle name="LS Input Table Heading 2 2 2 3 2 3" xfId="32836"/>
    <cellStyle name="LS Input Table Heading 2 2 2 3 2 4" xfId="32837"/>
    <cellStyle name="LS Input Table Heading 2 2 2 3 2 5" xfId="32838"/>
    <cellStyle name="LS Input Table Heading 2 2 2 3 2 6" xfId="32839"/>
    <cellStyle name="LS Input Table Heading 2 2 2 3 2 7" xfId="32840"/>
    <cellStyle name="LS Input Table Heading 2 2 2 3 2 8" xfId="32841"/>
    <cellStyle name="LS Input Table Heading 2 2 2 3 2 9" xfId="32842"/>
    <cellStyle name="LS Input Table Heading 2 2 2 3 3" xfId="32843"/>
    <cellStyle name="LS Input Table Heading 2 2 2 3 4" xfId="32844"/>
    <cellStyle name="LS Input Table Heading 2 2 2 3 5" xfId="32845"/>
    <cellStyle name="LS Input Table Heading 2 2 2 3 6" xfId="32846"/>
    <cellStyle name="LS Input Table Heading 2 2 2 3 7" xfId="32847"/>
    <cellStyle name="LS Input Table Heading 2 2 2 3 8" xfId="32848"/>
    <cellStyle name="LS Input Table Heading 2 2 2 3 9" xfId="32849"/>
    <cellStyle name="LS Input Table Heading 2 2 2 4" xfId="32850"/>
    <cellStyle name="LS Input Table Heading 2 2 2 4 2" xfId="32851"/>
    <cellStyle name="LS Input Table Heading 2 2 2 4 3" xfId="32852"/>
    <cellStyle name="LS Input Table Heading 2 2 2 4 4" xfId="32853"/>
    <cellStyle name="LS Input Table Heading 2 2 2 4 5" xfId="32854"/>
    <cellStyle name="LS Input Table Heading 2 2 2 4 6" xfId="32855"/>
    <cellStyle name="LS Input Table Heading 2 2 2 4 7" xfId="32856"/>
    <cellStyle name="LS Input Table Heading 2 2 2 4 8" xfId="32857"/>
    <cellStyle name="LS Input Table Heading 2 2 2 4 9" xfId="32858"/>
    <cellStyle name="LS Input Table Heading 2 2 2 5" xfId="32859"/>
    <cellStyle name="LS Input Table Heading 2 2 2 6" xfId="32860"/>
    <cellStyle name="LS Input Table Heading 2 2 2 7" xfId="32861"/>
    <cellStyle name="LS Input Table Heading 2 2 2 8" xfId="32862"/>
    <cellStyle name="LS Input Table Heading 2 2 2 9" xfId="32863"/>
    <cellStyle name="LS Input Table Heading 2 2 3" xfId="32864"/>
    <cellStyle name="LS Input Table Heading 2 2 3 10" xfId="32865"/>
    <cellStyle name="LS Input Table Heading 2 2 3 11" xfId="32866"/>
    <cellStyle name="LS Input Table Heading 2 2 3 2" xfId="32867"/>
    <cellStyle name="LS Input Table Heading 2 2 3 2 10" xfId="32868"/>
    <cellStyle name="LS Input Table Heading 2 2 3 2 2" xfId="32869"/>
    <cellStyle name="LS Input Table Heading 2 2 3 2 2 2" xfId="32870"/>
    <cellStyle name="LS Input Table Heading 2 2 3 2 2 3" xfId="32871"/>
    <cellStyle name="LS Input Table Heading 2 2 3 2 2 4" xfId="32872"/>
    <cellStyle name="LS Input Table Heading 2 2 3 2 2 5" xfId="32873"/>
    <cellStyle name="LS Input Table Heading 2 2 3 2 2 6" xfId="32874"/>
    <cellStyle name="LS Input Table Heading 2 2 3 2 2 7" xfId="32875"/>
    <cellStyle name="LS Input Table Heading 2 2 3 2 2 8" xfId="32876"/>
    <cellStyle name="LS Input Table Heading 2 2 3 2 2 9" xfId="32877"/>
    <cellStyle name="LS Input Table Heading 2 2 3 2 3" xfId="32878"/>
    <cellStyle name="LS Input Table Heading 2 2 3 2 4" xfId="32879"/>
    <cellStyle name="LS Input Table Heading 2 2 3 2 5" xfId="32880"/>
    <cellStyle name="LS Input Table Heading 2 2 3 2 6" xfId="32881"/>
    <cellStyle name="LS Input Table Heading 2 2 3 2 7" xfId="32882"/>
    <cellStyle name="LS Input Table Heading 2 2 3 2 8" xfId="32883"/>
    <cellStyle name="LS Input Table Heading 2 2 3 2 9" xfId="32884"/>
    <cellStyle name="LS Input Table Heading 2 2 3 3" xfId="32885"/>
    <cellStyle name="LS Input Table Heading 2 2 3 3 2" xfId="32886"/>
    <cellStyle name="LS Input Table Heading 2 2 3 3 3" xfId="32887"/>
    <cellStyle name="LS Input Table Heading 2 2 3 3 4" xfId="32888"/>
    <cellStyle name="LS Input Table Heading 2 2 3 3 5" xfId="32889"/>
    <cellStyle name="LS Input Table Heading 2 2 3 3 6" xfId="32890"/>
    <cellStyle name="LS Input Table Heading 2 2 3 3 7" xfId="32891"/>
    <cellStyle name="LS Input Table Heading 2 2 3 3 8" xfId="32892"/>
    <cellStyle name="LS Input Table Heading 2 2 3 3 9" xfId="32893"/>
    <cellStyle name="LS Input Table Heading 2 2 3 4" xfId="32894"/>
    <cellStyle name="LS Input Table Heading 2 2 3 5" xfId="32895"/>
    <cellStyle name="LS Input Table Heading 2 2 3 6" xfId="32896"/>
    <cellStyle name="LS Input Table Heading 2 2 3 7" xfId="32897"/>
    <cellStyle name="LS Input Table Heading 2 2 3 8" xfId="32898"/>
    <cellStyle name="LS Input Table Heading 2 2 3 9" xfId="32899"/>
    <cellStyle name="LS Input Table Heading 2 2 4" xfId="32900"/>
    <cellStyle name="LS Input Table Heading 2 2 4 10" xfId="32901"/>
    <cellStyle name="LS Input Table Heading 2 2 4 2" xfId="32902"/>
    <cellStyle name="LS Input Table Heading 2 2 4 2 2" xfId="32903"/>
    <cellStyle name="LS Input Table Heading 2 2 4 2 3" xfId="32904"/>
    <cellStyle name="LS Input Table Heading 2 2 4 2 4" xfId="32905"/>
    <cellStyle name="LS Input Table Heading 2 2 4 2 5" xfId="32906"/>
    <cellStyle name="LS Input Table Heading 2 2 4 2 6" xfId="32907"/>
    <cellStyle name="LS Input Table Heading 2 2 4 2 7" xfId="32908"/>
    <cellStyle name="LS Input Table Heading 2 2 4 2 8" xfId="32909"/>
    <cellStyle name="LS Input Table Heading 2 2 4 2 9" xfId="32910"/>
    <cellStyle name="LS Input Table Heading 2 2 4 3" xfId="32911"/>
    <cellStyle name="LS Input Table Heading 2 2 4 4" xfId="32912"/>
    <cellStyle name="LS Input Table Heading 2 2 4 5" xfId="32913"/>
    <cellStyle name="LS Input Table Heading 2 2 4 6" xfId="32914"/>
    <cellStyle name="LS Input Table Heading 2 2 4 7" xfId="32915"/>
    <cellStyle name="LS Input Table Heading 2 2 4 8" xfId="32916"/>
    <cellStyle name="LS Input Table Heading 2 2 4 9" xfId="32917"/>
    <cellStyle name="LS Input Table Heading 2 2 5" xfId="32918"/>
    <cellStyle name="LS Input Table Heading 2 2 5 2" xfId="32919"/>
    <cellStyle name="LS Input Table Heading 2 2 5 3" xfId="32920"/>
    <cellStyle name="LS Input Table Heading 2 2 5 4" xfId="32921"/>
    <cellStyle name="LS Input Table Heading 2 2 5 5" xfId="32922"/>
    <cellStyle name="LS Input Table Heading 2 2 5 6" xfId="32923"/>
    <cellStyle name="LS Input Table Heading 2 2 5 7" xfId="32924"/>
    <cellStyle name="LS Input Table Heading 2 2 5 8" xfId="32925"/>
    <cellStyle name="LS Input Table Heading 2 2 5 9" xfId="32926"/>
    <cellStyle name="LS Input Table Heading 2 2 6" xfId="32927"/>
    <cellStyle name="LS Input Table Heading 2 2 7" xfId="32928"/>
    <cellStyle name="LS Input Table Heading 2 2 8" xfId="32929"/>
    <cellStyle name="LS Input Table Heading 2 2 9" xfId="32930"/>
    <cellStyle name="LS Input Table Heading 2 3" xfId="32931"/>
    <cellStyle name="LS Input Table Heading 2 3 10" xfId="32932"/>
    <cellStyle name="LS Input Table Heading 2 3 11" xfId="32933"/>
    <cellStyle name="LS Input Table Heading 2 3 12" xfId="32934"/>
    <cellStyle name="LS Input Table Heading 2 3 2" xfId="32935"/>
    <cellStyle name="LS Input Table Heading 2 3 2 10" xfId="32936"/>
    <cellStyle name="LS Input Table Heading 2 3 2 11" xfId="32937"/>
    <cellStyle name="LS Input Table Heading 2 3 2 2" xfId="32938"/>
    <cellStyle name="LS Input Table Heading 2 3 2 2 10" xfId="32939"/>
    <cellStyle name="LS Input Table Heading 2 3 2 2 2" xfId="32940"/>
    <cellStyle name="LS Input Table Heading 2 3 2 2 2 2" xfId="32941"/>
    <cellStyle name="LS Input Table Heading 2 3 2 2 2 3" xfId="32942"/>
    <cellStyle name="LS Input Table Heading 2 3 2 2 2 4" xfId="32943"/>
    <cellStyle name="LS Input Table Heading 2 3 2 2 2 5" xfId="32944"/>
    <cellStyle name="LS Input Table Heading 2 3 2 2 2 6" xfId="32945"/>
    <cellStyle name="LS Input Table Heading 2 3 2 2 2 7" xfId="32946"/>
    <cellStyle name="LS Input Table Heading 2 3 2 2 2 8" xfId="32947"/>
    <cellStyle name="LS Input Table Heading 2 3 2 2 2 9" xfId="32948"/>
    <cellStyle name="LS Input Table Heading 2 3 2 2 3" xfId="32949"/>
    <cellStyle name="LS Input Table Heading 2 3 2 2 4" xfId="32950"/>
    <cellStyle name="LS Input Table Heading 2 3 2 2 5" xfId="32951"/>
    <cellStyle name="LS Input Table Heading 2 3 2 2 6" xfId="32952"/>
    <cellStyle name="LS Input Table Heading 2 3 2 2 7" xfId="32953"/>
    <cellStyle name="LS Input Table Heading 2 3 2 2 8" xfId="32954"/>
    <cellStyle name="LS Input Table Heading 2 3 2 2 9" xfId="32955"/>
    <cellStyle name="LS Input Table Heading 2 3 2 3" xfId="32956"/>
    <cellStyle name="LS Input Table Heading 2 3 2 3 2" xfId="32957"/>
    <cellStyle name="LS Input Table Heading 2 3 2 3 3" xfId="32958"/>
    <cellStyle name="LS Input Table Heading 2 3 2 3 4" xfId="32959"/>
    <cellStyle name="LS Input Table Heading 2 3 2 3 5" xfId="32960"/>
    <cellStyle name="LS Input Table Heading 2 3 2 3 6" xfId="32961"/>
    <cellStyle name="LS Input Table Heading 2 3 2 3 7" xfId="32962"/>
    <cellStyle name="LS Input Table Heading 2 3 2 3 8" xfId="32963"/>
    <cellStyle name="LS Input Table Heading 2 3 2 3 9" xfId="32964"/>
    <cellStyle name="LS Input Table Heading 2 3 2 4" xfId="32965"/>
    <cellStyle name="LS Input Table Heading 2 3 2 5" xfId="32966"/>
    <cellStyle name="LS Input Table Heading 2 3 2 6" xfId="32967"/>
    <cellStyle name="LS Input Table Heading 2 3 2 7" xfId="32968"/>
    <cellStyle name="LS Input Table Heading 2 3 2 8" xfId="32969"/>
    <cellStyle name="LS Input Table Heading 2 3 2 9" xfId="32970"/>
    <cellStyle name="LS Input Table Heading 2 3 3" xfId="32971"/>
    <cellStyle name="LS Input Table Heading 2 3 3 10" xfId="32972"/>
    <cellStyle name="LS Input Table Heading 2 3 3 2" xfId="32973"/>
    <cellStyle name="LS Input Table Heading 2 3 3 2 2" xfId="32974"/>
    <cellStyle name="LS Input Table Heading 2 3 3 2 3" xfId="32975"/>
    <cellStyle name="LS Input Table Heading 2 3 3 2 4" xfId="32976"/>
    <cellStyle name="LS Input Table Heading 2 3 3 2 5" xfId="32977"/>
    <cellStyle name="LS Input Table Heading 2 3 3 2 6" xfId="32978"/>
    <cellStyle name="LS Input Table Heading 2 3 3 2 7" xfId="32979"/>
    <cellStyle name="LS Input Table Heading 2 3 3 2 8" xfId="32980"/>
    <cellStyle name="LS Input Table Heading 2 3 3 2 9" xfId="32981"/>
    <cellStyle name="LS Input Table Heading 2 3 3 3" xfId="32982"/>
    <cellStyle name="LS Input Table Heading 2 3 3 4" xfId="32983"/>
    <cellStyle name="LS Input Table Heading 2 3 3 5" xfId="32984"/>
    <cellStyle name="LS Input Table Heading 2 3 3 6" xfId="32985"/>
    <cellStyle name="LS Input Table Heading 2 3 3 7" xfId="32986"/>
    <cellStyle name="LS Input Table Heading 2 3 3 8" xfId="32987"/>
    <cellStyle name="LS Input Table Heading 2 3 3 9" xfId="32988"/>
    <cellStyle name="LS Input Table Heading 2 3 4" xfId="32989"/>
    <cellStyle name="LS Input Table Heading 2 3 4 2" xfId="32990"/>
    <cellStyle name="LS Input Table Heading 2 3 4 3" xfId="32991"/>
    <cellStyle name="LS Input Table Heading 2 3 4 4" xfId="32992"/>
    <cellStyle name="LS Input Table Heading 2 3 4 5" xfId="32993"/>
    <cellStyle name="LS Input Table Heading 2 3 4 6" xfId="32994"/>
    <cellStyle name="LS Input Table Heading 2 3 4 7" xfId="32995"/>
    <cellStyle name="LS Input Table Heading 2 3 4 8" xfId="32996"/>
    <cellStyle name="LS Input Table Heading 2 3 4 9" xfId="32997"/>
    <cellStyle name="LS Input Table Heading 2 3 5" xfId="32998"/>
    <cellStyle name="LS Input Table Heading 2 3 6" xfId="32999"/>
    <cellStyle name="LS Input Table Heading 2 3 7" xfId="33000"/>
    <cellStyle name="LS Input Table Heading 2 3 8" xfId="33001"/>
    <cellStyle name="LS Input Table Heading 2 3 9" xfId="33002"/>
    <cellStyle name="LS Input Table Heading 2 4" xfId="33003"/>
    <cellStyle name="LS Input Table Heading 2 4 10" xfId="33004"/>
    <cellStyle name="LS Input Table Heading 2 4 11" xfId="33005"/>
    <cellStyle name="LS Input Table Heading 2 4 12" xfId="33006"/>
    <cellStyle name="LS Input Table Heading 2 4 2" xfId="33007"/>
    <cellStyle name="LS Input Table Heading 2 4 2 10" xfId="33008"/>
    <cellStyle name="LS Input Table Heading 2 4 2 11" xfId="33009"/>
    <cellStyle name="LS Input Table Heading 2 4 2 2" xfId="33010"/>
    <cellStyle name="LS Input Table Heading 2 4 2 2 10" xfId="33011"/>
    <cellStyle name="LS Input Table Heading 2 4 2 2 2" xfId="33012"/>
    <cellStyle name="LS Input Table Heading 2 4 2 2 2 2" xfId="33013"/>
    <cellStyle name="LS Input Table Heading 2 4 2 2 2 3" xfId="33014"/>
    <cellStyle name="LS Input Table Heading 2 4 2 2 2 4" xfId="33015"/>
    <cellStyle name="LS Input Table Heading 2 4 2 2 2 5" xfId="33016"/>
    <cellStyle name="LS Input Table Heading 2 4 2 2 2 6" xfId="33017"/>
    <cellStyle name="LS Input Table Heading 2 4 2 2 2 7" xfId="33018"/>
    <cellStyle name="LS Input Table Heading 2 4 2 2 2 8" xfId="33019"/>
    <cellStyle name="LS Input Table Heading 2 4 2 2 2 9" xfId="33020"/>
    <cellStyle name="LS Input Table Heading 2 4 2 2 3" xfId="33021"/>
    <cellStyle name="LS Input Table Heading 2 4 2 2 4" xfId="33022"/>
    <cellStyle name="LS Input Table Heading 2 4 2 2 5" xfId="33023"/>
    <cellStyle name="LS Input Table Heading 2 4 2 2 6" xfId="33024"/>
    <cellStyle name="LS Input Table Heading 2 4 2 2 7" xfId="33025"/>
    <cellStyle name="LS Input Table Heading 2 4 2 2 8" xfId="33026"/>
    <cellStyle name="LS Input Table Heading 2 4 2 2 9" xfId="33027"/>
    <cellStyle name="LS Input Table Heading 2 4 2 3" xfId="33028"/>
    <cellStyle name="LS Input Table Heading 2 4 2 3 2" xfId="33029"/>
    <cellStyle name="LS Input Table Heading 2 4 2 3 3" xfId="33030"/>
    <cellStyle name="LS Input Table Heading 2 4 2 3 4" xfId="33031"/>
    <cellStyle name="LS Input Table Heading 2 4 2 3 5" xfId="33032"/>
    <cellStyle name="LS Input Table Heading 2 4 2 3 6" xfId="33033"/>
    <cellStyle name="LS Input Table Heading 2 4 2 3 7" xfId="33034"/>
    <cellStyle name="LS Input Table Heading 2 4 2 3 8" xfId="33035"/>
    <cellStyle name="LS Input Table Heading 2 4 2 3 9" xfId="33036"/>
    <cellStyle name="LS Input Table Heading 2 4 2 4" xfId="33037"/>
    <cellStyle name="LS Input Table Heading 2 4 2 5" xfId="33038"/>
    <cellStyle name="LS Input Table Heading 2 4 2 6" xfId="33039"/>
    <cellStyle name="LS Input Table Heading 2 4 2 7" xfId="33040"/>
    <cellStyle name="LS Input Table Heading 2 4 2 8" xfId="33041"/>
    <cellStyle name="LS Input Table Heading 2 4 2 9" xfId="33042"/>
    <cellStyle name="LS Input Table Heading 2 4 3" xfId="33043"/>
    <cellStyle name="LS Input Table Heading 2 4 3 10" xfId="33044"/>
    <cellStyle name="LS Input Table Heading 2 4 3 2" xfId="33045"/>
    <cellStyle name="LS Input Table Heading 2 4 3 2 2" xfId="33046"/>
    <cellStyle name="LS Input Table Heading 2 4 3 2 3" xfId="33047"/>
    <cellStyle name="LS Input Table Heading 2 4 3 2 4" xfId="33048"/>
    <cellStyle name="LS Input Table Heading 2 4 3 2 5" xfId="33049"/>
    <cellStyle name="LS Input Table Heading 2 4 3 2 6" xfId="33050"/>
    <cellStyle name="LS Input Table Heading 2 4 3 2 7" xfId="33051"/>
    <cellStyle name="LS Input Table Heading 2 4 3 2 8" xfId="33052"/>
    <cellStyle name="LS Input Table Heading 2 4 3 2 9" xfId="33053"/>
    <cellStyle name="LS Input Table Heading 2 4 3 3" xfId="33054"/>
    <cellStyle name="LS Input Table Heading 2 4 3 4" xfId="33055"/>
    <cellStyle name="LS Input Table Heading 2 4 3 5" xfId="33056"/>
    <cellStyle name="LS Input Table Heading 2 4 3 6" xfId="33057"/>
    <cellStyle name="LS Input Table Heading 2 4 3 7" xfId="33058"/>
    <cellStyle name="LS Input Table Heading 2 4 3 8" xfId="33059"/>
    <cellStyle name="LS Input Table Heading 2 4 3 9" xfId="33060"/>
    <cellStyle name="LS Input Table Heading 2 4 4" xfId="33061"/>
    <cellStyle name="LS Input Table Heading 2 4 4 2" xfId="33062"/>
    <cellStyle name="LS Input Table Heading 2 4 4 3" xfId="33063"/>
    <cellStyle name="LS Input Table Heading 2 4 4 4" xfId="33064"/>
    <cellStyle name="LS Input Table Heading 2 4 4 5" xfId="33065"/>
    <cellStyle name="LS Input Table Heading 2 4 4 6" xfId="33066"/>
    <cellStyle name="LS Input Table Heading 2 4 4 7" xfId="33067"/>
    <cellStyle name="LS Input Table Heading 2 4 4 8" xfId="33068"/>
    <cellStyle name="LS Input Table Heading 2 4 4 9" xfId="33069"/>
    <cellStyle name="LS Input Table Heading 2 4 5" xfId="33070"/>
    <cellStyle name="LS Input Table Heading 2 4 6" xfId="33071"/>
    <cellStyle name="LS Input Table Heading 2 4 7" xfId="33072"/>
    <cellStyle name="LS Input Table Heading 2 4 8" xfId="33073"/>
    <cellStyle name="LS Input Table Heading 2 4 9" xfId="33074"/>
    <cellStyle name="LS Input Table Heading 2 5" xfId="33075"/>
    <cellStyle name="LS Input Table Heading 2 5 10" xfId="33076"/>
    <cellStyle name="LS Input Table Heading 2 5 11" xfId="33077"/>
    <cellStyle name="LS Input Table Heading 2 5 12" xfId="33078"/>
    <cellStyle name="LS Input Table Heading 2 5 2" xfId="33079"/>
    <cellStyle name="LS Input Table Heading 2 5 2 10" xfId="33080"/>
    <cellStyle name="LS Input Table Heading 2 5 2 11" xfId="33081"/>
    <cellStyle name="LS Input Table Heading 2 5 2 2" xfId="33082"/>
    <cellStyle name="LS Input Table Heading 2 5 2 2 10" xfId="33083"/>
    <cellStyle name="LS Input Table Heading 2 5 2 2 2" xfId="33084"/>
    <cellStyle name="LS Input Table Heading 2 5 2 2 2 2" xfId="33085"/>
    <cellStyle name="LS Input Table Heading 2 5 2 2 2 3" xfId="33086"/>
    <cellStyle name="LS Input Table Heading 2 5 2 2 2 4" xfId="33087"/>
    <cellStyle name="LS Input Table Heading 2 5 2 2 2 5" xfId="33088"/>
    <cellStyle name="LS Input Table Heading 2 5 2 2 2 6" xfId="33089"/>
    <cellStyle name="LS Input Table Heading 2 5 2 2 2 7" xfId="33090"/>
    <cellStyle name="LS Input Table Heading 2 5 2 2 2 8" xfId="33091"/>
    <cellStyle name="LS Input Table Heading 2 5 2 2 2 9" xfId="33092"/>
    <cellStyle name="LS Input Table Heading 2 5 2 2 3" xfId="33093"/>
    <cellStyle name="LS Input Table Heading 2 5 2 2 4" xfId="33094"/>
    <cellStyle name="LS Input Table Heading 2 5 2 2 5" xfId="33095"/>
    <cellStyle name="LS Input Table Heading 2 5 2 2 6" xfId="33096"/>
    <cellStyle name="LS Input Table Heading 2 5 2 2 7" xfId="33097"/>
    <cellStyle name="LS Input Table Heading 2 5 2 2 8" xfId="33098"/>
    <cellStyle name="LS Input Table Heading 2 5 2 2 9" xfId="33099"/>
    <cellStyle name="LS Input Table Heading 2 5 2 3" xfId="33100"/>
    <cellStyle name="LS Input Table Heading 2 5 2 3 2" xfId="33101"/>
    <cellStyle name="LS Input Table Heading 2 5 2 3 3" xfId="33102"/>
    <cellStyle name="LS Input Table Heading 2 5 2 3 4" xfId="33103"/>
    <cellStyle name="LS Input Table Heading 2 5 2 3 5" xfId="33104"/>
    <cellStyle name="LS Input Table Heading 2 5 2 3 6" xfId="33105"/>
    <cellStyle name="LS Input Table Heading 2 5 2 3 7" xfId="33106"/>
    <cellStyle name="LS Input Table Heading 2 5 2 3 8" xfId="33107"/>
    <cellStyle name="LS Input Table Heading 2 5 2 3 9" xfId="33108"/>
    <cellStyle name="LS Input Table Heading 2 5 2 4" xfId="33109"/>
    <cellStyle name="LS Input Table Heading 2 5 2 5" xfId="33110"/>
    <cellStyle name="LS Input Table Heading 2 5 2 6" xfId="33111"/>
    <cellStyle name="LS Input Table Heading 2 5 2 7" xfId="33112"/>
    <cellStyle name="LS Input Table Heading 2 5 2 8" xfId="33113"/>
    <cellStyle name="LS Input Table Heading 2 5 2 9" xfId="33114"/>
    <cellStyle name="LS Input Table Heading 2 5 3" xfId="33115"/>
    <cellStyle name="LS Input Table Heading 2 5 3 10" xfId="33116"/>
    <cellStyle name="LS Input Table Heading 2 5 3 2" xfId="33117"/>
    <cellStyle name="LS Input Table Heading 2 5 3 2 2" xfId="33118"/>
    <cellStyle name="LS Input Table Heading 2 5 3 2 3" xfId="33119"/>
    <cellStyle name="LS Input Table Heading 2 5 3 2 4" xfId="33120"/>
    <cellStyle name="LS Input Table Heading 2 5 3 2 5" xfId="33121"/>
    <cellStyle name="LS Input Table Heading 2 5 3 2 6" xfId="33122"/>
    <cellStyle name="LS Input Table Heading 2 5 3 2 7" xfId="33123"/>
    <cellStyle name="LS Input Table Heading 2 5 3 2 8" xfId="33124"/>
    <cellStyle name="LS Input Table Heading 2 5 3 2 9" xfId="33125"/>
    <cellStyle name="LS Input Table Heading 2 5 3 3" xfId="33126"/>
    <cellStyle name="LS Input Table Heading 2 5 3 4" xfId="33127"/>
    <cellStyle name="LS Input Table Heading 2 5 3 5" xfId="33128"/>
    <cellStyle name="LS Input Table Heading 2 5 3 6" xfId="33129"/>
    <cellStyle name="LS Input Table Heading 2 5 3 7" xfId="33130"/>
    <cellStyle name="LS Input Table Heading 2 5 3 8" xfId="33131"/>
    <cellStyle name="LS Input Table Heading 2 5 3 9" xfId="33132"/>
    <cellStyle name="LS Input Table Heading 2 5 4" xfId="33133"/>
    <cellStyle name="LS Input Table Heading 2 5 4 2" xfId="33134"/>
    <cellStyle name="LS Input Table Heading 2 5 4 3" xfId="33135"/>
    <cellStyle name="LS Input Table Heading 2 5 4 4" xfId="33136"/>
    <cellStyle name="LS Input Table Heading 2 5 4 5" xfId="33137"/>
    <cellStyle name="LS Input Table Heading 2 5 4 6" xfId="33138"/>
    <cellStyle name="LS Input Table Heading 2 5 4 7" xfId="33139"/>
    <cellStyle name="LS Input Table Heading 2 5 4 8" xfId="33140"/>
    <cellStyle name="LS Input Table Heading 2 5 4 9" xfId="33141"/>
    <cellStyle name="LS Input Table Heading 2 5 5" xfId="33142"/>
    <cellStyle name="LS Input Table Heading 2 5 6" xfId="33143"/>
    <cellStyle name="LS Input Table Heading 2 5 7" xfId="33144"/>
    <cellStyle name="LS Input Table Heading 2 5 8" xfId="33145"/>
    <cellStyle name="LS Input Table Heading 2 5 9" xfId="33146"/>
    <cellStyle name="LS Input Table Heading 2 6" xfId="33147"/>
    <cellStyle name="LS Input Table Heading 2 6 10" xfId="33148"/>
    <cellStyle name="LS Input Table Heading 2 6 11" xfId="33149"/>
    <cellStyle name="LS Input Table Heading 2 6 2" xfId="33150"/>
    <cellStyle name="LS Input Table Heading 2 6 2 10" xfId="33151"/>
    <cellStyle name="LS Input Table Heading 2 6 2 2" xfId="33152"/>
    <cellStyle name="LS Input Table Heading 2 6 2 2 2" xfId="33153"/>
    <cellStyle name="LS Input Table Heading 2 6 2 2 3" xfId="33154"/>
    <cellStyle name="LS Input Table Heading 2 6 2 2 4" xfId="33155"/>
    <cellStyle name="LS Input Table Heading 2 6 2 2 5" xfId="33156"/>
    <cellStyle name="LS Input Table Heading 2 6 2 2 6" xfId="33157"/>
    <cellStyle name="LS Input Table Heading 2 6 2 2 7" xfId="33158"/>
    <cellStyle name="LS Input Table Heading 2 6 2 2 8" xfId="33159"/>
    <cellStyle name="LS Input Table Heading 2 6 2 2 9" xfId="33160"/>
    <cellStyle name="LS Input Table Heading 2 6 2 3" xfId="33161"/>
    <cellStyle name="LS Input Table Heading 2 6 2 4" xfId="33162"/>
    <cellStyle name="LS Input Table Heading 2 6 2 5" xfId="33163"/>
    <cellStyle name="LS Input Table Heading 2 6 2 6" xfId="33164"/>
    <cellStyle name="LS Input Table Heading 2 6 2 7" xfId="33165"/>
    <cellStyle name="LS Input Table Heading 2 6 2 8" xfId="33166"/>
    <cellStyle name="LS Input Table Heading 2 6 2 9" xfId="33167"/>
    <cellStyle name="LS Input Table Heading 2 6 3" xfId="33168"/>
    <cellStyle name="LS Input Table Heading 2 6 3 2" xfId="33169"/>
    <cellStyle name="LS Input Table Heading 2 6 3 3" xfId="33170"/>
    <cellStyle name="LS Input Table Heading 2 6 3 4" xfId="33171"/>
    <cellStyle name="LS Input Table Heading 2 6 3 5" xfId="33172"/>
    <cellStyle name="LS Input Table Heading 2 6 3 6" xfId="33173"/>
    <cellStyle name="LS Input Table Heading 2 6 3 7" xfId="33174"/>
    <cellStyle name="LS Input Table Heading 2 6 3 8" xfId="33175"/>
    <cellStyle name="LS Input Table Heading 2 6 3 9" xfId="33176"/>
    <cellStyle name="LS Input Table Heading 2 6 4" xfId="33177"/>
    <cellStyle name="LS Input Table Heading 2 6 5" xfId="33178"/>
    <cellStyle name="LS Input Table Heading 2 6 6" xfId="33179"/>
    <cellStyle name="LS Input Table Heading 2 6 7" xfId="33180"/>
    <cellStyle name="LS Input Table Heading 2 6 8" xfId="33181"/>
    <cellStyle name="LS Input Table Heading 2 6 9" xfId="33182"/>
    <cellStyle name="LS Input Table Heading 2 7" xfId="33183"/>
    <cellStyle name="LS Input Table Heading 2 7 10" xfId="33184"/>
    <cellStyle name="LS Input Table Heading 2 7 11" xfId="33185"/>
    <cellStyle name="LS Input Table Heading 2 7 2" xfId="33186"/>
    <cellStyle name="LS Input Table Heading 2 7 2 10" xfId="33187"/>
    <cellStyle name="LS Input Table Heading 2 7 2 2" xfId="33188"/>
    <cellStyle name="LS Input Table Heading 2 7 2 2 2" xfId="33189"/>
    <cellStyle name="LS Input Table Heading 2 7 2 2 3" xfId="33190"/>
    <cellStyle name="LS Input Table Heading 2 7 2 2 4" xfId="33191"/>
    <cellStyle name="LS Input Table Heading 2 7 2 2 5" xfId="33192"/>
    <cellStyle name="LS Input Table Heading 2 7 2 2 6" xfId="33193"/>
    <cellStyle name="LS Input Table Heading 2 7 2 2 7" xfId="33194"/>
    <cellStyle name="LS Input Table Heading 2 7 2 2 8" xfId="33195"/>
    <cellStyle name="LS Input Table Heading 2 7 2 2 9" xfId="33196"/>
    <cellStyle name="LS Input Table Heading 2 7 2 3" xfId="33197"/>
    <cellStyle name="LS Input Table Heading 2 7 2 4" xfId="33198"/>
    <cellStyle name="LS Input Table Heading 2 7 2 5" xfId="33199"/>
    <cellStyle name="LS Input Table Heading 2 7 2 6" xfId="33200"/>
    <cellStyle name="LS Input Table Heading 2 7 2 7" xfId="33201"/>
    <cellStyle name="LS Input Table Heading 2 7 2 8" xfId="33202"/>
    <cellStyle name="LS Input Table Heading 2 7 2 9" xfId="33203"/>
    <cellStyle name="LS Input Table Heading 2 7 3" xfId="33204"/>
    <cellStyle name="LS Input Table Heading 2 7 3 2" xfId="33205"/>
    <cellStyle name="LS Input Table Heading 2 7 3 3" xfId="33206"/>
    <cellStyle name="LS Input Table Heading 2 7 3 4" xfId="33207"/>
    <cellStyle name="LS Input Table Heading 2 7 3 5" xfId="33208"/>
    <cellStyle name="LS Input Table Heading 2 7 3 6" xfId="33209"/>
    <cellStyle name="LS Input Table Heading 2 7 3 7" xfId="33210"/>
    <cellStyle name="LS Input Table Heading 2 7 3 8" xfId="33211"/>
    <cellStyle name="LS Input Table Heading 2 7 3 9" xfId="33212"/>
    <cellStyle name="LS Input Table Heading 2 7 4" xfId="33213"/>
    <cellStyle name="LS Input Table Heading 2 7 5" xfId="33214"/>
    <cellStyle name="LS Input Table Heading 2 7 6" xfId="33215"/>
    <cellStyle name="LS Input Table Heading 2 7 7" xfId="33216"/>
    <cellStyle name="LS Input Table Heading 2 7 8" xfId="33217"/>
    <cellStyle name="LS Input Table Heading 2 7 9" xfId="33218"/>
    <cellStyle name="LS Input Table Heading 2 8" xfId="33219"/>
    <cellStyle name="LS Input Table Heading 2 8 10" xfId="33220"/>
    <cellStyle name="LS Input Table Heading 2 8 2" xfId="33221"/>
    <cellStyle name="LS Input Table Heading 2 8 2 2" xfId="33222"/>
    <cellStyle name="LS Input Table Heading 2 8 2 3" xfId="33223"/>
    <cellStyle name="LS Input Table Heading 2 8 2 4" xfId="33224"/>
    <cellStyle name="LS Input Table Heading 2 8 2 5" xfId="33225"/>
    <cellStyle name="LS Input Table Heading 2 8 2 6" xfId="33226"/>
    <cellStyle name="LS Input Table Heading 2 8 2 7" xfId="33227"/>
    <cellStyle name="LS Input Table Heading 2 8 2 8" xfId="33228"/>
    <cellStyle name="LS Input Table Heading 2 8 2 9" xfId="33229"/>
    <cellStyle name="LS Input Table Heading 2 8 3" xfId="33230"/>
    <cellStyle name="LS Input Table Heading 2 8 4" xfId="33231"/>
    <cellStyle name="LS Input Table Heading 2 8 5" xfId="33232"/>
    <cellStyle name="LS Input Table Heading 2 8 6" xfId="33233"/>
    <cellStyle name="LS Input Table Heading 2 8 7" xfId="33234"/>
    <cellStyle name="LS Input Table Heading 2 8 8" xfId="33235"/>
    <cellStyle name="LS Input Table Heading 2 8 9" xfId="33236"/>
    <cellStyle name="LS Input Table Heading 2 9" xfId="33237"/>
    <cellStyle name="LS Input Table Heading 2 9 2" xfId="33238"/>
    <cellStyle name="LS Input Table Heading 2 9 3" xfId="33239"/>
    <cellStyle name="LS Input Table Heading 2 9 4" xfId="33240"/>
    <cellStyle name="LS Input Table Heading 2 9 5" xfId="33241"/>
    <cellStyle name="LS Input Table Heading 2 9 6" xfId="33242"/>
    <cellStyle name="LS Input Table Heading 2 9 7" xfId="33243"/>
    <cellStyle name="LS Input Table Heading 2 9 8" xfId="33244"/>
    <cellStyle name="LS Input Table Heading 2 9 9" xfId="33245"/>
    <cellStyle name="LS Input Table Heading 3" xfId="33246"/>
    <cellStyle name="LS Input Table Heading 3 10" xfId="33247"/>
    <cellStyle name="LS Input Table Heading 3 11" xfId="33248"/>
    <cellStyle name="LS Input Table Heading 3 12" xfId="33249"/>
    <cellStyle name="LS Input Table Heading 3 13" xfId="33250"/>
    <cellStyle name="LS Input Table Heading 3 14" xfId="33251"/>
    <cellStyle name="LS Input Table Heading 3 15" xfId="33252"/>
    <cellStyle name="LS Input Table Heading 3 16" xfId="33253"/>
    <cellStyle name="LS Input Table Heading 3 2" xfId="33254"/>
    <cellStyle name="LS Input Table Heading 3 2 10" xfId="33255"/>
    <cellStyle name="LS Input Table Heading 3 2 11" xfId="33256"/>
    <cellStyle name="LS Input Table Heading 3 2 12" xfId="33257"/>
    <cellStyle name="LS Input Table Heading 3 2 13" xfId="33258"/>
    <cellStyle name="LS Input Table Heading 3 2 2" xfId="33259"/>
    <cellStyle name="LS Input Table Heading 3 2 2 10" xfId="33260"/>
    <cellStyle name="LS Input Table Heading 3 2 2 11" xfId="33261"/>
    <cellStyle name="LS Input Table Heading 3 2 2 12" xfId="33262"/>
    <cellStyle name="LS Input Table Heading 3 2 2 2" xfId="33263"/>
    <cellStyle name="LS Input Table Heading 3 2 2 2 10" xfId="33264"/>
    <cellStyle name="LS Input Table Heading 3 2 2 2 11" xfId="33265"/>
    <cellStyle name="LS Input Table Heading 3 2 2 2 2" xfId="33266"/>
    <cellStyle name="LS Input Table Heading 3 2 2 2 2 10" xfId="33267"/>
    <cellStyle name="LS Input Table Heading 3 2 2 2 2 2" xfId="33268"/>
    <cellStyle name="LS Input Table Heading 3 2 2 2 2 2 2" xfId="33269"/>
    <cellStyle name="LS Input Table Heading 3 2 2 2 2 2 3" xfId="33270"/>
    <cellStyle name="LS Input Table Heading 3 2 2 2 2 2 4" xfId="33271"/>
    <cellStyle name="LS Input Table Heading 3 2 2 2 2 2 5" xfId="33272"/>
    <cellStyle name="LS Input Table Heading 3 2 2 2 2 2 6" xfId="33273"/>
    <cellStyle name="LS Input Table Heading 3 2 2 2 2 2 7" xfId="33274"/>
    <cellStyle name="LS Input Table Heading 3 2 2 2 2 2 8" xfId="33275"/>
    <cellStyle name="LS Input Table Heading 3 2 2 2 2 2 9" xfId="33276"/>
    <cellStyle name="LS Input Table Heading 3 2 2 2 2 3" xfId="33277"/>
    <cellStyle name="LS Input Table Heading 3 2 2 2 2 4" xfId="33278"/>
    <cellStyle name="LS Input Table Heading 3 2 2 2 2 5" xfId="33279"/>
    <cellStyle name="LS Input Table Heading 3 2 2 2 2 6" xfId="33280"/>
    <cellStyle name="LS Input Table Heading 3 2 2 2 2 7" xfId="33281"/>
    <cellStyle name="LS Input Table Heading 3 2 2 2 2 8" xfId="33282"/>
    <cellStyle name="LS Input Table Heading 3 2 2 2 2 9" xfId="33283"/>
    <cellStyle name="LS Input Table Heading 3 2 2 2 3" xfId="33284"/>
    <cellStyle name="LS Input Table Heading 3 2 2 2 3 2" xfId="33285"/>
    <cellStyle name="LS Input Table Heading 3 2 2 2 3 3" xfId="33286"/>
    <cellStyle name="LS Input Table Heading 3 2 2 2 3 4" xfId="33287"/>
    <cellStyle name="LS Input Table Heading 3 2 2 2 3 5" xfId="33288"/>
    <cellStyle name="LS Input Table Heading 3 2 2 2 3 6" xfId="33289"/>
    <cellStyle name="LS Input Table Heading 3 2 2 2 3 7" xfId="33290"/>
    <cellStyle name="LS Input Table Heading 3 2 2 2 3 8" xfId="33291"/>
    <cellStyle name="LS Input Table Heading 3 2 2 2 3 9" xfId="33292"/>
    <cellStyle name="LS Input Table Heading 3 2 2 2 4" xfId="33293"/>
    <cellStyle name="LS Input Table Heading 3 2 2 2 5" xfId="33294"/>
    <cellStyle name="LS Input Table Heading 3 2 2 2 6" xfId="33295"/>
    <cellStyle name="LS Input Table Heading 3 2 2 2 7" xfId="33296"/>
    <cellStyle name="LS Input Table Heading 3 2 2 2 8" xfId="33297"/>
    <cellStyle name="LS Input Table Heading 3 2 2 2 9" xfId="33298"/>
    <cellStyle name="LS Input Table Heading 3 2 2 3" xfId="33299"/>
    <cellStyle name="LS Input Table Heading 3 2 2 3 10" xfId="33300"/>
    <cellStyle name="LS Input Table Heading 3 2 2 3 2" xfId="33301"/>
    <cellStyle name="LS Input Table Heading 3 2 2 3 2 2" xfId="33302"/>
    <cellStyle name="LS Input Table Heading 3 2 2 3 2 3" xfId="33303"/>
    <cellStyle name="LS Input Table Heading 3 2 2 3 2 4" xfId="33304"/>
    <cellStyle name="LS Input Table Heading 3 2 2 3 2 5" xfId="33305"/>
    <cellStyle name="LS Input Table Heading 3 2 2 3 2 6" xfId="33306"/>
    <cellStyle name="LS Input Table Heading 3 2 2 3 2 7" xfId="33307"/>
    <cellStyle name="LS Input Table Heading 3 2 2 3 2 8" xfId="33308"/>
    <cellStyle name="LS Input Table Heading 3 2 2 3 2 9" xfId="33309"/>
    <cellStyle name="LS Input Table Heading 3 2 2 3 3" xfId="33310"/>
    <cellStyle name="LS Input Table Heading 3 2 2 3 4" xfId="33311"/>
    <cellStyle name="LS Input Table Heading 3 2 2 3 5" xfId="33312"/>
    <cellStyle name="LS Input Table Heading 3 2 2 3 6" xfId="33313"/>
    <cellStyle name="LS Input Table Heading 3 2 2 3 7" xfId="33314"/>
    <cellStyle name="LS Input Table Heading 3 2 2 3 8" xfId="33315"/>
    <cellStyle name="LS Input Table Heading 3 2 2 3 9" xfId="33316"/>
    <cellStyle name="LS Input Table Heading 3 2 2 4" xfId="33317"/>
    <cellStyle name="LS Input Table Heading 3 2 2 4 2" xfId="33318"/>
    <cellStyle name="LS Input Table Heading 3 2 2 4 3" xfId="33319"/>
    <cellStyle name="LS Input Table Heading 3 2 2 4 4" xfId="33320"/>
    <cellStyle name="LS Input Table Heading 3 2 2 4 5" xfId="33321"/>
    <cellStyle name="LS Input Table Heading 3 2 2 4 6" xfId="33322"/>
    <cellStyle name="LS Input Table Heading 3 2 2 4 7" xfId="33323"/>
    <cellStyle name="LS Input Table Heading 3 2 2 4 8" xfId="33324"/>
    <cellStyle name="LS Input Table Heading 3 2 2 4 9" xfId="33325"/>
    <cellStyle name="LS Input Table Heading 3 2 2 5" xfId="33326"/>
    <cellStyle name="LS Input Table Heading 3 2 2 6" xfId="33327"/>
    <cellStyle name="LS Input Table Heading 3 2 2 7" xfId="33328"/>
    <cellStyle name="LS Input Table Heading 3 2 2 8" xfId="33329"/>
    <cellStyle name="LS Input Table Heading 3 2 2 9" xfId="33330"/>
    <cellStyle name="LS Input Table Heading 3 2 3" xfId="33331"/>
    <cellStyle name="LS Input Table Heading 3 2 3 10" xfId="33332"/>
    <cellStyle name="LS Input Table Heading 3 2 3 11" xfId="33333"/>
    <cellStyle name="LS Input Table Heading 3 2 3 2" xfId="33334"/>
    <cellStyle name="LS Input Table Heading 3 2 3 2 10" xfId="33335"/>
    <cellStyle name="LS Input Table Heading 3 2 3 2 2" xfId="33336"/>
    <cellStyle name="LS Input Table Heading 3 2 3 2 2 2" xfId="33337"/>
    <cellStyle name="LS Input Table Heading 3 2 3 2 2 3" xfId="33338"/>
    <cellStyle name="LS Input Table Heading 3 2 3 2 2 4" xfId="33339"/>
    <cellStyle name="LS Input Table Heading 3 2 3 2 2 5" xfId="33340"/>
    <cellStyle name="LS Input Table Heading 3 2 3 2 2 6" xfId="33341"/>
    <cellStyle name="LS Input Table Heading 3 2 3 2 2 7" xfId="33342"/>
    <cellStyle name="LS Input Table Heading 3 2 3 2 2 8" xfId="33343"/>
    <cellStyle name="LS Input Table Heading 3 2 3 2 2 9" xfId="33344"/>
    <cellStyle name="LS Input Table Heading 3 2 3 2 3" xfId="33345"/>
    <cellStyle name="LS Input Table Heading 3 2 3 2 4" xfId="33346"/>
    <cellStyle name="LS Input Table Heading 3 2 3 2 5" xfId="33347"/>
    <cellStyle name="LS Input Table Heading 3 2 3 2 6" xfId="33348"/>
    <cellStyle name="LS Input Table Heading 3 2 3 2 7" xfId="33349"/>
    <cellStyle name="LS Input Table Heading 3 2 3 2 8" xfId="33350"/>
    <cellStyle name="LS Input Table Heading 3 2 3 2 9" xfId="33351"/>
    <cellStyle name="LS Input Table Heading 3 2 3 3" xfId="33352"/>
    <cellStyle name="LS Input Table Heading 3 2 3 3 2" xfId="33353"/>
    <cellStyle name="LS Input Table Heading 3 2 3 3 3" xfId="33354"/>
    <cellStyle name="LS Input Table Heading 3 2 3 3 4" xfId="33355"/>
    <cellStyle name="LS Input Table Heading 3 2 3 3 5" xfId="33356"/>
    <cellStyle name="LS Input Table Heading 3 2 3 3 6" xfId="33357"/>
    <cellStyle name="LS Input Table Heading 3 2 3 3 7" xfId="33358"/>
    <cellStyle name="LS Input Table Heading 3 2 3 3 8" xfId="33359"/>
    <cellStyle name="LS Input Table Heading 3 2 3 3 9" xfId="33360"/>
    <cellStyle name="LS Input Table Heading 3 2 3 4" xfId="33361"/>
    <cellStyle name="LS Input Table Heading 3 2 3 5" xfId="33362"/>
    <cellStyle name="LS Input Table Heading 3 2 3 6" xfId="33363"/>
    <cellStyle name="LS Input Table Heading 3 2 3 7" xfId="33364"/>
    <cellStyle name="LS Input Table Heading 3 2 3 8" xfId="33365"/>
    <cellStyle name="LS Input Table Heading 3 2 3 9" xfId="33366"/>
    <cellStyle name="LS Input Table Heading 3 2 4" xfId="33367"/>
    <cellStyle name="LS Input Table Heading 3 2 4 10" xfId="33368"/>
    <cellStyle name="LS Input Table Heading 3 2 4 2" xfId="33369"/>
    <cellStyle name="LS Input Table Heading 3 2 4 2 2" xfId="33370"/>
    <cellStyle name="LS Input Table Heading 3 2 4 2 3" xfId="33371"/>
    <cellStyle name="LS Input Table Heading 3 2 4 2 4" xfId="33372"/>
    <cellStyle name="LS Input Table Heading 3 2 4 2 5" xfId="33373"/>
    <cellStyle name="LS Input Table Heading 3 2 4 2 6" xfId="33374"/>
    <cellStyle name="LS Input Table Heading 3 2 4 2 7" xfId="33375"/>
    <cellStyle name="LS Input Table Heading 3 2 4 2 8" xfId="33376"/>
    <cellStyle name="LS Input Table Heading 3 2 4 2 9" xfId="33377"/>
    <cellStyle name="LS Input Table Heading 3 2 4 3" xfId="33378"/>
    <cellStyle name="LS Input Table Heading 3 2 4 4" xfId="33379"/>
    <cellStyle name="LS Input Table Heading 3 2 4 5" xfId="33380"/>
    <cellStyle name="LS Input Table Heading 3 2 4 6" xfId="33381"/>
    <cellStyle name="LS Input Table Heading 3 2 4 7" xfId="33382"/>
    <cellStyle name="LS Input Table Heading 3 2 4 8" xfId="33383"/>
    <cellStyle name="LS Input Table Heading 3 2 4 9" xfId="33384"/>
    <cellStyle name="LS Input Table Heading 3 2 5" xfId="33385"/>
    <cellStyle name="LS Input Table Heading 3 2 5 2" xfId="33386"/>
    <cellStyle name="LS Input Table Heading 3 2 5 3" xfId="33387"/>
    <cellStyle name="LS Input Table Heading 3 2 5 4" xfId="33388"/>
    <cellStyle name="LS Input Table Heading 3 2 5 5" xfId="33389"/>
    <cellStyle name="LS Input Table Heading 3 2 5 6" xfId="33390"/>
    <cellStyle name="LS Input Table Heading 3 2 5 7" xfId="33391"/>
    <cellStyle name="LS Input Table Heading 3 2 5 8" xfId="33392"/>
    <cellStyle name="LS Input Table Heading 3 2 5 9" xfId="33393"/>
    <cellStyle name="LS Input Table Heading 3 2 6" xfId="33394"/>
    <cellStyle name="LS Input Table Heading 3 2 7" xfId="33395"/>
    <cellStyle name="LS Input Table Heading 3 2 8" xfId="33396"/>
    <cellStyle name="LS Input Table Heading 3 2 9" xfId="33397"/>
    <cellStyle name="LS Input Table Heading 3 3" xfId="33398"/>
    <cellStyle name="LS Input Table Heading 3 3 10" xfId="33399"/>
    <cellStyle name="LS Input Table Heading 3 3 11" xfId="33400"/>
    <cellStyle name="LS Input Table Heading 3 3 12" xfId="33401"/>
    <cellStyle name="LS Input Table Heading 3 3 2" xfId="33402"/>
    <cellStyle name="LS Input Table Heading 3 3 2 10" xfId="33403"/>
    <cellStyle name="LS Input Table Heading 3 3 2 11" xfId="33404"/>
    <cellStyle name="LS Input Table Heading 3 3 2 2" xfId="33405"/>
    <cellStyle name="LS Input Table Heading 3 3 2 2 10" xfId="33406"/>
    <cellStyle name="LS Input Table Heading 3 3 2 2 2" xfId="33407"/>
    <cellStyle name="LS Input Table Heading 3 3 2 2 2 2" xfId="33408"/>
    <cellStyle name="LS Input Table Heading 3 3 2 2 2 3" xfId="33409"/>
    <cellStyle name="LS Input Table Heading 3 3 2 2 2 4" xfId="33410"/>
    <cellStyle name="LS Input Table Heading 3 3 2 2 2 5" xfId="33411"/>
    <cellStyle name="LS Input Table Heading 3 3 2 2 2 6" xfId="33412"/>
    <cellStyle name="LS Input Table Heading 3 3 2 2 2 7" xfId="33413"/>
    <cellStyle name="LS Input Table Heading 3 3 2 2 2 8" xfId="33414"/>
    <cellStyle name="LS Input Table Heading 3 3 2 2 2 9" xfId="33415"/>
    <cellStyle name="LS Input Table Heading 3 3 2 2 3" xfId="33416"/>
    <cellStyle name="LS Input Table Heading 3 3 2 2 4" xfId="33417"/>
    <cellStyle name="LS Input Table Heading 3 3 2 2 5" xfId="33418"/>
    <cellStyle name="LS Input Table Heading 3 3 2 2 6" xfId="33419"/>
    <cellStyle name="LS Input Table Heading 3 3 2 2 7" xfId="33420"/>
    <cellStyle name="LS Input Table Heading 3 3 2 2 8" xfId="33421"/>
    <cellStyle name="LS Input Table Heading 3 3 2 2 9" xfId="33422"/>
    <cellStyle name="LS Input Table Heading 3 3 2 3" xfId="33423"/>
    <cellStyle name="LS Input Table Heading 3 3 2 3 2" xfId="33424"/>
    <cellStyle name="LS Input Table Heading 3 3 2 3 3" xfId="33425"/>
    <cellStyle name="LS Input Table Heading 3 3 2 3 4" xfId="33426"/>
    <cellStyle name="LS Input Table Heading 3 3 2 3 5" xfId="33427"/>
    <cellStyle name="LS Input Table Heading 3 3 2 3 6" xfId="33428"/>
    <cellStyle name="LS Input Table Heading 3 3 2 3 7" xfId="33429"/>
    <cellStyle name="LS Input Table Heading 3 3 2 3 8" xfId="33430"/>
    <cellStyle name="LS Input Table Heading 3 3 2 3 9" xfId="33431"/>
    <cellStyle name="LS Input Table Heading 3 3 2 4" xfId="33432"/>
    <cellStyle name="LS Input Table Heading 3 3 2 5" xfId="33433"/>
    <cellStyle name="LS Input Table Heading 3 3 2 6" xfId="33434"/>
    <cellStyle name="LS Input Table Heading 3 3 2 7" xfId="33435"/>
    <cellStyle name="LS Input Table Heading 3 3 2 8" xfId="33436"/>
    <cellStyle name="LS Input Table Heading 3 3 2 9" xfId="33437"/>
    <cellStyle name="LS Input Table Heading 3 3 3" xfId="33438"/>
    <cellStyle name="LS Input Table Heading 3 3 3 10" xfId="33439"/>
    <cellStyle name="LS Input Table Heading 3 3 3 2" xfId="33440"/>
    <cellStyle name="LS Input Table Heading 3 3 3 2 2" xfId="33441"/>
    <cellStyle name="LS Input Table Heading 3 3 3 2 3" xfId="33442"/>
    <cellStyle name="LS Input Table Heading 3 3 3 2 4" xfId="33443"/>
    <cellStyle name="LS Input Table Heading 3 3 3 2 5" xfId="33444"/>
    <cellStyle name="LS Input Table Heading 3 3 3 2 6" xfId="33445"/>
    <cellStyle name="LS Input Table Heading 3 3 3 2 7" xfId="33446"/>
    <cellStyle name="LS Input Table Heading 3 3 3 2 8" xfId="33447"/>
    <cellStyle name="LS Input Table Heading 3 3 3 2 9" xfId="33448"/>
    <cellStyle name="LS Input Table Heading 3 3 3 3" xfId="33449"/>
    <cellStyle name="LS Input Table Heading 3 3 3 4" xfId="33450"/>
    <cellStyle name="LS Input Table Heading 3 3 3 5" xfId="33451"/>
    <cellStyle name="LS Input Table Heading 3 3 3 6" xfId="33452"/>
    <cellStyle name="LS Input Table Heading 3 3 3 7" xfId="33453"/>
    <cellStyle name="LS Input Table Heading 3 3 3 8" xfId="33454"/>
    <cellStyle name="LS Input Table Heading 3 3 3 9" xfId="33455"/>
    <cellStyle name="LS Input Table Heading 3 3 4" xfId="33456"/>
    <cellStyle name="LS Input Table Heading 3 3 4 2" xfId="33457"/>
    <cellStyle name="LS Input Table Heading 3 3 4 3" xfId="33458"/>
    <cellStyle name="LS Input Table Heading 3 3 4 4" xfId="33459"/>
    <cellStyle name="LS Input Table Heading 3 3 4 5" xfId="33460"/>
    <cellStyle name="LS Input Table Heading 3 3 4 6" xfId="33461"/>
    <cellStyle name="LS Input Table Heading 3 3 4 7" xfId="33462"/>
    <cellStyle name="LS Input Table Heading 3 3 4 8" xfId="33463"/>
    <cellStyle name="LS Input Table Heading 3 3 4 9" xfId="33464"/>
    <cellStyle name="LS Input Table Heading 3 3 5" xfId="33465"/>
    <cellStyle name="LS Input Table Heading 3 3 6" xfId="33466"/>
    <cellStyle name="LS Input Table Heading 3 3 7" xfId="33467"/>
    <cellStyle name="LS Input Table Heading 3 3 8" xfId="33468"/>
    <cellStyle name="LS Input Table Heading 3 3 9" xfId="33469"/>
    <cellStyle name="LS Input Table Heading 3 4" xfId="33470"/>
    <cellStyle name="LS Input Table Heading 3 4 10" xfId="33471"/>
    <cellStyle name="LS Input Table Heading 3 4 11" xfId="33472"/>
    <cellStyle name="LS Input Table Heading 3 4 12" xfId="33473"/>
    <cellStyle name="LS Input Table Heading 3 4 2" xfId="33474"/>
    <cellStyle name="LS Input Table Heading 3 4 2 10" xfId="33475"/>
    <cellStyle name="LS Input Table Heading 3 4 2 11" xfId="33476"/>
    <cellStyle name="LS Input Table Heading 3 4 2 2" xfId="33477"/>
    <cellStyle name="LS Input Table Heading 3 4 2 2 10" xfId="33478"/>
    <cellStyle name="LS Input Table Heading 3 4 2 2 2" xfId="33479"/>
    <cellStyle name="LS Input Table Heading 3 4 2 2 2 2" xfId="33480"/>
    <cellStyle name="LS Input Table Heading 3 4 2 2 2 3" xfId="33481"/>
    <cellStyle name="LS Input Table Heading 3 4 2 2 2 4" xfId="33482"/>
    <cellStyle name="LS Input Table Heading 3 4 2 2 2 5" xfId="33483"/>
    <cellStyle name="LS Input Table Heading 3 4 2 2 2 6" xfId="33484"/>
    <cellStyle name="LS Input Table Heading 3 4 2 2 2 7" xfId="33485"/>
    <cellStyle name="LS Input Table Heading 3 4 2 2 2 8" xfId="33486"/>
    <cellStyle name="LS Input Table Heading 3 4 2 2 2 9" xfId="33487"/>
    <cellStyle name="LS Input Table Heading 3 4 2 2 3" xfId="33488"/>
    <cellStyle name="LS Input Table Heading 3 4 2 2 4" xfId="33489"/>
    <cellStyle name="LS Input Table Heading 3 4 2 2 5" xfId="33490"/>
    <cellStyle name="LS Input Table Heading 3 4 2 2 6" xfId="33491"/>
    <cellStyle name="LS Input Table Heading 3 4 2 2 7" xfId="33492"/>
    <cellStyle name="LS Input Table Heading 3 4 2 2 8" xfId="33493"/>
    <cellStyle name="LS Input Table Heading 3 4 2 2 9" xfId="33494"/>
    <cellStyle name="LS Input Table Heading 3 4 2 3" xfId="33495"/>
    <cellStyle name="LS Input Table Heading 3 4 2 3 2" xfId="33496"/>
    <cellStyle name="LS Input Table Heading 3 4 2 3 3" xfId="33497"/>
    <cellStyle name="LS Input Table Heading 3 4 2 3 4" xfId="33498"/>
    <cellStyle name="LS Input Table Heading 3 4 2 3 5" xfId="33499"/>
    <cellStyle name="LS Input Table Heading 3 4 2 3 6" xfId="33500"/>
    <cellStyle name="LS Input Table Heading 3 4 2 3 7" xfId="33501"/>
    <cellStyle name="LS Input Table Heading 3 4 2 3 8" xfId="33502"/>
    <cellStyle name="LS Input Table Heading 3 4 2 3 9" xfId="33503"/>
    <cellStyle name="LS Input Table Heading 3 4 2 4" xfId="33504"/>
    <cellStyle name="LS Input Table Heading 3 4 2 5" xfId="33505"/>
    <cellStyle name="LS Input Table Heading 3 4 2 6" xfId="33506"/>
    <cellStyle name="LS Input Table Heading 3 4 2 7" xfId="33507"/>
    <cellStyle name="LS Input Table Heading 3 4 2 8" xfId="33508"/>
    <cellStyle name="LS Input Table Heading 3 4 2 9" xfId="33509"/>
    <cellStyle name="LS Input Table Heading 3 4 3" xfId="33510"/>
    <cellStyle name="LS Input Table Heading 3 4 3 10" xfId="33511"/>
    <cellStyle name="LS Input Table Heading 3 4 3 2" xfId="33512"/>
    <cellStyle name="LS Input Table Heading 3 4 3 2 2" xfId="33513"/>
    <cellStyle name="LS Input Table Heading 3 4 3 2 3" xfId="33514"/>
    <cellStyle name="LS Input Table Heading 3 4 3 2 4" xfId="33515"/>
    <cellStyle name="LS Input Table Heading 3 4 3 2 5" xfId="33516"/>
    <cellStyle name="LS Input Table Heading 3 4 3 2 6" xfId="33517"/>
    <cellStyle name="LS Input Table Heading 3 4 3 2 7" xfId="33518"/>
    <cellStyle name="LS Input Table Heading 3 4 3 2 8" xfId="33519"/>
    <cellStyle name="LS Input Table Heading 3 4 3 2 9" xfId="33520"/>
    <cellStyle name="LS Input Table Heading 3 4 3 3" xfId="33521"/>
    <cellStyle name="LS Input Table Heading 3 4 3 4" xfId="33522"/>
    <cellStyle name="LS Input Table Heading 3 4 3 5" xfId="33523"/>
    <cellStyle name="LS Input Table Heading 3 4 3 6" xfId="33524"/>
    <cellStyle name="LS Input Table Heading 3 4 3 7" xfId="33525"/>
    <cellStyle name="LS Input Table Heading 3 4 3 8" xfId="33526"/>
    <cellStyle name="LS Input Table Heading 3 4 3 9" xfId="33527"/>
    <cellStyle name="LS Input Table Heading 3 4 4" xfId="33528"/>
    <cellStyle name="LS Input Table Heading 3 4 4 2" xfId="33529"/>
    <cellStyle name="LS Input Table Heading 3 4 4 3" xfId="33530"/>
    <cellStyle name="LS Input Table Heading 3 4 4 4" xfId="33531"/>
    <cellStyle name="LS Input Table Heading 3 4 4 5" xfId="33532"/>
    <cellStyle name="LS Input Table Heading 3 4 4 6" xfId="33533"/>
    <cellStyle name="LS Input Table Heading 3 4 4 7" xfId="33534"/>
    <cellStyle name="LS Input Table Heading 3 4 4 8" xfId="33535"/>
    <cellStyle name="LS Input Table Heading 3 4 4 9" xfId="33536"/>
    <cellStyle name="LS Input Table Heading 3 4 5" xfId="33537"/>
    <cellStyle name="LS Input Table Heading 3 4 6" xfId="33538"/>
    <cellStyle name="LS Input Table Heading 3 4 7" xfId="33539"/>
    <cellStyle name="LS Input Table Heading 3 4 8" xfId="33540"/>
    <cellStyle name="LS Input Table Heading 3 4 9" xfId="33541"/>
    <cellStyle name="LS Input Table Heading 3 5" xfId="33542"/>
    <cellStyle name="LS Input Table Heading 3 5 10" xfId="33543"/>
    <cellStyle name="LS Input Table Heading 3 5 11" xfId="33544"/>
    <cellStyle name="LS Input Table Heading 3 5 2" xfId="33545"/>
    <cellStyle name="LS Input Table Heading 3 5 2 10" xfId="33546"/>
    <cellStyle name="LS Input Table Heading 3 5 2 2" xfId="33547"/>
    <cellStyle name="LS Input Table Heading 3 5 2 2 2" xfId="33548"/>
    <cellStyle name="LS Input Table Heading 3 5 2 2 3" xfId="33549"/>
    <cellStyle name="LS Input Table Heading 3 5 2 2 4" xfId="33550"/>
    <cellStyle name="LS Input Table Heading 3 5 2 2 5" xfId="33551"/>
    <cellStyle name="LS Input Table Heading 3 5 2 2 6" xfId="33552"/>
    <cellStyle name="LS Input Table Heading 3 5 2 2 7" xfId="33553"/>
    <cellStyle name="LS Input Table Heading 3 5 2 2 8" xfId="33554"/>
    <cellStyle name="LS Input Table Heading 3 5 2 2 9" xfId="33555"/>
    <cellStyle name="LS Input Table Heading 3 5 2 3" xfId="33556"/>
    <cellStyle name="LS Input Table Heading 3 5 2 4" xfId="33557"/>
    <cellStyle name="LS Input Table Heading 3 5 2 5" xfId="33558"/>
    <cellStyle name="LS Input Table Heading 3 5 2 6" xfId="33559"/>
    <cellStyle name="LS Input Table Heading 3 5 2 7" xfId="33560"/>
    <cellStyle name="LS Input Table Heading 3 5 2 8" xfId="33561"/>
    <cellStyle name="LS Input Table Heading 3 5 2 9" xfId="33562"/>
    <cellStyle name="LS Input Table Heading 3 5 3" xfId="33563"/>
    <cellStyle name="LS Input Table Heading 3 5 3 2" xfId="33564"/>
    <cellStyle name="LS Input Table Heading 3 5 3 3" xfId="33565"/>
    <cellStyle name="LS Input Table Heading 3 5 3 4" xfId="33566"/>
    <cellStyle name="LS Input Table Heading 3 5 3 5" xfId="33567"/>
    <cellStyle name="LS Input Table Heading 3 5 3 6" xfId="33568"/>
    <cellStyle name="LS Input Table Heading 3 5 3 7" xfId="33569"/>
    <cellStyle name="LS Input Table Heading 3 5 3 8" xfId="33570"/>
    <cellStyle name="LS Input Table Heading 3 5 3 9" xfId="33571"/>
    <cellStyle name="LS Input Table Heading 3 5 4" xfId="33572"/>
    <cellStyle name="LS Input Table Heading 3 5 5" xfId="33573"/>
    <cellStyle name="LS Input Table Heading 3 5 6" xfId="33574"/>
    <cellStyle name="LS Input Table Heading 3 5 7" xfId="33575"/>
    <cellStyle name="LS Input Table Heading 3 5 8" xfId="33576"/>
    <cellStyle name="LS Input Table Heading 3 5 9" xfId="33577"/>
    <cellStyle name="LS Input Table Heading 3 6" xfId="33578"/>
    <cellStyle name="LS Input Table Heading 3 6 10" xfId="33579"/>
    <cellStyle name="LS Input Table Heading 3 6 2" xfId="33580"/>
    <cellStyle name="LS Input Table Heading 3 6 2 2" xfId="33581"/>
    <cellStyle name="LS Input Table Heading 3 6 2 3" xfId="33582"/>
    <cellStyle name="LS Input Table Heading 3 6 2 4" xfId="33583"/>
    <cellStyle name="LS Input Table Heading 3 6 2 5" xfId="33584"/>
    <cellStyle name="LS Input Table Heading 3 6 2 6" xfId="33585"/>
    <cellStyle name="LS Input Table Heading 3 6 2 7" xfId="33586"/>
    <cellStyle name="LS Input Table Heading 3 6 2 8" xfId="33587"/>
    <cellStyle name="LS Input Table Heading 3 6 2 9" xfId="33588"/>
    <cellStyle name="LS Input Table Heading 3 6 3" xfId="33589"/>
    <cellStyle name="LS Input Table Heading 3 6 4" xfId="33590"/>
    <cellStyle name="LS Input Table Heading 3 6 5" xfId="33591"/>
    <cellStyle name="LS Input Table Heading 3 6 6" xfId="33592"/>
    <cellStyle name="LS Input Table Heading 3 6 7" xfId="33593"/>
    <cellStyle name="LS Input Table Heading 3 6 8" xfId="33594"/>
    <cellStyle name="LS Input Table Heading 3 6 9" xfId="33595"/>
    <cellStyle name="LS Input Table Heading 3 7" xfId="33596"/>
    <cellStyle name="LS Input Table Heading 3 7 2" xfId="33597"/>
    <cellStyle name="LS Input Table Heading 3 7 3" xfId="33598"/>
    <cellStyle name="LS Input Table Heading 3 7 4" xfId="33599"/>
    <cellStyle name="LS Input Table Heading 3 7 5" xfId="33600"/>
    <cellStyle name="LS Input Table Heading 3 7 6" xfId="33601"/>
    <cellStyle name="LS Input Table Heading 3 7 7" xfId="33602"/>
    <cellStyle name="LS Input Table Heading 3 7 8" xfId="33603"/>
    <cellStyle name="LS Input Table Heading 3 7 9" xfId="33604"/>
    <cellStyle name="LS Input Table Heading 3 8" xfId="33605"/>
    <cellStyle name="LS Input Table Heading 3 9" xfId="33606"/>
    <cellStyle name="LS Input Table Heading 4" xfId="33607"/>
    <cellStyle name="LS Input Table Heading 4 10" xfId="33608"/>
    <cellStyle name="LS Input Table Heading 4 11" xfId="33609"/>
    <cellStyle name="LS Input Table Heading 4 12" xfId="33610"/>
    <cellStyle name="LS Input Table Heading 4 2" xfId="33611"/>
    <cellStyle name="LS Input Table Heading 4 2 10" xfId="33612"/>
    <cellStyle name="LS Input Table Heading 4 2 11" xfId="33613"/>
    <cellStyle name="LS Input Table Heading 4 2 2" xfId="33614"/>
    <cellStyle name="LS Input Table Heading 4 2 2 10" xfId="33615"/>
    <cellStyle name="LS Input Table Heading 4 2 2 2" xfId="33616"/>
    <cellStyle name="LS Input Table Heading 4 2 2 2 2" xfId="33617"/>
    <cellStyle name="LS Input Table Heading 4 2 2 2 3" xfId="33618"/>
    <cellStyle name="LS Input Table Heading 4 2 2 2 4" xfId="33619"/>
    <cellStyle name="LS Input Table Heading 4 2 2 2 5" xfId="33620"/>
    <cellStyle name="LS Input Table Heading 4 2 2 2 6" xfId="33621"/>
    <cellStyle name="LS Input Table Heading 4 2 2 2 7" xfId="33622"/>
    <cellStyle name="LS Input Table Heading 4 2 2 2 8" xfId="33623"/>
    <cellStyle name="LS Input Table Heading 4 2 2 2 9" xfId="33624"/>
    <cellStyle name="LS Input Table Heading 4 2 2 3" xfId="33625"/>
    <cellStyle name="LS Input Table Heading 4 2 2 4" xfId="33626"/>
    <cellStyle name="LS Input Table Heading 4 2 2 5" xfId="33627"/>
    <cellStyle name="LS Input Table Heading 4 2 2 6" xfId="33628"/>
    <cellStyle name="LS Input Table Heading 4 2 2 7" xfId="33629"/>
    <cellStyle name="LS Input Table Heading 4 2 2 8" xfId="33630"/>
    <cellStyle name="LS Input Table Heading 4 2 2 9" xfId="33631"/>
    <cellStyle name="LS Input Table Heading 4 2 3" xfId="33632"/>
    <cellStyle name="LS Input Table Heading 4 2 3 2" xfId="33633"/>
    <cellStyle name="LS Input Table Heading 4 2 3 3" xfId="33634"/>
    <cellStyle name="LS Input Table Heading 4 2 3 4" xfId="33635"/>
    <cellStyle name="LS Input Table Heading 4 2 3 5" xfId="33636"/>
    <cellStyle name="LS Input Table Heading 4 2 3 6" xfId="33637"/>
    <cellStyle name="LS Input Table Heading 4 2 3 7" xfId="33638"/>
    <cellStyle name="LS Input Table Heading 4 2 3 8" xfId="33639"/>
    <cellStyle name="LS Input Table Heading 4 2 3 9" xfId="33640"/>
    <cellStyle name="LS Input Table Heading 4 2 4" xfId="33641"/>
    <cellStyle name="LS Input Table Heading 4 2 5" xfId="33642"/>
    <cellStyle name="LS Input Table Heading 4 2 6" xfId="33643"/>
    <cellStyle name="LS Input Table Heading 4 2 7" xfId="33644"/>
    <cellStyle name="LS Input Table Heading 4 2 8" xfId="33645"/>
    <cellStyle name="LS Input Table Heading 4 2 9" xfId="33646"/>
    <cellStyle name="LS Input Table Heading 4 3" xfId="33647"/>
    <cellStyle name="LS Input Table Heading 4 3 10" xfId="33648"/>
    <cellStyle name="LS Input Table Heading 4 3 2" xfId="33649"/>
    <cellStyle name="LS Input Table Heading 4 3 2 2" xfId="33650"/>
    <cellStyle name="LS Input Table Heading 4 3 2 3" xfId="33651"/>
    <cellStyle name="LS Input Table Heading 4 3 2 4" xfId="33652"/>
    <cellStyle name="LS Input Table Heading 4 3 2 5" xfId="33653"/>
    <cellStyle name="LS Input Table Heading 4 3 2 6" xfId="33654"/>
    <cellStyle name="LS Input Table Heading 4 3 2 7" xfId="33655"/>
    <cellStyle name="LS Input Table Heading 4 3 2 8" xfId="33656"/>
    <cellStyle name="LS Input Table Heading 4 3 2 9" xfId="33657"/>
    <cellStyle name="LS Input Table Heading 4 3 3" xfId="33658"/>
    <cellStyle name="LS Input Table Heading 4 3 4" xfId="33659"/>
    <cellStyle name="LS Input Table Heading 4 3 5" xfId="33660"/>
    <cellStyle name="LS Input Table Heading 4 3 6" xfId="33661"/>
    <cellStyle name="LS Input Table Heading 4 3 7" xfId="33662"/>
    <cellStyle name="LS Input Table Heading 4 3 8" xfId="33663"/>
    <cellStyle name="LS Input Table Heading 4 3 9" xfId="33664"/>
    <cellStyle name="LS Input Table Heading 4 4" xfId="33665"/>
    <cellStyle name="LS Input Table Heading 4 4 2" xfId="33666"/>
    <cellStyle name="LS Input Table Heading 4 4 3" xfId="33667"/>
    <cellStyle name="LS Input Table Heading 4 4 4" xfId="33668"/>
    <cellStyle name="LS Input Table Heading 4 4 5" xfId="33669"/>
    <cellStyle name="LS Input Table Heading 4 4 6" xfId="33670"/>
    <cellStyle name="LS Input Table Heading 4 4 7" xfId="33671"/>
    <cellStyle name="LS Input Table Heading 4 4 8" xfId="33672"/>
    <cellStyle name="LS Input Table Heading 4 4 9" xfId="33673"/>
    <cellStyle name="LS Input Table Heading 4 5" xfId="33674"/>
    <cellStyle name="LS Input Table Heading 4 6" xfId="33675"/>
    <cellStyle name="LS Input Table Heading 4 7" xfId="33676"/>
    <cellStyle name="LS Input Table Heading 4 8" xfId="33677"/>
    <cellStyle name="LS Input Table Heading 4 9" xfId="33678"/>
    <cellStyle name="LS Input Table Heading 5" xfId="33679"/>
    <cellStyle name="LS Input Table Heading 5 10" xfId="33680"/>
    <cellStyle name="LS Input Table Heading 5 11" xfId="33681"/>
    <cellStyle name="LS Input Table Heading 5 12" xfId="33682"/>
    <cellStyle name="LS Input Table Heading 5 2" xfId="33683"/>
    <cellStyle name="LS Input Table Heading 5 2 10" xfId="33684"/>
    <cellStyle name="LS Input Table Heading 5 2 11" xfId="33685"/>
    <cellStyle name="LS Input Table Heading 5 2 2" xfId="33686"/>
    <cellStyle name="LS Input Table Heading 5 2 2 10" xfId="33687"/>
    <cellStyle name="LS Input Table Heading 5 2 2 2" xfId="33688"/>
    <cellStyle name="LS Input Table Heading 5 2 2 2 2" xfId="33689"/>
    <cellStyle name="LS Input Table Heading 5 2 2 2 3" xfId="33690"/>
    <cellStyle name="LS Input Table Heading 5 2 2 2 4" xfId="33691"/>
    <cellStyle name="LS Input Table Heading 5 2 2 2 5" xfId="33692"/>
    <cellStyle name="LS Input Table Heading 5 2 2 2 6" xfId="33693"/>
    <cellStyle name="LS Input Table Heading 5 2 2 2 7" xfId="33694"/>
    <cellStyle name="LS Input Table Heading 5 2 2 2 8" xfId="33695"/>
    <cellStyle name="LS Input Table Heading 5 2 2 2 9" xfId="33696"/>
    <cellStyle name="LS Input Table Heading 5 2 2 3" xfId="33697"/>
    <cellStyle name="LS Input Table Heading 5 2 2 4" xfId="33698"/>
    <cellStyle name="LS Input Table Heading 5 2 2 5" xfId="33699"/>
    <cellStyle name="LS Input Table Heading 5 2 2 6" xfId="33700"/>
    <cellStyle name="LS Input Table Heading 5 2 2 7" xfId="33701"/>
    <cellStyle name="LS Input Table Heading 5 2 2 8" xfId="33702"/>
    <cellStyle name="LS Input Table Heading 5 2 2 9" xfId="33703"/>
    <cellStyle name="LS Input Table Heading 5 2 3" xfId="33704"/>
    <cellStyle name="LS Input Table Heading 5 2 3 2" xfId="33705"/>
    <cellStyle name="LS Input Table Heading 5 2 3 3" xfId="33706"/>
    <cellStyle name="LS Input Table Heading 5 2 3 4" xfId="33707"/>
    <cellStyle name="LS Input Table Heading 5 2 3 5" xfId="33708"/>
    <cellStyle name="LS Input Table Heading 5 2 3 6" xfId="33709"/>
    <cellStyle name="LS Input Table Heading 5 2 3 7" xfId="33710"/>
    <cellStyle name="LS Input Table Heading 5 2 3 8" xfId="33711"/>
    <cellStyle name="LS Input Table Heading 5 2 3 9" xfId="33712"/>
    <cellStyle name="LS Input Table Heading 5 2 4" xfId="33713"/>
    <cellStyle name="LS Input Table Heading 5 2 5" xfId="33714"/>
    <cellStyle name="LS Input Table Heading 5 2 6" xfId="33715"/>
    <cellStyle name="LS Input Table Heading 5 2 7" xfId="33716"/>
    <cellStyle name="LS Input Table Heading 5 2 8" xfId="33717"/>
    <cellStyle name="LS Input Table Heading 5 2 9" xfId="33718"/>
    <cellStyle name="LS Input Table Heading 5 3" xfId="33719"/>
    <cellStyle name="LS Input Table Heading 5 3 10" xfId="33720"/>
    <cellStyle name="LS Input Table Heading 5 3 2" xfId="33721"/>
    <cellStyle name="LS Input Table Heading 5 3 2 2" xfId="33722"/>
    <cellStyle name="LS Input Table Heading 5 3 2 3" xfId="33723"/>
    <cellStyle name="LS Input Table Heading 5 3 2 4" xfId="33724"/>
    <cellStyle name="LS Input Table Heading 5 3 2 5" xfId="33725"/>
    <cellStyle name="LS Input Table Heading 5 3 2 6" xfId="33726"/>
    <cellStyle name="LS Input Table Heading 5 3 2 7" xfId="33727"/>
    <cellStyle name="LS Input Table Heading 5 3 2 8" xfId="33728"/>
    <cellStyle name="LS Input Table Heading 5 3 2 9" xfId="33729"/>
    <cellStyle name="LS Input Table Heading 5 3 3" xfId="33730"/>
    <cellStyle name="LS Input Table Heading 5 3 4" xfId="33731"/>
    <cellStyle name="LS Input Table Heading 5 3 5" xfId="33732"/>
    <cellStyle name="LS Input Table Heading 5 3 6" xfId="33733"/>
    <cellStyle name="LS Input Table Heading 5 3 7" xfId="33734"/>
    <cellStyle name="LS Input Table Heading 5 3 8" xfId="33735"/>
    <cellStyle name="LS Input Table Heading 5 3 9" xfId="33736"/>
    <cellStyle name="LS Input Table Heading 5 4" xfId="33737"/>
    <cellStyle name="LS Input Table Heading 5 4 2" xfId="33738"/>
    <cellStyle name="LS Input Table Heading 5 4 3" xfId="33739"/>
    <cellStyle name="LS Input Table Heading 5 4 4" xfId="33740"/>
    <cellStyle name="LS Input Table Heading 5 4 5" xfId="33741"/>
    <cellStyle name="LS Input Table Heading 5 4 6" xfId="33742"/>
    <cellStyle name="LS Input Table Heading 5 4 7" xfId="33743"/>
    <cellStyle name="LS Input Table Heading 5 4 8" xfId="33744"/>
    <cellStyle name="LS Input Table Heading 5 4 9" xfId="33745"/>
    <cellStyle name="LS Input Table Heading 5 5" xfId="33746"/>
    <cellStyle name="LS Input Table Heading 5 6" xfId="33747"/>
    <cellStyle name="LS Input Table Heading 5 7" xfId="33748"/>
    <cellStyle name="LS Input Table Heading 5 8" xfId="33749"/>
    <cellStyle name="LS Input Table Heading 5 9" xfId="33750"/>
    <cellStyle name="LS Input Table Heading 6" xfId="33751"/>
    <cellStyle name="LS Input Table Heading 6 10" xfId="33752"/>
    <cellStyle name="LS Input Table Heading 6 11" xfId="33753"/>
    <cellStyle name="LS Input Table Heading 6 12" xfId="33754"/>
    <cellStyle name="LS Input Table Heading 6 2" xfId="33755"/>
    <cellStyle name="LS Input Table Heading 6 2 10" xfId="33756"/>
    <cellStyle name="LS Input Table Heading 6 2 11" xfId="33757"/>
    <cellStyle name="LS Input Table Heading 6 2 2" xfId="33758"/>
    <cellStyle name="LS Input Table Heading 6 2 2 10" xfId="33759"/>
    <cellStyle name="LS Input Table Heading 6 2 2 2" xfId="33760"/>
    <cellStyle name="LS Input Table Heading 6 2 2 2 2" xfId="33761"/>
    <cellStyle name="LS Input Table Heading 6 2 2 2 3" xfId="33762"/>
    <cellStyle name="LS Input Table Heading 6 2 2 2 4" xfId="33763"/>
    <cellStyle name="LS Input Table Heading 6 2 2 2 5" xfId="33764"/>
    <cellStyle name="LS Input Table Heading 6 2 2 2 6" xfId="33765"/>
    <cellStyle name="LS Input Table Heading 6 2 2 2 7" xfId="33766"/>
    <cellStyle name="LS Input Table Heading 6 2 2 2 8" xfId="33767"/>
    <cellStyle name="LS Input Table Heading 6 2 2 2 9" xfId="33768"/>
    <cellStyle name="LS Input Table Heading 6 2 2 3" xfId="33769"/>
    <cellStyle name="LS Input Table Heading 6 2 2 4" xfId="33770"/>
    <cellStyle name="LS Input Table Heading 6 2 2 5" xfId="33771"/>
    <cellStyle name="LS Input Table Heading 6 2 2 6" xfId="33772"/>
    <cellStyle name="LS Input Table Heading 6 2 2 7" xfId="33773"/>
    <cellStyle name="LS Input Table Heading 6 2 2 8" xfId="33774"/>
    <cellStyle name="LS Input Table Heading 6 2 2 9" xfId="33775"/>
    <cellStyle name="LS Input Table Heading 6 2 3" xfId="33776"/>
    <cellStyle name="LS Input Table Heading 6 2 3 2" xfId="33777"/>
    <cellStyle name="LS Input Table Heading 6 2 3 3" xfId="33778"/>
    <cellStyle name="LS Input Table Heading 6 2 3 4" xfId="33779"/>
    <cellStyle name="LS Input Table Heading 6 2 3 5" xfId="33780"/>
    <cellStyle name="LS Input Table Heading 6 2 3 6" xfId="33781"/>
    <cellStyle name="LS Input Table Heading 6 2 3 7" xfId="33782"/>
    <cellStyle name="LS Input Table Heading 6 2 3 8" xfId="33783"/>
    <cellStyle name="LS Input Table Heading 6 2 3 9" xfId="33784"/>
    <cellStyle name="LS Input Table Heading 6 2 4" xfId="33785"/>
    <cellStyle name="LS Input Table Heading 6 2 5" xfId="33786"/>
    <cellStyle name="LS Input Table Heading 6 2 6" xfId="33787"/>
    <cellStyle name="LS Input Table Heading 6 2 7" xfId="33788"/>
    <cellStyle name="LS Input Table Heading 6 2 8" xfId="33789"/>
    <cellStyle name="LS Input Table Heading 6 2 9" xfId="33790"/>
    <cellStyle name="LS Input Table Heading 6 3" xfId="33791"/>
    <cellStyle name="LS Input Table Heading 6 3 10" xfId="33792"/>
    <cellStyle name="LS Input Table Heading 6 3 2" xfId="33793"/>
    <cellStyle name="LS Input Table Heading 6 3 2 2" xfId="33794"/>
    <cellStyle name="LS Input Table Heading 6 3 2 3" xfId="33795"/>
    <cellStyle name="LS Input Table Heading 6 3 2 4" xfId="33796"/>
    <cellStyle name="LS Input Table Heading 6 3 2 5" xfId="33797"/>
    <cellStyle name="LS Input Table Heading 6 3 2 6" xfId="33798"/>
    <cellStyle name="LS Input Table Heading 6 3 2 7" xfId="33799"/>
    <cellStyle name="LS Input Table Heading 6 3 2 8" xfId="33800"/>
    <cellStyle name="LS Input Table Heading 6 3 2 9" xfId="33801"/>
    <cellStyle name="LS Input Table Heading 6 3 3" xfId="33802"/>
    <cellStyle name="LS Input Table Heading 6 3 4" xfId="33803"/>
    <cellStyle name="LS Input Table Heading 6 3 5" xfId="33804"/>
    <cellStyle name="LS Input Table Heading 6 3 6" xfId="33805"/>
    <cellStyle name="LS Input Table Heading 6 3 7" xfId="33806"/>
    <cellStyle name="LS Input Table Heading 6 3 8" xfId="33807"/>
    <cellStyle name="LS Input Table Heading 6 3 9" xfId="33808"/>
    <cellStyle name="LS Input Table Heading 6 4" xfId="33809"/>
    <cellStyle name="LS Input Table Heading 6 4 2" xfId="33810"/>
    <cellStyle name="LS Input Table Heading 6 4 3" xfId="33811"/>
    <cellStyle name="LS Input Table Heading 6 4 4" xfId="33812"/>
    <cellStyle name="LS Input Table Heading 6 4 5" xfId="33813"/>
    <cellStyle name="LS Input Table Heading 6 4 6" xfId="33814"/>
    <cellStyle name="LS Input Table Heading 6 4 7" xfId="33815"/>
    <cellStyle name="LS Input Table Heading 6 4 8" xfId="33816"/>
    <cellStyle name="LS Input Table Heading 6 4 9" xfId="33817"/>
    <cellStyle name="LS Input Table Heading 6 5" xfId="33818"/>
    <cellStyle name="LS Input Table Heading 6 6" xfId="33819"/>
    <cellStyle name="LS Input Table Heading 6 7" xfId="33820"/>
    <cellStyle name="LS Input Table Heading 6 8" xfId="33821"/>
    <cellStyle name="LS Input Table Heading 6 9" xfId="33822"/>
    <cellStyle name="LS Input Table Heading 7" xfId="33823"/>
    <cellStyle name="LS Input Table Heading 7 10" xfId="33824"/>
    <cellStyle name="LS Input Table Heading 7 11" xfId="33825"/>
    <cellStyle name="LS Input Table Heading 7 12" xfId="33826"/>
    <cellStyle name="LS Input Table Heading 7 2" xfId="33827"/>
    <cellStyle name="LS Input Table Heading 7 2 10" xfId="33828"/>
    <cellStyle name="LS Input Table Heading 7 2 11" xfId="33829"/>
    <cellStyle name="LS Input Table Heading 7 2 2" xfId="33830"/>
    <cellStyle name="LS Input Table Heading 7 2 2 10" xfId="33831"/>
    <cellStyle name="LS Input Table Heading 7 2 2 2" xfId="33832"/>
    <cellStyle name="LS Input Table Heading 7 2 2 2 2" xfId="33833"/>
    <cellStyle name="LS Input Table Heading 7 2 2 2 3" xfId="33834"/>
    <cellStyle name="LS Input Table Heading 7 2 2 2 4" xfId="33835"/>
    <cellStyle name="LS Input Table Heading 7 2 2 2 5" xfId="33836"/>
    <cellStyle name="LS Input Table Heading 7 2 2 2 6" xfId="33837"/>
    <cellStyle name="LS Input Table Heading 7 2 2 2 7" xfId="33838"/>
    <cellStyle name="LS Input Table Heading 7 2 2 2 8" xfId="33839"/>
    <cellStyle name="LS Input Table Heading 7 2 2 2 9" xfId="33840"/>
    <cellStyle name="LS Input Table Heading 7 2 2 3" xfId="33841"/>
    <cellStyle name="LS Input Table Heading 7 2 2 4" xfId="33842"/>
    <cellStyle name="LS Input Table Heading 7 2 2 5" xfId="33843"/>
    <cellStyle name="LS Input Table Heading 7 2 2 6" xfId="33844"/>
    <cellStyle name="LS Input Table Heading 7 2 2 7" xfId="33845"/>
    <cellStyle name="LS Input Table Heading 7 2 2 8" xfId="33846"/>
    <cellStyle name="LS Input Table Heading 7 2 2 9" xfId="33847"/>
    <cellStyle name="LS Input Table Heading 7 2 3" xfId="33848"/>
    <cellStyle name="LS Input Table Heading 7 2 3 2" xfId="33849"/>
    <cellStyle name="LS Input Table Heading 7 2 3 3" xfId="33850"/>
    <cellStyle name="LS Input Table Heading 7 2 3 4" xfId="33851"/>
    <cellStyle name="LS Input Table Heading 7 2 3 5" xfId="33852"/>
    <cellStyle name="LS Input Table Heading 7 2 3 6" xfId="33853"/>
    <cellStyle name="LS Input Table Heading 7 2 3 7" xfId="33854"/>
    <cellStyle name="LS Input Table Heading 7 2 3 8" xfId="33855"/>
    <cellStyle name="LS Input Table Heading 7 2 3 9" xfId="33856"/>
    <cellStyle name="LS Input Table Heading 7 2 4" xfId="33857"/>
    <cellStyle name="LS Input Table Heading 7 2 5" xfId="33858"/>
    <cellStyle name="LS Input Table Heading 7 2 6" xfId="33859"/>
    <cellStyle name="LS Input Table Heading 7 2 7" xfId="33860"/>
    <cellStyle name="LS Input Table Heading 7 2 8" xfId="33861"/>
    <cellStyle name="LS Input Table Heading 7 2 9" xfId="33862"/>
    <cellStyle name="LS Input Table Heading 7 3" xfId="33863"/>
    <cellStyle name="LS Input Table Heading 7 3 10" xfId="33864"/>
    <cellStyle name="LS Input Table Heading 7 3 2" xfId="33865"/>
    <cellStyle name="LS Input Table Heading 7 3 2 2" xfId="33866"/>
    <cellStyle name="LS Input Table Heading 7 3 2 3" xfId="33867"/>
    <cellStyle name="LS Input Table Heading 7 3 2 4" xfId="33868"/>
    <cellStyle name="LS Input Table Heading 7 3 2 5" xfId="33869"/>
    <cellStyle name="LS Input Table Heading 7 3 2 6" xfId="33870"/>
    <cellStyle name="LS Input Table Heading 7 3 2 7" xfId="33871"/>
    <cellStyle name="LS Input Table Heading 7 3 2 8" xfId="33872"/>
    <cellStyle name="LS Input Table Heading 7 3 2 9" xfId="33873"/>
    <cellStyle name="LS Input Table Heading 7 3 3" xfId="33874"/>
    <cellStyle name="LS Input Table Heading 7 3 4" xfId="33875"/>
    <cellStyle name="LS Input Table Heading 7 3 5" xfId="33876"/>
    <cellStyle name="LS Input Table Heading 7 3 6" xfId="33877"/>
    <cellStyle name="LS Input Table Heading 7 3 7" xfId="33878"/>
    <cellStyle name="LS Input Table Heading 7 3 8" xfId="33879"/>
    <cellStyle name="LS Input Table Heading 7 3 9" xfId="33880"/>
    <cellStyle name="LS Input Table Heading 7 4" xfId="33881"/>
    <cellStyle name="LS Input Table Heading 7 4 2" xfId="33882"/>
    <cellStyle name="LS Input Table Heading 7 4 3" xfId="33883"/>
    <cellStyle name="LS Input Table Heading 7 4 4" xfId="33884"/>
    <cellStyle name="LS Input Table Heading 7 4 5" xfId="33885"/>
    <cellStyle name="LS Input Table Heading 7 4 6" xfId="33886"/>
    <cellStyle name="LS Input Table Heading 7 4 7" xfId="33887"/>
    <cellStyle name="LS Input Table Heading 7 4 8" xfId="33888"/>
    <cellStyle name="LS Input Table Heading 7 4 9" xfId="33889"/>
    <cellStyle name="LS Input Table Heading 7 5" xfId="33890"/>
    <cellStyle name="LS Input Table Heading 7 6" xfId="33891"/>
    <cellStyle name="LS Input Table Heading 7 7" xfId="33892"/>
    <cellStyle name="LS Input Table Heading 7 8" xfId="33893"/>
    <cellStyle name="LS Input Table Heading 7 9" xfId="33894"/>
    <cellStyle name="LS Input Table Heading 8" xfId="33895"/>
    <cellStyle name="LS Input Table Heading 8 10" xfId="33896"/>
    <cellStyle name="LS Input Table Heading 8 11" xfId="33897"/>
    <cellStyle name="LS Input Table Heading 8 12" xfId="33898"/>
    <cellStyle name="LS Input Table Heading 8 2" xfId="33899"/>
    <cellStyle name="LS Input Table Heading 8 2 10" xfId="33900"/>
    <cellStyle name="LS Input Table Heading 8 2 11" xfId="33901"/>
    <cellStyle name="LS Input Table Heading 8 2 2" xfId="33902"/>
    <cellStyle name="LS Input Table Heading 8 2 2 10" xfId="33903"/>
    <cellStyle name="LS Input Table Heading 8 2 2 2" xfId="33904"/>
    <cellStyle name="LS Input Table Heading 8 2 2 2 2" xfId="33905"/>
    <cellStyle name="LS Input Table Heading 8 2 2 2 3" xfId="33906"/>
    <cellStyle name="LS Input Table Heading 8 2 2 2 4" xfId="33907"/>
    <cellStyle name="LS Input Table Heading 8 2 2 2 5" xfId="33908"/>
    <cellStyle name="LS Input Table Heading 8 2 2 2 6" xfId="33909"/>
    <cellStyle name="LS Input Table Heading 8 2 2 2 7" xfId="33910"/>
    <cellStyle name="LS Input Table Heading 8 2 2 2 8" xfId="33911"/>
    <cellStyle name="LS Input Table Heading 8 2 2 2 9" xfId="33912"/>
    <cellStyle name="LS Input Table Heading 8 2 2 3" xfId="33913"/>
    <cellStyle name="LS Input Table Heading 8 2 2 4" xfId="33914"/>
    <cellStyle name="LS Input Table Heading 8 2 2 5" xfId="33915"/>
    <cellStyle name="LS Input Table Heading 8 2 2 6" xfId="33916"/>
    <cellStyle name="LS Input Table Heading 8 2 2 7" xfId="33917"/>
    <cellStyle name="LS Input Table Heading 8 2 2 8" xfId="33918"/>
    <cellStyle name="LS Input Table Heading 8 2 2 9" xfId="33919"/>
    <cellStyle name="LS Input Table Heading 8 2 3" xfId="33920"/>
    <cellStyle name="LS Input Table Heading 8 2 3 2" xfId="33921"/>
    <cellStyle name="LS Input Table Heading 8 2 3 3" xfId="33922"/>
    <cellStyle name="LS Input Table Heading 8 2 3 4" xfId="33923"/>
    <cellStyle name="LS Input Table Heading 8 2 3 5" xfId="33924"/>
    <cellStyle name="LS Input Table Heading 8 2 3 6" xfId="33925"/>
    <cellStyle name="LS Input Table Heading 8 2 3 7" xfId="33926"/>
    <cellStyle name="LS Input Table Heading 8 2 3 8" xfId="33927"/>
    <cellStyle name="LS Input Table Heading 8 2 3 9" xfId="33928"/>
    <cellStyle name="LS Input Table Heading 8 2 4" xfId="33929"/>
    <cellStyle name="LS Input Table Heading 8 2 5" xfId="33930"/>
    <cellStyle name="LS Input Table Heading 8 2 6" xfId="33931"/>
    <cellStyle name="LS Input Table Heading 8 2 7" xfId="33932"/>
    <cellStyle name="LS Input Table Heading 8 2 8" xfId="33933"/>
    <cellStyle name="LS Input Table Heading 8 2 9" xfId="33934"/>
    <cellStyle name="LS Input Table Heading 8 3" xfId="33935"/>
    <cellStyle name="LS Input Table Heading 8 3 10" xfId="33936"/>
    <cellStyle name="LS Input Table Heading 8 3 2" xfId="33937"/>
    <cellStyle name="LS Input Table Heading 8 3 2 2" xfId="33938"/>
    <cellStyle name="LS Input Table Heading 8 3 2 3" xfId="33939"/>
    <cellStyle name="LS Input Table Heading 8 3 2 4" xfId="33940"/>
    <cellStyle name="LS Input Table Heading 8 3 2 5" xfId="33941"/>
    <cellStyle name="LS Input Table Heading 8 3 2 6" xfId="33942"/>
    <cellStyle name="LS Input Table Heading 8 3 2 7" xfId="33943"/>
    <cellStyle name="LS Input Table Heading 8 3 2 8" xfId="33944"/>
    <cellStyle name="LS Input Table Heading 8 3 2 9" xfId="33945"/>
    <cellStyle name="LS Input Table Heading 8 3 3" xfId="33946"/>
    <cellStyle name="LS Input Table Heading 8 3 4" xfId="33947"/>
    <cellStyle name="LS Input Table Heading 8 3 5" xfId="33948"/>
    <cellStyle name="LS Input Table Heading 8 3 6" xfId="33949"/>
    <cellStyle name="LS Input Table Heading 8 3 7" xfId="33950"/>
    <cellStyle name="LS Input Table Heading 8 3 8" xfId="33951"/>
    <cellStyle name="LS Input Table Heading 8 3 9" xfId="33952"/>
    <cellStyle name="LS Input Table Heading 8 4" xfId="33953"/>
    <cellStyle name="LS Input Table Heading 8 4 2" xfId="33954"/>
    <cellStyle name="LS Input Table Heading 8 4 3" xfId="33955"/>
    <cellStyle name="LS Input Table Heading 8 4 4" xfId="33956"/>
    <cellStyle name="LS Input Table Heading 8 4 5" xfId="33957"/>
    <cellStyle name="LS Input Table Heading 8 4 6" xfId="33958"/>
    <cellStyle name="LS Input Table Heading 8 4 7" xfId="33959"/>
    <cellStyle name="LS Input Table Heading 8 4 8" xfId="33960"/>
    <cellStyle name="LS Input Table Heading 8 4 9" xfId="33961"/>
    <cellStyle name="LS Input Table Heading 8 5" xfId="33962"/>
    <cellStyle name="LS Input Table Heading 8 6" xfId="33963"/>
    <cellStyle name="LS Input Table Heading 8 7" xfId="33964"/>
    <cellStyle name="LS Input Table Heading 8 8" xfId="33965"/>
    <cellStyle name="LS Input Table Heading 8 9" xfId="33966"/>
    <cellStyle name="LS Input Table Heading 9" xfId="33967"/>
    <cellStyle name="LS Input Table Heading 9 10" xfId="33968"/>
    <cellStyle name="LS Input Table Heading 9 11" xfId="33969"/>
    <cellStyle name="LS Input Table Heading 9 12" xfId="33970"/>
    <cellStyle name="LS Input Table Heading 9 2" xfId="33971"/>
    <cellStyle name="LS Input Table Heading 9 2 10" xfId="33972"/>
    <cellStyle name="LS Input Table Heading 9 2 11" xfId="33973"/>
    <cellStyle name="LS Input Table Heading 9 2 2" xfId="33974"/>
    <cellStyle name="LS Input Table Heading 9 2 2 10" xfId="33975"/>
    <cellStyle name="LS Input Table Heading 9 2 2 2" xfId="33976"/>
    <cellStyle name="LS Input Table Heading 9 2 2 2 2" xfId="33977"/>
    <cellStyle name="LS Input Table Heading 9 2 2 2 3" xfId="33978"/>
    <cellStyle name="LS Input Table Heading 9 2 2 2 4" xfId="33979"/>
    <cellStyle name="LS Input Table Heading 9 2 2 2 5" xfId="33980"/>
    <cellStyle name="LS Input Table Heading 9 2 2 2 6" xfId="33981"/>
    <cellStyle name="LS Input Table Heading 9 2 2 2 7" xfId="33982"/>
    <cellStyle name="LS Input Table Heading 9 2 2 2 8" xfId="33983"/>
    <cellStyle name="LS Input Table Heading 9 2 2 2 9" xfId="33984"/>
    <cellStyle name="LS Input Table Heading 9 2 2 3" xfId="33985"/>
    <cellStyle name="LS Input Table Heading 9 2 2 4" xfId="33986"/>
    <cellStyle name="LS Input Table Heading 9 2 2 5" xfId="33987"/>
    <cellStyle name="LS Input Table Heading 9 2 2 6" xfId="33988"/>
    <cellStyle name="LS Input Table Heading 9 2 2 7" xfId="33989"/>
    <cellStyle name="LS Input Table Heading 9 2 2 8" xfId="33990"/>
    <cellStyle name="LS Input Table Heading 9 2 2 9" xfId="33991"/>
    <cellStyle name="LS Input Table Heading 9 2 3" xfId="33992"/>
    <cellStyle name="LS Input Table Heading 9 2 3 2" xfId="33993"/>
    <cellStyle name="LS Input Table Heading 9 2 3 3" xfId="33994"/>
    <cellStyle name="LS Input Table Heading 9 2 3 4" xfId="33995"/>
    <cellStyle name="LS Input Table Heading 9 2 3 5" xfId="33996"/>
    <cellStyle name="LS Input Table Heading 9 2 3 6" xfId="33997"/>
    <cellStyle name="LS Input Table Heading 9 2 3 7" xfId="33998"/>
    <cellStyle name="LS Input Table Heading 9 2 3 8" xfId="33999"/>
    <cellStyle name="LS Input Table Heading 9 2 3 9" xfId="34000"/>
    <cellStyle name="LS Input Table Heading 9 2 4" xfId="34001"/>
    <cellStyle name="LS Input Table Heading 9 2 5" xfId="34002"/>
    <cellStyle name="LS Input Table Heading 9 2 6" xfId="34003"/>
    <cellStyle name="LS Input Table Heading 9 2 7" xfId="34004"/>
    <cellStyle name="LS Input Table Heading 9 2 8" xfId="34005"/>
    <cellStyle name="LS Input Table Heading 9 2 9" xfId="34006"/>
    <cellStyle name="LS Input Table Heading 9 3" xfId="34007"/>
    <cellStyle name="LS Input Table Heading 9 3 10" xfId="34008"/>
    <cellStyle name="LS Input Table Heading 9 3 2" xfId="34009"/>
    <cellStyle name="LS Input Table Heading 9 3 2 2" xfId="34010"/>
    <cellStyle name="LS Input Table Heading 9 3 2 3" xfId="34011"/>
    <cellStyle name="LS Input Table Heading 9 3 2 4" xfId="34012"/>
    <cellStyle name="LS Input Table Heading 9 3 2 5" xfId="34013"/>
    <cellStyle name="LS Input Table Heading 9 3 2 6" xfId="34014"/>
    <cellStyle name="LS Input Table Heading 9 3 2 7" xfId="34015"/>
    <cellStyle name="LS Input Table Heading 9 3 2 8" xfId="34016"/>
    <cellStyle name="LS Input Table Heading 9 3 2 9" xfId="34017"/>
    <cellStyle name="LS Input Table Heading 9 3 3" xfId="34018"/>
    <cellStyle name="LS Input Table Heading 9 3 4" xfId="34019"/>
    <cellStyle name="LS Input Table Heading 9 3 5" xfId="34020"/>
    <cellStyle name="LS Input Table Heading 9 3 6" xfId="34021"/>
    <cellStyle name="LS Input Table Heading 9 3 7" xfId="34022"/>
    <cellStyle name="LS Input Table Heading 9 3 8" xfId="34023"/>
    <cellStyle name="LS Input Table Heading 9 3 9" xfId="34024"/>
    <cellStyle name="LS Input Table Heading 9 4" xfId="34025"/>
    <cellStyle name="LS Input Table Heading 9 4 2" xfId="34026"/>
    <cellStyle name="LS Input Table Heading 9 4 3" xfId="34027"/>
    <cellStyle name="LS Input Table Heading 9 4 4" xfId="34028"/>
    <cellStyle name="LS Input Table Heading 9 4 5" xfId="34029"/>
    <cellStyle name="LS Input Table Heading 9 4 6" xfId="34030"/>
    <cellStyle name="LS Input Table Heading 9 4 7" xfId="34031"/>
    <cellStyle name="LS Input Table Heading 9 4 8" xfId="34032"/>
    <cellStyle name="LS Input Table Heading 9 4 9" xfId="34033"/>
    <cellStyle name="LS Input Table Heading 9 5" xfId="34034"/>
    <cellStyle name="LS Input Table Heading 9 6" xfId="34035"/>
    <cellStyle name="LS Input Table Heading 9 7" xfId="34036"/>
    <cellStyle name="LS Input Table Heading 9 8" xfId="34037"/>
    <cellStyle name="LS Input Table Heading 9 9" xfId="34038"/>
    <cellStyle name="LS Input Table No. 1" xfId="34039"/>
    <cellStyle name="LS Input Table No. 1 10" xfId="34040"/>
    <cellStyle name="LS Input Table No. 1 10 10" xfId="34041"/>
    <cellStyle name="LS Input Table No. 1 10 11" xfId="34042"/>
    <cellStyle name="LS Input Table No. 1 10 2" xfId="34043"/>
    <cellStyle name="LS Input Table No. 1 10 2 10" xfId="34044"/>
    <cellStyle name="LS Input Table No. 1 10 2 2" xfId="34045"/>
    <cellStyle name="LS Input Table No. 1 10 2 2 2" xfId="34046"/>
    <cellStyle name="LS Input Table No. 1 10 2 2 3" xfId="34047"/>
    <cellStyle name="LS Input Table No. 1 10 2 2 4" xfId="34048"/>
    <cellStyle name="LS Input Table No. 1 10 2 2 5" xfId="34049"/>
    <cellStyle name="LS Input Table No. 1 10 2 2 6" xfId="34050"/>
    <cellStyle name="LS Input Table No. 1 10 2 2 7" xfId="34051"/>
    <cellStyle name="LS Input Table No. 1 10 2 2 8" xfId="34052"/>
    <cellStyle name="LS Input Table No. 1 10 2 2 9" xfId="34053"/>
    <cellStyle name="LS Input Table No. 1 10 2 3" xfId="34054"/>
    <cellStyle name="LS Input Table No. 1 10 2 4" xfId="34055"/>
    <cellStyle name="LS Input Table No. 1 10 2 5" xfId="34056"/>
    <cellStyle name="LS Input Table No. 1 10 2 6" xfId="34057"/>
    <cellStyle name="LS Input Table No. 1 10 2 7" xfId="34058"/>
    <cellStyle name="LS Input Table No. 1 10 2 8" xfId="34059"/>
    <cellStyle name="LS Input Table No. 1 10 2 9" xfId="34060"/>
    <cellStyle name="LS Input Table No. 1 10 3" xfId="34061"/>
    <cellStyle name="LS Input Table No. 1 10 3 2" xfId="34062"/>
    <cellStyle name="LS Input Table No. 1 10 3 3" xfId="34063"/>
    <cellStyle name="LS Input Table No. 1 10 3 4" xfId="34064"/>
    <cellStyle name="LS Input Table No. 1 10 3 5" xfId="34065"/>
    <cellStyle name="LS Input Table No. 1 10 3 6" xfId="34066"/>
    <cellStyle name="LS Input Table No. 1 10 3 7" xfId="34067"/>
    <cellStyle name="LS Input Table No. 1 10 3 8" xfId="34068"/>
    <cellStyle name="LS Input Table No. 1 10 3 9" xfId="34069"/>
    <cellStyle name="LS Input Table No. 1 10 4" xfId="34070"/>
    <cellStyle name="LS Input Table No. 1 10 5" xfId="34071"/>
    <cellStyle name="LS Input Table No. 1 10 6" xfId="34072"/>
    <cellStyle name="LS Input Table No. 1 10 7" xfId="34073"/>
    <cellStyle name="LS Input Table No. 1 10 8" xfId="34074"/>
    <cellStyle name="LS Input Table No. 1 10 9" xfId="34075"/>
    <cellStyle name="LS Input Table No. 1 11" xfId="34076"/>
    <cellStyle name="LS Input Table No. 1 11 10" xfId="34077"/>
    <cellStyle name="LS Input Table No. 1 11 11" xfId="34078"/>
    <cellStyle name="LS Input Table No. 1 11 2" xfId="34079"/>
    <cellStyle name="LS Input Table No. 1 11 2 10" xfId="34080"/>
    <cellStyle name="LS Input Table No. 1 11 2 2" xfId="34081"/>
    <cellStyle name="LS Input Table No. 1 11 2 2 2" xfId="34082"/>
    <cellStyle name="LS Input Table No. 1 11 2 2 3" xfId="34083"/>
    <cellStyle name="LS Input Table No. 1 11 2 2 4" xfId="34084"/>
    <cellStyle name="LS Input Table No. 1 11 2 2 5" xfId="34085"/>
    <cellStyle name="LS Input Table No. 1 11 2 2 6" xfId="34086"/>
    <cellStyle name="LS Input Table No. 1 11 2 2 7" xfId="34087"/>
    <cellStyle name="LS Input Table No. 1 11 2 2 8" xfId="34088"/>
    <cellStyle name="LS Input Table No. 1 11 2 2 9" xfId="34089"/>
    <cellStyle name="LS Input Table No. 1 11 2 3" xfId="34090"/>
    <cellStyle name="LS Input Table No. 1 11 2 4" xfId="34091"/>
    <cellStyle name="LS Input Table No. 1 11 2 5" xfId="34092"/>
    <cellStyle name="LS Input Table No. 1 11 2 6" xfId="34093"/>
    <cellStyle name="LS Input Table No. 1 11 2 7" xfId="34094"/>
    <cellStyle name="LS Input Table No. 1 11 2 8" xfId="34095"/>
    <cellStyle name="LS Input Table No. 1 11 2 9" xfId="34096"/>
    <cellStyle name="LS Input Table No. 1 11 3" xfId="34097"/>
    <cellStyle name="LS Input Table No. 1 11 3 2" xfId="34098"/>
    <cellStyle name="LS Input Table No. 1 11 3 3" xfId="34099"/>
    <cellStyle name="LS Input Table No. 1 11 3 4" xfId="34100"/>
    <cellStyle name="LS Input Table No. 1 11 3 5" xfId="34101"/>
    <cellStyle name="LS Input Table No. 1 11 3 6" xfId="34102"/>
    <cellStyle name="LS Input Table No. 1 11 3 7" xfId="34103"/>
    <cellStyle name="LS Input Table No. 1 11 3 8" xfId="34104"/>
    <cellStyle name="LS Input Table No. 1 11 3 9" xfId="34105"/>
    <cellStyle name="LS Input Table No. 1 11 4" xfId="34106"/>
    <cellStyle name="LS Input Table No. 1 11 5" xfId="34107"/>
    <cellStyle name="LS Input Table No. 1 11 6" xfId="34108"/>
    <cellStyle name="LS Input Table No. 1 11 7" xfId="34109"/>
    <cellStyle name="LS Input Table No. 1 11 8" xfId="34110"/>
    <cellStyle name="LS Input Table No. 1 11 9" xfId="34111"/>
    <cellStyle name="LS Input Table No. 1 12" xfId="34112"/>
    <cellStyle name="LS Input Table No. 1 12 10" xfId="34113"/>
    <cellStyle name="LS Input Table No. 1 12 2" xfId="34114"/>
    <cellStyle name="LS Input Table No. 1 12 2 2" xfId="34115"/>
    <cellStyle name="LS Input Table No. 1 12 2 3" xfId="34116"/>
    <cellStyle name="LS Input Table No. 1 12 2 4" xfId="34117"/>
    <cellStyle name="LS Input Table No. 1 12 2 5" xfId="34118"/>
    <cellStyle name="LS Input Table No. 1 12 2 6" xfId="34119"/>
    <cellStyle name="LS Input Table No. 1 12 2 7" xfId="34120"/>
    <cellStyle name="LS Input Table No. 1 12 2 8" xfId="34121"/>
    <cellStyle name="LS Input Table No. 1 12 2 9" xfId="34122"/>
    <cellStyle name="LS Input Table No. 1 12 3" xfId="34123"/>
    <cellStyle name="LS Input Table No. 1 12 4" xfId="34124"/>
    <cellStyle name="LS Input Table No. 1 12 5" xfId="34125"/>
    <cellStyle name="LS Input Table No. 1 12 6" xfId="34126"/>
    <cellStyle name="LS Input Table No. 1 12 7" xfId="34127"/>
    <cellStyle name="LS Input Table No. 1 12 8" xfId="34128"/>
    <cellStyle name="LS Input Table No. 1 12 9" xfId="34129"/>
    <cellStyle name="LS Input Table No. 1 13" xfId="34130"/>
    <cellStyle name="LS Input Table No. 1 13 2" xfId="34131"/>
    <cellStyle name="LS Input Table No. 1 13 3" xfId="34132"/>
    <cellStyle name="LS Input Table No. 1 13 4" xfId="34133"/>
    <cellStyle name="LS Input Table No. 1 13 5" xfId="34134"/>
    <cellStyle name="LS Input Table No. 1 13 6" xfId="34135"/>
    <cellStyle name="LS Input Table No. 1 13 7" xfId="34136"/>
    <cellStyle name="LS Input Table No. 1 13 8" xfId="34137"/>
    <cellStyle name="LS Input Table No. 1 13 9" xfId="34138"/>
    <cellStyle name="LS Input Table No. 1 14" xfId="34139"/>
    <cellStyle name="LS Input Table No. 1 15" xfId="34140"/>
    <cellStyle name="LS Input Table No. 1 16" xfId="34141"/>
    <cellStyle name="LS Input Table No. 1 17" xfId="34142"/>
    <cellStyle name="LS Input Table No. 1 2" xfId="34143"/>
    <cellStyle name="LS Input Table No. 1 2 10" xfId="34144"/>
    <cellStyle name="LS Input Table No. 1 2 11" xfId="34145"/>
    <cellStyle name="LS Input Table No. 1 2 12" xfId="34146"/>
    <cellStyle name="LS Input Table No. 1 2 13" xfId="34147"/>
    <cellStyle name="LS Input Table No. 1 2 14" xfId="34148"/>
    <cellStyle name="LS Input Table No. 1 2 15" xfId="34149"/>
    <cellStyle name="LS Input Table No. 1 2 16" xfId="34150"/>
    <cellStyle name="LS Input Table No. 1 2 17" xfId="34151"/>
    <cellStyle name="LS Input Table No. 1 2 18" xfId="34152"/>
    <cellStyle name="LS Input Table No. 1 2 2" xfId="34153"/>
    <cellStyle name="LS Input Table No. 1 2 2 10" xfId="34154"/>
    <cellStyle name="LS Input Table No. 1 2 2 11" xfId="34155"/>
    <cellStyle name="LS Input Table No. 1 2 2 12" xfId="34156"/>
    <cellStyle name="LS Input Table No. 1 2 2 13" xfId="34157"/>
    <cellStyle name="LS Input Table No. 1 2 2 2" xfId="34158"/>
    <cellStyle name="LS Input Table No. 1 2 2 2 10" xfId="34159"/>
    <cellStyle name="LS Input Table No. 1 2 2 2 11" xfId="34160"/>
    <cellStyle name="LS Input Table No. 1 2 2 2 12" xfId="34161"/>
    <cellStyle name="LS Input Table No. 1 2 2 2 2" xfId="34162"/>
    <cellStyle name="LS Input Table No. 1 2 2 2 2 10" xfId="34163"/>
    <cellStyle name="LS Input Table No. 1 2 2 2 2 11" xfId="34164"/>
    <cellStyle name="LS Input Table No. 1 2 2 2 2 2" xfId="34165"/>
    <cellStyle name="LS Input Table No. 1 2 2 2 2 2 10" xfId="34166"/>
    <cellStyle name="LS Input Table No. 1 2 2 2 2 2 2" xfId="34167"/>
    <cellStyle name="LS Input Table No. 1 2 2 2 2 2 2 2" xfId="34168"/>
    <cellStyle name="LS Input Table No. 1 2 2 2 2 2 2 3" xfId="34169"/>
    <cellStyle name="LS Input Table No. 1 2 2 2 2 2 2 4" xfId="34170"/>
    <cellStyle name="LS Input Table No. 1 2 2 2 2 2 2 5" xfId="34171"/>
    <cellStyle name="LS Input Table No. 1 2 2 2 2 2 2 6" xfId="34172"/>
    <cellStyle name="LS Input Table No. 1 2 2 2 2 2 2 7" xfId="34173"/>
    <cellStyle name="LS Input Table No. 1 2 2 2 2 2 2 8" xfId="34174"/>
    <cellStyle name="LS Input Table No. 1 2 2 2 2 2 2 9" xfId="34175"/>
    <cellStyle name="LS Input Table No. 1 2 2 2 2 2 3" xfId="34176"/>
    <cellStyle name="LS Input Table No. 1 2 2 2 2 2 4" xfId="34177"/>
    <cellStyle name="LS Input Table No. 1 2 2 2 2 2 5" xfId="34178"/>
    <cellStyle name="LS Input Table No. 1 2 2 2 2 2 6" xfId="34179"/>
    <cellStyle name="LS Input Table No. 1 2 2 2 2 2 7" xfId="34180"/>
    <cellStyle name="LS Input Table No. 1 2 2 2 2 2 8" xfId="34181"/>
    <cellStyle name="LS Input Table No. 1 2 2 2 2 2 9" xfId="34182"/>
    <cellStyle name="LS Input Table No. 1 2 2 2 2 3" xfId="34183"/>
    <cellStyle name="LS Input Table No. 1 2 2 2 2 3 2" xfId="34184"/>
    <cellStyle name="LS Input Table No. 1 2 2 2 2 3 3" xfId="34185"/>
    <cellStyle name="LS Input Table No. 1 2 2 2 2 3 4" xfId="34186"/>
    <cellStyle name="LS Input Table No. 1 2 2 2 2 3 5" xfId="34187"/>
    <cellStyle name="LS Input Table No. 1 2 2 2 2 3 6" xfId="34188"/>
    <cellStyle name="LS Input Table No. 1 2 2 2 2 3 7" xfId="34189"/>
    <cellStyle name="LS Input Table No. 1 2 2 2 2 3 8" xfId="34190"/>
    <cellStyle name="LS Input Table No. 1 2 2 2 2 3 9" xfId="34191"/>
    <cellStyle name="LS Input Table No. 1 2 2 2 2 4" xfId="34192"/>
    <cellStyle name="LS Input Table No. 1 2 2 2 2 5" xfId="34193"/>
    <cellStyle name="LS Input Table No. 1 2 2 2 2 6" xfId="34194"/>
    <cellStyle name="LS Input Table No. 1 2 2 2 2 7" xfId="34195"/>
    <cellStyle name="LS Input Table No. 1 2 2 2 2 8" xfId="34196"/>
    <cellStyle name="LS Input Table No. 1 2 2 2 2 9" xfId="34197"/>
    <cellStyle name="LS Input Table No. 1 2 2 2 3" xfId="34198"/>
    <cellStyle name="LS Input Table No. 1 2 2 2 3 10" xfId="34199"/>
    <cellStyle name="LS Input Table No. 1 2 2 2 3 2" xfId="34200"/>
    <cellStyle name="LS Input Table No. 1 2 2 2 3 2 2" xfId="34201"/>
    <cellStyle name="LS Input Table No. 1 2 2 2 3 2 3" xfId="34202"/>
    <cellStyle name="LS Input Table No. 1 2 2 2 3 2 4" xfId="34203"/>
    <cellStyle name="LS Input Table No. 1 2 2 2 3 2 5" xfId="34204"/>
    <cellStyle name="LS Input Table No. 1 2 2 2 3 2 6" xfId="34205"/>
    <cellStyle name="LS Input Table No. 1 2 2 2 3 2 7" xfId="34206"/>
    <cellStyle name="LS Input Table No. 1 2 2 2 3 2 8" xfId="34207"/>
    <cellStyle name="LS Input Table No. 1 2 2 2 3 2 9" xfId="34208"/>
    <cellStyle name="LS Input Table No. 1 2 2 2 3 3" xfId="34209"/>
    <cellStyle name="LS Input Table No. 1 2 2 2 3 4" xfId="34210"/>
    <cellStyle name="LS Input Table No. 1 2 2 2 3 5" xfId="34211"/>
    <cellStyle name="LS Input Table No. 1 2 2 2 3 6" xfId="34212"/>
    <cellStyle name="LS Input Table No. 1 2 2 2 3 7" xfId="34213"/>
    <cellStyle name="LS Input Table No. 1 2 2 2 3 8" xfId="34214"/>
    <cellStyle name="LS Input Table No. 1 2 2 2 3 9" xfId="34215"/>
    <cellStyle name="LS Input Table No. 1 2 2 2 4" xfId="34216"/>
    <cellStyle name="LS Input Table No. 1 2 2 2 4 2" xfId="34217"/>
    <cellStyle name="LS Input Table No. 1 2 2 2 4 3" xfId="34218"/>
    <cellStyle name="LS Input Table No. 1 2 2 2 4 4" xfId="34219"/>
    <cellStyle name="LS Input Table No. 1 2 2 2 4 5" xfId="34220"/>
    <cellStyle name="LS Input Table No. 1 2 2 2 4 6" xfId="34221"/>
    <cellStyle name="LS Input Table No. 1 2 2 2 4 7" xfId="34222"/>
    <cellStyle name="LS Input Table No. 1 2 2 2 4 8" xfId="34223"/>
    <cellStyle name="LS Input Table No. 1 2 2 2 4 9" xfId="34224"/>
    <cellStyle name="LS Input Table No. 1 2 2 2 5" xfId="34225"/>
    <cellStyle name="LS Input Table No. 1 2 2 2 6" xfId="34226"/>
    <cellStyle name="LS Input Table No. 1 2 2 2 7" xfId="34227"/>
    <cellStyle name="LS Input Table No. 1 2 2 2 8" xfId="34228"/>
    <cellStyle name="LS Input Table No. 1 2 2 2 9" xfId="34229"/>
    <cellStyle name="LS Input Table No. 1 2 2 3" xfId="34230"/>
    <cellStyle name="LS Input Table No. 1 2 2 3 10" xfId="34231"/>
    <cellStyle name="LS Input Table No. 1 2 2 3 11" xfId="34232"/>
    <cellStyle name="LS Input Table No. 1 2 2 3 2" xfId="34233"/>
    <cellStyle name="LS Input Table No. 1 2 2 3 2 10" xfId="34234"/>
    <cellStyle name="LS Input Table No. 1 2 2 3 2 2" xfId="34235"/>
    <cellStyle name="LS Input Table No. 1 2 2 3 2 2 2" xfId="34236"/>
    <cellStyle name="LS Input Table No. 1 2 2 3 2 2 3" xfId="34237"/>
    <cellStyle name="LS Input Table No. 1 2 2 3 2 2 4" xfId="34238"/>
    <cellStyle name="LS Input Table No. 1 2 2 3 2 2 5" xfId="34239"/>
    <cellStyle name="LS Input Table No. 1 2 2 3 2 2 6" xfId="34240"/>
    <cellStyle name="LS Input Table No. 1 2 2 3 2 2 7" xfId="34241"/>
    <cellStyle name="LS Input Table No. 1 2 2 3 2 2 8" xfId="34242"/>
    <cellStyle name="LS Input Table No. 1 2 2 3 2 2 9" xfId="34243"/>
    <cellStyle name="LS Input Table No. 1 2 2 3 2 3" xfId="34244"/>
    <cellStyle name="LS Input Table No. 1 2 2 3 2 4" xfId="34245"/>
    <cellStyle name="LS Input Table No. 1 2 2 3 2 5" xfId="34246"/>
    <cellStyle name="LS Input Table No. 1 2 2 3 2 6" xfId="34247"/>
    <cellStyle name="LS Input Table No. 1 2 2 3 2 7" xfId="34248"/>
    <cellStyle name="LS Input Table No. 1 2 2 3 2 8" xfId="34249"/>
    <cellStyle name="LS Input Table No. 1 2 2 3 2 9" xfId="34250"/>
    <cellStyle name="LS Input Table No. 1 2 2 3 3" xfId="34251"/>
    <cellStyle name="LS Input Table No. 1 2 2 3 3 2" xfId="34252"/>
    <cellStyle name="LS Input Table No. 1 2 2 3 3 3" xfId="34253"/>
    <cellStyle name="LS Input Table No. 1 2 2 3 3 4" xfId="34254"/>
    <cellStyle name="LS Input Table No. 1 2 2 3 3 5" xfId="34255"/>
    <cellStyle name="LS Input Table No. 1 2 2 3 3 6" xfId="34256"/>
    <cellStyle name="LS Input Table No. 1 2 2 3 3 7" xfId="34257"/>
    <cellStyle name="LS Input Table No. 1 2 2 3 3 8" xfId="34258"/>
    <cellStyle name="LS Input Table No. 1 2 2 3 3 9" xfId="34259"/>
    <cellStyle name="LS Input Table No. 1 2 2 3 4" xfId="34260"/>
    <cellStyle name="LS Input Table No. 1 2 2 3 5" xfId="34261"/>
    <cellStyle name="LS Input Table No. 1 2 2 3 6" xfId="34262"/>
    <cellStyle name="LS Input Table No. 1 2 2 3 7" xfId="34263"/>
    <cellStyle name="LS Input Table No. 1 2 2 3 8" xfId="34264"/>
    <cellStyle name="LS Input Table No. 1 2 2 3 9" xfId="34265"/>
    <cellStyle name="LS Input Table No. 1 2 2 4" xfId="34266"/>
    <cellStyle name="LS Input Table No. 1 2 2 4 10" xfId="34267"/>
    <cellStyle name="LS Input Table No. 1 2 2 4 2" xfId="34268"/>
    <cellStyle name="LS Input Table No. 1 2 2 4 2 2" xfId="34269"/>
    <cellStyle name="LS Input Table No. 1 2 2 4 2 3" xfId="34270"/>
    <cellStyle name="LS Input Table No. 1 2 2 4 2 4" xfId="34271"/>
    <cellStyle name="LS Input Table No. 1 2 2 4 2 5" xfId="34272"/>
    <cellStyle name="LS Input Table No. 1 2 2 4 2 6" xfId="34273"/>
    <cellStyle name="LS Input Table No. 1 2 2 4 2 7" xfId="34274"/>
    <cellStyle name="LS Input Table No. 1 2 2 4 2 8" xfId="34275"/>
    <cellStyle name="LS Input Table No. 1 2 2 4 2 9" xfId="34276"/>
    <cellStyle name="LS Input Table No. 1 2 2 4 3" xfId="34277"/>
    <cellStyle name="LS Input Table No. 1 2 2 4 4" xfId="34278"/>
    <cellStyle name="LS Input Table No. 1 2 2 4 5" xfId="34279"/>
    <cellStyle name="LS Input Table No. 1 2 2 4 6" xfId="34280"/>
    <cellStyle name="LS Input Table No. 1 2 2 4 7" xfId="34281"/>
    <cellStyle name="LS Input Table No. 1 2 2 4 8" xfId="34282"/>
    <cellStyle name="LS Input Table No. 1 2 2 4 9" xfId="34283"/>
    <cellStyle name="LS Input Table No. 1 2 2 5" xfId="34284"/>
    <cellStyle name="LS Input Table No. 1 2 2 5 2" xfId="34285"/>
    <cellStyle name="LS Input Table No. 1 2 2 5 3" xfId="34286"/>
    <cellStyle name="LS Input Table No. 1 2 2 5 4" xfId="34287"/>
    <cellStyle name="LS Input Table No. 1 2 2 5 5" xfId="34288"/>
    <cellStyle name="LS Input Table No. 1 2 2 5 6" xfId="34289"/>
    <cellStyle name="LS Input Table No. 1 2 2 5 7" xfId="34290"/>
    <cellStyle name="LS Input Table No. 1 2 2 5 8" xfId="34291"/>
    <cellStyle name="LS Input Table No. 1 2 2 5 9" xfId="34292"/>
    <cellStyle name="LS Input Table No. 1 2 2 6" xfId="34293"/>
    <cellStyle name="LS Input Table No. 1 2 2 7" xfId="34294"/>
    <cellStyle name="LS Input Table No. 1 2 2 8" xfId="34295"/>
    <cellStyle name="LS Input Table No. 1 2 2 9" xfId="34296"/>
    <cellStyle name="LS Input Table No. 1 2 3" xfId="34297"/>
    <cellStyle name="LS Input Table No. 1 2 3 10" xfId="34298"/>
    <cellStyle name="LS Input Table No. 1 2 3 11" xfId="34299"/>
    <cellStyle name="LS Input Table No. 1 2 3 12" xfId="34300"/>
    <cellStyle name="LS Input Table No. 1 2 3 2" xfId="34301"/>
    <cellStyle name="LS Input Table No. 1 2 3 2 10" xfId="34302"/>
    <cellStyle name="LS Input Table No. 1 2 3 2 11" xfId="34303"/>
    <cellStyle name="LS Input Table No. 1 2 3 2 2" xfId="34304"/>
    <cellStyle name="LS Input Table No. 1 2 3 2 2 10" xfId="34305"/>
    <cellStyle name="LS Input Table No. 1 2 3 2 2 2" xfId="34306"/>
    <cellStyle name="LS Input Table No. 1 2 3 2 2 2 2" xfId="34307"/>
    <cellStyle name="LS Input Table No. 1 2 3 2 2 2 3" xfId="34308"/>
    <cellStyle name="LS Input Table No. 1 2 3 2 2 2 4" xfId="34309"/>
    <cellStyle name="LS Input Table No. 1 2 3 2 2 2 5" xfId="34310"/>
    <cellStyle name="LS Input Table No. 1 2 3 2 2 2 6" xfId="34311"/>
    <cellStyle name="LS Input Table No. 1 2 3 2 2 2 7" xfId="34312"/>
    <cellStyle name="LS Input Table No. 1 2 3 2 2 2 8" xfId="34313"/>
    <cellStyle name="LS Input Table No. 1 2 3 2 2 2 9" xfId="34314"/>
    <cellStyle name="LS Input Table No. 1 2 3 2 2 3" xfId="34315"/>
    <cellStyle name="LS Input Table No. 1 2 3 2 2 4" xfId="34316"/>
    <cellStyle name="LS Input Table No. 1 2 3 2 2 5" xfId="34317"/>
    <cellStyle name="LS Input Table No. 1 2 3 2 2 6" xfId="34318"/>
    <cellStyle name="LS Input Table No. 1 2 3 2 2 7" xfId="34319"/>
    <cellStyle name="LS Input Table No. 1 2 3 2 2 8" xfId="34320"/>
    <cellStyle name="LS Input Table No. 1 2 3 2 2 9" xfId="34321"/>
    <cellStyle name="LS Input Table No. 1 2 3 2 3" xfId="34322"/>
    <cellStyle name="LS Input Table No. 1 2 3 2 3 2" xfId="34323"/>
    <cellStyle name="LS Input Table No. 1 2 3 2 3 3" xfId="34324"/>
    <cellStyle name="LS Input Table No. 1 2 3 2 3 4" xfId="34325"/>
    <cellStyle name="LS Input Table No. 1 2 3 2 3 5" xfId="34326"/>
    <cellStyle name="LS Input Table No. 1 2 3 2 3 6" xfId="34327"/>
    <cellStyle name="LS Input Table No. 1 2 3 2 3 7" xfId="34328"/>
    <cellStyle name="LS Input Table No. 1 2 3 2 3 8" xfId="34329"/>
    <cellStyle name="LS Input Table No. 1 2 3 2 3 9" xfId="34330"/>
    <cellStyle name="LS Input Table No. 1 2 3 2 4" xfId="34331"/>
    <cellStyle name="LS Input Table No. 1 2 3 2 5" xfId="34332"/>
    <cellStyle name="LS Input Table No. 1 2 3 2 6" xfId="34333"/>
    <cellStyle name="LS Input Table No. 1 2 3 2 7" xfId="34334"/>
    <cellStyle name="LS Input Table No. 1 2 3 2 8" xfId="34335"/>
    <cellStyle name="LS Input Table No. 1 2 3 2 9" xfId="34336"/>
    <cellStyle name="LS Input Table No. 1 2 3 3" xfId="34337"/>
    <cellStyle name="LS Input Table No. 1 2 3 3 10" xfId="34338"/>
    <cellStyle name="LS Input Table No. 1 2 3 3 2" xfId="34339"/>
    <cellStyle name="LS Input Table No. 1 2 3 3 2 2" xfId="34340"/>
    <cellStyle name="LS Input Table No. 1 2 3 3 2 3" xfId="34341"/>
    <cellStyle name="LS Input Table No. 1 2 3 3 2 4" xfId="34342"/>
    <cellStyle name="LS Input Table No. 1 2 3 3 2 5" xfId="34343"/>
    <cellStyle name="LS Input Table No. 1 2 3 3 2 6" xfId="34344"/>
    <cellStyle name="LS Input Table No. 1 2 3 3 2 7" xfId="34345"/>
    <cellStyle name="LS Input Table No. 1 2 3 3 2 8" xfId="34346"/>
    <cellStyle name="LS Input Table No. 1 2 3 3 2 9" xfId="34347"/>
    <cellStyle name="LS Input Table No. 1 2 3 3 3" xfId="34348"/>
    <cellStyle name="LS Input Table No. 1 2 3 3 4" xfId="34349"/>
    <cellStyle name="LS Input Table No. 1 2 3 3 5" xfId="34350"/>
    <cellStyle name="LS Input Table No. 1 2 3 3 6" xfId="34351"/>
    <cellStyle name="LS Input Table No. 1 2 3 3 7" xfId="34352"/>
    <cellStyle name="LS Input Table No. 1 2 3 3 8" xfId="34353"/>
    <cellStyle name="LS Input Table No. 1 2 3 3 9" xfId="34354"/>
    <cellStyle name="LS Input Table No. 1 2 3 4" xfId="34355"/>
    <cellStyle name="LS Input Table No. 1 2 3 4 2" xfId="34356"/>
    <cellStyle name="LS Input Table No. 1 2 3 4 3" xfId="34357"/>
    <cellStyle name="LS Input Table No. 1 2 3 4 4" xfId="34358"/>
    <cellStyle name="LS Input Table No. 1 2 3 4 5" xfId="34359"/>
    <cellStyle name="LS Input Table No. 1 2 3 4 6" xfId="34360"/>
    <cellStyle name="LS Input Table No. 1 2 3 4 7" xfId="34361"/>
    <cellStyle name="LS Input Table No. 1 2 3 4 8" xfId="34362"/>
    <cellStyle name="LS Input Table No. 1 2 3 4 9" xfId="34363"/>
    <cellStyle name="LS Input Table No. 1 2 3 5" xfId="34364"/>
    <cellStyle name="LS Input Table No. 1 2 3 6" xfId="34365"/>
    <cellStyle name="LS Input Table No. 1 2 3 7" xfId="34366"/>
    <cellStyle name="LS Input Table No. 1 2 3 8" xfId="34367"/>
    <cellStyle name="LS Input Table No. 1 2 3 9" xfId="34368"/>
    <cellStyle name="LS Input Table No. 1 2 4" xfId="34369"/>
    <cellStyle name="LS Input Table No. 1 2 4 10" xfId="34370"/>
    <cellStyle name="LS Input Table No. 1 2 4 11" xfId="34371"/>
    <cellStyle name="LS Input Table No. 1 2 4 12" xfId="34372"/>
    <cellStyle name="LS Input Table No. 1 2 4 2" xfId="34373"/>
    <cellStyle name="LS Input Table No. 1 2 4 2 10" xfId="34374"/>
    <cellStyle name="LS Input Table No. 1 2 4 2 11" xfId="34375"/>
    <cellStyle name="LS Input Table No. 1 2 4 2 2" xfId="34376"/>
    <cellStyle name="LS Input Table No. 1 2 4 2 2 10" xfId="34377"/>
    <cellStyle name="LS Input Table No. 1 2 4 2 2 2" xfId="34378"/>
    <cellStyle name="LS Input Table No. 1 2 4 2 2 2 2" xfId="34379"/>
    <cellStyle name="LS Input Table No. 1 2 4 2 2 2 3" xfId="34380"/>
    <cellStyle name="LS Input Table No. 1 2 4 2 2 2 4" xfId="34381"/>
    <cellStyle name="LS Input Table No. 1 2 4 2 2 2 5" xfId="34382"/>
    <cellStyle name="LS Input Table No. 1 2 4 2 2 2 6" xfId="34383"/>
    <cellStyle name="LS Input Table No. 1 2 4 2 2 2 7" xfId="34384"/>
    <cellStyle name="LS Input Table No. 1 2 4 2 2 2 8" xfId="34385"/>
    <cellStyle name="LS Input Table No. 1 2 4 2 2 2 9" xfId="34386"/>
    <cellStyle name="LS Input Table No. 1 2 4 2 2 3" xfId="34387"/>
    <cellStyle name="LS Input Table No. 1 2 4 2 2 4" xfId="34388"/>
    <cellStyle name="LS Input Table No. 1 2 4 2 2 5" xfId="34389"/>
    <cellStyle name="LS Input Table No. 1 2 4 2 2 6" xfId="34390"/>
    <cellStyle name="LS Input Table No. 1 2 4 2 2 7" xfId="34391"/>
    <cellStyle name="LS Input Table No. 1 2 4 2 2 8" xfId="34392"/>
    <cellStyle name="LS Input Table No. 1 2 4 2 2 9" xfId="34393"/>
    <cellStyle name="LS Input Table No. 1 2 4 2 3" xfId="34394"/>
    <cellStyle name="LS Input Table No. 1 2 4 2 3 2" xfId="34395"/>
    <cellStyle name="LS Input Table No. 1 2 4 2 3 3" xfId="34396"/>
    <cellStyle name="LS Input Table No. 1 2 4 2 3 4" xfId="34397"/>
    <cellStyle name="LS Input Table No. 1 2 4 2 3 5" xfId="34398"/>
    <cellStyle name="LS Input Table No. 1 2 4 2 3 6" xfId="34399"/>
    <cellStyle name="LS Input Table No. 1 2 4 2 3 7" xfId="34400"/>
    <cellStyle name="LS Input Table No. 1 2 4 2 3 8" xfId="34401"/>
    <cellStyle name="LS Input Table No. 1 2 4 2 3 9" xfId="34402"/>
    <cellStyle name="LS Input Table No. 1 2 4 2 4" xfId="34403"/>
    <cellStyle name="LS Input Table No. 1 2 4 2 5" xfId="34404"/>
    <cellStyle name="LS Input Table No. 1 2 4 2 6" xfId="34405"/>
    <cellStyle name="LS Input Table No. 1 2 4 2 7" xfId="34406"/>
    <cellStyle name="LS Input Table No. 1 2 4 2 8" xfId="34407"/>
    <cellStyle name="LS Input Table No. 1 2 4 2 9" xfId="34408"/>
    <cellStyle name="LS Input Table No. 1 2 4 3" xfId="34409"/>
    <cellStyle name="LS Input Table No. 1 2 4 3 10" xfId="34410"/>
    <cellStyle name="LS Input Table No. 1 2 4 3 2" xfId="34411"/>
    <cellStyle name="LS Input Table No. 1 2 4 3 2 2" xfId="34412"/>
    <cellStyle name="LS Input Table No. 1 2 4 3 2 3" xfId="34413"/>
    <cellStyle name="LS Input Table No. 1 2 4 3 2 4" xfId="34414"/>
    <cellStyle name="LS Input Table No. 1 2 4 3 2 5" xfId="34415"/>
    <cellStyle name="LS Input Table No. 1 2 4 3 2 6" xfId="34416"/>
    <cellStyle name="LS Input Table No. 1 2 4 3 2 7" xfId="34417"/>
    <cellStyle name="LS Input Table No. 1 2 4 3 2 8" xfId="34418"/>
    <cellStyle name="LS Input Table No. 1 2 4 3 2 9" xfId="34419"/>
    <cellStyle name="LS Input Table No. 1 2 4 3 3" xfId="34420"/>
    <cellStyle name="LS Input Table No. 1 2 4 3 4" xfId="34421"/>
    <cellStyle name="LS Input Table No. 1 2 4 3 5" xfId="34422"/>
    <cellStyle name="LS Input Table No. 1 2 4 3 6" xfId="34423"/>
    <cellStyle name="LS Input Table No. 1 2 4 3 7" xfId="34424"/>
    <cellStyle name="LS Input Table No. 1 2 4 3 8" xfId="34425"/>
    <cellStyle name="LS Input Table No. 1 2 4 3 9" xfId="34426"/>
    <cellStyle name="LS Input Table No. 1 2 4 4" xfId="34427"/>
    <cellStyle name="LS Input Table No. 1 2 4 4 2" xfId="34428"/>
    <cellStyle name="LS Input Table No. 1 2 4 4 3" xfId="34429"/>
    <cellStyle name="LS Input Table No. 1 2 4 4 4" xfId="34430"/>
    <cellStyle name="LS Input Table No. 1 2 4 4 5" xfId="34431"/>
    <cellStyle name="LS Input Table No. 1 2 4 4 6" xfId="34432"/>
    <cellStyle name="LS Input Table No. 1 2 4 4 7" xfId="34433"/>
    <cellStyle name="LS Input Table No. 1 2 4 4 8" xfId="34434"/>
    <cellStyle name="LS Input Table No. 1 2 4 4 9" xfId="34435"/>
    <cellStyle name="LS Input Table No. 1 2 4 5" xfId="34436"/>
    <cellStyle name="LS Input Table No. 1 2 4 6" xfId="34437"/>
    <cellStyle name="LS Input Table No. 1 2 4 7" xfId="34438"/>
    <cellStyle name="LS Input Table No. 1 2 4 8" xfId="34439"/>
    <cellStyle name="LS Input Table No. 1 2 4 9" xfId="34440"/>
    <cellStyle name="LS Input Table No. 1 2 5" xfId="34441"/>
    <cellStyle name="LS Input Table No. 1 2 5 10" xfId="34442"/>
    <cellStyle name="LS Input Table No. 1 2 5 11" xfId="34443"/>
    <cellStyle name="LS Input Table No. 1 2 5 12" xfId="34444"/>
    <cellStyle name="LS Input Table No. 1 2 5 2" xfId="34445"/>
    <cellStyle name="LS Input Table No. 1 2 5 2 10" xfId="34446"/>
    <cellStyle name="LS Input Table No. 1 2 5 2 11" xfId="34447"/>
    <cellStyle name="LS Input Table No. 1 2 5 2 2" xfId="34448"/>
    <cellStyle name="LS Input Table No. 1 2 5 2 2 10" xfId="34449"/>
    <cellStyle name="LS Input Table No. 1 2 5 2 2 2" xfId="34450"/>
    <cellStyle name="LS Input Table No. 1 2 5 2 2 2 2" xfId="34451"/>
    <cellStyle name="LS Input Table No. 1 2 5 2 2 2 3" xfId="34452"/>
    <cellStyle name="LS Input Table No. 1 2 5 2 2 2 4" xfId="34453"/>
    <cellStyle name="LS Input Table No. 1 2 5 2 2 2 5" xfId="34454"/>
    <cellStyle name="LS Input Table No. 1 2 5 2 2 2 6" xfId="34455"/>
    <cellStyle name="LS Input Table No. 1 2 5 2 2 2 7" xfId="34456"/>
    <cellStyle name="LS Input Table No. 1 2 5 2 2 2 8" xfId="34457"/>
    <cellStyle name="LS Input Table No. 1 2 5 2 2 2 9" xfId="34458"/>
    <cellStyle name="LS Input Table No. 1 2 5 2 2 3" xfId="34459"/>
    <cellStyle name="LS Input Table No. 1 2 5 2 2 4" xfId="34460"/>
    <cellStyle name="LS Input Table No. 1 2 5 2 2 5" xfId="34461"/>
    <cellStyle name="LS Input Table No. 1 2 5 2 2 6" xfId="34462"/>
    <cellStyle name="LS Input Table No. 1 2 5 2 2 7" xfId="34463"/>
    <cellStyle name="LS Input Table No. 1 2 5 2 2 8" xfId="34464"/>
    <cellStyle name="LS Input Table No. 1 2 5 2 2 9" xfId="34465"/>
    <cellStyle name="LS Input Table No. 1 2 5 2 3" xfId="34466"/>
    <cellStyle name="LS Input Table No. 1 2 5 2 3 2" xfId="34467"/>
    <cellStyle name="LS Input Table No. 1 2 5 2 3 3" xfId="34468"/>
    <cellStyle name="LS Input Table No. 1 2 5 2 3 4" xfId="34469"/>
    <cellStyle name="LS Input Table No. 1 2 5 2 3 5" xfId="34470"/>
    <cellStyle name="LS Input Table No. 1 2 5 2 3 6" xfId="34471"/>
    <cellStyle name="LS Input Table No. 1 2 5 2 3 7" xfId="34472"/>
    <cellStyle name="LS Input Table No. 1 2 5 2 3 8" xfId="34473"/>
    <cellStyle name="LS Input Table No. 1 2 5 2 3 9" xfId="34474"/>
    <cellStyle name="LS Input Table No. 1 2 5 2 4" xfId="34475"/>
    <cellStyle name="LS Input Table No. 1 2 5 2 5" xfId="34476"/>
    <cellStyle name="LS Input Table No. 1 2 5 2 6" xfId="34477"/>
    <cellStyle name="LS Input Table No. 1 2 5 2 7" xfId="34478"/>
    <cellStyle name="LS Input Table No. 1 2 5 2 8" xfId="34479"/>
    <cellStyle name="LS Input Table No. 1 2 5 2 9" xfId="34480"/>
    <cellStyle name="LS Input Table No. 1 2 5 3" xfId="34481"/>
    <cellStyle name="LS Input Table No. 1 2 5 3 10" xfId="34482"/>
    <cellStyle name="LS Input Table No. 1 2 5 3 2" xfId="34483"/>
    <cellStyle name="LS Input Table No. 1 2 5 3 2 2" xfId="34484"/>
    <cellStyle name="LS Input Table No. 1 2 5 3 2 3" xfId="34485"/>
    <cellStyle name="LS Input Table No. 1 2 5 3 2 4" xfId="34486"/>
    <cellStyle name="LS Input Table No. 1 2 5 3 2 5" xfId="34487"/>
    <cellStyle name="LS Input Table No. 1 2 5 3 2 6" xfId="34488"/>
    <cellStyle name="LS Input Table No. 1 2 5 3 2 7" xfId="34489"/>
    <cellStyle name="LS Input Table No. 1 2 5 3 2 8" xfId="34490"/>
    <cellStyle name="LS Input Table No. 1 2 5 3 2 9" xfId="34491"/>
    <cellStyle name="LS Input Table No. 1 2 5 3 3" xfId="34492"/>
    <cellStyle name="LS Input Table No. 1 2 5 3 4" xfId="34493"/>
    <cellStyle name="LS Input Table No. 1 2 5 3 5" xfId="34494"/>
    <cellStyle name="LS Input Table No. 1 2 5 3 6" xfId="34495"/>
    <cellStyle name="LS Input Table No. 1 2 5 3 7" xfId="34496"/>
    <cellStyle name="LS Input Table No. 1 2 5 3 8" xfId="34497"/>
    <cellStyle name="LS Input Table No. 1 2 5 3 9" xfId="34498"/>
    <cellStyle name="LS Input Table No. 1 2 5 4" xfId="34499"/>
    <cellStyle name="LS Input Table No. 1 2 5 4 2" xfId="34500"/>
    <cellStyle name="LS Input Table No. 1 2 5 4 3" xfId="34501"/>
    <cellStyle name="LS Input Table No. 1 2 5 4 4" xfId="34502"/>
    <cellStyle name="LS Input Table No. 1 2 5 4 5" xfId="34503"/>
    <cellStyle name="LS Input Table No. 1 2 5 4 6" xfId="34504"/>
    <cellStyle name="LS Input Table No. 1 2 5 4 7" xfId="34505"/>
    <cellStyle name="LS Input Table No. 1 2 5 4 8" xfId="34506"/>
    <cellStyle name="LS Input Table No. 1 2 5 4 9" xfId="34507"/>
    <cellStyle name="LS Input Table No. 1 2 5 5" xfId="34508"/>
    <cellStyle name="LS Input Table No. 1 2 5 6" xfId="34509"/>
    <cellStyle name="LS Input Table No. 1 2 5 7" xfId="34510"/>
    <cellStyle name="LS Input Table No. 1 2 5 8" xfId="34511"/>
    <cellStyle name="LS Input Table No. 1 2 5 9" xfId="34512"/>
    <cellStyle name="LS Input Table No. 1 2 6" xfId="34513"/>
    <cellStyle name="LS Input Table No. 1 2 6 10" xfId="34514"/>
    <cellStyle name="LS Input Table No. 1 2 6 11" xfId="34515"/>
    <cellStyle name="LS Input Table No. 1 2 6 2" xfId="34516"/>
    <cellStyle name="LS Input Table No. 1 2 6 2 10" xfId="34517"/>
    <cellStyle name="LS Input Table No. 1 2 6 2 2" xfId="34518"/>
    <cellStyle name="LS Input Table No. 1 2 6 2 2 2" xfId="34519"/>
    <cellStyle name="LS Input Table No. 1 2 6 2 2 3" xfId="34520"/>
    <cellStyle name="LS Input Table No. 1 2 6 2 2 4" xfId="34521"/>
    <cellStyle name="LS Input Table No. 1 2 6 2 2 5" xfId="34522"/>
    <cellStyle name="LS Input Table No. 1 2 6 2 2 6" xfId="34523"/>
    <cellStyle name="LS Input Table No. 1 2 6 2 2 7" xfId="34524"/>
    <cellStyle name="LS Input Table No. 1 2 6 2 2 8" xfId="34525"/>
    <cellStyle name="LS Input Table No. 1 2 6 2 2 9" xfId="34526"/>
    <cellStyle name="LS Input Table No. 1 2 6 2 3" xfId="34527"/>
    <cellStyle name="LS Input Table No. 1 2 6 2 4" xfId="34528"/>
    <cellStyle name="LS Input Table No. 1 2 6 2 5" xfId="34529"/>
    <cellStyle name="LS Input Table No. 1 2 6 2 6" xfId="34530"/>
    <cellStyle name="LS Input Table No. 1 2 6 2 7" xfId="34531"/>
    <cellStyle name="LS Input Table No. 1 2 6 2 8" xfId="34532"/>
    <cellStyle name="LS Input Table No. 1 2 6 2 9" xfId="34533"/>
    <cellStyle name="LS Input Table No. 1 2 6 3" xfId="34534"/>
    <cellStyle name="LS Input Table No. 1 2 6 3 2" xfId="34535"/>
    <cellStyle name="LS Input Table No. 1 2 6 3 3" xfId="34536"/>
    <cellStyle name="LS Input Table No. 1 2 6 3 4" xfId="34537"/>
    <cellStyle name="LS Input Table No. 1 2 6 3 5" xfId="34538"/>
    <cellStyle name="LS Input Table No. 1 2 6 3 6" xfId="34539"/>
    <cellStyle name="LS Input Table No. 1 2 6 3 7" xfId="34540"/>
    <cellStyle name="LS Input Table No. 1 2 6 3 8" xfId="34541"/>
    <cellStyle name="LS Input Table No. 1 2 6 3 9" xfId="34542"/>
    <cellStyle name="LS Input Table No. 1 2 6 4" xfId="34543"/>
    <cellStyle name="LS Input Table No. 1 2 6 5" xfId="34544"/>
    <cellStyle name="LS Input Table No. 1 2 6 6" xfId="34545"/>
    <cellStyle name="LS Input Table No. 1 2 6 7" xfId="34546"/>
    <cellStyle name="LS Input Table No. 1 2 6 8" xfId="34547"/>
    <cellStyle name="LS Input Table No. 1 2 6 9" xfId="34548"/>
    <cellStyle name="LS Input Table No. 1 2 7" xfId="34549"/>
    <cellStyle name="LS Input Table No. 1 2 7 10" xfId="34550"/>
    <cellStyle name="LS Input Table No. 1 2 7 11" xfId="34551"/>
    <cellStyle name="LS Input Table No. 1 2 7 2" xfId="34552"/>
    <cellStyle name="LS Input Table No. 1 2 7 2 10" xfId="34553"/>
    <cellStyle name="LS Input Table No. 1 2 7 2 2" xfId="34554"/>
    <cellStyle name="LS Input Table No. 1 2 7 2 2 2" xfId="34555"/>
    <cellStyle name="LS Input Table No. 1 2 7 2 2 3" xfId="34556"/>
    <cellStyle name="LS Input Table No. 1 2 7 2 2 4" xfId="34557"/>
    <cellStyle name="LS Input Table No. 1 2 7 2 2 5" xfId="34558"/>
    <cellStyle name="LS Input Table No. 1 2 7 2 2 6" xfId="34559"/>
    <cellStyle name="LS Input Table No. 1 2 7 2 2 7" xfId="34560"/>
    <cellStyle name="LS Input Table No. 1 2 7 2 2 8" xfId="34561"/>
    <cellStyle name="LS Input Table No. 1 2 7 2 2 9" xfId="34562"/>
    <cellStyle name="LS Input Table No. 1 2 7 2 3" xfId="34563"/>
    <cellStyle name="LS Input Table No. 1 2 7 2 4" xfId="34564"/>
    <cellStyle name="LS Input Table No. 1 2 7 2 5" xfId="34565"/>
    <cellStyle name="LS Input Table No. 1 2 7 2 6" xfId="34566"/>
    <cellStyle name="LS Input Table No. 1 2 7 2 7" xfId="34567"/>
    <cellStyle name="LS Input Table No. 1 2 7 2 8" xfId="34568"/>
    <cellStyle name="LS Input Table No. 1 2 7 2 9" xfId="34569"/>
    <cellStyle name="LS Input Table No. 1 2 7 3" xfId="34570"/>
    <cellStyle name="LS Input Table No. 1 2 7 3 2" xfId="34571"/>
    <cellStyle name="LS Input Table No. 1 2 7 3 3" xfId="34572"/>
    <cellStyle name="LS Input Table No. 1 2 7 3 4" xfId="34573"/>
    <cellStyle name="LS Input Table No. 1 2 7 3 5" xfId="34574"/>
    <cellStyle name="LS Input Table No. 1 2 7 3 6" xfId="34575"/>
    <cellStyle name="LS Input Table No. 1 2 7 3 7" xfId="34576"/>
    <cellStyle name="LS Input Table No. 1 2 7 3 8" xfId="34577"/>
    <cellStyle name="LS Input Table No. 1 2 7 3 9" xfId="34578"/>
    <cellStyle name="LS Input Table No. 1 2 7 4" xfId="34579"/>
    <cellStyle name="LS Input Table No. 1 2 7 5" xfId="34580"/>
    <cellStyle name="LS Input Table No. 1 2 7 6" xfId="34581"/>
    <cellStyle name="LS Input Table No. 1 2 7 7" xfId="34582"/>
    <cellStyle name="LS Input Table No. 1 2 7 8" xfId="34583"/>
    <cellStyle name="LS Input Table No. 1 2 7 9" xfId="34584"/>
    <cellStyle name="LS Input Table No. 1 2 8" xfId="34585"/>
    <cellStyle name="LS Input Table No. 1 2 8 10" xfId="34586"/>
    <cellStyle name="LS Input Table No. 1 2 8 2" xfId="34587"/>
    <cellStyle name="LS Input Table No. 1 2 8 2 2" xfId="34588"/>
    <cellStyle name="LS Input Table No. 1 2 8 2 3" xfId="34589"/>
    <cellStyle name="LS Input Table No. 1 2 8 2 4" xfId="34590"/>
    <cellStyle name="LS Input Table No. 1 2 8 2 5" xfId="34591"/>
    <cellStyle name="LS Input Table No. 1 2 8 2 6" xfId="34592"/>
    <cellStyle name="LS Input Table No. 1 2 8 2 7" xfId="34593"/>
    <cellStyle name="LS Input Table No. 1 2 8 2 8" xfId="34594"/>
    <cellStyle name="LS Input Table No. 1 2 8 2 9" xfId="34595"/>
    <cellStyle name="LS Input Table No. 1 2 8 3" xfId="34596"/>
    <cellStyle name="LS Input Table No. 1 2 8 4" xfId="34597"/>
    <cellStyle name="LS Input Table No. 1 2 8 5" xfId="34598"/>
    <cellStyle name="LS Input Table No. 1 2 8 6" xfId="34599"/>
    <cellStyle name="LS Input Table No. 1 2 8 7" xfId="34600"/>
    <cellStyle name="LS Input Table No. 1 2 8 8" xfId="34601"/>
    <cellStyle name="LS Input Table No. 1 2 8 9" xfId="34602"/>
    <cellStyle name="LS Input Table No. 1 2 9" xfId="34603"/>
    <cellStyle name="LS Input Table No. 1 2 9 2" xfId="34604"/>
    <cellStyle name="LS Input Table No. 1 2 9 3" xfId="34605"/>
    <cellStyle name="LS Input Table No. 1 2 9 4" xfId="34606"/>
    <cellStyle name="LS Input Table No. 1 2 9 5" xfId="34607"/>
    <cellStyle name="LS Input Table No. 1 2 9 6" xfId="34608"/>
    <cellStyle name="LS Input Table No. 1 2 9 7" xfId="34609"/>
    <cellStyle name="LS Input Table No. 1 2 9 8" xfId="34610"/>
    <cellStyle name="LS Input Table No. 1 2 9 9" xfId="34611"/>
    <cellStyle name="LS Input Table No. 1 3" xfId="34612"/>
    <cellStyle name="LS Input Table No. 1 3 10" xfId="34613"/>
    <cellStyle name="LS Input Table No. 1 3 11" xfId="34614"/>
    <cellStyle name="LS Input Table No. 1 3 12" xfId="34615"/>
    <cellStyle name="LS Input Table No. 1 3 13" xfId="34616"/>
    <cellStyle name="LS Input Table No. 1 3 14" xfId="34617"/>
    <cellStyle name="LS Input Table No. 1 3 15" xfId="34618"/>
    <cellStyle name="LS Input Table No. 1 3 16" xfId="34619"/>
    <cellStyle name="LS Input Table No. 1 3 2" xfId="34620"/>
    <cellStyle name="LS Input Table No. 1 3 2 10" xfId="34621"/>
    <cellStyle name="LS Input Table No. 1 3 2 11" xfId="34622"/>
    <cellStyle name="LS Input Table No. 1 3 2 12" xfId="34623"/>
    <cellStyle name="LS Input Table No. 1 3 2 13" xfId="34624"/>
    <cellStyle name="LS Input Table No. 1 3 2 2" xfId="34625"/>
    <cellStyle name="LS Input Table No. 1 3 2 2 10" xfId="34626"/>
    <cellStyle name="LS Input Table No. 1 3 2 2 11" xfId="34627"/>
    <cellStyle name="LS Input Table No. 1 3 2 2 12" xfId="34628"/>
    <cellStyle name="LS Input Table No. 1 3 2 2 2" xfId="34629"/>
    <cellStyle name="LS Input Table No. 1 3 2 2 2 10" xfId="34630"/>
    <cellStyle name="LS Input Table No. 1 3 2 2 2 11" xfId="34631"/>
    <cellStyle name="LS Input Table No. 1 3 2 2 2 2" xfId="34632"/>
    <cellStyle name="LS Input Table No. 1 3 2 2 2 2 10" xfId="34633"/>
    <cellStyle name="LS Input Table No. 1 3 2 2 2 2 2" xfId="34634"/>
    <cellStyle name="LS Input Table No. 1 3 2 2 2 2 2 2" xfId="34635"/>
    <cellStyle name="LS Input Table No. 1 3 2 2 2 2 2 3" xfId="34636"/>
    <cellStyle name="LS Input Table No. 1 3 2 2 2 2 2 4" xfId="34637"/>
    <cellStyle name="LS Input Table No. 1 3 2 2 2 2 2 5" xfId="34638"/>
    <cellStyle name="LS Input Table No. 1 3 2 2 2 2 2 6" xfId="34639"/>
    <cellStyle name="LS Input Table No. 1 3 2 2 2 2 2 7" xfId="34640"/>
    <cellStyle name="LS Input Table No. 1 3 2 2 2 2 2 8" xfId="34641"/>
    <cellStyle name="LS Input Table No. 1 3 2 2 2 2 2 9" xfId="34642"/>
    <cellStyle name="LS Input Table No. 1 3 2 2 2 2 3" xfId="34643"/>
    <cellStyle name="LS Input Table No. 1 3 2 2 2 2 4" xfId="34644"/>
    <cellStyle name="LS Input Table No. 1 3 2 2 2 2 5" xfId="34645"/>
    <cellStyle name="LS Input Table No. 1 3 2 2 2 2 6" xfId="34646"/>
    <cellStyle name="LS Input Table No. 1 3 2 2 2 2 7" xfId="34647"/>
    <cellStyle name="LS Input Table No. 1 3 2 2 2 2 8" xfId="34648"/>
    <cellStyle name="LS Input Table No. 1 3 2 2 2 2 9" xfId="34649"/>
    <cellStyle name="LS Input Table No. 1 3 2 2 2 3" xfId="34650"/>
    <cellStyle name="LS Input Table No. 1 3 2 2 2 3 2" xfId="34651"/>
    <cellStyle name="LS Input Table No. 1 3 2 2 2 3 3" xfId="34652"/>
    <cellStyle name="LS Input Table No. 1 3 2 2 2 3 4" xfId="34653"/>
    <cellStyle name="LS Input Table No. 1 3 2 2 2 3 5" xfId="34654"/>
    <cellStyle name="LS Input Table No. 1 3 2 2 2 3 6" xfId="34655"/>
    <cellStyle name="LS Input Table No. 1 3 2 2 2 3 7" xfId="34656"/>
    <cellStyle name="LS Input Table No. 1 3 2 2 2 3 8" xfId="34657"/>
    <cellStyle name="LS Input Table No. 1 3 2 2 2 3 9" xfId="34658"/>
    <cellStyle name="LS Input Table No. 1 3 2 2 2 4" xfId="34659"/>
    <cellStyle name="LS Input Table No. 1 3 2 2 2 5" xfId="34660"/>
    <cellStyle name="LS Input Table No. 1 3 2 2 2 6" xfId="34661"/>
    <cellStyle name="LS Input Table No. 1 3 2 2 2 7" xfId="34662"/>
    <cellStyle name="LS Input Table No. 1 3 2 2 2 8" xfId="34663"/>
    <cellStyle name="LS Input Table No. 1 3 2 2 2 9" xfId="34664"/>
    <cellStyle name="LS Input Table No. 1 3 2 2 3" xfId="34665"/>
    <cellStyle name="LS Input Table No. 1 3 2 2 3 10" xfId="34666"/>
    <cellStyle name="LS Input Table No. 1 3 2 2 3 2" xfId="34667"/>
    <cellStyle name="LS Input Table No. 1 3 2 2 3 2 2" xfId="34668"/>
    <cellStyle name="LS Input Table No. 1 3 2 2 3 2 3" xfId="34669"/>
    <cellStyle name="LS Input Table No. 1 3 2 2 3 2 4" xfId="34670"/>
    <cellStyle name="LS Input Table No. 1 3 2 2 3 2 5" xfId="34671"/>
    <cellStyle name="LS Input Table No. 1 3 2 2 3 2 6" xfId="34672"/>
    <cellStyle name="LS Input Table No. 1 3 2 2 3 2 7" xfId="34673"/>
    <cellStyle name="LS Input Table No. 1 3 2 2 3 2 8" xfId="34674"/>
    <cellStyle name="LS Input Table No. 1 3 2 2 3 2 9" xfId="34675"/>
    <cellStyle name="LS Input Table No. 1 3 2 2 3 3" xfId="34676"/>
    <cellStyle name="LS Input Table No. 1 3 2 2 3 4" xfId="34677"/>
    <cellStyle name="LS Input Table No. 1 3 2 2 3 5" xfId="34678"/>
    <cellStyle name="LS Input Table No. 1 3 2 2 3 6" xfId="34679"/>
    <cellStyle name="LS Input Table No. 1 3 2 2 3 7" xfId="34680"/>
    <cellStyle name="LS Input Table No. 1 3 2 2 3 8" xfId="34681"/>
    <cellStyle name="LS Input Table No. 1 3 2 2 3 9" xfId="34682"/>
    <cellStyle name="LS Input Table No. 1 3 2 2 4" xfId="34683"/>
    <cellStyle name="LS Input Table No. 1 3 2 2 4 2" xfId="34684"/>
    <cellStyle name="LS Input Table No. 1 3 2 2 4 3" xfId="34685"/>
    <cellStyle name="LS Input Table No. 1 3 2 2 4 4" xfId="34686"/>
    <cellStyle name="LS Input Table No. 1 3 2 2 4 5" xfId="34687"/>
    <cellStyle name="LS Input Table No. 1 3 2 2 4 6" xfId="34688"/>
    <cellStyle name="LS Input Table No. 1 3 2 2 4 7" xfId="34689"/>
    <cellStyle name="LS Input Table No. 1 3 2 2 4 8" xfId="34690"/>
    <cellStyle name="LS Input Table No. 1 3 2 2 4 9" xfId="34691"/>
    <cellStyle name="LS Input Table No. 1 3 2 2 5" xfId="34692"/>
    <cellStyle name="LS Input Table No. 1 3 2 2 6" xfId="34693"/>
    <cellStyle name="LS Input Table No. 1 3 2 2 7" xfId="34694"/>
    <cellStyle name="LS Input Table No. 1 3 2 2 8" xfId="34695"/>
    <cellStyle name="LS Input Table No. 1 3 2 2 9" xfId="34696"/>
    <cellStyle name="LS Input Table No. 1 3 2 3" xfId="34697"/>
    <cellStyle name="LS Input Table No. 1 3 2 3 10" xfId="34698"/>
    <cellStyle name="LS Input Table No. 1 3 2 3 11" xfId="34699"/>
    <cellStyle name="LS Input Table No. 1 3 2 3 2" xfId="34700"/>
    <cellStyle name="LS Input Table No. 1 3 2 3 2 10" xfId="34701"/>
    <cellStyle name="LS Input Table No. 1 3 2 3 2 2" xfId="34702"/>
    <cellStyle name="LS Input Table No. 1 3 2 3 2 2 2" xfId="34703"/>
    <cellStyle name="LS Input Table No. 1 3 2 3 2 2 3" xfId="34704"/>
    <cellStyle name="LS Input Table No. 1 3 2 3 2 2 4" xfId="34705"/>
    <cellStyle name="LS Input Table No. 1 3 2 3 2 2 5" xfId="34706"/>
    <cellStyle name="LS Input Table No. 1 3 2 3 2 2 6" xfId="34707"/>
    <cellStyle name="LS Input Table No. 1 3 2 3 2 2 7" xfId="34708"/>
    <cellStyle name="LS Input Table No. 1 3 2 3 2 2 8" xfId="34709"/>
    <cellStyle name="LS Input Table No. 1 3 2 3 2 2 9" xfId="34710"/>
    <cellStyle name="LS Input Table No. 1 3 2 3 2 3" xfId="34711"/>
    <cellStyle name="LS Input Table No. 1 3 2 3 2 4" xfId="34712"/>
    <cellStyle name="LS Input Table No. 1 3 2 3 2 5" xfId="34713"/>
    <cellStyle name="LS Input Table No. 1 3 2 3 2 6" xfId="34714"/>
    <cellStyle name="LS Input Table No. 1 3 2 3 2 7" xfId="34715"/>
    <cellStyle name="LS Input Table No. 1 3 2 3 2 8" xfId="34716"/>
    <cellStyle name="LS Input Table No. 1 3 2 3 2 9" xfId="34717"/>
    <cellStyle name="LS Input Table No. 1 3 2 3 3" xfId="34718"/>
    <cellStyle name="LS Input Table No. 1 3 2 3 3 2" xfId="34719"/>
    <cellStyle name="LS Input Table No. 1 3 2 3 3 3" xfId="34720"/>
    <cellStyle name="LS Input Table No. 1 3 2 3 3 4" xfId="34721"/>
    <cellStyle name="LS Input Table No. 1 3 2 3 3 5" xfId="34722"/>
    <cellStyle name="LS Input Table No. 1 3 2 3 3 6" xfId="34723"/>
    <cellStyle name="LS Input Table No. 1 3 2 3 3 7" xfId="34724"/>
    <cellStyle name="LS Input Table No. 1 3 2 3 3 8" xfId="34725"/>
    <cellStyle name="LS Input Table No. 1 3 2 3 3 9" xfId="34726"/>
    <cellStyle name="LS Input Table No. 1 3 2 3 4" xfId="34727"/>
    <cellStyle name="LS Input Table No. 1 3 2 3 5" xfId="34728"/>
    <cellStyle name="LS Input Table No. 1 3 2 3 6" xfId="34729"/>
    <cellStyle name="LS Input Table No. 1 3 2 3 7" xfId="34730"/>
    <cellStyle name="LS Input Table No. 1 3 2 3 8" xfId="34731"/>
    <cellStyle name="LS Input Table No. 1 3 2 3 9" xfId="34732"/>
    <cellStyle name="LS Input Table No. 1 3 2 4" xfId="34733"/>
    <cellStyle name="LS Input Table No. 1 3 2 4 10" xfId="34734"/>
    <cellStyle name="LS Input Table No. 1 3 2 4 2" xfId="34735"/>
    <cellStyle name="LS Input Table No. 1 3 2 4 2 2" xfId="34736"/>
    <cellStyle name="LS Input Table No. 1 3 2 4 2 3" xfId="34737"/>
    <cellStyle name="LS Input Table No. 1 3 2 4 2 4" xfId="34738"/>
    <cellStyle name="LS Input Table No. 1 3 2 4 2 5" xfId="34739"/>
    <cellStyle name="LS Input Table No. 1 3 2 4 2 6" xfId="34740"/>
    <cellStyle name="LS Input Table No. 1 3 2 4 2 7" xfId="34741"/>
    <cellStyle name="LS Input Table No. 1 3 2 4 2 8" xfId="34742"/>
    <cellStyle name="LS Input Table No. 1 3 2 4 2 9" xfId="34743"/>
    <cellStyle name="LS Input Table No. 1 3 2 4 3" xfId="34744"/>
    <cellStyle name="LS Input Table No. 1 3 2 4 4" xfId="34745"/>
    <cellStyle name="LS Input Table No. 1 3 2 4 5" xfId="34746"/>
    <cellStyle name="LS Input Table No. 1 3 2 4 6" xfId="34747"/>
    <cellStyle name="LS Input Table No. 1 3 2 4 7" xfId="34748"/>
    <cellStyle name="LS Input Table No. 1 3 2 4 8" xfId="34749"/>
    <cellStyle name="LS Input Table No. 1 3 2 4 9" xfId="34750"/>
    <cellStyle name="LS Input Table No. 1 3 2 5" xfId="34751"/>
    <cellStyle name="LS Input Table No. 1 3 2 5 2" xfId="34752"/>
    <cellStyle name="LS Input Table No. 1 3 2 5 3" xfId="34753"/>
    <cellStyle name="LS Input Table No. 1 3 2 5 4" xfId="34754"/>
    <cellStyle name="LS Input Table No. 1 3 2 5 5" xfId="34755"/>
    <cellStyle name="LS Input Table No. 1 3 2 5 6" xfId="34756"/>
    <cellStyle name="LS Input Table No. 1 3 2 5 7" xfId="34757"/>
    <cellStyle name="LS Input Table No. 1 3 2 5 8" xfId="34758"/>
    <cellStyle name="LS Input Table No. 1 3 2 5 9" xfId="34759"/>
    <cellStyle name="LS Input Table No. 1 3 2 6" xfId="34760"/>
    <cellStyle name="LS Input Table No. 1 3 2 7" xfId="34761"/>
    <cellStyle name="LS Input Table No. 1 3 2 8" xfId="34762"/>
    <cellStyle name="LS Input Table No. 1 3 2 9" xfId="34763"/>
    <cellStyle name="LS Input Table No. 1 3 3" xfId="34764"/>
    <cellStyle name="LS Input Table No. 1 3 3 10" xfId="34765"/>
    <cellStyle name="LS Input Table No. 1 3 3 11" xfId="34766"/>
    <cellStyle name="LS Input Table No. 1 3 3 12" xfId="34767"/>
    <cellStyle name="LS Input Table No. 1 3 3 2" xfId="34768"/>
    <cellStyle name="LS Input Table No. 1 3 3 2 10" xfId="34769"/>
    <cellStyle name="LS Input Table No. 1 3 3 2 11" xfId="34770"/>
    <cellStyle name="LS Input Table No. 1 3 3 2 2" xfId="34771"/>
    <cellStyle name="LS Input Table No. 1 3 3 2 2 10" xfId="34772"/>
    <cellStyle name="LS Input Table No. 1 3 3 2 2 2" xfId="34773"/>
    <cellStyle name="LS Input Table No. 1 3 3 2 2 2 2" xfId="34774"/>
    <cellStyle name="LS Input Table No. 1 3 3 2 2 2 3" xfId="34775"/>
    <cellStyle name="LS Input Table No. 1 3 3 2 2 2 4" xfId="34776"/>
    <cellStyle name="LS Input Table No. 1 3 3 2 2 2 5" xfId="34777"/>
    <cellStyle name="LS Input Table No. 1 3 3 2 2 2 6" xfId="34778"/>
    <cellStyle name="LS Input Table No. 1 3 3 2 2 2 7" xfId="34779"/>
    <cellStyle name="LS Input Table No. 1 3 3 2 2 2 8" xfId="34780"/>
    <cellStyle name="LS Input Table No. 1 3 3 2 2 2 9" xfId="34781"/>
    <cellStyle name="LS Input Table No. 1 3 3 2 2 3" xfId="34782"/>
    <cellStyle name="LS Input Table No. 1 3 3 2 2 4" xfId="34783"/>
    <cellStyle name="LS Input Table No. 1 3 3 2 2 5" xfId="34784"/>
    <cellStyle name="LS Input Table No. 1 3 3 2 2 6" xfId="34785"/>
    <cellStyle name="LS Input Table No. 1 3 3 2 2 7" xfId="34786"/>
    <cellStyle name="LS Input Table No. 1 3 3 2 2 8" xfId="34787"/>
    <cellStyle name="LS Input Table No. 1 3 3 2 2 9" xfId="34788"/>
    <cellStyle name="LS Input Table No. 1 3 3 2 3" xfId="34789"/>
    <cellStyle name="LS Input Table No. 1 3 3 2 3 2" xfId="34790"/>
    <cellStyle name="LS Input Table No. 1 3 3 2 3 3" xfId="34791"/>
    <cellStyle name="LS Input Table No. 1 3 3 2 3 4" xfId="34792"/>
    <cellStyle name="LS Input Table No. 1 3 3 2 3 5" xfId="34793"/>
    <cellStyle name="LS Input Table No. 1 3 3 2 3 6" xfId="34794"/>
    <cellStyle name="LS Input Table No. 1 3 3 2 3 7" xfId="34795"/>
    <cellStyle name="LS Input Table No. 1 3 3 2 3 8" xfId="34796"/>
    <cellStyle name="LS Input Table No. 1 3 3 2 3 9" xfId="34797"/>
    <cellStyle name="LS Input Table No. 1 3 3 2 4" xfId="34798"/>
    <cellStyle name="LS Input Table No. 1 3 3 2 5" xfId="34799"/>
    <cellStyle name="LS Input Table No. 1 3 3 2 6" xfId="34800"/>
    <cellStyle name="LS Input Table No. 1 3 3 2 7" xfId="34801"/>
    <cellStyle name="LS Input Table No. 1 3 3 2 8" xfId="34802"/>
    <cellStyle name="LS Input Table No. 1 3 3 2 9" xfId="34803"/>
    <cellStyle name="LS Input Table No. 1 3 3 3" xfId="34804"/>
    <cellStyle name="LS Input Table No. 1 3 3 3 10" xfId="34805"/>
    <cellStyle name="LS Input Table No. 1 3 3 3 2" xfId="34806"/>
    <cellStyle name="LS Input Table No. 1 3 3 3 2 2" xfId="34807"/>
    <cellStyle name="LS Input Table No. 1 3 3 3 2 3" xfId="34808"/>
    <cellStyle name="LS Input Table No. 1 3 3 3 2 4" xfId="34809"/>
    <cellStyle name="LS Input Table No. 1 3 3 3 2 5" xfId="34810"/>
    <cellStyle name="LS Input Table No. 1 3 3 3 2 6" xfId="34811"/>
    <cellStyle name="LS Input Table No. 1 3 3 3 2 7" xfId="34812"/>
    <cellStyle name="LS Input Table No. 1 3 3 3 2 8" xfId="34813"/>
    <cellStyle name="LS Input Table No. 1 3 3 3 2 9" xfId="34814"/>
    <cellStyle name="LS Input Table No. 1 3 3 3 3" xfId="34815"/>
    <cellStyle name="LS Input Table No. 1 3 3 3 4" xfId="34816"/>
    <cellStyle name="LS Input Table No. 1 3 3 3 5" xfId="34817"/>
    <cellStyle name="LS Input Table No. 1 3 3 3 6" xfId="34818"/>
    <cellStyle name="LS Input Table No. 1 3 3 3 7" xfId="34819"/>
    <cellStyle name="LS Input Table No. 1 3 3 3 8" xfId="34820"/>
    <cellStyle name="LS Input Table No. 1 3 3 3 9" xfId="34821"/>
    <cellStyle name="LS Input Table No. 1 3 3 4" xfId="34822"/>
    <cellStyle name="LS Input Table No. 1 3 3 4 2" xfId="34823"/>
    <cellStyle name="LS Input Table No. 1 3 3 4 3" xfId="34824"/>
    <cellStyle name="LS Input Table No. 1 3 3 4 4" xfId="34825"/>
    <cellStyle name="LS Input Table No. 1 3 3 4 5" xfId="34826"/>
    <cellStyle name="LS Input Table No. 1 3 3 4 6" xfId="34827"/>
    <cellStyle name="LS Input Table No. 1 3 3 4 7" xfId="34828"/>
    <cellStyle name="LS Input Table No. 1 3 3 4 8" xfId="34829"/>
    <cellStyle name="LS Input Table No. 1 3 3 4 9" xfId="34830"/>
    <cellStyle name="LS Input Table No. 1 3 3 5" xfId="34831"/>
    <cellStyle name="LS Input Table No. 1 3 3 6" xfId="34832"/>
    <cellStyle name="LS Input Table No. 1 3 3 7" xfId="34833"/>
    <cellStyle name="LS Input Table No. 1 3 3 8" xfId="34834"/>
    <cellStyle name="LS Input Table No. 1 3 3 9" xfId="34835"/>
    <cellStyle name="LS Input Table No. 1 3 4" xfId="34836"/>
    <cellStyle name="LS Input Table No. 1 3 4 10" xfId="34837"/>
    <cellStyle name="LS Input Table No. 1 3 4 11" xfId="34838"/>
    <cellStyle name="LS Input Table No. 1 3 4 12" xfId="34839"/>
    <cellStyle name="LS Input Table No. 1 3 4 2" xfId="34840"/>
    <cellStyle name="LS Input Table No. 1 3 4 2 10" xfId="34841"/>
    <cellStyle name="LS Input Table No. 1 3 4 2 11" xfId="34842"/>
    <cellStyle name="LS Input Table No. 1 3 4 2 2" xfId="34843"/>
    <cellStyle name="LS Input Table No. 1 3 4 2 2 10" xfId="34844"/>
    <cellStyle name="LS Input Table No. 1 3 4 2 2 2" xfId="34845"/>
    <cellStyle name="LS Input Table No. 1 3 4 2 2 2 2" xfId="34846"/>
    <cellStyle name="LS Input Table No. 1 3 4 2 2 2 3" xfId="34847"/>
    <cellStyle name="LS Input Table No. 1 3 4 2 2 2 4" xfId="34848"/>
    <cellStyle name="LS Input Table No. 1 3 4 2 2 2 5" xfId="34849"/>
    <cellStyle name="LS Input Table No. 1 3 4 2 2 2 6" xfId="34850"/>
    <cellStyle name="LS Input Table No. 1 3 4 2 2 2 7" xfId="34851"/>
    <cellStyle name="LS Input Table No. 1 3 4 2 2 2 8" xfId="34852"/>
    <cellStyle name="LS Input Table No. 1 3 4 2 2 2 9" xfId="34853"/>
    <cellStyle name="LS Input Table No. 1 3 4 2 2 3" xfId="34854"/>
    <cellStyle name="LS Input Table No. 1 3 4 2 2 4" xfId="34855"/>
    <cellStyle name="LS Input Table No. 1 3 4 2 2 5" xfId="34856"/>
    <cellStyle name="LS Input Table No. 1 3 4 2 2 6" xfId="34857"/>
    <cellStyle name="LS Input Table No. 1 3 4 2 2 7" xfId="34858"/>
    <cellStyle name="LS Input Table No. 1 3 4 2 2 8" xfId="34859"/>
    <cellStyle name="LS Input Table No. 1 3 4 2 2 9" xfId="34860"/>
    <cellStyle name="LS Input Table No. 1 3 4 2 3" xfId="34861"/>
    <cellStyle name="LS Input Table No. 1 3 4 2 3 2" xfId="34862"/>
    <cellStyle name="LS Input Table No. 1 3 4 2 3 3" xfId="34863"/>
    <cellStyle name="LS Input Table No. 1 3 4 2 3 4" xfId="34864"/>
    <cellStyle name="LS Input Table No. 1 3 4 2 3 5" xfId="34865"/>
    <cellStyle name="LS Input Table No. 1 3 4 2 3 6" xfId="34866"/>
    <cellStyle name="LS Input Table No. 1 3 4 2 3 7" xfId="34867"/>
    <cellStyle name="LS Input Table No. 1 3 4 2 3 8" xfId="34868"/>
    <cellStyle name="LS Input Table No. 1 3 4 2 3 9" xfId="34869"/>
    <cellStyle name="LS Input Table No. 1 3 4 2 4" xfId="34870"/>
    <cellStyle name="LS Input Table No. 1 3 4 2 5" xfId="34871"/>
    <cellStyle name="LS Input Table No. 1 3 4 2 6" xfId="34872"/>
    <cellStyle name="LS Input Table No. 1 3 4 2 7" xfId="34873"/>
    <cellStyle name="LS Input Table No. 1 3 4 2 8" xfId="34874"/>
    <cellStyle name="LS Input Table No. 1 3 4 2 9" xfId="34875"/>
    <cellStyle name="LS Input Table No. 1 3 4 3" xfId="34876"/>
    <cellStyle name="LS Input Table No. 1 3 4 3 10" xfId="34877"/>
    <cellStyle name="LS Input Table No. 1 3 4 3 2" xfId="34878"/>
    <cellStyle name="LS Input Table No. 1 3 4 3 2 2" xfId="34879"/>
    <cellStyle name="LS Input Table No. 1 3 4 3 2 3" xfId="34880"/>
    <cellStyle name="LS Input Table No. 1 3 4 3 2 4" xfId="34881"/>
    <cellStyle name="LS Input Table No. 1 3 4 3 2 5" xfId="34882"/>
    <cellStyle name="LS Input Table No. 1 3 4 3 2 6" xfId="34883"/>
    <cellStyle name="LS Input Table No. 1 3 4 3 2 7" xfId="34884"/>
    <cellStyle name="LS Input Table No. 1 3 4 3 2 8" xfId="34885"/>
    <cellStyle name="LS Input Table No. 1 3 4 3 2 9" xfId="34886"/>
    <cellStyle name="LS Input Table No. 1 3 4 3 3" xfId="34887"/>
    <cellStyle name="LS Input Table No. 1 3 4 3 4" xfId="34888"/>
    <cellStyle name="LS Input Table No. 1 3 4 3 5" xfId="34889"/>
    <cellStyle name="LS Input Table No. 1 3 4 3 6" xfId="34890"/>
    <cellStyle name="LS Input Table No. 1 3 4 3 7" xfId="34891"/>
    <cellStyle name="LS Input Table No. 1 3 4 3 8" xfId="34892"/>
    <cellStyle name="LS Input Table No. 1 3 4 3 9" xfId="34893"/>
    <cellStyle name="LS Input Table No. 1 3 4 4" xfId="34894"/>
    <cellStyle name="LS Input Table No. 1 3 4 4 2" xfId="34895"/>
    <cellStyle name="LS Input Table No. 1 3 4 4 3" xfId="34896"/>
    <cellStyle name="LS Input Table No. 1 3 4 4 4" xfId="34897"/>
    <cellStyle name="LS Input Table No. 1 3 4 4 5" xfId="34898"/>
    <cellStyle name="LS Input Table No. 1 3 4 4 6" xfId="34899"/>
    <cellStyle name="LS Input Table No. 1 3 4 4 7" xfId="34900"/>
    <cellStyle name="LS Input Table No. 1 3 4 4 8" xfId="34901"/>
    <cellStyle name="LS Input Table No. 1 3 4 4 9" xfId="34902"/>
    <cellStyle name="LS Input Table No. 1 3 4 5" xfId="34903"/>
    <cellStyle name="LS Input Table No. 1 3 4 6" xfId="34904"/>
    <cellStyle name="LS Input Table No. 1 3 4 7" xfId="34905"/>
    <cellStyle name="LS Input Table No. 1 3 4 8" xfId="34906"/>
    <cellStyle name="LS Input Table No. 1 3 4 9" xfId="34907"/>
    <cellStyle name="LS Input Table No. 1 3 5" xfId="34908"/>
    <cellStyle name="LS Input Table No. 1 3 5 10" xfId="34909"/>
    <cellStyle name="LS Input Table No. 1 3 5 11" xfId="34910"/>
    <cellStyle name="LS Input Table No. 1 3 5 2" xfId="34911"/>
    <cellStyle name="LS Input Table No. 1 3 5 2 10" xfId="34912"/>
    <cellStyle name="LS Input Table No. 1 3 5 2 2" xfId="34913"/>
    <cellStyle name="LS Input Table No. 1 3 5 2 2 2" xfId="34914"/>
    <cellStyle name="LS Input Table No. 1 3 5 2 2 3" xfId="34915"/>
    <cellStyle name="LS Input Table No. 1 3 5 2 2 4" xfId="34916"/>
    <cellStyle name="LS Input Table No. 1 3 5 2 2 5" xfId="34917"/>
    <cellStyle name="LS Input Table No. 1 3 5 2 2 6" xfId="34918"/>
    <cellStyle name="LS Input Table No. 1 3 5 2 2 7" xfId="34919"/>
    <cellStyle name="LS Input Table No. 1 3 5 2 2 8" xfId="34920"/>
    <cellStyle name="LS Input Table No. 1 3 5 2 2 9" xfId="34921"/>
    <cellStyle name="LS Input Table No. 1 3 5 2 3" xfId="34922"/>
    <cellStyle name="LS Input Table No. 1 3 5 2 4" xfId="34923"/>
    <cellStyle name="LS Input Table No. 1 3 5 2 5" xfId="34924"/>
    <cellStyle name="LS Input Table No. 1 3 5 2 6" xfId="34925"/>
    <cellStyle name="LS Input Table No. 1 3 5 2 7" xfId="34926"/>
    <cellStyle name="LS Input Table No. 1 3 5 2 8" xfId="34927"/>
    <cellStyle name="LS Input Table No. 1 3 5 2 9" xfId="34928"/>
    <cellStyle name="LS Input Table No. 1 3 5 3" xfId="34929"/>
    <cellStyle name="LS Input Table No. 1 3 5 3 2" xfId="34930"/>
    <cellStyle name="LS Input Table No. 1 3 5 3 3" xfId="34931"/>
    <cellStyle name="LS Input Table No. 1 3 5 3 4" xfId="34932"/>
    <cellStyle name="LS Input Table No. 1 3 5 3 5" xfId="34933"/>
    <cellStyle name="LS Input Table No. 1 3 5 3 6" xfId="34934"/>
    <cellStyle name="LS Input Table No. 1 3 5 3 7" xfId="34935"/>
    <cellStyle name="LS Input Table No. 1 3 5 3 8" xfId="34936"/>
    <cellStyle name="LS Input Table No. 1 3 5 3 9" xfId="34937"/>
    <cellStyle name="LS Input Table No. 1 3 5 4" xfId="34938"/>
    <cellStyle name="LS Input Table No. 1 3 5 5" xfId="34939"/>
    <cellStyle name="LS Input Table No. 1 3 5 6" xfId="34940"/>
    <cellStyle name="LS Input Table No. 1 3 5 7" xfId="34941"/>
    <cellStyle name="LS Input Table No. 1 3 5 8" xfId="34942"/>
    <cellStyle name="LS Input Table No. 1 3 5 9" xfId="34943"/>
    <cellStyle name="LS Input Table No. 1 3 6" xfId="34944"/>
    <cellStyle name="LS Input Table No. 1 3 6 10" xfId="34945"/>
    <cellStyle name="LS Input Table No. 1 3 6 2" xfId="34946"/>
    <cellStyle name="LS Input Table No. 1 3 6 2 2" xfId="34947"/>
    <cellStyle name="LS Input Table No. 1 3 6 2 3" xfId="34948"/>
    <cellStyle name="LS Input Table No. 1 3 6 2 4" xfId="34949"/>
    <cellStyle name="LS Input Table No. 1 3 6 2 5" xfId="34950"/>
    <cellStyle name="LS Input Table No. 1 3 6 2 6" xfId="34951"/>
    <cellStyle name="LS Input Table No. 1 3 6 2 7" xfId="34952"/>
    <cellStyle name="LS Input Table No. 1 3 6 2 8" xfId="34953"/>
    <cellStyle name="LS Input Table No. 1 3 6 2 9" xfId="34954"/>
    <cellStyle name="LS Input Table No. 1 3 6 3" xfId="34955"/>
    <cellStyle name="LS Input Table No. 1 3 6 4" xfId="34956"/>
    <cellStyle name="LS Input Table No. 1 3 6 5" xfId="34957"/>
    <cellStyle name="LS Input Table No. 1 3 6 6" xfId="34958"/>
    <cellStyle name="LS Input Table No. 1 3 6 7" xfId="34959"/>
    <cellStyle name="LS Input Table No. 1 3 6 8" xfId="34960"/>
    <cellStyle name="LS Input Table No. 1 3 6 9" xfId="34961"/>
    <cellStyle name="LS Input Table No. 1 3 7" xfId="34962"/>
    <cellStyle name="LS Input Table No. 1 3 7 2" xfId="34963"/>
    <cellStyle name="LS Input Table No. 1 3 7 3" xfId="34964"/>
    <cellStyle name="LS Input Table No. 1 3 7 4" xfId="34965"/>
    <cellStyle name="LS Input Table No. 1 3 7 5" xfId="34966"/>
    <cellStyle name="LS Input Table No. 1 3 7 6" xfId="34967"/>
    <cellStyle name="LS Input Table No. 1 3 7 7" xfId="34968"/>
    <cellStyle name="LS Input Table No. 1 3 7 8" xfId="34969"/>
    <cellStyle name="LS Input Table No. 1 3 7 9" xfId="34970"/>
    <cellStyle name="LS Input Table No. 1 3 8" xfId="34971"/>
    <cellStyle name="LS Input Table No. 1 3 9" xfId="34972"/>
    <cellStyle name="LS Input Table No. 1 4" xfId="34973"/>
    <cellStyle name="LS Input Table No. 1 4 10" xfId="34974"/>
    <cellStyle name="LS Input Table No. 1 4 11" xfId="34975"/>
    <cellStyle name="LS Input Table No. 1 4 12" xfId="34976"/>
    <cellStyle name="LS Input Table No. 1 4 2" xfId="34977"/>
    <cellStyle name="LS Input Table No. 1 4 2 10" xfId="34978"/>
    <cellStyle name="LS Input Table No. 1 4 2 11" xfId="34979"/>
    <cellStyle name="LS Input Table No. 1 4 2 2" xfId="34980"/>
    <cellStyle name="LS Input Table No. 1 4 2 2 10" xfId="34981"/>
    <cellStyle name="LS Input Table No. 1 4 2 2 2" xfId="34982"/>
    <cellStyle name="LS Input Table No. 1 4 2 2 2 2" xfId="34983"/>
    <cellStyle name="LS Input Table No. 1 4 2 2 2 3" xfId="34984"/>
    <cellStyle name="LS Input Table No. 1 4 2 2 2 4" xfId="34985"/>
    <cellStyle name="LS Input Table No. 1 4 2 2 2 5" xfId="34986"/>
    <cellStyle name="LS Input Table No. 1 4 2 2 2 6" xfId="34987"/>
    <cellStyle name="LS Input Table No. 1 4 2 2 2 7" xfId="34988"/>
    <cellStyle name="LS Input Table No. 1 4 2 2 2 8" xfId="34989"/>
    <cellStyle name="LS Input Table No. 1 4 2 2 2 9" xfId="34990"/>
    <cellStyle name="LS Input Table No. 1 4 2 2 3" xfId="34991"/>
    <cellStyle name="LS Input Table No. 1 4 2 2 4" xfId="34992"/>
    <cellStyle name="LS Input Table No. 1 4 2 2 5" xfId="34993"/>
    <cellStyle name="LS Input Table No. 1 4 2 2 6" xfId="34994"/>
    <cellStyle name="LS Input Table No. 1 4 2 2 7" xfId="34995"/>
    <cellStyle name="LS Input Table No. 1 4 2 2 8" xfId="34996"/>
    <cellStyle name="LS Input Table No. 1 4 2 2 9" xfId="34997"/>
    <cellStyle name="LS Input Table No. 1 4 2 3" xfId="34998"/>
    <cellStyle name="LS Input Table No. 1 4 2 3 2" xfId="34999"/>
    <cellStyle name="LS Input Table No. 1 4 2 3 3" xfId="35000"/>
    <cellStyle name="LS Input Table No. 1 4 2 3 4" xfId="35001"/>
    <cellStyle name="LS Input Table No. 1 4 2 3 5" xfId="35002"/>
    <cellStyle name="LS Input Table No. 1 4 2 3 6" xfId="35003"/>
    <cellStyle name="LS Input Table No. 1 4 2 3 7" xfId="35004"/>
    <cellStyle name="LS Input Table No. 1 4 2 3 8" xfId="35005"/>
    <cellStyle name="LS Input Table No. 1 4 2 3 9" xfId="35006"/>
    <cellStyle name="LS Input Table No. 1 4 2 4" xfId="35007"/>
    <cellStyle name="LS Input Table No. 1 4 2 5" xfId="35008"/>
    <cellStyle name="LS Input Table No. 1 4 2 6" xfId="35009"/>
    <cellStyle name="LS Input Table No. 1 4 2 7" xfId="35010"/>
    <cellStyle name="LS Input Table No. 1 4 2 8" xfId="35011"/>
    <cellStyle name="LS Input Table No. 1 4 2 9" xfId="35012"/>
    <cellStyle name="LS Input Table No. 1 4 3" xfId="35013"/>
    <cellStyle name="LS Input Table No. 1 4 3 10" xfId="35014"/>
    <cellStyle name="LS Input Table No. 1 4 3 2" xfId="35015"/>
    <cellStyle name="LS Input Table No. 1 4 3 2 2" xfId="35016"/>
    <cellStyle name="LS Input Table No. 1 4 3 2 3" xfId="35017"/>
    <cellStyle name="LS Input Table No. 1 4 3 2 4" xfId="35018"/>
    <cellStyle name="LS Input Table No. 1 4 3 2 5" xfId="35019"/>
    <cellStyle name="LS Input Table No. 1 4 3 2 6" xfId="35020"/>
    <cellStyle name="LS Input Table No. 1 4 3 2 7" xfId="35021"/>
    <cellStyle name="LS Input Table No. 1 4 3 2 8" xfId="35022"/>
    <cellStyle name="LS Input Table No. 1 4 3 2 9" xfId="35023"/>
    <cellStyle name="LS Input Table No. 1 4 3 3" xfId="35024"/>
    <cellStyle name="LS Input Table No. 1 4 3 4" xfId="35025"/>
    <cellStyle name="LS Input Table No. 1 4 3 5" xfId="35026"/>
    <cellStyle name="LS Input Table No. 1 4 3 6" xfId="35027"/>
    <cellStyle name="LS Input Table No. 1 4 3 7" xfId="35028"/>
    <cellStyle name="LS Input Table No. 1 4 3 8" xfId="35029"/>
    <cellStyle name="LS Input Table No. 1 4 3 9" xfId="35030"/>
    <cellStyle name="LS Input Table No. 1 4 4" xfId="35031"/>
    <cellStyle name="LS Input Table No. 1 4 4 2" xfId="35032"/>
    <cellStyle name="LS Input Table No. 1 4 4 3" xfId="35033"/>
    <cellStyle name="LS Input Table No. 1 4 4 4" xfId="35034"/>
    <cellStyle name="LS Input Table No. 1 4 4 5" xfId="35035"/>
    <cellStyle name="LS Input Table No. 1 4 4 6" xfId="35036"/>
    <cellStyle name="LS Input Table No. 1 4 4 7" xfId="35037"/>
    <cellStyle name="LS Input Table No. 1 4 4 8" xfId="35038"/>
    <cellStyle name="LS Input Table No. 1 4 4 9" xfId="35039"/>
    <cellStyle name="LS Input Table No. 1 4 5" xfId="35040"/>
    <cellStyle name="LS Input Table No. 1 4 6" xfId="35041"/>
    <cellStyle name="LS Input Table No. 1 4 7" xfId="35042"/>
    <cellStyle name="LS Input Table No. 1 4 8" xfId="35043"/>
    <cellStyle name="LS Input Table No. 1 4 9" xfId="35044"/>
    <cellStyle name="LS Input Table No. 1 5" xfId="35045"/>
    <cellStyle name="LS Input Table No. 1 5 10" xfId="35046"/>
    <cellStyle name="LS Input Table No. 1 5 11" xfId="35047"/>
    <cellStyle name="LS Input Table No. 1 5 12" xfId="35048"/>
    <cellStyle name="LS Input Table No. 1 5 2" xfId="35049"/>
    <cellStyle name="LS Input Table No. 1 5 2 10" xfId="35050"/>
    <cellStyle name="LS Input Table No. 1 5 2 11" xfId="35051"/>
    <cellStyle name="LS Input Table No. 1 5 2 2" xfId="35052"/>
    <cellStyle name="LS Input Table No. 1 5 2 2 10" xfId="35053"/>
    <cellStyle name="LS Input Table No. 1 5 2 2 2" xfId="35054"/>
    <cellStyle name="LS Input Table No. 1 5 2 2 2 2" xfId="35055"/>
    <cellStyle name="LS Input Table No. 1 5 2 2 2 3" xfId="35056"/>
    <cellStyle name="LS Input Table No. 1 5 2 2 2 4" xfId="35057"/>
    <cellStyle name="LS Input Table No. 1 5 2 2 2 5" xfId="35058"/>
    <cellStyle name="LS Input Table No. 1 5 2 2 2 6" xfId="35059"/>
    <cellStyle name="LS Input Table No. 1 5 2 2 2 7" xfId="35060"/>
    <cellStyle name="LS Input Table No. 1 5 2 2 2 8" xfId="35061"/>
    <cellStyle name="LS Input Table No. 1 5 2 2 2 9" xfId="35062"/>
    <cellStyle name="LS Input Table No. 1 5 2 2 3" xfId="35063"/>
    <cellStyle name="LS Input Table No. 1 5 2 2 4" xfId="35064"/>
    <cellStyle name="LS Input Table No. 1 5 2 2 5" xfId="35065"/>
    <cellStyle name="LS Input Table No. 1 5 2 2 6" xfId="35066"/>
    <cellStyle name="LS Input Table No. 1 5 2 2 7" xfId="35067"/>
    <cellStyle name="LS Input Table No. 1 5 2 2 8" xfId="35068"/>
    <cellStyle name="LS Input Table No. 1 5 2 2 9" xfId="35069"/>
    <cellStyle name="LS Input Table No. 1 5 2 3" xfId="35070"/>
    <cellStyle name="LS Input Table No. 1 5 2 3 2" xfId="35071"/>
    <cellStyle name="LS Input Table No. 1 5 2 3 3" xfId="35072"/>
    <cellStyle name="LS Input Table No. 1 5 2 3 4" xfId="35073"/>
    <cellStyle name="LS Input Table No. 1 5 2 3 5" xfId="35074"/>
    <cellStyle name="LS Input Table No. 1 5 2 3 6" xfId="35075"/>
    <cellStyle name="LS Input Table No. 1 5 2 3 7" xfId="35076"/>
    <cellStyle name="LS Input Table No. 1 5 2 3 8" xfId="35077"/>
    <cellStyle name="LS Input Table No. 1 5 2 3 9" xfId="35078"/>
    <cellStyle name="LS Input Table No. 1 5 2 4" xfId="35079"/>
    <cellStyle name="LS Input Table No. 1 5 2 5" xfId="35080"/>
    <cellStyle name="LS Input Table No. 1 5 2 6" xfId="35081"/>
    <cellStyle name="LS Input Table No. 1 5 2 7" xfId="35082"/>
    <cellStyle name="LS Input Table No. 1 5 2 8" xfId="35083"/>
    <cellStyle name="LS Input Table No. 1 5 2 9" xfId="35084"/>
    <cellStyle name="LS Input Table No. 1 5 3" xfId="35085"/>
    <cellStyle name="LS Input Table No. 1 5 3 10" xfId="35086"/>
    <cellStyle name="LS Input Table No. 1 5 3 2" xfId="35087"/>
    <cellStyle name="LS Input Table No. 1 5 3 2 2" xfId="35088"/>
    <cellStyle name="LS Input Table No. 1 5 3 2 3" xfId="35089"/>
    <cellStyle name="LS Input Table No. 1 5 3 2 4" xfId="35090"/>
    <cellStyle name="LS Input Table No. 1 5 3 2 5" xfId="35091"/>
    <cellStyle name="LS Input Table No. 1 5 3 2 6" xfId="35092"/>
    <cellStyle name="LS Input Table No. 1 5 3 2 7" xfId="35093"/>
    <cellStyle name="LS Input Table No. 1 5 3 2 8" xfId="35094"/>
    <cellStyle name="LS Input Table No. 1 5 3 2 9" xfId="35095"/>
    <cellStyle name="LS Input Table No. 1 5 3 3" xfId="35096"/>
    <cellStyle name="LS Input Table No. 1 5 3 4" xfId="35097"/>
    <cellStyle name="LS Input Table No. 1 5 3 5" xfId="35098"/>
    <cellStyle name="LS Input Table No. 1 5 3 6" xfId="35099"/>
    <cellStyle name="LS Input Table No. 1 5 3 7" xfId="35100"/>
    <cellStyle name="LS Input Table No. 1 5 3 8" xfId="35101"/>
    <cellStyle name="LS Input Table No. 1 5 3 9" xfId="35102"/>
    <cellStyle name="LS Input Table No. 1 5 4" xfId="35103"/>
    <cellStyle name="LS Input Table No. 1 5 4 2" xfId="35104"/>
    <cellStyle name="LS Input Table No. 1 5 4 3" xfId="35105"/>
    <cellStyle name="LS Input Table No. 1 5 4 4" xfId="35106"/>
    <cellStyle name="LS Input Table No. 1 5 4 5" xfId="35107"/>
    <cellStyle name="LS Input Table No. 1 5 4 6" xfId="35108"/>
    <cellStyle name="LS Input Table No. 1 5 4 7" xfId="35109"/>
    <cellStyle name="LS Input Table No. 1 5 4 8" xfId="35110"/>
    <cellStyle name="LS Input Table No. 1 5 4 9" xfId="35111"/>
    <cellStyle name="LS Input Table No. 1 5 5" xfId="35112"/>
    <cellStyle name="LS Input Table No. 1 5 6" xfId="35113"/>
    <cellStyle name="LS Input Table No. 1 5 7" xfId="35114"/>
    <cellStyle name="LS Input Table No. 1 5 8" xfId="35115"/>
    <cellStyle name="LS Input Table No. 1 5 9" xfId="35116"/>
    <cellStyle name="LS Input Table No. 1 6" xfId="35117"/>
    <cellStyle name="LS Input Table No. 1 6 10" xfId="35118"/>
    <cellStyle name="LS Input Table No. 1 6 11" xfId="35119"/>
    <cellStyle name="LS Input Table No. 1 6 12" xfId="35120"/>
    <cellStyle name="LS Input Table No. 1 6 2" xfId="35121"/>
    <cellStyle name="LS Input Table No. 1 6 2 10" xfId="35122"/>
    <cellStyle name="LS Input Table No. 1 6 2 11" xfId="35123"/>
    <cellStyle name="LS Input Table No. 1 6 2 2" xfId="35124"/>
    <cellStyle name="LS Input Table No. 1 6 2 2 10" xfId="35125"/>
    <cellStyle name="LS Input Table No. 1 6 2 2 2" xfId="35126"/>
    <cellStyle name="LS Input Table No. 1 6 2 2 2 2" xfId="35127"/>
    <cellStyle name="LS Input Table No. 1 6 2 2 2 3" xfId="35128"/>
    <cellStyle name="LS Input Table No. 1 6 2 2 2 4" xfId="35129"/>
    <cellStyle name="LS Input Table No. 1 6 2 2 2 5" xfId="35130"/>
    <cellStyle name="LS Input Table No. 1 6 2 2 2 6" xfId="35131"/>
    <cellStyle name="LS Input Table No. 1 6 2 2 2 7" xfId="35132"/>
    <cellStyle name="LS Input Table No. 1 6 2 2 2 8" xfId="35133"/>
    <cellStyle name="LS Input Table No. 1 6 2 2 2 9" xfId="35134"/>
    <cellStyle name="LS Input Table No. 1 6 2 2 3" xfId="35135"/>
    <cellStyle name="LS Input Table No. 1 6 2 2 4" xfId="35136"/>
    <cellStyle name="LS Input Table No. 1 6 2 2 5" xfId="35137"/>
    <cellStyle name="LS Input Table No. 1 6 2 2 6" xfId="35138"/>
    <cellStyle name="LS Input Table No. 1 6 2 2 7" xfId="35139"/>
    <cellStyle name="LS Input Table No. 1 6 2 2 8" xfId="35140"/>
    <cellStyle name="LS Input Table No. 1 6 2 2 9" xfId="35141"/>
    <cellStyle name="LS Input Table No. 1 6 2 3" xfId="35142"/>
    <cellStyle name="LS Input Table No. 1 6 2 3 2" xfId="35143"/>
    <cellStyle name="LS Input Table No. 1 6 2 3 3" xfId="35144"/>
    <cellStyle name="LS Input Table No. 1 6 2 3 4" xfId="35145"/>
    <cellStyle name="LS Input Table No. 1 6 2 3 5" xfId="35146"/>
    <cellStyle name="LS Input Table No. 1 6 2 3 6" xfId="35147"/>
    <cellStyle name="LS Input Table No. 1 6 2 3 7" xfId="35148"/>
    <cellStyle name="LS Input Table No. 1 6 2 3 8" xfId="35149"/>
    <cellStyle name="LS Input Table No. 1 6 2 3 9" xfId="35150"/>
    <cellStyle name="LS Input Table No. 1 6 2 4" xfId="35151"/>
    <cellStyle name="LS Input Table No. 1 6 2 5" xfId="35152"/>
    <cellStyle name="LS Input Table No. 1 6 2 6" xfId="35153"/>
    <cellStyle name="LS Input Table No. 1 6 2 7" xfId="35154"/>
    <cellStyle name="LS Input Table No. 1 6 2 8" xfId="35155"/>
    <cellStyle name="LS Input Table No. 1 6 2 9" xfId="35156"/>
    <cellStyle name="LS Input Table No. 1 6 3" xfId="35157"/>
    <cellStyle name="LS Input Table No. 1 6 3 10" xfId="35158"/>
    <cellStyle name="LS Input Table No. 1 6 3 2" xfId="35159"/>
    <cellStyle name="LS Input Table No. 1 6 3 2 2" xfId="35160"/>
    <cellStyle name="LS Input Table No. 1 6 3 2 3" xfId="35161"/>
    <cellStyle name="LS Input Table No. 1 6 3 2 4" xfId="35162"/>
    <cellStyle name="LS Input Table No. 1 6 3 2 5" xfId="35163"/>
    <cellStyle name="LS Input Table No. 1 6 3 2 6" xfId="35164"/>
    <cellStyle name="LS Input Table No. 1 6 3 2 7" xfId="35165"/>
    <cellStyle name="LS Input Table No. 1 6 3 2 8" xfId="35166"/>
    <cellStyle name="LS Input Table No. 1 6 3 2 9" xfId="35167"/>
    <cellStyle name="LS Input Table No. 1 6 3 3" xfId="35168"/>
    <cellStyle name="LS Input Table No. 1 6 3 4" xfId="35169"/>
    <cellStyle name="LS Input Table No. 1 6 3 5" xfId="35170"/>
    <cellStyle name="LS Input Table No. 1 6 3 6" xfId="35171"/>
    <cellStyle name="LS Input Table No. 1 6 3 7" xfId="35172"/>
    <cellStyle name="LS Input Table No. 1 6 3 8" xfId="35173"/>
    <cellStyle name="LS Input Table No. 1 6 3 9" xfId="35174"/>
    <cellStyle name="LS Input Table No. 1 6 4" xfId="35175"/>
    <cellStyle name="LS Input Table No. 1 6 4 2" xfId="35176"/>
    <cellStyle name="LS Input Table No. 1 6 4 3" xfId="35177"/>
    <cellStyle name="LS Input Table No. 1 6 4 4" xfId="35178"/>
    <cellStyle name="LS Input Table No. 1 6 4 5" xfId="35179"/>
    <cellStyle name="LS Input Table No. 1 6 4 6" xfId="35180"/>
    <cellStyle name="LS Input Table No. 1 6 4 7" xfId="35181"/>
    <cellStyle name="LS Input Table No. 1 6 4 8" xfId="35182"/>
    <cellStyle name="LS Input Table No. 1 6 4 9" xfId="35183"/>
    <cellStyle name="LS Input Table No. 1 6 5" xfId="35184"/>
    <cellStyle name="LS Input Table No. 1 6 6" xfId="35185"/>
    <cellStyle name="LS Input Table No. 1 6 7" xfId="35186"/>
    <cellStyle name="LS Input Table No. 1 6 8" xfId="35187"/>
    <cellStyle name="LS Input Table No. 1 6 9" xfId="35188"/>
    <cellStyle name="LS Input Table No. 1 7" xfId="35189"/>
    <cellStyle name="LS Input Table No. 1 7 10" xfId="35190"/>
    <cellStyle name="LS Input Table No. 1 7 11" xfId="35191"/>
    <cellStyle name="LS Input Table No. 1 7 12" xfId="35192"/>
    <cellStyle name="LS Input Table No. 1 7 2" xfId="35193"/>
    <cellStyle name="LS Input Table No. 1 7 2 10" xfId="35194"/>
    <cellStyle name="LS Input Table No. 1 7 2 11" xfId="35195"/>
    <cellStyle name="LS Input Table No. 1 7 2 2" xfId="35196"/>
    <cellStyle name="LS Input Table No. 1 7 2 2 10" xfId="35197"/>
    <cellStyle name="LS Input Table No. 1 7 2 2 2" xfId="35198"/>
    <cellStyle name="LS Input Table No. 1 7 2 2 2 2" xfId="35199"/>
    <cellStyle name="LS Input Table No. 1 7 2 2 2 3" xfId="35200"/>
    <cellStyle name="LS Input Table No. 1 7 2 2 2 4" xfId="35201"/>
    <cellStyle name="LS Input Table No. 1 7 2 2 2 5" xfId="35202"/>
    <cellStyle name="LS Input Table No. 1 7 2 2 2 6" xfId="35203"/>
    <cellStyle name="LS Input Table No. 1 7 2 2 2 7" xfId="35204"/>
    <cellStyle name="LS Input Table No. 1 7 2 2 2 8" xfId="35205"/>
    <cellStyle name="LS Input Table No. 1 7 2 2 2 9" xfId="35206"/>
    <cellStyle name="LS Input Table No. 1 7 2 2 3" xfId="35207"/>
    <cellStyle name="LS Input Table No. 1 7 2 2 4" xfId="35208"/>
    <cellStyle name="LS Input Table No. 1 7 2 2 5" xfId="35209"/>
    <cellStyle name="LS Input Table No. 1 7 2 2 6" xfId="35210"/>
    <cellStyle name="LS Input Table No. 1 7 2 2 7" xfId="35211"/>
    <cellStyle name="LS Input Table No. 1 7 2 2 8" xfId="35212"/>
    <cellStyle name="LS Input Table No. 1 7 2 2 9" xfId="35213"/>
    <cellStyle name="LS Input Table No. 1 7 2 3" xfId="35214"/>
    <cellStyle name="LS Input Table No. 1 7 2 3 2" xfId="35215"/>
    <cellStyle name="LS Input Table No. 1 7 2 3 3" xfId="35216"/>
    <cellStyle name="LS Input Table No. 1 7 2 3 4" xfId="35217"/>
    <cellStyle name="LS Input Table No. 1 7 2 3 5" xfId="35218"/>
    <cellStyle name="LS Input Table No. 1 7 2 3 6" xfId="35219"/>
    <cellStyle name="LS Input Table No. 1 7 2 3 7" xfId="35220"/>
    <cellStyle name="LS Input Table No. 1 7 2 3 8" xfId="35221"/>
    <cellStyle name="LS Input Table No. 1 7 2 3 9" xfId="35222"/>
    <cellStyle name="LS Input Table No. 1 7 2 4" xfId="35223"/>
    <cellStyle name="LS Input Table No. 1 7 2 5" xfId="35224"/>
    <cellStyle name="LS Input Table No. 1 7 2 6" xfId="35225"/>
    <cellStyle name="LS Input Table No. 1 7 2 7" xfId="35226"/>
    <cellStyle name="LS Input Table No. 1 7 2 8" xfId="35227"/>
    <cellStyle name="LS Input Table No. 1 7 2 9" xfId="35228"/>
    <cellStyle name="LS Input Table No. 1 7 3" xfId="35229"/>
    <cellStyle name="LS Input Table No. 1 7 3 10" xfId="35230"/>
    <cellStyle name="LS Input Table No. 1 7 3 2" xfId="35231"/>
    <cellStyle name="LS Input Table No. 1 7 3 2 2" xfId="35232"/>
    <cellStyle name="LS Input Table No. 1 7 3 2 3" xfId="35233"/>
    <cellStyle name="LS Input Table No. 1 7 3 2 4" xfId="35234"/>
    <cellStyle name="LS Input Table No. 1 7 3 2 5" xfId="35235"/>
    <cellStyle name="LS Input Table No. 1 7 3 2 6" xfId="35236"/>
    <cellStyle name="LS Input Table No. 1 7 3 2 7" xfId="35237"/>
    <cellStyle name="LS Input Table No. 1 7 3 2 8" xfId="35238"/>
    <cellStyle name="LS Input Table No. 1 7 3 2 9" xfId="35239"/>
    <cellStyle name="LS Input Table No. 1 7 3 3" xfId="35240"/>
    <cellStyle name="LS Input Table No. 1 7 3 4" xfId="35241"/>
    <cellStyle name="LS Input Table No. 1 7 3 5" xfId="35242"/>
    <cellStyle name="LS Input Table No. 1 7 3 6" xfId="35243"/>
    <cellStyle name="LS Input Table No. 1 7 3 7" xfId="35244"/>
    <cellStyle name="LS Input Table No. 1 7 3 8" xfId="35245"/>
    <cellStyle name="LS Input Table No. 1 7 3 9" xfId="35246"/>
    <cellStyle name="LS Input Table No. 1 7 4" xfId="35247"/>
    <cellStyle name="LS Input Table No. 1 7 4 2" xfId="35248"/>
    <cellStyle name="LS Input Table No. 1 7 4 3" xfId="35249"/>
    <cellStyle name="LS Input Table No. 1 7 4 4" xfId="35250"/>
    <cellStyle name="LS Input Table No. 1 7 4 5" xfId="35251"/>
    <cellStyle name="LS Input Table No. 1 7 4 6" xfId="35252"/>
    <cellStyle name="LS Input Table No. 1 7 4 7" xfId="35253"/>
    <cellStyle name="LS Input Table No. 1 7 4 8" xfId="35254"/>
    <cellStyle name="LS Input Table No. 1 7 4 9" xfId="35255"/>
    <cellStyle name="LS Input Table No. 1 7 5" xfId="35256"/>
    <cellStyle name="LS Input Table No. 1 7 6" xfId="35257"/>
    <cellStyle name="LS Input Table No. 1 7 7" xfId="35258"/>
    <cellStyle name="LS Input Table No. 1 7 8" xfId="35259"/>
    <cellStyle name="LS Input Table No. 1 7 9" xfId="35260"/>
    <cellStyle name="LS Input Table No. 1 8" xfId="35261"/>
    <cellStyle name="LS Input Table No. 1 8 10" xfId="35262"/>
    <cellStyle name="LS Input Table No. 1 8 11" xfId="35263"/>
    <cellStyle name="LS Input Table No. 1 8 12" xfId="35264"/>
    <cellStyle name="LS Input Table No. 1 8 2" xfId="35265"/>
    <cellStyle name="LS Input Table No. 1 8 2 10" xfId="35266"/>
    <cellStyle name="LS Input Table No. 1 8 2 11" xfId="35267"/>
    <cellStyle name="LS Input Table No. 1 8 2 2" xfId="35268"/>
    <cellStyle name="LS Input Table No. 1 8 2 2 10" xfId="35269"/>
    <cellStyle name="LS Input Table No. 1 8 2 2 2" xfId="35270"/>
    <cellStyle name="LS Input Table No. 1 8 2 2 2 2" xfId="35271"/>
    <cellStyle name="LS Input Table No. 1 8 2 2 2 3" xfId="35272"/>
    <cellStyle name="LS Input Table No. 1 8 2 2 2 4" xfId="35273"/>
    <cellStyle name="LS Input Table No. 1 8 2 2 2 5" xfId="35274"/>
    <cellStyle name="LS Input Table No. 1 8 2 2 2 6" xfId="35275"/>
    <cellStyle name="LS Input Table No. 1 8 2 2 2 7" xfId="35276"/>
    <cellStyle name="LS Input Table No. 1 8 2 2 2 8" xfId="35277"/>
    <cellStyle name="LS Input Table No. 1 8 2 2 2 9" xfId="35278"/>
    <cellStyle name="LS Input Table No. 1 8 2 2 3" xfId="35279"/>
    <cellStyle name="LS Input Table No. 1 8 2 2 4" xfId="35280"/>
    <cellStyle name="LS Input Table No. 1 8 2 2 5" xfId="35281"/>
    <cellStyle name="LS Input Table No. 1 8 2 2 6" xfId="35282"/>
    <cellStyle name="LS Input Table No. 1 8 2 2 7" xfId="35283"/>
    <cellStyle name="LS Input Table No. 1 8 2 2 8" xfId="35284"/>
    <cellStyle name="LS Input Table No. 1 8 2 2 9" xfId="35285"/>
    <cellStyle name="LS Input Table No. 1 8 2 3" xfId="35286"/>
    <cellStyle name="LS Input Table No. 1 8 2 3 2" xfId="35287"/>
    <cellStyle name="LS Input Table No. 1 8 2 3 3" xfId="35288"/>
    <cellStyle name="LS Input Table No. 1 8 2 3 4" xfId="35289"/>
    <cellStyle name="LS Input Table No. 1 8 2 3 5" xfId="35290"/>
    <cellStyle name="LS Input Table No. 1 8 2 3 6" xfId="35291"/>
    <cellStyle name="LS Input Table No. 1 8 2 3 7" xfId="35292"/>
    <cellStyle name="LS Input Table No. 1 8 2 3 8" xfId="35293"/>
    <cellStyle name="LS Input Table No. 1 8 2 3 9" xfId="35294"/>
    <cellStyle name="LS Input Table No. 1 8 2 4" xfId="35295"/>
    <cellStyle name="LS Input Table No. 1 8 2 5" xfId="35296"/>
    <cellStyle name="LS Input Table No. 1 8 2 6" xfId="35297"/>
    <cellStyle name="LS Input Table No. 1 8 2 7" xfId="35298"/>
    <cellStyle name="LS Input Table No. 1 8 2 8" xfId="35299"/>
    <cellStyle name="LS Input Table No. 1 8 2 9" xfId="35300"/>
    <cellStyle name="LS Input Table No. 1 8 3" xfId="35301"/>
    <cellStyle name="LS Input Table No. 1 8 3 10" xfId="35302"/>
    <cellStyle name="LS Input Table No. 1 8 3 2" xfId="35303"/>
    <cellStyle name="LS Input Table No. 1 8 3 2 2" xfId="35304"/>
    <cellStyle name="LS Input Table No. 1 8 3 2 3" xfId="35305"/>
    <cellStyle name="LS Input Table No. 1 8 3 2 4" xfId="35306"/>
    <cellStyle name="LS Input Table No. 1 8 3 2 5" xfId="35307"/>
    <cellStyle name="LS Input Table No. 1 8 3 2 6" xfId="35308"/>
    <cellStyle name="LS Input Table No. 1 8 3 2 7" xfId="35309"/>
    <cellStyle name="LS Input Table No. 1 8 3 2 8" xfId="35310"/>
    <cellStyle name="LS Input Table No. 1 8 3 2 9" xfId="35311"/>
    <cellStyle name="LS Input Table No. 1 8 3 3" xfId="35312"/>
    <cellStyle name="LS Input Table No. 1 8 3 4" xfId="35313"/>
    <cellStyle name="LS Input Table No. 1 8 3 5" xfId="35314"/>
    <cellStyle name="LS Input Table No. 1 8 3 6" xfId="35315"/>
    <cellStyle name="LS Input Table No. 1 8 3 7" xfId="35316"/>
    <cellStyle name="LS Input Table No. 1 8 3 8" xfId="35317"/>
    <cellStyle name="LS Input Table No. 1 8 3 9" xfId="35318"/>
    <cellStyle name="LS Input Table No. 1 8 4" xfId="35319"/>
    <cellStyle name="LS Input Table No. 1 8 4 2" xfId="35320"/>
    <cellStyle name="LS Input Table No. 1 8 4 3" xfId="35321"/>
    <cellStyle name="LS Input Table No. 1 8 4 4" xfId="35322"/>
    <cellStyle name="LS Input Table No. 1 8 4 5" xfId="35323"/>
    <cellStyle name="LS Input Table No. 1 8 4 6" xfId="35324"/>
    <cellStyle name="LS Input Table No. 1 8 4 7" xfId="35325"/>
    <cellStyle name="LS Input Table No. 1 8 4 8" xfId="35326"/>
    <cellStyle name="LS Input Table No. 1 8 4 9" xfId="35327"/>
    <cellStyle name="LS Input Table No. 1 8 5" xfId="35328"/>
    <cellStyle name="LS Input Table No. 1 8 6" xfId="35329"/>
    <cellStyle name="LS Input Table No. 1 8 7" xfId="35330"/>
    <cellStyle name="LS Input Table No. 1 8 8" xfId="35331"/>
    <cellStyle name="LS Input Table No. 1 8 9" xfId="35332"/>
    <cellStyle name="LS Input Table No. 1 9" xfId="35333"/>
    <cellStyle name="LS Input Table No. 1 9 10" xfId="35334"/>
    <cellStyle name="LS Input Table No. 1 9 11" xfId="35335"/>
    <cellStyle name="LS Input Table No. 1 9 12" xfId="35336"/>
    <cellStyle name="LS Input Table No. 1 9 2" xfId="35337"/>
    <cellStyle name="LS Input Table No. 1 9 2 10" xfId="35338"/>
    <cellStyle name="LS Input Table No. 1 9 2 11" xfId="35339"/>
    <cellStyle name="LS Input Table No. 1 9 2 2" xfId="35340"/>
    <cellStyle name="LS Input Table No. 1 9 2 2 10" xfId="35341"/>
    <cellStyle name="LS Input Table No. 1 9 2 2 2" xfId="35342"/>
    <cellStyle name="LS Input Table No. 1 9 2 2 2 2" xfId="35343"/>
    <cellStyle name="LS Input Table No. 1 9 2 2 2 3" xfId="35344"/>
    <cellStyle name="LS Input Table No. 1 9 2 2 2 4" xfId="35345"/>
    <cellStyle name="LS Input Table No. 1 9 2 2 2 5" xfId="35346"/>
    <cellStyle name="LS Input Table No. 1 9 2 2 2 6" xfId="35347"/>
    <cellStyle name="LS Input Table No. 1 9 2 2 2 7" xfId="35348"/>
    <cellStyle name="LS Input Table No. 1 9 2 2 2 8" xfId="35349"/>
    <cellStyle name="LS Input Table No. 1 9 2 2 2 9" xfId="35350"/>
    <cellStyle name="LS Input Table No. 1 9 2 2 3" xfId="35351"/>
    <cellStyle name="LS Input Table No. 1 9 2 2 4" xfId="35352"/>
    <cellStyle name="LS Input Table No. 1 9 2 2 5" xfId="35353"/>
    <cellStyle name="LS Input Table No. 1 9 2 2 6" xfId="35354"/>
    <cellStyle name="LS Input Table No. 1 9 2 2 7" xfId="35355"/>
    <cellStyle name="LS Input Table No. 1 9 2 2 8" xfId="35356"/>
    <cellStyle name="LS Input Table No. 1 9 2 2 9" xfId="35357"/>
    <cellStyle name="LS Input Table No. 1 9 2 3" xfId="35358"/>
    <cellStyle name="LS Input Table No. 1 9 2 3 2" xfId="35359"/>
    <cellStyle name="LS Input Table No. 1 9 2 3 3" xfId="35360"/>
    <cellStyle name="LS Input Table No. 1 9 2 3 4" xfId="35361"/>
    <cellStyle name="LS Input Table No. 1 9 2 3 5" xfId="35362"/>
    <cellStyle name="LS Input Table No. 1 9 2 3 6" xfId="35363"/>
    <cellStyle name="LS Input Table No. 1 9 2 3 7" xfId="35364"/>
    <cellStyle name="LS Input Table No. 1 9 2 3 8" xfId="35365"/>
    <cellStyle name="LS Input Table No. 1 9 2 3 9" xfId="35366"/>
    <cellStyle name="LS Input Table No. 1 9 2 4" xfId="35367"/>
    <cellStyle name="LS Input Table No. 1 9 2 5" xfId="35368"/>
    <cellStyle name="LS Input Table No. 1 9 2 6" xfId="35369"/>
    <cellStyle name="LS Input Table No. 1 9 2 7" xfId="35370"/>
    <cellStyle name="LS Input Table No. 1 9 2 8" xfId="35371"/>
    <cellStyle name="LS Input Table No. 1 9 2 9" xfId="35372"/>
    <cellStyle name="LS Input Table No. 1 9 3" xfId="35373"/>
    <cellStyle name="LS Input Table No. 1 9 3 10" xfId="35374"/>
    <cellStyle name="LS Input Table No. 1 9 3 2" xfId="35375"/>
    <cellStyle name="LS Input Table No. 1 9 3 2 2" xfId="35376"/>
    <cellStyle name="LS Input Table No. 1 9 3 2 3" xfId="35377"/>
    <cellStyle name="LS Input Table No. 1 9 3 2 4" xfId="35378"/>
    <cellStyle name="LS Input Table No. 1 9 3 2 5" xfId="35379"/>
    <cellStyle name="LS Input Table No. 1 9 3 2 6" xfId="35380"/>
    <cellStyle name="LS Input Table No. 1 9 3 2 7" xfId="35381"/>
    <cellStyle name="LS Input Table No. 1 9 3 2 8" xfId="35382"/>
    <cellStyle name="LS Input Table No. 1 9 3 2 9" xfId="35383"/>
    <cellStyle name="LS Input Table No. 1 9 3 3" xfId="35384"/>
    <cellStyle name="LS Input Table No. 1 9 3 4" xfId="35385"/>
    <cellStyle name="LS Input Table No. 1 9 3 5" xfId="35386"/>
    <cellStyle name="LS Input Table No. 1 9 3 6" xfId="35387"/>
    <cellStyle name="LS Input Table No. 1 9 3 7" xfId="35388"/>
    <cellStyle name="LS Input Table No. 1 9 3 8" xfId="35389"/>
    <cellStyle name="LS Input Table No. 1 9 3 9" xfId="35390"/>
    <cellStyle name="LS Input Table No. 1 9 4" xfId="35391"/>
    <cellStyle name="LS Input Table No. 1 9 4 2" xfId="35392"/>
    <cellStyle name="LS Input Table No. 1 9 4 3" xfId="35393"/>
    <cellStyle name="LS Input Table No. 1 9 4 4" xfId="35394"/>
    <cellStyle name="LS Input Table No. 1 9 4 5" xfId="35395"/>
    <cellStyle name="LS Input Table No. 1 9 4 6" xfId="35396"/>
    <cellStyle name="LS Input Table No. 1 9 4 7" xfId="35397"/>
    <cellStyle name="LS Input Table No. 1 9 4 8" xfId="35398"/>
    <cellStyle name="LS Input Table No. 1 9 4 9" xfId="35399"/>
    <cellStyle name="LS Input Table No. 1 9 5" xfId="35400"/>
    <cellStyle name="LS Input Table No. 1 9 6" xfId="35401"/>
    <cellStyle name="LS Input Table No. 1 9 7" xfId="35402"/>
    <cellStyle name="LS Input Table No. 1 9 8" xfId="35403"/>
    <cellStyle name="LS Input Table No. 1 9 9" xfId="35404"/>
    <cellStyle name="LS Output Table No. 2+" xfId="35405"/>
    <cellStyle name="LS Output Table No. 2+ 10" xfId="35406"/>
    <cellStyle name="LS Output Table No. 2+ 10 10" xfId="35407"/>
    <cellStyle name="LS Output Table No. 2+ 10 11" xfId="35408"/>
    <cellStyle name="LS Output Table No. 2+ 10 2" xfId="35409"/>
    <cellStyle name="LS Output Table No. 2+ 10 2 10" xfId="35410"/>
    <cellStyle name="LS Output Table No. 2+ 10 2 2" xfId="35411"/>
    <cellStyle name="LS Output Table No. 2+ 10 2 2 2" xfId="35412"/>
    <cellStyle name="LS Output Table No. 2+ 10 2 2 3" xfId="35413"/>
    <cellStyle name="LS Output Table No. 2+ 10 2 2 4" xfId="35414"/>
    <cellStyle name="LS Output Table No. 2+ 10 2 2 5" xfId="35415"/>
    <cellStyle name="LS Output Table No. 2+ 10 2 2 6" xfId="35416"/>
    <cellStyle name="LS Output Table No. 2+ 10 2 2 7" xfId="35417"/>
    <cellStyle name="LS Output Table No. 2+ 10 2 2 8" xfId="35418"/>
    <cellStyle name="LS Output Table No. 2+ 10 2 2 9" xfId="35419"/>
    <cellStyle name="LS Output Table No. 2+ 10 2 3" xfId="35420"/>
    <cellStyle name="LS Output Table No. 2+ 10 2 4" xfId="35421"/>
    <cellStyle name="LS Output Table No. 2+ 10 2 5" xfId="35422"/>
    <cellStyle name="LS Output Table No. 2+ 10 2 6" xfId="35423"/>
    <cellStyle name="LS Output Table No. 2+ 10 2 7" xfId="35424"/>
    <cellStyle name="LS Output Table No. 2+ 10 2 8" xfId="35425"/>
    <cellStyle name="LS Output Table No. 2+ 10 2 9" xfId="35426"/>
    <cellStyle name="LS Output Table No. 2+ 10 3" xfId="35427"/>
    <cellStyle name="LS Output Table No. 2+ 10 3 2" xfId="35428"/>
    <cellStyle name="LS Output Table No. 2+ 10 3 3" xfId="35429"/>
    <cellStyle name="LS Output Table No. 2+ 10 3 4" xfId="35430"/>
    <cellStyle name="LS Output Table No. 2+ 10 3 5" xfId="35431"/>
    <cellStyle name="LS Output Table No. 2+ 10 3 6" xfId="35432"/>
    <cellStyle name="LS Output Table No. 2+ 10 3 7" xfId="35433"/>
    <cellStyle name="LS Output Table No. 2+ 10 3 8" xfId="35434"/>
    <cellStyle name="LS Output Table No. 2+ 10 3 9" xfId="35435"/>
    <cellStyle name="LS Output Table No. 2+ 10 4" xfId="35436"/>
    <cellStyle name="LS Output Table No. 2+ 10 5" xfId="35437"/>
    <cellStyle name="LS Output Table No. 2+ 10 6" xfId="35438"/>
    <cellStyle name="LS Output Table No. 2+ 10 7" xfId="35439"/>
    <cellStyle name="LS Output Table No. 2+ 10 8" xfId="35440"/>
    <cellStyle name="LS Output Table No. 2+ 10 9" xfId="35441"/>
    <cellStyle name="LS Output Table No. 2+ 11" xfId="35442"/>
    <cellStyle name="LS Output Table No. 2+ 11 10" xfId="35443"/>
    <cellStyle name="LS Output Table No. 2+ 11 11" xfId="35444"/>
    <cellStyle name="LS Output Table No. 2+ 11 2" xfId="35445"/>
    <cellStyle name="LS Output Table No. 2+ 11 2 10" xfId="35446"/>
    <cellStyle name="LS Output Table No. 2+ 11 2 2" xfId="35447"/>
    <cellStyle name="LS Output Table No. 2+ 11 2 2 2" xfId="35448"/>
    <cellStyle name="LS Output Table No. 2+ 11 2 2 3" xfId="35449"/>
    <cellStyle name="LS Output Table No. 2+ 11 2 2 4" xfId="35450"/>
    <cellStyle name="LS Output Table No. 2+ 11 2 2 5" xfId="35451"/>
    <cellStyle name="LS Output Table No. 2+ 11 2 2 6" xfId="35452"/>
    <cellStyle name="LS Output Table No. 2+ 11 2 2 7" xfId="35453"/>
    <cellStyle name="LS Output Table No. 2+ 11 2 2 8" xfId="35454"/>
    <cellStyle name="LS Output Table No. 2+ 11 2 2 9" xfId="35455"/>
    <cellStyle name="LS Output Table No. 2+ 11 2 3" xfId="35456"/>
    <cellStyle name="LS Output Table No. 2+ 11 2 4" xfId="35457"/>
    <cellStyle name="LS Output Table No. 2+ 11 2 5" xfId="35458"/>
    <cellStyle name="LS Output Table No. 2+ 11 2 6" xfId="35459"/>
    <cellStyle name="LS Output Table No. 2+ 11 2 7" xfId="35460"/>
    <cellStyle name="LS Output Table No. 2+ 11 2 8" xfId="35461"/>
    <cellStyle name="LS Output Table No. 2+ 11 2 9" xfId="35462"/>
    <cellStyle name="LS Output Table No. 2+ 11 3" xfId="35463"/>
    <cellStyle name="LS Output Table No. 2+ 11 3 2" xfId="35464"/>
    <cellStyle name="LS Output Table No. 2+ 11 3 3" xfId="35465"/>
    <cellStyle name="LS Output Table No. 2+ 11 3 4" xfId="35466"/>
    <cellStyle name="LS Output Table No. 2+ 11 3 5" xfId="35467"/>
    <cellStyle name="LS Output Table No. 2+ 11 3 6" xfId="35468"/>
    <cellStyle name="LS Output Table No. 2+ 11 3 7" xfId="35469"/>
    <cellStyle name="LS Output Table No. 2+ 11 3 8" xfId="35470"/>
    <cellStyle name="LS Output Table No. 2+ 11 3 9" xfId="35471"/>
    <cellStyle name="LS Output Table No. 2+ 11 4" xfId="35472"/>
    <cellStyle name="LS Output Table No. 2+ 11 5" xfId="35473"/>
    <cellStyle name="LS Output Table No. 2+ 11 6" xfId="35474"/>
    <cellStyle name="LS Output Table No. 2+ 11 7" xfId="35475"/>
    <cellStyle name="LS Output Table No. 2+ 11 8" xfId="35476"/>
    <cellStyle name="LS Output Table No. 2+ 11 9" xfId="35477"/>
    <cellStyle name="LS Output Table No. 2+ 12" xfId="35478"/>
    <cellStyle name="LS Output Table No. 2+ 12 10" xfId="35479"/>
    <cellStyle name="LS Output Table No. 2+ 12 2" xfId="35480"/>
    <cellStyle name="LS Output Table No. 2+ 12 2 2" xfId="35481"/>
    <cellStyle name="LS Output Table No. 2+ 12 2 3" xfId="35482"/>
    <cellStyle name="LS Output Table No. 2+ 12 2 4" xfId="35483"/>
    <cellStyle name="LS Output Table No. 2+ 12 2 5" xfId="35484"/>
    <cellStyle name="LS Output Table No. 2+ 12 2 6" xfId="35485"/>
    <cellStyle name="LS Output Table No. 2+ 12 2 7" xfId="35486"/>
    <cellStyle name="LS Output Table No. 2+ 12 2 8" xfId="35487"/>
    <cellStyle name="LS Output Table No. 2+ 12 2 9" xfId="35488"/>
    <cellStyle name="LS Output Table No. 2+ 12 3" xfId="35489"/>
    <cellStyle name="LS Output Table No. 2+ 12 4" xfId="35490"/>
    <cellStyle name="LS Output Table No. 2+ 12 5" xfId="35491"/>
    <cellStyle name="LS Output Table No. 2+ 12 6" xfId="35492"/>
    <cellStyle name="LS Output Table No. 2+ 12 7" xfId="35493"/>
    <cellStyle name="LS Output Table No. 2+ 12 8" xfId="35494"/>
    <cellStyle name="LS Output Table No. 2+ 12 9" xfId="35495"/>
    <cellStyle name="LS Output Table No. 2+ 13" xfId="35496"/>
    <cellStyle name="LS Output Table No. 2+ 13 2" xfId="35497"/>
    <cellStyle name="LS Output Table No. 2+ 13 3" xfId="35498"/>
    <cellStyle name="LS Output Table No. 2+ 13 4" xfId="35499"/>
    <cellStyle name="LS Output Table No. 2+ 13 5" xfId="35500"/>
    <cellStyle name="LS Output Table No. 2+ 13 6" xfId="35501"/>
    <cellStyle name="LS Output Table No. 2+ 13 7" xfId="35502"/>
    <cellStyle name="LS Output Table No. 2+ 13 8" xfId="35503"/>
    <cellStyle name="LS Output Table No. 2+ 13 9" xfId="35504"/>
    <cellStyle name="LS Output Table No. 2+ 14" xfId="35505"/>
    <cellStyle name="LS Output Table No. 2+ 15" xfId="35506"/>
    <cellStyle name="LS Output Table No. 2+ 16" xfId="35507"/>
    <cellStyle name="LS Output Table No. 2+ 17" xfId="35508"/>
    <cellStyle name="LS Output Table No. 2+ 2" xfId="35509"/>
    <cellStyle name="LS Output Table No. 2+ 2 10" xfId="35510"/>
    <cellStyle name="LS Output Table No. 2+ 2 11" xfId="35511"/>
    <cellStyle name="LS Output Table No. 2+ 2 12" xfId="35512"/>
    <cellStyle name="LS Output Table No. 2+ 2 13" xfId="35513"/>
    <cellStyle name="LS Output Table No. 2+ 2 14" xfId="35514"/>
    <cellStyle name="LS Output Table No. 2+ 2 15" xfId="35515"/>
    <cellStyle name="LS Output Table No. 2+ 2 16" xfId="35516"/>
    <cellStyle name="LS Output Table No. 2+ 2 17" xfId="35517"/>
    <cellStyle name="LS Output Table No. 2+ 2 18" xfId="35518"/>
    <cellStyle name="LS Output Table No. 2+ 2 2" xfId="35519"/>
    <cellStyle name="LS Output Table No. 2+ 2 2 10" xfId="35520"/>
    <cellStyle name="LS Output Table No. 2+ 2 2 11" xfId="35521"/>
    <cellStyle name="LS Output Table No. 2+ 2 2 12" xfId="35522"/>
    <cellStyle name="LS Output Table No. 2+ 2 2 13" xfId="35523"/>
    <cellStyle name="LS Output Table No. 2+ 2 2 2" xfId="35524"/>
    <cellStyle name="LS Output Table No. 2+ 2 2 2 10" xfId="35525"/>
    <cellStyle name="LS Output Table No. 2+ 2 2 2 11" xfId="35526"/>
    <cellStyle name="LS Output Table No. 2+ 2 2 2 12" xfId="35527"/>
    <cellStyle name="LS Output Table No. 2+ 2 2 2 2" xfId="35528"/>
    <cellStyle name="LS Output Table No. 2+ 2 2 2 2 10" xfId="35529"/>
    <cellStyle name="LS Output Table No. 2+ 2 2 2 2 11" xfId="35530"/>
    <cellStyle name="LS Output Table No. 2+ 2 2 2 2 2" xfId="35531"/>
    <cellStyle name="LS Output Table No. 2+ 2 2 2 2 2 10" xfId="35532"/>
    <cellStyle name="LS Output Table No. 2+ 2 2 2 2 2 2" xfId="35533"/>
    <cellStyle name="LS Output Table No. 2+ 2 2 2 2 2 2 2" xfId="35534"/>
    <cellStyle name="LS Output Table No. 2+ 2 2 2 2 2 2 3" xfId="35535"/>
    <cellStyle name="LS Output Table No. 2+ 2 2 2 2 2 2 4" xfId="35536"/>
    <cellStyle name="LS Output Table No. 2+ 2 2 2 2 2 2 5" xfId="35537"/>
    <cellStyle name="LS Output Table No. 2+ 2 2 2 2 2 2 6" xfId="35538"/>
    <cellStyle name="LS Output Table No. 2+ 2 2 2 2 2 2 7" xfId="35539"/>
    <cellStyle name="LS Output Table No. 2+ 2 2 2 2 2 2 8" xfId="35540"/>
    <cellStyle name="LS Output Table No. 2+ 2 2 2 2 2 2 9" xfId="35541"/>
    <cellStyle name="LS Output Table No. 2+ 2 2 2 2 2 3" xfId="35542"/>
    <cellStyle name="LS Output Table No. 2+ 2 2 2 2 2 4" xfId="35543"/>
    <cellStyle name="LS Output Table No. 2+ 2 2 2 2 2 5" xfId="35544"/>
    <cellStyle name="LS Output Table No. 2+ 2 2 2 2 2 6" xfId="35545"/>
    <cellStyle name="LS Output Table No. 2+ 2 2 2 2 2 7" xfId="35546"/>
    <cellStyle name="LS Output Table No. 2+ 2 2 2 2 2 8" xfId="35547"/>
    <cellStyle name="LS Output Table No. 2+ 2 2 2 2 2 9" xfId="35548"/>
    <cellStyle name="LS Output Table No. 2+ 2 2 2 2 3" xfId="35549"/>
    <cellStyle name="LS Output Table No. 2+ 2 2 2 2 3 2" xfId="35550"/>
    <cellStyle name="LS Output Table No. 2+ 2 2 2 2 3 3" xfId="35551"/>
    <cellStyle name="LS Output Table No. 2+ 2 2 2 2 3 4" xfId="35552"/>
    <cellStyle name="LS Output Table No. 2+ 2 2 2 2 3 5" xfId="35553"/>
    <cellStyle name="LS Output Table No. 2+ 2 2 2 2 3 6" xfId="35554"/>
    <cellStyle name="LS Output Table No. 2+ 2 2 2 2 3 7" xfId="35555"/>
    <cellStyle name="LS Output Table No. 2+ 2 2 2 2 3 8" xfId="35556"/>
    <cellStyle name="LS Output Table No. 2+ 2 2 2 2 3 9" xfId="35557"/>
    <cellStyle name="LS Output Table No. 2+ 2 2 2 2 4" xfId="35558"/>
    <cellStyle name="LS Output Table No. 2+ 2 2 2 2 5" xfId="35559"/>
    <cellStyle name="LS Output Table No. 2+ 2 2 2 2 6" xfId="35560"/>
    <cellStyle name="LS Output Table No. 2+ 2 2 2 2 7" xfId="35561"/>
    <cellStyle name="LS Output Table No. 2+ 2 2 2 2 8" xfId="35562"/>
    <cellStyle name="LS Output Table No. 2+ 2 2 2 2 9" xfId="35563"/>
    <cellStyle name="LS Output Table No. 2+ 2 2 2 3" xfId="35564"/>
    <cellStyle name="LS Output Table No. 2+ 2 2 2 3 10" xfId="35565"/>
    <cellStyle name="LS Output Table No. 2+ 2 2 2 3 2" xfId="35566"/>
    <cellStyle name="LS Output Table No. 2+ 2 2 2 3 2 2" xfId="35567"/>
    <cellStyle name="LS Output Table No. 2+ 2 2 2 3 2 3" xfId="35568"/>
    <cellStyle name="LS Output Table No. 2+ 2 2 2 3 2 4" xfId="35569"/>
    <cellStyle name="LS Output Table No. 2+ 2 2 2 3 2 5" xfId="35570"/>
    <cellStyle name="LS Output Table No. 2+ 2 2 2 3 2 6" xfId="35571"/>
    <cellStyle name="LS Output Table No. 2+ 2 2 2 3 2 7" xfId="35572"/>
    <cellStyle name="LS Output Table No. 2+ 2 2 2 3 2 8" xfId="35573"/>
    <cellStyle name="LS Output Table No. 2+ 2 2 2 3 2 9" xfId="35574"/>
    <cellStyle name="LS Output Table No. 2+ 2 2 2 3 3" xfId="35575"/>
    <cellStyle name="LS Output Table No. 2+ 2 2 2 3 4" xfId="35576"/>
    <cellStyle name="LS Output Table No. 2+ 2 2 2 3 5" xfId="35577"/>
    <cellStyle name="LS Output Table No. 2+ 2 2 2 3 6" xfId="35578"/>
    <cellStyle name="LS Output Table No. 2+ 2 2 2 3 7" xfId="35579"/>
    <cellStyle name="LS Output Table No. 2+ 2 2 2 3 8" xfId="35580"/>
    <cellStyle name="LS Output Table No. 2+ 2 2 2 3 9" xfId="35581"/>
    <cellStyle name="LS Output Table No. 2+ 2 2 2 4" xfId="35582"/>
    <cellStyle name="LS Output Table No. 2+ 2 2 2 4 2" xfId="35583"/>
    <cellStyle name="LS Output Table No. 2+ 2 2 2 4 3" xfId="35584"/>
    <cellStyle name="LS Output Table No. 2+ 2 2 2 4 4" xfId="35585"/>
    <cellStyle name="LS Output Table No. 2+ 2 2 2 4 5" xfId="35586"/>
    <cellStyle name="LS Output Table No. 2+ 2 2 2 4 6" xfId="35587"/>
    <cellStyle name="LS Output Table No. 2+ 2 2 2 4 7" xfId="35588"/>
    <cellStyle name="LS Output Table No. 2+ 2 2 2 4 8" xfId="35589"/>
    <cellStyle name="LS Output Table No. 2+ 2 2 2 4 9" xfId="35590"/>
    <cellStyle name="LS Output Table No. 2+ 2 2 2 5" xfId="35591"/>
    <cellStyle name="LS Output Table No. 2+ 2 2 2 6" xfId="35592"/>
    <cellStyle name="LS Output Table No. 2+ 2 2 2 7" xfId="35593"/>
    <cellStyle name="LS Output Table No. 2+ 2 2 2 8" xfId="35594"/>
    <cellStyle name="LS Output Table No. 2+ 2 2 2 9" xfId="35595"/>
    <cellStyle name="LS Output Table No. 2+ 2 2 3" xfId="35596"/>
    <cellStyle name="LS Output Table No. 2+ 2 2 3 10" xfId="35597"/>
    <cellStyle name="LS Output Table No. 2+ 2 2 3 11" xfId="35598"/>
    <cellStyle name="LS Output Table No. 2+ 2 2 3 2" xfId="35599"/>
    <cellStyle name="LS Output Table No. 2+ 2 2 3 2 10" xfId="35600"/>
    <cellStyle name="LS Output Table No. 2+ 2 2 3 2 2" xfId="35601"/>
    <cellStyle name="LS Output Table No. 2+ 2 2 3 2 2 2" xfId="35602"/>
    <cellStyle name="LS Output Table No. 2+ 2 2 3 2 2 3" xfId="35603"/>
    <cellStyle name="LS Output Table No. 2+ 2 2 3 2 2 4" xfId="35604"/>
    <cellStyle name="LS Output Table No. 2+ 2 2 3 2 2 5" xfId="35605"/>
    <cellStyle name="LS Output Table No. 2+ 2 2 3 2 2 6" xfId="35606"/>
    <cellStyle name="LS Output Table No. 2+ 2 2 3 2 2 7" xfId="35607"/>
    <cellStyle name="LS Output Table No. 2+ 2 2 3 2 2 8" xfId="35608"/>
    <cellStyle name="LS Output Table No. 2+ 2 2 3 2 2 9" xfId="35609"/>
    <cellStyle name="LS Output Table No. 2+ 2 2 3 2 3" xfId="35610"/>
    <cellStyle name="LS Output Table No. 2+ 2 2 3 2 4" xfId="35611"/>
    <cellStyle name="LS Output Table No. 2+ 2 2 3 2 5" xfId="35612"/>
    <cellStyle name="LS Output Table No. 2+ 2 2 3 2 6" xfId="35613"/>
    <cellStyle name="LS Output Table No. 2+ 2 2 3 2 7" xfId="35614"/>
    <cellStyle name="LS Output Table No. 2+ 2 2 3 2 8" xfId="35615"/>
    <cellStyle name="LS Output Table No. 2+ 2 2 3 2 9" xfId="35616"/>
    <cellStyle name="LS Output Table No. 2+ 2 2 3 3" xfId="35617"/>
    <cellStyle name="LS Output Table No. 2+ 2 2 3 3 2" xfId="35618"/>
    <cellStyle name="LS Output Table No. 2+ 2 2 3 3 3" xfId="35619"/>
    <cellStyle name="LS Output Table No. 2+ 2 2 3 3 4" xfId="35620"/>
    <cellStyle name="LS Output Table No. 2+ 2 2 3 3 5" xfId="35621"/>
    <cellStyle name="LS Output Table No. 2+ 2 2 3 3 6" xfId="35622"/>
    <cellStyle name="LS Output Table No. 2+ 2 2 3 3 7" xfId="35623"/>
    <cellStyle name="LS Output Table No. 2+ 2 2 3 3 8" xfId="35624"/>
    <cellStyle name="LS Output Table No. 2+ 2 2 3 3 9" xfId="35625"/>
    <cellStyle name="LS Output Table No. 2+ 2 2 3 4" xfId="35626"/>
    <cellStyle name="LS Output Table No. 2+ 2 2 3 5" xfId="35627"/>
    <cellStyle name="LS Output Table No. 2+ 2 2 3 6" xfId="35628"/>
    <cellStyle name="LS Output Table No. 2+ 2 2 3 7" xfId="35629"/>
    <cellStyle name="LS Output Table No. 2+ 2 2 3 8" xfId="35630"/>
    <cellStyle name="LS Output Table No. 2+ 2 2 3 9" xfId="35631"/>
    <cellStyle name="LS Output Table No. 2+ 2 2 4" xfId="35632"/>
    <cellStyle name="LS Output Table No. 2+ 2 2 4 10" xfId="35633"/>
    <cellStyle name="LS Output Table No. 2+ 2 2 4 2" xfId="35634"/>
    <cellStyle name="LS Output Table No. 2+ 2 2 4 2 2" xfId="35635"/>
    <cellStyle name="LS Output Table No. 2+ 2 2 4 2 3" xfId="35636"/>
    <cellStyle name="LS Output Table No. 2+ 2 2 4 2 4" xfId="35637"/>
    <cellStyle name="LS Output Table No. 2+ 2 2 4 2 5" xfId="35638"/>
    <cellStyle name="LS Output Table No. 2+ 2 2 4 2 6" xfId="35639"/>
    <cellStyle name="LS Output Table No. 2+ 2 2 4 2 7" xfId="35640"/>
    <cellStyle name="LS Output Table No. 2+ 2 2 4 2 8" xfId="35641"/>
    <cellStyle name="LS Output Table No. 2+ 2 2 4 2 9" xfId="35642"/>
    <cellStyle name="LS Output Table No. 2+ 2 2 4 3" xfId="35643"/>
    <cellStyle name="LS Output Table No. 2+ 2 2 4 4" xfId="35644"/>
    <cellStyle name="LS Output Table No. 2+ 2 2 4 5" xfId="35645"/>
    <cellStyle name="LS Output Table No. 2+ 2 2 4 6" xfId="35646"/>
    <cellStyle name="LS Output Table No. 2+ 2 2 4 7" xfId="35647"/>
    <cellStyle name="LS Output Table No. 2+ 2 2 4 8" xfId="35648"/>
    <cellStyle name="LS Output Table No. 2+ 2 2 4 9" xfId="35649"/>
    <cellStyle name="LS Output Table No. 2+ 2 2 5" xfId="35650"/>
    <cellStyle name="LS Output Table No. 2+ 2 2 5 2" xfId="35651"/>
    <cellStyle name="LS Output Table No. 2+ 2 2 5 3" xfId="35652"/>
    <cellStyle name="LS Output Table No. 2+ 2 2 5 4" xfId="35653"/>
    <cellStyle name="LS Output Table No. 2+ 2 2 5 5" xfId="35654"/>
    <cellStyle name="LS Output Table No. 2+ 2 2 5 6" xfId="35655"/>
    <cellStyle name="LS Output Table No. 2+ 2 2 5 7" xfId="35656"/>
    <cellStyle name="LS Output Table No. 2+ 2 2 5 8" xfId="35657"/>
    <cellStyle name="LS Output Table No. 2+ 2 2 5 9" xfId="35658"/>
    <cellStyle name="LS Output Table No. 2+ 2 2 6" xfId="35659"/>
    <cellStyle name="LS Output Table No. 2+ 2 2 7" xfId="35660"/>
    <cellStyle name="LS Output Table No. 2+ 2 2 8" xfId="35661"/>
    <cellStyle name="LS Output Table No. 2+ 2 2 9" xfId="35662"/>
    <cellStyle name="LS Output Table No. 2+ 2 3" xfId="35663"/>
    <cellStyle name="LS Output Table No. 2+ 2 3 10" xfId="35664"/>
    <cellStyle name="LS Output Table No. 2+ 2 3 11" xfId="35665"/>
    <cellStyle name="LS Output Table No. 2+ 2 3 12" xfId="35666"/>
    <cellStyle name="LS Output Table No. 2+ 2 3 2" xfId="35667"/>
    <cellStyle name="LS Output Table No. 2+ 2 3 2 10" xfId="35668"/>
    <cellStyle name="LS Output Table No. 2+ 2 3 2 11" xfId="35669"/>
    <cellStyle name="LS Output Table No. 2+ 2 3 2 2" xfId="35670"/>
    <cellStyle name="LS Output Table No. 2+ 2 3 2 2 10" xfId="35671"/>
    <cellStyle name="LS Output Table No. 2+ 2 3 2 2 2" xfId="35672"/>
    <cellStyle name="LS Output Table No. 2+ 2 3 2 2 2 2" xfId="35673"/>
    <cellStyle name="LS Output Table No. 2+ 2 3 2 2 2 3" xfId="35674"/>
    <cellStyle name="LS Output Table No. 2+ 2 3 2 2 2 4" xfId="35675"/>
    <cellStyle name="LS Output Table No. 2+ 2 3 2 2 2 5" xfId="35676"/>
    <cellStyle name="LS Output Table No. 2+ 2 3 2 2 2 6" xfId="35677"/>
    <cellStyle name="LS Output Table No. 2+ 2 3 2 2 2 7" xfId="35678"/>
    <cellStyle name="LS Output Table No. 2+ 2 3 2 2 2 8" xfId="35679"/>
    <cellStyle name="LS Output Table No. 2+ 2 3 2 2 2 9" xfId="35680"/>
    <cellStyle name="LS Output Table No. 2+ 2 3 2 2 3" xfId="35681"/>
    <cellStyle name="LS Output Table No. 2+ 2 3 2 2 4" xfId="35682"/>
    <cellStyle name="LS Output Table No. 2+ 2 3 2 2 5" xfId="35683"/>
    <cellStyle name="LS Output Table No. 2+ 2 3 2 2 6" xfId="35684"/>
    <cellStyle name="LS Output Table No. 2+ 2 3 2 2 7" xfId="35685"/>
    <cellStyle name="LS Output Table No. 2+ 2 3 2 2 8" xfId="35686"/>
    <cellStyle name="LS Output Table No. 2+ 2 3 2 2 9" xfId="35687"/>
    <cellStyle name="LS Output Table No. 2+ 2 3 2 3" xfId="35688"/>
    <cellStyle name="LS Output Table No. 2+ 2 3 2 3 2" xfId="35689"/>
    <cellStyle name="LS Output Table No. 2+ 2 3 2 3 3" xfId="35690"/>
    <cellStyle name="LS Output Table No. 2+ 2 3 2 3 4" xfId="35691"/>
    <cellStyle name="LS Output Table No. 2+ 2 3 2 3 5" xfId="35692"/>
    <cellStyle name="LS Output Table No. 2+ 2 3 2 3 6" xfId="35693"/>
    <cellStyle name="LS Output Table No. 2+ 2 3 2 3 7" xfId="35694"/>
    <cellStyle name="LS Output Table No. 2+ 2 3 2 3 8" xfId="35695"/>
    <cellStyle name="LS Output Table No. 2+ 2 3 2 3 9" xfId="35696"/>
    <cellStyle name="LS Output Table No. 2+ 2 3 2 4" xfId="35697"/>
    <cellStyle name="LS Output Table No. 2+ 2 3 2 5" xfId="35698"/>
    <cellStyle name="LS Output Table No. 2+ 2 3 2 6" xfId="35699"/>
    <cellStyle name="LS Output Table No. 2+ 2 3 2 7" xfId="35700"/>
    <cellStyle name="LS Output Table No. 2+ 2 3 2 8" xfId="35701"/>
    <cellStyle name="LS Output Table No. 2+ 2 3 2 9" xfId="35702"/>
    <cellStyle name="LS Output Table No. 2+ 2 3 3" xfId="35703"/>
    <cellStyle name="LS Output Table No. 2+ 2 3 3 10" xfId="35704"/>
    <cellStyle name="LS Output Table No. 2+ 2 3 3 2" xfId="35705"/>
    <cellStyle name="LS Output Table No. 2+ 2 3 3 2 2" xfId="35706"/>
    <cellStyle name="LS Output Table No. 2+ 2 3 3 2 3" xfId="35707"/>
    <cellStyle name="LS Output Table No. 2+ 2 3 3 2 4" xfId="35708"/>
    <cellStyle name="LS Output Table No. 2+ 2 3 3 2 5" xfId="35709"/>
    <cellStyle name="LS Output Table No. 2+ 2 3 3 2 6" xfId="35710"/>
    <cellStyle name="LS Output Table No. 2+ 2 3 3 2 7" xfId="35711"/>
    <cellStyle name="LS Output Table No. 2+ 2 3 3 2 8" xfId="35712"/>
    <cellStyle name="LS Output Table No. 2+ 2 3 3 2 9" xfId="35713"/>
    <cellStyle name="LS Output Table No. 2+ 2 3 3 3" xfId="35714"/>
    <cellStyle name="LS Output Table No. 2+ 2 3 3 4" xfId="35715"/>
    <cellStyle name="LS Output Table No. 2+ 2 3 3 5" xfId="35716"/>
    <cellStyle name="LS Output Table No. 2+ 2 3 3 6" xfId="35717"/>
    <cellStyle name="LS Output Table No. 2+ 2 3 3 7" xfId="35718"/>
    <cellStyle name="LS Output Table No. 2+ 2 3 3 8" xfId="35719"/>
    <cellStyle name="LS Output Table No. 2+ 2 3 3 9" xfId="35720"/>
    <cellStyle name="LS Output Table No. 2+ 2 3 4" xfId="35721"/>
    <cellStyle name="LS Output Table No. 2+ 2 3 4 2" xfId="35722"/>
    <cellStyle name="LS Output Table No. 2+ 2 3 4 3" xfId="35723"/>
    <cellStyle name="LS Output Table No. 2+ 2 3 4 4" xfId="35724"/>
    <cellStyle name="LS Output Table No. 2+ 2 3 4 5" xfId="35725"/>
    <cellStyle name="LS Output Table No. 2+ 2 3 4 6" xfId="35726"/>
    <cellStyle name="LS Output Table No. 2+ 2 3 4 7" xfId="35727"/>
    <cellStyle name="LS Output Table No. 2+ 2 3 4 8" xfId="35728"/>
    <cellStyle name="LS Output Table No. 2+ 2 3 4 9" xfId="35729"/>
    <cellStyle name="LS Output Table No. 2+ 2 3 5" xfId="35730"/>
    <cellStyle name="LS Output Table No. 2+ 2 3 6" xfId="35731"/>
    <cellStyle name="LS Output Table No. 2+ 2 3 7" xfId="35732"/>
    <cellStyle name="LS Output Table No. 2+ 2 3 8" xfId="35733"/>
    <cellStyle name="LS Output Table No. 2+ 2 3 9" xfId="35734"/>
    <cellStyle name="LS Output Table No. 2+ 2 4" xfId="35735"/>
    <cellStyle name="LS Output Table No. 2+ 2 4 10" xfId="35736"/>
    <cellStyle name="LS Output Table No. 2+ 2 4 11" xfId="35737"/>
    <cellStyle name="LS Output Table No. 2+ 2 4 12" xfId="35738"/>
    <cellStyle name="LS Output Table No. 2+ 2 4 2" xfId="35739"/>
    <cellStyle name="LS Output Table No. 2+ 2 4 2 10" xfId="35740"/>
    <cellStyle name="LS Output Table No. 2+ 2 4 2 11" xfId="35741"/>
    <cellStyle name="LS Output Table No. 2+ 2 4 2 2" xfId="35742"/>
    <cellStyle name="LS Output Table No. 2+ 2 4 2 2 10" xfId="35743"/>
    <cellStyle name="LS Output Table No. 2+ 2 4 2 2 2" xfId="35744"/>
    <cellStyle name="LS Output Table No. 2+ 2 4 2 2 2 2" xfId="35745"/>
    <cellStyle name="LS Output Table No. 2+ 2 4 2 2 2 3" xfId="35746"/>
    <cellStyle name="LS Output Table No. 2+ 2 4 2 2 2 4" xfId="35747"/>
    <cellStyle name="LS Output Table No. 2+ 2 4 2 2 2 5" xfId="35748"/>
    <cellStyle name="LS Output Table No. 2+ 2 4 2 2 2 6" xfId="35749"/>
    <cellStyle name="LS Output Table No. 2+ 2 4 2 2 2 7" xfId="35750"/>
    <cellStyle name="LS Output Table No. 2+ 2 4 2 2 2 8" xfId="35751"/>
    <cellStyle name="LS Output Table No. 2+ 2 4 2 2 2 9" xfId="35752"/>
    <cellStyle name="LS Output Table No. 2+ 2 4 2 2 3" xfId="35753"/>
    <cellStyle name="LS Output Table No. 2+ 2 4 2 2 4" xfId="35754"/>
    <cellStyle name="LS Output Table No. 2+ 2 4 2 2 5" xfId="35755"/>
    <cellStyle name="LS Output Table No. 2+ 2 4 2 2 6" xfId="35756"/>
    <cellStyle name="LS Output Table No. 2+ 2 4 2 2 7" xfId="35757"/>
    <cellStyle name="LS Output Table No. 2+ 2 4 2 2 8" xfId="35758"/>
    <cellStyle name="LS Output Table No. 2+ 2 4 2 2 9" xfId="35759"/>
    <cellStyle name="LS Output Table No. 2+ 2 4 2 3" xfId="35760"/>
    <cellStyle name="LS Output Table No. 2+ 2 4 2 3 2" xfId="35761"/>
    <cellStyle name="LS Output Table No. 2+ 2 4 2 3 3" xfId="35762"/>
    <cellStyle name="LS Output Table No. 2+ 2 4 2 3 4" xfId="35763"/>
    <cellStyle name="LS Output Table No. 2+ 2 4 2 3 5" xfId="35764"/>
    <cellStyle name="LS Output Table No. 2+ 2 4 2 3 6" xfId="35765"/>
    <cellStyle name="LS Output Table No. 2+ 2 4 2 3 7" xfId="35766"/>
    <cellStyle name="LS Output Table No. 2+ 2 4 2 3 8" xfId="35767"/>
    <cellStyle name="LS Output Table No. 2+ 2 4 2 3 9" xfId="35768"/>
    <cellStyle name="LS Output Table No. 2+ 2 4 2 4" xfId="35769"/>
    <cellStyle name="LS Output Table No. 2+ 2 4 2 5" xfId="35770"/>
    <cellStyle name="LS Output Table No. 2+ 2 4 2 6" xfId="35771"/>
    <cellStyle name="LS Output Table No. 2+ 2 4 2 7" xfId="35772"/>
    <cellStyle name="LS Output Table No. 2+ 2 4 2 8" xfId="35773"/>
    <cellStyle name="LS Output Table No. 2+ 2 4 2 9" xfId="35774"/>
    <cellStyle name="LS Output Table No. 2+ 2 4 3" xfId="35775"/>
    <cellStyle name="LS Output Table No. 2+ 2 4 3 10" xfId="35776"/>
    <cellStyle name="LS Output Table No. 2+ 2 4 3 2" xfId="35777"/>
    <cellStyle name="LS Output Table No. 2+ 2 4 3 2 2" xfId="35778"/>
    <cellStyle name="LS Output Table No. 2+ 2 4 3 2 3" xfId="35779"/>
    <cellStyle name="LS Output Table No. 2+ 2 4 3 2 4" xfId="35780"/>
    <cellStyle name="LS Output Table No. 2+ 2 4 3 2 5" xfId="35781"/>
    <cellStyle name="LS Output Table No. 2+ 2 4 3 2 6" xfId="35782"/>
    <cellStyle name="LS Output Table No. 2+ 2 4 3 2 7" xfId="35783"/>
    <cellStyle name="LS Output Table No. 2+ 2 4 3 2 8" xfId="35784"/>
    <cellStyle name="LS Output Table No. 2+ 2 4 3 2 9" xfId="35785"/>
    <cellStyle name="LS Output Table No. 2+ 2 4 3 3" xfId="35786"/>
    <cellStyle name="LS Output Table No. 2+ 2 4 3 4" xfId="35787"/>
    <cellStyle name="LS Output Table No. 2+ 2 4 3 5" xfId="35788"/>
    <cellStyle name="LS Output Table No. 2+ 2 4 3 6" xfId="35789"/>
    <cellStyle name="LS Output Table No. 2+ 2 4 3 7" xfId="35790"/>
    <cellStyle name="LS Output Table No. 2+ 2 4 3 8" xfId="35791"/>
    <cellStyle name="LS Output Table No. 2+ 2 4 3 9" xfId="35792"/>
    <cellStyle name="LS Output Table No. 2+ 2 4 4" xfId="35793"/>
    <cellStyle name="LS Output Table No. 2+ 2 4 4 2" xfId="35794"/>
    <cellStyle name="LS Output Table No. 2+ 2 4 4 3" xfId="35795"/>
    <cellStyle name="LS Output Table No. 2+ 2 4 4 4" xfId="35796"/>
    <cellStyle name="LS Output Table No. 2+ 2 4 4 5" xfId="35797"/>
    <cellStyle name="LS Output Table No. 2+ 2 4 4 6" xfId="35798"/>
    <cellStyle name="LS Output Table No. 2+ 2 4 4 7" xfId="35799"/>
    <cellStyle name="LS Output Table No. 2+ 2 4 4 8" xfId="35800"/>
    <cellStyle name="LS Output Table No. 2+ 2 4 4 9" xfId="35801"/>
    <cellStyle name="LS Output Table No. 2+ 2 4 5" xfId="35802"/>
    <cellStyle name="LS Output Table No. 2+ 2 4 6" xfId="35803"/>
    <cellStyle name="LS Output Table No. 2+ 2 4 7" xfId="35804"/>
    <cellStyle name="LS Output Table No. 2+ 2 4 8" xfId="35805"/>
    <cellStyle name="LS Output Table No. 2+ 2 4 9" xfId="35806"/>
    <cellStyle name="LS Output Table No. 2+ 2 5" xfId="35807"/>
    <cellStyle name="LS Output Table No. 2+ 2 5 10" xfId="35808"/>
    <cellStyle name="LS Output Table No. 2+ 2 5 11" xfId="35809"/>
    <cellStyle name="LS Output Table No. 2+ 2 5 12" xfId="35810"/>
    <cellStyle name="LS Output Table No. 2+ 2 5 2" xfId="35811"/>
    <cellStyle name="LS Output Table No. 2+ 2 5 2 10" xfId="35812"/>
    <cellStyle name="LS Output Table No. 2+ 2 5 2 11" xfId="35813"/>
    <cellStyle name="LS Output Table No. 2+ 2 5 2 2" xfId="35814"/>
    <cellStyle name="LS Output Table No. 2+ 2 5 2 2 10" xfId="35815"/>
    <cellStyle name="LS Output Table No. 2+ 2 5 2 2 2" xfId="35816"/>
    <cellStyle name="LS Output Table No. 2+ 2 5 2 2 2 2" xfId="35817"/>
    <cellStyle name="LS Output Table No. 2+ 2 5 2 2 2 3" xfId="35818"/>
    <cellStyle name="LS Output Table No. 2+ 2 5 2 2 2 4" xfId="35819"/>
    <cellStyle name="LS Output Table No. 2+ 2 5 2 2 2 5" xfId="35820"/>
    <cellStyle name="LS Output Table No. 2+ 2 5 2 2 2 6" xfId="35821"/>
    <cellStyle name="LS Output Table No. 2+ 2 5 2 2 2 7" xfId="35822"/>
    <cellStyle name="LS Output Table No. 2+ 2 5 2 2 2 8" xfId="35823"/>
    <cellStyle name="LS Output Table No. 2+ 2 5 2 2 2 9" xfId="35824"/>
    <cellStyle name="LS Output Table No. 2+ 2 5 2 2 3" xfId="35825"/>
    <cellStyle name="LS Output Table No. 2+ 2 5 2 2 4" xfId="35826"/>
    <cellStyle name="LS Output Table No. 2+ 2 5 2 2 5" xfId="35827"/>
    <cellStyle name="LS Output Table No. 2+ 2 5 2 2 6" xfId="35828"/>
    <cellStyle name="LS Output Table No. 2+ 2 5 2 2 7" xfId="35829"/>
    <cellStyle name="LS Output Table No. 2+ 2 5 2 2 8" xfId="35830"/>
    <cellStyle name="LS Output Table No. 2+ 2 5 2 2 9" xfId="35831"/>
    <cellStyle name="LS Output Table No. 2+ 2 5 2 3" xfId="35832"/>
    <cellStyle name="LS Output Table No. 2+ 2 5 2 3 2" xfId="35833"/>
    <cellStyle name="LS Output Table No. 2+ 2 5 2 3 3" xfId="35834"/>
    <cellStyle name="LS Output Table No. 2+ 2 5 2 3 4" xfId="35835"/>
    <cellStyle name="LS Output Table No. 2+ 2 5 2 3 5" xfId="35836"/>
    <cellStyle name="LS Output Table No. 2+ 2 5 2 3 6" xfId="35837"/>
    <cellStyle name="LS Output Table No. 2+ 2 5 2 3 7" xfId="35838"/>
    <cellStyle name="LS Output Table No. 2+ 2 5 2 3 8" xfId="35839"/>
    <cellStyle name="LS Output Table No. 2+ 2 5 2 3 9" xfId="35840"/>
    <cellStyle name="LS Output Table No. 2+ 2 5 2 4" xfId="35841"/>
    <cellStyle name="LS Output Table No. 2+ 2 5 2 5" xfId="35842"/>
    <cellStyle name="LS Output Table No. 2+ 2 5 2 6" xfId="35843"/>
    <cellStyle name="LS Output Table No. 2+ 2 5 2 7" xfId="35844"/>
    <cellStyle name="LS Output Table No. 2+ 2 5 2 8" xfId="35845"/>
    <cellStyle name="LS Output Table No. 2+ 2 5 2 9" xfId="35846"/>
    <cellStyle name="LS Output Table No. 2+ 2 5 3" xfId="35847"/>
    <cellStyle name="LS Output Table No. 2+ 2 5 3 10" xfId="35848"/>
    <cellStyle name="LS Output Table No. 2+ 2 5 3 2" xfId="35849"/>
    <cellStyle name="LS Output Table No. 2+ 2 5 3 2 2" xfId="35850"/>
    <cellStyle name="LS Output Table No. 2+ 2 5 3 2 3" xfId="35851"/>
    <cellStyle name="LS Output Table No. 2+ 2 5 3 2 4" xfId="35852"/>
    <cellStyle name="LS Output Table No. 2+ 2 5 3 2 5" xfId="35853"/>
    <cellStyle name="LS Output Table No. 2+ 2 5 3 2 6" xfId="35854"/>
    <cellStyle name="LS Output Table No. 2+ 2 5 3 2 7" xfId="35855"/>
    <cellStyle name="LS Output Table No. 2+ 2 5 3 2 8" xfId="35856"/>
    <cellStyle name="LS Output Table No. 2+ 2 5 3 2 9" xfId="35857"/>
    <cellStyle name="LS Output Table No. 2+ 2 5 3 3" xfId="35858"/>
    <cellStyle name="LS Output Table No. 2+ 2 5 3 4" xfId="35859"/>
    <cellStyle name="LS Output Table No. 2+ 2 5 3 5" xfId="35860"/>
    <cellStyle name="LS Output Table No. 2+ 2 5 3 6" xfId="35861"/>
    <cellStyle name="LS Output Table No. 2+ 2 5 3 7" xfId="35862"/>
    <cellStyle name="LS Output Table No. 2+ 2 5 3 8" xfId="35863"/>
    <cellStyle name="LS Output Table No. 2+ 2 5 3 9" xfId="35864"/>
    <cellStyle name="LS Output Table No. 2+ 2 5 4" xfId="35865"/>
    <cellStyle name="LS Output Table No. 2+ 2 5 4 2" xfId="35866"/>
    <cellStyle name="LS Output Table No. 2+ 2 5 4 3" xfId="35867"/>
    <cellStyle name="LS Output Table No. 2+ 2 5 4 4" xfId="35868"/>
    <cellStyle name="LS Output Table No. 2+ 2 5 4 5" xfId="35869"/>
    <cellStyle name="LS Output Table No. 2+ 2 5 4 6" xfId="35870"/>
    <cellStyle name="LS Output Table No. 2+ 2 5 4 7" xfId="35871"/>
    <cellStyle name="LS Output Table No. 2+ 2 5 4 8" xfId="35872"/>
    <cellStyle name="LS Output Table No. 2+ 2 5 4 9" xfId="35873"/>
    <cellStyle name="LS Output Table No. 2+ 2 5 5" xfId="35874"/>
    <cellStyle name="LS Output Table No. 2+ 2 5 6" xfId="35875"/>
    <cellStyle name="LS Output Table No. 2+ 2 5 7" xfId="35876"/>
    <cellStyle name="LS Output Table No. 2+ 2 5 8" xfId="35877"/>
    <cellStyle name="LS Output Table No. 2+ 2 5 9" xfId="35878"/>
    <cellStyle name="LS Output Table No. 2+ 2 6" xfId="35879"/>
    <cellStyle name="LS Output Table No. 2+ 2 6 10" xfId="35880"/>
    <cellStyle name="LS Output Table No. 2+ 2 6 11" xfId="35881"/>
    <cellStyle name="LS Output Table No. 2+ 2 6 2" xfId="35882"/>
    <cellStyle name="LS Output Table No. 2+ 2 6 2 10" xfId="35883"/>
    <cellStyle name="LS Output Table No. 2+ 2 6 2 2" xfId="35884"/>
    <cellStyle name="LS Output Table No. 2+ 2 6 2 2 2" xfId="35885"/>
    <cellStyle name="LS Output Table No. 2+ 2 6 2 2 3" xfId="35886"/>
    <cellStyle name="LS Output Table No. 2+ 2 6 2 2 4" xfId="35887"/>
    <cellStyle name="LS Output Table No. 2+ 2 6 2 2 5" xfId="35888"/>
    <cellStyle name="LS Output Table No. 2+ 2 6 2 2 6" xfId="35889"/>
    <cellStyle name="LS Output Table No. 2+ 2 6 2 2 7" xfId="35890"/>
    <cellStyle name="LS Output Table No. 2+ 2 6 2 2 8" xfId="35891"/>
    <cellStyle name="LS Output Table No. 2+ 2 6 2 2 9" xfId="35892"/>
    <cellStyle name="LS Output Table No. 2+ 2 6 2 3" xfId="35893"/>
    <cellStyle name="LS Output Table No. 2+ 2 6 2 4" xfId="35894"/>
    <cellStyle name="LS Output Table No. 2+ 2 6 2 5" xfId="35895"/>
    <cellStyle name="LS Output Table No. 2+ 2 6 2 6" xfId="35896"/>
    <cellStyle name="LS Output Table No. 2+ 2 6 2 7" xfId="35897"/>
    <cellStyle name="LS Output Table No. 2+ 2 6 2 8" xfId="35898"/>
    <cellStyle name="LS Output Table No. 2+ 2 6 2 9" xfId="35899"/>
    <cellStyle name="LS Output Table No. 2+ 2 6 3" xfId="35900"/>
    <cellStyle name="LS Output Table No. 2+ 2 6 3 2" xfId="35901"/>
    <cellStyle name="LS Output Table No. 2+ 2 6 3 3" xfId="35902"/>
    <cellStyle name="LS Output Table No. 2+ 2 6 3 4" xfId="35903"/>
    <cellStyle name="LS Output Table No. 2+ 2 6 3 5" xfId="35904"/>
    <cellStyle name="LS Output Table No. 2+ 2 6 3 6" xfId="35905"/>
    <cellStyle name="LS Output Table No. 2+ 2 6 3 7" xfId="35906"/>
    <cellStyle name="LS Output Table No. 2+ 2 6 3 8" xfId="35907"/>
    <cellStyle name="LS Output Table No. 2+ 2 6 3 9" xfId="35908"/>
    <cellStyle name="LS Output Table No. 2+ 2 6 4" xfId="35909"/>
    <cellStyle name="LS Output Table No. 2+ 2 6 5" xfId="35910"/>
    <cellStyle name="LS Output Table No. 2+ 2 6 6" xfId="35911"/>
    <cellStyle name="LS Output Table No. 2+ 2 6 7" xfId="35912"/>
    <cellStyle name="LS Output Table No. 2+ 2 6 8" xfId="35913"/>
    <cellStyle name="LS Output Table No. 2+ 2 6 9" xfId="35914"/>
    <cellStyle name="LS Output Table No. 2+ 2 7" xfId="35915"/>
    <cellStyle name="LS Output Table No. 2+ 2 7 10" xfId="35916"/>
    <cellStyle name="LS Output Table No. 2+ 2 7 11" xfId="35917"/>
    <cellStyle name="LS Output Table No. 2+ 2 7 2" xfId="35918"/>
    <cellStyle name="LS Output Table No. 2+ 2 7 2 10" xfId="35919"/>
    <cellStyle name="LS Output Table No. 2+ 2 7 2 2" xfId="35920"/>
    <cellStyle name="LS Output Table No. 2+ 2 7 2 2 2" xfId="35921"/>
    <cellStyle name="LS Output Table No. 2+ 2 7 2 2 3" xfId="35922"/>
    <cellStyle name="LS Output Table No. 2+ 2 7 2 2 4" xfId="35923"/>
    <cellStyle name="LS Output Table No. 2+ 2 7 2 2 5" xfId="35924"/>
    <cellStyle name="LS Output Table No. 2+ 2 7 2 2 6" xfId="35925"/>
    <cellStyle name="LS Output Table No. 2+ 2 7 2 2 7" xfId="35926"/>
    <cellStyle name="LS Output Table No. 2+ 2 7 2 2 8" xfId="35927"/>
    <cellStyle name="LS Output Table No. 2+ 2 7 2 2 9" xfId="35928"/>
    <cellStyle name="LS Output Table No. 2+ 2 7 2 3" xfId="35929"/>
    <cellStyle name="LS Output Table No. 2+ 2 7 2 4" xfId="35930"/>
    <cellStyle name="LS Output Table No. 2+ 2 7 2 5" xfId="35931"/>
    <cellStyle name="LS Output Table No. 2+ 2 7 2 6" xfId="35932"/>
    <cellStyle name="LS Output Table No. 2+ 2 7 2 7" xfId="35933"/>
    <cellStyle name="LS Output Table No. 2+ 2 7 2 8" xfId="35934"/>
    <cellStyle name="LS Output Table No. 2+ 2 7 2 9" xfId="35935"/>
    <cellStyle name="LS Output Table No. 2+ 2 7 3" xfId="35936"/>
    <cellStyle name="LS Output Table No. 2+ 2 7 3 2" xfId="35937"/>
    <cellStyle name="LS Output Table No. 2+ 2 7 3 3" xfId="35938"/>
    <cellStyle name="LS Output Table No. 2+ 2 7 3 4" xfId="35939"/>
    <cellStyle name="LS Output Table No. 2+ 2 7 3 5" xfId="35940"/>
    <cellStyle name="LS Output Table No. 2+ 2 7 3 6" xfId="35941"/>
    <cellStyle name="LS Output Table No. 2+ 2 7 3 7" xfId="35942"/>
    <cellStyle name="LS Output Table No. 2+ 2 7 3 8" xfId="35943"/>
    <cellStyle name="LS Output Table No. 2+ 2 7 3 9" xfId="35944"/>
    <cellStyle name="LS Output Table No. 2+ 2 7 4" xfId="35945"/>
    <cellStyle name="LS Output Table No. 2+ 2 7 5" xfId="35946"/>
    <cellStyle name="LS Output Table No. 2+ 2 7 6" xfId="35947"/>
    <cellStyle name="LS Output Table No. 2+ 2 7 7" xfId="35948"/>
    <cellStyle name="LS Output Table No. 2+ 2 7 8" xfId="35949"/>
    <cellStyle name="LS Output Table No. 2+ 2 7 9" xfId="35950"/>
    <cellStyle name="LS Output Table No. 2+ 2 8" xfId="35951"/>
    <cellStyle name="LS Output Table No. 2+ 2 8 10" xfId="35952"/>
    <cellStyle name="LS Output Table No. 2+ 2 8 2" xfId="35953"/>
    <cellStyle name="LS Output Table No. 2+ 2 8 2 2" xfId="35954"/>
    <cellStyle name="LS Output Table No. 2+ 2 8 2 3" xfId="35955"/>
    <cellStyle name="LS Output Table No. 2+ 2 8 2 4" xfId="35956"/>
    <cellStyle name="LS Output Table No. 2+ 2 8 2 5" xfId="35957"/>
    <cellStyle name="LS Output Table No. 2+ 2 8 2 6" xfId="35958"/>
    <cellStyle name="LS Output Table No. 2+ 2 8 2 7" xfId="35959"/>
    <cellStyle name="LS Output Table No. 2+ 2 8 2 8" xfId="35960"/>
    <cellStyle name="LS Output Table No. 2+ 2 8 2 9" xfId="35961"/>
    <cellStyle name="LS Output Table No. 2+ 2 8 3" xfId="35962"/>
    <cellStyle name="LS Output Table No. 2+ 2 8 4" xfId="35963"/>
    <cellStyle name="LS Output Table No. 2+ 2 8 5" xfId="35964"/>
    <cellStyle name="LS Output Table No. 2+ 2 8 6" xfId="35965"/>
    <cellStyle name="LS Output Table No. 2+ 2 8 7" xfId="35966"/>
    <cellStyle name="LS Output Table No. 2+ 2 8 8" xfId="35967"/>
    <cellStyle name="LS Output Table No. 2+ 2 8 9" xfId="35968"/>
    <cellStyle name="LS Output Table No. 2+ 2 9" xfId="35969"/>
    <cellStyle name="LS Output Table No. 2+ 2 9 2" xfId="35970"/>
    <cellStyle name="LS Output Table No. 2+ 2 9 3" xfId="35971"/>
    <cellStyle name="LS Output Table No. 2+ 2 9 4" xfId="35972"/>
    <cellStyle name="LS Output Table No. 2+ 2 9 5" xfId="35973"/>
    <cellStyle name="LS Output Table No. 2+ 2 9 6" xfId="35974"/>
    <cellStyle name="LS Output Table No. 2+ 2 9 7" xfId="35975"/>
    <cellStyle name="LS Output Table No. 2+ 2 9 8" xfId="35976"/>
    <cellStyle name="LS Output Table No. 2+ 2 9 9" xfId="35977"/>
    <cellStyle name="LS Output Table No. 2+ 3" xfId="35978"/>
    <cellStyle name="LS Output Table No. 2+ 3 10" xfId="35979"/>
    <cellStyle name="LS Output Table No. 2+ 3 11" xfId="35980"/>
    <cellStyle name="LS Output Table No. 2+ 3 12" xfId="35981"/>
    <cellStyle name="LS Output Table No. 2+ 3 13" xfId="35982"/>
    <cellStyle name="LS Output Table No. 2+ 3 14" xfId="35983"/>
    <cellStyle name="LS Output Table No. 2+ 3 15" xfId="35984"/>
    <cellStyle name="LS Output Table No. 2+ 3 16" xfId="35985"/>
    <cellStyle name="LS Output Table No. 2+ 3 2" xfId="35986"/>
    <cellStyle name="LS Output Table No. 2+ 3 2 10" xfId="35987"/>
    <cellStyle name="LS Output Table No. 2+ 3 2 11" xfId="35988"/>
    <cellStyle name="LS Output Table No. 2+ 3 2 12" xfId="35989"/>
    <cellStyle name="LS Output Table No. 2+ 3 2 13" xfId="35990"/>
    <cellStyle name="LS Output Table No. 2+ 3 2 2" xfId="35991"/>
    <cellStyle name="LS Output Table No. 2+ 3 2 2 10" xfId="35992"/>
    <cellStyle name="LS Output Table No. 2+ 3 2 2 11" xfId="35993"/>
    <cellStyle name="LS Output Table No. 2+ 3 2 2 12" xfId="35994"/>
    <cellStyle name="LS Output Table No. 2+ 3 2 2 2" xfId="35995"/>
    <cellStyle name="LS Output Table No. 2+ 3 2 2 2 10" xfId="35996"/>
    <cellStyle name="LS Output Table No. 2+ 3 2 2 2 11" xfId="35997"/>
    <cellStyle name="LS Output Table No. 2+ 3 2 2 2 2" xfId="35998"/>
    <cellStyle name="LS Output Table No. 2+ 3 2 2 2 2 10" xfId="35999"/>
    <cellStyle name="LS Output Table No. 2+ 3 2 2 2 2 2" xfId="36000"/>
    <cellStyle name="LS Output Table No. 2+ 3 2 2 2 2 2 2" xfId="36001"/>
    <cellStyle name="LS Output Table No. 2+ 3 2 2 2 2 2 3" xfId="36002"/>
    <cellStyle name="LS Output Table No. 2+ 3 2 2 2 2 2 4" xfId="36003"/>
    <cellStyle name="LS Output Table No. 2+ 3 2 2 2 2 2 5" xfId="36004"/>
    <cellStyle name="LS Output Table No. 2+ 3 2 2 2 2 2 6" xfId="36005"/>
    <cellStyle name="LS Output Table No. 2+ 3 2 2 2 2 2 7" xfId="36006"/>
    <cellStyle name="LS Output Table No. 2+ 3 2 2 2 2 2 8" xfId="36007"/>
    <cellStyle name="LS Output Table No. 2+ 3 2 2 2 2 2 9" xfId="36008"/>
    <cellStyle name="LS Output Table No. 2+ 3 2 2 2 2 3" xfId="36009"/>
    <cellStyle name="LS Output Table No. 2+ 3 2 2 2 2 4" xfId="36010"/>
    <cellStyle name="LS Output Table No. 2+ 3 2 2 2 2 5" xfId="36011"/>
    <cellStyle name="LS Output Table No. 2+ 3 2 2 2 2 6" xfId="36012"/>
    <cellStyle name="LS Output Table No. 2+ 3 2 2 2 2 7" xfId="36013"/>
    <cellStyle name="LS Output Table No. 2+ 3 2 2 2 2 8" xfId="36014"/>
    <cellStyle name="LS Output Table No. 2+ 3 2 2 2 2 9" xfId="36015"/>
    <cellStyle name="LS Output Table No. 2+ 3 2 2 2 3" xfId="36016"/>
    <cellStyle name="LS Output Table No. 2+ 3 2 2 2 3 2" xfId="36017"/>
    <cellStyle name="LS Output Table No. 2+ 3 2 2 2 3 3" xfId="36018"/>
    <cellStyle name="LS Output Table No. 2+ 3 2 2 2 3 4" xfId="36019"/>
    <cellStyle name="LS Output Table No. 2+ 3 2 2 2 3 5" xfId="36020"/>
    <cellStyle name="LS Output Table No. 2+ 3 2 2 2 3 6" xfId="36021"/>
    <cellStyle name="LS Output Table No. 2+ 3 2 2 2 3 7" xfId="36022"/>
    <cellStyle name="LS Output Table No. 2+ 3 2 2 2 3 8" xfId="36023"/>
    <cellStyle name="LS Output Table No. 2+ 3 2 2 2 3 9" xfId="36024"/>
    <cellStyle name="LS Output Table No. 2+ 3 2 2 2 4" xfId="36025"/>
    <cellStyle name="LS Output Table No. 2+ 3 2 2 2 5" xfId="36026"/>
    <cellStyle name="LS Output Table No. 2+ 3 2 2 2 6" xfId="36027"/>
    <cellStyle name="LS Output Table No. 2+ 3 2 2 2 7" xfId="36028"/>
    <cellStyle name="LS Output Table No. 2+ 3 2 2 2 8" xfId="36029"/>
    <cellStyle name="LS Output Table No. 2+ 3 2 2 2 9" xfId="36030"/>
    <cellStyle name="LS Output Table No. 2+ 3 2 2 3" xfId="36031"/>
    <cellStyle name="LS Output Table No. 2+ 3 2 2 3 10" xfId="36032"/>
    <cellStyle name="LS Output Table No. 2+ 3 2 2 3 2" xfId="36033"/>
    <cellStyle name="LS Output Table No. 2+ 3 2 2 3 2 2" xfId="36034"/>
    <cellStyle name="LS Output Table No. 2+ 3 2 2 3 2 3" xfId="36035"/>
    <cellStyle name="LS Output Table No. 2+ 3 2 2 3 2 4" xfId="36036"/>
    <cellStyle name="LS Output Table No. 2+ 3 2 2 3 2 5" xfId="36037"/>
    <cellStyle name="LS Output Table No. 2+ 3 2 2 3 2 6" xfId="36038"/>
    <cellStyle name="LS Output Table No. 2+ 3 2 2 3 2 7" xfId="36039"/>
    <cellStyle name="LS Output Table No. 2+ 3 2 2 3 2 8" xfId="36040"/>
    <cellStyle name="LS Output Table No. 2+ 3 2 2 3 2 9" xfId="36041"/>
    <cellStyle name="LS Output Table No. 2+ 3 2 2 3 3" xfId="36042"/>
    <cellStyle name="LS Output Table No. 2+ 3 2 2 3 4" xfId="36043"/>
    <cellStyle name="LS Output Table No. 2+ 3 2 2 3 5" xfId="36044"/>
    <cellStyle name="LS Output Table No. 2+ 3 2 2 3 6" xfId="36045"/>
    <cellStyle name="LS Output Table No. 2+ 3 2 2 3 7" xfId="36046"/>
    <cellStyle name="LS Output Table No. 2+ 3 2 2 3 8" xfId="36047"/>
    <cellStyle name="LS Output Table No. 2+ 3 2 2 3 9" xfId="36048"/>
    <cellStyle name="LS Output Table No. 2+ 3 2 2 4" xfId="36049"/>
    <cellStyle name="LS Output Table No. 2+ 3 2 2 4 2" xfId="36050"/>
    <cellStyle name="LS Output Table No. 2+ 3 2 2 4 3" xfId="36051"/>
    <cellStyle name="LS Output Table No. 2+ 3 2 2 4 4" xfId="36052"/>
    <cellStyle name="LS Output Table No. 2+ 3 2 2 4 5" xfId="36053"/>
    <cellStyle name="LS Output Table No. 2+ 3 2 2 4 6" xfId="36054"/>
    <cellStyle name="LS Output Table No. 2+ 3 2 2 4 7" xfId="36055"/>
    <cellStyle name="LS Output Table No. 2+ 3 2 2 4 8" xfId="36056"/>
    <cellStyle name="LS Output Table No. 2+ 3 2 2 4 9" xfId="36057"/>
    <cellStyle name="LS Output Table No. 2+ 3 2 2 5" xfId="36058"/>
    <cellStyle name="LS Output Table No. 2+ 3 2 2 6" xfId="36059"/>
    <cellStyle name="LS Output Table No. 2+ 3 2 2 7" xfId="36060"/>
    <cellStyle name="LS Output Table No. 2+ 3 2 2 8" xfId="36061"/>
    <cellStyle name="LS Output Table No. 2+ 3 2 2 9" xfId="36062"/>
    <cellStyle name="LS Output Table No. 2+ 3 2 3" xfId="36063"/>
    <cellStyle name="LS Output Table No. 2+ 3 2 3 10" xfId="36064"/>
    <cellStyle name="LS Output Table No. 2+ 3 2 3 11" xfId="36065"/>
    <cellStyle name="LS Output Table No. 2+ 3 2 3 2" xfId="36066"/>
    <cellStyle name="LS Output Table No. 2+ 3 2 3 2 10" xfId="36067"/>
    <cellStyle name="LS Output Table No. 2+ 3 2 3 2 2" xfId="36068"/>
    <cellStyle name="LS Output Table No. 2+ 3 2 3 2 2 2" xfId="36069"/>
    <cellStyle name="LS Output Table No. 2+ 3 2 3 2 2 3" xfId="36070"/>
    <cellStyle name="LS Output Table No. 2+ 3 2 3 2 2 4" xfId="36071"/>
    <cellStyle name="LS Output Table No. 2+ 3 2 3 2 2 5" xfId="36072"/>
    <cellStyle name="LS Output Table No. 2+ 3 2 3 2 2 6" xfId="36073"/>
    <cellStyle name="LS Output Table No. 2+ 3 2 3 2 2 7" xfId="36074"/>
    <cellStyle name="LS Output Table No. 2+ 3 2 3 2 2 8" xfId="36075"/>
    <cellStyle name="LS Output Table No. 2+ 3 2 3 2 2 9" xfId="36076"/>
    <cellStyle name="LS Output Table No. 2+ 3 2 3 2 3" xfId="36077"/>
    <cellStyle name="LS Output Table No. 2+ 3 2 3 2 4" xfId="36078"/>
    <cellStyle name="LS Output Table No. 2+ 3 2 3 2 5" xfId="36079"/>
    <cellStyle name="LS Output Table No. 2+ 3 2 3 2 6" xfId="36080"/>
    <cellStyle name="LS Output Table No. 2+ 3 2 3 2 7" xfId="36081"/>
    <cellStyle name="LS Output Table No. 2+ 3 2 3 2 8" xfId="36082"/>
    <cellStyle name="LS Output Table No. 2+ 3 2 3 2 9" xfId="36083"/>
    <cellStyle name="LS Output Table No. 2+ 3 2 3 3" xfId="36084"/>
    <cellStyle name="LS Output Table No. 2+ 3 2 3 3 2" xfId="36085"/>
    <cellStyle name="LS Output Table No. 2+ 3 2 3 3 3" xfId="36086"/>
    <cellStyle name="LS Output Table No. 2+ 3 2 3 3 4" xfId="36087"/>
    <cellStyle name="LS Output Table No. 2+ 3 2 3 3 5" xfId="36088"/>
    <cellStyle name="LS Output Table No. 2+ 3 2 3 3 6" xfId="36089"/>
    <cellStyle name="LS Output Table No. 2+ 3 2 3 3 7" xfId="36090"/>
    <cellStyle name="LS Output Table No. 2+ 3 2 3 3 8" xfId="36091"/>
    <cellStyle name="LS Output Table No. 2+ 3 2 3 3 9" xfId="36092"/>
    <cellStyle name="LS Output Table No. 2+ 3 2 3 4" xfId="36093"/>
    <cellStyle name="LS Output Table No. 2+ 3 2 3 5" xfId="36094"/>
    <cellStyle name="LS Output Table No. 2+ 3 2 3 6" xfId="36095"/>
    <cellStyle name="LS Output Table No. 2+ 3 2 3 7" xfId="36096"/>
    <cellStyle name="LS Output Table No. 2+ 3 2 3 8" xfId="36097"/>
    <cellStyle name="LS Output Table No. 2+ 3 2 3 9" xfId="36098"/>
    <cellStyle name="LS Output Table No. 2+ 3 2 4" xfId="36099"/>
    <cellStyle name="LS Output Table No. 2+ 3 2 4 10" xfId="36100"/>
    <cellStyle name="LS Output Table No. 2+ 3 2 4 2" xfId="36101"/>
    <cellStyle name="LS Output Table No. 2+ 3 2 4 2 2" xfId="36102"/>
    <cellStyle name="LS Output Table No. 2+ 3 2 4 2 3" xfId="36103"/>
    <cellStyle name="LS Output Table No. 2+ 3 2 4 2 4" xfId="36104"/>
    <cellStyle name="LS Output Table No. 2+ 3 2 4 2 5" xfId="36105"/>
    <cellStyle name="LS Output Table No. 2+ 3 2 4 2 6" xfId="36106"/>
    <cellStyle name="LS Output Table No. 2+ 3 2 4 2 7" xfId="36107"/>
    <cellStyle name="LS Output Table No. 2+ 3 2 4 2 8" xfId="36108"/>
    <cellStyle name="LS Output Table No. 2+ 3 2 4 2 9" xfId="36109"/>
    <cellStyle name="LS Output Table No. 2+ 3 2 4 3" xfId="36110"/>
    <cellStyle name="LS Output Table No. 2+ 3 2 4 4" xfId="36111"/>
    <cellStyle name="LS Output Table No. 2+ 3 2 4 5" xfId="36112"/>
    <cellStyle name="LS Output Table No. 2+ 3 2 4 6" xfId="36113"/>
    <cellStyle name="LS Output Table No. 2+ 3 2 4 7" xfId="36114"/>
    <cellStyle name="LS Output Table No. 2+ 3 2 4 8" xfId="36115"/>
    <cellStyle name="LS Output Table No. 2+ 3 2 4 9" xfId="36116"/>
    <cellStyle name="LS Output Table No. 2+ 3 2 5" xfId="36117"/>
    <cellStyle name="LS Output Table No. 2+ 3 2 5 2" xfId="36118"/>
    <cellStyle name="LS Output Table No. 2+ 3 2 5 3" xfId="36119"/>
    <cellStyle name="LS Output Table No. 2+ 3 2 5 4" xfId="36120"/>
    <cellStyle name="LS Output Table No. 2+ 3 2 5 5" xfId="36121"/>
    <cellStyle name="LS Output Table No. 2+ 3 2 5 6" xfId="36122"/>
    <cellStyle name="LS Output Table No. 2+ 3 2 5 7" xfId="36123"/>
    <cellStyle name="LS Output Table No. 2+ 3 2 5 8" xfId="36124"/>
    <cellStyle name="LS Output Table No. 2+ 3 2 5 9" xfId="36125"/>
    <cellStyle name="LS Output Table No. 2+ 3 2 6" xfId="36126"/>
    <cellStyle name="LS Output Table No. 2+ 3 2 7" xfId="36127"/>
    <cellStyle name="LS Output Table No. 2+ 3 2 8" xfId="36128"/>
    <cellStyle name="LS Output Table No. 2+ 3 2 9" xfId="36129"/>
    <cellStyle name="LS Output Table No. 2+ 3 3" xfId="36130"/>
    <cellStyle name="LS Output Table No. 2+ 3 3 10" xfId="36131"/>
    <cellStyle name="LS Output Table No. 2+ 3 3 11" xfId="36132"/>
    <cellStyle name="LS Output Table No. 2+ 3 3 12" xfId="36133"/>
    <cellStyle name="LS Output Table No. 2+ 3 3 2" xfId="36134"/>
    <cellStyle name="LS Output Table No. 2+ 3 3 2 10" xfId="36135"/>
    <cellStyle name="LS Output Table No. 2+ 3 3 2 11" xfId="36136"/>
    <cellStyle name="LS Output Table No. 2+ 3 3 2 2" xfId="36137"/>
    <cellStyle name="LS Output Table No. 2+ 3 3 2 2 10" xfId="36138"/>
    <cellStyle name="LS Output Table No. 2+ 3 3 2 2 2" xfId="36139"/>
    <cellStyle name="LS Output Table No. 2+ 3 3 2 2 2 2" xfId="36140"/>
    <cellStyle name="LS Output Table No. 2+ 3 3 2 2 2 3" xfId="36141"/>
    <cellStyle name="LS Output Table No. 2+ 3 3 2 2 2 4" xfId="36142"/>
    <cellStyle name="LS Output Table No. 2+ 3 3 2 2 2 5" xfId="36143"/>
    <cellStyle name="LS Output Table No. 2+ 3 3 2 2 2 6" xfId="36144"/>
    <cellStyle name="LS Output Table No. 2+ 3 3 2 2 2 7" xfId="36145"/>
    <cellStyle name="LS Output Table No. 2+ 3 3 2 2 2 8" xfId="36146"/>
    <cellStyle name="LS Output Table No. 2+ 3 3 2 2 2 9" xfId="36147"/>
    <cellStyle name="LS Output Table No. 2+ 3 3 2 2 3" xfId="36148"/>
    <cellStyle name="LS Output Table No. 2+ 3 3 2 2 4" xfId="36149"/>
    <cellStyle name="LS Output Table No. 2+ 3 3 2 2 5" xfId="36150"/>
    <cellStyle name="LS Output Table No. 2+ 3 3 2 2 6" xfId="36151"/>
    <cellStyle name="LS Output Table No. 2+ 3 3 2 2 7" xfId="36152"/>
    <cellStyle name="LS Output Table No. 2+ 3 3 2 2 8" xfId="36153"/>
    <cellStyle name="LS Output Table No. 2+ 3 3 2 2 9" xfId="36154"/>
    <cellStyle name="LS Output Table No. 2+ 3 3 2 3" xfId="36155"/>
    <cellStyle name="LS Output Table No. 2+ 3 3 2 3 2" xfId="36156"/>
    <cellStyle name="LS Output Table No. 2+ 3 3 2 3 3" xfId="36157"/>
    <cellStyle name="LS Output Table No. 2+ 3 3 2 3 4" xfId="36158"/>
    <cellStyle name="LS Output Table No. 2+ 3 3 2 3 5" xfId="36159"/>
    <cellStyle name="LS Output Table No. 2+ 3 3 2 3 6" xfId="36160"/>
    <cellStyle name="LS Output Table No. 2+ 3 3 2 3 7" xfId="36161"/>
    <cellStyle name="LS Output Table No. 2+ 3 3 2 3 8" xfId="36162"/>
    <cellStyle name="LS Output Table No. 2+ 3 3 2 3 9" xfId="36163"/>
    <cellStyle name="LS Output Table No. 2+ 3 3 2 4" xfId="36164"/>
    <cellStyle name="LS Output Table No. 2+ 3 3 2 5" xfId="36165"/>
    <cellStyle name="LS Output Table No. 2+ 3 3 2 6" xfId="36166"/>
    <cellStyle name="LS Output Table No. 2+ 3 3 2 7" xfId="36167"/>
    <cellStyle name="LS Output Table No. 2+ 3 3 2 8" xfId="36168"/>
    <cellStyle name="LS Output Table No. 2+ 3 3 2 9" xfId="36169"/>
    <cellStyle name="LS Output Table No. 2+ 3 3 3" xfId="36170"/>
    <cellStyle name="LS Output Table No. 2+ 3 3 3 10" xfId="36171"/>
    <cellStyle name="LS Output Table No. 2+ 3 3 3 2" xfId="36172"/>
    <cellStyle name="LS Output Table No. 2+ 3 3 3 2 2" xfId="36173"/>
    <cellStyle name="LS Output Table No. 2+ 3 3 3 2 3" xfId="36174"/>
    <cellStyle name="LS Output Table No. 2+ 3 3 3 2 4" xfId="36175"/>
    <cellStyle name="LS Output Table No. 2+ 3 3 3 2 5" xfId="36176"/>
    <cellStyle name="LS Output Table No. 2+ 3 3 3 2 6" xfId="36177"/>
    <cellStyle name="LS Output Table No. 2+ 3 3 3 2 7" xfId="36178"/>
    <cellStyle name="LS Output Table No. 2+ 3 3 3 2 8" xfId="36179"/>
    <cellStyle name="LS Output Table No. 2+ 3 3 3 2 9" xfId="36180"/>
    <cellStyle name="LS Output Table No. 2+ 3 3 3 3" xfId="36181"/>
    <cellStyle name="LS Output Table No. 2+ 3 3 3 4" xfId="36182"/>
    <cellStyle name="LS Output Table No. 2+ 3 3 3 5" xfId="36183"/>
    <cellStyle name="LS Output Table No. 2+ 3 3 3 6" xfId="36184"/>
    <cellStyle name="LS Output Table No. 2+ 3 3 3 7" xfId="36185"/>
    <cellStyle name="LS Output Table No. 2+ 3 3 3 8" xfId="36186"/>
    <cellStyle name="LS Output Table No. 2+ 3 3 3 9" xfId="36187"/>
    <cellStyle name="LS Output Table No. 2+ 3 3 4" xfId="36188"/>
    <cellStyle name="LS Output Table No. 2+ 3 3 4 2" xfId="36189"/>
    <cellStyle name="LS Output Table No. 2+ 3 3 4 3" xfId="36190"/>
    <cellStyle name="LS Output Table No. 2+ 3 3 4 4" xfId="36191"/>
    <cellStyle name="LS Output Table No. 2+ 3 3 4 5" xfId="36192"/>
    <cellStyle name="LS Output Table No. 2+ 3 3 4 6" xfId="36193"/>
    <cellStyle name="LS Output Table No. 2+ 3 3 4 7" xfId="36194"/>
    <cellStyle name="LS Output Table No. 2+ 3 3 4 8" xfId="36195"/>
    <cellStyle name="LS Output Table No. 2+ 3 3 4 9" xfId="36196"/>
    <cellStyle name="LS Output Table No. 2+ 3 3 5" xfId="36197"/>
    <cellStyle name="LS Output Table No. 2+ 3 3 6" xfId="36198"/>
    <cellStyle name="LS Output Table No. 2+ 3 3 7" xfId="36199"/>
    <cellStyle name="LS Output Table No. 2+ 3 3 8" xfId="36200"/>
    <cellStyle name="LS Output Table No. 2+ 3 3 9" xfId="36201"/>
    <cellStyle name="LS Output Table No. 2+ 3 4" xfId="36202"/>
    <cellStyle name="LS Output Table No. 2+ 3 4 10" xfId="36203"/>
    <cellStyle name="LS Output Table No. 2+ 3 4 11" xfId="36204"/>
    <cellStyle name="LS Output Table No. 2+ 3 4 12" xfId="36205"/>
    <cellStyle name="LS Output Table No. 2+ 3 4 2" xfId="36206"/>
    <cellStyle name="LS Output Table No. 2+ 3 4 2 10" xfId="36207"/>
    <cellStyle name="LS Output Table No. 2+ 3 4 2 11" xfId="36208"/>
    <cellStyle name="LS Output Table No. 2+ 3 4 2 2" xfId="36209"/>
    <cellStyle name="LS Output Table No. 2+ 3 4 2 2 10" xfId="36210"/>
    <cellStyle name="LS Output Table No. 2+ 3 4 2 2 2" xfId="36211"/>
    <cellStyle name="LS Output Table No. 2+ 3 4 2 2 2 2" xfId="36212"/>
    <cellStyle name="LS Output Table No. 2+ 3 4 2 2 2 3" xfId="36213"/>
    <cellStyle name="LS Output Table No. 2+ 3 4 2 2 2 4" xfId="36214"/>
    <cellStyle name="LS Output Table No. 2+ 3 4 2 2 2 5" xfId="36215"/>
    <cellStyle name="LS Output Table No. 2+ 3 4 2 2 2 6" xfId="36216"/>
    <cellStyle name="LS Output Table No. 2+ 3 4 2 2 2 7" xfId="36217"/>
    <cellStyle name="LS Output Table No. 2+ 3 4 2 2 2 8" xfId="36218"/>
    <cellStyle name="LS Output Table No. 2+ 3 4 2 2 2 9" xfId="36219"/>
    <cellStyle name="LS Output Table No. 2+ 3 4 2 2 3" xfId="36220"/>
    <cellStyle name="LS Output Table No. 2+ 3 4 2 2 4" xfId="36221"/>
    <cellStyle name="LS Output Table No. 2+ 3 4 2 2 5" xfId="36222"/>
    <cellStyle name="LS Output Table No. 2+ 3 4 2 2 6" xfId="36223"/>
    <cellStyle name="LS Output Table No. 2+ 3 4 2 2 7" xfId="36224"/>
    <cellStyle name="LS Output Table No. 2+ 3 4 2 2 8" xfId="36225"/>
    <cellStyle name="LS Output Table No. 2+ 3 4 2 2 9" xfId="36226"/>
    <cellStyle name="LS Output Table No. 2+ 3 4 2 3" xfId="36227"/>
    <cellStyle name="LS Output Table No. 2+ 3 4 2 3 2" xfId="36228"/>
    <cellStyle name="LS Output Table No. 2+ 3 4 2 3 3" xfId="36229"/>
    <cellStyle name="LS Output Table No. 2+ 3 4 2 3 4" xfId="36230"/>
    <cellStyle name="LS Output Table No. 2+ 3 4 2 3 5" xfId="36231"/>
    <cellStyle name="LS Output Table No. 2+ 3 4 2 3 6" xfId="36232"/>
    <cellStyle name="LS Output Table No. 2+ 3 4 2 3 7" xfId="36233"/>
    <cellStyle name="LS Output Table No. 2+ 3 4 2 3 8" xfId="36234"/>
    <cellStyle name="LS Output Table No. 2+ 3 4 2 3 9" xfId="36235"/>
    <cellStyle name="LS Output Table No. 2+ 3 4 2 4" xfId="36236"/>
    <cellStyle name="LS Output Table No. 2+ 3 4 2 5" xfId="36237"/>
    <cellStyle name="LS Output Table No. 2+ 3 4 2 6" xfId="36238"/>
    <cellStyle name="LS Output Table No. 2+ 3 4 2 7" xfId="36239"/>
    <cellStyle name="LS Output Table No. 2+ 3 4 2 8" xfId="36240"/>
    <cellStyle name="LS Output Table No. 2+ 3 4 2 9" xfId="36241"/>
    <cellStyle name="LS Output Table No. 2+ 3 4 3" xfId="36242"/>
    <cellStyle name="LS Output Table No. 2+ 3 4 3 10" xfId="36243"/>
    <cellStyle name="LS Output Table No. 2+ 3 4 3 2" xfId="36244"/>
    <cellStyle name="LS Output Table No. 2+ 3 4 3 2 2" xfId="36245"/>
    <cellStyle name="LS Output Table No. 2+ 3 4 3 2 3" xfId="36246"/>
    <cellStyle name="LS Output Table No. 2+ 3 4 3 2 4" xfId="36247"/>
    <cellStyle name="LS Output Table No. 2+ 3 4 3 2 5" xfId="36248"/>
    <cellStyle name="LS Output Table No. 2+ 3 4 3 2 6" xfId="36249"/>
    <cellStyle name="LS Output Table No. 2+ 3 4 3 2 7" xfId="36250"/>
    <cellStyle name="LS Output Table No. 2+ 3 4 3 2 8" xfId="36251"/>
    <cellStyle name="LS Output Table No. 2+ 3 4 3 2 9" xfId="36252"/>
    <cellStyle name="LS Output Table No. 2+ 3 4 3 3" xfId="36253"/>
    <cellStyle name="LS Output Table No. 2+ 3 4 3 4" xfId="36254"/>
    <cellStyle name="LS Output Table No. 2+ 3 4 3 5" xfId="36255"/>
    <cellStyle name="LS Output Table No. 2+ 3 4 3 6" xfId="36256"/>
    <cellStyle name="LS Output Table No. 2+ 3 4 3 7" xfId="36257"/>
    <cellStyle name="LS Output Table No. 2+ 3 4 3 8" xfId="36258"/>
    <cellStyle name="LS Output Table No. 2+ 3 4 3 9" xfId="36259"/>
    <cellStyle name="LS Output Table No. 2+ 3 4 4" xfId="36260"/>
    <cellStyle name="LS Output Table No. 2+ 3 4 4 2" xfId="36261"/>
    <cellStyle name="LS Output Table No. 2+ 3 4 4 3" xfId="36262"/>
    <cellStyle name="LS Output Table No. 2+ 3 4 4 4" xfId="36263"/>
    <cellStyle name="LS Output Table No. 2+ 3 4 4 5" xfId="36264"/>
    <cellStyle name="LS Output Table No. 2+ 3 4 4 6" xfId="36265"/>
    <cellStyle name="LS Output Table No. 2+ 3 4 4 7" xfId="36266"/>
    <cellStyle name="LS Output Table No. 2+ 3 4 4 8" xfId="36267"/>
    <cellStyle name="LS Output Table No. 2+ 3 4 4 9" xfId="36268"/>
    <cellStyle name="LS Output Table No. 2+ 3 4 5" xfId="36269"/>
    <cellStyle name="LS Output Table No. 2+ 3 4 6" xfId="36270"/>
    <cellStyle name="LS Output Table No. 2+ 3 4 7" xfId="36271"/>
    <cellStyle name="LS Output Table No. 2+ 3 4 8" xfId="36272"/>
    <cellStyle name="LS Output Table No. 2+ 3 4 9" xfId="36273"/>
    <cellStyle name="LS Output Table No. 2+ 3 5" xfId="36274"/>
    <cellStyle name="LS Output Table No. 2+ 3 5 10" xfId="36275"/>
    <cellStyle name="LS Output Table No. 2+ 3 5 11" xfId="36276"/>
    <cellStyle name="LS Output Table No. 2+ 3 5 2" xfId="36277"/>
    <cellStyle name="LS Output Table No. 2+ 3 5 2 10" xfId="36278"/>
    <cellStyle name="LS Output Table No. 2+ 3 5 2 2" xfId="36279"/>
    <cellStyle name="LS Output Table No. 2+ 3 5 2 2 2" xfId="36280"/>
    <cellStyle name="LS Output Table No. 2+ 3 5 2 2 3" xfId="36281"/>
    <cellStyle name="LS Output Table No. 2+ 3 5 2 2 4" xfId="36282"/>
    <cellStyle name="LS Output Table No. 2+ 3 5 2 2 5" xfId="36283"/>
    <cellStyle name="LS Output Table No. 2+ 3 5 2 2 6" xfId="36284"/>
    <cellStyle name="LS Output Table No. 2+ 3 5 2 2 7" xfId="36285"/>
    <cellStyle name="LS Output Table No. 2+ 3 5 2 2 8" xfId="36286"/>
    <cellStyle name="LS Output Table No. 2+ 3 5 2 2 9" xfId="36287"/>
    <cellStyle name="LS Output Table No. 2+ 3 5 2 3" xfId="36288"/>
    <cellStyle name="LS Output Table No. 2+ 3 5 2 4" xfId="36289"/>
    <cellStyle name="LS Output Table No. 2+ 3 5 2 5" xfId="36290"/>
    <cellStyle name="LS Output Table No. 2+ 3 5 2 6" xfId="36291"/>
    <cellStyle name="LS Output Table No. 2+ 3 5 2 7" xfId="36292"/>
    <cellStyle name="LS Output Table No. 2+ 3 5 2 8" xfId="36293"/>
    <cellStyle name="LS Output Table No. 2+ 3 5 2 9" xfId="36294"/>
    <cellStyle name="LS Output Table No. 2+ 3 5 3" xfId="36295"/>
    <cellStyle name="LS Output Table No. 2+ 3 5 3 2" xfId="36296"/>
    <cellStyle name="LS Output Table No. 2+ 3 5 3 3" xfId="36297"/>
    <cellStyle name="LS Output Table No. 2+ 3 5 3 4" xfId="36298"/>
    <cellStyle name="LS Output Table No. 2+ 3 5 3 5" xfId="36299"/>
    <cellStyle name="LS Output Table No. 2+ 3 5 3 6" xfId="36300"/>
    <cellStyle name="LS Output Table No. 2+ 3 5 3 7" xfId="36301"/>
    <cellStyle name="LS Output Table No. 2+ 3 5 3 8" xfId="36302"/>
    <cellStyle name="LS Output Table No. 2+ 3 5 3 9" xfId="36303"/>
    <cellStyle name="LS Output Table No. 2+ 3 5 4" xfId="36304"/>
    <cellStyle name="LS Output Table No. 2+ 3 5 5" xfId="36305"/>
    <cellStyle name="LS Output Table No. 2+ 3 5 6" xfId="36306"/>
    <cellStyle name="LS Output Table No. 2+ 3 5 7" xfId="36307"/>
    <cellStyle name="LS Output Table No. 2+ 3 5 8" xfId="36308"/>
    <cellStyle name="LS Output Table No. 2+ 3 5 9" xfId="36309"/>
    <cellStyle name="LS Output Table No. 2+ 3 6" xfId="36310"/>
    <cellStyle name="LS Output Table No. 2+ 3 6 10" xfId="36311"/>
    <cellStyle name="LS Output Table No. 2+ 3 6 2" xfId="36312"/>
    <cellStyle name="LS Output Table No. 2+ 3 6 2 2" xfId="36313"/>
    <cellStyle name="LS Output Table No. 2+ 3 6 2 3" xfId="36314"/>
    <cellStyle name="LS Output Table No. 2+ 3 6 2 4" xfId="36315"/>
    <cellStyle name="LS Output Table No. 2+ 3 6 2 5" xfId="36316"/>
    <cellStyle name="LS Output Table No. 2+ 3 6 2 6" xfId="36317"/>
    <cellStyle name="LS Output Table No. 2+ 3 6 2 7" xfId="36318"/>
    <cellStyle name="LS Output Table No. 2+ 3 6 2 8" xfId="36319"/>
    <cellStyle name="LS Output Table No. 2+ 3 6 2 9" xfId="36320"/>
    <cellStyle name="LS Output Table No. 2+ 3 6 3" xfId="36321"/>
    <cellStyle name="LS Output Table No. 2+ 3 6 4" xfId="36322"/>
    <cellStyle name="LS Output Table No. 2+ 3 6 5" xfId="36323"/>
    <cellStyle name="LS Output Table No. 2+ 3 6 6" xfId="36324"/>
    <cellStyle name="LS Output Table No. 2+ 3 6 7" xfId="36325"/>
    <cellStyle name="LS Output Table No. 2+ 3 6 8" xfId="36326"/>
    <cellStyle name="LS Output Table No. 2+ 3 6 9" xfId="36327"/>
    <cellStyle name="LS Output Table No. 2+ 3 7" xfId="36328"/>
    <cellStyle name="LS Output Table No. 2+ 3 7 2" xfId="36329"/>
    <cellStyle name="LS Output Table No. 2+ 3 7 3" xfId="36330"/>
    <cellStyle name="LS Output Table No. 2+ 3 7 4" xfId="36331"/>
    <cellStyle name="LS Output Table No. 2+ 3 7 5" xfId="36332"/>
    <cellStyle name="LS Output Table No. 2+ 3 7 6" xfId="36333"/>
    <cellStyle name="LS Output Table No. 2+ 3 7 7" xfId="36334"/>
    <cellStyle name="LS Output Table No. 2+ 3 7 8" xfId="36335"/>
    <cellStyle name="LS Output Table No. 2+ 3 7 9" xfId="36336"/>
    <cellStyle name="LS Output Table No. 2+ 3 8" xfId="36337"/>
    <cellStyle name="LS Output Table No. 2+ 3 9" xfId="36338"/>
    <cellStyle name="LS Output Table No. 2+ 4" xfId="36339"/>
    <cellStyle name="LS Output Table No. 2+ 4 10" xfId="36340"/>
    <cellStyle name="LS Output Table No. 2+ 4 11" xfId="36341"/>
    <cellStyle name="LS Output Table No. 2+ 4 12" xfId="36342"/>
    <cellStyle name="LS Output Table No. 2+ 4 2" xfId="36343"/>
    <cellStyle name="LS Output Table No. 2+ 4 2 10" xfId="36344"/>
    <cellStyle name="LS Output Table No. 2+ 4 2 11" xfId="36345"/>
    <cellStyle name="LS Output Table No. 2+ 4 2 2" xfId="36346"/>
    <cellStyle name="LS Output Table No. 2+ 4 2 2 10" xfId="36347"/>
    <cellStyle name="LS Output Table No. 2+ 4 2 2 2" xfId="36348"/>
    <cellStyle name="LS Output Table No. 2+ 4 2 2 2 2" xfId="36349"/>
    <cellStyle name="LS Output Table No. 2+ 4 2 2 2 3" xfId="36350"/>
    <cellStyle name="LS Output Table No. 2+ 4 2 2 2 4" xfId="36351"/>
    <cellStyle name="LS Output Table No. 2+ 4 2 2 2 5" xfId="36352"/>
    <cellStyle name="LS Output Table No. 2+ 4 2 2 2 6" xfId="36353"/>
    <cellStyle name="LS Output Table No. 2+ 4 2 2 2 7" xfId="36354"/>
    <cellStyle name="LS Output Table No. 2+ 4 2 2 2 8" xfId="36355"/>
    <cellStyle name="LS Output Table No. 2+ 4 2 2 2 9" xfId="36356"/>
    <cellStyle name="LS Output Table No. 2+ 4 2 2 3" xfId="36357"/>
    <cellStyle name="LS Output Table No. 2+ 4 2 2 4" xfId="36358"/>
    <cellStyle name="LS Output Table No. 2+ 4 2 2 5" xfId="36359"/>
    <cellStyle name="LS Output Table No. 2+ 4 2 2 6" xfId="36360"/>
    <cellStyle name="LS Output Table No. 2+ 4 2 2 7" xfId="36361"/>
    <cellStyle name="LS Output Table No. 2+ 4 2 2 8" xfId="36362"/>
    <cellStyle name="LS Output Table No. 2+ 4 2 2 9" xfId="36363"/>
    <cellStyle name="LS Output Table No. 2+ 4 2 3" xfId="36364"/>
    <cellStyle name="LS Output Table No. 2+ 4 2 3 2" xfId="36365"/>
    <cellStyle name="LS Output Table No. 2+ 4 2 3 3" xfId="36366"/>
    <cellStyle name="LS Output Table No. 2+ 4 2 3 4" xfId="36367"/>
    <cellStyle name="LS Output Table No. 2+ 4 2 3 5" xfId="36368"/>
    <cellStyle name="LS Output Table No. 2+ 4 2 3 6" xfId="36369"/>
    <cellStyle name="LS Output Table No. 2+ 4 2 3 7" xfId="36370"/>
    <cellStyle name="LS Output Table No. 2+ 4 2 3 8" xfId="36371"/>
    <cellStyle name="LS Output Table No. 2+ 4 2 3 9" xfId="36372"/>
    <cellStyle name="LS Output Table No. 2+ 4 2 4" xfId="36373"/>
    <cellStyle name="LS Output Table No. 2+ 4 2 5" xfId="36374"/>
    <cellStyle name="LS Output Table No. 2+ 4 2 6" xfId="36375"/>
    <cellStyle name="LS Output Table No. 2+ 4 2 7" xfId="36376"/>
    <cellStyle name="LS Output Table No. 2+ 4 2 8" xfId="36377"/>
    <cellStyle name="LS Output Table No. 2+ 4 2 9" xfId="36378"/>
    <cellStyle name="LS Output Table No. 2+ 4 3" xfId="36379"/>
    <cellStyle name="LS Output Table No. 2+ 4 3 10" xfId="36380"/>
    <cellStyle name="LS Output Table No. 2+ 4 3 2" xfId="36381"/>
    <cellStyle name="LS Output Table No. 2+ 4 3 2 2" xfId="36382"/>
    <cellStyle name="LS Output Table No. 2+ 4 3 2 3" xfId="36383"/>
    <cellStyle name="LS Output Table No. 2+ 4 3 2 4" xfId="36384"/>
    <cellStyle name="LS Output Table No. 2+ 4 3 2 5" xfId="36385"/>
    <cellStyle name="LS Output Table No. 2+ 4 3 2 6" xfId="36386"/>
    <cellStyle name="LS Output Table No. 2+ 4 3 2 7" xfId="36387"/>
    <cellStyle name="LS Output Table No. 2+ 4 3 2 8" xfId="36388"/>
    <cellStyle name="LS Output Table No. 2+ 4 3 2 9" xfId="36389"/>
    <cellStyle name="LS Output Table No. 2+ 4 3 3" xfId="36390"/>
    <cellStyle name="LS Output Table No. 2+ 4 3 4" xfId="36391"/>
    <cellStyle name="LS Output Table No. 2+ 4 3 5" xfId="36392"/>
    <cellStyle name="LS Output Table No. 2+ 4 3 6" xfId="36393"/>
    <cellStyle name="LS Output Table No. 2+ 4 3 7" xfId="36394"/>
    <cellStyle name="LS Output Table No. 2+ 4 3 8" xfId="36395"/>
    <cellStyle name="LS Output Table No. 2+ 4 3 9" xfId="36396"/>
    <cellStyle name="LS Output Table No. 2+ 4 4" xfId="36397"/>
    <cellStyle name="LS Output Table No. 2+ 4 4 2" xfId="36398"/>
    <cellStyle name="LS Output Table No. 2+ 4 4 3" xfId="36399"/>
    <cellStyle name="LS Output Table No. 2+ 4 4 4" xfId="36400"/>
    <cellStyle name="LS Output Table No. 2+ 4 4 5" xfId="36401"/>
    <cellStyle name="LS Output Table No. 2+ 4 4 6" xfId="36402"/>
    <cellStyle name="LS Output Table No. 2+ 4 4 7" xfId="36403"/>
    <cellStyle name="LS Output Table No. 2+ 4 4 8" xfId="36404"/>
    <cellStyle name="LS Output Table No. 2+ 4 4 9" xfId="36405"/>
    <cellStyle name="LS Output Table No. 2+ 4 5" xfId="36406"/>
    <cellStyle name="LS Output Table No. 2+ 4 6" xfId="36407"/>
    <cellStyle name="LS Output Table No. 2+ 4 7" xfId="36408"/>
    <cellStyle name="LS Output Table No. 2+ 4 8" xfId="36409"/>
    <cellStyle name="LS Output Table No. 2+ 4 9" xfId="36410"/>
    <cellStyle name="LS Output Table No. 2+ 5" xfId="36411"/>
    <cellStyle name="LS Output Table No. 2+ 5 10" xfId="36412"/>
    <cellStyle name="LS Output Table No. 2+ 5 11" xfId="36413"/>
    <cellStyle name="LS Output Table No. 2+ 5 12" xfId="36414"/>
    <cellStyle name="LS Output Table No. 2+ 5 2" xfId="36415"/>
    <cellStyle name="LS Output Table No. 2+ 5 2 10" xfId="36416"/>
    <cellStyle name="LS Output Table No. 2+ 5 2 11" xfId="36417"/>
    <cellStyle name="LS Output Table No. 2+ 5 2 2" xfId="36418"/>
    <cellStyle name="LS Output Table No. 2+ 5 2 2 10" xfId="36419"/>
    <cellStyle name="LS Output Table No. 2+ 5 2 2 2" xfId="36420"/>
    <cellStyle name="LS Output Table No. 2+ 5 2 2 2 2" xfId="36421"/>
    <cellStyle name="LS Output Table No. 2+ 5 2 2 2 3" xfId="36422"/>
    <cellStyle name="LS Output Table No. 2+ 5 2 2 2 4" xfId="36423"/>
    <cellStyle name="LS Output Table No. 2+ 5 2 2 2 5" xfId="36424"/>
    <cellStyle name="LS Output Table No. 2+ 5 2 2 2 6" xfId="36425"/>
    <cellStyle name="LS Output Table No. 2+ 5 2 2 2 7" xfId="36426"/>
    <cellStyle name="LS Output Table No. 2+ 5 2 2 2 8" xfId="36427"/>
    <cellStyle name="LS Output Table No. 2+ 5 2 2 2 9" xfId="36428"/>
    <cellStyle name="LS Output Table No. 2+ 5 2 2 3" xfId="36429"/>
    <cellStyle name="LS Output Table No. 2+ 5 2 2 4" xfId="36430"/>
    <cellStyle name="LS Output Table No. 2+ 5 2 2 5" xfId="36431"/>
    <cellStyle name="LS Output Table No. 2+ 5 2 2 6" xfId="36432"/>
    <cellStyle name="LS Output Table No. 2+ 5 2 2 7" xfId="36433"/>
    <cellStyle name="LS Output Table No. 2+ 5 2 2 8" xfId="36434"/>
    <cellStyle name="LS Output Table No. 2+ 5 2 2 9" xfId="36435"/>
    <cellStyle name="LS Output Table No. 2+ 5 2 3" xfId="36436"/>
    <cellStyle name="LS Output Table No. 2+ 5 2 3 2" xfId="36437"/>
    <cellStyle name="LS Output Table No. 2+ 5 2 3 3" xfId="36438"/>
    <cellStyle name="LS Output Table No. 2+ 5 2 3 4" xfId="36439"/>
    <cellStyle name="LS Output Table No. 2+ 5 2 3 5" xfId="36440"/>
    <cellStyle name="LS Output Table No. 2+ 5 2 3 6" xfId="36441"/>
    <cellStyle name="LS Output Table No. 2+ 5 2 3 7" xfId="36442"/>
    <cellStyle name="LS Output Table No. 2+ 5 2 3 8" xfId="36443"/>
    <cellStyle name="LS Output Table No. 2+ 5 2 3 9" xfId="36444"/>
    <cellStyle name="LS Output Table No. 2+ 5 2 4" xfId="36445"/>
    <cellStyle name="LS Output Table No. 2+ 5 2 5" xfId="36446"/>
    <cellStyle name="LS Output Table No. 2+ 5 2 6" xfId="36447"/>
    <cellStyle name="LS Output Table No. 2+ 5 2 7" xfId="36448"/>
    <cellStyle name="LS Output Table No. 2+ 5 2 8" xfId="36449"/>
    <cellStyle name="LS Output Table No. 2+ 5 2 9" xfId="36450"/>
    <cellStyle name="LS Output Table No. 2+ 5 3" xfId="36451"/>
    <cellStyle name="LS Output Table No. 2+ 5 3 10" xfId="36452"/>
    <cellStyle name="LS Output Table No. 2+ 5 3 2" xfId="36453"/>
    <cellStyle name="LS Output Table No. 2+ 5 3 2 2" xfId="36454"/>
    <cellStyle name="LS Output Table No. 2+ 5 3 2 3" xfId="36455"/>
    <cellStyle name="LS Output Table No. 2+ 5 3 2 4" xfId="36456"/>
    <cellStyle name="LS Output Table No. 2+ 5 3 2 5" xfId="36457"/>
    <cellStyle name="LS Output Table No. 2+ 5 3 2 6" xfId="36458"/>
    <cellStyle name="LS Output Table No. 2+ 5 3 2 7" xfId="36459"/>
    <cellStyle name="LS Output Table No. 2+ 5 3 2 8" xfId="36460"/>
    <cellStyle name="LS Output Table No. 2+ 5 3 2 9" xfId="36461"/>
    <cellStyle name="LS Output Table No. 2+ 5 3 3" xfId="36462"/>
    <cellStyle name="LS Output Table No. 2+ 5 3 4" xfId="36463"/>
    <cellStyle name="LS Output Table No. 2+ 5 3 5" xfId="36464"/>
    <cellStyle name="LS Output Table No. 2+ 5 3 6" xfId="36465"/>
    <cellStyle name="LS Output Table No. 2+ 5 3 7" xfId="36466"/>
    <cellStyle name="LS Output Table No. 2+ 5 3 8" xfId="36467"/>
    <cellStyle name="LS Output Table No. 2+ 5 3 9" xfId="36468"/>
    <cellStyle name="LS Output Table No. 2+ 5 4" xfId="36469"/>
    <cellStyle name="LS Output Table No. 2+ 5 4 2" xfId="36470"/>
    <cellStyle name="LS Output Table No. 2+ 5 4 3" xfId="36471"/>
    <cellStyle name="LS Output Table No. 2+ 5 4 4" xfId="36472"/>
    <cellStyle name="LS Output Table No. 2+ 5 4 5" xfId="36473"/>
    <cellStyle name="LS Output Table No. 2+ 5 4 6" xfId="36474"/>
    <cellStyle name="LS Output Table No. 2+ 5 4 7" xfId="36475"/>
    <cellStyle name="LS Output Table No. 2+ 5 4 8" xfId="36476"/>
    <cellStyle name="LS Output Table No. 2+ 5 4 9" xfId="36477"/>
    <cellStyle name="LS Output Table No. 2+ 5 5" xfId="36478"/>
    <cellStyle name="LS Output Table No. 2+ 5 6" xfId="36479"/>
    <cellStyle name="LS Output Table No. 2+ 5 7" xfId="36480"/>
    <cellStyle name="LS Output Table No. 2+ 5 8" xfId="36481"/>
    <cellStyle name="LS Output Table No. 2+ 5 9" xfId="36482"/>
    <cellStyle name="LS Output Table No. 2+ 6" xfId="36483"/>
    <cellStyle name="LS Output Table No. 2+ 6 10" xfId="36484"/>
    <cellStyle name="LS Output Table No. 2+ 6 11" xfId="36485"/>
    <cellStyle name="LS Output Table No. 2+ 6 12" xfId="36486"/>
    <cellStyle name="LS Output Table No. 2+ 6 2" xfId="36487"/>
    <cellStyle name="LS Output Table No. 2+ 6 2 10" xfId="36488"/>
    <cellStyle name="LS Output Table No. 2+ 6 2 11" xfId="36489"/>
    <cellStyle name="LS Output Table No. 2+ 6 2 2" xfId="36490"/>
    <cellStyle name="LS Output Table No. 2+ 6 2 2 10" xfId="36491"/>
    <cellStyle name="LS Output Table No. 2+ 6 2 2 2" xfId="36492"/>
    <cellStyle name="LS Output Table No. 2+ 6 2 2 2 2" xfId="36493"/>
    <cellStyle name="LS Output Table No. 2+ 6 2 2 2 3" xfId="36494"/>
    <cellStyle name="LS Output Table No. 2+ 6 2 2 2 4" xfId="36495"/>
    <cellStyle name="LS Output Table No. 2+ 6 2 2 2 5" xfId="36496"/>
    <cellStyle name="LS Output Table No. 2+ 6 2 2 2 6" xfId="36497"/>
    <cellStyle name="LS Output Table No. 2+ 6 2 2 2 7" xfId="36498"/>
    <cellStyle name="LS Output Table No. 2+ 6 2 2 2 8" xfId="36499"/>
    <cellStyle name="LS Output Table No. 2+ 6 2 2 2 9" xfId="36500"/>
    <cellStyle name="LS Output Table No. 2+ 6 2 2 3" xfId="36501"/>
    <cellStyle name="LS Output Table No. 2+ 6 2 2 4" xfId="36502"/>
    <cellStyle name="LS Output Table No. 2+ 6 2 2 5" xfId="36503"/>
    <cellStyle name="LS Output Table No. 2+ 6 2 2 6" xfId="36504"/>
    <cellStyle name="LS Output Table No. 2+ 6 2 2 7" xfId="36505"/>
    <cellStyle name="LS Output Table No. 2+ 6 2 2 8" xfId="36506"/>
    <cellStyle name="LS Output Table No. 2+ 6 2 2 9" xfId="36507"/>
    <cellStyle name="LS Output Table No. 2+ 6 2 3" xfId="36508"/>
    <cellStyle name="LS Output Table No. 2+ 6 2 3 2" xfId="36509"/>
    <cellStyle name="LS Output Table No. 2+ 6 2 3 3" xfId="36510"/>
    <cellStyle name="LS Output Table No. 2+ 6 2 3 4" xfId="36511"/>
    <cellStyle name="LS Output Table No. 2+ 6 2 3 5" xfId="36512"/>
    <cellStyle name="LS Output Table No. 2+ 6 2 3 6" xfId="36513"/>
    <cellStyle name="LS Output Table No. 2+ 6 2 3 7" xfId="36514"/>
    <cellStyle name="LS Output Table No. 2+ 6 2 3 8" xfId="36515"/>
    <cellStyle name="LS Output Table No. 2+ 6 2 3 9" xfId="36516"/>
    <cellStyle name="LS Output Table No. 2+ 6 2 4" xfId="36517"/>
    <cellStyle name="LS Output Table No. 2+ 6 2 5" xfId="36518"/>
    <cellStyle name="LS Output Table No. 2+ 6 2 6" xfId="36519"/>
    <cellStyle name="LS Output Table No. 2+ 6 2 7" xfId="36520"/>
    <cellStyle name="LS Output Table No. 2+ 6 2 8" xfId="36521"/>
    <cellStyle name="LS Output Table No. 2+ 6 2 9" xfId="36522"/>
    <cellStyle name="LS Output Table No. 2+ 6 3" xfId="36523"/>
    <cellStyle name="LS Output Table No. 2+ 6 3 10" xfId="36524"/>
    <cellStyle name="LS Output Table No. 2+ 6 3 2" xfId="36525"/>
    <cellStyle name="LS Output Table No. 2+ 6 3 2 2" xfId="36526"/>
    <cellStyle name="LS Output Table No. 2+ 6 3 2 3" xfId="36527"/>
    <cellStyle name="LS Output Table No. 2+ 6 3 2 4" xfId="36528"/>
    <cellStyle name="LS Output Table No. 2+ 6 3 2 5" xfId="36529"/>
    <cellStyle name="LS Output Table No. 2+ 6 3 2 6" xfId="36530"/>
    <cellStyle name="LS Output Table No. 2+ 6 3 2 7" xfId="36531"/>
    <cellStyle name="LS Output Table No. 2+ 6 3 2 8" xfId="36532"/>
    <cellStyle name="LS Output Table No. 2+ 6 3 2 9" xfId="36533"/>
    <cellStyle name="LS Output Table No. 2+ 6 3 3" xfId="36534"/>
    <cellStyle name="LS Output Table No. 2+ 6 3 4" xfId="36535"/>
    <cellStyle name="LS Output Table No. 2+ 6 3 5" xfId="36536"/>
    <cellStyle name="LS Output Table No. 2+ 6 3 6" xfId="36537"/>
    <cellStyle name="LS Output Table No. 2+ 6 3 7" xfId="36538"/>
    <cellStyle name="LS Output Table No. 2+ 6 3 8" xfId="36539"/>
    <cellStyle name="LS Output Table No. 2+ 6 3 9" xfId="36540"/>
    <cellStyle name="LS Output Table No. 2+ 6 4" xfId="36541"/>
    <cellStyle name="LS Output Table No. 2+ 6 4 2" xfId="36542"/>
    <cellStyle name="LS Output Table No. 2+ 6 4 3" xfId="36543"/>
    <cellStyle name="LS Output Table No. 2+ 6 4 4" xfId="36544"/>
    <cellStyle name="LS Output Table No. 2+ 6 4 5" xfId="36545"/>
    <cellStyle name="LS Output Table No. 2+ 6 4 6" xfId="36546"/>
    <cellStyle name="LS Output Table No. 2+ 6 4 7" xfId="36547"/>
    <cellStyle name="LS Output Table No. 2+ 6 4 8" xfId="36548"/>
    <cellStyle name="LS Output Table No. 2+ 6 4 9" xfId="36549"/>
    <cellStyle name="LS Output Table No. 2+ 6 5" xfId="36550"/>
    <cellStyle name="LS Output Table No. 2+ 6 6" xfId="36551"/>
    <cellStyle name="LS Output Table No. 2+ 6 7" xfId="36552"/>
    <cellStyle name="LS Output Table No. 2+ 6 8" xfId="36553"/>
    <cellStyle name="LS Output Table No. 2+ 6 9" xfId="36554"/>
    <cellStyle name="LS Output Table No. 2+ 7" xfId="36555"/>
    <cellStyle name="LS Output Table No. 2+ 7 10" xfId="36556"/>
    <cellStyle name="LS Output Table No. 2+ 7 11" xfId="36557"/>
    <cellStyle name="LS Output Table No. 2+ 7 12" xfId="36558"/>
    <cellStyle name="LS Output Table No. 2+ 7 2" xfId="36559"/>
    <cellStyle name="LS Output Table No. 2+ 7 2 10" xfId="36560"/>
    <cellStyle name="LS Output Table No. 2+ 7 2 11" xfId="36561"/>
    <cellStyle name="LS Output Table No. 2+ 7 2 2" xfId="36562"/>
    <cellStyle name="LS Output Table No. 2+ 7 2 2 10" xfId="36563"/>
    <cellStyle name="LS Output Table No. 2+ 7 2 2 2" xfId="36564"/>
    <cellStyle name="LS Output Table No. 2+ 7 2 2 2 2" xfId="36565"/>
    <cellStyle name="LS Output Table No. 2+ 7 2 2 2 3" xfId="36566"/>
    <cellStyle name="LS Output Table No. 2+ 7 2 2 2 4" xfId="36567"/>
    <cellStyle name="LS Output Table No. 2+ 7 2 2 2 5" xfId="36568"/>
    <cellStyle name="LS Output Table No. 2+ 7 2 2 2 6" xfId="36569"/>
    <cellStyle name="LS Output Table No. 2+ 7 2 2 2 7" xfId="36570"/>
    <cellStyle name="LS Output Table No. 2+ 7 2 2 2 8" xfId="36571"/>
    <cellStyle name="LS Output Table No. 2+ 7 2 2 2 9" xfId="36572"/>
    <cellStyle name="LS Output Table No. 2+ 7 2 2 3" xfId="36573"/>
    <cellStyle name="LS Output Table No. 2+ 7 2 2 4" xfId="36574"/>
    <cellStyle name="LS Output Table No. 2+ 7 2 2 5" xfId="36575"/>
    <cellStyle name="LS Output Table No. 2+ 7 2 2 6" xfId="36576"/>
    <cellStyle name="LS Output Table No. 2+ 7 2 2 7" xfId="36577"/>
    <cellStyle name="LS Output Table No. 2+ 7 2 2 8" xfId="36578"/>
    <cellStyle name="LS Output Table No. 2+ 7 2 2 9" xfId="36579"/>
    <cellStyle name="LS Output Table No. 2+ 7 2 3" xfId="36580"/>
    <cellStyle name="LS Output Table No. 2+ 7 2 3 2" xfId="36581"/>
    <cellStyle name="LS Output Table No. 2+ 7 2 3 3" xfId="36582"/>
    <cellStyle name="LS Output Table No. 2+ 7 2 3 4" xfId="36583"/>
    <cellStyle name="LS Output Table No. 2+ 7 2 3 5" xfId="36584"/>
    <cellStyle name="LS Output Table No. 2+ 7 2 3 6" xfId="36585"/>
    <cellStyle name="LS Output Table No. 2+ 7 2 3 7" xfId="36586"/>
    <cellStyle name="LS Output Table No. 2+ 7 2 3 8" xfId="36587"/>
    <cellStyle name="LS Output Table No. 2+ 7 2 3 9" xfId="36588"/>
    <cellStyle name="LS Output Table No. 2+ 7 2 4" xfId="36589"/>
    <cellStyle name="LS Output Table No. 2+ 7 2 5" xfId="36590"/>
    <cellStyle name="LS Output Table No. 2+ 7 2 6" xfId="36591"/>
    <cellStyle name="LS Output Table No. 2+ 7 2 7" xfId="36592"/>
    <cellStyle name="LS Output Table No. 2+ 7 2 8" xfId="36593"/>
    <cellStyle name="LS Output Table No. 2+ 7 2 9" xfId="36594"/>
    <cellStyle name="LS Output Table No. 2+ 7 3" xfId="36595"/>
    <cellStyle name="LS Output Table No. 2+ 7 3 10" xfId="36596"/>
    <cellStyle name="LS Output Table No. 2+ 7 3 2" xfId="36597"/>
    <cellStyle name="LS Output Table No. 2+ 7 3 2 2" xfId="36598"/>
    <cellStyle name="LS Output Table No. 2+ 7 3 2 3" xfId="36599"/>
    <cellStyle name="LS Output Table No. 2+ 7 3 2 4" xfId="36600"/>
    <cellStyle name="LS Output Table No. 2+ 7 3 2 5" xfId="36601"/>
    <cellStyle name="LS Output Table No. 2+ 7 3 2 6" xfId="36602"/>
    <cellStyle name="LS Output Table No. 2+ 7 3 2 7" xfId="36603"/>
    <cellStyle name="LS Output Table No. 2+ 7 3 2 8" xfId="36604"/>
    <cellStyle name="LS Output Table No. 2+ 7 3 2 9" xfId="36605"/>
    <cellStyle name="LS Output Table No. 2+ 7 3 3" xfId="36606"/>
    <cellStyle name="LS Output Table No. 2+ 7 3 4" xfId="36607"/>
    <cellStyle name="LS Output Table No. 2+ 7 3 5" xfId="36608"/>
    <cellStyle name="LS Output Table No. 2+ 7 3 6" xfId="36609"/>
    <cellStyle name="LS Output Table No. 2+ 7 3 7" xfId="36610"/>
    <cellStyle name="LS Output Table No. 2+ 7 3 8" xfId="36611"/>
    <cellStyle name="LS Output Table No. 2+ 7 3 9" xfId="36612"/>
    <cellStyle name="LS Output Table No. 2+ 7 4" xfId="36613"/>
    <cellStyle name="LS Output Table No. 2+ 7 4 2" xfId="36614"/>
    <cellStyle name="LS Output Table No. 2+ 7 4 3" xfId="36615"/>
    <cellStyle name="LS Output Table No. 2+ 7 4 4" xfId="36616"/>
    <cellStyle name="LS Output Table No. 2+ 7 4 5" xfId="36617"/>
    <cellStyle name="LS Output Table No. 2+ 7 4 6" xfId="36618"/>
    <cellStyle name="LS Output Table No. 2+ 7 4 7" xfId="36619"/>
    <cellStyle name="LS Output Table No. 2+ 7 4 8" xfId="36620"/>
    <cellStyle name="LS Output Table No. 2+ 7 4 9" xfId="36621"/>
    <cellStyle name="LS Output Table No. 2+ 7 5" xfId="36622"/>
    <cellStyle name="LS Output Table No. 2+ 7 6" xfId="36623"/>
    <cellStyle name="LS Output Table No. 2+ 7 7" xfId="36624"/>
    <cellStyle name="LS Output Table No. 2+ 7 8" xfId="36625"/>
    <cellStyle name="LS Output Table No. 2+ 7 9" xfId="36626"/>
    <cellStyle name="LS Output Table No. 2+ 8" xfId="36627"/>
    <cellStyle name="LS Output Table No. 2+ 8 10" xfId="36628"/>
    <cellStyle name="LS Output Table No. 2+ 8 11" xfId="36629"/>
    <cellStyle name="LS Output Table No. 2+ 8 12" xfId="36630"/>
    <cellStyle name="LS Output Table No. 2+ 8 2" xfId="36631"/>
    <cellStyle name="LS Output Table No. 2+ 8 2 10" xfId="36632"/>
    <cellStyle name="LS Output Table No. 2+ 8 2 11" xfId="36633"/>
    <cellStyle name="LS Output Table No. 2+ 8 2 2" xfId="36634"/>
    <cellStyle name="LS Output Table No. 2+ 8 2 2 10" xfId="36635"/>
    <cellStyle name="LS Output Table No. 2+ 8 2 2 2" xfId="36636"/>
    <cellStyle name="LS Output Table No. 2+ 8 2 2 2 2" xfId="36637"/>
    <cellStyle name="LS Output Table No. 2+ 8 2 2 2 3" xfId="36638"/>
    <cellStyle name="LS Output Table No. 2+ 8 2 2 2 4" xfId="36639"/>
    <cellStyle name="LS Output Table No. 2+ 8 2 2 2 5" xfId="36640"/>
    <cellStyle name="LS Output Table No. 2+ 8 2 2 2 6" xfId="36641"/>
    <cellStyle name="LS Output Table No. 2+ 8 2 2 2 7" xfId="36642"/>
    <cellStyle name="LS Output Table No. 2+ 8 2 2 2 8" xfId="36643"/>
    <cellStyle name="LS Output Table No. 2+ 8 2 2 2 9" xfId="36644"/>
    <cellStyle name="LS Output Table No. 2+ 8 2 2 3" xfId="36645"/>
    <cellStyle name="LS Output Table No. 2+ 8 2 2 4" xfId="36646"/>
    <cellStyle name="LS Output Table No. 2+ 8 2 2 5" xfId="36647"/>
    <cellStyle name="LS Output Table No. 2+ 8 2 2 6" xfId="36648"/>
    <cellStyle name="LS Output Table No. 2+ 8 2 2 7" xfId="36649"/>
    <cellStyle name="LS Output Table No. 2+ 8 2 2 8" xfId="36650"/>
    <cellStyle name="LS Output Table No. 2+ 8 2 2 9" xfId="36651"/>
    <cellStyle name="LS Output Table No. 2+ 8 2 3" xfId="36652"/>
    <cellStyle name="LS Output Table No. 2+ 8 2 3 2" xfId="36653"/>
    <cellStyle name="LS Output Table No. 2+ 8 2 3 3" xfId="36654"/>
    <cellStyle name="LS Output Table No. 2+ 8 2 3 4" xfId="36655"/>
    <cellStyle name="LS Output Table No. 2+ 8 2 3 5" xfId="36656"/>
    <cellStyle name="LS Output Table No. 2+ 8 2 3 6" xfId="36657"/>
    <cellStyle name="LS Output Table No. 2+ 8 2 3 7" xfId="36658"/>
    <cellStyle name="LS Output Table No. 2+ 8 2 3 8" xfId="36659"/>
    <cellStyle name="LS Output Table No. 2+ 8 2 3 9" xfId="36660"/>
    <cellStyle name="LS Output Table No. 2+ 8 2 4" xfId="36661"/>
    <cellStyle name="LS Output Table No. 2+ 8 2 5" xfId="36662"/>
    <cellStyle name="LS Output Table No. 2+ 8 2 6" xfId="36663"/>
    <cellStyle name="LS Output Table No. 2+ 8 2 7" xfId="36664"/>
    <cellStyle name="LS Output Table No. 2+ 8 2 8" xfId="36665"/>
    <cellStyle name="LS Output Table No. 2+ 8 2 9" xfId="36666"/>
    <cellStyle name="LS Output Table No. 2+ 8 3" xfId="36667"/>
    <cellStyle name="LS Output Table No. 2+ 8 3 10" xfId="36668"/>
    <cellStyle name="LS Output Table No. 2+ 8 3 2" xfId="36669"/>
    <cellStyle name="LS Output Table No. 2+ 8 3 2 2" xfId="36670"/>
    <cellStyle name="LS Output Table No. 2+ 8 3 2 3" xfId="36671"/>
    <cellStyle name="LS Output Table No. 2+ 8 3 2 4" xfId="36672"/>
    <cellStyle name="LS Output Table No. 2+ 8 3 2 5" xfId="36673"/>
    <cellStyle name="LS Output Table No. 2+ 8 3 2 6" xfId="36674"/>
    <cellStyle name="LS Output Table No. 2+ 8 3 2 7" xfId="36675"/>
    <cellStyle name="LS Output Table No. 2+ 8 3 2 8" xfId="36676"/>
    <cellStyle name="LS Output Table No. 2+ 8 3 2 9" xfId="36677"/>
    <cellStyle name="LS Output Table No. 2+ 8 3 3" xfId="36678"/>
    <cellStyle name="LS Output Table No. 2+ 8 3 4" xfId="36679"/>
    <cellStyle name="LS Output Table No. 2+ 8 3 5" xfId="36680"/>
    <cellStyle name="LS Output Table No. 2+ 8 3 6" xfId="36681"/>
    <cellStyle name="LS Output Table No. 2+ 8 3 7" xfId="36682"/>
    <cellStyle name="LS Output Table No. 2+ 8 3 8" xfId="36683"/>
    <cellStyle name="LS Output Table No. 2+ 8 3 9" xfId="36684"/>
    <cellStyle name="LS Output Table No. 2+ 8 4" xfId="36685"/>
    <cellStyle name="LS Output Table No. 2+ 8 4 2" xfId="36686"/>
    <cellStyle name="LS Output Table No. 2+ 8 4 3" xfId="36687"/>
    <cellStyle name="LS Output Table No. 2+ 8 4 4" xfId="36688"/>
    <cellStyle name="LS Output Table No. 2+ 8 4 5" xfId="36689"/>
    <cellStyle name="LS Output Table No. 2+ 8 4 6" xfId="36690"/>
    <cellStyle name="LS Output Table No. 2+ 8 4 7" xfId="36691"/>
    <cellStyle name="LS Output Table No. 2+ 8 4 8" xfId="36692"/>
    <cellStyle name="LS Output Table No. 2+ 8 4 9" xfId="36693"/>
    <cellStyle name="LS Output Table No. 2+ 8 5" xfId="36694"/>
    <cellStyle name="LS Output Table No. 2+ 8 6" xfId="36695"/>
    <cellStyle name="LS Output Table No. 2+ 8 7" xfId="36696"/>
    <cellStyle name="LS Output Table No. 2+ 8 8" xfId="36697"/>
    <cellStyle name="LS Output Table No. 2+ 8 9" xfId="36698"/>
    <cellStyle name="LS Output Table No. 2+ 9" xfId="36699"/>
    <cellStyle name="LS Output Table No. 2+ 9 10" xfId="36700"/>
    <cellStyle name="LS Output Table No. 2+ 9 11" xfId="36701"/>
    <cellStyle name="LS Output Table No. 2+ 9 12" xfId="36702"/>
    <cellStyle name="LS Output Table No. 2+ 9 2" xfId="36703"/>
    <cellStyle name="LS Output Table No. 2+ 9 2 10" xfId="36704"/>
    <cellStyle name="LS Output Table No. 2+ 9 2 11" xfId="36705"/>
    <cellStyle name="LS Output Table No. 2+ 9 2 2" xfId="36706"/>
    <cellStyle name="LS Output Table No. 2+ 9 2 2 10" xfId="36707"/>
    <cellStyle name="LS Output Table No. 2+ 9 2 2 2" xfId="36708"/>
    <cellStyle name="LS Output Table No. 2+ 9 2 2 2 2" xfId="36709"/>
    <cellStyle name="LS Output Table No. 2+ 9 2 2 2 3" xfId="36710"/>
    <cellStyle name="LS Output Table No. 2+ 9 2 2 2 4" xfId="36711"/>
    <cellStyle name="LS Output Table No. 2+ 9 2 2 2 5" xfId="36712"/>
    <cellStyle name="LS Output Table No. 2+ 9 2 2 2 6" xfId="36713"/>
    <cellStyle name="LS Output Table No. 2+ 9 2 2 2 7" xfId="36714"/>
    <cellStyle name="LS Output Table No. 2+ 9 2 2 2 8" xfId="36715"/>
    <cellStyle name="LS Output Table No. 2+ 9 2 2 2 9" xfId="36716"/>
    <cellStyle name="LS Output Table No. 2+ 9 2 2 3" xfId="36717"/>
    <cellStyle name="LS Output Table No. 2+ 9 2 2 4" xfId="36718"/>
    <cellStyle name="LS Output Table No. 2+ 9 2 2 5" xfId="36719"/>
    <cellStyle name="LS Output Table No. 2+ 9 2 2 6" xfId="36720"/>
    <cellStyle name="LS Output Table No. 2+ 9 2 2 7" xfId="36721"/>
    <cellStyle name="LS Output Table No. 2+ 9 2 2 8" xfId="36722"/>
    <cellStyle name="LS Output Table No. 2+ 9 2 2 9" xfId="36723"/>
    <cellStyle name="LS Output Table No. 2+ 9 2 3" xfId="36724"/>
    <cellStyle name="LS Output Table No. 2+ 9 2 3 2" xfId="36725"/>
    <cellStyle name="LS Output Table No. 2+ 9 2 3 3" xfId="36726"/>
    <cellStyle name="LS Output Table No. 2+ 9 2 3 4" xfId="36727"/>
    <cellStyle name="LS Output Table No. 2+ 9 2 3 5" xfId="36728"/>
    <cellStyle name="LS Output Table No. 2+ 9 2 3 6" xfId="36729"/>
    <cellStyle name="LS Output Table No. 2+ 9 2 3 7" xfId="36730"/>
    <cellStyle name="LS Output Table No. 2+ 9 2 3 8" xfId="36731"/>
    <cellStyle name="LS Output Table No. 2+ 9 2 3 9" xfId="36732"/>
    <cellStyle name="LS Output Table No. 2+ 9 2 4" xfId="36733"/>
    <cellStyle name="LS Output Table No. 2+ 9 2 5" xfId="36734"/>
    <cellStyle name="LS Output Table No. 2+ 9 2 6" xfId="36735"/>
    <cellStyle name="LS Output Table No. 2+ 9 2 7" xfId="36736"/>
    <cellStyle name="LS Output Table No. 2+ 9 2 8" xfId="36737"/>
    <cellStyle name="LS Output Table No. 2+ 9 2 9" xfId="36738"/>
    <cellStyle name="LS Output Table No. 2+ 9 3" xfId="36739"/>
    <cellStyle name="LS Output Table No. 2+ 9 3 10" xfId="36740"/>
    <cellStyle name="LS Output Table No. 2+ 9 3 2" xfId="36741"/>
    <cellStyle name="LS Output Table No. 2+ 9 3 2 2" xfId="36742"/>
    <cellStyle name="LS Output Table No. 2+ 9 3 2 3" xfId="36743"/>
    <cellStyle name="LS Output Table No. 2+ 9 3 2 4" xfId="36744"/>
    <cellStyle name="LS Output Table No. 2+ 9 3 2 5" xfId="36745"/>
    <cellStyle name="LS Output Table No. 2+ 9 3 2 6" xfId="36746"/>
    <cellStyle name="LS Output Table No. 2+ 9 3 2 7" xfId="36747"/>
    <cellStyle name="LS Output Table No. 2+ 9 3 2 8" xfId="36748"/>
    <cellStyle name="LS Output Table No. 2+ 9 3 2 9" xfId="36749"/>
    <cellStyle name="LS Output Table No. 2+ 9 3 3" xfId="36750"/>
    <cellStyle name="LS Output Table No. 2+ 9 3 4" xfId="36751"/>
    <cellStyle name="LS Output Table No. 2+ 9 3 5" xfId="36752"/>
    <cellStyle name="LS Output Table No. 2+ 9 3 6" xfId="36753"/>
    <cellStyle name="LS Output Table No. 2+ 9 3 7" xfId="36754"/>
    <cellStyle name="LS Output Table No. 2+ 9 3 8" xfId="36755"/>
    <cellStyle name="LS Output Table No. 2+ 9 3 9" xfId="36756"/>
    <cellStyle name="LS Output Table No. 2+ 9 4" xfId="36757"/>
    <cellStyle name="LS Output Table No. 2+ 9 4 2" xfId="36758"/>
    <cellStyle name="LS Output Table No. 2+ 9 4 3" xfId="36759"/>
    <cellStyle name="LS Output Table No. 2+ 9 4 4" xfId="36760"/>
    <cellStyle name="LS Output Table No. 2+ 9 4 5" xfId="36761"/>
    <cellStyle name="LS Output Table No. 2+ 9 4 6" xfId="36762"/>
    <cellStyle name="LS Output Table No. 2+ 9 4 7" xfId="36763"/>
    <cellStyle name="LS Output Table No. 2+ 9 4 8" xfId="36764"/>
    <cellStyle name="LS Output Table No. 2+ 9 4 9" xfId="36765"/>
    <cellStyle name="LS Output Table No. 2+ 9 5" xfId="36766"/>
    <cellStyle name="LS Output Table No. 2+ 9 6" xfId="36767"/>
    <cellStyle name="LS Output Table No. 2+ 9 7" xfId="36768"/>
    <cellStyle name="LS Output Table No. 2+ 9 8" xfId="36769"/>
    <cellStyle name="LS Output Table No. 2+ 9 9" xfId="36770"/>
    <cellStyle name="Middle Currency" xfId="36771"/>
    <cellStyle name="Middle Date" xfId="36772"/>
    <cellStyle name="Middle Multiple" xfId="36773"/>
    <cellStyle name="Middle Number" xfId="36774"/>
    <cellStyle name="Middle Percentage" xfId="36775"/>
    <cellStyle name="Middle Title / Name" xfId="36776"/>
    <cellStyle name="Middle Year" xfId="36777"/>
    <cellStyle name="Mine" xfId="36778"/>
    <cellStyle name="Model Name" xfId="36779"/>
    <cellStyle name="Model Name 2" xfId="36780"/>
    <cellStyle name="Model Name 3" xfId="36781"/>
    <cellStyle name="Model Name 4" xfId="36782"/>
    <cellStyle name="Model Name." xfId="36783"/>
    <cellStyle name="Model Name. 2" xfId="36784"/>
    <cellStyle name="Model Name_Book3" xfId="36785"/>
    <cellStyle name="Multiple" xfId="36786"/>
    <cellStyle name="Multiple." xfId="36787"/>
    <cellStyle name="Multiple. 2" xfId="36788"/>
    <cellStyle name="Neutral" xfId="11" builtinId="28" hidden="1"/>
    <cellStyle name="Neutral" xfId="74" builtinId="28" hidden="1" customBuiltin="1"/>
    <cellStyle name="Neutral 2" xfId="36789"/>
    <cellStyle name="Neutral 3" xfId="36790"/>
    <cellStyle name="Neutral 4" xfId="36791"/>
    <cellStyle name="Neutral 5" xfId="36792"/>
    <cellStyle name="Normal" xfId="0" builtinId="0" customBuiltin="1"/>
    <cellStyle name="Normal - Style1" xfId="36793"/>
    <cellStyle name="Normal 10" xfId="36794"/>
    <cellStyle name="Normal 10 2" xfId="36795"/>
    <cellStyle name="Normal 100" xfId="36796"/>
    <cellStyle name="Normal 100 10" xfId="36797"/>
    <cellStyle name="Normal 100 11" xfId="36798"/>
    <cellStyle name="Normal 100 2" xfId="36799"/>
    <cellStyle name="Normal 100 2 2" xfId="36800"/>
    <cellStyle name="Normal 100 2 2 2" xfId="36801"/>
    <cellStyle name="Normal 100 2 2 2 2" xfId="36802"/>
    <cellStyle name="Normal 100 2 2 2 2 2" xfId="36803"/>
    <cellStyle name="Normal 100 2 2 2 2 3" xfId="36804"/>
    <cellStyle name="Normal 100 2 2 2 2 4" xfId="36805"/>
    <cellStyle name="Normal 100 2 2 2 2 5" xfId="36806"/>
    <cellStyle name="Normal 100 2 2 2 2 6" xfId="36807"/>
    <cellStyle name="Normal 100 2 2 2 3" xfId="36808"/>
    <cellStyle name="Normal 100 2 2 2 4" xfId="36809"/>
    <cellStyle name="Normal 100 2 2 2 5" xfId="36810"/>
    <cellStyle name="Normal 100 2 2 2 6" xfId="36811"/>
    <cellStyle name="Normal 100 2 2 2 7" xfId="36812"/>
    <cellStyle name="Normal 100 2 2 3" xfId="36813"/>
    <cellStyle name="Normal 100 2 2 3 2" xfId="36814"/>
    <cellStyle name="Normal 100 2 2 3 3" xfId="36815"/>
    <cellStyle name="Normal 100 2 2 3 4" xfId="36816"/>
    <cellStyle name="Normal 100 2 2 3 5" xfId="36817"/>
    <cellStyle name="Normal 100 2 2 3 6" xfId="36818"/>
    <cellStyle name="Normal 100 2 2 4" xfId="36819"/>
    <cellStyle name="Normal 100 2 2 5" xfId="36820"/>
    <cellStyle name="Normal 100 2 2 6" xfId="36821"/>
    <cellStyle name="Normal 100 2 2 7" xfId="36822"/>
    <cellStyle name="Normal 100 2 2 8" xfId="36823"/>
    <cellStyle name="Normal 100 2 3" xfId="36824"/>
    <cellStyle name="Normal 100 2 3 2" xfId="36825"/>
    <cellStyle name="Normal 100 2 3 2 2" xfId="36826"/>
    <cellStyle name="Normal 100 2 3 2 3" xfId="36827"/>
    <cellStyle name="Normal 100 2 3 2 4" xfId="36828"/>
    <cellStyle name="Normal 100 2 3 2 5" xfId="36829"/>
    <cellStyle name="Normal 100 2 3 2 6" xfId="36830"/>
    <cellStyle name="Normal 100 2 3 3" xfId="36831"/>
    <cellStyle name="Normal 100 2 3 4" xfId="36832"/>
    <cellStyle name="Normal 100 2 3 5" xfId="36833"/>
    <cellStyle name="Normal 100 2 3 6" xfId="36834"/>
    <cellStyle name="Normal 100 2 3 7" xfId="36835"/>
    <cellStyle name="Normal 100 2 4" xfId="36836"/>
    <cellStyle name="Normal 100 2 4 2" xfId="36837"/>
    <cellStyle name="Normal 100 2 4 3" xfId="36838"/>
    <cellStyle name="Normal 100 2 4 4" xfId="36839"/>
    <cellStyle name="Normal 100 2 4 5" xfId="36840"/>
    <cellStyle name="Normal 100 2 4 6" xfId="36841"/>
    <cellStyle name="Normal 100 2 5" xfId="36842"/>
    <cellStyle name="Normal 100 2 6" xfId="36843"/>
    <cellStyle name="Normal 100 2 7" xfId="36844"/>
    <cellStyle name="Normal 100 2 8" xfId="36845"/>
    <cellStyle name="Normal 100 2 9" xfId="36846"/>
    <cellStyle name="Normal 100 3" xfId="36847"/>
    <cellStyle name="Normal 100 3 2" xfId="36848"/>
    <cellStyle name="Normal 100 3 2 2" xfId="36849"/>
    <cellStyle name="Normal 100 3 2 2 2" xfId="36850"/>
    <cellStyle name="Normal 100 3 2 2 2 2" xfId="36851"/>
    <cellStyle name="Normal 100 3 2 2 2 3" xfId="36852"/>
    <cellStyle name="Normal 100 3 2 2 2 4" xfId="36853"/>
    <cellStyle name="Normal 100 3 2 2 2 5" xfId="36854"/>
    <cellStyle name="Normal 100 3 2 2 2 6" xfId="36855"/>
    <cellStyle name="Normal 100 3 2 2 3" xfId="36856"/>
    <cellStyle name="Normal 100 3 2 2 4" xfId="36857"/>
    <cellStyle name="Normal 100 3 2 2 5" xfId="36858"/>
    <cellStyle name="Normal 100 3 2 2 6" xfId="36859"/>
    <cellStyle name="Normal 100 3 2 2 7" xfId="36860"/>
    <cellStyle name="Normal 100 3 2 3" xfId="36861"/>
    <cellStyle name="Normal 100 3 2 3 2" xfId="36862"/>
    <cellStyle name="Normal 100 3 2 3 3" xfId="36863"/>
    <cellStyle name="Normal 100 3 2 3 4" xfId="36864"/>
    <cellStyle name="Normal 100 3 2 3 5" xfId="36865"/>
    <cellStyle name="Normal 100 3 2 3 6" xfId="36866"/>
    <cellStyle name="Normal 100 3 2 4" xfId="36867"/>
    <cellStyle name="Normal 100 3 2 5" xfId="36868"/>
    <cellStyle name="Normal 100 3 2 6" xfId="36869"/>
    <cellStyle name="Normal 100 3 2 7" xfId="36870"/>
    <cellStyle name="Normal 100 3 2 8" xfId="36871"/>
    <cellStyle name="Normal 100 3 3" xfId="36872"/>
    <cellStyle name="Normal 100 3 3 2" xfId="36873"/>
    <cellStyle name="Normal 100 3 3 2 2" xfId="36874"/>
    <cellStyle name="Normal 100 3 3 2 3" xfId="36875"/>
    <cellStyle name="Normal 100 3 3 2 4" xfId="36876"/>
    <cellStyle name="Normal 100 3 3 2 5" xfId="36877"/>
    <cellStyle name="Normal 100 3 3 2 6" xfId="36878"/>
    <cellStyle name="Normal 100 3 3 3" xfId="36879"/>
    <cellStyle name="Normal 100 3 3 4" xfId="36880"/>
    <cellStyle name="Normal 100 3 3 5" xfId="36881"/>
    <cellStyle name="Normal 100 3 3 6" xfId="36882"/>
    <cellStyle name="Normal 100 3 3 7" xfId="36883"/>
    <cellStyle name="Normal 100 3 4" xfId="36884"/>
    <cellStyle name="Normal 100 3 4 2" xfId="36885"/>
    <cellStyle name="Normal 100 3 4 3" xfId="36886"/>
    <cellStyle name="Normal 100 3 4 4" xfId="36887"/>
    <cellStyle name="Normal 100 3 4 5" xfId="36888"/>
    <cellStyle name="Normal 100 3 4 6" xfId="36889"/>
    <cellStyle name="Normal 100 3 5" xfId="36890"/>
    <cellStyle name="Normal 100 3 6" xfId="36891"/>
    <cellStyle name="Normal 100 3 7" xfId="36892"/>
    <cellStyle name="Normal 100 3 8" xfId="36893"/>
    <cellStyle name="Normal 100 3 9" xfId="36894"/>
    <cellStyle name="Normal 100 4" xfId="36895"/>
    <cellStyle name="Normal 100 4 2" xfId="36896"/>
    <cellStyle name="Normal 100 4 2 2" xfId="36897"/>
    <cellStyle name="Normal 100 4 2 2 2" xfId="36898"/>
    <cellStyle name="Normal 100 4 2 2 3" xfId="36899"/>
    <cellStyle name="Normal 100 4 2 2 4" xfId="36900"/>
    <cellStyle name="Normal 100 4 2 2 5" xfId="36901"/>
    <cellStyle name="Normal 100 4 2 2 6" xfId="36902"/>
    <cellStyle name="Normal 100 4 2 3" xfId="36903"/>
    <cellStyle name="Normal 100 4 2 4" xfId="36904"/>
    <cellStyle name="Normal 100 4 2 5" xfId="36905"/>
    <cellStyle name="Normal 100 4 2 6" xfId="36906"/>
    <cellStyle name="Normal 100 4 2 7" xfId="36907"/>
    <cellStyle name="Normal 100 4 3" xfId="36908"/>
    <cellStyle name="Normal 100 4 3 2" xfId="36909"/>
    <cellStyle name="Normal 100 4 3 3" xfId="36910"/>
    <cellStyle name="Normal 100 4 3 4" xfId="36911"/>
    <cellStyle name="Normal 100 4 3 5" xfId="36912"/>
    <cellStyle name="Normal 100 4 3 6" xfId="36913"/>
    <cellStyle name="Normal 100 4 4" xfId="36914"/>
    <cellStyle name="Normal 100 4 5" xfId="36915"/>
    <cellStyle name="Normal 100 4 6" xfId="36916"/>
    <cellStyle name="Normal 100 4 7" xfId="36917"/>
    <cellStyle name="Normal 100 4 8" xfId="36918"/>
    <cellStyle name="Normal 100 5" xfId="36919"/>
    <cellStyle name="Normal 100 5 2" xfId="36920"/>
    <cellStyle name="Normal 100 5 2 2" xfId="36921"/>
    <cellStyle name="Normal 100 5 2 3" xfId="36922"/>
    <cellStyle name="Normal 100 5 2 4" xfId="36923"/>
    <cellStyle name="Normal 100 5 2 5" xfId="36924"/>
    <cellStyle name="Normal 100 5 2 6" xfId="36925"/>
    <cellStyle name="Normal 100 5 3" xfId="36926"/>
    <cellStyle name="Normal 100 5 4" xfId="36927"/>
    <cellStyle name="Normal 100 5 5" xfId="36928"/>
    <cellStyle name="Normal 100 5 6" xfId="36929"/>
    <cellStyle name="Normal 100 5 7" xfId="36930"/>
    <cellStyle name="Normal 100 6" xfId="36931"/>
    <cellStyle name="Normal 100 6 2" xfId="36932"/>
    <cellStyle name="Normal 100 6 3" xfId="36933"/>
    <cellStyle name="Normal 100 6 4" xfId="36934"/>
    <cellStyle name="Normal 100 6 5" xfId="36935"/>
    <cellStyle name="Normal 100 6 6" xfId="36936"/>
    <cellStyle name="Normal 100 7" xfId="36937"/>
    <cellStyle name="Normal 100 8" xfId="36938"/>
    <cellStyle name="Normal 100 9" xfId="36939"/>
    <cellStyle name="Normal 101" xfId="36940"/>
    <cellStyle name="Normal 101 10" xfId="36941"/>
    <cellStyle name="Normal 101 2" xfId="36942"/>
    <cellStyle name="Normal 101 2 2" xfId="36943"/>
    <cellStyle name="Normal 101 2 2 2" xfId="36944"/>
    <cellStyle name="Normal 101 2 2 2 2" xfId="36945"/>
    <cellStyle name="Normal 101 2 2 2 2 2" xfId="36946"/>
    <cellStyle name="Normal 101 2 2 2 2 3" xfId="36947"/>
    <cellStyle name="Normal 101 2 2 2 2 4" xfId="36948"/>
    <cellStyle name="Normal 101 2 2 2 2 5" xfId="36949"/>
    <cellStyle name="Normal 101 2 2 2 2 6" xfId="36950"/>
    <cellStyle name="Normal 101 2 2 2 3" xfId="36951"/>
    <cellStyle name="Normal 101 2 2 2 4" xfId="36952"/>
    <cellStyle name="Normal 101 2 2 2 5" xfId="36953"/>
    <cellStyle name="Normal 101 2 2 2 6" xfId="36954"/>
    <cellStyle name="Normal 101 2 2 2 7" xfId="36955"/>
    <cellStyle name="Normal 101 2 2 3" xfId="36956"/>
    <cellStyle name="Normal 101 2 2 3 2" xfId="36957"/>
    <cellStyle name="Normal 101 2 2 3 3" xfId="36958"/>
    <cellStyle name="Normal 101 2 2 3 4" xfId="36959"/>
    <cellStyle name="Normal 101 2 2 3 5" xfId="36960"/>
    <cellStyle name="Normal 101 2 2 3 6" xfId="36961"/>
    <cellStyle name="Normal 101 2 2 4" xfId="36962"/>
    <cellStyle name="Normal 101 2 2 5" xfId="36963"/>
    <cellStyle name="Normal 101 2 2 6" xfId="36964"/>
    <cellStyle name="Normal 101 2 2 7" xfId="36965"/>
    <cellStyle name="Normal 101 2 2 8" xfId="36966"/>
    <cellStyle name="Normal 101 2 3" xfId="36967"/>
    <cellStyle name="Normal 101 2 3 2" xfId="36968"/>
    <cellStyle name="Normal 101 2 3 2 2" xfId="36969"/>
    <cellStyle name="Normal 101 2 3 2 3" xfId="36970"/>
    <cellStyle name="Normal 101 2 3 2 4" xfId="36971"/>
    <cellStyle name="Normal 101 2 3 2 5" xfId="36972"/>
    <cellStyle name="Normal 101 2 3 2 6" xfId="36973"/>
    <cellStyle name="Normal 101 2 3 3" xfId="36974"/>
    <cellStyle name="Normal 101 2 3 4" xfId="36975"/>
    <cellStyle name="Normal 101 2 3 5" xfId="36976"/>
    <cellStyle name="Normal 101 2 3 6" xfId="36977"/>
    <cellStyle name="Normal 101 2 3 7" xfId="36978"/>
    <cellStyle name="Normal 101 2 4" xfId="36979"/>
    <cellStyle name="Normal 101 2 4 2" xfId="36980"/>
    <cellStyle name="Normal 101 2 4 3" xfId="36981"/>
    <cellStyle name="Normal 101 2 4 4" xfId="36982"/>
    <cellStyle name="Normal 101 2 4 5" xfId="36983"/>
    <cellStyle name="Normal 101 2 4 6" xfId="36984"/>
    <cellStyle name="Normal 101 2 5" xfId="36985"/>
    <cellStyle name="Normal 101 2 6" xfId="36986"/>
    <cellStyle name="Normal 101 2 7" xfId="36987"/>
    <cellStyle name="Normal 101 2 8" xfId="36988"/>
    <cellStyle name="Normal 101 2 9" xfId="36989"/>
    <cellStyle name="Normal 101 3" xfId="36990"/>
    <cellStyle name="Normal 101 3 2" xfId="36991"/>
    <cellStyle name="Normal 101 3 2 2" xfId="36992"/>
    <cellStyle name="Normal 101 3 2 2 2" xfId="36993"/>
    <cellStyle name="Normal 101 3 2 2 3" xfId="36994"/>
    <cellStyle name="Normal 101 3 2 2 4" xfId="36995"/>
    <cellStyle name="Normal 101 3 2 2 5" xfId="36996"/>
    <cellStyle name="Normal 101 3 2 2 6" xfId="36997"/>
    <cellStyle name="Normal 101 3 2 3" xfId="36998"/>
    <cellStyle name="Normal 101 3 2 4" xfId="36999"/>
    <cellStyle name="Normal 101 3 2 5" xfId="37000"/>
    <cellStyle name="Normal 101 3 2 6" xfId="37001"/>
    <cellStyle name="Normal 101 3 2 7" xfId="37002"/>
    <cellStyle name="Normal 101 3 3" xfId="37003"/>
    <cellStyle name="Normal 101 3 3 2" xfId="37004"/>
    <cellStyle name="Normal 101 3 3 3" xfId="37005"/>
    <cellStyle name="Normal 101 3 3 4" xfId="37006"/>
    <cellStyle name="Normal 101 3 3 5" xfId="37007"/>
    <cellStyle name="Normal 101 3 3 6" xfId="37008"/>
    <cellStyle name="Normal 101 3 4" xfId="37009"/>
    <cellStyle name="Normal 101 3 5" xfId="37010"/>
    <cellStyle name="Normal 101 3 6" xfId="37011"/>
    <cellStyle name="Normal 101 3 7" xfId="37012"/>
    <cellStyle name="Normal 101 3 8" xfId="37013"/>
    <cellStyle name="Normal 101 4" xfId="37014"/>
    <cellStyle name="Normal 101 4 2" xfId="37015"/>
    <cellStyle name="Normal 101 4 2 2" xfId="37016"/>
    <cellStyle name="Normal 101 4 2 3" xfId="37017"/>
    <cellStyle name="Normal 101 4 2 4" xfId="37018"/>
    <cellStyle name="Normal 101 4 2 5" xfId="37019"/>
    <cellStyle name="Normal 101 4 2 6" xfId="37020"/>
    <cellStyle name="Normal 101 4 3" xfId="37021"/>
    <cellStyle name="Normal 101 4 4" xfId="37022"/>
    <cellStyle name="Normal 101 4 5" xfId="37023"/>
    <cellStyle name="Normal 101 4 6" xfId="37024"/>
    <cellStyle name="Normal 101 4 7" xfId="37025"/>
    <cellStyle name="Normal 101 5" xfId="37026"/>
    <cellStyle name="Normal 101 5 2" xfId="37027"/>
    <cellStyle name="Normal 101 5 3" xfId="37028"/>
    <cellStyle name="Normal 101 5 4" xfId="37029"/>
    <cellStyle name="Normal 101 5 5" xfId="37030"/>
    <cellStyle name="Normal 101 5 6" xfId="37031"/>
    <cellStyle name="Normal 101 6" xfId="37032"/>
    <cellStyle name="Normal 101 7" xfId="37033"/>
    <cellStyle name="Normal 101 8" xfId="37034"/>
    <cellStyle name="Normal 101 9" xfId="37035"/>
    <cellStyle name="Normal 102" xfId="37036"/>
    <cellStyle name="Normal 102 10" xfId="37037"/>
    <cellStyle name="Normal 102 2" xfId="37038"/>
    <cellStyle name="Normal 102 2 2" xfId="37039"/>
    <cellStyle name="Normal 102 2 2 2" xfId="37040"/>
    <cellStyle name="Normal 102 2 2 2 2" xfId="37041"/>
    <cellStyle name="Normal 102 2 2 2 2 2" xfId="37042"/>
    <cellStyle name="Normal 102 2 2 2 2 3" xfId="37043"/>
    <cellStyle name="Normal 102 2 2 2 2 4" xfId="37044"/>
    <cellStyle name="Normal 102 2 2 2 2 5" xfId="37045"/>
    <cellStyle name="Normal 102 2 2 2 2 6" xfId="37046"/>
    <cellStyle name="Normal 102 2 2 2 3" xfId="37047"/>
    <cellStyle name="Normal 102 2 2 2 4" xfId="37048"/>
    <cellStyle name="Normal 102 2 2 2 5" xfId="37049"/>
    <cellStyle name="Normal 102 2 2 2 6" xfId="37050"/>
    <cellStyle name="Normal 102 2 2 2 7" xfId="37051"/>
    <cellStyle name="Normal 102 2 2 3" xfId="37052"/>
    <cellStyle name="Normal 102 2 2 3 2" xfId="37053"/>
    <cellStyle name="Normal 102 2 2 3 3" xfId="37054"/>
    <cellStyle name="Normal 102 2 2 3 4" xfId="37055"/>
    <cellStyle name="Normal 102 2 2 3 5" xfId="37056"/>
    <cellStyle name="Normal 102 2 2 3 6" xfId="37057"/>
    <cellStyle name="Normal 102 2 2 4" xfId="37058"/>
    <cellStyle name="Normal 102 2 2 5" xfId="37059"/>
    <cellStyle name="Normal 102 2 2 6" xfId="37060"/>
    <cellStyle name="Normal 102 2 2 7" xfId="37061"/>
    <cellStyle name="Normal 102 2 2 8" xfId="37062"/>
    <cellStyle name="Normal 102 2 3" xfId="37063"/>
    <cellStyle name="Normal 102 2 3 2" xfId="37064"/>
    <cellStyle name="Normal 102 2 3 2 2" xfId="37065"/>
    <cellStyle name="Normal 102 2 3 2 3" xfId="37066"/>
    <cellStyle name="Normal 102 2 3 2 4" xfId="37067"/>
    <cellStyle name="Normal 102 2 3 2 5" xfId="37068"/>
    <cellStyle name="Normal 102 2 3 2 6" xfId="37069"/>
    <cellStyle name="Normal 102 2 3 3" xfId="37070"/>
    <cellStyle name="Normal 102 2 3 4" xfId="37071"/>
    <cellStyle name="Normal 102 2 3 5" xfId="37072"/>
    <cellStyle name="Normal 102 2 3 6" xfId="37073"/>
    <cellStyle name="Normal 102 2 3 7" xfId="37074"/>
    <cellStyle name="Normal 102 2 4" xfId="37075"/>
    <cellStyle name="Normal 102 2 4 2" xfId="37076"/>
    <cellStyle name="Normal 102 2 4 3" xfId="37077"/>
    <cellStyle name="Normal 102 2 4 4" xfId="37078"/>
    <cellStyle name="Normal 102 2 4 5" xfId="37079"/>
    <cellStyle name="Normal 102 2 4 6" xfId="37080"/>
    <cellStyle name="Normal 102 2 5" xfId="37081"/>
    <cellStyle name="Normal 102 2 6" xfId="37082"/>
    <cellStyle name="Normal 102 2 7" xfId="37083"/>
    <cellStyle name="Normal 102 2 8" xfId="37084"/>
    <cellStyle name="Normal 102 2 9" xfId="37085"/>
    <cellStyle name="Normal 102 3" xfId="37086"/>
    <cellStyle name="Normal 102 3 2" xfId="37087"/>
    <cellStyle name="Normal 102 3 2 2" xfId="37088"/>
    <cellStyle name="Normal 102 3 2 2 2" xfId="37089"/>
    <cellStyle name="Normal 102 3 2 2 3" xfId="37090"/>
    <cellStyle name="Normal 102 3 2 2 4" xfId="37091"/>
    <cellStyle name="Normal 102 3 2 2 5" xfId="37092"/>
    <cellStyle name="Normal 102 3 2 2 6" xfId="37093"/>
    <cellStyle name="Normal 102 3 2 3" xfId="37094"/>
    <cellStyle name="Normal 102 3 2 4" xfId="37095"/>
    <cellStyle name="Normal 102 3 2 5" xfId="37096"/>
    <cellStyle name="Normal 102 3 2 6" xfId="37097"/>
    <cellStyle name="Normal 102 3 2 7" xfId="37098"/>
    <cellStyle name="Normal 102 3 3" xfId="37099"/>
    <cellStyle name="Normal 102 3 3 2" xfId="37100"/>
    <cellStyle name="Normal 102 3 3 3" xfId="37101"/>
    <cellStyle name="Normal 102 3 3 4" xfId="37102"/>
    <cellStyle name="Normal 102 3 3 5" xfId="37103"/>
    <cellStyle name="Normal 102 3 3 6" xfId="37104"/>
    <cellStyle name="Normal 102 3 4" xfId="37105"/>
    <cellStyle name="Normal 102 3 5" xfId="37106"/>
    <cellStyle name="Normal 102 3 6" xfId="37107"/>
    <cellStyle name="Normal 102 3 7" xfId="37108"/>
    <cellStyle name="Normal 102 3 8" xfId="37109"/>
    <cellStyle name="Normal 102 4" xfId="37110"/>
    <cellStyle name="Normal 102 4 2" xfId="37111"/>
    <cellStyle name="Normal 102 4 2 2" xfId="37112"/>
    <cellStyle name="Normal 102 4 2 3" xfId="37113"/>
    <cellStyle name="Normal 102 4 2 4" xfId="37114"/>
    <cellStyle name="Normal 102 4 2 5" xfId="37115"/>
    <cellStyle name="Normal 102 4 2 6" xfId="37116"/>
    <cellStyle name="Normal 102 4 3" xfId="37117"/>
    <cellStyle name="Normal 102 4 4" xfId="37118"/>
    <cellStyle name="Normal 102 4 5" xfId="37119"/>
    <cellStyle name="Normal 102 4 6" xfId="37120"/>
    <cellStyle name="Normal 102 4 7" xfId="37121"/>
    <cellStyle name="Normal 102 5" xfId="37122"/>
    <cellStyle name="Normal 102 5 2" xfId="37123"/>
    <cellStyle name="Normal 102 5 3" xfId="37124"/>
    <cellStyle name="Normal 102 5 4" xfId="37125"/>
    <cellStyle name="Normal 102 5 5" xfId="37126"/>
    <cellStyle name="Normal 102 5 6" xfId="37127"/>
    <cellStyle name="Normal 102 6" xfId="37128"/>
    <cellStyle name="Normal 102 7" xfId="37129"/>
    <cellStyle name="Normal 102 8" xfId="37130"/>
    <cellStyle name="Normal 102 9" xfId="37131"/>
    <cellStyle name="Normal 103" xfId="37132"/>
    <cellStyle name="Normal 103 10" xfId="37133"/>
    <cellStyle name="Normal 103 2" xfId="37134"/>
    <cellStyle name="Normal 103 2 2" xfId="37135"/>
    <cellStyle name="Normal 103 2 2 2" xfId="37136"/>
    <cellStyle name="Normal 103 2 2 2 2" xfId="37137"/>
    <cellStyle name="Normal 103 2 2 2 2 2" xfId="37138"/>
    <cellStyle name="Normal 103 2 2 2 2 3" xfId="37139"/>
    <cellStyle name="Normal 103 2 2 2 2 4" xfId="37140"/>
    <cellStyle name="Normal 103 2 2 2 2 5" xfId="37141"/>
    <cellStyle name="Normal 103 2 2 2 2 6" xfId="37142"/>
    <cellStyle name="Normal 103 2 2 2 3" xfId="37143"/>
    <cellStyle name="Normal 103 2 2 2 4" xfId="37144"/>
    <cellStyle name="Normal 103 2 2 2 5" xfId="37145"/>
    <cellStyle name="Normal 103 2 2 2 6" xfId="37146"/>
    <cellStyle name="Normal 103 2 2 2 7" xfId="37147"/>
    <cellStyle name="Normal 103 2 2 3" xfId="37148"/>
    <cellStyle name="Normal 103 2 2 3 2" xfId="37149"/>
    <cellStyle name="Normal 103 2 2 3 3" xfId="37150"/>
    <cellStyle name="Normal 103 2 2 3 4" xfId="37151"/>
    <cellStyle name="Normal 103 2 2 3 5" xfId="37152"/>
    <cellStyle name="Normal 103 2 2 3 6" xfId="37153"/>
    <cellStyle name="Normal 103 2 2 4" xfId="37154"/>
    <cellStyle name="Normal 103 2 2 5" xfId="37155"/>
    <cellStyle name="Normal 103 2 2 6" xfId="37156"/>
    <cellStyle name="Normal 103 2 2 7" xfId="37157"/>
    <cellStyle name="Normal 103 2 2 8" xfId="37158"/>
    <cellStyle name="Normal 103 2 3" xfId="37159"/>
    <cellStyle name="Normal 103 2 3 2" xfId="37160"/>
    <cellStyle name="Normal 103 2 3 2 2" xfId="37161"/>
    <cellStyle name="Normal 103 2 3 2 3" xfId="37162"/>
    <cellStyle name="Normal 103 2 3 2 4" xfId="37163"/>
    <cellStyle name="Normal 103 2 3 2 5" xfId="37164"/>
    <cellStyle name="Normal 103 2 3 2 6" xfId="37165"/>
    <cellStyle name="Normal 103 2 3 3" xfId="37166"/>
    <cellStyle name="Normal 103 2 3 4" xfId="37167"/>
    <cellStyle name="Normal 103 2 3 5" xfId="37168"/>
    <cellStyle name="Normal 103 2 3 6" xfId="37169"/>
    <cellStyle name="Normal 103 2 3 7" xfId="37170"/>
    <cellStyle name="Normal 103 2 4" xfId="37171"/>
    <cellStyle name="Normal 103 2 4 2" xfId="37172"/>
    <cellStyle name="Normal 103 2 4 3" xfId="37173"/>
    <cellStyle name="Normal 103 2 4 4" xfId="37174"/>
    <cellStyle name="Normal 103 2 4 5" xfId="37175"/>
    <cellStyle name="Normal 103 2 4 6" xfId="37176"/>
    <cellStyle name="Normal 103 2 5" xfId="37177"/>
    <cellStyle name="Normal 103 2 6" xfId="37178"/>
    <cellStyle name="Normal 103 2 7" xfId="37179"/>
    <cellStyle name="Normal 103 2 8" xfId="37180"/>
    <cellStyle name="Normal 103 2 9" xfId="37181"/>
    <cellStyle name="Normal 103 3" xfId="37182"/>
    <cellStyle name="Normal 103 3 2" xfId="37183"/>
    <cellStyle name="Normal 103 3 2 2" xfId="37184"/>
    <cellStyle name="Normal 103 3 2 2 2" xfId="37185"/>
    <cellStyle name="Normal 103 3 2 2 3" xfId="37186"/>
    <cellStyle name="Normal 103 3 2 2 4" xfId="37187"/>
    <cellStyle name="Normal 103 3 2 2 5" xfId="37188"/>
    <cellStyle name="Normal 103 3 2 2 6" xfId="37189"/>
    <cellStyle name="Normal 103 3 2 3" xfId="37190"/>
    <cellStyle name="Normal 103 3 2 4" xfId="37191"/>
    <cellStyle name="Normal 103 3 2 5" xfId="37192"/>
    <cellStyle name="Normal 103 3 2 6" xfId="37193"/>
    <cellStyle name="Normal 103 3 2 7" xfId="37194"/>
    <cellStyle name="Normal 103 3 3" xfId="37195"/>
    <cellStyle name="Normal 103 3 3 2" xfId="37196"/>
    <cellStyle name="Normal 103 3 3 3" xfId="37197"/>
    <cellStyle name="Normal 103 3 3 4" xfId="37198"/>
    <cellStyle name="Normal 103 3 3 5" xfId="37199"/>
    <cellStyle name="Normal 103 3 3 6" xfId="37200"/>
    <cellStyle name="Normal 103 3 4" xfId="37201"/>
    <cellStyle name="Normal 103 3 5" xfId="37202"/>
    <cellStyle name="Normal 103 3 6" xfId="37203"/>
    <cellStyle name="Normal 103 3 7" xfId="37204"/>
    <cellStyle name="Normal 103 3 8" xfId="37205"/>
    <cellStyle name="Normal 103 4" xfId="37206"/>
    <cellStyle name="Normal 103 4 2" xfId="37207"/>
    <cellStyle name="Normal 103 4 2 2" xfId="37208"/>
    <cellStyle name="Normal 103 4 2 3" xfId="37209"/>
    <cellStyle name="Normal 103 4 2 4" xfId="37210"/>
    <cellStyle name="Normal 103 4 2 5" xfId="37211"/>
    <cellStyle name="Normal 103 4 2 6" xfId="37212"/>
    <cellStyle name="Normal 103 4 3" xfId="37213"/>
    <cellStyle name="Normal 103 4 4" xfId="37214"/>
    <cellStyle name="Normal 103 4 5" xfId="37215"/>
    <cellStyle name="Normal 103 4 6" xfId="37216"/>
    <cellStyle name="Normal 103 4 7" xfId="37217"/>
    <cellStyle name="Normal 103 5" xfId="37218"/>
    <cellStyle name="Normal 103 5 2" xfId="37219"/>
    <cellStyle name="Normal 103 5 3" xfId="37220"/>
    <cellStyle name="Normal 103 5 4" xfId="37221"/>
    <cellStyle name="Normal 103 5 5" xfId="37222"/>
    <cellStyle name="Normal 103 5 6" xfId="37223"/>
    <cellStyle name="Normal 103 6" xfId="37224"/>
    <cellStyle name="Normal 103 7" xfId="37225"/>
    <cellStyle name="Normal 103 8" xfId="37226"/>
    <cellStyle name="Normal 103 9" xfId="37227"/>
    <cellStyle name="Normal 104" xfId="37228"/>
    <cellStyle name="Normal 104 10" xfId="37229"/>
    <cellStyle name="Normal 104 2" xfId="37230"/>
    <cellStyle name="Normal 104 2 2" xfId="37231"/>
    <cellStyle name="Normal 104 2 2 2" xfId="37232"/>
    <cellStyle name="Normal 104 2 2 2 2" xfId="37233"/>
    <cellStyle name="Normal 104 2 2 2 2 2" xfId="37234"/>
    <cellStyle name="Normal 104 2 2 2 2 3" xfId="37235"/>
    <cellStyle name="Normal 104 2 2 2 2 4" xfId="37236"/>
    <cellStyle name="Normal 104 2 2 2 2 5" xfId="37237"/>
    <cellStyle name="Normal 104 2 2 2 2 6" xfId="37238"/>
    <cellStyle name="Normal 104 2 2 2 3" xfId="37239"/>
    <cellStyle name="Normal 104 2 2 2 4" xfId="37240"/>
    <cellStyle name="Normal 104 2 2 2 5" xfId="37241"/>
    <cellStyle name="Normal 104 2 2 2 6" xfId="37242"/>
    <cellStyle name="Normal 104 2 2 2 7" xfId="37243"/>
    <cellStyle name="Normal 104 2 2 3" xfId="37244"/>
    <cellStyle name="Normal 104 2 2 3 2" xfId="37245"/>
    <cellStyle name="Normal 104 2 2 3 3" xfId="37246"/>
    <cellStyle name="Normal 104 2 2 3 4" xfId="37247"/>
    <cellStyle name="Normal 104 2 2 3 5" xfId="37248"/>
    <cellStyle name="Normal 104 2 2 3 6" xfId="37249"/>
    <cellStyle name="Normal 104 2 2 4" xfId="37250"/>
    <cellStyle name="Normal 104 2 2 5" xfId="37251"/>
    <cellStyle name="Normal 104 2 2 6" xfId="37252"/>
    <cellStyle name="Normal 104 2 2 7" xfId="37253"/>
    <cellStyle name="Normal 104 2 2 8" xfId="37254"/>
    <cellStyle name="Normal 104 2 3" xfId="37255"/>
    <cellStyle name="Normal 104 2 3 2" xfId="37256"/>
    <cellStyle name="Normal 104 2 3 2 2" xfId="37257"/>
    <cellStyle name="Normal 104 2 3 2 3" xfId="37258"/>
    <cellStyle name="Normal 104 2 3 2 4" xfId="37259"/>
    <cellStyle name="Normal 104 2 3 2 5" xfId="37260"/>
    <cellStyle name="Normal 104 2 3 2 6" xfId="37261"/>
    <cellStyle name="Normal 104 2 3 3" xfId="37262"/>
    <cellStyle name="Normal 104 2 3 4" xfId="37263"/>
    <cellStyle name="Normal 104 2 3 5" xfId="37264"/>
    <cellStyle name="Normal 104 2 3 6" xfId="37265"/>
    <cellStyle name="Normal 104 2 3 7" xfId="37266"/>
    <cellStyle name="Normal 104 2 4" xfId="37267"/>
    <cellStyle name="Normal 104 2 4 2" xfId="37268"/>
    <cellStyle name="Normal 104 2 4 3" xfId="37269"/>
    <cellStyle name="Normal 104 2 4 4" xfId="37270"/>
    <cellStyle name="Normal 104 2 4 5" xfId="37271"/>
    <cellStyle name="Normal 104 2 4 6" xfId="37272"/>
    <cellStyle name="Normal 104 2 5" xfId="37273"/>
    <cellStyle name="Normal 104 2 6" xfId="37274"/>
    <cellStyle name="Normal 104 2 7" xfId="37275"/>
    <cellStyle name="Normal 104 2 8" xfId="37276"/>
    <cellStyle name="Normal 104 2 9" xfId="37277"/>
    <cellStyle name="Normal 104 3" xfId="37278"/>
    <cellStyle name="Normal 104 3 2" xfId="37279"/>
    <cellStyle name="Normal 104 3 2 2" xfId="37280"/>
    <cellStyle name="Normal 104 3 2 2 2" xfId="37281"/>
    <cellStyle name="Normal 104 3 2 2 3" xfId="37282"/>
    <cellStyle name="Normal 104 3 2 2 4" xfId="37283"/>
    <cellStyle name="Normal 104 3 2 2 5" xfId="37284"/>
    <cellStyle name="Normal 104 3 2 2 6" xfId="37285"/>
    <cellStyle name="Normal 104 3 2 3" xfId="37286"/>
    <cellStyle name="Normal 104 3 2 4" xfId="37287"/>
    <cellStyle name="Normal 104 3 2 5" xfId="37288"/>
    <cellStyle name="Normal 104 3 2 6" xfId="37289"/>
    <cellStyle name="Normal 104 3 2 7" xfId="37290"/>
    <cellStyle name="Normal 104 3 3" xfId="37291"/>
    <cellStyle name="Normal 104 3 3 2" xfId="37292"/>
    <cellStyle name="Normal 104 3 3 3" xfId="37293"/>
    <cellStyle name="Normal 104 3 3 4" xfId="37294"/>
    <cellStyle name="Normal 104 3 3 5" xfId="37295"/>
    <cellStyle name="Normal 104 3 3 6" xfId="37296"/>
    <cellStyle name="Normal 104 3 4" xfId="37297"/>
    <cellStyle name="Normal 104 3 5" xfId="37298"/>
    <cellStyle name="Normal 104 3 6" xfId="37299"/>
    <cellStyle name="Normal 104 3 7" xfId="37300"/>
    <cellStyle name="Normal 104 3 8" xfId="37301"/>
    <cellStyle name="Normal 104 4" xfId="37302"/>
    <cellStyle name="Normal 104 4 2" xfId="37303"/>
    <cellStyle name="Normal 104 4 2 2" xfId="37304"/>
    <cellStyle name="Normal 104 4 2 3" xfId="37305"/>
    <cellStyle name="Normal 104 4 2 4" xfId="37306"/>
    <cellStyle name="Normal 104 4 2 5" xfId="37307"/>
    <cellStyle name="Normal 104 4 2 6" xfId="37308"/>
    <cellStyle name="Normal 104 4 3" xfId="37309"/>
    <cellStyle name="Normal 104 4 4" xfId="37310"/>
    <cellStyle name="Normal 104 4 5" xfId="37311"/>
    <cellStyle name="Normal 104 4 6" xfId="37312"/>
    <cellStyle name="Normal 104 4 7" xfId="37313"/>
    <cellStyle name="Normal 104 5" xfId="37314"/>
    <cellStyle name="Normal 104 5 2" xfId="37315"/>
    <cellStyle name="Normal 104 5 3" xfId="37316"/>
    <cellStyle name="Normal 104 5 4" xfId="37317"/>
    <cellStyle name="Normal 104 5 5" xfId="37318"/>
    <cellStyle name="Normal 104 5 6" xfId="37319"/>
    <cellStyle name="Normal 104 6" xfId="37320"/>
    <cellStyle name="Normal 104 7" xfId="37321"/>
    <cellStyle name="Normal 104 8" xfId="37322"/>
    <cellStyle name="Normal 104 9" xfId="37323"/>
    <cellStyle name="Normal 105" xfId="37324"/>
    <cellStyle name="Normal 105 10" xfId="37325"/>
    <cellStyle name="Normal 105 2" xfId="37326"/>
    <cellStyle name="Normal 105 2 2" xfId="37327"/>
    <cellStyle name="Normal 105 2 2 2" xfId="37328"/>
    <cellStyle name="Normal 105 2 2 2 2" xfId="37329"/>
    <cellStyle name="Normal 105 2 2 2 2 2" xfId="37330"/>
    <cellStyle name="Normal 105 2 2 2 2 3" xfId="37331"/>
    <cellStyle name="Normal 105 2 2 2 2 4" xfId="37332"/>
    <cellStyle name="Normal 105 2 2 2 2 5" xfId="37333"/>
    <cellStyle name="Normal 105 2 2 2 2 6" xfId="37334"/>
    <cellStyle name="Normal 105 2 2 2 3" xfId="37335"/>
    <cellStyle name="Normal 105 2 2 2 4" xfId="37336"/>
    <cellStyle name="Normal 105 2 2 2 5" xfId="37337"/>
    <cellStyle name="Normal 105 2 2 2 6" xfId="37338"/>
    <cellStyle name="Normal 105 2 2 2 7" xfId="37339"/>
    <cellStyle name="Normal 105 2 2 3" xfId="37340"/>
    <cellStyle name="Normal 105 2 2 3 2" xfId="37341"/>
    <cellStyle name="Normal 105 2 2 3 3" xfId="37342"/>
    <cellStyle name="Normal 105 2 2 3 4" xfId="37343"/>
    <cellStyle name="Normal 105 2 2 3 5" xfId="37344"/>
    <cellStyle name="Normal 105 2 2 3 6" xfId="37345"/>
    <cellStyle name="Normal 105 2 2 4" xfId="37346"/>
    <cellStyle name="Normal 105 2 2 5" xfId="37347"/>
    <cellStyle name="Normal 105 2 2 6" xfId="37348"/>
    <cellStyle name="Normal 105 2 2 7" xfId="37349"/>
    <cellStyle name="Normal 105 2 2 8" xfId="37350"/>
    <cellStyle name="Normal 105 2 3" xfId="37351"/>
    <cellStyle name="Normal 105 2 3 2" xfId="37352"/>
    <cellStyle name="Normal 105 2 3 2 2" xfId="37353"/>
    <cellStyle name="Normal 105 2 3 2 3" xfId="37354"/>
    <cellStyle name="Normal 105 2 3 2 4" xfId="37355"/>
    <cellStyle name="Normal 105 2 3 2 5" xfId="37356"/>
    <cellStyle name="Normal 105 2 3 2 6" xfId="37357"/>
    <cellStyle name="Normal 105 2 3 3" xfId="37358"/>
    <cellStyle name="Normal 105 2 3 4" xfId="37359"/>
    <cellStyle name="Normal 105 2 3 5" xfId="37360"/>
    <cellStyle name="Normal 105 2 3 6" xfId="37361"/>
    <cellStyle name="Normal 105 2 3 7" xfId="37362"/>
    <cellStyle name="Normal 105 2 4" xfId="37363"/>
    <cellStyle name="Normal 105 2 4 2" xfId="37364"/>
    <cellStyle name="Normal 105 2 4 3" xfId="37365"/>
    <cellStyle name="Normal 105 2 4 4" xfId="37366"/>
    <cellStyle name="Normal 105 2 4 5" xfId="37367"/>
    <cellStyle name="Normal 105 2 4 6" xfId="37368"/>
    <cellStyle name="Normal 105 2 5" xfId="37369"/>
    <cellStyle name="Normal 105 2 6" xfId="37370"/>
    <cellStyle name="Normal 105 2 7" xfId="37371"/>
    <cellStyle name="Normal 105 2 8" xfId="37372"/>
    <cellStyle name="Normal 105 2 9" xfId="37373"/>
    <cellStyle name="Normal 105 3" xfId="37374"/>
    <cellStyle name="Normal 105 3 2" xfId="37375"/>
    <cellStyle name="Normal 105 3 2 2" xfId="37376"/>
    <cellStyle name="Normal 105 3 2 2 2" xfId="37377"/>
    <cellStyle name="Normal 105 3 2 2 3" xfId="37378"/>
    <cellStyle name="Normal 105 3 2 2 4" xfId="37379"/>
    <cellStyle name="Normal 105 3 2 2 5" xfId="37380"/>
    <cellStyle name="Normal 105 3 2 2 6" xfId="37381"/>
    <cellStyle name="Normal 105 3 2 3" xfId="37382"/>
    <cellStyle name="Normal 105 3 2 4" xfId="37383"/>
    <cellStyle name="Normal 105 3 2 5" xfId="37384"/>
    <cellStyle name="Normal 105 3 2 6" xfId="37385"/>
    <cellStyle name="Normal 105 3 2 7" xfId="37386"/>
    <cellStyle name="Normal 105 3 3" xfId="37387"/>
    <cellStyle name="Normal 105 3 3 2" xfId="37388"/>
    <cellStyle name="Normal 105 3 3 3" xfId="37389"/>
    <cellStyle name="Normal 105 3 3 4" xfId="37390"/>
    <cellStyle name="Normal 105 3 3 5" xfId="37391"/>
    <cellStyle name="Normal 105 3 3 6" xfId="37392"/>
    <cellStyle name="Normal 105 3 4" xfId="37393"/>
    <cellStyle name="Normal 105 3 5" xfId="37394"/>
    <cellStyle name="Normal 105 3 6" xfId="37395"/>
    <cellStyle name="Normal 105 3 7" xfId="37396"/>
    <cellStyle name="Normal 105 3 8" xfId="37397"/>
    <cellStyle name="Normal 105 4" xfId="37398"/>
    <cellStyle name="Normal 105 4 2" xfId="37399"/>
    <cellStyle name="Normal 105 4 2 2" xfId="37400"/>
    <cellStyle name="Normal 105 4 2 3" xfId="37401"/>
    <cellStyle name="Normal 105 4 2 4" xfId="37402"/>
    <cellStyle name="Normal 105 4 2 5" xfId="37403"/>
    <cellStyle name="Normal 105 4 2 6" xfId="37404"/>
    <cellStyle name="Normal 105 4 3" xfId="37405"/>
    <cellStyle name="Normal 105 4 4" xfId="37406"/>
    <cellStyle name="Normal 105 4 5" xfId="37407"/>
    <cellStyle name="Normal 105 4 6" xfId="37408"/>
    <cellStyle name="Normal 105 4 7" xfId="37409"/>
    <cellStyle name="Normal 105 5" xfId="37410"/>
    <cellStyle name="Normal 105 5 2" xfId="37411"/>
    <cellStyle name="Normal 105 5 3" xfId="37412"/>
    <cellStyle name="Normal 105 5 4" xfId="37413"/>
    <cellStyle name="Normal 105 5 5" xfId="37414"/>
    <cellStyle name="Normal 105 5 6" xfId="37415"/>
    <cellStyle name="Normal 105 6" xfId="37416"/>
    <cellStyle name="Normal 105 7" xfId="37417"/>
    <cellStyle name="Normal 105 8" xfId="37418"/>
    <cellStyle name="Normal 105 9" xfId="37419"/>
    <cellStyle name="Normal 106" xfId="37420"/>
    <cellStyle name="Normal 106 10" xfId="37421"/>
    <cellStyle name="Normal 106 2" xfId="37422"/>
    <cellStyle name="Normal 106 2 2" xfId="37423"/>
    <cellStyle name="Normal 106 2 2 2" xfId="37424"/>
    <cellStyle name="Normal 106 2 2 2 2" xfId="37425"/>
    <cellStyle name="Normal 106 2 2 2 2 2" xfId="37426"/>
    <cellStyle name="Normal 106 2 2 2 2 3" xfId="37427"/>
    <cellStyle name="Normal 106 2 2 2 2 4" xfId="37428"/>
    <cellStyle name="Normal 106 2 2 2 2 5" xfId="37429"/>
    <cellStyle name="Normal 106 2 2 2 2 6" xfId="37430"/>
    <cellStyle name="Normal 106 2 2 2 3" xfId="37431"/>
    <cellStyle name="Normal 106 2 2 2 4" xfId="37432"/>
    <cellStyle name="Normal 106 2 2 2 5" xfId="37433"/>
    <cellStyle name="Normal 106 2 2 2 6" xfId="37434"/>
    <cellStyle name="Normal 106 2 2 2 7" xfId="37435"/>
    <cellStyle name="Normal 106 2 2 3" xfId="37436"/>
    <cellStyle name="Normal 106 2 2 3 2" xfId="37437"/>
    <cellStyle name="Normal 106 2 2 3 3" xfId="37438"/>
    <cellStyle name="Normal 106 2 2 3 4" xfId="37439"/>
    <cellStyle name="Normal 106 2 2 3 5" xfId="37440"/>
    <cellStyle name="Normal 106 2 2 3 6" xfId="37441"/>
    <cellStyle name="Normal 106 2 2 4" xfId="37442"/>
    <cellStyle name="Normal 106 2 2 5" xfId="37443"/>
    <cellStyle name="Normal 106 2 2 6" xfId="37444"/>
    <cellStyle name="Normal 106 2 2 7" xfId="37445"/>
    <cellStyle name="Normal 106 2 2 8" xfId="37446"/>
    <cellStyle name="Normal 106 2 3" xfId="37447"/>
    <cellStyle name="Normal 106 2 3 2" xfId="37448"/>
    <cellStyle name="Normal 106 2 3 2 2" xfId="37449"/>
    <cellStyle name="Normal 106 2 3 2 3" xfId="37450"/>
    <cellStyle name="Normal 106 2 3 2 4" xfId="37451"/>
    <cellStyle name="Normal 106 2 3 2 5" xfId="37452"/>
    <cellStyle name="Normal 106 2 3 2 6" xfId="37453"/>
    <cellStyle name="Normal 106 2 3 3" xfId="37454"/>
    <cellStyle name="Normal 106 2 3 4" xfId="37455"/>
    <cellStyle name="Normal 106 2 3 5" xfId="37456"/>
    <cellStyle name="Normal 106 2 3 6" xfId="37457"/>
    <cellStyle name="Normal 106 2 3 7" xfId="37458"/>
    <cellStyle name="Normal 106 2 4" xfId="37459"/>
    <cellStyle name="Normal 106 2 4 2" xfId="37460"/>
    <cellStyle name="Normal 106 2 4 3" xfId="37461"/>
    <cellStyle name="Normal 106 2 4 4" xfId="37462"/>
    <cellStyle name="Normal 106 2 4 5" xfId="37463"/>
    <cellStyle name="Normal 106 2 4 6" xfId="37464"/>
    <cellStyle name="Normal 106 2 5" xfId="37465"/>
    <cellStyle name="Normal 106 2 6" xfId="37466"/>
    <cellStyle name="Normal 106 2 7" xfId="37467"/>
    <cellStyle name="Normal 106 2 8" xfId="37468"/>
    <cellStyle name="Normal 106 2 9" xfId="37469"/>
    <cellStyle name="Normal 106 3" xfId="37470"/>
    <cellStyle name="Normal 106 3 2" xfId="37471"/>
    <cellStyle name="Normal 106 3 2 2" xfId="37472"/>
    <cellStyle name="Normal 106 3 2 2 2" xfId="37473"/>
    <cellStyle name="Normal 106 3 2 2 3" xfId="37474"/>
    <cellStyle name="Normal 106 3 2 2 4" xfId="37475"/>
    <cellStyle name="Normal 106 3 2 2 5" xfId="37476"/>
    <cellStyle name="Normal 106 3 2 2 6" xfId="37477"/>
    <cellStyle name="Normal 106 3 2 3" xfId="37478"/>
    <cellStyle name="Normal 106 3 2 4" xfId="37479"/>
    <cellStyle name="Normal 106 3 2 5" xfId="37480"/>
    <cellStyle name="Normal 106 3 2 6" xfId="37481"/>
    <cellStyle name="Normal 106 3 2 7" xfId="37482"/>
    <cellStyle name="Normal 106 3 3" xfId="37483"/>
    <cellStyle name="Normal 106 3 3 2" xfId="37484"/>
    <cellStyle name="Normal 106 3 3 3" xfId="37485"/>
    <cellStyle name="Normal 106 3 3 4" xfId="37486"/>
    <cellStyle name="Normal 106 3 3 5" xfId="37487"/>
    <cellStyle name="Normal 106 3 3 6" xfId="37488"/>
    <cellStyle name="Normal 106 3 4" xfId="37489"/>
    <cellStyle name="Normal 106 3 5" xfId="37490"/>
    <cellStyle name="Normal 106 3 6" xfId="37491"/>
    <cellStyle name="Normal 106 3 7" xfId="37492"/>
    <cellStyle name="Normal 106 3 8" xfId="37493"/>
    <cellStyle name="Normal 106 4" xfId="37494"/>
    <cellStyle name="Normal 106 4 2" xfId="37495"/>
    <cellStyle name="Normal 106 4 2 2" xfId="37496"/>
    <cellStyle name="Normal 106 4 2 3" xfId="37497"/>
    <cellStyle name="Normal 106 4 2 4" xfId="37498"/>
    <cellStyle name="Normal 106 4 2 5" xfId="37499"/>
    <cellStyle name="Normal 106 4 2 6" xfId="37500"/>
    <cellStyle name="Normal 106 4 3" xfId="37501"/>
    <cellStyle name="Normal 106 4 4" xfId="37502"/>
    <cellStyle name="Normal 106 4 5" xfId="37503"/>
    <cellStyle name="Normal 106 4 6" xfId="37504"/>
    <cellStyle name="Normal 106 4 7" xfId="37505"/>
    <cellStyle name="Normal 106 5" xfId="37506"/>
    <cellStyle name="Normal 106 5 2" xfId="37507"/>
    <cellStyle name="Normal 106 5 3" xfId="37508"/>
    <cellStyle name="Normal 106 5 4" xfId="37509"/>
    <cellStyle name="Normal 106 5 5" xfId="37510"/>
    <cellStyle name="Normal 106 5 6" xfId="37511"/>
    <cellStyle name="Normal 106 6" xfId="37512"/>
    <cellStyle name="Normal 106 7" xfId="37513"/>
    <cellStyle name="Normal 106 8" xfId="37514"/>
    <cellStyle name="Normal 106 9" xfId="37515"/>
    <cellStyle name="Normal 107" xfId="37516"/>
    <cellStyle name="Normal 107 10" xfId="37517"/>
    <cellStyle name="Normal 107 2" xfId="37518"/>
    <cellStyle name="Normal 107 2 2" xfId="37519"/>
    <cellStyle name="Normal 107 2 2 2" xfId="37520"/>
    <cellStyle name="Normal 107 2 2 2 2" xfId="37521"/>
    <cellStyle name="Normal 107 2 2 2 2 2" xfId="37522"/>
    <cellStyle name="Normal 107 2 2 2 2 3" xfId="37523"/>
    <cellStyle name="Normal 107 2 2 2 2 4" xfId="37524"/>
    <cellStyle name="Normal 107 2 2 2 2 5" xfId="37525"/>
    <cellStyle name="Normal 107 2 2 2 2 6" xfId="37526"/>
    <cellStyle name="Normal 107 2 2 2 3" xfId="37527"/>
    <cellStyle name="Normal 107 2 2 2 4" xfId="37528"/>
    <cellStyle name="Normal 107 2 2 2 5" xfId="37529"/>
    <cellStyle name="Normal 107 2 2 2 6" xfId="37530"/>
    <cellStyle name="Normal 107 2 2 2 7" xfId="37531"/>
    <cellStyle name="Normal 107 2 2 3" xfId="37532"/>
    <cellStyle name="Normal 107 2 2 3 2" xfId="37533"/>
    <cellStyle name="Normal 107 2 2 3 3" xfId="37534"/>
    <cellStyle name="Normal 107 2 2 3 4" xfId="37535"/>
    <cellStyle name="Normal 107 2 2 3 5" xfId="37536"/>
    <cellStyle name="Normal 107 2 2 3 6" xfId="37537"/>
    <cellStyle name="Normal 107 2 2 4" xfId="37538"/>
    <cellStyle name="Normal 107 2 2 5" xfId="37539"/>
    <cellStyle name="Normal 107 2 2 6" xfId="37540"/>
    <cellStyle name="Normal 107 2 2 7" xfId="37541"/>
    <cellStyle name="Normal 107 2 2 8" xfId="37542"/>
    <cellStyle name="Normal 107 2 3" xfId="37543"/>
    <cellStyle name="Normal 107 2 3 2" xfId="37544"/>
    <cellStyle name="Normal 107 2 3 2 2" xfId="37545"/>
    <cellStyle name="Normal 107 2 3 2 3" xfId="37546"/>
    <cellStyle name="Normal 107 2 3 2 4" xfId="37547"/>
    <cellStyle name="Normal 107 2 3 2 5" xfId="37548"/>
    <cellStyle name="Normal 107 2 3 2 6" xfId="37549"/>
    <cellStyle name="Normal 107 2 3 3" xfId="37550"/>
    <cellStyle name="Normal 107 2 3 4" xfId="37551"/>
    <cellStyle name="Normal 107 2 3 5" xfId="37552"/>
    <cellStyle name="Normal 107 2 3 6" xfId="37553"/>
    <cellStyle name="Normal 107 2 3 7" xfId="37554"/>
    <cellStyle name="Normal 107 2 4" xfId="37555"/>
    <cellStyle name="Normal 107 2 4 2" xfId="37556"/>
    <cellStyle name="Normal 107 2 4 3" xfId="37557"/>
    <cellStyle name="Normal 107 2 4 4" xfId="37558"/>
    <cellStyle name="Normal 107 2 4 5" xfId="37559"/>
    <cellStyle name="Normal 107 2 4 6" xfId="37560"/>
    <cellStyle name="Normal 107 2 5" xfId="37561"/>
    <cellStyle name="Normal 107 2 6" xfId="37562"/>
    <cellStyle name="Normal 107 2 7" xfId="37563"/>
    <cellStyle name="Normal 107 2 8" xfId="37564"/>
    <cellStyle name="Normal 107 2 9" xfId="37565"/>
    <cellStyle name="Normal 107 3" xfId="37566"/>
    <cellStyle name="Normal 107 3 2" xfId="37567"/>
    <cellStyle name="Normal 107 3 2 2" xfId="37568"/>
    <cellStyle name="Normal 107 3 2 2 2" xfId="37569"/>
    <cellStyle name="Normal 107 3 2 2 3" xfId="37570"/>
    <cellStyle name="Normal 107 3 2 2 4" xfId="37571"/>
    <cellStyle name="Normal 107 3 2 2 5" xfId="37572"/>
    <cellStyle name="Normal 107 3 2 2 6" xfId="37573"/>
    <cellStyle name="Normal 107 3 2 3" xfId="37574"/>
    <cellStyle name="Normal 107 3 2 4" xfId="37575"/>
    <cellStyle name="Normal 107 3 2 5" xfId="37576"/>
    <cellStyle name="Normal 107 3 2 6" xfId="37577"/>
    <cellStyle name="Normal 107 3 2 7" xfId="37578"/>
    <cellStyle name="Normal 107 3 3" xfId="37579"/>
    <cellStyle name="Normal 107 3 3 2" xfId="37580"/>
    <cellStyle name="Normal 107 3 3 3" xfId="37581"/>
    <cellStyle name="Normal 107 3 3 4" xfId="37582"/>
    <cellStyle name="Normal 107 3 3 5" xfId="37583"/>
    <cellStyle name="Normal 107 3 3 6" xfId="37584"/>
    <cellStyle name="Normal 107 3 4" xfId="37585"/>
    <cellStyle name="Normal 107 3 5" xfId="37586"/>
    <cellStyle name="Normal 107 3 6" xfId="37587"/>
    <cellStyle name="Normal 107 3 7" xfId="37588"/>
    <cellStyle name="Normal 107 3 8" xfId="37589"/>
    <cellStyle name="Normal 107 4" xfId="37590"/>
    <cellStyle name="Normal 107 4 2" xfId="37591"/>
    <cellStyle name="Normal 107 4 2 2" xfId="37592"/>
    <cellStyle name="Normal 107 4 2 3" xfId="37593"/>
    <cellStyle name="Normal 107 4 2 4" xfId="37594"/>
    <cellStyle name="Normal 107 4 2 5" xfId="37595"/>
    <cellStyle name="Normal 107 4 2 6" xfId="37596"/>
    <cellStyle name="Normal 107 4 3" xfId="37597"/>
    <cellStyle name="Normal 107 4 4" xfId="37598"/>
    <cellStyle name="Normal 107 4 5" xfId="37599"/>
    <cellStyle name="Normal 107 4 6" xfId="37600"/>
    <cellStyle name="Normal 107 4 7" xfId="37601"/>
    <cellStyle name="Normal 107 5" xfId="37602"/>
    <cellStyle name="Normal 107 5 2" xfId="37603"/>
    <cellStyle name="Normal 107 5 3" xfId="37604"/>
    <cellStyle name="Normal 107 5 4" xfId="37605"/>
    <cellStyle name="Normal 107 5 5" xfId="37606"/>
    <cellStyle name="Normal 107 5 6" xfId="37607"/>
    <cellStyle name="Normal 107 6" xfId="37608"/>
    <cellStyle name="Normal 107 7" xfId="37609"/>
    <cellStyle name="Normal 107 8" xfId="37610"/>
    <cellStyle name="Normal 107 9" xfId="37611"/>
    <cellStyle name="Normal 108" xfId="37612"/>
    <cellStyle name="Normal 108 10" xfId="37613"/>
    <cellStyle name="Normal 108 2" xfId="37614"/>
    <cellStyle name="Normal 108 2 2" xfId="37615"/>
    <cellStyle name="Normal 108 2 2 2" xfId="37616"/>
    <cellStyle name="Normal 108 2 2 2 2" xfId="37617"/>
    <cellStyle name="Normal 108 2 2 2 2 2" xfId="37618"/>
    <cellStyle name="Normal 108 2 2 2 2 3" xfId="37619"/>
    <cellStyle name="Normal 108 2 2 2 2 4" xfId="37620"/>
    <cellStyle name="Normal 108 2 2 2 2 5" xfId="37621"/>
    <cellStyle name="Normal 108 2 2 2 2 6" xfId="37622"/>
    <cellStyle name="Normal 108 2 2 2 3" xfId="37623"/>
    <cellStyle name="Normal 108 2 2 2 4" xfId="37624"/>
    <cellStyle name="Normal 108 2 2 2 5" xfId="37625"/>
    <cellStyle name="Normal 108 2 2 2 6" xfId="37626"/>
    <cellStyle name="Normal 108 2 2 2 7" xfId="37627"/>
    <cellStyle name="Normal 108 2 2 3" xfId="37628"/>
    <cellStyle name="Normal 108 2 2 3 2" xfId="37629"/>
    <cellStyle name="Normal 108 2 2 3 3" xfId="37630"/>
    <cellStyle name="Normal 108 2 2 3 4" xfId="37631"/>
    <cellStyle name="Normal 108 2 2 3 5" xfId="37632"/>
    <cellStyle name="Normal 108 2 2 3 6" xfId="37633"/>
    <cellStyle name="Normal 108 2 2 4" xfId="37634"/>
    <cellStyle name="Normal 108 2 2 5" xfId="37635"/>
    <cellStyle name="Normal 108 2 2 6" xfId="37636"/>
    <cellStyle name="Normal 108 2 2 7" xfId="37637"/>
    <cellStyle name="Normal 108 2 2 8" xfId="37638"/>
    <cellStyle name="Normal 108 2 3" xfId="37639"/>
    <cellStyle name="Normal 108 2 3 2" xfId="37640"/>
    <cellStyle name="Normal 108 2 3 2 2" xfId="37641"/>
    <cellStyle name="Normal 108 2 3 2 3" xfId="37642"/>
    <cellStyle name="Normal 108 2 3 2 4" xfId="37643"/>
    <cellStyle name="Normal 108 2 3 2 5" xfId="37644"/>
    <cellStyle name="Normal 108 2 3 2 6" xfId="37645"/>
    <cellStyle name="Normal 108 2 3 3" xfId="37646"/>
    <cellStyle name="Normal 108 2 3 4" xfId="37647"/>
    <cellStyle name="Normal 108 2 3 5" xfId="37648"/>
    <cellStyle name="Normal 108 2 3 6" xfId="37649"/>
    <cellStyle name="Normal 108 2 3 7" xfId="37650"/>
    <cellStyle name="Normal 108 2 4" xfId="37651"/>
    <cellStyle name="Normal 108 2 4 2" xfId="37652"/>
    <cellStyle name="Normal 108 2 4 3" xfId="37653"/>
    <cellStyle name="Normal 108 2 4 4" xfId="37654"/>
    <cellStyle name="Normal 108 2 4 5" xfId="37655"/>
    <cellStyle name="Normal 108 2 4 6" xfId="37656"/>
    <cellStyle name="Normal 108 2 5" xfId="37657"/>
    <cellStyle name="Normal 108 2 6" xfId="37658"/>
    <cellStyle name="Normal 108 2 7" xfId="37659"/>
    <cellStyle name="Normal 108 2 8" xfId="37660"/>
    <cellStyle name="Normal 108 2 9" xfId="37661"/>
    <cellStyle name="Normal 108 3" xfId="37662"/>
    <cellStyle name="Normal 108 3 2" xfId="37663"/>
    <cellStyle name="Normal 108 3 2 2" xfId="37664"/>
    <cellStyle name="Normal 108 3 2 2 2" xfId="37665"/>
    <cellStyle name="Normal 108 3 2 2 3" xfId="37666"/>
    <cellStyle name="Normal 108 3 2 2 4" xfId="37667"/>
    <cellStyle name="Normal 108 3 2 2 5" xfId="37668"/>
    <cellStyle name="Normal 108 3 2 2 6" xfId="37669"/>
    <cellStyle name="Normal 108 3 2 3" xfId="37670"/>
    <cellStyle name="Normal 108 3 2 4" xfId="37671"/>
    <cellStyle name="Normal 108 3 2 5" xfId="37672"/>
    <cellStyle name="Normal 108 3 2 6" xfId="37673"/>
    <cellStyle name="Normal 108 3 2 7" xfId="37674"/>
    <cellStyle name="Normal 108 3 3" xfId="37675"/>
    <cellStyle name="Normal 108 3 3 2" xfId="37676"/>
    <cellStyle name="Normal 108 3 3 3" xfId="37677"/>
    <cellStyle name="Normal 108 3 3 4" xfId="37678"/>
    <cellStyle name="Normal 108 3 3 5" xfId="37679"/>
    <cellStyle name="Normal 108 3 3 6" xfId="37680"/>
    <cellStyle name="Normal 108 3 4" xfId="37681"/>
    <cellStyle name="Normal 108 3 5" xfId="37682"/>
    <cellStyle name="Normal 108 3 6" xfId="37683"/>
    <cellStyle name="Normal 108 3 7" xfId="37684"/>
    <cellStyle name="Normal 108 3 8" xfId="37685"/>
    <cellStyle name="Normal 108 4" xfId="37686"/>
    <cellStyle name="Normal 108 4 2" xfId="37687"/>
    <cellStyle name="Normal 108 4 2 2" xfId="37688"/>
    <cellStyle name="Normal 108 4 2 3" xfId="37689"/>
    <cellStyle name="Normal 108 4 2 4" xfId="37690"/>
    <cellStyle name="Normal 108 4 2 5" xfId="37691"/>
    <cellStyle name="Normal 108 4 2 6" xfId="37692"/>
    <cellStyle name="Normal 108 4 3" xfId="37693"/>
    <cellStyle name="Normal 108 4 4" xfId="37694"/>
    <cellStyle name="Normal 108 4 5" xfId="37695"/>
    <cellStyle name="Normal 108 4 6" xfId="37696"/>
    <cellStyle name="Normal 108 4 7" xfId="37697"/>
    <cellStyle name="Normal 108 5" xfId="37698"/>
    <cellStyle name="Normal 108 5 2" xfId="37699"/>
    <cellStyle name="Normal 108 5 3" xfId="37700"/>
    <cellStyle name="Normal 108 5 4" xfId="37701"/>
    <cellStyle name="Normal 108 5 5" xfId="37702"/>
    <cellStyle name="Normal 108 5 6" xfId="37703"/>
    <cellStyle name="Normal 108 6" xfId="37704"/>
    <cellStyle name="Normal 108 7" xfId="37705"/>
    <cellStyle name="Normal 108 8" xfId="37706"/>
    <cellStyle name="Normal 108 9" xfId="37707"/>
    <cellStyle name="Normal 109" xfId="37708"/>
    <cellStyle name="Normal 109 10" xfId="37709"/>
    <cellStyle name="Normal 109 2" xfId="37710"/>
    <cellStyle name="Normal 109 2 2" xfId="37711"/>
    <cellStyle name="Normal 109 2 2 2" xfId="37712"/>
    <cellStyle name="Normal 109 2 2 2 2" xfId="37713"/>
    <cellStyle name="Normal 109 2 2 2 2 2" xfId="37714"/>
    <cellStyle name="Normal 109 2 2 2 2 3" xfId="37715"/>
    <cellStyle name="Normal 109 2 2 2 2 4" xfId="37716"/>
    <cellStyle name="Normal 109 2 2 2 2 5" xfId="37717"/>
    <cellStyle name="Normal 109 2 2 2 2 6" xfId="37718"/>
    <cellStyle name="Normal 109 2 2 2 3" xfId="37719"/>
    <cellStyle name="Normal 109 2 2 2 4" xfId="37720"/>
    <cellStyle name="Normal 109 2 2 2 5" xfId="37721"/>
    <cellStyle name="Normal 109 2 2 2 6" xfId="37722"/>
    <cellStyle name="Normal 109 2 2 2 7" xfId="37723"/>
    <cellStyle name="Normal 109 2 2 3" xfId="37724"/>
    <cellStyle name="Normal 109 2 2 3 2" xfId="37725"/>
    <cellStyle name="Normal 109 2 2 3 3" xfId="37726"/>
    <cellStyle name="Normal 109 2 2 3 4" xfId="37727"/>
    <cellStyle name="Normal 109 2 2 3 5" xfId="37728"/>
    <cellStyle name="Normal 109 2 2 3 6" xfId="37729"/>
    <cellStyle name="Normal 109 2 2 4" xfId="37730"/>
    <cellStyle name="Normal 109 2 2 5" xfId="37731"/>
    <cellStyle name="Normal 109 2 2 6" xfId="37732"/>
    <cellStyle name="Normal 109 2 2 7" xfId="37733"/>
    <cellStyle name="Normal 109 2 2 8" xfId="37734"/>
    <cellStyle name="Normal 109 2 3" xfId="37735"/>
    <cellStyle name="Normal 109 2 3 2" xfId="37736"/>
    <cellStyle name="Normal 109 2 3 2 2" xfId="37737"/>
    <cellStyle name="Normal 109 2 3 2 3" xfId="37738"/>
    <cellStyle name="Normal 109 2 3 2 4" xfId="37739"/>
    <cellStyle name="Normal 109 2 3 2 5" xfId="37740"/>
    <cellStyle name="Normal 109 2 3 2 6" xfId="37741"/>
    <cellStyle name="Normal 109 2 3 3" xfId="37742"/>
    <cellStyle name="Normal 109 2 3 4" xfId="37743"/>
    <cellStyle name="Normal 109 2 3 5" xfId="37744"/>
    <cellStyle name="Normal 109 2 3 6" xfId="37745"/>
    <cellStyle name="Normal 109 2 3 7" xfId="37746"/>
    <cellStyle name="Normal 109 2 4" xfId="37747"/>
    <cellStyle name="Normal 109 2 4 2" xfId="37748"/>
    <cellStyle name="Normal 109 2 4 3" xfId="37749"/>
    <cellStyle name="Normal 109 2 4 4" xfId="37750"/>
    <cellStyle name="Normal 109 2 4 5" xfId="37751"/>
    <cellStyle name="Normal 109 2 4 6" xfId="37752"/>
    <cellStyle name="Normal 109 2 5" xfId="37753"/>
    <cellStyle name="Normal 109 2 6" xfId="37754"/>
    <cellStyle name="Normal 109 2 7" xfId="37755"/>
    <cellStyle name="Normal 109 2 8" xfId="37756"/>
    <cellStyle name="Normal 109 2 9" xfId="37757"/>
    <cellStyle name="Normal 109 3" xfId="37758"/>
    <cellStyle name="Normal 109 3 2" xfId="37759"/>
    <cellStyle name="Normal 109 3 2 2" xfId="37760"/>
    <cellStyle name="Normal 109 3 2 2 2" xfId="37761"/>
    <cellStyle name="Normal 109 3 2 2 3" xfId="37762"/>
    <cellStyle name="Normal 109 3 2 2 4" xfId="37763"/>
    <cellStyle name="Normal 109 3 2 2 5" xfId="37764"/>
    <cellStyle name="Normal 109 3 2 2 6" xfId="37765"/>
    <cellStyle name="Normal 109 3 2 3" xfId="37766"/>
    <cellStyle name="Normal 109 3 2 4" xfId="37767"/>
    <cellStyle name="Normal 109 3 2 5" xfId="37768"/>
    <cellStyle name="Normal 109 3 2 6" xfId="37769"/>
    <cellStyle name="Normal 109 3 2 7" xfId="37770"/>
    <cellStyle name="Normal 109 3 3" xfId="37771"/>
    <cellStyle name="Normal 109 3 3 2" xfId="37772"/>
    <cellStyle name="Normal 109 3 3 3" xfId="37773"/>
    <cellStyle name="Normal 109 3 3 4" xfId="37774"/>
    <cellStyle name="Normal 109 3 3 5" xfId="37775"/>
    <cellStyle name="Normal 109 3 3 6" xfId="37776"/>
    <cellStyle name="Normal 109 3 4" xfId="37777"/>
    <cellStyle name="Normal 109 3 5" xfId="37778"/>
    <cellStyle name="Normal 109 3 6" xfId="37779"/>
    <cellStyle name="Normal 109 3 7" xfId="37780"/>
    <cellStyle name="Normal 109 3 8" xfId="37781"/>
    <cellStyle name="Normal 109 4" xfId="37782"/>
    <cellStyle name="Normal 109 4 2" xfId="37783"/>
    <cellStyle name="Normal 109 4 2 2" xfId="37784"/>
    <cellStyle name="Normal 109 4 2 3" xfId="37785"/>
    <cellStyle name="Normal 109 4 2 4" xfId="37786"/>
    <cellStyle name="Normal 109 4 2 5" xfId="37787"/>
    <cellStyle name="Normal 109 4 2 6" xfId="37788"/>
    <cellStyle name="Normal 109 4 3" xfId="37789"/>
    <cellStyle name="Normal 109 4 4" xfId="37790"/>
    <cellStyle name="Normal 109 4 5" xfId="37791"/>
    <cellStyle name="Normal 109 4 6" xfId="37792"/>
    <cellStyle name="Normal 109 4 7" xfId="37793"/>
    <cellStyle name="Normal 109 5" xfId="37794"/>
    <cellStyle name="Normal 109 5 2" xfId="37795"/>
    <cellStyle name="Normal 109 5 3" xfId="37796"/>
    <cellStyle name="Normal 109 5 4" xfId="37797"/>
    <cellStyle name="Normal 109 5 5" xfId="37798"/>
    <cellStyle name="Normal 109 5 6" xfId="37799"/>
    <cellStyle name="Normal 109 6" xfId="37800"/>
    <cellStyle name="Normal 109 7" xfId="37801"/>
    <cellStyle name="Normal 109 8" xfId="37802"/>
    <cellStyle name="Normal 109 9" xfId="37803"/>
    <cellStyle name="Normal 11" xfId="37804"/>
    <cellStyle name="Normal 110" xfId="37805"/>
    <cellStyle name="Normal 110 10" xfId="37806"/>
    <cellStyle name="Normal 110 2" xfId="37807"/>
    <cellStyle name="Normal 110 2 2" xfId="37808"/>
    <cellStyle name="Normal 110 2 2 2" xfId="37809"/>
    <cellStyle name="Normal 110 2 2 2 2" xfId="37810"/>
    <cellStyle name="Normal 110 2 2 2 2 2" xfId="37811"/>
    <cellStyle name="Normal 110 2 2 2 2 3" xfId="37812"/>
    <cellStyle name="Normal 110 2 2 2 2 4" xfId="37813"/>
    <cellStyle name="Normal 110 2 2 2 2 5" xfId="37814"/>
    <cellStyle name="Normal 110 2 2 2 2 6" xfId="37815"/>
    <cellStyle name="Normal 110 2 2 2 3" xfId="37816"/>
    <cellStyle name="Normal 110 2 2 2 4" xfId="37817"/>
    <cellStyle name="Normal 110 2 2 2 5" xfId="37818"/>
    <cellStyle name="Normal 110 2 2 2 6" xfId="37819"/>
    <cellStyle name="Normal 110 2 2 2 7" xfId="37820"/>
    <cellStyle name="Normal 110 2 2 3" xfId="37821"/>
    <cellStyle name="Normal 110 2 2 3 2" xfId="37822"/>
    <cellStyle name="Normal 110 2 2 3 3" xfId="37823"/>
    <cellStyle name="Normal 110 2 2 3 4" xfId="37824"/>
    <cellStyle name="Normal 110 2 2 3 5" xfId="37825"/>
    <cellStyle name="Normal 110 2 2 3 6" xfId="37826"/>
    <cellStyle name="Normal 110 2 2 4" xfId="37827"/>
    <cellStyle name="Normal 110 2 2 5" xfId="37828"/>
    <cellStyle name="Normal 110 2 2 6" xfId="37829"/>
    <cellStyle name="Normal 110 2 2 7" xfId="37830"/>
    <cellStyle name="Normal 110 2 2 8" xfId="37831"/>
    <cellStyle name="Normal 110 2 3" xfId="37832"/>
    <cellStyle name="Normal 110 2 3 2" xfId="37833"/>
    <cellStyle name="Normal 110 2 3 2 2" xfId="37834"/>
    <cellStyle name="Normal 110 2 3 2 3" xfId="37835"/>
    <cellStyle name="Normal 110 2 3 2 4" xfId="37836"/>
    <cellStyle name="Normal 110 2 3 2 5" xfId="37837"/>
    <cellStyle name="Normal 110 2 3 2 6" xfId="37838"/>
    <cellStyle name="Normal 110 2 3 3" xfId="37839"/>
    <cellStyle name="Normal 110 2 3 4" xfId="37840"/>
    <cellStyle name="Normal 110 2 3 5" xfId="37841"/>
    <cellStyle name="Normal 110 2 3 6" xfId="37842"/>
    <cellStyle name="Normal 110 2 3 7" xfId="37843"/>
    <cellStyle name="Normal 110 2 4" xfId="37844"/>
    <cellStyle name="Normal 110 2 4 2" xfId="37845"/>
    <cellStyle name="Normal 110 2 4 3" xfId="37846"/>
    <cellStyle name="Normal 110 2 4 4" xfId="37847"/>
    <cellStyle name="Normal 110 2 4 5" xfId="37848"/>
    <cellStyle name="Normal 110 2 4 6" xfId="37849"/>
    <cellStyle name="Normal 110 2 5" xfId="37850"/>
    <cellStyle name="Normal 110 2 6" xfId="37851"/>
    <cellStyle name="Normal 110 2 7" xfId="37852"/>
    <cellStyle name="Normal 110 2 8" xfId="37853"/>
    <cellStyle name="Normal 110 2 9" xfId="37854"/>
    <cellStyle name="Normal 110 3" xfId="37855"/>
    <cellStyle name="Normal 110 3 2" xfId="37856"/>
    <cellStyle name="Normal 110 3 2 2" xfId="37857"/>
    <cellStyle name="Normal 110 3 2 2 2" xfId="37858"/>
    <cellStyle name="Normal 110 3 2 2 3" xfId="37859"/>
    <cellStyle name="Normal 110 3 2 2 4" xfId="37860"/>
    <cellStyle name="Normal 110 3 2 2 5" xfId="37861"/>
    <cellStyle name="Normal 110 3 2 2 6" xfId="37862"/>
    <cellStyle name="Normal 110 3 2 3" xfId="37863"/>
    <cellStyle name="Normal 110 3 2 4" xfId="37864"/>
    <cellStyle name="Normal 110 3 2 5" xfId="37865"/>
    <cellStyle name="Normal 110 3 2 6" xfId="37866"/>
    <cellStyle name="Normal 110 3 2 7" xfId="37867"/>
    <cellStyle name="Normal 110 3 3" xfId="37868"/>
    <cellStyle name="Normal 110 3 3 2" xfId="37869"/>
    <cellStyle name="Normal 110 3 3 3" xfId="37870"/>
    <cellStyle name="Normal 110 3 3 4" xfId="37871"/>
    <cellStyle name="Normal 110 3 3 5" xfId="37872"/>
    <cellStyle name="Normal 110 3 3 6" xfId="37873"/>
    <cellStyle name="Normal 110 3 4" xfId="37874"/>
    <cellStyle name="Normal 110 3 5" xfId="37875"/>
    <cellStyle name="Normal 110 3 6" xfId="37876"/>
    <cellStyle name="Normal 110 3 7" xfId="37877"/>
    <cellStyle name="Normal 110 3 8" xfId="37878"/>
    <cellStyle name="Normal 110 4" xfId="37879"/>
    <cellStyle name="Normal 110 4 2" xfId="37880"/>
    <cellStyle name="Normal 110 4 2 2" xfId="37881"/>
    <cellStyle name="Normal 110 4 2 3" xfId="37882"/>
    <cellStyle name="Normal 110 4 2 4" xfId="37883"/>
    <cellStyle name="Normal 110 4 2 5" xfId="37884"/>
    <cellStyle name="Normal 110 4 2 6" xfId="37885"/>
    <cellStyle name="Normal 110 4 3" xfId="37886"/>
    <cellStyle name="Normal 110 4 4" xfId="37887"/>
    <cellStyle name="Normal 110 4 5" xfId="37888"/>
    <cellStyle name="Normal 110 4 6" xfId="37889"/>
    <cellStyle name="Normal 110 4 7" xfId="37890"/>
    <cellStyle name="Normal 110 5" xfId="37891"/>
    <cellStyle name="Normal 110 5 2" xfId="37892"/>
    <cellStyle name="Normal 110 5 3" xfId="37893"/>
    <cellStyle name="Normal 110 5 4" xfId="37894"/>
    <cellStyle name="Normal 110 5 5" xfId="37895"/>
    <cellStyle name="Normal 110 5 6" xfId="37896"/>
    <cellStyle name="Normal 110 6" xfId="37897"/>
    <cellStyle name="Normal 110 7" xfId="37898"/>
    <cellStyle name="Normal 110 8" xfId="37899"/>
    <cellStyle name="Normal 110 9" xfId="37900"/>
    <cellStyle name="Normal 111" xfId="37901"/>
    <cellStyle name="Normal 112" xfId="37902"/>
    <cellStyle name="Normal 113" xfId="37903"/>
    <cellStyle name="Normal 114" xfId="37904"/>
    <cellStyle name="Normal 115" xfId="37905"/>
    <cellStyle name="Normal 116" xfId="37906"/>
    <cellStyle name="Normal 116 10" xfId="37907"/>
    <cellStyle name="Normal 116 2" xfId="37908"/>
    <cellStyle name="Normal 116 2 2" xfId="37909"/>
    <cellStyle name="Normal 116 2 2 2" xfId="37910"/>
    <cellStyle name="Normal 116 2 2 2 2" xfId="37911"/>
    <cellStyle name="Normal 116 2 2 2 2 2" xfId="37912"/>
    <cellStyle name="Normal 116 2 2 2 2 3" xfId="37913"/>
    <cellStyle name="Normal 116 2 2 2 2 4" xfId="37914"/>
    <cellStyle name="Normal 116 2 2 2 2 5" xfId="37915"/>
    <cellStyle name="Normal 116 2 2 2 2 6" xfId="37916"/>
    <cellStyle name="Normal 116 2 2 2 3" xfId="37917"/>
    <cellStyle name="Normal 116 2 2 2 4" xfId="37918"/>
    <cellStyle name="Normal 116 2 2 2 5" xfId="37919"/>
    <cellStyle name="Normal 116 2 2 2 6" xfId="37920"/>
    <cellStyle name="Normal 116 2 2 2 7" xfId="37921"/>
    <cellStyle name="Normal 116 2 2 3" xfId="37922"/>
    <cellStyle name="Normal 116 2 2 3 2" xfId="37923"/>
    <cellStyle name="Normal 116 2 2 3 3" xfId="37924"/>
    <cellStyle name="Normal 116 2 2 3 4" xfId="37925"/>
    <cellStyle name="Normal 116 2 2 3 5" xfId="37926"/>
    <cellStyle name="Normal 116 2 2 3 6" xfId="37927"/>
    <cellStyle name="Normal 116 2 2 4" xfId="37928"/>
    <cellStyle name="Normal 116 2 2 5" xfId="37929"/>
    <cellStyle name="Normal 116 2 2 6" xfId="37930"/>
    <cellStyle name="Normal 116 2 2 7" xfId="37931"/>
    <cellStyle name="Normal 116 2 2 8" xfId="37932"/>
    <cellStyle name="Normal 116 2 3" xfId="37933"/>
    <cellStyle name="Normal 116 2 3 2" xfId="37934"/>
    <cellStyle name="Normal 116 2 3 2 2" xfId="37935"/>
    <cellStyle name="Normal 116 2 3 2 3" xfId="37936"/>
    <cellStyle name="Normal 116 2 3 2 4" xfId="37937"/>
    <cellStyle name="Normal 116 2 3 2 5" xfId="37938"/>
    <cellStyle name="Normal 116 2 3 2 6" xfId="37939"/>
    <cellStyle name="Normal 116 2 3 3" xfId="37940"/>
    <cellStyle name="Normal 116 2 3 4" xfId="37941"/>
    <cellStyle name="Normal 116 2 3 5" xfId="37942"/>
    <cellStyle name="Normal 116 2 3 6" xfId="37943"/>
    <cellStyle name="Normal 116 2 3 7" xfId="37944"/>
    <cellStyle name="Normal 116 2 4" xfId="37945"/>
    <cellStyle name="Normal 116 2 4 2" xfId="37946"/>
    <cellStyle name="Normal 116 2 4 3" xfId="37947"/>
    <cellStyle name="Normal 116 2 4 4" xfId="37948"/>
    <cellStyle name="Normal 116 2 4 5" xfId="37949"/>
    <cellStyle name="Normal 116 2 4 6" xfId="37950"/>
    <cellStyle name="Normal 116 2 5" xfId="37951"/>
    <cellStyle name="Normal 116 2 6" xfId="37952"/>
    <cellStyle name="Normal 116 2 7" xfId="37953"/>
    <cellStyle name="Normal 116 2 8" xfId="37954"/>
    <cellStyle name="Normal 116 2 9" xfId="37955"/>
    <cellStyle name="Normal 116 3" xfId="37956"/>
    <cellStyle name="Normal 116 3 2" xfId="37957"/>
    <cellStyle name="Normal 116 3 2 2" xfId="37958"/>
    <cellStyle name="Normal 116 3 2 2 2" xfId="37959"/>
    <cellStyle name="Normal 116 3 2 2 3" xfId="37960"/>
    <cellStyle name="Normal 116 3 2 2 4" xfId="37961"/>
    <cellStyle name="Normal 116 3 2 2 5" xfId="37962"/>
    <cellStyle name="Normal 116 3 2 2 6" xfId="37963"/>
    <cellStyle name="Normal 116 3 2 3" xfId="37964"/>
    <cellStyle name="Normal 116 3 2 4" xfId="37965"/>
    <cellStyle name="Normal 116 3 2 5" xfId="37966"/>
    <cellStyle name="Normal 116 3 2 6" xfId="37967"/>
    <cellStyle name="Normal 116 3 2 7" xfId="37968"/>
    <cellStyle name="Normal 116 3 3" xfId="37969"/>
    <cellStyle name="Normal 116 3 3 2" xfId="37970"/>
    <cellStyle name="Normal 116 3 3 3" xfId="37971"/>
    <cellStyle name="Normal 116 3 3 4" xfId="37972"/>
    <cellStyle name="Normal 116 3 3 5" xfId="37973"/>
    <cellStyle name="Normal 116 3 3 6" xfId="37974"/>
    <cellStyle name="Normal 116 3 4" xfId="37975"/>
    <cellStyle name="Normal 116 3 5" xfId="37976"/>
    <cellStyle name="Normal 116 3 6" xfId="37977"/>
    <cellStyle name="Normal 116 3 7" xfId="37978"/>
    <cellStyle name="Normal 116 3 8" xfId="37979"/>
    <cellStyle name="Normal 116 4" xfId="37980"/>
    <cellStyle name="Normal 116 4 2" xfId="37981"/>
    <cellStyle name="Normal 116 4 2 2" xfId="37982"/>
    <cellStyle name="Normal 116 4 2 3" xfId="37983"/>
    <cellStyle name="Normal 116 4 2 4" xfId="37984"/>
    <cellStyle name="Normal 116 4 2 5" xfId="37985"/>
    <cellStyle name="Normal 116 4 2 6" xfId="37986"/>
    <cellStyle name="Normal 116 4 3" xfId="37987"/>
    <cellStyle name="Normal 116 4 4" xfId="37988"/>
    <cellStyle name="Normal 116 4 5" xfId="37989"/>
    <cellStyle name="Normal 116 4 6" xfId="37990"/>
    <cellStyle name="Normal 116 4 7" xfId="37991"/>
    <cellStyle name="Normal 116 5" xfId="37992"/>
    <cellStyle name="Normal 116 5 2" xfId="37993"/>
    <cellStyle name="Normal 116 5 3" xfId="37994"/>
    <cellStyle name="Normal 116 5 4" xfId="37995"/>
    <cellStyle name="Normal 116 5 5" xfId="37996"/>
    <cellStyle name="Normal 116 5 6" xfId="37997"/>
    <cellStyle name="Normal 116 6" xfId="37998"/>
    <cellStyle name="Normal 116 7" xfId="37999"/>
    <cellStyle name="Normal 116 8" xfId="38000"/>
    <cellStyle name="Normal 116 9" xfId="38001"/>
    <cellStyle name="Normal 117" xfId="38002"/>
    <cellStyle name="Normal 117 10" xfId="38003"/>
    <cellStyle name="Normal 117 2" xfId="38004"/>
    <cellStyle name="Normal 117 2 2" xfId="38005"/>
    <cellStyle name="Normal 117 2 2 2" xfId="38006"/>
    <cellStyle name="Normal 117 2 2 2 2" xfId="38007"/>
    <cellStyle name="Normal 117 2 2 2 2 2" xfId="38008"/>
    <cellStyle name="Normal 117 2 2 2 2 3" xfId="38009"/>
    <cellStyle name="Normal 117 2 2 2 2 4" xfId="38010"/>
    <cellStyle name="Normal 117 2 2 2 2 5" xfId="38011"/>
    <cellStyle name="Normal 117 2 2 2 2 6" xfId="38012"/>
    <cellStyle name="Normal 117 2 2 2 3" xfId="38013"/>
    <cellStyle name="Normal 117 2 2 2 4" xfId="38014"/>
    <cellStyle name="Normal 117 2 2 2 5" xfId="38015"/>
    <cellStyle name="Normal 117 2 2 2 6" xfId="38016"/>
    <cellStyle name="Normal 117 2 2 2 7" xfId="38017"/>
    <cellStyle name="Normal 117 2 2 3" xfId="38018"/>
    <cellStyle name="Normal 117 2 2 3 2" xfId="38019"/>
    <cellStyle name="Normal 117 2 2 3 3" xfId="38020"/>
    <cellStyle name="Normal 117 2 2 3 4" xfId="38021"/>
    <cellStyle name="Normal 117 2 2 3 5" xfId="38022"/>
    <cellStyle name="Normal 117 2 2 3 6" xfId="38023"/>
    <cellStyle name="Normal 117 2 2 4" xfId="38024"/>
    <cellStyle name="Normal 117 2 2 5" xfId="38025"/>
    <cellStyle name="Normal 117 2 2 6" xfId="38026"/>
    <cellStyle name="Normal 117 2 2 7" xfId="38027"/>
    <cellStyle name="Normal 117 2 2 8" xfId="38028"/>
    <cellStyle name="Normal 117 2 3" xfId="38029"/>
    <cellStyle name="Normal 117 2 3 2" xfId="38030"/>
    <cellStyle name="Normal 117 2 3 2 2" xfId="38031"/>
    <cellStyle name="Normal 117 2 3 2 3" xfId="38032"/>
    <cellStyle name="Normal 117 2 3 2 4" xfId="38033"/>
    <cellStyle name="Normal 117 2 3 2 5" xfId="38034"/>
    <cellStyle name="Normal 117 2 3 2 6" xfId="38035"/>
    <cellStyle name="Normal 117 2 3 3" xfId="38036"/>
    <cellStyle name="Normal 117 2 3 4" xfId="38037"/>
    <cellStyle name="Normal 117 2 3 5" xfId="38038"/>
    <cellStyle name="Normal 117 2 3 6" xfId="38039"/>
    <cellStyle name="Normal 117 2 3 7" xfId="38040"/>
    <cellStyle name="Normal 117 2 4" xfId="38041"/>
    <cellStyle name="Normal 117 2 4 2" xfId="38042"/>
    <cellStyle name="Normal 117 2 4 3" xfId="38043"/>
    <cellStyle name="Normal 117 2 4 4" xfId="38044"/>
    <cellStyle name="Normal 117 2 4 5" xfId="38045"/>
    <cellStyle name="Normal 117 2 4 6" xfId="38046"/>
    <cellStyle name="Normal 117 2 5" xfId="38047"/>
    <cellStyle name="Normal 117 2 6" xfId="38048"/>
    <cellStyle name="Normal 117 2 7" xfId="38049"/>
    <cellStyle name="Normal 117 2 8" xfId="38050"/>
    <cellStyle name="Normal 117 2 9" xfId="38051"/>
    <cellStyle name="Normal 117 3" xfId="38052"/>
    <cellStyle name="Normal 117 3 2" xfId="38053"/>
    <cellStyle name="Normal 117 3 2 2" xfId="38054"/>
    <cellStyle name="Normal 117 3 2 2 2" xfId="38055"/>
    <cellStyle name="Normal 117 3 2 2 3" xfId="38056"/>
    <cellStyle name="Normal 117 3 2 2 4" xfId="38057"/>
    <cellStyle name="Normal 117 3 2 2 5" xfId="38058"/>
    <cellStyle name="Normal 117 3 2 2 6" xfId="38059"/>
    <cellStyle name="Normal 117 3 2 3" xfId="38060"/>
    <cellStyle name="Normal 117 3 2 4" xfId="38061"/>
    <cellStyle name="Normal 117 3 2 5" xfId="38062"/>
    <cellStyle name="Normal 117 3 2 6" xfId="38063"/>
    <cellStyle name="Normal 117 3 2 7" xfId="38064"/>
    <cellStyle name="Normal 117 3 3" xfId="38065"/>
    <cellStyle name="Normal 117 3 3 2" xfId="38066"/>
    <cellStyle name="Normal 117 3 3 3" xfId="38067"/>
    <cellStyle name="Normal 117 3 3 4" xfId="38068"/>
    <cellStyle name="Normal 117 3 3 5" xfId="38069"/>
    <cellStyle name="Normal 117 3 3 6" xfId="38070"/>
    <cellStyle name="Normal 117 3 4" xfId="38071"/>
    <cellStyle name="Normal 117 3 5" xfId="38072"/>
    <cellStyle name="Normal 117 3 6" xfId="38073"/>
    <cellStyle name="Normal 117 3 7" xfId="38074"/>
    <cellStyle name="Normal 117 3 8" xfId="38075"/>
    <cellStyle name="Normal 117 4" xfId="38076"/>
    <cellStyle name="Normal 117 4 2" xfId="38077"/>
    <cellStyle name="Normal 117 4 2 2" xfId="38078"/>
    <cellStyle name="Normal 117 4 2 3" xfId="38079"/>
    <cellStyle name="Normal 117 4 2 4" xfId="38080"/>
    <cellStyle name="Normal 117 4 2 5" xfId="38081"/>
    <cellStyle name="Normal 117 4 2 6" xfId="38082"/>
    <cellStyle name="Normal 117 4 3" xfId="38083"/>
    <cellStyle name="Normal 117 4 4" xfId="38084"/>
    <cellStyle name="Normal 117 4 5" xfId="38085"/>
    <cellStyle name="Normal 117 4 6" xfId="38086"/>
    <cellStyle name="Normal 117 4 7" xfId="38087"/>
    <cellStyle name="Normal 117 5" xfId="38088"/>
    <cellStyle name="Normal 117 5 2" xfId="38089"/>
    <cellStyle name="Normal 117 5 3" xfId="38090"/>
    <cellStyle name="Normal 117 5 4" xfId="38091"/>
    <cellStyle name="Normal 117 5 5" xfId="38092"/>
    <cellStyle name="Normal 117 5 6" xfId="38093"/>
    <cellStyle name="Normal 117 6" xfId="38094"/>
    <cellStyle name="Normal 117 7" xfId="38095"/>
    <cellStyle name="Normal 117 8" xfId="38096"/>
    <cellStyle name="Normal 117 9" xfId="38097"/>
    <cellStyle name="Normal 118" xfId="38098"/>
    <cellStyle name="Normal 118 10" xfId="38099"/>
    <cellStyle name="Normal 118 2" xfId="38100"/>
    <cellStyle name="Normal 118 2 2" xfId="38101"/>
    <cellStyle name="Normal 118 2 2 2" xfId="38102"/>
    <cellStyle name="Normal 118 2 2 2 2" xfId="38103"/>
    <cellStyle name="Normal 118 2 2 2 2 2" xfId="38104"/>
    <cellStyle name="Normal 118 2 2 2 2 3" xfId="38105"/>
    <cellStyle name="Normal 118 2 2 2 2 4" xfId="38106"/>
    <cellStyle name="Normal 118 2 2 2 2 5" xfId="38107"/>
    <cellStyle name="Normal 118 2 2 2 2 6" xfId="38108"/>
    <cellStyle name="Normal 118 2 2 2 3" xfId="38109"/>
    <cellStyle name="Normal 118 2 2 2 4" xfId="38110"/>
    <cellStyle name="Normal 118 2 2 2 5" xfId="38111"/>
    <cellStyle name="Normal 118 2 2 2 6" xfId="38112"/>
    <cellStyle name="Normal 118 2 2 2 7" xfId="38113"/>
    <cellStyle name="Normal 118 2 2 3" xfId="38114"/>
    <cellStyle name="Normal 118 2 2 3 2" xfId="38115"/>
    <cellStyle name="Normal 118 2 2 3 3" xfId="38116"/>
    <cellStyle name="Normal 118 2 2 3 4" xfId="38117"/>
    <cellStyle name="Normal 118 2 2 3 5" xfId="38118"/>
    <cellStyle name="Normal 118 2 2 3 6" xfId="38119"/>
    <cellStyle name="Normal 118 2 2 4" xfId="38120"/>
    <cellStyle name="Normal 118 2 2 5" xfId="38121"/>
    <cellStyle name="Normal 118 2 2 6" xfId="38122"/>
    <cellStyle name="Normal 118 2 2 7" xfId="38123"/>
    <cellStyle name="Normal 118 2 2 8" xfId="38124"/>
    <cellStyle name="Normal 118 2 3" xfId="38125"/>
    <cellStyle name="Normal 118 2 3 2" xfId="38126"/>
    <cellStyle name="Normal 118 2 3 2 2" xfId="38127"/>
    <cellStyle name="Normal 118 2 3 2 3" xfId="38128"/>
    <cellStyle name="Normal 118 2 3 2 4" xfId="38129"/>
    <cellStyle name="Normal 118 2 3 2 5" xfId="38130"/>
    <cellStyle name="Normal 118 2 3 2 6" xfId="38131"/>
    <cellStyle name="Normal 118 2 3 3" xfId="38132"/>
    <cellStyle name="Normal 118 2 3 4" xfId="38133"/>
    <cellStyle name="Normal 118 2 3 5" xfId="38134"/>
    <cellStyle name="Normal 118 2 3 6" xfId="38135"/>
    <cellStyle name="Normal 118 2 3 7" xfId="38136"/>
    <cellStyle name="Normal 118 2 4" xfId="38137"/>
    <cellStyle name="Normal 118 2 4 2" xfId="38138"/>
    <cellStyle name="Normal 118 2 4 3" xfId="38139"/>
    <cellStyle name="Normal 118 2 4 4" xfId="38140"/>
    <cellStyle name="Normal 118 2 4 5" xfId="38141"/>
    <cellStyle name="Normal 118 2 4 6" xfId="38142"/>
    <cellStyle name="Normal 118 2 5" xfId="38143"/>
    <cellStyle name="Normal 118 2 6" xfId="38144"/>
    <cellStyle name="Normal 118 2 7" xfId="38145"/>
    <cellStyle name="Normal 118 2 8" xfId="38146"/>
    <cellStyle name="Normal 118 2 9" xfId="38147"/>
    <cellStyle name="Normal 118 3" xfId="38148"/>
    <cellStyle name="Normal 118 3 2" xfId="38149"/>
    <cellStyle name="Normal 118 3 2 2" xfId="38150"/>
    <cellStyle name="Normal 118 3 2 2 2" xfId="38151"/>
    <cellStyle name="Normal 118 3 2 2 3" xfId="38152"/>
    <cellStyle name="Normal 118 3 2 2 4" xfId="38153"/>
    <cellStyle name="Normal 118 3 2 2 5" xfId="38154"/>
    <cellStyle name="Normal 118 3 2 2 6" xfId="38155"/>
    <cellStyle name="Normal 118 3 2 3" xfId="38156"/>
    <cellStyle name="Normal 118 3 2 4" xfId="38157"/>
    <cellStyle name="Normal 118 3 2 5" xfId="38158"/>
    <cellStyle name="Normal 118 3 2 6" xfId="38159"/>
    <cellStyle name="Normal 118 3 2 7" xfId="38160"/>
    <cellStyle name="Normal 118 3 3" xfId="38161"/>
    <cellStyle name="Normal 118 3 3 2" xfId="38162"/>
    <cellStyle name="Normal 118 3 3 3" xfId="38163"/>
    <cellStyle name="Normal 118 3 3 4" xfId="38164"/>
    <cellStyle name="Normal 118 3 3 5" xfId="38165"/>
    <cellStyle name="Normal 118 3 3 6" xfId="38166"/>
    <cellStyle name="Normal 118 3 4" xfId="38167"/>
    <cellStyle name="Normal 118 3 5" xfId="38168"/>
    <cellStyle name="Normal 118 3 6" xfId="38169"/>
    <cellStyle name="Normal 118 3 7" xfId="38170"/>
    <cellStyle name="Normal 118 3 8" xfId="38171"/>
    <cellStyle name="Normal 118 4" xfId="38172"/>
    <cellStyle name="Normal 118 4 2" xfId="38173"/>
    <cellStyle name="Normal 118 4 2 2" xfId="38174"/>
    <cellStyle name="Normal 118 4 2 3" xfId="38175"/>
    <cellStyle name="Normal 118 4 2 4" xfId="38176"/>
    <cellStyle name="Normal 118 4 2 5" xfId="38177"/>
    <cellStyle name="Normal 118 4 2 6" xfId="38178"/>
    <cellStyle name="Normal 118 4 3" xfId="38179"/>
    <cellStyle name="Normal 118 4 4" xfId="38180"/>
    <cellStyle name="Normal 118 4 5" xfId="38181"/>
    <cellStyle name="Normal 118 4 6" xfId="38182"/>
    <cellStyle name="Normal 118 4 7" xfId="38183"/>
    <cellStyle name="Normal 118 5" xfId="38184"/>
    <cellStyle name="Normal 118 5 2" xfId="38185"/>
    <cellStyle name="Normal 118 5 3" xfId="38186"/>
    <cellStyle name="Normal 118 5 4" xfId="38187"/>
    <cellStyle name="Normal 118 5 5" xfId="38188"/>
    <cellStyle name="Normal 118 5 6" xfId="38189"/>
    <cellStyle name="Normal 118 6" xfId="38190"/>
    <cellStyle name="Normal 118 7" xfId="38191"/>
    <cellStyle name="Normal 118 8" xfId="38192"/>
    <cellStyle name="Normal 118 9" xfId="38193"/>
    <cellStyle name="Normal 119" xfId="38194"/>
    <cellStyle name="Normal 119 2" xfId="38195"/>
    <cellStyle name="Normal 119 2 2" xfId="38196"/>
    <cellStyle name="Normal 119 2 2 2" xfId="38197"/>
    <cellStyle name="Normal 119 2 2 2 2" xfId="38198"/>
    <cellStyle name="Normal 119 2 2 2 3" xfId="38199"/>
    <cellStyle name="Normal 119 2 2 2 4" xfId="38200"/>
    <cellStyle name="Normal 119 2 2 2 5" xfId="38201"/>
    <cellStyle name="Normal 119 2 2 2 6" xfId="38202"/>
    <cellStyle name="Normal 119 2 2 3" xfId="38203"/>
    <cellStyle name="Normal 119 2 2 4" xfId="38204"/>
    <cellStyle name="Normal 119 2 2 5" xfId="38205"/>
    <cellStyle name="Normal 119 2 2 6" xfId="38206"/>
    <cellStyle name="Normal 119 2 2 7" xfId="38207"/>
    <cellStyle name="Normal 119 2 3" xfId="38208"/>
    <cellStyle name="Normal 119 2 3 2" xfId="38209"/>
    <cellStyle name="Normal 119 2 3 3" xfId="38210"/>
    <cellStyle name="Normal 119 2 3 4" xfId="38211"/>
    <cellStyle name="Normal 119 2 3 5" xfId="38212"/>
    <cellStyle name="Normal 119 2 3 6" xfId="38213"/>
    <cellStyle name="Normal 119 2 4" xfId="38214"/>
    <cellStyle name="Normal 119 2 5" xfId="38215"/>
    <cellStyle name="Normal 119 2 6" xfId="38216"/>
    <cellStyle name="Normal 119 2 7" xfId="38217"/>
    <cellStyle name="Normal 119 2 8" xfId="38218"/>
    <cellStyle name="Normal 119 3" xfId="38219"/>
    <cellStyle name="Normal 119 3 2" xfId="38220"/>
    <cellStyle name="Normal 119 3 2 2" xfId="38221"/>
    <cellStyle name="Normal 119 3 2 3" xfId="38222"/>
    <cellStyle name="Normal 119 3 2 4" xfId="38223"/>
    <cellStyle name="Normal 119 3 2 5" xfId="38224"/>
    <cellStyle name="Normal 119 3 2 6" xfId="38225"/>
    <cellStyle name="Normal 119 3 3" xfId="38226"/>
    <cellStyle name="Normal 119 3 4" xfId="38227"/>
    <cellStyle name="Normal 119 3 5" xfId="38228"/>
    <cellStyle name="Normal 119 3 6" xfId="38229"/>
    <cellStyle name="Normal 119 3 7" xfId="38230"/>
    <cellStyle name="Normal 119 4" xfId="38231"/>
    <cellStyle name="Normal 119 4 2" xfId="38232"/>
    <cellStyle name="Normal 119 4 3" xfId="38233"/>
    <cellStyle name="Normal 119 4 4" xfId="38234"/>
    <cellStyle name="Normal 119 4 5" xfId="38235"/>
    <cellStyle name="Normal 119 4 6" xfId="38236"/>
    <cellStyle name="Normal 119 5" xfId="38237"/>
    <cellStyle name="Normal 119 6" xfId="38238"/>
    <cellStyle name="Normal 119 7" xfId="38239"/>
    <cellStyle name="Normal 119 8" xfId="38240"/>
    <cellStyle name="Normal 119 9" xfId="38241"/>
    <cellStyle name="Normal 12" xfId="38242"/>
    <cellStyle name="Normal 120" xfId="38243"/>
    <cellStyle name="Normal 120 2" xfId="38244"/>
    <cellStyle name="Normal 120 2 2" xfId="38245"/>
    <cellStyle name="Normal 120 2 2 2" xfId="38246"/>
    <cellStyle name="Normal 120 2 2 2 2" xfId="38247"/>
    <cellStyle name="Normal 120 2 2 2 3" xfId="38248"/>
    <cellStyle name="Normal 120 2 2 2 4" xfId="38249"/>
    <cellStyle name="Normal 120 2 2 2 5" xfId="38250"/>
    <cellStyle name="Normal 120 2 2 2 6" xfId="38251"/>
    <cellStyle name="Normal 120 2 2 3" xfId="38252"/>
    <cellStyle name="Normal 120 2 2 4" xfId="38253"/>
    <cellStyle name="Normal 120 2 2 5" xfId="38254"/>
    <cellStyle name="Normal 120 2 2 6" xfId="38255"/>
    <cellStyle name="Normal 120 2 2 7" xfId="38256"/>
    <cellStyle name="Normal 120 2 3" xfId="38257"/>
    <cellStyle name="Normal 120 2 3 2" xfId="38258"/>
    <cellStyle name="Normal 120 2 3 3" xfId="38259"/>
    <cellStyle name="Normal 120 2 3 4" xfId="38260"/>
    <cellStyle name="Normal 120 2 3 5" xfId="38261"/>
    <cellStyle name="Normal 120 2 3 6" xfId="38262"/>
    <cellStyle name="Normal 120 2 4" xfId="38263"/>
    <cellStyle name="Normal 120 2 5" xfId="38264"/>
    <cellStyle name="Normal 120 2 6" xfId="38265"/>
    <cellStyle name="Normal 120 2 7" xfId="38266"/>
    <cellStyle name="Normal 120 2 8" xfId="38267"/>
    <cellStyle name="Normal 120 3" xfId="38268"/>
    <cellStyle name="Normal 120 3 2" xfId="38269"/>
    <cellStyle name="Normal 120 3 2 2" xfId="38270"/>
    <cellStyle name="Normal 120 3 2 3" xfId="38271"/>
    <cellStyle name="Normal 120 3 2 4" xfId="38272"/>
    <cellStyle name="Normal 120 3 2 5" xfId="38273"/>
    <cellStyle name="Normal 120 3 2 6" xfId="38274"/>
    <cellStyle name="Normal 120 3 3" xfId="38275"/>
    <cellStyle name="Normal 120 3 4" xfId="38276"/>
    <cellStyle name="Normal 120 3 5" xfId="38277"/>
    <cellStyle name="Normal 120 3 6" xfId="38278"/>
    <cellStyle name="Normal 120 3 7" xfId="38279"/>
    <cellStyle name="Normal 120 4" xfId="38280"/>
    <cellStyle name="Normal 120 4 2" xfId="38281"/>
    <cellStyle name="Normal 120 4 3" xfId="38282"/>
    <cellStyle name="Normal 120 4 4" xfId="38283"/>
    <cellStyle name="Normal 120 4 5" xfId="38284"/>
    <cellStyle name="Normal 120 4 6" xfId="38285"/>
    <cellStyle name="Normal 120 5" xfId="38286"/>
    <cellStyle name="Normal 120 6" xfId="38287"/>
    <cellStyle name="Normal 120 7" xfId="38288"/>
    <cellStyle name="Normal 120 8" xfId="38289"/>
    <cellStyle name="Normal 120 9" xfId="38290"/>
    <cellStyle name="Normal 121" xfId="38291"/>
    <cellStyle name="Normal 121 2" xfId="38292"/>
    <cellStyle name="Normal 121 2 2" xfId="38293"/>
    <cellStyle name="Normal 121 2 2 2" xfId="38294"/>
    <cellStyle name="Normal 121 2 2 2 2" xfId="38295"/>
    <cellStyle name="Normal 121 2 2 2 3" xfId="38296"/>
    <cellStyle name="Normal 121 2 2 2 4" xfId="38297"/>
    <cellStyle name="Normal 121 2 2 2 5" xfId="38298"/>
    <cellStyle name="Normal 121 2 2 2 6" xfId="38299"/>
    <cellStyle name="Normal 121 2 2 3" xfId="38300"/>
    <cellStyle name="Normal 121 2 2 4" xfId="38301"/>
    <cellStyle name="Normal 121 2 2 5" xfId="38302"/>
    <cellStyle name="Normal 121 2 2 6" xfId="38303"/>
    <cellStyle name="Normal 121 2 2 7" xfId="38304"/>
    <cellStyle name="Normal 121 2 3" xfId="38305"/>
    <cellStyle name="Normal 121 2 3 2" xfId="38306"/>
    <cellStyle name="Normal 121 2 3 3" xfId="38307"/>
    <cellStyle name="Normal 121 2 3 4" xfId="38308"/>
    <cellStyle name="Normal 121 2 3 5" xfId="38309"/>
    <cellStyle name="Normal 121 2 3 6" xfId="38310"/>
    <cellStyle name="Normal 121 2 4" xfId="38311"/>
    <cellStyle name="Normal 121 2 5" xfId="38312"/>
    <cellStyle name="Normal 121 2 6" xfId="38313"/>
    <cellStyle name="Normal 121 2 7" xfId="38314"/>
    <cellStyle name="Normal 121 2 8" xfId="38315"/>
    <cellStyle name="Normal 121 3" xfId="38316"/>
    <cellStyle name="Normal 121 3 2" xfId="38317"/>
    <cellStyle name="Normal 121 3 2 2" xfId="38318"/>
    <cellStyle name="Normal 121 3 2 3" xfId="38319"/>
    <cellStyle name="Normal 121 3 2 4" xfId="38320"/>
    <cellStyle name="Normal 121 3 2 5" xfId="38321"/>
    <cellStyle name="Normal 121 3 2 6" xfId="38322"/>
    <cellStyle name="Normal 121 3 3" xfId="38323"/>
    <cellStyle name="Normal 121 3 4" xfId="38324"/>
    <cellStyle name="Normal 121 3 5" xfId="38325"/>
    <cellStyle name="Normal 121 3 6" xfId="38326"/>
    <cellStyle name="Normal 121 3 7" xfId="38327"/>
    <cellStyle name="Normal 121 4" xfId="38328"/>
    <cellStyle name="Normal 121 4 2" xfId="38329"/>
    <cellStyle name="Normal 121 4 3" xfId="38330"/>
    <cellStyle name="Normal 121 4 4" xfId="38331"/>
    <cellStyle name="Normal 121 4 5" xfId="38332"/>
    <cellStyle name="Normal 121 4 6" xfId="38333"/>
    <cellStyle name="Normal 121 5" xfId="38334"/>
    <cellStyle name="Normal 121 6" xfId="38335"/>
    <cellStyle name="Normal 121 7" xfId="38336"/>
    <cellStyle name="Normal 121 8" xfId="38337"/>
    <cellStyle name="Normal 121 9" xfId="38338"/>
    <cellStyle name="Normal 122" xfId="38339"/>
    <cellStyle name="Normal 122 2" xfId="38340"/>
    <cellStyle name="Normal 122 2 2" xfId="38341"/>
    <cellStyle name="Normal 122 2 2 2" xfId="38342"/>
    <cellStyle name="Normal 122 2 2 2 2" xfId="38343"/>
    <cellStyle name="Normal 122 2 2 2 3" xfId="38344"/>
    <cellStyle name="Normal 122 2 2 2 4" xfId="38345"/>
    <cellStyle name="Normal 122 2 2 2 5" xfId="38346"/>
    <cellStyle name="Normal 122 2 2 2 6" xfId="38347"/>
    <cellStyle name="Normal 122 2 2 3" xfId="38348"/>
    <cellStyle name="Normal 122 2 2 4" xfId="38349"/>
    <cellStyle name="Normal 122 2 2 5" xfId="38350"/>
    <cellStyle name="Normal 122 2 2 6" xfId="38351"/>
    <cellStyle name="Normal 122 2 2 7" xfId="38352"/>
    <cellStyle name="Normal 122 2 3" xfId="38353"/>
    <cellStyle name="Normal 122 2 3 2" xfId="38354"/>
    <cellStyle name="Normal 122 2 3 3" xfId="38355"/>
    <cellStyle name="Normal 122 2 3 4" xfId="38356"/>
    <cellStyle name="Normal 122 2 3 5" xfId="38357"/>
    <cellStyle name="Normal 122 2 3 6" xfId="38358"/>
    <cellStyle name="Normal 122 2 4" xfId="38359"/>
    <cellStyle name="Normal 122 2 5" xfId="38360"/>
    <cellStyle name="Normal 122 2 6" xfId="38361"/>
    <cellStyle name="Normal 122 2 7" xfId="38362"/>
    <cellStyle name="Normal 122 2 8" xfId="38363"/>
    <cellStyle name="Normal 122 3" xfId="38364"/>
    <cellStyle name="Normal 122 3 2" xfId="38365"/>
    <cellStyle name="Normal 122 3 2 2" xfId="38366"/>
    <cellStyle name="Normal 122 3 2 3" xfId="38367"/>
    <cellStyle name="Normal 122 3 2 4" xfId="38368"/>
    <cellStyle name="Normal 122 3 2 5" xfId="38369"/>
    <cellStyle name="Normal 122 3 2 6" xfId="38370"/>
    <cellStyle name="Normal 122 3 3" xfId="38371"/>
    <cellStyle name="Normal 122 3 4" xfId="38372"/>
    <cellStyle name="Normal 122 3 5" xfId="38373"/>
    <cellStyle name="Normal 122 3 6" xfId="38374"/>
    <cellStyle name="Normal 122 3 7" xfId="38375"/>
    <cellStyle name="Normal 122 4" xfId="38376"/>
    <cellStyle name="Normal 122 4 2" xfId="38377"/>
    <cellStyle name="Normal 122 4 3" xfId="38378"/>
    <cellStyle name="Normal 122 4 4" xfId="38379"/>
    <cellStyle name="Normal 122 4 5" xfId="38380"/>
    <cellStyle name="Normal 122 4 6" xfId="38381"/>
    <cellStyle name="Normal 122 5" xfId="38382"/>
    <cellStyle name="Normal 122 6" xfId="38383"/>
    <cellStyle name="Normal 122 7" xfId="38384"/>
    <cellStyle name="Normal 122 8" xfId="38385"/>
    <cellStyle name="Normal 122 9" xfId="38386"/>
    <cellStyle name="Normal 123" xfId="38387"/>
    <cellStyle name="Normal 123 2" xfId="38388"/>
    <cellStyle name="Normal 123 2 2" xfId="38389"/>
    <cellStyle name="Normal 123 2 2 2" xfId="38390"/>
    <cellStyle name="Normal 123 2 2 2 2" xfId="38391"/>
    <cellStyle name="Normal 123 2 2 2 3" xfId="38392"/>
    <cellStyle name="Normal 123 2 2 2 4" xfId="38393"/>
    <cellStyle name="Normal 123 2 2 2 5" xfId="38394"/>
    <cellStyle name="Normal 123 2 2 2 6" xfId="38395"/>
    <cellStyle name="Normal 123 2 2 3" xfId="38396"/>
    <cellStyle name="Normal 123 2 2 4" xfId="38397"/>
    <cellStyle name="Normal 123 2 2 5" xfId="38398"/>
    <cellStyle name="Normal 123 2 2 6" xfId="38399"/>
    <cellStyle name="Normal 123 2 2 7" xfId="38400"/>
    <cellStyle name="Normal 123 2 3" xfId="38401"/>
    <cellStyle name="Normal 123 2 3 2" xfId="38402"/>
    <cellStyle name="Normal 123 2 3 3" xfId="38403"/>
    <cellStyle name="Normal 123 2 3 4" xfId="38404"/>
    <cellStyle name="Normal 123 2 3 5" xfId="38405"/>
    <cellStyle name="Normal 123 2 3 6" xfId="38406"/>
    <cellStyle name="Normal 123 2 4" xfId="38407"/>
    <cellStyle name="Normal 123 2 5" xfId="38408"/>
    <cellStyle name="Normal 123 2 6" xfId="38409"/>
    <cellStyle name="Normal 123 2 7" xfId="38410"/>
    <cellStyle name="Normal 123 2 8" xfId="38411"/>
    <cellStyle name="Normal 123 3" xfId="38412"/>
    <cellStyle name="Normal 123 3 2" xfId="38413"/>
    <cellStyle name="Normal 123 3 2 2" xfId="38414"/>
    <cellStyle name="Normal 123 3 2 3" xfId="38415"/>
    <cellStyle name="Normal 123 3 2 4" xfId="38416"/>
    <cellStyle name="Normal 123 3 2 5" xfId="38417"/>
    <cellStyle name="Normal 123 3 2 6" xfId="38418"/>
    <cellStyle name="Normal 123 3 3" xfId="38419"/>
    <cellStyle name="Normal 123 3 4" xfId="38420"/>
    <cellStyle name="Normal 123 3 5" xfId="38421"/>
    <cellStyle name="Normal 123 3 6" xfId="38422"/>
    <cellStyle name="Normal 123 3 7" xfId="38423"/>
    <cellStyle name="Normal 123 4" xfId="38424"/>
    <cellStyle name="Normal 123 4 2" xfId="38425"/>
    <cellStyle name="Normal 123 4 3" xfId="38426"/>
    <cellStyle name="Normal 123 4 4" xfId="38427"/>
    <cellStyle name="Normal 123 4 5" xfId="38428"/>
    <cellStyle name="Normal 123 4 6" xfId="38429"/>
    <cellStyle name="Normal 123 5" xfId="38430"/>
    <cellStyle name="Normal 123 6" xfId="38431"/>
    <cellStyle name="Normal 123 7" xfId="38432"/>
    <cellStyle name="Normal 123 8" xfId="38433"/>
    <cellStyle name="Normal 123 9" xfId="38434"/>
    <cellStyle name="Normal 124" xfId="38435"/>
    <cellStyle name="Normal 124 2" xfId="38436"/>
    <cellStyle name="Normal 124 2 2" xfId="38437"/>
    <cellStyle name="Normal 124 2 2 2" xfId="38438"/>
    <cellStyle name="Normal 124 2 2 2 2" xfId="38439"/>
    <cellStyle name="Normal 124 2 2 2 3" xfId="38440"/>
    <cellStyle name="Normal 124 2 2 2 4" xfId="38441"/>
    <cellStyle name="Normal 124 2 2 2 5" xfId="38442"/>
    <cellStyle name="Normal 124 2 2 2 6" xfId="38443"/>
    <cellStyle name="Normal 124 2 2 3" xfId="38444"/>
    <cellStyle name="Normal 124 2 2 4" xfId="38445"/>
    <cellStyle name="Normal 124 2 2 5" xfId="38446"/>
    <cellStyle name="Normal 124 2 2 6" xfId="38447"/>
    <cellStyle name="Normal 124 2 2 7" xfId="38448"/>
    <cellStyle name="Normal 124 2 3" xfId="38449"/>
    <cellStyle name="Normal 124 2 3 2" xfId="38450"/>
    <cellStyle name="Normal 124 2 3 3" xfId="38451"/>
    <cellStyle name="Normal 124 2 3 4" xfId="38452"/>
    <cellStyle name="Normal 124 2 3 5" xfId="38453"/>
    <cellStyle name="Normal 124 2 3 6" xfId="38454"/>
    <cellStyle name="Normal 124 2 4" xfId="38455"/>
    <cellStyle name="Normal 124 2 5" xfId="38456"/>
    <cellStyle name="Normal 124 2 6" xfId="38457"/>
    <cellStyle name="Normal 124 2 7" xfId="38458"/>
    <cellStyle name="Normal 124 2 8" xfId="38459"/>
    <cellStyle name="Normal 124 3" xfId="38460"/>
    <cellStyle name="Normal 124 3 2" xfId="38461"/>
    <cellStyle name="Normal 124 3 2 2" xfId="38462"/>
    <cellStyle name="Normal 124 3 2 3" xfId="38463"/>
    <cellStyle name="Normal 124 3 2 4" xfId="38464"/>
    <cellStyle name="Normal 124 3 2 5" xfId="38465"/>
    <cellStyle name="Normal 124 3 2 6" xfId="38466"/>
    <cellStyle name="Normal 124 3 3" xfId="38467"/>
    <cellStyle name="Normal 124 3 4" xfId="38468"/>
    <cellStyle name="Normal 124 3 5" xfId="38469"/>
    <cellStyle name="Normal 124 3 6" xfId="38470"/>
    <cellStyle name="Normal 124 3 7" xfId="38471"/>
    <cellStyle name="Normal 124 4" xfId="38472"/>
    <cellStyle name="Normal 124 4 2" xfId="38473"/>
    <cellStyle name="Normal 124 4 3" xfId="38474"/>
    <cellStyle name="Normal 124 4 4" xfId="38475"/>
    <cellStyle name="Normal 124 4 5" xfId="38476"/>
    <cellStyle name="Normal 124 4 6" xfId="38477"/>
    <cellStyle name="Normal 124 5" xfId="38478"/>
    <cellStyle name="Normal 124 6" xfId="38479"/>
    <cellStyle name="Normal 124 7" xfId="38480"/>
    <cellStyle name="Normal 124 8" xfId="38481"/>
    <cellStyle name="Normal 124 9" xfId="38482"/>
    <cellStyle name="Normal 125" xfId="38483"/>
    <cellStyle name="Normal 125 2" xfId="38484"/>
    <cellStyle name="Normal 125 2 2" xfId="38485"/>
    <cellStyle name="Normal 125 2 2 2" xfId="38486"/>
    <cellStyle name="Normal 125 2 2 2 2" xfId="38487"/>
    <cellStyle name="Normal 125 2 2 2 3" xfId="38488"/>
    <cellStyle name="Normal 125 2 2 2 4" xfId="38489"/>
    <cellStyle name="Normal 125 2 2 2 5" xfId="38490"/>
    <cellStyle name="Normal 125 2 2 2 6" xfId="38491"/>
    <cellStyle name="Normal 125 2 2 3" xfId="38492"/>
    <cellStyle name="Normal 125 2 2 4" xfId="38493"/>
    <cellStyle name="Normal 125 2 2 5" xfId="38494"/>
    <cellStyle name="Normal 125 2 2 6" xfId="38495"/>
    <cellStyle name="Normal 125 2 2 7" xfId="38496"/>
    <cellStyle name="Normal 125 2 3" xfId="38497"/>
    <cellStyle name="Normal 125 2 3 2" xfId="38498"/>
    <cellStyle name="Normal 125 2 3 3" xfId="38499"/>
    <cellStyle name="Normal 125 2 3 4" xfId="38500"/>
    <cellStyle name="Normal 125 2 3 5" xfId="38501"/>
    <cellStyle name="Normal 125 2 3 6" xfId="38502"/>
    <cellStyle name="Normal 125 2 4" xfId="38503"/>
    <cellStyle name="Normal 125 2 5" xfId="38504"/>
    <cellStyle name="Normal 125 2 6" xfId="38505"/>
    <cellStyle name="Normal 125 2 7" xfId="38506"/>
    <cellStyle name="Normal 125 2 8" xfId="38507"/>
    <cellStyle name="Normal 125 3" xfId="38508"/>
    <cellStyle name="Normal 125 3 2" xfId="38509"/>
    <cellStyle name="Normal 125 3 2 2" xfId="38510"/>
    <cellStyle name="Normal 125 3 2 3" xfId="38511"/>
    <cellStyle name="Normal 125 3 2 4" xfId="38512"/>
    <cellStyle name="Normal 125 3 2 5" xfId="38513"/>
    <cellStyle name="Normal 125 3 2 6" xfId="38514"/>
    <cellStyle name="Normal 125 3 3" xfId="38515"/>
    <cellStyle name="Normal 125 3 4" xfId="38516"/>
    <cellStyle name="Normal 125 3 5" xfId="38517"/>
    <cellStyle name="Normal 125 3 6" xfId="38518"/>
    <cellStyle name="Normal 125 3 7" xfId="38519"/>
    <cellStyle name="Normal 125 4" xfId="38520"/>
    <cellStyle name="Normal 125 4 2" xfId="38521"/>
    <cellStyle name="Normal 125 4 3" xfId="38522"/>
    <cellStyle name="Normal 125 4 4" xfId="38523"/>
    <cellStyle name="Normal 125 4 5" xfId="38524"/>
    <cellStyle name="Normal 125 4 6" xfId="38525"/>
    <cellStyle name="Normal 125 5" xfId="38526"/>
    <cellStyle name="Normal 125 6" xfId="38527"/>
    <cellStyle name="Normal 125 7" xfId="38528"/>
    <cellStyle name="Normal 125 8" xfId="38529"/>
    <cellStyle name="Normal 125 9" xfId="38530"/>
    <cellStyle name="Normal 126" xfId="38531"/>
    <cellStyle name="Normal 126 2" xfId="38532"/>
    <cellStyle name="Normal 126 2 2" xfId="38533"/>
    <cellStyle name="Normal 126 2 2 2" xfId="38534"/>
    <cellStyle name="Normal 126 2 2 2 2" xfId="38535"/>
    <cellStyle name="Normal 126 2 2 2 3" xfId="38536"/>
    <cellStyle name="Normal 126 2 2 2 4" xfId="38537"/>
    <cellStyle name="Normal 126 2 2 2 5" xfId="38538"/>
    <cellStyle name="Normal 126 2 2 2 6" xfId="38539"/>
    <cellStyle name="Normal 126 2 2 3" xfId="38540"/>
    <cellStyle name="Normal 126 2 2 4" xfId="38541"/>
    <cellStyle name="Normal 126 2 2 5" xfId="38542"/>
    <cellStyle name="Normal 126 2 2 6" xfId="38543"/>
    <cellStyle name="Normal 126 2 2 7" xfId="38544"/>
    <cellStyle name="Normal 126 2 3" xfId="38545"/>
    <cellStyle name="Normal 126 2 3 2" xfId="38546"/>
    <cellStyle name="Normal 126 2 3 3" xfId="38547"/>
    <cellStyle name="Normal 126 2 3 4" xfId="38548"/>
    <cellStyle name="Normal 126 2 3 5" xfId="38549"/>
    <cellStyle name="Normal 126 2 3 6" xfId="38550"/>
    <cellStyle name="Normal 126 2 4" xfId="38551"/>
    <cellStyle name="Normal 126 2 5" xfId="38552"/>
    <cellStyle name="Normal 126 2 6" xfId="38553"/>
    <cellStyle name="Normal 126 2 7" xfId="38554"/>
    <cellStyle name="Normal 126 2 8" xfId="38555"/>
    <cellStyle name="Normal 126 3" xfId="38556"/>
    <cellStyle name="Normal 126 3 2" xfId="38557"/>
    <cellStyle name="Normal 126 3 2 2" xfId="38558"/>
    <cellStyle name="Normal 126 3 2 3" xfId="38559"/>
    <cellStyle name="Normal 126 3 2 4" xfId="38560"/>
    <cellStyle name="Normal 126 3 2 5" xfId="38561"/>
    <cellStyle name="Normal 126 3 2 6" xfId="38562"/>
    <cellStyle name="Normal 126 3 3" xfId="38563"/>
    <cellStyle name="Normal 126 3 4" xfId="38564"/>
    <cellStyle name="Normal 126 3 5" xfId="38565"/>
    <cellStyle name="Normal 126 3 6" xfId="38566"/>
    <cellStyle name="Normal 126 3 7" xfId="38567"/>
    <cellStyle name="Normal 126 4" xfId="38568"/>
    <cellStyle name="Normal 126 4 2" xfId="38569"/>
    <cellStyle name="Normal 126 4 3" xfId="38570"/>
    <cellStyle name="Normal 126 4 4" xfId="38571"/>
    <cellStyle name="Normal 126 4 5" xfId="38572"/>
    <cellStyle name="Normal 126 4 6" xfId="38573"/>
    <cellStyle name="Normal 126 5" xfId="38574"/>
    <cellStyle name="Normal 126 6" xfId="38575"/>
    <cellStyle name="Normal 126 7" xfId="38576"/>
    <cellStyle name="Normal 126 8" xfId="38577"/>
    <cellStyle name="Normal 126 9" xfId="38578"/>
    <cellStyle name="Normal 127" xfId="38579"/>
    <cellStyle name="Normal 127 2" xfId="38580"/>
    <cellStyle name="Normal 127 2 2" xfId="38581"/>
    <cellStyle name="Normal 127 2 2 2" xfId="38582"/>
    <cellStyle name="Normal 127 2 2 2 2" xfId="38583"/>
    <cellStyle name="Normal 127 2 2 2 3" xfId="38584"/>
    <cellStyle name="Normal 127 2 2 2 4" xfId="38585"/>
    <cellStyle name="Normal 127 2 2 2 5" xfId="38586"/>
    <cellStyle name="Normal 127 2 2 2 6" xfId="38587"/>
    <cellStyle name="Normal 127 2 2 3" xfId="38588"/>
    <cellStyle name="Normal 127 2 2 4" xfId="38589"/>
    <cellStyle name="Normal 127 2 2 5" xfId="38590"/>
    <cellStyle name="Normal 127 2 2 6" xfId="38591"/>
    <cellStyle name="Normal 127 2 2 7" xfId="38592"/>
    <cellStyle name="Normal 127 2 3" xfId="38593"/>
    <cellStyle name="Normal 127 2 3 2" xfId="38594"/>
    <cellStyle name="Normal 127 2 3 3" xfId="38595"/>
    <cellStyle name="Normal 127 2 3 4" xfId="38596"/>
    <cellStyle name="Normal 127 2 3 5" xfId="38597"/>
    <cellStyle name="Normal 127 2 3 6" xfId="38598"/>
    <cellStyle name="Normal 127 2 4" xfId="38599"/>
    <cellStyle name="Normal 127 2 5" xfId="38600"/>
    <cellStyle name="Normal 127 2 6" xfId="38601"/>
    <cellStyle name="Normal 127 2 7" xfId="38602"/>
    <cellStyle name="Normal 127 2 8" xfId="38603"/>
    <cellStyle name="Normal 127 3" xfId="38604"/>
    <cellStyle name="Normal 127 3 2" xfId="38605"/>
    <cellStyle name="Normal 127 3 2 2" xfId="38606"/>
    <cellStyle name="Normal 127 3 2 3" xfId="38607"/>
    <cellStyle name="Normal 127 3 2 4" xfId="38608"/>
    <cellStyle name="Normal 127 3 2 5" xfId="38609"/>
    <cellStyle name="Normal 127 3 2 6" xfId="38610"/>
    <cellStyle name="Normal 127 3 3" xfId="38611"/>
    <cellStyle name="Normal 127 3 4" xfId="38612"/>
    <cellStyle name="Normal 127 3 5" xfId="38613"/>
    <cellStyle name="Normal 127 3 6" xfId="38614"/>
    <cellStyle name="Normal 127 3 7" xfId="38615"/>
    <cellStyle name="Normal 127 4" xfId="38616"/>
    <cellStyle name="Normal 127 4 2" xfId="38617"/>
    <cellStyle name="Normal 127 4 3" xfId="38618"/>
    <cellStyle name="Normal 127 4 4" xfId="38619"/>
    <cellStyle name="Normal 127 4 5" xfId="38620"/>
    <cellStyle name="Normal 127 4 6" xfId="38621"/>
    <cellStyle name="Normal 127 5" xfId="38622"/>
    <cellStyle name="Normal 127 6" xfId="38623"/>
    <cellStyle name="Normal 127 7" xfId="38624"/>
    <cellStyle name="Normal 127 8" xfId="38625"/>
    <cellStyle name="Normal 127 9" xfId="38626"/>
    <cellStyle name="Normal 128" xfId="38627"/>
    <cellStyle name="Normal 128 2" xfId="38628"/>
    <cellStyle name="Normal 128 2 2" xfId="38629"/>
    <cellStyle name="Normal 128 2 2 2" xfId="38630"/>
    <cellStyle name="Normal 128 2 2 2 2" xfId="38631"/>
    <cellStyle name="Normal 128 2 2 2 3" xfId="38632"/>
    <cellStyle name="Normal 128 2 2 2 4" xfId="38633"/>
    <cellStyle name="Normal 128 2 2 2 5" xfId="38634"/>
    <cellStyle name="Normal 128 2 2 2 6" xfId="38635"/>
    <cellStyle name="Normal 128 2 2 3" xfId="38636"/>
    <cellStyle name="Normal 128 2 2 4" xfId="38637"/>
    <cellStyle name="Normal 128 2 2 5" xfId="38638"/>
    <cellStyle name="Normal 128 2 2 6" xfId="38639"/>
    <cellStyle name="Normal 128 2 2 7" xfId="38640"/>
    <cellStyle name="Normal 128 2 3" xfId="38641"/>
    <cellStyle name="Normal 128 2 3 2" xfId="38642"/>
    <cellStyle name="Normal 128 2 3 3" xfId="38643"/>
    <cellStyle name="Normal 128 2 3 4" xfId="38644"/>
    <cellStyle name="Normal 128 2 3 5" xfId="38645"/>
    <cellStyle name="Normal 128 2 3 6" xfId="38646"/>
    <cellStyle name="Normal 128 2 4" xfId="38647"/>
    <cellStyle name="Normal 128 2 5" xfId="38648"/>
    <cellStyle name="Normal 128 2 6" xfId="38649"/>
    <cellStyle name="Normal 128 2 7" xfId="38650"/>
    <cellStyle name="Normal 128 2 8" xfId="38651"/>
    <cellStyle name="Normal 128 3" xfId="38652"/>
    <cellStyle name="Normal 128 3 2" xfId="38653"/>
    <cellStyle name="Normal 128 3 2 2" xfId="38654"/>
    <cellStyle name="Normal 128 3 2 3" xfId="38655"/>
    <cellStyle name="Normal 128 3 2 4" xfId="38656"/>
    <cellStyle name="Normal 128 3 2 5" xfId="38657"/>
    <cellStyle name="Normal 128 3 2 6" xfId="38658"/>
    <cellStyle name="Normal 128 3 3" xfId="38659"/>
    <cellStyle name="Normal 128 3 4" xfId="38660"/>
    <cellStyle name="Normal 128 3 5" xfId="38661"/>
    <cellStyle name="Normal 128 3 6" xfId="38662"/>
    <cellStyle name="Normal 128 3 7" xfId="38663"/>
    <cellStyle name="Normal 128 4" xfId="38664"/>
    <cellStyle name="Normal 128 4 2" xfId="38665"/>
    <cellStyle name="Normal 128 4 3" xfId="38666"/>
    <cellStyle name="Normal 128 4 4" xfId="38667"/>
    <cellStyle name="Normal 128 4 5" xfId="38668"/>
    <cellStyle name="Normal 128 4 6" xfId="38669"/>
    <cellStyle name="Normal 128 5" xfId="38670"/>
    <cellStyle name="Normal 128 6" xfId="38671"/>
    <cellStyle name="Normal 128 7" xfId="38672"/>
    <cellStyle name="Normal 128 8" xfId="38673"/>
    <cellStyle name="Normal 128 9" xfId="38674"/>
    <cellStyle name="Normal 129" xfId="38675"/>
    <cellStyle name="Normal 129 2" xfId="38676"/>
    <cellStyle name="Normal 129 2 2" xfId="38677"/>
    <cellStyle name="Normal 129 2 2 2" xfId="38678"/>
    <cellStyle name="Normal 129 2 2 2 2" xfId="38679"/>
    <cellStyle name="Normal 129 2 2 2 3" xfId="38680"/>
    <cellStyle name="Normal 129 2 2 2 4" xfId="38681"/>
    <cellStyle name="Normal 129 2 2 2 5" xfId="38682"/>
    <cellStyle name="Normal 129 2 2 2 6" xfId="38683"/>
    <cellStyle name="Normal 129 2 2 3" xfId="38684"/>
    <cellStyle name="Normal 129 2 2 4" xfId="38685"/>
    <cellStyle name="Normal 129 2 2 5" xfId="38686"/>
    <cellStyle name="Normal 129 2 2 6" xfId="38687"/>
    <cellStyle name="Normal 129 2 2 7" xfId="38688"/>
    <cellStyle name="Normal 129 2 3" xfId="38689"/>
    <cellStyle name="Normal 129 2 3 2" xfId="38690"/>
    <cellStyle name="Normal 129 2 3 3" xfId="38691"/>
    <cellStyle name="Normal 129 2 3 4" xfId="38692"/>
    <cellStyle name="Normal 129 2 3 5" xfId="38693"/>
    <cellStyle name="Normal 129 2 3 6" xfId="38694"/>
    <cellStyle name="Normal 129 2 4" xfId="38695"/>
    <cellStyle name="Normal 129 2 5" xfId="38696"/>
    <cellStyle name="Normal 129 2 6" xfId="38697"/>
    <cellStyle name="Normal 129 2 7" xfId="38698"/>
    <cellStyle name="Normal 129 2 8" xfId="38699"/>
    <cellStyle name="Normal 129 3" xfId="38700"/>
    <cellStyle name="Normal 129 3 2" xfId="38701"/>
    <cellStyle name="Normal 129 3 2 2" xfId="38702"/>
    <cellStyle name="Normal 129 3 2 3" xfId="38703"/>
    <cellStyle name="Normal 129 3 2 4" xfId="38704"/>
    <cellStyle name="Normal 129 3 2 5" xfId="38705"/>
    <cellStyle name="Normal 129 3 2 6" xfId="38706"/>
    <cellStyle name="Normal 129 3 3" xfId="38707"/>
    <cellStyle name="Normal 129 3 4" xfId="38708"/>
    <cellStyle name="Normal 129 3 5" xfId="38709"/>
    <cellStyle name="Normal 129 3 6" xfId="38710"/>
    <cellStyle name="Normal 129 3 7" xfId="38711"/>
    <cellStyle name="Normal 129 4" xfId="38712"/>
    <cellStyle name="Normal 129 4 2" xfId="38713"/>
    <cellStyle name="Normal 129 4 3" xfId="38714"/>
    <cellStyle name="Normal 129 4 4" xfId="38715"/>
    <cellStyle name="Normal 129 4 5" xfId="38716"/>
    <cellStyle name="Normal 129 4 6" xfId="38717"/>
    <cellStyle name="Normal 129 5" xfId="38718"/>
    <cellStyle name="Normal 129 6" xfId="38719"/>
    <cellStyle name="Normal 129 7" xfId="38720"/>
    <cellStyle name="Normal 129 8" xfId="38721"/>
    <cellStyle name="Normal 129 9" xfId="38722"/>
    <cellStyle name="Normal 13" xfId="38723"/>
    <cellStyle name="Normal 13 2" xfId="38724"/>
    <cellStyle name="Normal 130" xfId="38725"/>
    <cellStyle name="Normal 130 2" xfId="38726"/>
    <cellStyle name="Normal 130 2 2" xfId="38727"/>
    <cellStyle name="Normal 130 2 2 2" xfId="38728"/>
    <cellStyle name="Normal 130 2 2 2 2" xfId="38729"/>
    <cellStyle name="Normal 130 2 2 2 3" xfId="38730"/>
    <cellStyle name="Normal 130 2 2 2 4" xfId="38731"/>
    <cellStyle name="Normal 130 2 2 2 5" xfId="38732"/>
    <cellStyle name="Normal 130 2 2 2 6" xfId="38733"/>
    <cellStyle name="Normal 130 2 2 3" xfId="38734"/>
    <cellStyle name="Normal 130 2 2 4" xfId="38735"/>
    <cellStyle name="Normal 130 2 2 5" xfId="38736"/>
    <cellStyle name="Normal 130 2 2 6" xfId="38737"/>
    <cellStyle name="Normal 130 2 2 7" xfId="38738"/>
    <cellStyle name="Normal 130 2 3" xfId="38739"/>
    <cellStyle name="Normal 130 2 3 2" xfId="38740"/>
    <cellStyle name="Normal 130 2 3 3" xfId="38741"/>
    <cellStyle name="Normal 130 2 3 4" xfId="38742"/>
    <cellStyle name="Normal 130 2 3 5" xfId="38743"/>
    <cellStyle name="Normal 130 2 3 6" xfId="38744"/>
    <cellStyle name="Normal 130 2 4" xfId="38745"/>
    <cellStyle name="Normal 130 2 5" xfId="38746"/>
    <cellStyle name="Normal 130 2 6" xfId="38747"/>
    <cellStyle name="Normal 130 2 7" xfId="38748"/>
    <cellStyle name="Normal 130 2 8" xfId="38749"/>
    <cellStyle name="Normal 130 3" xfId="38750"/>
    <cellStyle name="Normal 130 3 2" xfId="38751"/>
    <cellStyle name="Normal 130 3 2 2" xfId="38752"/>
    <cellStyle name="Normal 130 3 2 3" xfId="38753"/>
    <cellStyle name="Normal 130 3 2 4" xfId="38754"/>
    <cellStyle name="Normal 130 3 2 5" xfId="38755"/>
    <cellStyle name="Normal 130 3 2 6" xfId="38756"/>
    <cellStyle name="Normal 130 3 3" xfId="38757"/>
    <cellStyle name="Normal 130 3 4" xfId="38758"/>
    <cellStyle name="Normal 130 3 5" xfId="38759"/>
    <cellStyle name="Normal 130 3 6" xfId="38760"/>
    <cellStyle name="Normal 130 3 7" xfId="38761"/>
    <cellStyle name="Normal 130 4" xfId="38762"/>
    <cellStyle name="Normal 130 4 2" xfId="38763"/>
    <cellStyle name="Normal 130 4 3" xfId="38764"/>
    <cellStyle name="Normal 130 4 4" xfId="38765"/>
    <cellStyle name="Normal 130 4 5" xfId="38766"/>
    <cellStyle name="Normal 130 4 6" xfId="38767"/>
    <cellStyle name="Normal 130 5" xfId="38768"/>
    <cellStyle name="Normal 130 6" xfId="38769"/>
    <cellStyle name="Normal 130 7" xfId="38770"/>
    <cellStyle name="Normal 130 8" xfId="38771"/>
    <cellStyle name="Normal 130 9" xfId="38772"/>
    <cellStyle name="Normal 131" xfId="38773"/>
    <cellStyle name="Normal 131 2" xfId="38774"/>
    <cellStyle name="Normal 131 2 2" xfId="38775"/>
    <cellStyle name="Normal 131 2 2 2" xfId="38776"/>
    <cellStyle name="Normal 131 2 2 2 2" xfId="38777"/>
    <cellStyle name="Normal 131 2 2 2 3" xfId="38778"/>
    <cellStyle name="Normal 131 2 2 2 4" xfId="38779"/>
    <cellStyle name="Normal 131 2 2 2 5" xfId="38780"/>
    <cellStyle name="Normal 131 2 2 2 6" xfId="38781"/>
    <cellStyle name="Normal 131 2 2 3" xfId="38782"/>
    <cellStyle name="Normal 131 2 2 4" xfId="38783"/>
    <cellStyle name="Normal 131 2 2 5" xfId="38784"/>
    <cellStyle name="Normal 131 2 2 6" xfId="38785"/>
    <cellStyle name="Normal 131 2 2 7" xfId="38786"/>
    <cellStyle name="Normal 131 2 3" xfId="38787"/>
    <cellStyle name="Normal 131 2 3 2" xfId="38788"/>
    <cellStyle name="Normal 131 2 3 3" xfId="38789"/>
    <cellStyle name="Normal 131 2 3 4" xfId="38790"/>
    <cellStyle name="Normal 131 2 3 5" xfId="38791"/>
    <cellStyle name="Normal 131 2 3 6" xfId="38792"/>
    <cellStyle name="Normal 131 2 4" xfId="38793"/>
    <cellStyle name="Normal 131 2 5" xfId="38794"/>
    <cellStyle name="Normal 131 2 6" xfId="38795"/>
    <cellStyle name="Normal 131 2 7" xfId="38796"/>
    <cellStyle name="Normal 131 2 8" xfId="38797"/>
    <cellStyle name="Normal 131 3" xfId="38798"/>
    <cellStyle name="Normal 131 3 2" xfId="38799"/>
    <cellStyle name="Normal 131 3 2 2" xfId="38800"/>
    <cellStyle name="Normal 131 3 2 3" xfId="38801"/>
    <cellStyle name="Normal 131 3 2 4" xfId="38802"/>
    <cellStyle name="Normal 131 3 2 5" xfId="38803"/>
    <cellStyle name="Normal 131 3 2 6" xfId="38804"/>
    <cellStyle name="Normal 131 3 3" xfId="38805"/>
    <cellStyle name="Normal 131 3 4" xfId="38806"/>
    <cellStyle name="Normal 131 3 5" xfId="38807"/>
    <cellStyle name="Normal 131 3 6" xfId="38808"/>
    <cellStyle name="Normal 131 3 7" xfId="38809"/>
    <cellStyle name="Normal 131 4" xfId="38810"/>
    <cellStyle name="Normal 131 4 2" xfId="38811"/>
    <cellStyle name="Normal 131 4 3" xfId="38812"/>
    <cellStyle name="Normal 131 4 4" xfId="38813"/>
    <cellStyle name="Normal 131 4 5" xfId="38814"/>
    <cellStyle name="Normal 131 4 6" xfId="38815"/>
    <cellStyle name="Normal 131 5" xfId="38816"/>
    <cellStyle name="Normal 131 6" xfId="38817"/>
    <cellStyle name="Normal 131 7" xfId="38818"/>
    <cellStyle name="Normal 131 8" xfId="38819"/>
    <cellStyle name="Normal 131 9" xfId="38820"/>
    <cellStyle name="Normal 132" xfId="38821"/>
    <cellStyle name="Normal 132 2" xfId="38822"/>
    <cellStyle name="Normal 132 2 2" xfId="38823"/>
    <cellStyle name="Normal 132 2 2 2" xfId="38824"/>
    <cellStyle name="Normal 132 2 2 2 2" xfId="38825"/>
    <cellStyle name="Normal 132 2 2 2 3" xfId="38826"/>
    <cellStyle name="Normal 132 2 2 2 4" xfId="38827"/>
    <cellStyle name="Normal 132 2 2 2 5" xfId="38828"/>
    <cellStyle name="Normal 132 2 2 2 6" xfId="38829"/>
    <cellStyle name="Normal 132 2 2 3" xfId="38830"/>
    <cellStyle name="Normal 132 2 2 4" xfId="38831"/>
    <cellStyle name="Normal 132 2 2 5" xfId="38832"/>
    <cellStyle name="Normal 132 2 2 6" xfId="38833"/>
    <cellStyle name="Normal 132 2 2 7" xfId="38834"/>
    <cellStyle name="Normal 132 2 3" xfId="38835"/>
    <cellStyle name="Normal 132 2 3 2" xfId="38836"/>
    <cellStyle name="Normal 132 2 3 3" xfId="38837"/>
    <cellStyle name="Normal 132 2 3 4" xfId="38838"/>
    <cellStyle name="Normal 132 2 3 5" xfId="38839"/>
    <cellStyle name="Normal 132 2 3 6" xfId="38840"/>
    <cellStyle name="Normal 132 2 4" xfId="38841"/>
    <cellStyle name="Normal 132 2 5" xfId="38842"/>
    <cellStyle name="Normal 132 2 6" xfId="38843"/>
    <cellStyle name="Normal 132 2 7" xfId="38844"/>
    <cellStyle name="Normal 132 2 8" xfId="38845"/>
    <cellStyle name="Normal 132 3" xfId="38846"/>
    <cellStyle name="Normal 132 3 2" xfId="38847"/>
    <cellStyle name="Normal 132 3 2 2" xfId="38848"/>
    <cellStyle name="Normal 132 3 2 3" xfId="38849"/>
    <cellStyle name="Normal 132 3 2 4" xfId="38850"/>
    <cellStyle name="Normal 132 3 2 5" xfId="38851"/>
    <cellStyle name="Normal 132 3 2 6" xfId="38852"/>
    <cellStyle name="Normal 132 3 3" xfId="38853"/>
    <cellStyle name="Normal 132 3 4" xfId="38854"/>
    <cellStyle name="Normal 132 3 5" xfId="38855"/>
    <cellStyle name="Normal 132 3 6" xfId="38856"/>
    <cellStyle name="Normal 132 3 7" xfId="38857"/>
    <cellStyle name="Normal 132 4" xfId="38858"/>
    <cellStyle name="Normal 132 4 2" xfId="38859"/>
    <cellStyle name="Normal 132 4 3" xfId="38860"/>
    <cellStyle name="Normal 132 4 4" xfId="38861"/>
    <cellStyle name="Normal 132 4 5" xfId="38862"/>
    <cellStyle name="Normal 132 4 6" xfId="38863"/>
    <cellStyle name="Normal 132 5" xfId="38864"/>
    <cellStyle name="Normal 132 6" xfId="38865"/>
    <cellStyle name="Normal 132 7" xfId="38866"/>
    <cellStyle name="Normal 132 8" xfId="38867"/>
    <cellStyle name="Normal 132 9" xfId="38868"/>
    <cellStyle name="Normal 133" xfId="38869"/>
    <cellStyle name="Normal 133 2" xfId="38870"/>
    <cellStyle name="Normal 133 2 2" xfId="38871"/>
    <cellStyle name="Normal 133 2 2 2" xfId="38872"/>
    <cellStyle name="Normal 133 2 2 2 2" xfId="38873"/>
    <cellStyle name="Normal 133 2 2 2 3" xfId="38874"/>
    <cellStyle name="Normal 133 2 2 2 4" xfId="38875"/>
    <cellStyle name="Normal 133 2 2 2 5" xfId="38876"/>
    <cellStyle name="Normal 133 2 2 2 6" xfId="38877"/>
    <cellStyle name="Normal 133 2 2 3" xfId="38878"/>
    <cellStyle name="Normal 133 2 2 4" xfId="38879"/>
    <cellStyle name="Normal 133 2 2 5" xfId="38880"/>
    <cellStyle name="Normal 133 2 2 6" xfId="38881"/>
    <cellStyle name="Normal 133 2 2 7" xfId="38882"/>
    <cellStyle name="Normal 133 2 3" xfId="38883"/>
    <cellStyle name="Normal 133 2 3 2" xfId="38884"/>
    <cellStyle name="Normal 133 2 3 3" xfId="38885"/>
    <cellStyle name="Normal 133 2 3 4" xfId="38886"/>
    <cellStyle name="Normal 133 2 3 5" xfId="38887"/>
    <cellStyle name="Normal 133 2 3 6" xfId="38888"/>
    <cellStyle name="Normal 133 2 4" xfId="38889"/>
    <cellStyle name="Normal 133 2 5" xfId="38890"/>
    <cellStyle name="Normal 133 2 6" xfId="38891"/>
    <cellStyle name="Normal 133 2 7" xfId="38892"/>
    <cellStyle name="Normal 133 2 8" xfId="38893"/>
    <cellStyle name="Normal 133 3" xfId="38894"/>
    <cellStyle name="Normal 133 3 2" xfId="38895"/>
    <cellStyle name="Normal 133 3 2 2" xfId="38896"/>
    <cellStyle name="Normal 133 3 2 3" xfId="38897"/>
    <cellStyle name="Normal 133 3 2 4" xfId="38898"/>
    <cellStyle name="Normal 133 3 2 5" xfId="38899"/>
    <cellStyle name="Normal 133 3 2 6" xfId="38900"/>
    <cellStyle name="Normal 133 3 3" xfId="38901"/>
    <cellStyle name="Normal 133 3 4" xfId="38902"/>
    <cellStyle name="Normal 133 3 5" xfId="38903"/>
    <cellStyle name="Normal 133 3 6" xfId="38904"/>
    <cellStyle name="Normal 133 3 7" xfId="38905"/>
    <cellStyle name="Normal 133 4" xfId="38906"/>
    <cellStyle name="Normal 133 4 2" xfId="38907"/>
    <cellStyle name="Normal 133 4 3" xfId="38908"/>
    <cellStyle name="Normal 133 4 4" xfId="38909"/>
    <cellStyle name="Normal 133 4 5" xfId="38910"/>
    <cellStyle name="Normal 133 4 6" xfId="38911"/>
    <cellStyle name="Normal 133 5" xfId="38912"/>
    <cellStyle name="Normal 133 6" xfId="38913"/>
    <cellStyle name="Normal 133 7" xfId="38914"/>
    <cellStyle name="Normal 133 8" xfId="38915"/>
    <cellStyle name="Normal 133 9" xfId="38916"/>
    <cellStyle name="Normal 134" xfId="38917"/>
    <cellStyle name="Normal 134 2" xfId="38918"/>
    <cellStyle name="Normal 134 2 2" xfId="38919"/>
    <cellStyle name="Normal 134 2 2 2" xfId="38920"/>
    <cellStyle name="Normal 134 2 2 2 2" xfId="38921"/>
    <cellStyle name="Normal 134 2 2 2 3" xfId="38922"/>
    <cellStyle name="Normal 134 2 2 2 4" xfId="38923"/>
    <cellStyle name="Normal 134 2 2 2 5" xfId="38924"/>
    <cellStyle name="Normal 134 2 2 2 6" xfId="38925"/>
    <cellStyle name="Normal 134 2 2 3" xfId="38926"/>
    <cellStyle name="Normal 134 2 2 4" xfId="38927"/>
    <cellStyle name="Normal 134 2 2 5" xfId="38928"/>
    <cellStyle name="Normal 134 2 2 6" xfId="38929"/>
    <cellStyle name="Normal 134 2 2 7" xfId="38930"/>
    <cellStyle name="Normal 134 2 3" xfId="38931"/>
    <cellStyle name="Normal 134 2 3 2" xfId="38932"/>
    <cellStyle name="Normal 134 2 3 3" xfId="38933"/>
    <cellStyle name="Normal 134 2 3 4" xfId="38934"/>
    <cellStyle name="Normal 134 2 3 5" xfId="38935"/>
    <cellStyle name="Normal 134 2 3 6" xfId="38936"/>
    <cellStyle name="Normal 134 2 4" xfId="38937"/>
    <cellStyle name="Normal 134 2 5" xfId="38938"/>
    <cellStyle name="Normal 134 2 6" xfId="38939"/>
    <cellStyle name="Normal 134 2 7" xfId="38940"/>
    <cellStyle name="Normal 134 2 8" xfId="38941"/>
    <cellStyle name="Normal 134 3" xfId="38942"/>
    <cellStyle name="Normal 134 3 2" xfId="38943"/>
    <cellStyle name="Normal 134 3 2 2" xfId="38944"/>
    <cellStyle name="Normal 134 3 2 3" xfId="38945"/>
    <cellStyle name="Normal 134 3 2 4" xfId="38946"/>
    <cellStyle name="Normal 134 3 2 5" xfId="38947"/>
    <cellStyle name="Normal 134 3 2 6" xfId="38948"/>
    <cellStyle name="Normal 134 3 3" xfId="38949"/>
    <cellStyle name="Normal 134 3 4" xfId="38950"/>
    <cellStyle name="Normal 134 3 5" xfId="38951"/>
    <cellStyle name="Normal 134 3 6" xfId="38952"/>
    <cellStyle name="Normal 134 3 7" xfId="38953"/>
    <cellStyle name="Normal 134 4" xfId="38954"/>
    <cellStyle name="Normal 134 4 2" xfId="38955"/>
    <cellStyle name="Normal 134 4 3" xfId="38956"/>
    <cellStyle name="Normal 134 4 4" xfId="38957"/>
    <cellStyle name="Normal 134 4 5" xfId="38958"/>
    <cellStyle name="Normal 134 4 6" xfId="38959"/>
    <cellStyle name="Normal 134 5" xfId="38960"/>
    <cellStyle name="Normal 134 6" xfId="38961"/>
    <cellStyle name="Normal 134 7" xfId="38962"/>
    <cellStyle name="Normal 134 8" xfId="38963"/>
    <cellStyle name="Normal 134 9" xfId="38964"/>
    <cellStyle name="Normal 135" xfId="38965"/>
    <cellStyle name="Normal 135 2" xfId="38966"/>
    <cellStyle name="Normal 135 2 2" xfId="38967"/>
    <cellStyle name="Normal 135 2 2 2" xfId="38968"/>
    <cellStyle name="Normal 135 2 2 2 2" xfId="38969"/>
    <cellStyle name="Normal 135 2 2 2 3" xfId="38970"/>
    <cellStyle name="Normal 135 2 2 2 4" xfId="38971"/>
    <cellStyle name="Normal 135 2 2 2 5" xfId="38972"/>
    <cellStyle name="Normal 135 2 2 2 6" xfId="38973"/>
    <cellStyle name="Normal 135 2 2 3" xfId="38974"/>
    <cellStyle name="Normal 135 2 2 4" xfId="38975"/>
    <cellStyle name="Normal 135 2 2 5" xfId="38976"/>
    <cellStyle name="Normal 135 2 2 6" xfId="38977"/>
    <cellStyle name="Normal 135 2 2 7" xfId="38978"/>
    <cellStyle name="Normal 135 2 3" xfId="38979"/>
    <cellStyle name="Normal 135 2 3 2" xfId="38980"/>
    <cellStyle name="Normal 135 2 3 3" xfId="38981"/>
    <cellStyle name="Normal 135 2 3 4" xfId="38982"/>
    <cellStyle name="Normal 135 2 3 5" xfId="38983"/>
    <cellStyle name="Normal 135 2 3 6" xfId="38984"/>
    <cellStyle name="Normal 135 2 4" xfId="38985"/>
    <cellStyle name="Normal 135 2 5" xfId="38986"/>
    <cellStyle name="Normal 135 2 6" xfId="38987"/>
    <cellStyle name="Normal 135 2 7" xfId="38988"/>
    <cellStyle name="Normal 135 2 8" xfId="38989"/>
    <cellStyle name="Normal 135 3" xfId="38990"/>
    <cellStyle name="Normal 135 3 2" xfId="38991"/>
    <cellStyle name="Normal 135 3 2 2" xfId="38992"/>
    <cellStyle name="Normal 135 3 2 3" xfId="38993"/>
    <cellStyle name="Normal 135 3 2 4" xfId="38994"/>
    <cellStyle name="Normal 135 3 2 5" xfId="38995"/>
    <cellStyle name="Normal 135 3 2 6" xfId="38996"/>
    <cellStyle name="Normal 135 3 3" xfId="38997"/>
    <cellStyle name="Normal 135 3 4" xfId="38998"/>
    <cellStyle name="Normal 135 3 5" xfId="38999"/>
    <cellStyle name="Normal 135 3 6" xfId="39000"/>
    <cellStyle name="Normal 135 3 7" xfId="39001"/>
    <cellStyle name="Normal 135 4" xfId="39002"/>
    <cellStyle name="Normal 135 4 2" xfId="39003"/>
    <cellStyle name="Normal 135 4 3" xfId="39004"/>
    <cellStyle name="Normal 135 4 4" xfId="39005"/>
    <cellStyle name="Normal 135 4 5" xfId="39006"/>
    <cellStyle name="Normal 135 4 6" xfId="39007"/>
    <cellStyle name="Normal 135 5" xfId="39008"/>
    <cellStyle name="Normal 135 6" xfId="39009"/>
    <cellStyle name="Normal 135 7" xfId="39010"/>
    <cellStyle name="Normal 135 8" xfId="39011"/>
    <cellStyle name="Normal 135 9" xfId="39012"/>
    <cellStyle name="Normal 136" xfId="39013"/>
    <cellStyle name="Normal 136 2" xfId="39014"/>
    <cellStyle name="Normal 136 2 2" xfId="39015"/>
    <cellStyle name="Normal 136 2 2 2" xfId="39016"/>
    <cellStyle name="Normal 136 2 2 2 2" xfId="39017"/>
    <cellStyle name="Normal 136 2 2 2 3" xfId="39018"/>
    <cellStyle name="Normal 136 2 2 2 4" xfId="39019"/>
    <cellStyle name="Normal 136 2 2 2 5" xfId="39020"/>
    <cellStyle name="Normal 136 2 2 2 6" xfId="39021"/>
    <cellStyle name="Normal 136 2 2 3" xfId="39022"/>
    <cellStyle name="Normal 136 2 2 4" xfId="39023"/>
    <cellStyle name="Normal 136 2 2 5" xfId="39024"/>
    <cellStyle name="Normal 136 2 2 6" xfId="39025"/>
    <cellStyle name="Normal 136 2 2 7" xfId="39026"/>
    <cellStyle name="Normal 136 2 3" xfId="39027"/>
    <cellStyle name="Normal 136 2 3 2" xfId="39028"/>
    <cellStyle name="Normal 136 2 3 3" xfId="39029"/>
    <cellStyle name="Normal 136 2 3 4" xfId="39030"/>
    <cellStyle name="Normal 136 2 3 5" xfId="39031"/>
    <cellStyle name="Normal 136 2 3 6" xfId="39032"/>
    <cellStyle name="Normal 136 2 4" xfId="39033"/>
    <cellStyle name="Normal 136 2 5" xfId="39034"/>
    <cellStyle name="Normal 136 2 6" xfId="39035"/>
    <cellStyle name="Normal 136 2 7" xfId="39036"/>
    <cellStyle name="Normal 136 2 8" xfId="39037"/>
    <cellStyle name="Normal 136 3" xfId="39038"/>
    <cellStyle name="Normal 136 3 2" xfId="39039"/>
    <cellStyle name="Normal 136 3 2 2" xfId="39040"/>
    <cellStyle name="Normal 136 3 2 3" xfId="39041"/>
    <cellStyle name="Normal 136 3 2 4" xfId="39042"/>
    <cellStyle name="Normal 136 3 2 5" xfId="39043"/>
    <cellStyle name="Normal 136 3 2 6" xfId="39044"/>
    <cellStyle name="Normal 136 3 3" xfId="39045"/>
    <cellStyle name="Normal 136 3 4" xfId="39046"/>
    <cellStyle name="Normal 136 3 5" xfId="39047"/>
    <cellStyle name="Normal 136 3 6" xfId="39048"/>
    <cellStyle name="Normal 136 3 7" xfId="39049"/>
    <cellStyle name="Normal 136 4" xfId="39050"/>
    <cellStyle name="Normal 136 4 2" xfId="39051"/>
    <cellStyle name="Normal 136 4 3" xfId="39052"/>
    <cellStyle name="Normal 136 4 4" xfId="39053"/>
    <cellStyle name="Normal 136 4 5" xfId="39054"/>
    <cellStyle name="Normal 136 4 6" xfId="39055"/>
    <cellStyle name="Normal 136 5" xfId="39056"/>
    <cellStyle name="Normal 136 6" xfId="39057"/>
    <cellStyle name="Normal 136 7" xfId="39058"/>
    <cellStyle name="Normal 136 8" xfId="39059"/>
    <cellStyle name="Normal 136 9" xfId="39060"/>
    <cellStyle name="Normal 137" xfId="39061"/>
    <cellStyle name="Normal 137 2" xfId="39062"/>
    <cellStyle name="Normal 137 2 2" xfId="39063"/>
    <cellStyle name="Normal 137 2 2 2" xfId="39064"/>
    <cellStyle name="Normal 137 2 2 2 2" xfId="39065"/>
    <cellStyle name="Normal 137 2 2 2 3" xfId="39066"/>
    <cellStyle name="Normal 137 2 2 2 4" xfId="39067"/>
    <cellStyle name="Normal 137 2 2 2 5" xfId="39068"/>
    <cellStyle name="Normal 137 2 2 2 6" xfId="39069"/>
    <cellStyle name="Normal 137 2 2 3" xfId="39070"/>
    <cellStyle name="Normal 137 2 2 4" xfId="39071"/>
    <cellStyle name="Normal 137 2 2 5" xfId="39072"/>
    <cellStyle name="Normal 137 2 2 6" xfId="39073"/>
    <cellStyle name="Normal 137 2 2 7" xfId="39074"/>
    <cellStyle name="Normal 137 2 3" xfId="39075"/>
    <cellStyle name="Normal 137 2 3 2" xfId="39076"/>
    <cellStyle name="Normal 137 2 3 3" xfId="39077"/>
    <cellStyle name="Normal 137 2 3 4" xfId="39078"/>
    <cellStyle name="Normal 137 2 3 5" xfId="39079"/>
    <cellStyle name="Normal 137 2 3 6" xfId="39080"/>
    <cellStyle name="Normal 137 2 4" xfId="39081"/>
    <cellStyle name="Normal 137 2 5" xfId="39082"/>
    <cellStyle name="Normal 137 2 6" xfId="39083"/>
    <cellStyle name="Normal 137 2 7" xfId="39084"/>
    <cellStyle name="Normal 137 2 8" xfId="39085"/>
    <cellStyle name="Normal 137 3" xfId="39086"/>
    <cellStyle name="Normal 137 3 2" xfId="39087"/>
    <cellStyle name="Normal 137 3 2 2" xfId="39088"/>
    <cellStyle name="Normal 137 3 2 3" xfId="39089"/>
    <cellStyle name="Normal 137 3 2 4" xfId="39090"/>
    <cellStyle name="Normal 137 3 2 5" xfId="39091"/>
    <cellStyle name="Normal 137 3 2 6" xfId="39092"/>
    <cellStyle name="Normal 137 3 3" xfId="39093"/>
    <cellStyle name="Normal 137 3 4" xfId="39094"/>
    <cellStyle name="Normal 137 3 5" xfId="39095"/>
    <cellStyle name="Normal 137 3 6" xfId="39096"/>
    <cellStyle name="Normal 137 3 7" xfId="39097"/>
    <cellStyle name="Normal 137 4" xfId="39098"/>
    <cellStyle name="Normal 137 4 2" xfId="39099"/>
    <cellStyle name="Normal 137 4 3" xfId="39100"/>
    <cellStyle name="Normal 137 4 4" xfId="39101"/>
    <cellStyle name="Normal 137 4 5" xfId="39102"/>
    <cellStyle name="Normal 137 4 6" xfId="39103"/>
    <cellStyle name="Normal 137 5" xfId="39104"/>
    <cellStyle name="Normal 137 6" xfId="39105"/>
    <cellStyle name="Normal 137 7" xfId="39106"/>
    <cellStyle name="Normal 137 8" xfId="39107"/>
    <cellStyle name="Normal 137 9" xfId="39108"/>
    <cellStyle name="Normal 138" xfId="39109"/>
    <cellStyle name="Normal 138 2" xfId="39110"/>
    <cellStyle name="Normal 138 2 2" xfId="39111"/>
    <cellStyle name="Normal 138 2 2 2" xfId="39112"/>
    <cellStyle name="Normal 138 2 2 2 2" xfId="39113"/>
    <cellStyle name="Normal 138 2 2 2 3" xfId="39114"/>
    <cellStyle name="Normal 138 2 2 2 4" xfId="39115"/>
    <cellStyle name="Normal 138 2 2 2 5" xfId="39116"/>
    <cellStyle name="Normal 138 2 2 2 6" xfId="39117"/>
    <cellStyle name="Normal 138 2 2 3" xfId="39118"/>
    <cellStyle name="Normal 138 2 2 4" xfId="39119"/>
    <cellStyle name="Normal 138 2 2 5" xfId="39120"/>
    <cellStyle name="Normal 138 2 2 6" xfId="39121"/>
    <cellStyle name="Normal 138 2 2 7" xfId="39122"/>
    <cellStyle name="Normal 138 2 3" xfId="39123"/>
    <cellStyle name="Normal 138 2 3 2" xfId="39124"/>
    <cellStyle name="Normal 138 2 3 3" xfId="39125"/>
    <cellStyle name="Normal 138 2 3 4" xfId="39126"/>
    <cellStyle name="Normal 138 2 3 5" xfId="39127"/>
    <cellStyle name="Normal 138 2 3 6" xfId="39128"/>
    <cellStyle name="Normal 138 2 4" xfId="39129"/>
    <cellStyle name="Normal 138 2 5" xfId="39130"/>
    <cellStyle name="Normal 138 2 6" xfId="39131"/>
    <cellStyle name="Normal 138 2 7" xfId="39132"/>
    <cellStyle name="Normal 138 2 8" xfId="39133"/>
    <cellStyle name="Normal 138 3" xfId="39134"/>
    <cellStyle name="Normal 138 3 2" xfId="39135"/>
    <cellStyle name="Normal 138 3 2 2" xfId="39136"/>
    <cellStyle name="Normal 138 3 2 3" xfId="39137"/>
    <cellStyle name="Normal 138 3 2 4" xfId="39138"/>
    <cellStyle name="Normal 138 3 2 5" xfId="39139"/>
    <cellStyle name="Normal 138 3 2 6" xfId="39140"/>
    <cellStyle name="Normal 138 3 3" xfId="39141"/>
    <cellStyle name="Normal 138 3 4" xfId="39142"/>
    <cellStyle name="Normal 138 3 5" xfId="39143"/>
    <cellStyle name="Normal 138 3 6" xfId="39144"/>
    <cellStyle name="Normal 138 3 7" xfId="39145"/>
    <cellStyle name="Normal 138 4" xfId="39146"/>
    <cellStyle name="Normal 138 4 2" xfId="39147"/>
    <cellStyle name="Normal 138 4 3" xfId="39148"/>
    <cellStyle name="Normal 138 4 4" xfId="39149"/>
    <cellStyle name="Normal 138 4 5" xfId="39150"/>
    <cellStyle name="Normal 138 4 6" xfId="39151"/>
    <cellStyle name="Normal 138 5" xfId="39152"/>
    <cellStyle name="Normal 138 6" xfId="39153"/>
    <cellStyle name="Normal 138 7" xfId="39154"/>
    <cellStyle name="Normal 138 8" xfId="39155"/>
    <cellStyle name="Normal 138 9" xfId="39156"/>
    <cellStyle name="Normal 139" xfId="39157"/>
    <cellStyle name="Normal 139 2" xfId="39158"/>
    <cellStyle name="Normal 139 2 2" xfId="39159"/>
    <cellStyle name="Normal 139 2 2 2" xfId="39160"/>
    <cellStyle name="Normal 139 2 2 2 2" xfId="39161"/>
    <cellStyle name="Normal 139 2 2 2 3" xfId="39162"/>
    <cellStyle name="Normal 139 2 2 2 4" xfId="39163"/>
    <cellStyle name="Normal 139 2 2 2 5" xfId="39164"/>
    <cellStyle name="Normal 139 2 2 2 6" xfId="39165"/>
    <cellStyle name="Normal 139 2 2 3" xfId="39166"/>
    <cellStyle name="Normal 139 2 2 4" xfId="39167"/>
    <cellStyle name="Normal 139 2 2 5" xfId="39168"/>
    <cellStyle name="Normal 139 2 2 6" xfId="39169"/>
    <cellStyle name="Normal 139 2 2 7" xfId="39170"/>
    <cellStyle name="Normal 139 2 3" xfId="39171"/>
    <cellStyle name="Normal 139 2 3 2" xfId="39172"/>
    <cellStyle name="Normal 139 2 3 3" xfId="39173"/>
    <cellStyle name="Normal 139 2 3 4" xfId="39174"/>
    <cellStyle name="Normal 139 2 3 5" xfId="39175"/>
    <cellStyle name="Normal 139 2 3 6" xfId="39176"/>
    <cellStyle name="Normal 139 2 4" xfId="39177"/>
    <cellStyle name="Normal 139 2 5" xfId="39178"/>
    <cellStyle name="Normal 139 2 6" xfId="39179"/>
    <cellStyle name="Normal 139 2 7" xfId="39180"/>
    <cellStyle name="Normal 139 2 8" xfId="39181"/>
    <cellStyle name="Normal 139 3" xfId="39182"/>
    <cellStyle name="Normal 139 3 2" xfId="39183"/>
    <cellStyle name="Normal 139 3 2 2" xfId="39184"/>
    <cellStyle name="Normal 139 3 2 3" xfId="39185"/>
    <cellStyle name="Normal 139 3 2 4" xfId="39186"/>
    <cellStyle name="Normal 139 3 2 5" xfId="39187"/>
    <cellStyle name="Normal 139 3 2 6" xfId="39188"/>
    <cellStyle name="Normal 139 3 3" xfId="39189"/>
    <cellStyle name="Normal 139 3 4" xfId="39190"/>
    <cellStyle name="Normal 139 3 5" xfId="39191"/>
    <cellStyle name="Normal 139 3 6" xfId="39192"/>
    <cellStyle name="Normal 139 3 7" xfId="39193"/>
    <cellStyle name="Normal 139 4" xfId="39194"/>
    <cellStyle name="Normal 139 4 2" xfId="39195"/>
    <cellStyle name="Normal 139 4 3" xfId="39196"/>
    <cellStyle name="Normal 139 4 4" xfId="39197"/>
    <cellStyle name="Normal 139 4 5" xfId="39198"/>
    <cellStyle name="Normal 139 4 6" xfId="39199"/>
    <cellStyle name="Normal 139 5" xfId="39200"/>
    <cellStyle name="Normal 139 6" xfId="39201"/>
    <cellStyle name="Normal 139 7" xfId="39202"/>
    <cellStyle name="Normal 139 8" xfId="39203"/>
    <cellStyle name="Normal 139 9" xfId="39204"/>
    <cellStyle name="Normal 14" xfId="39205"/>
    <cellStyle name="Normal 140" xfId="39206"/>
    <cellStyle name="Normal 140 2" xfId="39207"/>
    <cellStyle name="Normal 141" xfId="39208"/>
    <cellStyle name="Normal 141 2" xfId="39209"/>
    <cellStyle name="Normal 142" xfId="39210"/>
    <cellStyle name="Normal 142 2" xfId="39211"/>
    <cellStyle name="Normal 142 2 2" xfId="39212"/>
    <cellStyle name="Normal 142 2 2 2" xfId="39213"/>
    <cellStyle name="Normal 142 2 2 2 2" xfId="39214"/>
    <cellStyle name="Normal 142 2 2 2 3" xfId="39215"/>
    <cellStyle name="Normal 142 2 2 2 4" xfId="39216"/>
    <cellStyle name="Normal 142 2 2 2 5" xfId="39217"/>
    <cellStyle name="Normal 142 2 2 2 6" xfId="39218"/>
    <cellStyle name="Normal 142 2 2 3" xfId="39219"/>
    <cellStyle name="Normal 142 2 2 4" xfId="39220"/>
    <cellStyle name="Normal 142 2 2 5" xfId="39221"/>
    <cellStyle name="Normal 142 2 2 6" xfId="39222"/>
    <cellStyle name="Normal 142 2 2 7" xfId="39223"/>
    <cellStyle name="Normal 142 2 3" xfId="39224"/>
    <cellStyle name="Normal 142 2 3 2" xfId="39225"/>
    <cellStyle name="Normal 142 2 3 3" xfId="39226"/>
    <cellStyle name="Normal 142 2 3 4" xfId="39227"/>
    <cellStyle name="Normal 142 2 3 5" xfId="39228"/>
    <cellStyle name="Normal 142 2 3 6" xfId="39229"/>
    <cellStyle name="Normal 142 2 4" xfId="39230"/>
    <cellStyle name="Normal 142 2 5" xfId="39231"/>
    <cellStyle name="Normal 142 2 6" xfId="39232"/>
    <cellStyle name="Normal 142 2 7" xfId="39233"/>
    <cellStyle name="Normal 142 2 8" xfId="39234"/>
    <cellStyle name="Normal 142 3" xfId="39235"/>
    <cellStyle name="Normal 142 3 2" xfId="39236"/>
    <cellStyle name="Normal 142 3 2 2" xfId="39237"/>
    <cellStyle name="Normal 142 3 2 3" xfId="39238"/>
    <cellStyle name="Normal 142 3 2 4" xfId="39239"/>
    <cellStyle name="Normal 142 3 2 5" xfId="39240"/>
    <cellStyle name="Normal 142 3 2 6" xfId="39241"/>
    <cellStyle name="Normal 142 3 3" xfId="39242"/>
    <cellStyle name="Normal 142 3 4" xfId="39243"/>
    <cellStyle name="Normal 142 3 5" xfId="39244"/>
    <cellStyle name="Normal 142 3 6" xfId="39245"/>
    <cellStyle name="Normal 142 3 7" xfId="39246"/>
    <cellStyle name="Normal 142 4" xfId="39247"/>
    <cellStyle name="Normal 142 4 2" xfId="39248"/>
    <cellStyle name="Normal 142 4 3" xfId="39249"/>
    <cellStyle name="Normal 142 4 4" xfId="39250"/>
    <cellStyle name="Normal 142 4 5" xfId="39251"/>
    <cellStyle name="Normal 142 4 6" xfId="39252"/>
    <cellStyle name="Normal 142 5" xfId="39253"/>
    <cellStyle name="Normal 142 6" xfId="39254"/>
    <cellStyle name="Normal 142 7" xfId="39255"/>
    <cellStyle name="Normal 142 8" xfId="39256"/>
    <cellStyle name="Normal 142 9" xfId="39257"/>
    <cellStyle name="Normal 143" xfId="39258"/>
    <cellStyle name="Normal 144" xfId="39259"/>
    <cellStyle name="Normal 144 2" xfId="39260"/>
    <cellStyle name="Normal 144 2 2" xfId="39261"/>
    <cellStyle name="Normal 144 2 2 2" xfId="39262"/>
    <cellStyle name="Normal 144 2 2 2 2" xfId="39263"/>
    <cellStyle name="Normal 144 2 2 2 3" xfId="39264"/>
    <cellStyle name="Normal 144 2 2 2 4" xfId="39265"/>
    <cellStyle name="Normal 144 2 2 2 5" xfId="39266"/>
    <cellStyle name="Normal 144 2 2 2 6" xfId="39267"/>
    <cellStyle name="Normal 144 2 2 3" xfId="39268"/>
    <cellStyle name="Normal 144 2 2 4" xfId="39269"/>
    <cellStyle name="Normal 144 2 2 5" xfId="39270"/>
    <cellStyle name="Normal 144 2 2 6" xfId="39271"/>
    <cellStyle name="Normal 144 2 2 7" xfId="39272"/>
    <cellStyle name="Normal 144 2 3" xfId="39273"/>
    <cellStyle name="Normal 144 2 3 2" xfId="39274"/>
    <cellStyle name="Normal 144 2 3 3" xfId="39275"/>
    <cellStyle name="Normal 144 2 3 4" xfId="39276"/>
    <cellStyle name="Normal 144 2 3 5" xfId="39277"/>
    <cellStyle name="Normal 144 2 3 6" xfId="39278"/>
    <cellStyle name="Normal 144 2 4" xfId="39279"/>
    <cellStyle name="Normal 144 2 5" xfId="39280"/>
    <cellStyle name="Normal 144 2 6" xfId="39281"/>
    <cellStyle name="Normal 144 2 7" xfId="39282"/>
    <cellStyle name="Normal 144 2 8" xfId="39283"/>
    <cellStyle name="Normal 144 3" xfId="39284"/>
    <cellStyle name="Normal 144 3 2" xfId="39285"/>
    <cellStyle name="Normal 144 3 2 2" xfId="39286"/>
    <cellStyle name="Normal 144 3 2 3" xfId="39287"/>
    <cellStyle name="Normal 144 3 2 4" xfId="39288"/>
    <cellStyle name="Normal 144 3 2 5" xfId="39289"/>
    <cellStyle name="Normal 144 3 2 6" xfId="39290"/>
    <cellStyle name="Normal 144 3 3" xfId="39291"/>
    <cellStyle name="Normal 144 3 4" xfId="39292"/>
    <cellStyle name="Normal 144 3 5" xfId="39293"/>
    <cellStyle name="Normal 144 3 6" xfId="39294"/>
    <cellStyle name="Normal 144 3 7" xfId="39295"/>
    <cellStyle name="Normal 144 4" xfId="39296"/>
    <cellStyle name="Normal 144 4 2" xfId="39297"/>
    <cellStyle name="Normal 144 4 3" xfId="39298"/>
    <cellStyle name="Normal 144 4 4" xfId="39299"/>
    <cellStyle name="Normal 144 4 5" xfId="39300"/>
    <cellStyle name="Normal 144 4 6" xfId="39301"/>
    <cellStyle name="Normal 144 5" xfId="39302"/>
    <cellStyle name="Normal 144 6" xfId="39303"/>
    <cellStyle name="Normal 144 7" xfId="39304"/>
    <cellStyle name="Normal 144 8" xfId="39305"/>
    <cellStyle name="Normal 144 9" xfId="39306"/>
    <cellStyle name="Normal 145" xfId="39307"/>
    <cellStyle name="Normal 145 2" xfId="39308"/>
    <cellStyle name="Normal 145 2 2" xfId="39309"/>
    <cellStyle name="Normal 145 2 2 2" xfId="39310"/>
    <cellStyle name="Normal 145 2 2 2 2" xfId="39311"/>
    <cellStyle name="Normal 145 2 2 2 3" xfId="39312"/>
    <cellStyle name="Normal 145 2 2 2 4" xfId="39313"/>
    <cellStyle name="Normal 145 2 2 2 5" xfId="39314"/>
    <cellStyle name="Normal 145 2 2 2 6" xfId="39315"/>
    <cellStyle name="Normal 145 2 2 3" xfId="39316"/>
    <cellStyle name="Normal 145 2 2 4" xfId="39317"/>
    <cellStyle name="Normal 145 2 2 5" xfId="39318"/>
    <cellStyle name="Normal 145 2 2 6" xfId="39319"/>
    <cellStyle name="Normal 145 2 2 7" xfId="39320"/>
    <cellStyle name="Normal 145 2 3" xfId="39321"/>
    <cellStyle name="Normal 145 2 3 2" xfId="39322"/>
    <cellStyle name="Normal 145 2 3 3" xfId="39323"/>
    <cellStyle name="Normal 145 2 3 4" xfId="39324"/>
    <cellStyle name="Normal 145 2 3 5" xfId="39325"/>
    <cellStyle name="Normal 145 2 3 6" xfId="39326"/>
    <cellStyle name="Normal 145 2 4" xfId="39327"/>
    <cellStyle name="Normal 145 2 5" xfId="39328"/>
    <cellStyle name="Normal 145 2 6" xfId="39329"/>
    <cellStyle name="Normal 145 2 7" xfId="39330"/>
    <cellStyle name="Normal 145 2 8" xfId="39331"/>
    <cellStyle name="Normal 145 3" xfId="39332"/>
    <cellStyle name="Normal 145 3 2" xfId="39333"/>
    <cellStyle name="Normal 145 3 2 2" xfId="39334"/>
    <cellStyle name="Normal 145 3 2 3" xfId="39335"/>
    <cellStyle name="Normal 145 3 2 4" xfId="39336"/>
    <cellStyle name="Normal 145 3 2 5" xfId="39337"/>
    <cellStyle name="Normal 145 3 2 6" xfId="39338"/>
    <cellStyle name="Normal 145 3 3" xfId="39339"/>
    <cellStyle name="Normal 145 3 4" xfId="39340"/>
    <cellStyle name="Normal 145 3 5" xfId="39341"/>
    <cellStyle name="Normal 145 3 6" xfId="39342"/>
    <cellStyle name="Normal 145 3 7" xfId="39343"/>
    <cellStyle name="Normal 145 4" xfId="39344"/>
    <cellStyle name="Normal 145 4 2" xfId="39345"/>
    <cellStyle name="Normal 145 4 3" xfId="39346"/>
    <cellStyle name="Normal 145 4 4" xfId="39347"/>
    <cellStyle name="Normal 145 4 5" xfId="39348"/>
    <cellStyle name="Normal 145 4 6" xfId="39349"/>
    <cellStyle name="Normal 145 5" xfId="39350"/>
    <cellStyle name="Normal 145 6" xfId="39351"/>
    <cellStyle name="Normal 145 7" xfId="39352"/>
    <cellStyle name="Normal 145 8" xfId="39353"/>
    <cellStyle name="Normal 145 9" xfId="39354"/>
    <cellStyle name="Normal 146" xfId="39355"/>
    <cellStyle name="Normal 146 2" xfId="39356"/>
    <cellStyle name="Normal 146 2 2" xfId="39357"/>
    <cellStyle name="Normal 146 2 2 2" xfId="39358"/>
    <cellStyle name="Normal 146 2 2 2 2" xfId="39359"/>
    <cellStyle name="Normal 146 2 2 2 3" xfId="39360"/>
    <cellStyle name="Normal 146 2 2 2 4" xfId="39361"/>
    <cellStyle name="Normal 146 2 2 2 5" xfId="39362"/>
    <cellStyle name="Normal 146 2 2 2 6" xfId="39363"/>
    <cellStyle name="Normal 146 2 2 3" xfId="39364"/>
    <cellStyle name="Normal 146 2 2 4" xfId="39365"/>
    <cellStyle name="Normal 146 2 2 5" xfId="39366"/>
    <cellStyle name="Normal 146 2 2 6" xfId="39367"/>
    <cellStyle name="Normal 146 2 2 7" xfId="39368"/>
    <cellStyle name="Normal 146 2 3" xfId="39369"/>
    <cellStyle name="Normal 146 2 3 2" xfId="39370"/>
    <cellStyle name="Normal 146 2 3 3" xfId="39371"/>
    <cellStyle name="Normal 146 2 3 4" xfId="39372"/>
    <cellStyle name="Normal 146 2 3 5" xfId="39373"/>
    <cellStyle name="Normal 146 2 3 6" xfId="39374"/>
    <cellStyle name="Normal 146 2 4" xfId="39375"/>
    <cellStyle name="Normal 146 2 5" xfId="39376"/>
    <cellStyle name="Normal 146 2 6" xfId="39377"/>
    <cellStyle name="Normal 146 2 7" xfId="39378"/>
    <cellStyle name="Normal 146 2 8" xfId="39379"/>
    <cellStyle name="Normal 146 3" xfId="39380"/>
    <cellStyle name="Normal 146 3 2" xfId="39381"/>
    <cellStyle name="Normal 146 3 2 2" xfId="39382"/>
    <cellStyle name="Normal 146 3 2 3" xfId="39383"/>
    <cellStyle name="Normal 146 3 2 4" xfId="39384"/>
    <cellStyle name="Normal 146 3 2 5" xfId="39385"/>
    <cellStyle name="Normal 146 3 2 6" xfId="39386"/>
    <cellStyle name="Normal 146 3 3" xfId="39387"/>
    <cellStyle name="Normal 146 3 4" xfId="39388"/>
    <cellStyle name="Normal 146 3 5" xfId="39389"/>
    <cellStyle name="Normal 146 3 6" xfId="39390"/>
    <cellStyle name="Normal 146 3 7" xfId="39391"/>
    <cellStyle name="Normal 146 4" xfId="39392"/>
    <cellStyle name="Normal 146 4 2" xfId="39393"/>
    <cellStyle name="Normal 146 4 3" xfId="39394"/>
    <cellStyle name="Normal 146 4 4" xfId="39395"/>
    <cellStyle name="Normal 146 4 5" xfId="39396"/>
    <cellStyle name="Normal 146 4 6" xfId="39397"/>
    <cellStyle name="Normal 146 5" xfId="39398"/>
    <cellStyle name="Normal 146 6" xfId="39399"/>
    <cellStyle name="Normal 146 7" xfId="39400"/>
    <cellStyle name="Normal 146 8" xfId="39401"/>
    <cellStyle name="Normal 146 9" xfId="39402"/>
    <cellStyle name="Normal 147" xfId="39403"/>
    <cellStyle name="Normal 147 2" xfId="39404"/>
    <cellStyle name="Normal 147 2 2" xfId="39405"/>
    <cellStyle name="Normal 147 2 2 2" xfId="39406"/>
    <cellStyle name="Normal 147 2 2 2 2" xfId="39407"/>
    <cellStyle name="Normal 147 2 2 2 3" xfId="39408"/>
    <cellStyle name="Normal 147 2 2 2 4" xfId="39409"/>
    <cellStyle name="Normal 147 2 2 2 5" xfId="39410"/>
    <cellStyle name="Normal 147 2 2 2 6" xfId="39411"/>
    <cellStyle name="Normal 147 2 2 3" xfId="39412"/>
    <cellStyle name="Normal 147 2 2 4" xfId="39413"/>
    <cellStyle name="Normal 147 2 2 5" xfId="39414"/>
    <cellStyle name="Normal 147 2 2 6" xfId="39415"/>
    <cellStyle name="Normal 147 2 2 7" xfId="39416"/>
    <cellStyle name="Normal 147 2 3" xfId="39417"/>
    <cellStyle name="Normal 147 2 3 2" xfId="39418"/>
    <cellStyle name="Normal 147 2 3 3" xfId="39419"/>
    <cellStyle name="Normal 147 2 3 4" xfId="39420"/>
    <cellStyle name="Normal 147 2 3 5" xfId="39421"/>
    <cellStyle name="Normal 147 2 3 6" xfId="39422"/>
    <cellStyle name="Normal 147 2 4" xfId="39423"/>
    <cellStyle name="Normal 147 2 5" xfId="39424"/>
    <cellStyle name="Normal 147 2 6" xfId="39425"/>
    <cellStyle name="Normal 147 2 7" xfId="39426"/>
    <cellStyle name="Normal 147 2 8" xfId="39427"/>
    <cellStyle name="Normal 147 3" xfId="39428"/>
    <cellStyle name="Normal 147 3 2" xfId="39429"/>
    <cellStyle name="Normal 147 3 2 2" xfId="39430"/>
    <cellStyle name="Normal 147 3 2 3" xfId="39431"/>
    <cellStyle name="Normal 147 3 2 4" xfId="39432"/>
    <cellStyle name="Normal 147 3 2 5" xfId="39433"/>
    <cellStyle name="Normal 147 3 2 6" xfId="39434"/>
    <cellStyle name="Normal 147 3 3" xfId="39435"/>
    <cellStyle name="Normal 147 3 4" xfId="39436"/>
    <cellStyle name="Normal 147 3 5" xfId="39437"/>
    <cellStyle name="Normal 147 3 6" xfId="39438"/>
    <cellStyle name="Normal 147 3 7" xfId="39439"/>
    <cellStyle name="Normal 147 4" xfId="39440"/>
    <cellStyle name="Normal 147 4 2" xfId="39441"/>
    <cellStyle name="Normal 147 4 3" xfId="39442"/>
    <cellStyle name="Normal 147 4 4" xfId="39443"/>
    <cellStyle name="Normal 147 4 5" xfId="39444"/>
    <cellStyle name="Normal 147 4 6" xfId="39445"/>
    <cellStyle name="Normal 147 5" xfId="39446"/>
    <cellStyle name="Normal 147 6" xfId="39447"/>
    <cellStyle name="Normal 147 7" xfId="39448"/>
    <cellStyle name="Normal 147 8" xfId="39449"/>
    <cellStyle name="Normal 147 9" xfId="39450"/>
    <cellStyle name="Normal 148" xfId="39451"/>
    <cellStyle name="Normal 149" xfId="39452"/>
    <cellStyle name="Normal 15" xfId="39453"/>
    <cellStyle name="Normal 15 2" xfId="39454"/>
    <cellStyle name="Normal 15 3" xfId="39455"/>
    <cellStyle name="Normal 150" xfId="39456"/>
    <cellStyle name="Normal 151" xfId="39457"/>
    <cellStyle name="Normal 152" xfId="39458"/>
    <cellStyle name="Normal 153" xfId="39459"/>
    <cellStyle name="Normal 154" xfId="39460"/>
    <cellStyle name="Normal 155" xfId="39461"/>
    <cellStyle name="Normal 156" xfId="39462"/>
    <cellStyle name="Normal 157" xfId="39463"/>
    <cellStyle name="Normal 158" xfId="39464"/>
    <cellStyle name="Normal 159" xfId="39465"/>
    <cellStyle name="Normal 16" xfId="39466"/>
    <cellStyle name="Normal 16 2" xfId="39467"/>
    <cellStyle name="Normal 16 3" xfId="39468"/>
    <cellStyle name="Normal 160" xfId="39469"/>
    <cellStyle name="Normal 160 2" xfId="39470"/>
    <cellStyle name="Normal 160 2 2" xfId="39471"/>
    <cellStyle name="Normal 160 2 2 2" xfId="39472"/>
    <cellStyle name="Normal 160 2 2 2 2" xfId="39473"/>
    <cellStyle name="Normal 160 2 2 2 3" xfId="39474"/>
    <cellStyle name="Normal 160 2 2 2 4" xfId="39475"/>
    <cellStyle name="Normal 160 2 2 2 5" xfId="39476"/>
    <cellStyle name="Normal 160 2 2 2 6" xfId="39477"/>
    <cellStyle name="Normal 160 2 2 3" xfId="39478"/>
    <cellStyle name="Normal 160 2 2 4" xfId="39479"/>
    <cellStyle name="Normal 160 2 2 5" xfId="39480"/>
    <cellStyle name="Normal 160 2 2 6" xfId="39481"/>
    <cellStyle name="Normal 160 2 2 7" xfId="39482"/>
    <cellStyle name="Normal 160 2 3" xfId="39483"/>
    <cellStyle name="Normal 160 2 3 2" xfId="39484"/>
    <cellStyle name="Normal 160 2 3 3" xfId="39485"/>
    <cellStyle name="Normal 160 2 3 4" xfId="39486"/>
    <cellStyle name="Normal 160 2 3 5" xfId="39487"/>
    <cellStyle name="Normal 160 2 3 6" xfId="39488"/>
    <cellStyle name="Normal 160 2 4" xfId="39489"/>
    <cellStyle name="Normal 160 2 5" xfId="39490"/>
    <cellStyle name="Normal 160 2 6" xfId="39491"/>
    <cellStyle name="Normal 160 2 7" xfId="39492"/>
    <cellStyle name="Normal 160 2 8" xfId="39493"/>
    <cellStyle name="Normal 160 3" xfId="39494"/>
    <cellStyle name="Normal 160 3 2" xfId="39495"/>
    <cellStyle name="Normal 160 3 2 2" xfId="39496"/>
    <cellStyle name="Normal 160 3 2 3" xfId="39497"/>
    <cellStyle name="Normal 160 3 2 4" xfId="39498"/>
    <cellStyle name="Normal 160 3 2 5" xfId="39499"/>
    <cellStyle name="Normal 160 3 2 6" xfId="39500"/>
    <cellStyle name="Normal 160 3 3" xfId="39501"/>
    <cellStyle name="Normal 160 3 4" xfId="39502"/>
    <cellStyle name="Normal 160 3 5" xfId="39503"/>
    <cellStyle name="Normal 160 3 6" xfId="39504"/>
    <cellStyle name="Normal 160 3 7" xfId="39505"/>
    <cellStyle name="Normal 160 4" xfId="39506"/>
    <cellStyle name="Normal 160 4 2" xfId="39507"/>
    <cellStyle name="Normal 160 4 3" xfId="39508"/>
    <cellStyle name="Normal 160 4 4" xfId="39509"/>
    <cellStyle name="Normal 160 4 5" xfId="39510"/>
    <cellStyle name="Normal 160 4 6" xfId="39511"/>
    <cellStyle name="Normal 160 5" xfId="39512"/>
    <cellStyle name="Normal 160 6" xfId="39513"/>
    <cellStyle name="Normal 160 7" xfId="39514"/>
    <cellStyle name="Normal 160 8" xfId="39515"/>
    <cellStyle name="Normal 160 9" xfId="39516"/>
    <cellStyle name="Normal 161" xfId="39517"/>
    <cellStyle name="Normal 161 2" xfId="39518"/>
    <cellStyle name="Normal 161 2 2" xfId="39519"/>
    <cellStyle name="Normal 161 2 2 2" xfId="39520"/>
    <cellStyle name="Normal 161 2 2 2 2" xfId="39521"/>
    <cellStyle name="Normal 161 2 2 2 3" xfId="39522"/>
    <cellStyle name="Normal 161 2 2 2 4" xfId="39523"/>
    <cellStyle name="Normal 161 2 2 2 5" xfId="39524"/>
    <cellStyle name="Normal 161 2 2 2 6" xfId="39525"/>
    <cellStyle name="Normal 161 2 2 3" xfId="39526"/>
    <cellStyle name="Normal 161 2 2 4" xfId="39527"/>
    <cellStyle name="Normal 161 2 2 5" xfId="39528"/>
    <cellStyle name="Normal 161 2 2 6" xfId="39529"/>
    <cellStyle name="Normal 161 2 2 7" xfId="39530"/>
    <cellStyle name="Normal 161 2 3" xfId="39531"/>
    <cellStyle name="Normal 161 2 3 2" xfId="39532"/>
    <cellStyle name="Normal 161 2 3 3" xfId="39533"/>
    <cellStyle name="Normal 161 2 3 4" xfId="39534"/>
    <cellStyle name="Normal 161 2 3 5" xfId="39535"/>
    <cellStyle name="Normal 161 2 3 6" xfId="39536"/>
    <cellStyle name="Normal 161 2 4" xfId="39537"/>
    <cellStyle name="Normal 161 2 5" xfId="39538"/>
    <cellStyle name="Normal 161 2 6" xfId="39539"/>
    <cellStyle name="Normal 161 2 7" xfId="39540"/>
    <cellStyle name="Normal 161 2 8" xfId="39541"/>
    <cellStyle name="Normal 161 3" xfId="39542"/>
    <cellStyle name="Normal 161 3 2" xfId="39543"/>
    <cellStyle name="Normal 161 3 2 2" xfId="39544"/>
    <cellStyle name="Normal 161 3 2 3" xfId="39545"/>
    <cellStyle name="Normal 161 3 2 4" xfId="39546"/>
    <cellStyle name="Normal 161 3 2 5" xfId="39547"/>
    <cellStyle name="Normal 161 3 2 6" xfId="39548"/>
    <cellStyle name="Normal 161 3 3" xfId="39549"/>
    <cellStyle name="Normal 161 3 4" xfId="39550"/>
    <cellStyle name="Normal 161 3 5" xfId="39551"/>
    <cellStyle name="Normal 161 3 6" xfId="39552"/>
    <cellStyle name="Normal 161 3 7" xfId="39553"/>
    <cellStyle name="Normal 161 4" xfId="39554"/>
    <cellStyle name="Normal 161 4 2" xfId="39555"/>
    <cellStyle name="Normal 161 4 3" xfId="39556"/>
    <cellStyle name="Normal 161 4 4" xfId="39557"/>
    <cellStyle name="Normal 161 4 5" xfId="39558"/>
    <cellStyle name="Normal 161 4 6" xfId="39559"/>
    <cellStyle name="Normal 161 5" xfId="39560"/>
    <cellStyle name="Normal 161 6" xfId="39561"/>
    <cellStyle name="Normal 161 7" xfId="39562"/>
    <cellStyle name="Normal 161 8" xfId="39563"/>
    <cellStyle name="Normal 161 9" xfId="39564"/>
    <cellStyle name="Normal 162" xfId="39565"/>
    <cellStyle name="Normal 162 2" xfId="39566"/>
    <cellStyle name="Normal 162 2 2" xfId="39567"/>
    <cellStyle name="Normal 162 2 2 2" xfId="39568"/>
    <cellStyle name="Normal 162 2 2 2 2" xfId="39569"/>
    <cellStyle name="Normal 162 2 2 2 3" xfId="39570"/>
    <cellStyle name="Normal 162 2 2 2 4" xfId="39571"/>
    <cellStyle name="Normal 162 2 2 2 5" xfId="39572"/>
    <cellStyle name="Normal 162 2 2 2 6" xfId="39573"/>
    <cellStyle name="Normal 162 2 2 3" xfId="39574"/>
    <cellStyle name="Normal 162 2 2 4" xfId="39575"/>
    <cellStyle name="Normal 162 2 2 5" xfId="39576"/>
    <cellStyle name="Normal 162 2 2 6" xfId="39577"/>
    <cellStyle name="Normal 162 2 2 7" xfId="39578"/>
    <cellStyle name="Normal 162 2 3" xfId="39579"/>
    <cellStyle name="Normal 162 2 3 2" xfId="39580"/>
    <cellStyle name="Normal 162 2 3 3" xfId="39581"/>
    <cellStyle name="Normal 162 2 3 4" xfId="39582"/>
    <cellStyle name="Normal 162 2 3 5" xfId="39583"/>
    <cellStyle name="Normal 162 2 3 6" xfId="39584"/>
    <cellStyle name="Normal 162 2 4" xfId="39585"/>
    <cellStyle name="Normal 162 2 5" xfId="39586"/>
    <cellStyle name="Normal 162 2 6" xfId="39587"/>
    <cellStyle name="Normal 162 2 7" xfId="39588"/>
    <cellStyle name="Normal 162 2 8" xfId="39589"/>
    <cellStyle name="Normal 162 3" xfId="39590"/>
    <cellStyle name="Normal 162 3 2" xfId="39591"/>
    <cellStyle name="Normal 162 3 2 2" xfId="39592"/>
    <cellStyle name="Normal 162 3 2 3" xfId="39593"/>
    <cellStyle name="Normal 162 3 2 4" xfId="39594"/>
    <cellStyle name="Normal 162 3 2 5" xfId="39595"/>
    <cellStyle name="Normal 162 3 2 6" xfId="39596"/>
    <cellStyle name="Normal 162 3 3" xfId="39597"/>
    <cellStyle name="Normal 162 3 4" xfId="39598"/>
    <cellStyle name="Normal 162 3 5" xfId="39599"/>
    <cellStyle name="Normal 162 3 6" xfId="39600"/>
    <cellStyle name="Normal 162 3 7" xfId="39601"/>
    <cellStyle name="Normal 162 4" xfId="39602"/>
    <cellStyle name="Normal 162 4 2" xfId="39603"/>
    <cellStyle name="Normal 162 4 3" xfId="39604"/>
    <cellStyle name="Normal 162 4 4" xfId="39605"/>
    <cellStyle name="Normal 162 4 5" xfId="39606"/>
    <cellStyle name="Normal 162 4 6" xfId="39607"/>
    <cellStyle name="Normal 162 5" xfId="39608"/>
    <cellStyle name="Normal 162 6" xfId="39609"/>
    <cellStyle name="Normal 162 7" xfId="39610"/>
    <cellStyle name="Normal 162 8" xfId="39611"/>
    <cellStyle name="Normal 162 9" xfId="39612"/>
    <cellStyle name="Normal 163" xfId="39613"/>
    <cellStyle name="Normal 164" xfId="39614"/>
    <cellStyle name="Normal 165" xfId="39615"/>
    <cellStyle name="Normal 166" xfId="39616"/>
    <cellStyle name="Normal 167" xfId="39617"/>
    <cellStyle name="Normal 168" xfId="39618"/>
    <cellStyle name="Normal 169" xfId="39619"/>
    <cellStyle name="Normal 17" xfId="39620"/>
    <cellStyle name="Normal 17 2" xfId="39621"/>
    <cellStyle name="Normal 170" xfId="39622"/>
    <cellStyle name="Normal 171" xfId="39623"/>
    <cellStyle name="Normal 172" xfId="39624"/>
    <cellStyle name="Normal 172 2" xfId="39625"/>
    <cellStyle name="Normal 172 2 2" xfId="39626"/>
    <cellStyle name="Normal 172 2 2 2" xfId="39627"/>
    <cellStyle name="Normal 172 2 2 3" xfId="39628"/>
    <cellStyle name="Normal 172 2 2 4" xfId="39629"/>
    <cellStyle name="Normal 172 2 2 5" xfId="39630"/>
    <cellStyle name="Normal 172 2 2 6" xfId="39631"/>
    <cellStyle name="Normal 172 2 3" xfId="39632"/>
    <cellStyle name="Normal 172 2 4" xfId="39633"/>
    <cellStyle name="Normal 172 2 5" xfId="39634"/>
    <cellStyle name="Normal 172 2 6" xfId="39635"/>
    <cellStyle name="Normal 172 2 7" xfId="39636"/>
    <cellStyle name="Normal 172 3" xfId="39637"/>
    <cellStyle name="Normal 172 3 2" xfId="39638"/>
    <cellStyle name="Normal 172 3 3" xfId="39639"/>
    <cellStyle name="Normal 172 3 4" xfId="39640"/>
    <cellStyle name="Normal 172 3 5" xfId="39641"/>
    <cellStyle name="Normal 172 3 6" xfId="39642"/>
    <cellStyle name="Normal 172 4" xfId="39643"/>
    <cellStyle name="Normal 172 5" xfId="39644"/>
    <cellStyle name="Normal 172 6" xfId="39645"/>
    <cellStyle name="Normal 172 7" xfId="39646"/>
    <cellStyle name="Normal 172 8" xfId="39647"/>
    <cellStyle name="Normal 173" xfId="39648"/>
    <cellStyle name="Normal 173 2" xfId="39649"/>
    <cellStyle name="Normal 173 2 2" xfId="39650"/>
    <cellStyle name="Normal 173 2 2 2" xfId="39651"/>
    <cellStyle name="Normal 173 2 2 3" xfId="39652"/>
    <cellStyle name="Normal 173 2 2 4" xfId="39653"/>
    <cellStyle name="Normal 173 2 2 5" xfId="39654"/>
    <cellStyle name="Normal 173 2 2 6" xfId="39655"/>
    <cellStyle name="Normal 173 2 3" xfId="39656"/>
    <cellStyle name="Normal 173 2 4" xfId="39657"/>
    <cellStyle name="Normal 173 2 5" xfId="39658"/>
    <cellStyle name="Normal 173 2 6" xfId="39659"/>
    <cellStyle name="Normal 173 2 7" xfId="39660"/>
    <cellStyle name="Normal 173 3" xfId="39661"/>
    <cellStyle name="Normal 173 3 2" xfId="39662"/>
    <cellStyle name="Normal 173 3 3" xfId="39663"/>
    <cellStyle name="Normal 173 3 4" xfId="39664"/>
    <cellStyle name="Normal 173 3 5" xfId="39665"/>
    <cellStyle name="Normal 173 3 6" xfId="39666"/>
    <cellStyle name="Normal 173 4" xfId="39667"/>
    <cellStyle name="Normal 173 5" xfId="39668"/>
    <cellStyle name="Normal 173 6" xfId="39669"/>
    <cellStyle name="Normal 173 7" xfId="39670"/>
    <cellStyle name="Normal 173 8" xfId="39671"/>
    <cellStyle name="Normal 174" xfId="39672"/>
    <cellStyle name="Normal 174 2" xfId="39673"/>
    <cellStyle name="Normal 174 2 2" xfId="39674"/>
    <cellStyle name="Normal 174 2 2 2" xfId="39675"/>
    <cellStyle name="Normal 174 2 2 3" xfId="39676"/>
    <cellStyle name="Normal 174 2 2 4" xfId="39677"/>
    <cellStyle name="Normal 174 2 2 5" xfId="39678"/>
    <cellStyle name="Normal 174 2 2 6" xfId="39679"/>
    <cellStyle name="Normal 174 2 3" xfId="39680"/>
    <cellStyle name="Normal 174 2 4" xfId="39681"/>
    <cellStyle name="Normal 174 2 5" xfId="39682"/>
    <cellStyle name="Normal 174 2 6" xfId="39683"/>
    <cellStyle name="Normal 174 2 7" xfId="39684"/>
    <cellStyle name="Normal 174 3" xfId="39685"/>
    <cellStyle name="Normal 174 3 2" xfId="39686"/>
    <cellStyle name="Normal 174 3 3" xfId="39687"/>
    <cellStyle name="Normal 174 3 4" xfId="39688"/>
    <cellStyle name="Normal 174 3 5" xfId="39689"/>
    <cellStyle name="Normal 174 3 6" xfId="39690"/>
    <cellStyle name="Normal 174 4" xfId="39691"/>
    <cellStyle name="Normal 174 5" xfId="39692"/>
    <cellStyle name="Normal 174 6" xfId="39693"/>
    <cellStyle name="Normal 174 7" xfId="39694"/>
    <cellStyle name="Normal 174 8" xfId="39695"/>
    <cellStyle name="Normal 175" xfId="39696"/>
    <cellStyle name="Normal 175 2" xfId="39697"/>
    <cellStyle name="Normal 175 2 2" xfId="39698"/>
    <cellStyle name="Normal 175 2 2 2" xfId="39699"/>
    <cellStyle name="Normal 175 2 2 3" xfId="39700"/>
    <cellStyle name="Normal 175 2 2 4" xfId="39701"/>
    <cellStyle name="Normal 175 2 2 5" xfId="39702"/>
    <cellStyle name="Normal 175 2 2 6" xfId="39703"/>
    <cellStyle name="Normal 175 2 3" xfId="39704"/>
    <cellStyle name="Normal 175 2 4" xfId="39705"/>
    <cellStyle name="Normal 175 2 5" xfId="39706"/>
    <cellStyle name="Normal 175 2 6" xfId="39707"/>
    <cellStyle name="Normal 175 2 7" xfId="39708"/>
    <cellStyle name="Normal 175 3" xfId="39709"/>
    <cellStyle name="Normal 175 3 2" xfId="39710"/>
    <cellStyle name="Normal 175 3 3" xfId="39711"/>
    <cellStyle name="Normal 175 3 4" xfId="39712"/>
    <cellStyle name="Normal 175 3 5" xfId="39713"/>
    <cellStyle name="Normal 175 3 6" xfId="39714"/>
    <cellStyle name="Normal 175 4" xfId="39715"/>
    <cellStyle name="Normal 175 5" xfId="39716"/>
    <cellStyle name="Normal 175 6" xfId="39717"/>
    <cellStyle name="Normal 175 7" xfId="39718"/>
    <cellStyle name="Normal 175 8" xfId="39719"/>
    <cellStyle name="Normal 176" xfId="39720"/>
    <cellStyle name="Normal 177" xfId="39721"/>
    <cellStyle name="Normal 178" xfId="39722"/>
    <cellStyle name="Normal 179" xfId="39723"/>
    <cellStyle name="Normal 18" xfId="39724"/>
    <cellStyle name="Normal 18 2" xfId="39725"/>
    <cellStyle name="Normal 180" xfId="39726"/>
    <cellStyle name="Normal 181" xfId="39727"/>
    <cellStyle name="Normal 182" xfId="39728"/>
    <cellStyle name="Normal 183" xfId="39729"/>
    <cellStyle name="Normal 184" xfId="39730"/>
    <cellStyle name="Normal 185" xfId="39731"/>
    <cellStyle name="Normal 186" xfId="39732"/>
    <cellStyle name="Normal 187" xfId="39733"/>
    <cellStyle name="Normal 188" xfId="39734"/>
    <cellStyle name="Normal 189" xfId="39735"/>
    <cellStyle name="Normal 189 2" xfId="39736"/>
    <cellStyle name="Normal 189 2 2" xfId="39737"/>
    <cellStyle name="Normal 189 2 3" xfId="39738"/>
    <cellStyle name="Normal 189 2 4" xfId="39739"/>
    <cellStyle name="Normal 189 2 5" xfId="39740"/>
    <cellStyle name="Normal 189 2 6" xfId="39741"/>
    <cellStyle name="Normal 189 3" xfId="39742"/>
    <cellStyle name="Normal 189 4" xfId="39743"/>
    <cellStyle name="Normal 189 5" xfId="39744"/>
    <cellStyle name="Normal 189 6" xfId="39745"/>
    <cellStyle name="Normal 189 7" xfId="39746"/>
    <cellStyle name="Normal 19" xfId="39747"/>
    <cellStyle name="Normal 19 2" xfId="39748"/>
    <cellStyle name="Normal 190" xfId="39749"/>
    <cellStyle name="Normal 191" xfId="39750"/>
    <cellStyle name="Normal 192" xfId="39751"/>
    <cellStyle name="Normal 193" xfId="39752"/>
    <cellStyle name="Normal 194" xfId="39753"/>
    <cellStyle name="Normal 195" xfId="39754"/>
    <cellStyle name="Normal 196" xfId="39755"/>
    <cellStyle name="Normal 197" xfId="39756"/>
    <cellStyle name="Normal 198" xfId="39757"/>
    <cellStyle name="Normal 199" xfId="39758"/>
    <cellStyle name="Normal 2" xfId="110"/>
    <cellStyle name="Normal 2 2" xfId="39759"/>
    <cellStyle name="Normal 2 2 2" xfId="39760"/>
    <cellStyle name="Normal 2 2 3" xfId="39761"/>
    <cellStyle name="Normal 2 3" xfId="39762"/>
    <cellStyle name="Normal 2 3 2" xfId="39763"/>
    <cellStyle name="Normal 2 3 3" xfId="39764"/>
    <cellStyle name="Normal 2 3 3 10" xfId="39765"/>
    <cellStyle name="Normal 2 3 3 2" xfId="39766"/>
    <cellStyle name="Normal 2 3 3 2 2" xfId="39767"/>
    <cellStyle name="Normal 2 3 3 2 2 2" xfId="39768"/>
    <cellStyle name="Normal 2 3 3 2 2 2 2" xfId="39769"/>
    <cellStyle name="Normal 2 3 3 2 2 2 2 2" xfId="39770"/>
    <cellStyle name="Normal 2 3 3 2 2 2 2 3" xfId="39771"/>
    <cellStyle name="Normal 2 3 3 2 2 2 2 4" xfId="39772"/>
    <cellStyle name="Normal 2 3 3 2 2 2 2 5" xfId="39773"/>
    <cellStyle name="Normal 2 3 3 2 2 2 2 6" xfId="39774"/>
    <cellStyle name="Normal 2 3 3 2 2 2 3" xfId="39775"/>
    <cellStyle name="Normal 2 3 3 2 2 2 4" xfId="39776"/>
    <cellStyle name="Normal 2 3 3 2 2 2 5" xfId="39777"/>
    <cellStyle name="Normal 2 3 3 2 2 2 6" xfId="39778"/>
    <cellStyle name="Normal 2 3 3 2 2 2 7" xfId="39779"/>
    <cellStyle name="Normal 2 3 3 2 2 3" xfId="39780"/>
    <cellStyle name="Normal 2 3 3 2 2 3 2" xfId="39781"/>
    <cellStyle name="Normal 2 3 3 2 2 3 3" xfId="39782"/>
    <cellStyle name="Normal 2 3 3 2 2 3 4" xfId="39783"/>
    <cellStyle name="Normal 2 3 3 2 2 3 5" xfId="39784"/>
    <cellStyle name="Normal 2 3 3 2 2 3 6" xfId="39785"/>
    <cellStyle name="Normal 2 3 3 2 2 4" xfId="39786"/>
    <cellStyle name="Normal 2 3 3 2 2 5" xfId="39787"/>
    <cellStyle name="Normal 2 3 3 2 2 6" xfId="39788"/>
    <cellStyle name="Normal 2 3 3 2 2 7" xfId="39789"/>
    <cellStyle name="Normal 2 3 3 2 2 8" xfId="39790"/>
    <cellStyle name="Normal 2 3 3 2 3" xfId="39791"/>
    <cellStyle name="Normal 2 3 3 2 3 2" xfId="39792"/>
    <cellStyle name="Normal 2 3 3 2 3 2 2" xfId="39793"/>
    <cellStyle name="Normal 2 3 3 2 3 2 3" xfId="39794"/>
    <cellStyle name="Normal 2 3 3 2 3 2 4" xfId="39795"/>
    <cellStyle name="Normal 2 3 3 2 3 2 5" xfId="39796"/>
    <cellStyle name="Normal 2 3 3 2 3 2 6" xfId="39797"/>
    <cellStyle name="Normal 2 3 3 2 3 3" xfId="39798"/>
    <cellStyle name="Normal 2 3 3 2 3 4" xfId="39799"/>
    <cellStyle name="Normal 2 3 3 2 3 5" xfId="39800"/>
    <cellStyle name="Normal 2 3 3 2 3 6" xfId="39801"/>
    <cellStyle name="Normal 2 3 3 2 3 7" xfId="39802"/>
    <cellStyle name="Normal 2 3 3 2 4" xfId="39803"/>
    <cellStyle name="Normal 2 3 3 2 4 2" xfId="39804"/>
    <cellStyle name="Normal 2 3 3 2 4 3" xfId="39805"/>
    <cellStyle name="Normal 2 3 3 2 4 4" xfId="39806"/>
    <cellStyle name="Normal 2 3 3 2 4 5" xfId="39807"/>
    <cellStyle name="Normal 2 3 3 2 4 6" xfId="39808"/>
    <cellStyle name="Normal 2 3 3 2 5" xfId="39809"/>
    <cellStyle name="Normal 2 3 3 2 6" xfId="39810"/>
    <cellStyle name="Normal 2 3 3 2 7" xfId="39811"/>
    <cellStyle name="Normal 2 3 3 2 8" xfId="39812"/>
    <cellStyle name="Normal 2 3 3 2 9" xfId="39813"/>
    <cellStyle name="Normal 2 3 3 3" xfId="39814"/>
    <cellStyle name="Normal 2 3 3 3 2" xfId="39815"/>
    <cellStyle name="Normal 2 3 3 3 2 2" xfId="39816"/>
    <cellStyle name="Normal 2 3 3 3 2 2 2" xfId="39817"/>
    <cellStyle name="Normal 2 3 3 3 2 2 3" xfId="39818"/>
    <cellStyle name="Normal 2 3 3 3 2 2 4" xfId="39819"/>
    <cellStyle name="Normal 2 3 3 3 2 2 5" xfId="39820"/>
    <cellStyle name="Normal 2 3 3 3 2 2 6" xfId="39821"/>
    <cellStyle name="Normal 2 3 3 3 2 3" xfId="39822"/>
    <cellStyle name="Normal 2 3 3 3 2 4" xfId="39823"/>
    <cellStyle name="Normal 2 3 3 3 2 5" xfId="39824"/>
    <cellStyle name="Normal 2 3 3 3 2 6" xfId="39825"/>
    <cellStyle name="Normal 2 3 3 3 2 7" xfId="39826"/>
    <cellStyle name="Normal 2 3 3 3 3" xfId="39827"/>
    <cellStyle name="Normal 2 3 3 3 3 2" xfId="39828"/>
    <cellStyle name="Normal 2 3 3 3 3 3" xfId="39829"/>
    <cellStyle name="Normal 2 3 3 3 3 4" xfId="39830"/>
    <cellStyle name="Normal 2 3 3 3 3 5" xfId="39831"/>
    <cellStyle name="Normal 2 3 3 3 3 6" xfId="39832"/>
    <cellStyle name="Normal 2 3 3 3 4" xfId="39833"/>
    <cellStyle name="Normal 2 3 3 3 5" xfId="39834"/>
    <cellStyle name="Normal 2 3 3 3 6" xfId="39835"/>
    <cellStyle name="Normal 2 3 3 3 7" xfId="39836"/>
    <cellStyle name="Normal 2 3 3 3 8" xfId="39837"/>
    <cellStyle name="Normal 2 3 3 4" xfId="39838"/>
    <cellStyle name="Normal 2 3 3 4 2" xfId="39839"/>
    <cellStyle name="Normal 2 3 3 4 2 2" xfId="39840"/>
    <cellStyle name="Normal 2 3 3 4 2 3" xfId="39841"/>
    <cellStyle name="Normal 2 3 3 4 2 4" xfId="39842"/>
    <cellStyle name="Normal 2 3 3 4 2 5" xfId="39843"/>
    <cellStyle name="Normal 2 3 3 4 2 6" xfId="39844"/>
    <cellStyle name="Normal 2 3 3 4 3" xfId="39845"/>
    <cellStyle name="Normal 2 3 3 4 4" xfId="39846"/>
    <cellStyle name="Normal 2 3 3 4 5" xfId="39847"/>
    <cellStyle name="Normal 2 3 3 4 6" xfId="39848"/>
    <cellStyle name="Normal 2 3 3 4 7" xfId="39849"/>
    <cellStyle name="Normal 2 3 3 5" xfId="39850"/>
    <cellStyle name="Normal 2 3 3 5 2" xfId="39851"/>
    <cellStyle name="Normal 2 3 3 5 3" xfId="39852"/>
    <cellStyle name="Normal 2 3 3 5 4" xfId="39853"/>
    <cellStyle name="Normal 2 3 3 5 5" xfId="39854"/>
    <cellStyle name="Normal 2 3 3 5 6" xfId="39855"/>
    <cellStyle name="Normal 2 3 3 6" xfId="39856"/>
    <cellStyle name="Normal 2 3 3 7" xfId="39857"/>
    <cellStyle name="Normal 2 3 3 8" xfId="39858"/>
    <cellStyle name="Normal 2 3 3 9" xfId="39859"/>
    <cellStyle name="Normal 2 3 4" xfId="39860"/>
    <cellStyle name="Normal 2 3 4 10" xfId="39861"/>
    <cellStyle name="Normal 2 3 4 2" xfId="39862"/>
    <cellStyle name="Normal 2 3 4 2 2" xfId="39863"/>
    <cellStyle name="Normal 2 3 4 2 2 2" xfId="39864"/>
    <cellStyle name="Normal 2 3 4 2 2 2 2" xfId="39865"/>
    <cellStyle name="Normal 2 3 4 2 2 2 2 2" xfId="39866"/>
    <cellStyle name="Normal 2 3 4 2 2 2 2 3" xfId="39867"/>
    <cellStyle name="Normal 2 3 4 2 2 2 2 4" xfId="39868"/>
    <cellStyle name="Normal 2 3 4 2 2 2 2 5" xfId="39869"/>
    <cellStyle name="Normal 2 3 4 2 2 2 2 6" xfId="39870"/>
    <cellStyle name="Normal 2 3 4 2 2 2 3" xfId="39871"/>
    <cellStyle name="Normal 2 3 4 2 2 2 4" xfId="39872"/>
    <cellStyle name="Normal 2 3 4 2 2 2 5" xfId="39873"/>
    <cellStyle name="Normal 2 3 4 2 2 2 6" xfId="39874"/>
    <cellStyle name="Normal 2 3 4 2 2 2 7" xfId="39875"/>
    <cellStyle name="Normal 2 3 4 2 2 3" xfId="39876"/>
    <cellStyle name="Normal 2 3 4 2 2 3 2" xfId="39877"/>
    <cellStyle name="Normal 2 3 4 2 2 3 3" xfId="39878"/>
    <cellStyle name="Normal 2 3 4 2 2 3 4" xfId="39879"/>
    <cellStyle name="Normal 2 3 4 2 2 3 5" xfId="39880"/>
    <cellStyle name="Normal 2 3 4 2 2 3 6" xfId="39881"/>
    <cellStyle name="Normal 2 3 4 2 2 4" xfId="39882"/>
    <cellStyle name="Normal 2 3 4 2 2 5" xfId="39883"/>
    <cellStyle name="Normal 2 3 4 2 2 6" xfId="39884"/>
    <cellStyle name="Normal 2 3 4 2 2 7" xfId="39885"/>
    <cellStyle name="Normal 2 3 4 2 2 8" xfId="39886"/>
    <cellStyle name="Normal 2 3 4 2 3" xfId="39887"/>
    <cellStyle name="Normal 2 3 4 2 3 2" xfId="39888"/>
    <cellStyle name="Normal 2 3 4 2 3 2 2" xfId="39889"/>
    <cellStyle name="Normal 2 3 4 2 3 2 3" xfId="39890"/>
    <cellStyle name="Normal 2 3 4 2 3 2 4" xfId="39891"/>
    <cellStyle name="Normal 2 3 4 2 3 2 5" xfId="39892"/>
    <cellStyle name="Normal 2 3 4 2 3 2 6" xfId="39893"/>
    <cellStyle name="Normal 2 3 4 2 3 3" xfId="39894"/>
    <cellStyle name="Normal 2 3 4 2 3 4" xfId="39895"/>
    <cellStyle name="Normal 2 3 4 2 3 5" xfId="39896"/>
    <cellStyle name="Normal 2 3 4 2 3 6" xfId="39897"/>
    <cellStyle name="Normal 2 3 4 2 3 7" xfId="39898"/>
    <cellStyle name="Normal 2 3 4 2 4" xfId="39899"/>
    <cellStyle name="Normal 2 3 4 2 4 2" xfId="39900"/>
    <cellStyle name="Normal 2 3 4 2 4 3" xfId="39901"/>
    <cellStyle name="Normal 2 3 4 2 4 4" xfId="39902"/>
    <cellStyle name="Normal 2 3 4 2 4 5" xfId="39903"/>
    <cellStyle name="Normal 2 3 4 2 4 6" xfId="39904"/>
    <cellStyle name="Normal 2 3 4 2 5" xfId="39905"/>
    <cellStyle name="Normal 2 3 4 2 6" xfId="39906"/>
    <cellStyle name="Normal 2 3 4 2 7" xfId="39907"/>
    <cellStyle name="Normal 2 3 4 2 8" xfId="39908"/>
    <cellStyle name="Normal 2 3 4 2 9" xfId="39909"/>
    <cellStyle name="Normal 2 3 4 3" xfId="39910"/>
    <cellStyle name="Normal 2 3 4 3 2" xfId="39911"/>
    <cellStyle name="Normal 2 3 4 3 2 2" xfId="39912"/>
    <cellStyle name="Normal 2 3 4 3 2 2 2" xfId="39913"/>
    <cellStyle name="Normal 2 3 4 3 2 2 3" xfId="39914"/>
    <cellStyle name="Normal 2 3 4 3 2 2 4" xfId="39915"/>
    <cellStyle name="Normal 2 3 4 3 2 2 5" xfId="39916"/>
    <cellStyle name="Normal 2 3 4 3 2 2 6" xfId="39917"/>
    <cellStyle name="Normal 2 3 4 3 2 3" xfId="39918"/>
    <cellStyle name="Normal 2 3 4 3 2 4" xfId="39919"/>
    <cellStyle name="Normal 2 3 4 3 2 5" xfId="39920"/>
    <cellStyle name="Normal 2 3 4 3 2 6" xfId="39921"/>
    <cellStyle name="Normal 2 3 4 3 2 7" xfId="39922"/>
    <cellStyle name="Normal 2 3 4 3 3" xfId="39923"/>
    <cellStyle name="Normal 2 3 4 3 3 2" xfId="39924"/>
    <cellStyle name="Normal 2 3 4 3 3 3" xfId="39925"/>
    <cellStyle name="Normal 2 3 4 3 3 4" xfId="39926"/>
    <cellStyle name="Normal 2 3 4 3 3 5" xfId="39927"/>
    <cellStyle name="Normal 2 3 4 3 3 6" xfId="39928"/>
    <cellStyle name="Normal 2 3 4 3 4" xfId="39929"/>
    <cellStyle name="Normal 2 3 4 3 5" xfId="39930"/>
    <cellStyle name="Normal 2 3 4 3 6" xfId="39931"/>
    <cellStyle name="Normal 2 3 4 3 7" xfId="39932"/>
    <cellStyle name="Normal 2 3 4 3 8" xfId="39933"/>
    <cellStyle name="Normal 2 3 4 4" xfId="39934"/>
    <cellStyle name="Normal 2 3 4 4 2" xfId="39935"/>
    <cellStyle name="Normal 2 3 4 4 2 2" xfId="39936"/>
    <cellStyle name="Normal 2 3 4 4 2 3" xfId="39937"/>
    <cellStyle name="Normal 2 3 4 4 2 4" xfId="39938"/>
    <cellStyle name="Normal 2 3 4 4 2 5" xfId="39939"/>
    <cellStyle name="Normal 2 3 4 4 2 6" xfId="39940"/>
    <cellStyle name="Normal 2 3 4 4 3" xfId="39941"/>
    <cellStyle name="Normal 2 3 4 4 4" xfId="39942"/>
    <cellStyle name="Normal 2 3 4 4 5" xfId="39943"/>
    <cellStyle name="Normal 2 3 4 4 6" xfId="39944"/>
    <cellStyle name="Normal 2 3 4 4 7" xfId="39945"/>
    <cellStyle name="Normal 2 3 4 5" xfId="39946"/>
    <cellStyle name="Normal 2 3 4 5 2" xfId="39947"/>
    <cellStyle name="Normal 2 3 4 5 3" xfId="39948"/>
    <cellStyle name="Normal 2 3 4 5 4" xfId="39949"/>
    <cellStyle name="Normal 2 3 4 5 5" xfId="39950"/>
    <cellStyle name="Normal 2 3 4 5 6" xfId="39951"/>
    <cellStyle name="Normal 2 3 4 6" xfId="39952"/>
    <cellStyle name="Normal 2 3 4 7" xfId="39953"/>
    <cellStyle name="Normal 2 3 4 8" xfId="39954"/>
    <cellStyle name="Normal 2 3 4 9" xfId="39955"/>
    <cellStyle name="Normal 2 3 5" xfId="39956"/>
    <cellStyle name="Normal 2 3 5 2" xfId="39957"/>
    <cellStyle name="Normal 2 3 5 2 2" xfId="39958"/>
    <cellStyle name="Normal 2 3 5 2 2 2" xfId="39959"/>
    <cellStyle name="Normal 2 3 5 2 2 2 2" xfId="39960"/>
    <cellStyle name="Normal 2 3 5 2 2 2 3" xfId="39961"/>
    <cellStyle name="Normal 2 3 5 2 2 2 4" xfId="39962"/>
    <cellStyle name="Normal 2 3 5 2 2 2 5" xfId="39963"/>
    <cellStyle name="Normal 2 3 5 2 2 2 6" xfId="39964"/>
    <cellStyle name="Normal 2 3 5 2 2 3" xfId="39965"/>
    <cellStyle name="Normal 2 3 5 2 2 4" xfId="39966"/>
    <cellStyle name="Normal 2 3 5 2 2 5" xfId="39967"/>
    <cellStyle name="Normal 2 3 5 2 2 6" xfId="39968"/>
    <cellStyle name="Normal 2 3 5 2 2 7" xfId="39969"/>
    <cellStyle name="Normal 2 3 5 2 3" xfId="39970"/>
    <cellStyle name="Normal 2 3 5 2 3 2" xfId="39971"/>
    <cellStyle name="Normal 2 3 5 2 3 3" xfId="39972"/>
    <cellStyle name="Normal 2 3 5 2 3 4" xfId="39973"/>
    <cellStyle name="Normal 2 3 5 2 3 5" xfId="39974"/>
    <cellStyle name="Normal 2 3 5 2 3 6" xfId="39975"/>
    <cellStyle name="Normal 2 3 5 2 4" xfId="39976"/>
    <cellStyle name="Normal 2 3 5 2 5" xfId="39977"/>
    <cellStyle name="Normal 2 3 5 2 6" xfId="39978"/>
    <cellStyle name="Normal 2 3 5 2 7" xfId="39979"/>
    <cellStyle name="Normal 2 3 5 2 8" xfId="39980"/>
    <cellStyle name="Normal 2 3 5 3" xfId="39981"/>
    <cellStyle name="Normal 2 3 5 3 2" xfId="39982"/>
    <cellStyle name="Normal 2 3 5 3 2 2" xfId="39983"/>
    <cellStyle name="Normal 2 3 5 3 2 3" xfId="39984"/>
    <cellStyle name="Normal 2 3 5 3 2 4" xfId="39985"/>
    <cellStyle name="Normal 2 3 5 3 2 5" xfId="39986"/>
    <cellStyle name="Normal 2 3 5 3 2 6" xfId="39987"/>
    <cellStyle name="Normal 2 3 5 3 3" xfId="39988"/>
    <cellStyle name="Normal 2 3 5 3 4" xfId="39989"/>
    <cellStyle name="Normal 2 3 5 3 5" xfId="39990"/>
    <cellStyle name="Normal 2 3 5 3 6" xfId="39991"/>
    <cellStyle name="Normal 2 3 5 3 7" xfId="39992"/>
    <cellStyle name="Normal 2 3 5 4" xfId="39993"/>
    <cellStyle name="Normal 2 3 5 4 2" xfId="39994"/>
    <cellStyle name="Normal 2 3 5 4 3" xfId="39995"/>
    <cellStyle name="Normal 2 3 5 4 4" xfId="39996"/>
    <cellStyle name="Normal 2 3 5 4 5" xfId="39997"/>
    <cellStyle name="Normal 2 3 5 4 6" xfId="39998"/>
    <cellStyle name="Normal 2 3 5 5" xfId="39999"/>
    <cellStyle name="Normal 2 3 5 6" xfId="40000"/>
    <cellStyle name="Normal 2 3 5 7" xfId="40001"/>
    <cellStyle name="Normal 2 3 5 8" xfId="40002"/>
    <cellStyle name="Normal 2 3 5 9" xfId="40003"/>
    <cellStyle name="Normal 2 3 6" xfId="40004"/>
    <cellStyle name="Normal 2 4" xfId="40005"/>
    <cellStyle name="Normal 2 5" xfId="40006"/>
    <cellStyle name="Normal 2 6" xfId="40007"/>
    <cellStyle name="Normal 2 6 2" xfId="40008"/>
    <cellStyle name="Normal 2 7" xfId="40009"/>
    <cellStyle name="Normal 2_Opex recon" xfId="40010"/>
    <cellStyle name="Normal 20" xfId="40011"/>
    <cellStyle name="Normal 20 2" xfId="40012"/>
    <cellStyle name="Normal 200" xfId="40013"/>
    <cellStyle name="Normal 201" xfId="40014"/>
    <cellStyle name="Normal 202" xfId="40015"/>
    <cellStyle name="Normal 203" xfId="40016"/>
    <cellStyle name="Normal 204" xfId="40017"/>
    <cellStyle name="Normal 205" xfId="40018"/>
    <cellStyle name="Normal 206" xfId="40019"/>
    <cellStyle name="Normal 207" xfId="40020"/>
    <cellStyle name="Normal 21" xfId="40021"/>
    <cellStyle name="Normal 21 2" xfId="40022"/>
    <cellStyle name="Normal 22" xfId="40023"/>
    <cellStyle name="Normal 22 2" xfId="40024"/>
    <cellStyle name="Normal 23" xfId="40025"/>
    <cellStyle name="Normal 23 2" xfId="40026"/>
    <cellStyle name="Normal 24" xfId="40027"/>
    <cellStyle name="Normal 24 2" xfId="40028"/>
    <cellStyle name="Normal 25" xfId="40029"/>
    <cellStyle name="Normal 25 2" xfId="40030"/>
    <cellStyle name="Normal 26" xfId="40031"/>
    <cellStyle name="Normal 26 2" xfId="40032"/>
    <cellStyle name="Normal 27" xfId="40033"/>
    <cellStyle name="Normal 27 2" xfId="40034"/>
    <cellStyle name="Normal 28" xfId="40035"/>
    <cellStyle name="Normal 28 2" xfId="40036"/>
    <cellStyle name="Normal 29" xfId="40037"/>
    <cellStyle name="Normal 29 2" xfId="40038"/>
    <cellStyle name="Normal 3" xfId="40039"/>
    <cellStyle name="Normal 3 2" xfId="40040"/>
    <cellStyle name="Normal 3 2 2" xfId="40041"/>
    <cellStyle name="Normal 3 2 2 10" xfId="40042"/>
    <cellStyle name="Normal 3 2 2 2" xfId="40043"/>
    <cellStyle name="Normal 3 2 2 2 2" xfId="40044"/>
    <cellStyle name="Normal 3 2 2 2 2 2" xfId="40045"/>
    <cellStyle name="Normal 3 2 2 2 2 2 2" xfId="40046"/>
    <cellStyle name="Normal 3 2 2 2 2 2 2 2" xfId="40047"/>
    <cellStyle name="Normal 3 2 2 2 2 2 2 3" xfId="40048"/>
    <cellStyle name="Normal 3 2 2 2 2 2 2 4" xfId="40049"/>
    <cellStyle name="Normal 3 2 2 2 2 2 2 5" xfId="40050"/>
    <cellStyle name="Normal 3 2 2 2 2 2 2 6" xfId="40051"/>
    <cellStyle name="Normal 3 2 2 2 2 2 3" xfId="40052"/>
    <cellStyle name="Normal 3 2 2 2 2 2 4" xfId="40053"/>
    <cellStyle name="Normal 3 2 2 2 2 2 5" xfId="40054"/>
    <cellStyle name="Normal 3 2 2 2 2 2 6" xfId="40055"/>
    <cellStyle name="Normal 3 2 2 2 2 2 7" xfId="40056"/>
    <cellStyle name="Normal 3 2 2 2 2 3" xfId="40057"/>
    <cellStyle name="Normal 3 2 2 2 2 3 2" xfId="40058"/>
    <cellStyle name="Normal 3 2 2 2 2 3 3" xfId="40059"/>
    <cellStyle name="Normal 3 2 2 2 2 3 4" xfId="40060"/>
    <cellStyle name="Normal 3 2 2 2 2 3 5" xfId="40061"/>
    <cellStyle name="Normal 3 2 2 2 2 3 6" xfId="40062"/>
    <cellStyle name="Normal 3 2 2 2 2 4" xfId="40063"/>
    <cellStyle name="Normal 3 2 2 2 2 5" xfId="40064"/>
    <cellStyle name="Normal 3 2 2 2 2 6" xfId="40065"/>
    <cellStyle name="Normal 3 2 2 2 2 7" xfId="40066"/>
    <cellStyle name="Normal 3 2 2 2 2 8" xfId="40067"/>
    <cellStyle name="Normal 3 2 2 2 3" xfId="40068"/>
    <cellStyle name="Normal 3 2 2 2 3 2" xfId="40069"/>
    <cellStyle name="Normal 3 2 2 2 3 2 2" xfId="40070"/>
    <cellStyle name="Normal 3 2 2 2 3 2 3" xfId="40071"/>
    <cellStyle name="Normal 3 2 2 2 3 2 4" xfId="40072"/>
    <cellStyle name="Normal 3 2 2 2 3 2 5" xfId="40073"/>
    <cellStyle name="Normal 3 2 2 2 3 2 6" xfId="40074"/>
    <cellStyle name="Normal 3 2 2 2 3 3" xfId="40075"/>
    <cellStyle name="Normal 3 2 2 2 3 4" xfId="40076"/>
    <cellStyle name="Normal 3 2 2 2 3 5" xfId="40077"/>
    <cellStyle name="Normal 3 2 2 2 3 6" xfId="40078"/>
    <cellStyle name="Normal 3 2 2 2 3 7" xfId="40079"/>
    <cellStyle name="Normal 3 2 2 2 4" xfId="40080"/>
    <cellStyle name="Normal 3 2 2 2 4 2" xfId="40081"/>
    <cellStyle name="Normal 3 2 2 2 4 3" xfId="40082"/>
    <cellStyle name="Normal 3 2 2 2 4 4" xfId="40083"/>
    <cellStyle name="Normal 3 2 2 2 4 5" xfId="40084"/>
    <cellStyle name="Normal 3 2 2 2 4 6" xfId="40085"/>
    <cellStyle name="Normal 3 2 2 2 5" xfId="40086"/>
    <cellStyle name="Normal 3 2 2 2 6" xfId="40087"/>
    <cellStyle name="Normal 3 2 2 2 7" xfId="40088"/>
    <cellStyle name="Normal 3 2 2 2 8" xfId="40089"/>
    <cellStyle name="Normal 3 2 2 2 9" xfId="40090"/>
    <cellStyle name="Normal 3 2 2 3" xfId="40091"/>
    <cellStyle name="Normal 3 2 2 3 2" xfId="40092"/>
    <cellStyle name="Normal 3 2 2 3 2 2" xfId="40093"/>
    <cellStyle name="Normal 3 2 2 3 2 2 2" xfId="40094"/>
    <cellStyle name="Normal 3 2 2 3 2 2 3" xfId="40095"/>
    <cellStyle name="Normal 3 2 2 3 2 2 4" xfId="40096"/>
    <cellStyle name="Normal 3 2 2 3 2 2 5" xfId="40097"/>
    <cellStyle name="Normal 3 2 2 3 2 2 6" xfId="40098"/>
    <cellStyle name="Normal 3 2 2 3 2 3" xfId="40099"/>
    <cellStyle name="Normal 3 2 2 3 2 4" xfId="40100"/>
    <cellStyle name="Normal 3 2 2 3 2 5" xfId="40101"/>
    <cellStyle name="Normal 3 2 2 3 2 6" xfId="40102"/>
    <cellStyle name="Normal 3 2 2 3 2 7" xfId="40103"/>
    <cellStyle name="Normal 3 2 2 3 3" xfId="40104"/>
    <cellStyle name="Normal 3 2 2 3 3 2" xfId="40105"/>
    <cellStyle name="Normal 3 2 2 3 3 3" xfId="40106"/>
    <cellStyle name="Normal 3 2 2 3 3 4" xfId="40107"/>
    <cellStyle name="Normal 3 2 2 3 3 5" xfId="40108"/>
    <cellStyle name="Normal 3 2 2 3 3 6" xfId="40109"/>
    <cellStyle name="Normal 3 2 2 3 4" xfId="40110"/>
    <cellStyle name="Normal 3 2 2 3 5" xfId="40111"/>
    <cellStyle name="Normal 3 2 2 3 6" xfId="40112"/>
    <cellStyle name="Normal 3 2 2 3 7" xfId="40113"/>
    <cellStyle name="Normal 3 2 2 3 8" xfId="40114"/>
    <cellStyle name="Normal 3 2 2 4" xfId="40115"/>
    <cellStyle name="Normal 3 2 2 4 2" xfId="40116"/>
    <cellStyle name="Normal 3 2 2 4 2 2" xfId="40117"/>
    <cellStyle name="Normal 3 2 2 4 2 3" xfId="40118"/>
    <cellStyle name="Normal 3 2 2 4 2 4" xfId="40119"/>
    <cellStyle name="Normal 3 2 2 4 2 5" xfId="40120"/>
    <cellStyle name="Normal 3 2 2 4 2 6" xfId="40121"/>
    <cellStyle name="Normal 3 2 2 4 3" xfId="40122"/>
    <cellStyle name="Normal 3 2 2 4 4" xfId="40123"/>
    <cellStyle name="Normal 3 2 2 4 5" xfId="40124"/>
    <cellStyle name="Normal 3 2 2 4 6" xfId="40125"/>
    <cellStyle name="Normal 3 2 2 4 7" xfId="40126"/>
    <cellStyle name="Normal 3 2 2 5" xfId="40127"/>
    <cellStyle name="Normal 3 2 2 5 2" xfId="40128"/>
    <cellStyle name="Normal 3 2 2 5 3" xfId="40129"/>
    <cellStyle name="Normal 3 2 2 5 4" xfId="40130"/>
    <cellStyle name="Normal 3 2 2 5 5" xfId="40131"/>
    <cellStyle name="Normal 3 2 2 5 6" xfId="40132"/>
    <cellStyle name="Normal 3 2 2 6" xfId="40133"/>
    <cellStyle name="Normal 3 2 2 7" xfId="40134"/>
    <cellStyle name="Normal 3 2 2 8" xfId="40135"/>
    <cellStyle name="Normal 3 2 2 9" xfId="40136"/>
    <cellStyle name="Normal 3 2 3" xfId="40137"/>
    <cellStyle name="Normal 3 2 3 2" xfId="40138"/>
    <cellStyle name="Normal 3 2 3 2 2" xfId="40139"/>
    <cellStyle name="Normal 3 2 3 2 2 2" xfId="40140"/>
    <cellStyle name="Normal 3 2 3 2 2 2 2" xfId="40141"/>
    <cellStyle name="Normal 3 2 3 2 2 2 3" xfId="40142"/>
    <cellStyle name="Normal 3 2 3 2 2 2 4" xfId="40143"/>
    <cellStyle name="Normal 3 2 3 2 2 2 5" xfId="40144"/>
    <cellStyle name="Normal 3 2 3 2 2 2 6" xfId="40145"/>
    <cellStyle name="Normal 3 2 3 2 2 3" xfId="40146"/>
    <cellStyle name="Normal 3 2 3 2 2 4" xfId="40147"/>
    <cellStyle name="Normal 3 2 3 2 2 5" xfId="40148"/>
    <cellStyle name="Normal 3 2 3 2 2 6" xfId="40149"/>
    <cellStyle name="Normal 3 2 3 2 2 7" xfId="40150"/>
    <cellStyle name="Normal 3 2 3 2 3" xfId="40151"/>
    <cellStyle name="Normal 3 2 3 2 3 2" xfId="40152"/>
    <cellStyle name="Normal 3 2 3 2 3 3" xfId="40153"/>
    <cellStyle name="Normal 3 2 3 2 3 4" xfId="40154"/>
    <cellStyle name="Normal 3 2 3 2 3 5" xfId="40155"/>
    <cellStyle name="Normal 3 2 3 2 3 6" xfId="40156"/>
    <cellStyle name="Normal 3 2 3 2 4" xfId="40157"/>
    <cellStyle name="Normal 3 2 3 2 5" xfId="40158"/>
    <cellStyle name="Normal 3 2 3 2 6" xfId="40159"/>
    <cellStyle name="Normal 3 2 3 2 7" xfId="40160"/>
    <cellStyle name="Normal 3 2 3 2 8" xfId="40161"/>
    <cellStyle name="Normal 3 2 3 3" xfId="40162"/>
    <cellStyle name="Normal 3 2 3 3 2" xfId="40163"/>
    <cellStyle name="Normal 3 2 3 3 2 2" xfId="40164"/>
    <cellStyle name="Normal 3 2 3 3 2 3" xfId="40165"/>
    <cellStyle name="Normal 3 2 3 3 2 4" xfId="40166"/>
    <cellStyle name="Normal 3 2 3 3 2 5" xfId="40167"/>
    <cellStyle name="Normal 3 2 3 3 2 6" xfId="40168"/>
    <cellStyle name="Normal 3 2 3 3 3" xfId="40169"/>
    <cellStyle name="Normal 3 2 3 3 4" xfId="40170"/>
    <cellStyle name="Normal 3 2 3 3 5" xfId="40171"/>
    <cellStyle name="Normal 3 2 3 3 6" xfId="40172"/>
    <cellStyle name="Normal 3 2 3 3 7" xfId="40173"/>
    <cellStyle name="Normal 3 2 3 4" xfId="40174"/>
    <cellStyle name="Normal 3 2 3 4 2" xfId="40175"/>
    <cellStyle name="Normal 3 2 3 4 3" xfId="40176"/>
    <cellStyle name="Normal 3 2 3 4 4" xfId="40177"/>
    <cellStyle name="Normal 3 2 3 4 5" xfId="40178"/>
    <cellStyle name="Normal 3 2 3 4 6" xfId="40179"/>
    <cellStyle name="Normal 3 2 3 5" xfId="40180"/>
    <cellStyle name="Normal 3 2 3 6" xfId="40181"/>
    <cellStyle name="Normal 3 2 3 7" xfId="40182"/>
    <cellStyle name="Normal 3 2 3 8" xfId="40183"/>
    <cellStyle name="Normal 3 2 3 9" xfId="40184"/>
    <cellStyle name="Normal 3 2 4" xfId="40185"/>
    <cellStyle name="Normal 3 2 4 2" xfId="40186"/>
    <cellStyle name="Normal 3 2 4 2 2" xfId="40187"/>
    <cellStyle name="Normal 3 2 4 2 2 2" xfId="40188"/>
    <cellStyle name="Normal 3 2 4 2 2 3" xfId="40189"/>
    <cellStyle name="Normal 3 2 4 2 2 4" xfId="40190"/>
    <cellStyle name="Normal 3 2 4 2 2 5" xfId="40191"/>
    <cellStyle name="Normal 3 2 4 2 2 6" xfId="40192"/>
    <cellStyle name="Normal 3 2 4 2 3" xfId="40193"/>
    <cellStyle name="Normal 3 2 4 2 4" xfId="40194"/>
    <cellStyle name="Normal 3 2 4 2 5" xfId="40195"/>
    <cellStyle name="Normal 3 2 4 2 6" xfId="40196"/>
    <cellStyle name="Normal 3 2 4 2 7" xfId="40197"/>
    <cellStyle name="Normal 3 2 4 3" xfId="40198"/>
    <cellStyle name="Normal 3 2 4 3 2" xfId="40199"/>
    <cellStyle name="Normal 3 2 4 3 3" xfId="40200"/>
    <cellStyle name="Normal 3 2 4 3 4" xfId="40201"/>
    <cellStyle name="Normal 3 2 4 3 5" xfId="40202"/>
    <cellStyle name="Normal 3 2 4 3 6" xfId="40203"/>
    <cellStyle name="Normal 3 2 4 4" xfId="40204"/>
    <cellStyle name="Normal 3 2 4 5" xfId="40205"/>
    <cellStyle name="Normal 3 2 4 6" xfId="40206"/>
    <cellStyle name="Normal 3 2 4 7" xfId="40207"/>
    <cellStyle name="Normal 3 2 4 8" xfId="40208"/>
    <cellStyle name="Normal 3 3" xfId="40209"/>
    <cellStyle name="Normal 3 4" xfId="40210"/>
    <cellStyle name="Normal 3 4 10" xfId="40211"/>
    <cellStyle name="Normal 3 4 2" xfId="40212"/>
    <cellStyle name="Normal 3 4 2 2" xfId="40213"/>
    <cellStyle name="Normal 3 4 2 2 2" xfId="40214"/>
    <cellStyle name="Normal 3 4 2 2 2 2" xfId="40215"/>
    <cellStyle name="Normal 3 4 2 2 2 2 2" xfId="40216"/>
    <cellStyle name="Normal 3 4 2 2 2 2 3" xfId="40217"/>
    <cellStyle name="Normal 3 4 2 2 2 2 4" xfId="40218"/>
    <cellStyle name="Normal 3 4 2 2 2 2 5" xfId="40219"/>
    <cellStyle name="Normal 3 4 2 2 2 2 6" xfId="40220"/>
    <cellStyle name="Normal 3 4 2 2 2 3" xfId="40221"/>
    <cellStyle name="Normal 3 4 2 2 2 4" xfId="40222"/>
    <cellStyle name="Normal 3 4 2 2 2 5" xfId="40223"/>
    <cellStyle name="Normal 3 4 2 2 2 6" xfId="40224"/>
    <cellStyle name="Normal 3 4 2 2 2 7" xfId="40225"/>
    <cellStyle name="Normal 3 4 2 2 3" xfId="40226"/>
    <cellStyle name="Normal 3 4 2 2 3 2" xfId="40227"/>
    <cellStyle name="Normal 3 4 2 2 3 3" xfId="40228"/>
    <cellStyle name="Normal 3 4 2 2 3 4" xfId="40229"/>
    <cellStyle name="Normal 3 4 2 2 3 5" xfId="40230"/>
    <cellStyle name="Normal 3 4 2 2 3 6" xfId="40231"/>
    <cellStyle name="Normal 3 4 2 2 4" xfId="40232"/>
    <cellStyle name="Normal 3 4 2 2 5" xfId="40233"/>
    <cellStyle name="Normal 3 4 2 2 6" xfId="40234"/>
    <cellStyle name="Normal 3 4 2 2 7" xfId="40235"/>
    <cellStyle name="Normal 3 4 2 2 8" xfId="40236"/>
    <cellStyle name="Normal 3 4 2 3" xfId="40237"/>
    <cellStyle name="Normal 3 4 2 3 2" xfId="40238"/>
    <cellStyle name="Normal 3 4 2 3 2 2" xfId="40239"/>
    <cellStyle name="Normal 3 4 2 3 2 3" xfId="40240"/>
    <cellStyle name="Normal 3 4 2 3 2 4" xfId="40241"/>
    <cellStyle name="Normal 3 4 2 3 2 5" xfId="40242"/>
    <cellStyle name="Normal 3 4 2 3 2 6" xfId="40243"/>
    <cellStyle name="Normal 3 4 2 3 3" xfId="40244"/>
    <cellStyle name="Normal 3 4 2 3 4" xfId="40245"/>
    <cellStyle name="Normal 3 4 2 3 5" xfId="40246"/>
    <cellStyle name="Normal 3 4 2 3 6" xfId="40247"/>
    <cellStyle name="Normal 3 4 2 3 7" xfId="40248"/>
    <cellStyle name="Normal 3 4 2 4" xfId="40249"/>
    <cellStyle name="Normal 3 4 2 4 2" xfId="40250"/>
    <cellStyle name="Normal 3 4 2 4 3" xfId="40251"/>
    <cellStyle name="Normal 3 4 2 4 4" xfId="40252"/>
    <cellStyle name="Normal 3 4 2 4 5" xfId="40253"/>
    <cellStyle name="Normal 3 4 2 4 6" xfId="40254"/>
    <cellStyle name="Normal 3 4 2 5" xfId="40255"/>
    <cellStyle name="Normal 3 4 2 6" xfId="40256"/>
    <cellStyle name="Normal 3 4 2 7" xfId="40257"/>
    <cellStyle name="Normal 3 4 2 8" xfId="40258"/>
    <cellStyle name="Normal 3 4 2 9" xfId="40259"/>
    <cellStyle name="Normal 3 4 3" xfId="40260"/>
    <cellStyle name="Normal 3 4 3 2" xfId="40261"/>
    <cellStyle name="Normal 3 4 3 2 2" xfId="40262"/>
    <cellStyle name="Normal 3 4 3 2 2 2" xfId="40263"/>
    <cellStyle name="Normal 3 4 3 2 2 3" xfId="40264"/>
    <cellStyle name="Normal 3 4 3 2 2 4" xfId="40265"/>
    <cellStyle name="Normal 3 4 3 2 2 5" xfId="40266"/>
    <cellStyle name="Normal 3 4 3 2 2 6" xfId="40267"/>
    <cellStyle name="Normal 3 4 3 2 3" xfId="40268"/>
    <cellStyle name="Normal 3 4 3 2 4" xfId="40269"/>
    <cellStyle name="Normal 3 4 3 2 5" xfId="40270"/>
    <cellStyle name="Normal 3 4 3 2 6" xfId="40271"/>
    <cellStyle name="Normal 3 4 3 2 7" xfId="40272"/>
    <cellStyle name="Normal 3 4 3 3" xfId="40273"/>
    <cellStyle name="Normal 3 4 3 3 2" xfId="40274"/>
    <cellStyle name="Normal 3 4 3 3 3" xfId="40275"/>
    <cellStyle name="Normal 3 4 3 3 4" xfId="40276"/>
    <cellStyle name="Normal 3 4 3 3 5" xfId="40277"/>
    <cellStyle name="Normal 3 4 3 3 6" xfId="40278"/>
    <cellStyle name="Normal 3 4 3 4" xfId="40279"/>
    <cellStyle name="Normal 3 4 3 5" xfId="40280"/>
    <cellStyle name="Normal 3 4 3 6" xfId="40281"/>
    <cellStyle name="Normal 3 4 3 7" xfId="40282"/>
    <cellStyle name="Normal 3 4 3 8" xfId="40283"/>
    <cellStyle name="Normal 3 4 4" xfId="40284"/>
    <cellStyle name="Normal 3 4 4 2" xfId="40285"/>
    <cellStyle name="Normal 3 4 4 2 2" xfId="40286"/>
    <cellStyle name="Normal 3 4 4 2 3" xfId="40287"/>
    <cellStyle name="Normal 3 4 4 2 4" xfId="40288"/>
    <cellStyle name="Normal 3 4 4 2 5" xfId="40289"/>
    <cellStyle name="Normal 3 4 4 2 6" xfId="40290"/>
    <cellStyle name="Normal 3 4 4 3" xfId="40291"/>
    <cellStyle name="Normal 3 4 4 4" xfId="40292"/>
    <cellStyle name="Normal 3 4 4 5" xfId="40293"/>
    <cellStyle name="Normal 3 4 4 6" xfId="40294"/>
    <cellStyle name="Normal 3 4 4 7" xfId="40295"/>
    <cellStyle name="Normal 3 4 5" xfId="40296"/>
    <cellStyle name="Normal 3 4 5 2" xfId="40297"/>
    <cellStyle name="Normal 3 4 5 3" xfId="40298"/>
    <cellStyle name="Normal 3 4 5 4" xfId="40299"/>
    <cellStyle name="Normal 3 4 5 5" xfId="40300"/>
    <cellStyle name="Normal 3 4 5 6" xfId="40301"/>
    <cellStyle name="Normal 3 4 6" xfId="40302"/>
    <cellStyle name="Normal 3 4 7" xfId="40303"/>
    <cellStyle name="Normal 3 4 8" xfId="40304"/>
    <cellStyle name="Normal 3 4 9" xfId="40305"/>
    <cellStyle name="Normal 3 5" xfId="40306"/>
    <cellStyle name="Normal 3 5 2" xfId="40307"/>
    <cellStyle name="Normal 3 5 2 2" xfId="40308"/>
    <cellStyle name="Normal 3 5 2 2 2" xfId="40309"/>
    <cellStyle name="Normal 3 5 2 2 2 2" xfId="40310"/>
    <cellStyle name="Normal 3 5 2 2 2 3" xfId="40311"/>
    <cellStyle name="Normal 3 5 2 2 2 4" xfId="40312"/>
    <cellStyle name="Normal 3 5 2 2 2 5" xfId="40313"/>
    <cellStyle name="Normal 3 5 2 2 2 6" xfId="40314"/>
    <cellStyle name="Normal 3 5 2 2 3" xfId="40315"/>
    <cellStyle name="Normal 3 5 2 2 4" xfId="40316"/>
    <cellStyle name="Normal 3 5 2 2 5" xfId="40317"/>
    <cellStyle name="Normal 3 5 2 2 6" xfId="40318"/>
    <cellStyle name="Normal 3 5 2 2 7" xfId="40319"/>
    <cellStyle name="Normal 3 5 2 3" xfId="40320"/>
    <cellStyle name="Normal 3 5 2 3 2" xfId="40321"/>
    <cellStyle name="Normal 3 5 2 3 3" xfId="40322"/>
    <cellStyle name="Normal 3 5 2 3 4" xfId="40323"/>
    <cellStyle name="Normal 3 5 2 3 5" xfId="40324"/>
    <cellStyle name="Normal 3 5 2 3 6" xfId="40325"/>
    <cellStyle name="Normal 3 5 2 4" xfId="40326"/>
    <cellStyle name="Normal 3 5 2 5" xfId="40327"/>
    <cellStyle name="Normal 3 5 2 6" xfId="40328"/>
    <cellStyle name="Normal 3 5 2 7" xfId="40329"/>
    <cellStyle name="Normal 3 5 2 8" xfId="40330"/>
    <cellStyle name="Normal 3 5 3" xfId="40331"/>
    <cellStyle name="Normal 3 5 3 2" xfId="40332"/>
    <cellStyle name="Normal 3 5 3 2 2" xfId="40333"/>
    <cellStyle name="Normal 3 5 3 2 3" xfId="40334"/>
    <cellStyle name="Normal 3 5 3 2 4" xfId="40335"/>
    <cellStyle name="Normal 3 5 3 2 5" xfId="40336"/>
    <cellStyle name="Normal 3 5 3 2 6" xfId="40337"/>
    <cellStyle name="Normal 3 5 3 3" xfId="40338"/>
    <cellStyle name="Normal 3 5 3 4" xfId="40339"/>
    <cellStyle name="Normal 3 5 3 5" xfId="40340"/>
    <cellStyle name="Normal 3 5 3 6" xfId="40341"/>
    <cellStyle name="Normal 3 5 3 7" xfId="40342"/>
    <cellStyle name="Normal 3 5 4" xfId="40343"/>
    <cellStyle name="Normal 3 5 4 2" xfId="40344"/>
    <cellStyle name="Normal 3 5 4 3" xfId="40345"/>
    <cellStyle name="Normal 3 5 4 4" xfId="40346"/>
    <cellStyle name="Normal 3 5 4 5" xfId="40347"/>
    <cellStyle name="Normal 3 5 4 6" xfId="40348"/>
    <cellStyle name="Normal 3 5 5" xfId="40349"/>
    <cellStyle name="Normal 3 5 6" xfId="40350"/>
    <cellStyle name="Normal 3 5 7" xfId="40351"/>
    <cellStyle name="Normal 3 5 8" xfId="40352"/>
    <cellStyle name="Normal 3 5 9" xfId="40353"/>
    <cellStyle name="Normal 3 6" xfId="40354"/>
    <cellStyle name="Normal 3 7" xfId="40355"/>
    <cellStyle name="Normal 3 7 2" xfId="40356"/>
    <cellStyle name="Normal 3 7 2 2" xfId="40357"/>
    <cellStyle name="Normal 3 7 2 2 2" xfId="40358"/>
    <cellStyle name="Normal 3 7 2 2 3" xfId="40359"/>
    <cellStyle name="Normal 3 7 2 2 4" xfId="40360"/>
    <cellStyle name="Normal 3 7 2 2 5" xfId="40361"/>
    <cellStyle name="Normal 3 7 2 2 6" xfId="40362"/>
    <cellStyle name="Normal 3 7 2 3" xfId="40363"/>
    <cellStyle name="Normal 3 7 2 4" xfId="40364"/>
    <cellStyle name="Normal 3 7 2 5" xfId="40365"/>
    <cellStyle name="Normal 3 7 2 6" xfId="40366"/>
    <cellStyle name="Normal 3 7 2 7" xfId="40367"/>
    <cellStyle name="Normal 3 7 3" xfId="40368"/>
    <cellStyle name="Normal 3 7 3 2" xfId="40369"/>
    <cellStyle name="Normal 3 7 3 3" xfId="40370"/>
    <cellStyle name="Normal 3 7 3 4" xfId="40371"/>
    <cellStyle name="Normal 3 7 3 5" xfId="40372"/>
    <cellStyle name="Normal 3 7 3 6" xfId="40373"/>
    <cellStyle name="Normal 3 7 4" xfId="40374"/>
    <cellStyle name="Normal 3 7 5" xfId="40375"/>
    <cellStyle name="Normal 3 7 6" xfId="40376"/>
    <cellStyle name="Normal 3 7 7" xfId="40377"/>
    <cellStyle name="Normal 3 7 8" xfId="40378"/>
    <cellStyle name="Normal 3 8" xfId="40379"/>
    <cellStyle name="Normal 30" xfId="40380"/>
    <cellStyle name="Normal 30 2" xfId="40381"/>
    <cellStyle name="Normal 31" xfId="40382"/>
    <cellStyle name="Normal 31 2" xfId="40383"/>
    <cellStyle name="Normal 32" xfId="40384"/>
    <cellStyle name="Normal 32 2" xfId="40385"/>
    <cellStyle name="Normal 33" xfId="40386"/>
    <cellStyle name="Normal 33 2" xfId="40387"/>
    <cellStyle name="Normal 34" xfId="40388"/>
    <cellStyle name="Normal 34 2" xfId="40389"/>
    <cellStyle name="Normal 35" xfId="40390"/>
    <cellStyle name="Normal 35 2" xfId="40391"/>
    <cellStyle name="Normal 36" xfId="40392"/>
    <cellStyle name="Normal 36 2" xfId="40393"/>
    <cellStyle name="Normal 37" xfId="40394"/>
    <cellStyle name="Normal 37 2" xfId="40395"/>
    <cellStyle name="Normal 38" xfId="40396"/>
    <cellStyle name="Normal 38 2" xfId="40397"/>
    <cellStyle name="Normal 39" xfId="40398"/>
    <cellStyle name="Normal 39 10" xfId="40399"/>
    <cellStyle name="Normal 39 10 2" xfId="40400"/>
    <cellStyle name="Normal 39 10 2 2" xfId="40401"/>
    <cellStyle name="Normal 39 10 2 2 2" xfId="40402"/>
    <cellStyle name="Normal 39 10 2 2 2 2" xfId="40403"/>
    <cellStyle name="Normal 39 10 2 2 2 3" xfId="40404"/>
    <cellStyle name="Normal 39 10 2 2 2 4" xfId="40405"/>
    <cellStyle name="Normal 39 10 2 2 2 5" xfId="40406"/>
    <cellStyle name="Normal 39 10 2 2 2 6" xfId="40407"/>
    <cellStyle name="Normal 39 10 2 2 3" xfId="40408"/>
    <cellStyle name="Normal 39 10 2 2 4" xfId="40409"/>
    <cellStyle name="Normal 39 10 2 2 5" xfId="40410"/>
    <cellStyle name="Normal 39 10 2 2 6" xfId="40411"/>
    <cellStyle name="Normal 39 10 2 2 7" xfId="40412"/>
    <cellStyle name="Normal 39 10 2 3" xfId="40413"/>
    <cellStyle name="Normal 39 10 2 3 2" xfId="40414"/>
    <cellStyle name="Normal 39 10 2 3 3" xfId="40415"/>
    <cellStyle name="Normal 39 10 2 3 4" xfId="40416"/>
    <cellStyle name="Normal 39 10 2 3 5" xfId="40417"/>
    <cellStyle name="Normal 39 10 2 3 6" xfId="40418"/>
    <cellStyle name="Normal 39 10 2 4" xfId="40419"/>
    <cellStyle name="Normal 39 10 2 5" xfId="40420"/>
    <cellStyle name="Normal 39 10 2 6" xfId="40421"/>
    <cellStyle name="Normal 39 10 2 7" xfId="40422"/>
    <cellStyle name="Normal 39 10 2 8" xfId="40423"/>
    <cellStyle name="Normal 39 10 3" xfId="40424"/>
    <cellStyle name="Normal 39 10 3 2" xfId="40425"/>
    <cellStyle name="Normal 39 10 3 2 2" xfId="40426"/>
    <cellStyle name="Normal 39 10 3 2 3" xfId="40427"/>
    <cellStyle name="Normal 39 10 3 2 4" xfId="40428"/>
    <cellStyle name="Normal 39 10 3 2 5" xfId="40429"/>
    <cellStyle name="Normal 39 10 3 2 6" xfId="40430"/>
    <cellStyle name="Normal 39 10 3 3" xfId="40431"/>
    <cellStyle name="Normal 39 10 3 4" xfId="40432"/>
    <cellStyle name="Normal 39 10 3 5" xfId="40433"/>
    <cellStyle name="Normal 39 10 3 6" xfId="40434"/>
    <cellStyle name="Normal 39 10 3 7" xfId="40435"/>
    <cellStyle name="Normal 39 10 4" xfId="40436"/>
    <cellStyle name="Normal 39 10 4 2" xfId="40437"/>
    <cellStyle name="Normal 39 10 4 3" xfId="40438"/>
    <cellStyle name="Normal 39 10 4 4" xfId="40439"/>
    <cellStyle name="Normal 39 10 4 5" xfId="40440"/>
    <cellStyle name="Normal 39 10 4 6" xfId="40441"/>
    <cellStyle name="Normal 39 10 5" xfId="40442"/>
    <cellStyle name="Normal 39 10 6" xfId="40443"/>
    <cellStyle name="Normal 39 10 7" xfId="40444"/>
    <cellStyle name="Normal 39 10 8" xfId="40445"/>
    <cellStyle name="Normal 39 10 9" xfId="40446"/>
    <cellStyle name="Normal 39 11" xfId="40447"/>
    <cellStyle name="Normal 39 11 2" xfId="40448"/>
    <cellStyle name="Normal 39 11 2 2" xfId="40449"/>
    <cellStyle name="Normal 39 11 2 2 2" xfId="40450"/>
    <cellStyle name="Normal 39 11 2 2 2 2" xfId="40451"/>
    <cellStyle name="Normal 39 11 2 2 2 3" xfId="40452"/>
    <cellStyle name="Normal 39 11 2 2 2 4" xfId="40453"/>
    <cellStyle name="Normal 39 11 2 2 2 5" xfId="40454"/>
    <cellStyle name="Normal 39 11 2 2 2 6" xfId="40455"/>
    <cellStyle name="Normal 39 11 2 2 3" xfId="40456"/>
    <cellStyle name="Normal 39 11 2 2 4" xfId="40457"/>
    <cellStyle name="Normal 39 11 2 2 5" xfId="40458"/>
    <cellStyle name="Normal 39 11 2 2 6" xfId="40459"/>
    <cellStyle name="Normal 39 11 2 2 7" xfId="40460"/>
    <cellStyle name="Normal 39 11 2 3" xfId="40461"/>
    <cellStyle name="Normal 39 11 2 3 2" xfId="40462"/>
    <cellStyle name="Normal 39 11 2 3 3" xfId="40463"/>
    <cellStyle name="Normal 39 11 2 3 4" xfId="40464"/>
    <cellStyle name="Normal 39 11 2 3 5" xfId="40465"/>
    <cellStyle name="Normal 39 11 2 3 6" xfId="40466"/>
    <cellStyle name="Normal 39 11 2 4" xfId="40467"/>
    <cellStyle name="Normal 39 11 2 5" xfId="40468"/>
    <cellStyle name="Normal 39 11 2 6" xfId="40469"/>
    <cellStyle name="Normal 39 11 2 7" xfId="40470"/>
    <cellStyle name="Normal 39 11 2 8" xfId="40471"/>
    <cellStyle name="Normal 39 11 3" xfId="40472"/>
    <cellStyle name="Normal 39 11 3 2" xfId="40473"/>
    <cellStyle name="Normal 39 11 3 2 2" xfId="40474"/>
    <cellStyle name="Normal 39 11 3 2 3" xfId="40475"/>
    <cellStyle name="Normal 39 11 3 2 4" xfId="40476"/>
    <cellStyle name="Normal 39 11 3 2 5" xfId="40477"/>
    <cellStyle name="Normal 39 11 3 2 6" xfId="40478"/>
    <cellStyle name="Normal 39 11 3 3" xfId="40479"/>
    <cellStyle name="Normal 39 11 3 4" xfId="40480"/>
    <cellStyle name="Normal 39 11 3 5" xfId="40481"/>
    <cellStyle name="Normal 39 11 3 6" xfId="40482"/>
    <cellStyle name="Normal 39 11 3 7" xfId="40483"/>
    <cellStyle name="Normal 39 11 4" xfId="40484"/>
    <cellStyle name="Normal 39 11 4 2" xfId="40485"/>
    <cellStyle name="Normal 39 11 4 3" xfId="40486"/>
    <cellStyle name="Normal 39 11 4 4" xfId="40487"/>
    <cellStyle name="Normal 39 11 4 5" xfId="40488"/>
    <cellStyle name="Normal 39 11 4 6" xfId="40489"/>
    <cellStyle name="Normal 39 11 5" xfId="40490"/>
    <cellStyle name="Normal 39 11 6" xfId="40491"/>
    <cellStyle name="Normal 39 11 7" xfId="40492"/>
    <cellStyle name="Normal 39 11 8" xfId="40493"/>
    <cellStyle name="Normal 39 11 9" xfId="40494"/>
    <cellStyle name="Normal 39 12" xfId="40495"/>
    <cellStyle name="Normal 39 12 2" xfId="40496"/>
    <cellStyle name="Normal 39 12 2 2" xfId="40497"/>
    <cellStyle name="Normal 39 12 2 2 2" xfId="40498"/>
    <cellStyle name="Normal 39 12 2 2 3" xfId="40499"/>
    <cellStyle name="Normal 39 12 2 2 4" xfId="40500"/>
    <cellStyle name="Normal 39 12 2 2 5" xfId="40501"/>
    <cellStyle name="Normal 39 12 2 2 6" xfId="40502"/>
    <cellStyle name="Normal 39 12 2 3" xfId="40503"/>
    <cellStyle name="Normal 39 12 2 4" xfId="40504"/>
    <cellStyle name="Normal 39 12 2 5" xfId="40505"/>
    <cellStyle name="Normal 39 12 2 6" xfId="40506"/>
    <cellStyle name="Normal 39 12 2 7" xfId="40507"/>
    <cellStyle name="Normal 39 12 3" xfId="40508"/>
    <cellStyle name="Normal 39 12 3 2" xfId="40509"/>
    <cellStyle name="Normal 39 12 3 3" xfId="40510"/>
    <cellStyle name="Normal 39 12 3 4" xfId="40511"/>
    <cellStyle name="Normal 39 12 3 5" xfId="40512"/>
    <cellStyle name="Normal 39 12 3 6" xfId="40513"/>
    <cellStyle name="Normal 39 12 4" xfId="40514"/>
    <cellStyle name="Normal 39 12 5" xfId="40515"/>
    <cellStyle name="Normal 39 12 6" xfId="40516"/>
    <cellStyle name="Normal 39 12 7" xfId="40517"/>
    <cellStyle name="Normal 39 12 8" xfId="40518"/>
    <cellStyle name="Normal 39 13" xfId="40519"/>
    <cellStyle name="Normal 39 13 2" xfId="40520"/>
    <cellStyle name="Normal 39 13 2 2" xfId="40521"/>
    <cellStyle name="Normal 39 13 2 3" xfId="40522"/>
    <cellStyle name="Normal 39 13 2 4" xfId="40523"/>
    <cellStyle name="Normal 39 13 2 5" xfId="40524"/>
    <cellStyle name="Normal 39 13 2 6" xfId="40525"/>
    <cellStyle name="Normal 39 13 3" xfId="40526"/>
    <cellStyle name="Normal 39 13 4" xfId="40527"/>
    <cellStyle name="Normal 39 13 5" xfId="40528"/>
    <cellStyle name="Normal 39 13 6" xfId="40529"/>
    <cellStyle name="Normal 39 13 7" xfId="40530"/>
    <cellStyle name="Normal 39 14" xfId="40531"/>
    <cellStyle name="Normal 39 14 2" xfId="40532"/>
    <cellStyle name="Normal 39 14 3" xfId="40533"/>
    <cellStyle name="Normal 39 14 4" xfId="40534"/>
    <cellStyle name="Normal 39 14 5" xfId="40535"/>
    <cellStyle name="Normal 39 14 6" xfId="40536"/>
    <cellStyle name="Normal 39 15" xfId="40537"/>
    <cellStyle name="Normal 39 16" xfId="40538"/>
    <cellStyle name="Normal 39 17" xfId="40539"/>
    <cellStyle name="Normal 39 18" xfId="40540"/>
    <cellStyle name="Normal 39 19" xfId="40541"/>
    <cellStyle name="Normal 39 2" xfId="40542"/>
    <cellStyle name="Normal 39 2 10" xfId="40543"/>
    <cellStyle name="Normal 39 2 10 2" xfId="40544"/>
    <cellStyle name="Normal 39 2 10 2 2" xfId="40545"/>
    <cellStyle name="Normal 39 2 10 2 2 2" xfId="40546"/>
    <cellStyle name="Normal 39 2 10 2 2 2 2" xfId="40547"/>
    <cellStyle name="Normal 39 2 10 2 2 2 3" xfId="40548"/>
    <cellStyle name="Normal 39 2 10 2 2 2 4" xfId="40549"/>
    <cellStyle name="Normal 39 2 10 2 2 2 5" xfId="40550"/>
    <cellStyle name="Normal 39 2 10 2 2 2 6" xfId="40551"/>
    <cellStyle name="Normal 39 2 10 2 2 3" xfId="40552"/>
    <cellStyle name="Normal 39 2 10 2 2 4" xfId="40553"/>
    <cellStyle name="Normal 39 2 10 2 2 5" xfId="40554"/>
    <cellStyle name="Normal 39 2 10 2 2 6" xfId="40555"/>
    <cellStyle name="Normal 39 2 10 2 2 7" xfId="40556"/>
    <cellStyle name="Normal 39 2 10 2 3" xfId="40557"/>
    <cellStyle name="Normal 39 2 10 2 3 2" xfId="40558"/>
    <cellStyle name="Normal 39 2 10 2 3 3" xfId="40559"/>
    <cellStyle name="Normal 39 2 10 2 3 4" xfId="40560"/>
    <cellStyle name="Normal 39 2 10 2 3 5" xfId="40561"/>
    <cellStyle name="Normal 39 2 10 2 3 6" xfId="40562"/>
    <cellStyle name="Normal 39 2 10 2 4" xfId="40563"/>
    <cellStyle name="Normal 39 2 10 2 5" xfId="40564"/>
    <cellStyle name="Normal 39 2 10 2 6" xfId="40565"/>
    <cellStyle name="Normal 39 2 10 2 7" xfId="40566"/>
    <cellStyle name="Normal 39 2 10 2 8" xfId="40567"/>
    <cellStyle name="Normal 39 2 10 3" xfId="40568"/>
    <cellStyle name="Normal 39 2 10 3 2" xfId="40569"/>
    <cellStyle name="Normal 39 2 10 3 2 2" xfId="40570"/>
    <cellStyle name="Normal 39 2 10 3 2 3" xfId="40571"/>
    <cellStyle name="Normal 39 2 10 3 2 4" xfId="40572"/>
    <cellStyle name="Normal 39 2 10 3 2 5" xfId="40573"/>
    <cellStyle name="Normal 39 2 10 3 2 6" xfId="40574"/>
    <cellStyle name="Normal 39 2 10 3 3" xfId="40575"/>
    <cellStyle name="Normal 39 2 10 3 4" xfId="40576"/>
    <cellStyle name="Normal 39 2 10 3 5" xfId="40577"/>
    <cellStyle name="Normal 39 2 10 3 6" xfId="40578"/>
    <cellStyle name="Normal 39 2 10 3 7" xfId="40579"/>
    <cellStyle name="Normal 39 2 10 4" xfId="40580"/>
    <cellStyle name="Normal 39 2 10 4 2" xfId="40581"/>
    <cellStyle name="Normal 39 2 10 4 3" xfId="40582"/>
    <cellStyle name="Normal 39 2 10 4 4" xfId="40583"/>
    <cellStyle name="Normal 39 2 10 4 5" xfId="40584"/>
    <cellStyle name="Normal 39 2 10 4 6" xfId="40585"/>
    <cellStyle name="Normal 39 2 10 5" xfId="40586"/>
    <cellStyle name="Normal 39 2 10 6" xfId="40587"/>
    <cellStyle name="Normal 39 2 10 7" xfId="40588"/>
    <cellStyle name="Normal 39 2 10 8" xfId="40589"/>
    <cellStyle name="Normal 39 2 10 9" xfId="40590"/>
    <cellStyle name="Normal 39 2 11" xfId="40591"/>
    <cellStyle name="Normal 39 2 11 2" xfId="40592"/>
    <cellStyle name="Normal 39 2 11 2 2" xfId="40593"/>
    <cellStyle name="Normal 39 2 11 2 2 2" xfId="40594"/>
    <cellStyle name="Normal 39 2 11 2 2 3" xfId="40595"/>
    <cellStyle name="Normal 39 2 11 2 2 4" xfId="40596"/>
    <cellStyle name="Normal 39 2 11 2 2 5" xfId="40597"/>
    <cellStyle name="Normal 39 2 11 2 2 6" xfId="40598"/>
    <cellStyle name="Normal 39 2 11 2 3" xfId="40599"/>
    <cellStyle name="Normal 39 2 11 2 4" xfId="40600"/>
    <cellStyle name="Normal 39 2 11 2 5" xfId="40601"/>
    <cellStyle name="Normal 39 2 11 2 6" xfId="40602"/>
    <cellStyle name="Normal 39 2 11 2 7" xfId="40603"/>
    <cellStyle name="Normal 39 2 11 3" xfId="40604"/>
    <cellStyle name="Normal 39 2 11 3 2" xfId="40605"/>
    <cellStyle name="Normal 39 2 11 3 3" xfId="40606"/>
    <cellStyle name="Normal 39 2 11 3 4" xfId="40607"/>
    <cellStyle name="Normal 39 2 11 3 5" xfId="40608"/>
    <cellStyle name="Normal 39 2 11 3 6" xfId="40609"/>
    <cellStyle name="Normal 39 2 11 4" xfId="40610"/>
    <cellStyle name="Normal 39 2 11 5" xfId="40611"/>
    <cellStyle name="Normal 39 2 11 6" xfId="40612"/>
    <cellStyle name="Normal 39 2 11 7" xfId="40613"/>
    <cellStyle name="Normal 39 2 11 8" xfId="40614"/>
    <cellStyle name="Normal 39 2 12" xfId="40615"/>
    <cellStyle name="Normal 39 2 12 2" xfId="40616"/>
    <cellStyle name="Normal 39 2 12 2 2" xfId="40617"/>
    <cellStyle name="Normal 39 2 12 2 3" xfId="40618"/>
    <cellStyle name="Normal 39 2 12 2 4" xfId="40619"/>
    <cellStyle name="Normal 39 2 12 2 5" xfId="40620"/>
    <cellStyle name="Normal 39 2 12 2 6" xfId="40621"/>
    <cellStyle name="Normal 39 2 12 3" xfId="40622"/>
    <cellStyle name="Normal 39 2 12 4" xfId="40623"/>
    <cellStyle name="Normal 39 2 12 5" xfId="40624"/>
    <cellStyle name="Normal 39 2 12 6" xfId="40625"/>
    <cellStyle name="Normal 39 2 12 7" xfId="40626"/>
    <cellStyle name="Normal 39 2 13" xfId="40627"/>
    <cellStyle name="Normal 39 2 13 2" xfId="40628"/>
    <cellStyle name="Normal 39 2 13 3" xfId="40629"/>
    <cellStyle name="Normal 39 2 13 4" xfId="40630"/>
    <cellStyle name="Normal 39 2 13 5" xfId="40631"/>
    <cellStyle name="Normal 39 2 13 6" xfId="40632"/>
    <cellStyle name="Normal 39 2 14" xfId="40633"/>
    <cellStyle name="Normal 39 2 15" xfId="40634"/>
    <cellStyle name="Normal 39 2 16" xfId="40635"/>
    <cellStyle name="Normal 39 2 17" xfId="40636"/>
    <cellStyle name="Normal 39 2 18" xfId="40637"/>
    <cellStyle name="Normal 39 2 2" xfId="40638"/>
    <cellStyle name="Normal 39 2 2 10" xfId="40639"/>
    <cellStyle name="Normal 39 2 2 10 2" xfId="40640"/>
    <cellStyle name="Normal 39 2 2 10 3" xfId="40641"/>
    <cellStyle name="Normal 39 2 2 10 4" xfId="40642"/>
    <cellStyle name="Normal 39 2 2 10 5" xfId="40643"/>
    <cellStyle name="Normal 39 2 2 10 6" xfId="40644"/>
    <cellStyle name="Normal 39 2 2 11" xfId="40645"/>
    <cellStyle name="Normal 39 2 2 12" xfId="40646"/>
    <cellStyle name="Normal 39 2 2 13" xfId="40647"/>
    <cellStyle name="Normal 39 2 2 14" xfId="40648"/>
    <cellStyle name="Normal 39 2 2 15" xfId="40649"/>
    <cellStyle name="Normal 39 2 2 2" xfId="40650"/>
    <cellStyle name="Normal 39 2 2 2 10" xfId="40651"/>
    <cellStyle name="Normal 39 2 2 2 11" xfId="40652"/>
    <cellStyle name="Normal 39 2 2 2 12" xfId="40653"/>
    <cellStyle name="Normal 39 2 2 2 13" xfId="40654"/>
    <cellStyle name="Normal 39 2 2 2 14" xfId="40655"/>
    <cellStyle name="Normal 39 2 2 2 2" xfId="40656"/>
    <cellStyle name="Normal 39 2 2 2 2 2" xfId="40657"/>
    <cellStyle name="Normal 39 2 2 2 2 2 2" xfId="40658"/>
    <cellStyle name="Normal 39 2 2 2 2 2 2 2" xfId="40659"/>
    <cellStyle name="Normal 39 2 2 2 2 2 2 2 2" xfId="40660"/>
    <cellStyle name="Normal 39 2 2 2 2 2 2 2 3" xfId="40661"/>
    <cellStyle name="Normal 39 2 2 2 2 2 2 2 4" xfId="40662"/>
    <cellStyle name="Normal 39 2 2 2 2 2 2 2 5" xfId="40663"/>
    <cellStyle name="Normal 39 2 2 2 2 2 2 2 6" xfId="40664"/>
    <cellStyle name="Normal 39 2 2 2 2 2 2 3" xfId="40665"/>
    <cellStyle name="Normal 39 2 2 2 2 2 2 4" xfId="40666"/>
    <cellStyle name="Normal 39 2 2 2 2 2 2 5" xfId="40667"/>
    <cellStyle name="Normal 39 2 2 2 2 2 2 6" xfId="40668"/>
    <cellStyle name="Normal 39 2 2 2 2 2 2 7" xfId="40669"/>
    <cellStyle name="Normal 39 2 2 2 2 2 3" xfId="40670"/>
    <cellStyle name="Normal 39 2 2 2 2 2 3 2" xfId="40671"/>
    <cellStyle name="Normal 39 2 2 2 2 2 3 3" xfId="40672"/>
    <cellStyle name="Normal 39 2 2 2 2 2 3 4" xfId="40673"/>
    <cellStyle name="Normal 39 2 2 2 2 2 3 5" xfId="40674"/>
    <cellStyle name="Normal 39 2 2 2 2 2 3 6" xfId="40675"/>
    <cellStyle name="Normal 39 2 2 2 2 2 4" xfId="40676"/>
    <cellStyle name="Normal 39 2 2 2 2 2 5" xfId="40677"/>
    <cellStyle name="Normal 39 2 2 2 2 2 6" xfId="40678"/>
    <cellStyle name="Normal 39 2 2 2 2 2 7" xfId="40679"/>
    <cellStyle name="Normal 39 2 2 2 2 2 8" xfId="40680"/>
    <cellStyle name="Normal 39 2 2 2 2 3" xfId="40681"/>
    <cellStyle name="Normal 39 2 2 2 2 3 2" xfId="40682"/>
    <cellStyle name="Normal 39 2 2 2 2 3 2 2" xfId="40683"/>
    <cellStyle name="Normal 39 2 2 2 2 3 2 3" xfId="40684"/>
    <cellStyle name="Normal 39 2 2 2 2 3 2 4" xfId="40685"/>
    <cellStyle name="Normal 39 2 2 2 2 3 2 5" xfId="40686"/>
    <cellStyle name="Normal 39 2 2 2 2 3 2 6" xfId="40687"/>
    <cellStyle name="Normal 39 2 2 2 2 3 3" xfId="40688"/>
    <cellStyle name="Normal 39 2 2 2 2 3 4" xfId="40689"/>
    <cellStyle name="Normal 39 2 2 2 2 3 5" xfId="40690"/>
    <cellStyle name="Normal 39 2 2 2 2 3 6" xfId="40691"/>
    <cellStyle name="Normal 39 2 2 2 2 3 7" xfId="40692"/>
    <cellStyle name="Normal 39 2 2 2 2 4" xfId="40693"/>
    <cellStyle name="Normal 39 2 2 2 2 4 2" xfId="40694"/>
    <cellStyle name="Normal 39 2 2 2 2 4 3" xfId="40695"/>
    <cellStyle name="Normal 39 2 2 2 2 4 4" xfId="40696"/>
    <cellStyle name="Normal 39 2 2 2 2 4 5" xfId="40697"/>
    <cellStyle name="Normal 39 2 2 2 2 4 6" xfId="40698"/>
    <cellStyle name="Normal 39 2 2 2 2 5" xfId="40699"/>
    <cellStyle name="Normal 39 2 2 2 2 6" xfId="40700"/>
    <cellStyle name="Normal 39 2 2 2 2 7" xfId="40701"/>
    <cellStyle name="Normal 39 2 2 2 2 8" xfId="40702"/>
    <cellStyle name="Normal 39 2 2 2 2 9" xfId="40703"/>
    <cellStyle name="Normal 39 2 2 2 3" xfId="40704"/>
    <cellStyle name="Normal 39 2 2 2 3 2" xfId="40705"/>
    <cellStyle name="Normal 39 2 2 2 3 2 2" xfId="40706"/>
    <cellStyle name="Normal 39 2 2 2 3 2 2 2" xfId="40707"/>
    <cellStyle name="Normal 39 2 2 2 3 2 2 2 2" xfId="40708"/>
    <cellStyle name="Normal 39 2 2 2 3 2 2 2 3" xfId="40709"/>
    <cellStyle name="Normal 39 2 2 2 3 2 2 2 4" xfId="40710"/>
    <cellStyle name="Normal 39 2 2 2 3 2 2 2 5" xfId="40711"/>
    <cellStyle name="Normal 39 2 2 2 3 2 2 2 6" xfId="40712"/>
    <cellStyle name="Normal 39 2 2 2 3 2 2 3" xfId="40713"/>
    <cellStyle name="Normal 39 2 2 2 3 2 2 4" xfId="40714"/>
    <cellStyle name="Normal 39 2 2 2 3 2 2 5" xfId="40715"/>
    <cellStyle name="Normal 39 2 2 2 3 2 2 6" xfId="40716"/>
    <cellStyle name="Normal 39 2 2 2 3 2 2 7" xfId="40717"/>
    <cellStyle name="Normal 39 2 2 2 3 2 3" xfId="40718"/>
    <cellStyle name="Normal 39 2 2 2 3 2 3 2" xfId="40719"/>
    <cellStyle name="Normal 39 2 2 2 3 2 3 3" xfId="40720"/>
    <cellStyle name="Normal 39 2 2 2 3 2 3 4" xfId="40721"/>
    <cellStyle name="Normal 39 2 2 2 3 2 3 5" xfId="40722"/>
    <cellStyle name="Normal 39 2 2 2 3 2 3 6" xfId="40723"/>
    <cellStyle name="Normal 39 2 2 2 3 2 4" xfId="40724"/>
    <cellStyle name="Normal 39 2 2 2 3 2 5" xfId="40725"/>
    <cellStyle name="Normal 39 2 2 2 3 2 6" xfId="40726"/>
    <cellStyle name="Normal 39 2 2 2 3 2 7" xfId="40727"/>
    <cellStyle name="Normal 39 2 2 2 3 2 8" xfId="40728"/>
    <cellStyle name="Normal 39 2 2 2 3 3" xfId="40729"/>
    <cellStyle name="Normal 39 2 2 2 3 3 2" xfId="40730"/>
    <cellStyle name="Normal 39 2 2 2 3 3 2 2" xfId="40731"/>
    <cellStyle name="Normal 39 2 2 2 3 3 2 3" xfId="40732"/>
    <cellStyle name="Normal 39 2 2 2 3 3 2 4" xfId="40733"/>
    <cellStyle name="Normal 39 2 2 2 3 3 2 5" xfId="40734"/>
    <cellStyle name="Normal 39 2 2 2 3 3 2 6" xfId="40735"/>
    <cellStyle name="Normal 39 2 2 2 3 3 3" xfId="40736"/>
    <cellStyle name="Normal 39 2 2 2 3 3 4" xfId="40737"/>
    <cellStyle name="Normal 39 2 2 2 3 3 5" xfId="40738"/>
    <cellStyle name="Normal 39 2 2 2 3 3 6" xfId="40739"/>
    <cellStyle name="Normal 39 2 2 2 3 3 7" xfId="40740"/>
    <cellStyle name="Normal 39 2 2 2 3 4" xfId="40741"/>
    <cellStyle name="Normal 39 2 2 2 3 4 2" xfId="40742"/>
    <cellStyle name="Normal 39 2 2 2 3 4 3" xfId="40743"/>
    <cellStyle name="Normal 39 2 2 2 3 4 4" xfId="40744"/>
    <cellStyle name="Normal 39 2 2 2 3 4 5" xfId="40745"/>
    <cellStyle name="Normal 39 2 2 2 3 4 6" xfId="40746"/>
    <cellStyle name="Normal 39 2 2 2 3 5" xfId="40747"/>
    <cellStyle name="Normal 39 2 2 2 3 6" xfId="40748"/>
    <cellStyle name="Normal 39 2 2 2 3 7" xfId="40749"/>
    <cellStyle name="Normal 39 2 2 2 3 8" xfId="40750"/>
    <cellStyle name="Normal 39 2 2 2 3 9" xfId="40751"/>
    <cellStyle name="Normal 39 2 2 2 4" xfId="40752"/>
    <cellStyle name="Normal 39 2 2 2 4 2" xfId="40753"/>
    <cellStyle name="Normal 39 2 2 2 4 2 2" xfId="40754"/>
    <cellStyle name="Normal 39 2 2 2 4 2 2 2" xfId="40755"/>
    <cellStyle name="Normal 39 2 2 2 4 2 2 2 2" xfId="40756"/>
    <cellStyle name="Normal 39 2 2 2 4 2 2 2 3" xfId="40757"/>
    <cellStyle name="Normal 39 2 2 2 4 2 2 2 4" xfId="40758"/>
    <cellStyle name="Normal 39 2 2 2 4 2 2 2 5" xfId="40759"/>
    <cellStyle name="Normal 39 2 2 2 4 2 2 2 6" xfId="40760"/>
    <cellStyle name="Normal 39 2 2 2 4 2 2 3" xfId="40761"/>
    <cellStyle name="Normal 39 2 2 2 4 2 2 4" xfId="40762"/>
    <cellStyle name="Normal 39 2 2 2 4 2 2 5" xfId="40763"/>
    <cellStyle name="Normal 39 2 2 2 4 2 2 6" xfId="40764"/>
    <cellStyle name="Normal 39 2 2 2 4 2 2 7" xfId="40765"/>
    <cellStyle name="Normal 39 2 2 2 4 2 3" xfId="40766"/>
    <cellStyle name="Normal 39 2 2 2 4 2 3 2" xfId="40767"/>
    <cellStyle name="Normal 39 2 2 2 4 2 3 3" xfId="40768"/>
    <cellStyle name="Normal 39 2 2 2 4 2 3 4" xfId="40769"/>
    <cellStyle name="Normal 39 2 2 2 4 2 3 5" xfId="40770"/>
    <cellStyle name="Normal 39 2 2 2 4 2 3 6" xfId="40771"/>
    <cellStyle name="Normal 39 2 2 2 4 2 4" xfId="40772"/>
    <cellStyle name="Normal 39 2 2 2 4 2 5" xfId="40773"/>
    <cellStyle name="Normal 39 2 2 2 4 2 6" xfId="40774"/>
    <cellStyle name="Normal 39 2 2 2 4 2 7" xfId="40775"/>
    <cellStyle name="Normal 39 2 2 2 4 2 8" xfId="40776"/>
    <cellStyle name="Normal 39 2 2 2 4 3" xfId="40777"/>
    <cellStyle name="Normal 39 2 2 2 4 3 2" xfId="40778"/>
    <cellStyle name="Normal 39 2 2 2 4 3 2 2" xfId="40779"/>
    <cellStyle name="Normal 39 2 2 2 4 3 2 3" xfId="40780"/>
    <cellStyle name="Normal 39 2 2 2 4 3 2 4" xfId="40781"/>
    <cellStyle name="Normal 39 2 2 2 4 3 2 5" xfId="40782"/>
    <cellStyle name="Normal 39 2 2 2 4 3 2 6" xfId="40783"/>
    <cellStyle name="Normal 39 2 2 2 4 3 3" xfId="40784"/>
    <cellStyle name="Normal 39 2 2 2 4 3 4" xfId="40785"/>
    <cellStyle name="Normal 39 2 2 2 4 3 5" xfId="40786"/>
    <cellStyle name="Normal 39 2 2 2 4 3 6" xfId="40787"/>
    <cellStyle name="Normal 39 2 2 2 4 3 7" xfId="40788"/>
    <cellStyle name="Normal 39 2 2 2 4 4" xfId="40789"/>
    <cellStyle name="Normal 39 2 2 2 4 4 2" xfId="40790"/>
    <cellStyle name="Normal 39 2 2 2 4 4 3" xfId="40791"/>
    <cellStyle name="Normal 39 2 2 2 4 4 4" xfId="40792"/>
    <cellStyle name="Normal 39 2 2 2 4 4 5" xfId="40793"/>
    <cellStyle name="Normal 39 2 2 2 4 4 6" xfId="40794"/>
    <cellStyle name="Normal 39 2 2 2 4 5" xfId="40795"/>
    <cellStyle name="Normal 39 2 2 2 4 6" xfId="40796"/>
    <cellStyle name="Normal 39 2 2 2 4 7" xfId="40797"/>
    <cellStyle name="Normal 39 2 2 2 4 8" xfId="40798"/>
    <cellStyle name="Normal 39 2 2 2 4 9" xfId="40799"/>
    <cellStyle name="Normal 39 2 2 2 5" xfId="40800"/>
    <cellStyle name="Normal 39 2 2 2 5 2" xfId="40801"/>
    <cellStyle name="Normal 39 2 2 2 5 2 2" xfId="40802"/>
    <cellStyle name="Normal 39 2 2 2 5 2 2 2" xfId="40803"/>
    <cellStyle name="Normal 39 2 2 2 5 2 2 2 2" xfId="40804"/>
    <cellStyle name="Normal 39 2 2 2 5 2 2 2 3" xfId="40805"/>
    <cellStyle name="Normal 39 2 2 2 5 2 2 2 4" xfId="40806"/>
    <cellStyle name="Normal 39 2 2 2 5 2 2 2 5" xfId="40807"/>
    <cellStyle name="Normal 39 2 2 2 5 2 2 2 6" xfId="40808"/>
    <cellStyle name="Normal 39 2 2 2 5 2 2 3" xfId="40809"/>
    <cellStyle name="Normal 39 2 2 2 5 2 2 4" xfId="40810"/>
    <cellStyle name="Normal 39 2 2 2 5 2 2 5" xfId="40811"/>
    <cellStyle name="Normal 39 2 2 2 5 2 2 6" xfId="40812"/>
    <cellStyle name="Normal 39 2 2 2 5 2 2 7" xfId="40813"/>
    <cellStyle name="Normal 39 2 2 2 5 2 3" xfId="40814"/>
    <cellStyle name="Normal 39 2 2 2 5 2 3 2" xfId="40815"/>
    <cellStyle name="Normal 39 2 2 2 5 2 3 3" xfId="40816"/>
    <cellStyle name="Normal 39 2 2 2 5 2 3 4" xfId="40817"/>
    <cellStyle name="Normal 39 2 2 2 5 2 3 5" xfId="40818"/>
    <cellStyle name="Normal 39 2 2 2 5 2 3 6" xfId="40819"/>
    <cellStyle name="Normal 39 2 2 2 5 2 4" xfId="40820"/>
    <cellStyle name="Normal 39 2 2 2 5 2 5" xfId="40821"/>
    <cellStyle name="Normal 39 2 2 2 5 2 6" xfId="40822"/>
    <cellStyle name="Normal 39 2 2 2 5 2 7" xfId="40823"/>
    <cellStyle name="Normal 39 2 2 2 5 2 8" xfId="40824"/>
    <cellStyle name="Normal 39 2 2 2 5 3" xfId="40825"/>
    <cellStyle name="Normal 39 2 2 2 5 3 2" xfId="40826"/>
    <cellStyle name="Normal 39 2 2 2 5 3 2 2" xfId="40827"/>
    <cellStyle name="Normal 39 2 2 2 5 3 2 3" xfId="40828"/>
    <cellStyle name="Normal 39 2 2 2 5 3 2 4" xfId="40829"/>
    <cellStyle name="Normal 39 2 2 2 5 3 2 5" xfId="40830"/>
    <cellStyle name="Normal 39 2 2 2 5 3 2 6" xfId="40831"/>
    <cellStyle name="Normal 39 2 2 2 5 3 3" xfId="40832"/>
    <cellStyle name="Normal 39 2 2 2 5 3 4" xfId="40833"/>
    <cellStyle name="Normal 39 2 2 2 5 3 5" xfId="40834"/>
    <cellStyle name="Normal 39 2 2 2 5 3 6" xfId="40835"/>
    <cellStyle name="Normal 39 2 2 2 5 3 7" xfId="40836"/>
    <cellStyle name="Normal 39 2 2 2 5 4" xfId="40837"/>
    <cellStyle name="Normal 39 2 2 2 5 4 2" xfId="40838"/>
    <cellStyle name="Normal 39 2 2 2 5 4 3" xfId="40839"/>
    <cellStyle name="Normal 39 2 2 2 5 4 4" xfId="40840"/>
    <cellStyle name="Normal 39 2 2 2 5 4 5" xfId="40841"/>
    <cellStyle name="Normal 39 2 2 2 5 4 6" xfId="40842"/>
    <cellStyle name="Normal 39 2 2 2 5 5" xfId="40843"/>
    <cellStyle name="Normal 39 2 2 2 5 6" xfId="40844"/>
    <cellStyle name="Normal 39 2 2 2 5 7" xfId="40845"/>
    <cellStyle name="Normal 39 2 2 2 5 8" xfId="40846"/>
    <cellStyle name="Normal 39 2 2 2 5 9" xfId="40847"/>
    <cellStyle name="Normal 39 2 2 2 6" xfId="40848"/>
    <cellStyle name="Normal 39 2 2 2 6 2" xfId="40849"/>
    <cellStyle name="Normal 39 2 2 2 6 2 2" xfId="40850"/>
    <cellStyle name="Normal 39 2 2 2 6 2 2 2" xfId="40851"/>
    <cellStyle name="Normal 39 2 2 2 6 2 2 2 2" xfId="40852"/>
    <cellStyle name="Normal 39 2 2 2 6 2 2 2 3" xfId="40853"/>
    <cellStyle name="Normal 39 2 2 2 6 2 2 2 4" xfId="40854"/>
    <cellStyle name="Normal 39 2 2 2 6 2 2 2 5" xfId="40855"/>
    <cellStyle name="Normal 39 2 2 2 6 2 2 2 6" xfId="40856"/>
    <cellStyle name="Normal 39 2 2 2 6 2 2 3" xfId="40857"/>
    <cellStyle name="Normal 39 2 2 2 6 2 2 4" xfId="40858"/>
    <cellStyle name="Normal 39 2 2 2 6 2 2 5" xfId="40859"/>
    <cellStyle name="Normal 39 2 2 2 6 2 2 6" xfId="40860"/>
    <cellStyle name="Normal 39 2 2 2 6 2 2 7" xfId="40861"/>
    <cellStyle name="Normal 39 2 2 2 6 2 3" xfId="40862"/>
    <cellStyle name="Normal 39 2 2 2 6 2 3 2" xfId="40863"/>
    <cellStyle name="Normal 39 2 2 2 6 2 3 3" xfId="40864"/>
    <cellStyle name="Normal 39 2 2 2 6 2 3 4" xfId="40865"/>
    <cellStyle name="Normal 39 2 2 2 6 2 3 5" xfId="40866"/>
    <cellStyle name="Normal 39 2 2 2 6 2 3 6" xfId="40867"/>
    <cellStyle name="Normal 39 2 2 2 6 2 4" xfId="40868"/>
    <cellStyle name="Normal 39 2 2 2 6 2 5" xfId="40869"/>
    <cellStyle name="Normal 39 2 2 2 6 2 6" xfId="40870"/>
    <cellStyle name="Normal 39 2 2 2 6 2 7" xfId="40871"/>
    <cellStyle name="Normal 39 2 2 2 6 2 8" xfId="40872"/>
    <cellStyle name="Normal 39 2 2 2 6 3" xfId="40873"/>
    <cellStyle name="Normal 39 2 2 2 6 3 2" xfId="40874"/>
    <cellStyle name="Normal 39 2 2 2 6 3 2 2" xfId="40875"/>
    <cellStyle name="Normal 39 2 2 2 6 3 2 3" xfId="40876"/>
    <cellStyle name="Normal 39 2 2 2 6 3 2 4" xfId="40877"/>
    <cellStyle name="Normal 39 2 2 2 6 3 2 5" xfId="40878"/>
    <cellStyle name="Normal 39 2 2 2 6 3 2 6" xfId="40879"/>
    <cellStyle name="Normal 39 2 2 2 6 3 3" xfId="40880"/>
    <cellStyle name="Normal 39 2 2 2 6 3 4" xfId="40881"/>
    <cellStyle name="Normal 39 2 2 2 6 3 5" xfId="40882"/>
    <cellStyle name="Normal 39 2 2 2 6 3 6" xfId="40883"/>
    <cellStyle name="Normal 39 2 2 2 6 3 7" xfId="40884"/>
    <cellStyle name="Normal 39 2 2 2 6 4" xfId="40885"/>
    <cellStyle name="Normal 39 2 2 2 6 4 2" xfId="40886"/>
    <cellStyle name="Normal 39 2 2 2 6 4 3" xfId="40887"/>
    <cellStyle name="Normal 39 2 2 2 6 4 4" xfId="40888"/>
    <cellStyle name="Normal 39 2 2 2 6 4 5" xfId="40889"/>
    <cellStyle name="Normal 39 2 2 2 6 4 6" xfId="40890"/>
    <cellStyle name="Normal 39 2 2 2 6 5" xfId="40891"/>
    <cellStyle name="Normal 39 2 2 2 6 6" xfId="40892"/>
    <cellStyle name="Normal 39 2 2 2 6 7" xfId="40893"/>
    <cellStyle name="Normal 39 2 2 2 6 8" xfId="40894"/>
    <cellStyle name="Normal 39 2 2 2 6 9" xfId="40895"/>
    <cellStyle name="Normal 39 2 2 2 7" xfId="40896"/>
    <cellStyle name="Normal 39 2 2 2 7 2" xfId="40897"/>
    <cellStyle name="Normal 39 2 2 2 7 2 2" xfId="40898"/>
    <cellStyle name="Normal 39 2 2 2 7 2 2 2" xfId="40899"/>
    <cellStyle name="Normal 39 2 2 2 7 2 2 3" xfId="40900"/>
    <cellStyle name="Normal 39 2 2 2 7 2 2 4" xfId="40901"/>
    <cellStyle name="Normal 39 2 2 2 7 2 2 5" xfId="40902"/>
    <cellStyle name="Normal 39 2 2 2 7 2 2 6" xfId="40903"/>
    <cellStyle name="Normal 39 2 2 2 7 2 3" xfId="40904"/>
    <cellStyle name="Normal 39 2 2 2 7 2 4" xfId="40905"/>
    <cellStyle name="Normal 39 2 2 2 7 2 5" xfId="40906"/>
    <cellStyle name="Normal 39 2 2 2 7 2 6" xfId="40907"/>
    <cellStyle name="Normal 39 2 2 2 7 2 7" xfId="40908"/>
    <cellStyle name="Normal 39 2 2 2 7 3" xfId="40909"/>
    <cellStyle name="Normal 39 2 2 2 7 3 2" xfId="40910"/>
    <cellStyle name="Normal 39 2 2 2 7 3 3" xfId="40911"/>
    <cellStyle name="Normal 39 2 2 2 7 3 4" xfId="40912"/>
    <cellStyle name="Normal 39 2 2 2 7 3 5" xfId="40913"/>
    <cellStyle name="Normal 39 2 2 2 7 3 6" xfId="40914"/>
    <cellStyle name="Normal 39 2 2 2 7 4" xfId="40915"/>
    <cellStyle name="Normal 39 2 2 2 7 5" xfId="40916"/>
    <cellStyle name="Normal 39 2 2 2 7 6" xfId="40917"/>
    <cellStyle name="Normal 39 2 2 2 7 7" xfId="40918"/>
    <cellStyle name="Normal 39 2 2 2 7 8" xfId="40919"/>
    <cellStyle name="Normal 39 2 2 2 8" xfId="40920"/>
    <cellStyle name="Normal 39 2 2 2 8 2" xfId="40921"/>
    <cellStyle name="Normal 39 2 2 2 8 2 2" xfId="40922"/>
    <cellStyle name="Normal 39 2 2 2 8 2 3" xfId="40923"/>
    <cellStyle name="Normal 39 2 2 2 8 2 4" xfId="40924"/>
    <cellStyle name="Normal 39 2 2 2 8 2 5" xfId="40925"/>
    <cellStyle name="Normal 39 2 2 2 8 2 6" xfId="40926"/>
    <cellStyle name="Normal 39 2 2 2 8 3" xfId="40927"/>
    <cellStyle name="Normal 39 2 2 2 8 4" xfId="40928"/>
    <cellStyle name="Normal 39 2 2 2 8 5" xfId="40929"/>
    <cellStyle name="Normal 39 2 2 2 8 6" xfId="40930"/>
    <cellStyle name="Normal 39 2 2 2 8 7" xfId="40931"/>
    <cellStyle name="Normal 39 2 2 2 9" xfId="40932"/>
    <cellStyle name="Normal 39 2 2 2 9 2" xfId="40933"/>
    <cellStyle name="Normal 39 2 2 2 9 3" xfId="40934"/>
    <cellStyle name="Normal 39 2 2 2 9 4" xfId="40935"/>
    <cellStyle name="Normal 39 2 2 2 9 5" xfId="40936"/>
    <cellStyle name="Normal 39 2 2 2 9 6" xfId="40937"/>
    <cellStyle name="Normal 39 2 2 3" xfId="40938"/>
    <cellStyle name="Normal 39 2 2 3 2" xfId="40939"/>
    <cellStyle name="Normal 39 2 2 3 2 2" xfId="40940"/>
    <cellStyle name="Normal 39 2 2 3 2 2 2" xfId="40941"/>
    <cellStyle name="Normal 39 2 2 3 2 2 2 2" xfId="40942"/>
    <cellStyle name="Normal 39 2 2 3 2 2 2 3" xfId="40943"/>
    <cellStyle name="Normal 39 2 2 3 2 2 2 4" xfId="40944"/>
    <cellStyle name="Normal 39 2 2 3 2 2 2 5" xfId="40945"/>
    <cellStyle name="Normal 39 2 2 3 2 2 2 6" xfId="40946"/>
    <cellStyle name="Normal 39 2 2 3 2 2 3" xfId="40947"/>
    <cellStyle name="Normal 39 2 2 3 2 2 4" xfId="40948"/>
    <cellStyle name="Normal 39 2 2 3 2 2 5" xfId="40949"/>
    <cellStyle name="Normal 39 2 2 3 2 2 6" xfId="40950"/>
    <cellStyle name="Normal 39 2 2 3 2 2 7" xfId="40951"/>
    <cellStyle name="Normal 39 2 2 3 2 3" xfId="40952"/>
    <cellStyle name="Normal 39 2 2 3 2 3 2" xfId="40953"/>
    <cellStyle name="Normal 39 2 2 3 2 3 3" xfId="40954"/>
    <cellStyle name="Normal 39 2 2 3 2 3 4" xfId="40955"/>
    <cellStyle name="Normal 39 2 2 3 2 3 5" xfId="40956"/>
    <cellStyle name="Normal 39 2 2 3 2 3 6" xfId="40957"/>
    <cellStyle name="Normal 39 2 2 3 2 4" xfId="40958"/>
    <cellStyle name="Normal 39 2 2 3 2 5" xfId="40959"/>
    <cellStyle name="Normal 39 2 2 3 2 6" xfId="40960"/>
    <cellStyle name="Normal 39 2 2 3 2 7" xfId="40961"/>
    <cellStyle name="Normal 39 2 2 3 2 8" xfId="40962"/>
    <cellStyle name="Normal 39 2 2 3 3" xfId="40963"/>
    <cellStyle name="Normal 39 2 2 3 3 2" xfId="40964"/>
    <cellStyle name="Normal 39 2 2 3 3 2 2" xfId="40965"/>
    <cellStyle name="Normal 39 2 2 3 3 2 3" xfId="40966"/>
    <cellStyle name="Normal 39 2 2 3 3 2 4" xfId="40967"/>
    <cellStyle name="Normal 39 2 2 3 3 2 5" xfId="40968"/>
    <cellStyle name="Normal 39 2 2 3 3 2 6" xfId="40969"/>
    <cellStyle name="Normal 39 2 2 3 3 3" xfId="40970"/>
    <cellStyle name="Normal 39 2 2 3 3 4" xfId="40971"/>
    <cellStyle name="Normal 39 2 2 3 3 5" xfId="40972"/>
    <cellStyle name="Normal 39 2 2 3 3 6" xfId="40973"/>
    <cellStyle name="Normal 39 2 2 3 3 7" xfId="40974"/>
    <cellStyle name="Normal 39 2 2 3 4" xfId="40975"/>
    <cellStyle name="Normal 39 2 2 3 4 2" xfId="40976"/>
    <cellStyle name="Normal 39 2 2 3 4 3" xfId="40977"/>
    <cellStyle name="Normal 39 2 2 3 4 4" xfId="40978"/>
    <cellStyle name="Normal 39 2 2 3 4 5" xfId="40979"/>
    <cellStyle name="Normal 39 2 2 3 4 6" xfId="40980"/>
    <cellStyle name="Normal 39 2 2 3 5" xfId="40981"/>
    <cellStyle name="Normal 39 2 2 3 6" xfId="40982"/>
    <cellStyle name="Normal 39 2 2 3 7" xfId="40983"/>
    <cellStyle name="Normal 39 2 2 3 8" xfId="40984"/>
    <cellStyle name="Normal 39 2 2 3 9" xfId="40985"/>
    <cellStyle name="Normal 39 2 2 4" xfId="40986"/>
    <cellStyle name="Normal 39 2 2 4 2" xfId="40987"/>
    <cellStyle name="Normal 39 2 2 4 2 2" xfId="40988"/>
    <cellStyle name="Normal 39 2 2 4 2 2 2" xfId="40989"/>
    <cellStyle name="Normal 39 2 2 4 2 2 2 2" xfId="40990"/>
    <cellStyle name="Normal 39 2 2 4 2 2 2 3" xfId="40991"/>
    <cellStyle name="Normal 39 2 2 4 2 2 2 4" xfId="40992"/>
    <cellStyle name="Normal 39 2 2 4 2 2 2 5" xfId="40993"/>
    <cellStyle name="Normal 39 2 2 4 2 2 2 6" xfId="40994"/>
    <cellStyle name="Normal 39 2 2 4 2 2 3" xfId="40995"/>
    <cellStyle name="Normal 39 2 2 4 2 2 4" xfId="40996"/>
    <cellStyle name="Normal 39 2 2 4 2 2 5" xfId="40997"/>
    <cellStyle name="Normal 39 2 2 4 2 2 6" xfId="40998"/>
    <cellStyle name="Normal 39 2 2 4 2 2 7" xfId="40999"/>
    <cellStyle name="Normal 39 2 2 4 2 3" xfId="41000"/>
    <cellStyle name="Normal 39 2 2 4 2 3 2" xfId="41001"/>
    <cellStyle name="Normal 39 2 2 4 2 3 3" xfId="41002"/>
    <cellStyle name="Normal 39 2 2 4 2 3 4" xfId="41003"/>
    <cellStyle name="Normal 39 2 2 4 2 3 5" xfId="41004"/>
    <cellStyle name="Normal 39 2 2 4 2 3 6" xfId="41005"/>
    <cellStyle name="Normal 39 2 2 4 2 4" xfId="41006"/>
    <cellStyle name="Normal 39 2 2 4 2 5" xfId="41007"/>
    <cellStyle name="Normal 39 2 2 4 2 6" xfId="41008"/>
    <cellStyle name="Normal 39 2 2 4 2 7" xfId="41009"/>
    <cellStyle name="Normal 39 2 2 4 2 8" xfId="41010"/>
    <cellStyle name="Normal 39 2 2 4 3" xfId="41011"/>
    <cellStyle name="Normal 39 2 2 4 3 2" xfId="41012"/>
    <cellStyle name="Normal 39 2 2 4 3 2 2" xfId="41013"/>
    <cellStyle name="Normal 39 2 2 4 3 2 3" xfId="41014"/>
    <cellStyle name="Normal 39 2 2 4 3 2 4" xfId="41015"/>
    <cellStyle name="Normal 39 2 2 4 3 2 5" xfId="41016"/>
    <cellStyle name="Normal 39 2 2 4 3 2 6" xfId="41017"/>
    <cellStyle name="Normal 39 2 2 4 3 3" xfId="41018"/>
    <cellStyle name="Normal 39 2 2 4 3 4" xfId="41019"/>
    <cellStyle name="Normal 39 2 2 4 3 5" xfId="41020"/>
    <cellStyle name="Normal 39 2 2 4 3 6" xfId="41021"/>
    <cellStyle name="Normal 39 2 2 4 3 7" xfId="41022"/>
    <cellStyle name="Normal 39 2 2 4 4" xfId="41023"/>
    <cellStyle name="Normal 39 2 2 4 4 2" xfId="41024"/>
    <cellStyle name="Normal 39 2 2 4 4 3" xfId="41025"/>
    <cellStyle name="Normal 39 2 2 4 4 4" xfId="41026"/>
    <cellStyle name="Normal 39 2 2 4 4 5" xfId="41027"/>
    <cellStyle name="Normal 39 2 2 4 4 6" xfId="41028"/>
    <cellStyle name="Normal 39 2 2 4 5" xfId="41029"/>
    <cellStyle name="Normal 39 2 2 4 6" xfId="41030"/>
    <cellStyle name="Normal 39 2 2 4 7" xfId="41031"/>
    <cellStyle name="Normal 39 2 2 4 8" xfId="41032"/>
    <cellStyle name="Normal 39 2 2 4 9" xfId="41033"/>
    <cellStyle name="Normal 39 2 2 5" xfId="41034"/>
    <cellStyle name="Normal 39 2 2 5 2" xfId="41035"/>
    <cellStyle name="Normal 39 2 2 5 2 2" xfId="41036"/>
    <cellStyle name="Normal 39 2 2 5 2 2 2" xfId="41037"/>
    <cellStyle name="Normal 39 2 2 5 2 2 2 2" xfId="41038"/>
    <cellStyle name="Normal 39 2 2 5 2 2 2 3" xfId="41039"/>
    <cellStyle name="Normal 39 2 2 5 2 2 2 4" xfId="41040"/>
    <cellStyle name="Normal 39 2 2 5 2 2 2 5" xfId="41041"/>
    <cellStyle name="Normal 39 2 2 5 2 2 2 6" xfId="41042"/>
    <cellStyle name="Normal 39 2 2 5 2 2 3" xfId="41043"/>
    <cellStyle name="Normal 39 2 2 5 2 2 4" xfId="41044"/>
    <cellStyle name="Normal 39 2 2 5 2 2 5" xfId="41045"/>
    <cellStyle name="Normal 39 2 2 5 2 2 6" xfId="41046"/>
    <cellStyle name="Normal 39 2 2 5 2 2 7" xfId="41047"/>
    <cellStyle name="Normal 39 2 2 5 2 3" xfId="41048"/>
    <cellStyle name="Normal 39 2 2 5 2 3 2" xfId="41049"/>
    <cellStyle name="Normal 39 2 2 5 2 3 3" xfId="41050"/>
    <cellStyle name="Normal 39 2 2 5 2 3 4" xfId="41051"/>
    <cellStyle name="Normal 39 2 2 5 2 3 5" xfId="41052"/>
    <cellStyle name="Normal 39 2 2 5 2 3 6" xfId="41053"/>
    <cellStyle name="Normal 39 2 2 5 2 4" xfId="41054"/>
    <cellStyle name="Normal 39 2 2 5 2 5" xfId="41055"/>
    <cellStyle name="Normal 39 2 2 5 2 6" xfId="41056"/>
    <cellStyle name="Normal 39 2 2 5 2 7" xfId="41057"/>
    <cellStyle name="Normal 39 2 2 5 2 8" xfId="41058"/>
    <cellStyle name="Normal 39 2 2 5 3" xfId="41059"/>
    <cellStyle name="Normal 39 2 2 5 3 2" xfId="41060"/>
    <cellStyle name="Normal 39 2 2 5 3 2 2" xfId="41061"/>
    <cellStyle name="Normal 39 2 2 5 3 2 3" xfId="41062"/>
    <cellStyle name="Normal 39 2 2 5 3 2 4" xfId="41063"/>
    <cellStyle name="Normal 39 2 2 5 3 2 5" xfId="41064"/>
    <cellStyle name="Normal 39 2 2 5 3 2 6" xfId="41065"/>
    <cellStyle name="Normal 39 2 2 5 3 3" xfId="41066"/>
    <cellStyle name="Normal 39 2 2 5 3 4" xfId="41067"/>
    <cellStyle name="Normal 39 2 2 5 3 5" xfId="41068"/>
    <cellStyle name="Normal 39 2 2 5 3 6" xfId="41069"/>
    <cellStyle name="Normal 39 2 2 5 3 7" xfId="41070"/>
    <cellStyle name="Normal 39 2 2 5 4" xfId="41071"/>
    <cellStyle name="Normal 39 2 2 5 4 2" xfId="41072"/>
    <cellStyle name="Normal 39 2 2 5 4 3" xfId="41073"/>
    <cellStyle name="Normal 39 2 2 5 4 4" xfId="41074"/>
    <cellStyle name="Normal 39 2 2 5 4 5" xfId="41075"/>
    <cellStyle name="Normal 39 2 2 5 4 6" xfId="41076"/>
    <cellStyle name="Normal 39 2 2 5 5" xfId="41077"/>
    <cellStyle name="Normal 39 2 2 5 6" xfId="41078"/>
    <cellStyle name="Normal 39 2 2 5 7" xfId="41079"/>
    <cellStyle name="Normal 39 2 2 5 8" xfId="41080"/>
    <cellStyle name="Normal 39 2 2 5 9" xfId="41081"/>
    <cellStyle name="Normal 39 2 2 6" xfId="41082"/>
    <cellStyle name="Normal 39 2 2 6 2" xfId="41083"/>
    <cellStyle name="Normal 39 2 2 6 2 2" xfId="41084"/>
    <cellStyle name="Normal 39 2 2 6 2 2 2" xfId="41085"/>
    <cellStyle name="Normal 39 2 2 6 2 2 2 2" xfId="41086"/>
    <cellStyle name="Normal 39 2 2 6 2 2 2 3" xfId="41087"/>
    <cellStyle name="Normal 39 2 2 6 2 2 2 4" xfId="41088"/>
    <cellStyle name="Normal 39 2 2 6 2 2 2 5" xfId="41089"/>
    <cellStyle name="Normal 39 2 2 6 2 2 2 6" xfId="41090"/>
    <cellStyle name="Normal 39 2 2 6 2 2 3" xfId="41091"/>
    <cellStyle name="Normal 39 2 2 6 2 2 4" xfId="41092"/>
    <cellStyle name="Normal 39 2 2 6 2 2 5" xfId="41093"/>
    <cellStyle name="Normal 39 2 2 6 2 2 6" xfId="41094"/>
    <cellStyle name="Normal 39 2 2 6 2 2 7" xfId="41095"/>
    <cellStyle name="Normal 39 2 2 6 2 3" xfId="41096"/>
    <cellStyle name="Normal 39 2 2 6 2 3 2" xfId="41097"/>
    <cellStyle name="Normal 39 2 2 6 2 3 3" xfId="41098"/>
    <cellStyle name="Normal 39 2 2 6 2 3 4" xfId="41099"/>
    <cellStyle name="Normal 39 2 2 6 2 3 5" xfId="41100"/>
    <cellStyle name="Normal 39 2 2 6 2 3 6" xfId="41101"/>
    <cellStyle name="Normal 39 2 2 6 2 4" xfId="41102"/>
    <cellStyle name="Normal 39 2 2 6 2 5" xfId="41103"/>
    <cellStyle name="Normal 39 2 2 6 2 6" xfId="41104"/>
    <cellStyle name="Normal 39 2 2 6 2 7" xfId="41105"/>
    <cellStyle name="Normal 39 2 2 6 2 8" xfId="41106"/>
    <cellStyle name="Normal 39 2 2 6 3" xfId="41107"/>
    <cellStyle name="Normal 39 2 2 6 3 2" xfId="41108"/>
    <cellStyle name="Normal 39 2 2 6 3 2 2" xfId="41109"/>
    <cellStyle name="Normal 39 2 2 6 3 2 3" xfId="41110"/>
    <cellStyle name="Normal 39 2 2 6 3 2 4" xfId="41111"/>
    <cellStyle name="Normal 39 2 2 6 3 2 5" xfId="41112"/>
    <cellStyle name="Normal 39 2 2 6 3 2 6" xfId="41113"/>
    <cellStyle name="Normal 39 2 2 6 3 3" xfId="41114"/>
    <cellStyle name="Normal 39 2 2 6 3 4" xfId="41115"/>
    <cellStyle name="Normal 39 2 2 6 3 5" xfId="41116"/>
    <cellStyle name="Normal 39 2 2 6 3 6" xfId="41117"/>
    <cellStyle name="Normal 39 2 2 6 3 7" xfId="41118"/>
    <cellStyle name="Normal 39 2 2 6 4" xfId="41119"/>
    <cellStyle name="Normal 39 2 2 6 4 2" xfId="41120"/>
    <cellStyle name="Normal 39 2 2 6 4 3" xfId="41121"/>
    <cellStyle name="Normal 39 2 2 6 4 4" xfId="41122"/>
    <cellStyle name="Normal 39 2 2 6 4 5" xfId="41123"/>
    <cellStyle name="Normal 39 2 2 6 4 6" xfId="41124"/>
    <cellStyle name="Normal 39 2 2 6 5" xfId="41125"/>
    <cellStyle name="Normal 39 2 2 6 6" xfId="41126"/>
    <cellStyle name="Normal 39 2 2 6 7" xfId="41127"/>
    <cellStyle name="Normal 39 2 2 6 8" xfId="41128"/>
    <cellStyle name="Normal 39 2 2 6 9" xfId="41129"/>
    <cellStyle name="Normal 39 2 2 7" xfId="41130"/>
    <cellStyle name="Normal 39 2 2 7 2" xfId="41131"/>
    <cellStyle name="Normal 39 2 2 7 2 2" xfId="41132"/>
    <cellStyle name="Normal 39 2 2 7 2 2 2" xfId="41133"/>
    <cellStyle name="Normal 39 2 2 7 2 2 2 2" xfId="41134"/>
    <cellStyle name="Normal 39 2 2 7 2 2 2 3" xfId="41135"/>
    <cellStyle name="Normal 39 2 2 7 2 2 2 4" xfId="41136"/>
    <cellStyle name="Normal 39 2 2 7 2 2 2 5" xfId="41137"/>
    <cellStyle name="Normal 39 2 2 7 2 2 2 6" xfId="41138"/>
    <cellStyle name="Normal 39 2 2 7 2 2 3" xfId="41139"/>
    <cellStyle name="Normal 39 2 2 7 2 2 4" xfId="41140"/>
    <cellStyle name="Normal 39 2 2 7 2 2 5" xfId="41141"/>
    <cellStyle name="Normal 39 2 2 7 2 2 6" xfId="41142"/>
    <cellStyle name="Normal 39 2 2 7 2 2 7" xfId="41143"/>
    <cellStyle name="Normal 39 2 2 7 2 3" xfId="41144"/>
    <cellStyle name="Normal 39 2 2 7 2 3 2" xfId="41145"/>
    <cellStyle name="Normal 39 2 2 7 2 3 3" xfId="41146"/>
    <cellStyle name="Normal 39 2 2 7 2 3 4" xfId="41147"/>
    <cellStyle name="Normal 39 2 2 7 2 3 5" xfId="41148"/>
    <cellStyle name="Normal 39 2 2 7 2 3 6" xfId="41149"/>
    <cellStyle name="Normal 39 2 2 7 2 4" xfId="41150"/>
    <cellStyle name="Normal 39 2 2 7 2 5" xfId="41151"/>
    <cellStyle name="Normal 39 2 2 7 2 6" xfId="41152"/>
    <cellStyle name="Normal 39 2 2 7 2 7" xfId="41153"/>
    <cellStyle name="Normal 39 2 2 7 2 8" xfId="41154"/>
    <cellStyle name="Normal 39 2 2 7 3" xfId="41155"/>
    <cellStyle name="Normal 39 2 2 7 3 2" xfId="41156"/>
    <cellStyle name="Normal 39 2 2 7 3 2 2" xfId="41157"/>
    <cellStyle name="Normal 39 2 2 7 3 2 3" xfId="41158"/>
    <cellStyle name="Normal 39 2 2 7 3 2 4" xfId="41159"/>
    <cellStyle name="Normal 39 2 2 7 3 2 5" xfId="41160"/>
    <cellStyle name="Normal 39 2 2 7 3 2 6" xfId="41161"/>
    <cellStyle name="Normal 39 2 2 7 3 3" xfId="41162"/>
    <cellStyle name="Normal 39 2 2 7 3 4" xfId="41163"/>
    <cellStyle name="Normal 39 2 2 7 3 5" xfId="41164"/>
    <cellStyle name="Normal 39 2 2 7 3 6" xfId="41165"/>
    <cellStyle name="Normal 39 2 2 7 3 7" xfId="41166"/>
    <cellStyle name="Normal 39 2 2 7 4" xfId="41167"/>
    <cellStyle name="Normal 39 2 2 7 4 2" xfId="41168"/>
    <cellStyle name="Normal 39 2 2 7 4 3" xfId="41169"/>
    <cellStyle name="Normal 39 2 2 7 4 4" xfId="41170"/>
    <cellStyle name="Normal 39 2 2 7 4 5" xfId="41171"/>
    <cellStyle name="Normal 39 2 2 7 4 6" xfId="41172"/>
    <cellStyle name="Normal 39 2 2 7 5" xfId="41173"/>
    <cellStyle name="Normal 39 2 2 7 6" xfId="41174"/>
    <cellStyle name="Normal 39 2 2 7 7" xfId="41175"/>
    <cellStyle name="Normal 39 2 2 7 8" xfId="41176"/>
    <cellStyle name="Normal 39 2 2 7 9" xfId="41177"/>
    <cellStyle name="Normal 39 2 2 8" xfId="41178"/>
    <cellStyle name="Normal 39 2 2 8 2" xfId="41179"/>
    <cellStyle name="Normal 39 2 2 8 2 2" xfId="41180"/>
    <cellStyle name="Normal 39 2 2 8 2 2 2" xfId="41181"/>
    <cellStyle name="Normal 39 2 2 8 2 2 3" xfId="41182"/>
    <cellStyle name="Normal 39 2 2 8 2 2 4" xfId="41183"/>
    <cellStyle name="Normal 39 2 2 8 2 2 5" xfId="41184"/>
    <cellStyle name="Normal 39 2 2 8 2 2 6" xfId="41185"/>
    <cellStyle name="Normal 39 2 2 8 2 3" xfId="41186"/>
    <cellStyle name="Normal 39 2 2 8 2 4" xfId="41187"/>
    <cellStyle name="Normal 39 2 2 8 2 5" xfId="41188"/>
    <cellStyle name="Normal 39 2 2 8 2 6" xfId="41189"/>
    <cellStyle name="Normal 39 2 2 8 2 7" xfId="41190"/>
    <cellStyle name="Normal 39 2 2 8 3" xfId="41191"/>
    <cellStyle name="Normal 39 2 2 8 3 2" xfId="41192"/>
    <cellStyle name="Normal 39 2 2 8 3 3" xfId="41193"/>
    <cellStyle name="Normal 39 2 2 8 3 4" xfId="41194"/>
    <cellStyle name="Normal 39 2 2 8 3 5" xfId="41195"/>
    <cellStyle name="Normal 39 2 2 8 3 6" xfId="41196"/>
    <cellStyle name="Normal 39 2 2 8 4" xfId="41197"/>
    <cellStyle name="Normal 39 2 2 8 5" xfId="41198"/>
    <cellStyle name="Normal 39 2 2 8 6" xfId="41199"/>
    <cellStyle name="Normal 39 2 2 8 7" xfId="41200"/>
    <cellStyle name="Normal 39 2 2 8 8" xfId="41201"/>
    <cellStyle name="Normal 39 2 2 9" xfId="41202"/>
    <cellStyle name="Normal 39 2 2 9 2" xfId="41203"/>
    <cellStyle name="Normal 39 2 2 9 2 2" xfId="41204"/>
    <cellStyle name="Normal 39 2 2 9 2 3" xfId="41205"/>
    <cellStyle name="Normal 39 2 2 9 2 4" xfId="41206"/>
    <cellStyle name="Normal 39 2 2 9 2 5" xfId="41207"/>
    <cellStyle name="Normal 39 2 2 9 2 6" xfId="41208"/>
    <cellStyle name="Normal 39 2 2 9 3" xfId="41209"/>
    <cellStyle name="Normal 39 2 2 9 4" xfId="41210"/>
    <cellStyle name="Normal 39 2 2 9 5" xfId="41211"/>
    <cellStyle name="Normal 39 2 2 9 6" xfId="41212"/>
    <cellStyle name="Normal 39 2 2 9 7" xfId="41213"/>
    <cellStyle name="Normal 39 2 3" xfId="41214"/>
    <cellStyle name="Normal 39 2 3 10" xfId="41215"/>
    <cellStyle name="Normal 39 2 3 10 2" xfId="41216"/>
    <cellStyle name="Normal 39 2 3 10 3" xfId="41217"/>
    <cellStyle name="Normal 39 2 3 10 4" xfId="41218"/>
    <cellStyle name="Normal 39 2 3 10 5" xfId="41219"/>
    <cellStyle name="Normal 39 2 3 10 6" xfId="41220"/>
    <cellStyle name="Normal 39 2 3 11" xfId="41221"/>
    <cellStyle name="Normal 39 2 3 12" xfId="41222"/>
    <cellStyle name="Normal 39 2 3 13" xfId="41223"/>
    <cellStyle name="Normal 39 2 3 14" xfId="41224"/>
    <cellStyle name="Normal 39 2 3 15" xfId="41225"/>
    <cellStyle name="Normal 39 2 3 2" xfId="41226"/>
    <cellStyle name="Normal 39 2 3 2 10" xfId="41227"/>
    <cellStyle name="Normal 39 2 3 2 11" xfId="41228"/>
    <cellStyle name="Normal 39 2 3 2 12" xfId="41229"/>
    <cellStyle name="Normal 39 2 3 2 13" xfId="41230"/>
    <cellStyle name="Normal 39 2 3 2 14" xfId="41231"/>
    <cellStyle name="Normal 39 2 3 2 2" xfId="41232"/>
    <cellStyle name="Normal 39 2 3 2 2 2" xfId="41233"/>
    <cellStyle name="Normal 39 2 3 2 2 2 2" xfId="41234"/>
    <cellStyle name="Normal 39 2 3 2 2 2 2 2" xfId="41235"/>
    <cellStyle name="Normal 39 2 3 2 2 2 2 2 2" xfId="41236"/>
    <cellStyle name="Normal 39 2 3 2 2 2 2 2 3" xfId="41237"/>
    <cellStyle name="Normal 39 2 3 2 2 2 2 2 4" xfId="41238"/>
    <cellStyle name="Normal 39 2 3 2 2 2 2 2 5" xfId="41239"/>
    <cellStyle name="Normal 39 2 3 2 2 2 2 2 6" xfId="41240"/>
    <cellStyle name="Normal 39 2 3 2 2 2 2 3" xfId="41241"/>
    <cellStyle name="Normal 39 2 3 2 2 2 2 4" xfId="41242"/>
    <cellStyle name="Normal 39 2 3 2 2 2 2 5" xfId="41243"/>
    <cellStyle name="Normal 39 2 3 2 2 2 2 6" xfId="41244"/>
    <cellStyle name="Normal 39 2 3 2 2 2 2 7" xfId="41245"/>
    <cellStyle name="Normal 39 2 3 2 2 2 3" xfId="41246"/>
    <cellStyle name="Normal 39 2 3 2 2 2 3 2" xfId="41247"/>
    <cellStyle name="Normal 39 2 3 2 2 2 3 3" xfId="41248"/>
    <cellStyle name="Normal 39 2 3 2 2 2 3 4" xfId="41249"/>
    <cellStyle name="Normal 39 2 3 2 2 2 3 5" xfId="41250"/>
    <cellStyle name="Normal 39 2 3 2 2 2 3 6" xfId="41251"/>
    <cellStyle name="Normal 39 2 3 2 2 2 4" xfId="41252"/>
    <cellStyle name="Normal 39 2 3 2 2 2 5" xfId="41253"/>
    <cellStyle name="Normal 39 2 3 2 2 2 6" xfId="41254"/>
    <cellStyle name="Normal 39 2 3 2 2 2 7" xfId="41255"/>
    <cellStyle name="Normal 39 2 3 2 2 2 8" xfId="41256"/>
    <cellStyle name="Normal 39 2 3 2 2 3" xfId="41257"/>
    <cellStyle name="Normal 39 2 3 2 2 3 2" xfId="41258"/>
    <cellStyle name="Normal 39 2 3 2 2 3 2 2" xfId="41259"/>
    <cellStyle name="Normal 39 2 3 2 2 3 2 3" xfId="41260"/>
    <cellStyle name="Normal 39 2 3 2 2 3 2 4" xfId="41261"/>
    <cellStyle name="Normal 39 2 3 2 2 3 2 5" xfId="41262"/>
    <cellStyle name="Normal 39 2 3 2 2 3 2 6" xfId="41263"/>
    <cellStyle name="Normal 39 2 3 2 2 3 3" xfId="41264"/>
    <cellStyle name="Normal 39 2 3 2 2 3 4" xfId="41265"/>
    <cellStyle name="Normal 39 2 3 2 2 3 5" xfId="41266"/>
    <cellStyle name="Normal 39 2 3 2 2 3 6" xfId="41267"/>
    <cellStyle name="Normal 39 2 3 2 2 3 7" xfId="41268"/>
    <cellStyle name="Normal 39 2 3 2 2 4" xfId="41269"/>
    <cellStyle name="Normal 39 2 3 2 2 4 2" xfId="41270"/>
    <cellStyle name="Normal 39 2 3 2 2 4 3" xfId="41271"/>
    <cellStyle name="Normal 39 2 3 2 2 4 4" xfId="41272"/>
    <cellStyle name="Normal 39 2 3 2 2 4 5" xfId="41273"/>
    <cellStyle name="Normal 39 2 3 2 2 4 6" xfId="41274"/>
    <cellStyle name="Normal 39 2 3 2 2 5" xfId="41275"/>
    <cellStyle name="Normal 39 2 3 2 2 6" xfId="41276"/>
    <cellStyle name="Normal 39 2 3 2 2 7" xfId="41277"/>
    <cellStyle name="Normal 39 2 3 2 2 8" xfId="41278"/>
    <cellStyle name="Normal 39 2 3 2 2 9" xfId="41279"/>
    <cellStyle name="Normal 39 2 3 2 3" xfId="41280"/>
    <cellStyle name="Normal 39 2 3 2 3 2" xfId="41281"/>
    <cellStyle name="Normal 39 2 3 2 3 2 2" xfId="41282"/>
    <cellStyle name="Normal 39 2 3 2 3 2 2 2" xfId="41283"/>
    <cellStyle name="Normal 39 2 3 2 3 2 2 2 2" xfId="41284"/>
    <cellStyle name="Normal 39 2 3 2 3 2 2 2 3" xfId="41285"/>
    <cellStyle name="Normal 39 2 3 2 3 2 2 2 4" xfId="41286"/>
    <cellStyle name="Normal 39 2 3 2 3 2 2 2 5" xfId="41287"/>
    <cellStyle name="Normal 39 2 3 2 3 2 2 2 6" xfId="41288"/>
    <cellStyle name="Normal 39 2 3 2 3 2 2 3" xfId="41289"/>
    <cellStyle name="Normal 39 2 3 2 3 2 2 4" xfId="41290"/>
    <cellStyle name="Normal 39 2 3 2 3 2 2 5" xfId="41291"/>
    <cellStyle name="Normal 39 2 3 2 3 2 2 6" xfId="41292"/>
    <cellStyle name="Normal 39 2 3 2 3 2 2 7" xfId="41293"/>
    <cellStyle name="Normal 39 2 3 2 3 2 3" xfId="41294"/>
    <cellStyle name="Normal 39 2 3 2 3 2 3 2" xfId="41295"/>
    <cellStyle name="Normal 39 2 3 2 3 2 3 3" xfId="41296"/>
    <cellStyle name="Normal 39 2 3 2 3 2 3 4" xfId="41297"/>
    <cellStyle name="Normal 39 2 3 2 3 2 3 5" xfId="41298"/>
    <cellStyle name="Normal 39 2 3 2 3 2 3 6" xfId="41299"/>
    <cellStyle name="Normal 39 2 3 2 3 2 4" xfId="41300"/>
    <cellStyle name="Normal 39 2 3 2 3 2 5" xfId="41301"/>
    <cellStyle name="Normal 39 2 3 2 3 2 6" xfId="41302"/>
    <cellStyle name="Normal 39 2 3 2 3 2 7" xfId="41303"/>
    <cellStyle name="Normal 39 2 3 2 3 2 8" xfId="41304"/>
    <cellStyle name="Normal 39 2 3 2 3 3" xfId="41305"/>
    <cellStyle name="Normal 39 2 3 2 3 3 2" xfId="41306"/>
    <cellStyle name="Normal 39 2 3 2 3 3 2 2" xfId="41307"/>
    <cellStyle name="Normal 39 2 3 2 3 3 2 3" xfId="41308"/>
    <cellStyle name="Normal 39 2 3 2 3 3 2 4" xfId="41309"/>
    <cellStyle name="Normal 39 2 3 2 3 3 2 5" xfId="41310"/>
    <cellStyle name="Normal 39 2 3 2 3 3 2 6" xfId="41311"/>
    <cellStyle name="Normal 39 2 3 2 3 3 3" xfId="41312"/>
    <cellStyle name="Normal 39 2 3 2 3 3 4" xfId="41313"/>
    <cellStyle name="Normal 39 2 3 2 3 3 5" xfId="41314"/>
    <cellStyle name="Normal 39 2 3 2 3 3 6" xfId="41315"/>
    <cellStyle name="Normal 39 2 3 2 3 3 7" xfId="41316"/>
    <cellStyle name="Normal 39 2 3 2 3 4" xfId="41317"/>
    <cellStyle name="Normal 39 2 3 2 3 4 2" xfId="41318"/>
    <cellStyle name="Normal 39 2 3 2 3 4 3" xfId="41319"/>
    <cellStyle name="Normal 39 2 3 2 3 4 4" xfId="41320"/>
    <cellStyle name="Normal 39 2 3 2 3 4 5" xfId="41321"/>
    <cellStyle name="Normal 39 2 3 2 3 4 6" xfId="41322"/>
    <cellStyle name="Normal 39 2 3 2 3 5" xfId="41323"/>
    <cellStyle name="Normal 39 2 3 2 3 6" xfId="41324"/>
    <cellStyle name="Normal 39 2 3 2 3 7" xfId="41325"/>
    <cellStyle name="Normal 39 2 3 2 3 8" xfId="41326"/>
    <cellStyle name="Normal 39 2 3 2 3 9" xfId="41327"/>
    <cellStyle name="Normal 39 2 3 2 4" xfId="41328"/>
    <cellStyle name="Normal 39 2 3 2 4 2" xfId="41329"/>
    <cellStyle name="Normal 39 2 3 2 4 2 2" xfId="41330"/>
    <cellStyle name="Normal 39 2 3 2 4 2 2 2" xfId="41331"/>
    <cellStyle name="Normal 39 2 3 2 4 2 2 2 2" xfId="41332"/>
    <cellStyle name="Normal 39 2 3 2 4 2 2 2 3" xfId="41333"/>
    <cellStyle name="Normal 39 2 3 2 4 2 2 2 4" xfId="41334"/>
    <cellStyle name="Normal 39 2 3 2 4 2 2 2 5" xfId="41335"/>
    <cellStyle name="Normal 39 2 3 2 4 2 2 2 6" xfId="41336"/>
    <cellStyle name="Normal 39 2 3 2 4 2 2 3" xfId="41337"/>
    <cellStyle name="Normal 39 2 3 2 4 2 2 4" xfId="41338"/>
    <cellStyle name="Normal 39 2 3 2 4 2 2 5" xfId="41339"/>
    <cellStyle name="Normal 39 2 3 2 4 2 2 6" xfId="41340"/>
    <cellStyle name="Normal 39 2 3 2 4 2 2 7" xfId="41341"/>
    <cellStyle name="Normal 39 2 3 2 4 2 3" xfId="41342"/>
    <cellStyle name="Normal 39 2 3 2 4 2 3 2" xfId="41343"/>
    <cellStyle name="Normal 39 2 3 2 4 2 3 3" xfId="41344"/>
    <cellStyle name="Normal 39 2 3 2 4 2 3 4" xfId="41345"/>
    <cellStyle name="Normal 39 2 3 2 4 2 3 5" xfId="41346"/>
    <cellStyle name="Normal 39 2 3 2 4 2 3 6" xfId="41347"/>
    <cellStyle name="Normal 39 2 3 2 4 2 4" xfId="41348"/>
    <cellStyle name="Normal 39 2 3 2 4 2 5" xfId="41349"/>
    <cellStyle name="Normal 39 2 3 2 4 2 6" xfId="41350"/>
    <cellStyle name="Normal 39 2 3 2 4 2 7" xfId="41351"/>
    <cellStyle name="Normal 39 2 3 2 4 2 8" xfId="41352"/>
    <cellStyle name="Normal 39 2 3 2 4 3" xfId="41353"/>
    <cellStyle name="Normal 39 2 3 2 4 3 2" xfId="41354"/>
    <cellStyle name="Normal 39 2 3 2 4 3 2 2" xfId="41355"/>
    <cellStyle name="Normal 39 2 3 2 4 3 2 3" xfId="41356"/>
    <cellStyle name="Normal 39 2 3 2 4 3 2 4" xfId="41357"/>
    <cellStyle name="Normal 39 2 3 2 4 3 2 5" xfId="41358"/>
    <cellStyle name="Normal 39 2 3 2 4 3 2 6" xfId="41359"/>
    <cellStyle name="Normal 39 2 3 2 4 3 3" xfId="41360"/>
    <cellStyle name="Normal 39 2 3 2 4 3 4" xfId="41361"/>
    <cellStyle name="Normal 39 2 3 2 4 3 5" xfId="41362"/>
    <cellStyle name="Normal 39 2 3 2 4 3 6" xfId="41363"/>
    <cellStyle name="Normal 39 2 3 2 4 3 7" xfId="41364"/>
    <cellStyle name="Normal 39 2 3 2 4 4" xfId="41365"/>
    <cellStyle name="Normal 39 2 3 2 4 4 2" xfId="41366"/>
    <cellStyle name="Normal 39 2 3 2 4 4 3" xfId="41367"/>
    <cellStyle name="Normal 39 2 3 2 4 4 4" xfId="41368"/>
    <cellStyle name="Normal 39 2 3 2 4 4 5" xfId="41369"/>
    <cellStyle name="Normal 39 2 3 2 4 4 6" xfId="41370"/>
    <cellStyle name="Normal 39 2 3 2 4 5" xfId="41371"/>
    <cellStyle name="Normal 39 2 3 2 4 6" xfId="41372"/>
    <cellStyle name="Normal 39 2 3 2 4 7" xfId="41373"/>
    <cellStyle name="Normal 39 2 3 2 4 8" xfId="41374"/>
    <cellStyle name="Normal 39 2 3 2 4 9" xfId="41375"/>
    <cellStyle name="Normal 39 2 3 2 5" xfId="41376"/>
    <cellStyle name="Normal 39 2 3 2 5 2" xfId="41377"/>
    <cellStyle name="Normal 39 2 3 2 5 2 2" xfId="41378"/>
    <cellStyle name="Normal 39 2 3 2 5 2 2 2" xfId="41379"/>
    <cellStyle name="Normal 39 2 3 2 5 2 2 2 2" xfId="41380"/>
    <cellStyle name="Normal 39 2 3 2 5 2 2 2 3" xfId="41381"/>
    <cellStyle name="Normal 39 2 3 2 5 2 2 2 4" xfId="41382"/>
    <cellStyle name="Normal 39 2 3 2 5 2 2 2 5" xfId="41383"/>
    <cellStyle name="Normal 39 2 3 2 5 2 2 2 6" xfId="41384"/>
    <cellStyle name="Normal 39 2 3 2 5 2 2 3" xfId="41385"/>
    <cellStyle name="Normal 39 2 3 2 5 2 2 4" xfId="41386"/>
    <cellStyle name="Normal 39 2 3 2 5 2 2 5" xfId="41387"/>
    <cellStyle name="Normal 39 2 3 2 5 2 2 6" xfId="41388"/>
    <cellStyle name="Normal 39 2 3 2 5 2 2 7" xfId="41389"/>
    <cellStyle name="Normal 39 2 3 2 5 2 3" xfId="41390"/>
    <cellStyle name="Normal 39 2 3 2 5 2 3 2" xfId="41391"/>
    <cellStyle name="Normal 39 2 3 2 5 2 3 3" xfId="41392"/>
    <cellStyle name="Normal 39 2 3 2 5 2 3 4" xfId="41393"/>
    <cellStyle name="Normal 39 2 3 2 5 2 3 5" xfId="41394"/>
    <cellStyle name="Normal 39 2 3 2 5 2 3 6" xfId="41395"/>
    <cellStyle name="Normal 39 2 3 2 5 2 4" xfId="41396"/>
    <cellStyle name="Normal 39 2 3 2 5 2 5" xfId="41397"/>
    <cellStyle name="Normal 39 2 3 2 5 2 6" xfId="41398"/>
    <cellStyle name="Normal 39 2 3 2 5 2 7" xfId="41399"/>
    <cellStyle name="Normal 39 2 3 2 5 2 8" xfId="41400"/>
    <cellStyle name="Normal 39 2 3 2 5 3" xfId="41401"/>
    <cellStyle name="Normal 39 2 3 2 5 3 2" xfId="41402"/>
    <cellStyle name="Normal 39 2 3 2 5 3 2 2" xfId="41403"/>
    <cellStyle name="Normal 39 2 3 2 5 3 2 3" xfId="41404"/>
    <cellStyle name="Normal 39 2 3 2 5 3 2 4" xfId="41405"/>
    <cellStyle name="Normal 39 2 3 2 5 3 2 5" xfId="41406"/>
    <cellStyle name="Normal 39 2 3 2 5 3 2 6" xfId="41407"/>
    <cellStyle name="Normal 39 2 3 2 5 3 3" xfId="41408"/>
    <cellStyle name="Normal 39 2 3 2 5 3 4" xfId="41409"/>
    <cellStyle name="Normal 39 2 3 2 5 3 5" xfId="41410"/>
    <cellStyle name="Normal 39 2 3 2 5 3 6" xfId="41411"/>
    <cellStyle name="Normal 39 2 3 2 5 3 7" xfId="41412"/>
    <cellStyle name="Normal 39 2 3 2 5 4" xfId="41413"/>
    <cellStyle name="Normal 39 2 3 2 5 4 2" xfId="41414"/>
    <cellStyle name="Normal 39 2 3 2 5 4 3" xfId="41415"/>
    <cellStyle name="Normal 39 2 3 2 5 4 4" xfId="41416"/>
    <cellStyle name="Normal 39 2 3 2 5 4 5" xfId="41417"/>
    <cellStyle name="Normal 39 2 3 2 5 4 6" xfId="41418"/>
    <cellStyle name="Normal 39 2 3 2 5 5" xfId="41419"/>
    <cellStyle name="Normal 39 2 3 2 5 6" xfId="41420"/>
    <cellStyle name="Normal 39 2 3 2 5 7" xfId="41421"/>
    <cellStyle name="Normal 39 2 3 2 5 8" xfId="41422"/>
    <cellStyle name="Normal 39 2 3 2 5 9" xfId="41423"/>
    <cellStyle name="Normal 39 2 3 2 6" xfId="41424"/>
    <cellStyle name="Normal 39 2 3 2 6 2" xfId="41425"/>
    <cellStyle name="Normal 39 2 3 2 6 2 2" xfId="41426"/>
    <cellStyle name="Normal 39 2 3 2 6 2 2 2" xfId="41427"/>
    <cellStyle name="Normal 39 2 3 2 6 2 2 2 2" xfId="41428"/>
    <cellStyle name="Normal 39 2 3 2 6 2 2 2 3" xfId="41429"/>
    <cellStyle name="Normal 39 2 3 2 6 2 2 2 4" xfId="41430"/>
    <cellStyle name="Normal 39 2 3 2 6 2 2 2 5" xfId="41431"/>
    <cellStyle name="Normal 39 2 3 2 6 2 2 2 6" xfId="41432"/>
    <cellStyle name="Normal 39 2 3 2 6 2 2 3" xfId="41433"/>
    <cellStyle name="Normal 39 2 3 2 6 2 2 4" xfId="41434"/>
    <cellStyle name="Normal 39 2 3 2 6 2 2 5" xfId="41435"/>
    <cellStyle name="Normal 39 2 3 2 6 2 2 6" xfId="41436"/>
    <cellStyle name="Normal 39 2 3 2 6 2 2 7" xfId="41437"/>
    <cellStyle name="Normal 39 2 3 2 6 2 3" xfId="41438"/>
    <cellStyle name="Normal 39 2 3 2 6 2 3 2" xfId="41439"/>
    <cellStyle name="Normal 39 2 3 2 6 2 3 3" xfId="41440"/>
    <cellStyle name="Normal 39 2 3 2 6 2 3 4" xfId="41441"/>
    <cellStyle name="Normal 39 2 3 2 6 2 3 5" xfId="41442"/>
    <cellStyle name="Normal 39 2 3 2 6 2 3 6" xfId="41443"/>
    <cellStyle name="Normal 39 2 3 2 6 2 4" xfId="41444"/>
    <cellStyle name="Normal 39 2 3 2 6 2 5" xfId="41445"/>
    <cellStyle name="Normal 39 2 3 2 6 2 6" xfId="41446"/>
    <cellStyle name="Normal 39 2 3 2 6 2 7" xfId="41447"/>
    <cellStyle name="Normal 39 2 3 2 6 2 8" xfId="41448"/>
    <cellStyle name="Normal 39 2 3 2 6 3" xfId="41449"/>
    <cellStyle name="Normal 39 2 3 2 6 3 2" xfId="41450"/>
    <cellStyle name="Normal 39 2 3 2 6 3 2 2" xfId="41451"/>
    <cellStyle name="Normal 39 2 3 2 6 3 2 3" xfId="41452"/>
    <cellStyle name="Normal 39 2 3 2 6 3 2 4" xfId="41453"/>
    <cellStyle name="Normal 39 2 3 2 6 3 2 5" xfId="41454"/>
    <cellStyle name="Normal 39 2 3 2 6 3 2 6" xfId="41455"/>
    <cellStyle name="Normal 39 2 3 2 6 3 3" xfId="41456"/>
    <cellStyle name="Normal 39 2 3 2 6 3 4" xfId="41457"/>
    <cellStyle name="Normal 39 2 3 2 6 3 5" xfId="41458"/>
    <cellStyle name="Normal 39 2 3 2 6 3 6" xfId="41459"/>
    <cellStyle name="Normal 39 2 3 2 6 3 7" xfId="41460"/>
    <cellStyle name="Normal 39 2 3 2 6 4" xfId="41461"/>
    <cellStyle name="Normal 39 2 3 2 6 4 2" xfId="41462"/>
    <cellStyle name="Normal 39 2 3 2 6 4 3" xfId="41463"/>
    <cellStyle name="Normal 39 2 3 2 6 4 4" xfId="41464"/>
    <cellStyle name="Normal 39 2 3 2 6 4 5" xfId="41465"/>
    <cellStyle name="Normal 39 2 3 2 6 4 6" xfId="41466"/>
    <cellStyle name="Normal 39 2 3 2 6 5" xfId="41467"/>
    <cellStyle name="Normal 39 2 3 2 6 6" xfId="41468"/>
    <cellStyle name="Normal 39 2 3 2 6 7" xfId="41469"/>
    <cellStyle name="Normal 39 2 3 2 6 8" xfId="41470"/>
    <cellStyle name="Normal 39 2 3 2 6 9" xfId="41471"/>
    <cellStyle name="Normal 39 2 3 2 7" xfId="41472"/>
    <cellStyle name="Normal 39 2 3 2 7 2" xfId="41473"/>
    <cellStyle name="Normal 39 2 3 2 7 2 2" xfId="41474"/>
    <cellStyle name="Normal 39 2 3 2 7 2 2 2" xfId="41475"/>
    <cellStyle name="Normal 39 2 3 2 7 2 2 3" xfId="41476"/>
    <cellStyle name="Normal 39 2 3 2 7 2 2 4" xfId="41477"/>
    <cellStyle name="Normal 39 2 3 2 7 2 2 5" xfId="41478"/>
    <cellStyle name="Normal 39 2 3 2 7 2 2 6" xfId="41479"/>
    <cellStyle name="Normal 39 2 3 2 7 2 3" xfId="41480"/>
    <cellStyle name="Normal 39 2 3 2 7 2 4" xfId="41481"/>
    <cellStyle name="Normal 39 2 3 2 7 2 5" xfId="41482"/>
    <cellStyle name="Normal 39 2 3 2 7 2 6" xfId="41483"/>
    <cellStyle name="Normal 39 2 3 2 7 2 7" xfId="41484"/>
    <cellStyle name="Normal 39 2 3 2 7 3" xfId="41485"/>
    <cellStyle name="Normal 39 2 3 2 7 3 2" xfId="41486"/>
    <cellStyle name="Normal 39 2 3 2 7 3 3" xfId="41487"/>
    <cellStyle name="Normal 39 2 3 2 7 3 4" xfId="41488"/>
    <cellStyle name="Normal 39 2 3 2 7 3 5" xfId="41489"/>
    <cellStyle name="Normal 39 2 3 2 7 3 6" xfId="41490"/>
    <cellStyle name="Normal 39 2 3 2 7 4" xfId="41491"/>
    <cellStyle name="Normal 39 2 3 2 7 5" xfId="41492"/>
    <cellStyle name="Normal 39 2 3 2 7 6" xfId="41493"/>
    <cellStyle name="Normal 39 2 3 2 7 7" xfId="41494"/>
    <cellStyle name="Normal 39 2 3 2 7 8" xfId="41495"/>
    <cellStyle name="Normal 39 2 3 2 8" xfId="41496"/>
    <cellStyle name="Normal 39 2 3 2 8 2" xfId="41497"/>
    <cellStyle name="Normal 39 2 3 2 8 2 2" xfId="41498"/>
    <cellStyle name="Normal 39 2 3 2 8 2 3" xfId="41499"/>
    <cellStyle name="Normal 39 2 3 2 8 2 4" xfId="41500"/>
    <cellStyle name="Normal 39 2 3 2 8 2 5" xfId="41501"/>
    <cellStyle name="Normal 39 2 3 2 8 2 6" xfId="41502"/>
    <cellStyle name="Normal 39 2 3 2 8 3" xfId="41503"/>
    <cellStyle name="Normal 39 2 3 2 8 4" xfId="41504"/>
    <cellStyle name="Normal 39 2 3 2 8 5" xfId="41505"/>
    <cellStyle name="Normal 39 2 3 2 8 6" xfId="41506"/>
    <cellStyle name="Normal 39 2 3 2 8 7" xfId="41507"/>
    <cellStyle name="Normal 39 2 3 2 9" xfId="41508"/>
    <cellStyle name="Normal 39 2 3 2 9 2" xfId="41509"/>
    <cellStyle name="Normal 39 2 3 2 9 3" xfId="41510"/>
    <cellStyle name="Normal 39 2 3 2 9 4" xfId="41511"/>
    <cellStyle name="Normal 39 2 3 2 9 5" xfId="41512"/>
    <cellStyle name="Normal 39 2 3 2 9 6" xfId="41513"/>
    <cellStyle name="Normal 39 2 3 3" xfId="41514"/>
    <cellStyle name="Normal 39 2 3 3 2" xfId="41515"/>
    <cellStyle name="Normal 39 2 3 3 2 2" xfId="41516"/>
    <cellStyle name="Normal 39 2 3 3 2 2 2" xfId="41517"/>
    <cellStyle name="Normal 39 2 3 3 2 2 2 2" xfId="41518"/>
    <cellStyle name="Normal 39 2 3 3 2 2 2 3" xfId="41519"/>
    <cellStyle name="Normal 39 2 3 3 2 2 2 4" xfId="41520"/>
    <cellStyle name="Normal 39 2 3 3 2 2 2 5" xfId="41521"/>
    <cellStyle name="Normal 39 2 3 3 2 2 2 6" xfId="41522"/>
    <cellStyle name="Normal 39 2 3 3 2 2 3" xfId="41523"/>
    <cellStyle name="Normal 39 2 3 3 2 2 4" xfId="41524"/>
    <cellStyle name="Normal 39 2 3 3 2 2 5" xfId="41525"/>
    <cellStyle name="Normal 39 2 3 3 2 2 6" xfId="41526"/>
    <cellStyle name="Normal 39 2 3 3 2 2 7" xfId="41527"/>
    <cellStyle name="Normal 39 2 3 3 2 3" xfId="41528"/>
    <cellStyle name="Normal 39 2 3 3 2 3 2" xfId="41529"/>
    <cellStyle name="Normal 39 2 3 3 2 3 3" xfId="41530"/>
    <cellStyle name="Normal 39 2 3 3 2 3 4" xfId="41531"/>
    <cellStyle name="Normal 39 2 3 3 2 3 5" xfId="41532"/>
    <cellStyle name="Normal 39 2 3 3 2 3 6" xfId="41533"/>
    <cellStyle name="Normal 39 2 3 3 2 4" xfId="41534"/>
    <cellStyle name="Normal 39 2 3 3 2 5" xfId="41535"/>
    <cellStyle name="Normal 39 2 3 3 2 6" xfId="41536"/>
    <cellStyle name="Normal 39 2 3 3 2 7" xfId="41537"/>
    <cellStyle name="Normal 39 2 3 3 2 8" xfId="41538"/>
    <cellStyle name="Normal 39 2 3 3 3" xfId="41539"/>
    <cellStyle name="Normal 39 2 3 3 3 2" xfId="41540"/>
    <cellStyle name="Normal 39 2 3 3 3 2 2" xfId="41541"/>
    <cellStyle name="Normal 39 2 3 3 3 2 3" xfId="41542"/>
    <cellStyle name="Normal 39 2 3 3 3 2 4" xfId="41543"/>
    <cellStyle name="Normal 39 2 3 3 3 2 5" xfId="41544"/>
    <cellStyle name="Normal 39 2 3 3 3 2 6" xfId="41545"/>
    <cellStyle name="Normal 39 2 3 3 3 3" xfId="41546"/>
    <cellStyle name="Normal 39 2 3 3 3 4" xfId="41547"/>
    <cellStyle name="Normal 39 2 3 3 3 5" xfId="41548"/>
    <cellStyle name="Normal 39 2 3 3 3 6" xfId="41549"/>
    <cellStyle name="Normal 39 2 3 3 3 7" xfId="41550"/>
    <cellStyle name="Normal 39 2 3 3 4" xfId="41551"/>
    <cellStyle name="Normal 39 2 3 3 4 2" xfId="41552"/>
    <cellStyle name="Normal 39 2 3 3 4 3" xfId="41553"/>
    <cellStyle name="Normal 39 2 3 3 4 4" xfId="41554"/>
    <cellStyle name="Normal 39 2 3 3 4 5" xfId="41555"/>
    <cellStyle name="Normal 39 2 3 3 4 6" xfId="41556"/>
    <cellStyle name="Normal 39 2 3 3 5" xfId="41557"/>
    <cellStyle name="Normal 39 2 3 3 6" xfId="41558"/>
    <cellStyle name="Normal 39 2 3 3 7" xfId="41559"/>
    <cellStyle name="Normal 39 2 3 3 8" xfId="41560"/>
    <cellStyle name="Normal 39 2 3 3 9" xfId="41561"/>
    <cellStyle name="Normal 39 2 3 4" xfId="41562"/>
    <cellStyle name="Normal 39 2 3 4 2" xfId="41563"/>
    <cellStyle name="Normal 39 2 3 4 2 2" xfId="41564"/>
    <cellStyle name="Normal 39 2 3 4 2 2 2" xfId="41565"/>
    <cellStyle name="Normal 39 2 3 4 2 2 2 2" xfId="41566"/>
    <cellStyle name="Normal 39 2 3 4 2 2 2 3" xfId="41567"/>
    <cellStyle name="Normal 39 2 3 4 2 2 2 4" xfId="41568"/>
    <cellStyle name="Normal 39 2 3 4 2 2 2 5" xfId="41569"/>
    <cellStyle name="Normal 39 2 3 4 2 2 2 6" xfId="41570"/>
    <cellStyle name="Normal 39 2 3 4 2 2 3" xfId="41571"/>
    <cellStyle name="Normal 39 2 3 4 2 2 4" xfId="41572"/>
    <cellStyle name="Normal 39 2 3 4 2 2 5" xfId="41573"/>
    <cellStyle name="Normal 39 2 3 4 2 2 6" xfId="41574"/>
    <cellStyle name="Normal 39 2 3 4 2 2 7" xfId="41575"/>
    <cellStyle name="Normal 39 2 3 4 2 3" xfId="41576"/>
    <cellStyle name="Normal 39 2 3 4 2 3 2" xfId="41577"/>
    <cellStyle name="Normal 39 2 3 4 2 3 3" xfId="41578"/>
    <cellStyle name="Normal 39 2 3 4 2 3 4" xfId="41579"/>
    <cellStyle name="Normal 39 2 3 4 2 3 5" xfId="41580"/>
    <cellStyle name="Normal 39 2 3 4 2 3 6" xfId="41581"/>
    <cellStyle name="Normal 39 2 3 4 2 4" xfId="41582"/>
    <cellStyle name="Normal 39 2 3 4 2 5" xfId="41583"/>
    <cellStyle name="Normal 39 2 3 4 2 6" xfId="41584"/>
    <cellStyle name="Normal 39 2 3 4 2 7" xfId="41585"/>
    <cellStyle name="Normal 39 2 3 4 2 8" xfId="41586"/>
    <cellStyle name="Normal 39 2 3 4 3" xfId="41587"/>
    <cellStyle name="Normal 39 2 3 4 3 2" xfId="41588"/>
    <cellStyle name="Normal 39 2 3 4 3 2 2" xfId="41589"/>
    <cellStyle name="Normal 39 2 3 4 3 2 3" xfId="41590"/>
    <cellStyle name="Normal 39 2 3 4 3 2 4" xfId="41591"/>
    <cellStyle name="Normal 39 2 3 4 3 2 5" xfId="41592"/>
    <cellStyle name="Normal 39 2 3 4 3 2 6" xfId="41593"/>
    <cellStyle name="Normal 39 2 3 4 3 3" xfId="41594"/>
    <cellStyle name="Normal 39 2 3 4 3 4" xfId="41595"/>
    <cellStyle name="Normal 39 2 3 4 3 5" xfId="41596"/>
    <cellStyle name="Normal 39 2 3 4 3 6" xfId="41597"/>
    <cellStyle name="Normal 39 2 3 4 3 7" xfId="41598"/>
    <cellStyle name="Normal 39 2 3 4 4" xfId="41599"/>
    <cellStyle name="Normal 39 2 3 4 4 2" xfId="41600"/>
    <cellStyle name="Normal 39 2 3 4 4 3" xfId="41601"/>
    <cellStyle name="Normal 39 2 3 4 4 4" xfId="41602"/>
    <cellStyle name="Normal 39 2 3 4 4 5" xfId="41603"/>
    <cellStyle name="Normal 39 2 3 4 4 6" xfId="41604"/>
    <cellStyle name="Normal 39 2 3 4 5" xfId="41605"/>
    <cellStyle name="Normal 39 2 3 4 6" xfId="41606"/>
    <cellStyle name="Normal 39 2 3 4 7" xfId="41607"/>
    <cellStyle name="Normal 39 2 3 4 8" xfId="41608"/>
    <cellStyle name="Normal 39 2 3 4 9" xfId="41609"/>
    <cellStyle name="Normal 39 2 3 5" xfId="41610"/>
    <cellStyle name="Normal 39 2 3 5 2" xfId="41611"/>
    <cellStyle name="Normal 39 2 3 5 2 2" xfId="41612"/>
    <cellStyle name="Normal 39 2 3 5 2 2 2" xfId="41613"/>
    <cellStyle name="Normal 39 2 3 5 2 2 2 2" xfId="41614"/>
    <cellStyle name="Normal 39 2 3 5 2 2 2 3" xfId="41615"/>
    <cellStyle name="Normal 39 2 3 5 2 2 2 4" xfId="41616"/>
    <cellStyle name="Normal 39 2 3 5 2 2 2 5" xfId="41617"/>
    <cellStyle name="Normal 39 2 3 5 2 2 2 6" xfId="41618"/>
    <cellStyle name="Normal 39 2 3 5 2 2 3" xfId="41619"/>
    <cellStyle name="Normal 39 2 3 5 2 2 4" xfId="41620"/>
    <cellStyle name="Normal 39 2 3 5 2 2 5" xfId="41621"/>
    <cellStyle name="Normal 39 2 3 5 2 2 6" xfId="41622"/>
    <cellStyle name="Normal 39 2 3 5 2 2 7" xfId="41623"/>
    <cellStyle name="Normal 39 2 3 5 2 3" xfId="41624"/>
    <cellStyle name="Normal 39 2 3 5 2 3 2" xfId="41625"/>
    <cellStyle name="Normal 39 2 3 5 2 3 3" xfId="41626"/>
    <cellStyle name="Normal 39 2 3 5 2 3 4" xfId="41627"/>
    <cellStyle name="Normal 39 2 3 5 2 3 5" xfId="41628"/>
    <cellStyle name="Normal 39 2 3 5 2 3 6" xfId="41629"/>
    <cellStyle name="Normal 39 2 3 5 2 4" xfId="41630"/>
    <cellStyle name="Normal 39 2 3 5 2 5" xfId="41631"/>
    <cellStyle name="Normal 39 2 3 5 2 6" xfId="41632"/>
    <cellStyle name="Normal 39 2 3 5 2 7" xfId="41633"/>
    <cellStyle name="Normal 39 2 3 5 2 8" xfId="41634"/>
    <cellStyle name="Normal 39 2 3 5 3" xfId="41635"/>
    <cellStyle name="Normal 39 2 3 5 3 2" xfId="41636"/>
    <cellStyle name="Normal 39 2 3 5 3 2 2" xfId="41637"/>
    <cellStyle name="Normal 39 2 3 5 3 2 3" xfId="41638"/>
    <cellStyle name="Normal 39 2 3 5 3 2 4" xfId="41639"/>
    <cellStyle name="Normal 39 2 3 5 3 2 5" xfId="41640"/>
    <cellStyle name="Normal 39 2 3 5 3 2 6" xfId="41641"/>
    <cellStyle name="Normal 39 2 3 5 3 3" xfId="41642"/>
    <cellStyle name="Normal 39 2 3 5 3 4" xfId="41643"/>
    <cellStyle name="Normal 39 2 3 5 3 5" xfId="41644"/>
    <cellStyle name="Normal 39 2 3 5 3 6" xfId="41645"/>
    <cellStyle name="Normal 39 2 3 5 3 7" xfId="41646"/>
    <cellStyle name="Normal 39 2 3 5 4" xfId="41647"/>
    <cellStyle name="Normal 39 2 3 5 4 2" xfId="41648"/>
    <cellStyle name="Normal 39 2 3 5 4 3" xfId="41649"/>
    <cellStyle name="Normal 39 2 3 5 4 4" xfId="41650"/>
    <cellStyle name="Normal 39 2 3 5 4 5" xfId="41651"/>
    <cellStyle name="Normal 39 2 3 5 4 6" xfId="41652"/>
    <cellStyle name="Normal 39 2 3 5 5" xfId="41653"/>
    <cellStyle name="Normal 39 2 3 5 6" xfId="41654"/>
    <cellStyle name="Normal 39 2 3 5 7" xfId="41655"/>
    <cellStyle name="Normal 39 2 3 5 8" xfId="41656"/>
    <cellStyle name="Normal 39 2 3 5 9" xfId="41657"/>
    <cellStyle name="Normal 39 2 3 6" xfId="41658"/>
    <cellStyle name="Normal 39 2 3 6 2" xfId="41659"/>
    <cellStyle name="Normal 39 2 3 6 2 2" xfId="41660"/>
    <cellStyle name="Normal 39 2 3 6 2 2 2" xfId="41661"/>
    <cellStyle name="Normal 39 2 3 6 2 2 2 2" xfId="41662"/>
    <cellStyle name="Normal 39 2 3 6 2 2 2 3" xfId="41663"/>
    <cellStyle name="Normal 39 2 3 6 2 2 2 4" xfId="41664"/>
    <cellStyle name="Normal 39 2 3 6 2 2 2 5" xfId="41665"/>
    <cellStyle name="Normal 39 2 3 6 2 2 2 6" xfId="41666"/>
    <cellStyle name="Normal 39 2 3 6 2 2 3" xfId="41667"/>
    <cellStyle name="Normal 39 2 3 6 2 2 4" xfId="41668"/>
    <cellStyle name="Normal 39 2 3 6 2 2 5" xfId="41669"/>
    <cellStyle name="Normal 39 2 3 6 2 2 6" xfId="41670"/>
    <cellStyle name="Normal 39 2 3 6 2 2 7" xfId="41671"/>
    <cellStyle name="Normal 39 2 3 6 2 3" xfId="41672"/>
    <cellStyle name="Normal 39 2 3 6 2 3 2" xfId="41673"/>
    <cellStyle name="Normal 39 2 3 6 2 3 3" xfId="41674"/>
    <cellStyle name="Normal 39 2 3 6 2 3 4" xfId="41675"/>
    <cellStyle name="Normal 39 2 3 6 2 3 5" xfId="41676"/>
    <cellStyle name="Normal 39 2 3 6 2 3 6" xfId="41677"/>
    <cellStyle name="Normal 39 2 3 6 2 4" xfId="41678"/>
    <cellStyle name="Normal 39 2 3 6 2 5" xfId="41679"/>
    <cellStyle name="Normal 39 2 3 6 2 6" xfId="41680"/>
    <cellStyle name="Normal 39 2 3 6 2 7" xfId="41681"/>
    <cellStyle name="Normal 39 2 3 6 2 8" xfId="41682"/>
    <cellStyle name="Normal 39 2 3 6 3" xfId="41683"/>
    <cellStyle name="Normal 39 2 3 6 3 2" xfId="41684"/>
    <cellStyle name="Normal 39 2 3 6 3 2 2" xfId="41685"/>
    <cellStyle name="Normal 39 2 3 6 3 2 3" xfId="41686"/>
    <cellStyle name="Normal 39 2 3 6 3 2 4" xfId="41687"/>
    <cellStyle name="Normal 39 2 3 6 3 2 5" xfId="41688"/>
    <cellStyle name="Normal 39 2 3 6 3 2 6" xfId="41689"/>
    <cellStyle name="Normal 39 2 3 6 3 3" xfId="41690"/>
    <cellStyle name="Normal 39 2 3 6 3 4" xfId="41691"/>
    <cellStyle name="Normal 39 2 3 6 3 5" xfId="41692"/>
    <cellStyle name="Normal 39 2 3 6 3 6" xfId="41693"/>
    <cellStyle name="Normal 39 2 3 6 3 7" xfId="41694"/>
    <cellStyle name="Normal 39 2 3 6 4" xfId="41695"/>
    <cellStyle name="Normal 39 2 3 6 4 2" xfId="41696"/>
    <cellStyle name="Normal 39 2 3 6 4 3" xfId="41697"/>
    <cellStyle name="Normal 39 2 3 6 4 4" xfId="41698"/>
    <cellStyle name="Normal 39 2 3 6 4 5" xfId="41699"/>
    <cellStyle name="Normal 39 2 3 6 4 6" xfId="41700"/>
    <cellStyle name="Normal 39 2 3 6 5" xfId="41701"/>
    <cellStyle name="Normal 39 2 3 6 6" xfId="41702"/>
    <cellStyle name="Normal 39 2 3 6 7" xfId="41703"/>
    <cellStyle name="Normal 39 2 3 6 8" xfId="41704"/>
    <cellStyle name="Normal 39 2 3 6 9" xfId="41705"/>
    <cellStyle name="Normal 39 2 3 7" xfId="41706"/>
    <cellStyle name="Normal 39 2 3 7 2" xfId="41707"/>
    <cellStyle name="Normal 39 2 3 7 2 2" xfId="41708"/>
    <cellStyle name="Normal 39 2 3 7 2 2 2" xfId="41709"/>
    <cellStyle name="Normal 39 2 3 7 2 2 2 2" xfId="41710"/>
    <cellStyle name="Normal 39 2 3 7 2 2 2 3" xfId="41711"/>
    <cellStyle name="Normal 39 2 3 7 2 2 2 4" xfId="41712"/>
    <cellStyle name="Normal 39 2 3 7 2 2 2 5" xfId="41713"/>
    <cellStyle name="Normal 39 2 3 7 2 2 2 6" xfId="41714"/>
    <cellStyle name="Normal 39 2 3 7 2 2 3" xfId="41715"/>
    <cellStyle name="Normal 39 2 3 7 2 2 4" xfId="41716"/>
    <cellStyle name="Normal 39 2 3 7 2 2 5" xfId="41717"/>
    <cellStyle name="Normal 39 2 3 7 2 2 6" xfId="41718"/>
    <cellStyle name="Normal 39 2 3 7 2 2 7" xfId="41719"/>
    <cellStyle name="Normal 39 2 3 7 2 3" xfId="41720"/>
    <cellStyle name="Normal 39 2 3 7 2 3 2" xfId="41721"/>
    <cellStyle name="Normal 39 2 3 7 2 3 3" xfId="41722"/>
    <cellStyle name="Normal 39 2 3 7 2 3 4" xfId="41723"/>
    <cellStyle name="Normal 39 2 3 7 2 3 5" xfId="41724"/>
    <cellStyle name="Normal 39 2 3 7 2 3 6" xfId="41725"/>
    <cellStyle name="Normal 39 2 3 7 2 4" xfId="41726"/>
    <cellStyle name="Normal 39 2 3 7 2 5" xfId="41727"/>
    <cellStyle name="Normal 39 2 3 7 2 6" xfId="41728"/>
    <cellStyle name="Normal 39 2 3 7 2 7" xfId="41729"/>
    <cellStyle name="Normal 39 2 3 7 2 8" xfId="41730"/>
    <cellStyle name="Normal 39 2 3 7 3" xfId="41731"/>
    <cellStyle name="Normal 39 2 3 7 3 2" xfId="41732"/>
    <cellStyle name="Normal 39 2 3 7 3 2 2" xfId="41733"/>
    <cellStyle name="Normal 39 2 3 7 3 2 3" xfId="41734"/>
    <cellStyle name="Normal 39 2 3 7 3 2 4" xfId="41735"/>
    <cellStyle name="Normal 39 2 3 7 3 2 5" xfId="41736"/>
    <cellStyle name="Normal 39 2 3 7 3 2 6" xfId="41737"/>
    <cellStyle name="Normal 39 2 3 7 3 3" xfId="41738"/>
    <cellStyle name="Normal 39 2 3 7 3 4" xfId="41739"/>
    <cellStyle name="Normal 39 2 3 7 3 5" xfId="41740"/>
    <cellStyle name="Normal 39 2 3 7 3 6" xfId="41741"/>
    <cellStyle name="Normal 39 2 3 7 3 7" xfId="41742"/>
    <cellStyle name="Normal 39 2 3 7 4" xfId="41743"/>
    <cellStyle name="Normal 39 2 3 7 4 2" xfId="41744"/>
    <cellStyle name="Normal 39 2 3 7 4 3" xfId="41745"/>
    <cellStyle name="Normal 39 2 3 7 4 4" xfId="41746"/>
    <cellStyle name="Normal 39 2 3 7 4 5" xfId="41747"/>
    <cellStyle name="Normal 39 2 3 7 4 6" xfId="41748"/>
    <cellStyle name="Normal 39 2 3 7 5" xfId="41749"/>
    <cellStyle name="Normal 39 2 3 7 6" xfId="41750"/>
    <cellStyle name="Normal 39 2 3 7 7" xfId="41751"/>
    <cellStyle name="Normal 39 2 3 7 8" xfId="41752"/>
    <cellStyle name="Normal 39 2 3 7 9" xfId="41753"/>
    <cellStyle name="Normal 39 2 3 8" xfId="41754"/>
    <cellStyle name="Normal 39 2 3 8 2" xfId="41755"/>
    <cellStyle name="Normal 39 2 3 8 2 2" xfId="41756"/>
    <cellStyle name="Normal 39 2 3 8 2 2 2" xfId="41757"/>
    <cellStyle name="Normal 39 2 3 8 2 2 3" xfId="41758"/>
    <cellStyle name="Normal 39 2 3 8 2 2 4" xfId="41759"/>
    <cellStyle name="Normal 39 2 3 8 2 2 5" xfId="41760"/>
    <cellStyle name="Normal 39 2 3 8 2 2 6" xfId="41761"/>
    <cellStyle name="Normal 39 2 3 8 2 3" xfId="41762"/>
    <cellStyle name="Normal 39 2 3 8 2 4" xfId="41763"/>
    <cellStyle name="Normal 39 2 3 8 2 5" xfId="41764"/>
    <cellStyle name="Normal 39 2 3 8 2 6" xfId="41765"/>
    <cellStyle name="Normal 39 2 3 8 2 7" xfId="41766"/>
    <cellStyle name="Normal 39 2 3 8 3" xfId="41767"/>
    <cellStyle name="Normal 39 2 3 8 3 2" xfId="41768"/>
    <cellStyle name="Normal 39 2 3 8 3 3" xfId="41769"/>
    <cellStyle name="Normal 39 2 3 8 3 4" xfId="41770"/>
    <cellStyle name="Normal 39 2 3 8 3 5" xfId="41771"/>
    <cellStyle name="Normal 39 2 3 8 3 6" xfId="41772"/>
    <cellStyle name="Normal 39 2 3 8 4" xfId="41773"/>
    <cellStyle name="Normal 39 2 3 8 5" xfId="41774"/>
    <cellStyle name="Normal 39 2 3 8 6" xfId="41775"/>
    <cellStyle name="Normal 39 2 3 8 7" xfId="41776"/>
    <cellStyle name="Normal 39 2 3 8 8" xfId="41777"/>
    <cellStyle name="Normal 39 2 3 9" xfId="41778"/>
    <cellStyle name="Normal 39 2 3 9 2" xfId="41779"/>
    <cellStyle name="Normal 39 2 3 9 2 2" xfId="41780"/>
    <cellStyle name="Normal 39 2 3 9 2 3" xfId="41781"/>
    <cellStyle name="Normal 39 2 3 9 2 4" xfId="41782"/>
    <cellStyle name="Normal 39 2 3 9 2 5" xfId="41783"/>
    <cellStyle name="Normal 39 2 3 9 2 6" xfId="41784"/>
    <cellStyle name="Normal 39 2 3 9 3" xfId="41785"/>
    <cellStyle name="Normal 39 2 3 9 4" xfId="41786"/>
    <cellStyle name="Normal 39 2 3 9 5" xfId="41787"/>
    <cellStyle name="Normal 39 2 3 9 6" xfId="41788"/>
    <cellStyle name="Normal 39 2 3 9 7" xfId="41789"/>
    <cellStyle name="Normal 39 2 4" xfId="41790"/>
    <cellStyle name="Normal 39 2 4 10" xfId="41791"/>
    <cellStyle name="Normal 39 2 4 11" xfId="41792"/>
    <cellStyle name="Normal 39 2 4 12" xfId="41793"/>
    <cellStyle name="Normal 39 2 4 13" xfId="41794"/>
    <cellStyle name="Normal 39 2 4 14" xfId="41795"/>
    <cellStyle name="Normal 39 2 4 2" xfId="41796"/>
    <cellStyle name="Normal 39 2 4 2 2" xfId="41797"/>
    <cellStyle name="Normal 39 2 4 2 2 2" xfId="41798"/>
    <cellStyle name="Normal 39 2 4 2 2 2 2" xfId="41799"/>
    <cellStyle name="Normal 39 2 4 2 2 2 2 2" xfId="41800"/>
    <cellStyle name="Normal 39 2 4 2 2 2 2 3" xfId="41801"/>
    <cellStyle name="Normal 39 2 4 2 2 2 2 4" xfId="41802"/>
    <cellStyle name="Normal 39 2 4 2 2 2 2 5" xfId="41803"/>
    <cellStyle name="Normal 39 2 4 2 2 2 2 6" xfId="41804"/>
    <cellStyle name="Normal 39 2 4 2 2 2 3" xfId="41805"/>
    <cellStyle name="Normal 39 2 4 2 2 2 4" xfId="41806"/>
    <cellStyle name="Normal 39 2 4 2 2 2 5" xfId="41807"/>
    <cellStyle name="Normal 39 2 4 2 2 2 6" xfId="41808"/>
    <cellStyle name="Normal 39 2 4 2 2 2 7" xfId="41809"/>
    <cellStyle name="Normal 39 2 4 2 2 3" xfId="41810"/>
    <cellStyle name="Normal 39 2 4 2 2 3 2" xfId="41811"/>
    <cellStyle name="Normal 39 2 4 2 2 3 3" xfId="41812"/>
    <cellStyle name="Normal 39 2 4 2 2 3 4" xfId="41813"/>
    <cellStyle name="Normal 39 2 4 2 2 3 5" xfId="41814"/>
    <cellStyle name="Normal 39 2 4 2 2 3 6" xfId="41815"/>
    <cellStyle name="Normal 39 2 4 2 2 4" xfId="41816"/>
    <cellStyle name="Normal 39 2 4 2 2 5" xfId="41817"/>
    <cellStyle name="Normal 39 2 4 2 2 6" xfId="41818"/>
    <cellStyle name="Normal 39 2 4 2 2 7" xfId="41819"/>
    <cellStyle name="Normal 39 2 4 2 2 8" xfId="41820"/>
    <cellStyle name="Normal 39 2 4 2 3" xfId="41821"/>
    <cellStyle name="Normal 39 2 4 2 3 2" xfId="41822"/>
    <cellStyle name="Normal 39 2 4 2 3 2 2" xfId="41823"/>
    <cellStyle name="Normal 39 2 4 2 3 2 3" xfId="41824"/>
    <cellStyle name="Normal 39 2 4 2 3 2 4" xfId="41825"/>
    <cellStyle name="Normal 39 2 4 2 3 2 5" xfId="41826"/>
    <cellStyle name="Normal 39 2 4 2 3 2 6" xfId="41827"/>
    <cellStyle name="Normal 39 2 4 2 3 3" xfId="41828"/>
    <cellStyle name="Normal 39 2 4 2 3 4" xfId="41829"/>
    <cellStyle name="Normal 39 2 4 2 3 5" xfId="41830"/>
    <cellStyle name="Normal 39 2 4 2 3 6" xfId="41831"/>
    <cellStyle name="Normal 39 2 4 2 3 7" xfId="41832"/>
    <cellStyle name="Normal 39 2 4 2 4" xfId="41833"/>
    <cellStyle name="Normal 39 2 4 2 4 2" xfId="41834"/>
    <cellStyle name="Normal 39 2 4 2 4 3" xfId="41835"/>
    <cellStyle name="Normal 39 2 4 2 4 4" xfId="41836"/>
    <cellStyle name="Normal 39 2 4 2 4 5" xfId="41837"/>
    <cellStyle name="Normal 39 2 4 2 4 6" xfId="41838"/>
    <cellStyle name="Normal 39 2 4 2 5" xfId="41839"/>
    <cellStyle name="Normal 39 2 4 2 6" xfId="41840"/>
    <cellStyle name="Normal 39 2 4 2 7" xfId="41841"/>
    <cellStyle name="Normal 39 2 4 2 8" xfId="41842"/>
    <cellStyle name="Normal 39 2 4 2 9" xfId="41843"/>
    <cellStyle name="Normal 39 2 4 3" xfId="41844"/>
    <cellStyle name="Normal 39 2 4 3 2" xfId="41845"/>
    <cellStyle name="Normal 39 2 4 3 2 2" xfId="41846"/>
    <cellStyle name="Normal 39 2 4 3 2 2 2" xfId="41847"/>
    <cellStyle name="Normal 39 2 4 3 2 2 2 2" xfId="41848"/>
    <cellStyle name="Normal 39 2 4 3 2 2 2 3" xfId="41849"/>
    <cellStyle name="Normal 39 2 4 3 2 2 2 4" xfId="41850"/>
    <cellStyle name="Normal 39 2 4 3 2 2 2 5" xfId="41851"/>
    <cellStyle name="Normal 39 2 4 3 2 2 2 6" xfId="41852"/>
    <cellStyle name="Normal 39 2 4 3 2 2 3" xfId="41853"/>
    <cellStyle name="Normal 39 2 4 3 2 2 4" xfId="41854"/>
    <cellStyle name="Normal 39 2 4 3 2 2 5" xfId="41855"/>
    <cellStyle name="Normal 39 2 4 3 2 2 6" xfId="41856"/>
    <cellStyle name="Normal 39 2 4 3 2 2 7" xfId="41857"/>
    <cellStyle name="Normal 39 2 4 3 2 3" xfId="41858"/>
    <cellStyle name="Normal 39 2 4 3 2 3 2" xfId="41859"/>
    <cellStyle name="Normal 39 2 4 3 2 3 3" xfId="41860"/>
    <cellStyle name="Normal 39 2 4 3 2 3 4" xfId="41861"/>
    <cellStyle name="Normal 39 2 4 3 2 3 5" xfId="41862"/>
    <cellStyle name="Normal 39 2 4 3 2 3 6" xfId="41863"/>
    <cellStyle name="Normal 39 2 4 3 2 4" xfId="41864"/>
    <cellStyle name="Normal 39 2 4 3 2 5" xfId="41865"/>
    <cellStyle name="Normal 39 2 4 3 2 6" xfId="41866"/>
    <cellStyle name="Normal 39 2 4 3 2 7" xfId="41867"/>
    <cellStyle name="Normal 39 2 4 3 2 8" xfId="41868"/>
    <cellStyle name="Normal 39 2 4 3 3" xfId="41869"/>
    <cellStyle name="Normal 39 2 4 3 3 2" xfId="41870"/>
    <cellStyle name="Normal 39 2 4 3 3 2 2" xfId="41871"/>
    <cellStyle name="Normal 39 2 4 3 3 2 3" xfId="41872"/>
    <cellStyle name="Normal 39 2 4 3 3 2 4" xfId="41873"/>
    <cellStyle name="Normal 39 2 4 3 3 2 5" xfId="41874"/>
    <cellStyle name="Normal 39 2 4 3 3 2 6" xfId="41875"/>
    <cellStyle name="Normal 39 2 4 3 3 3" xfId="41876"/>
    <cellStyle name="Normal 39 2 4 3 3 4" xfId="41877"/>
    <cellStyle name="Normal 39 2 4 3 3 5" xfId="41878"/>
    <cellStyle name="Normal 39 2 4 3 3 6" xfId="41879"/>
    <cellStyle name="Normal 39 2 4 3 3 7" xfId="41880"/>
    <cellStyle name="Normal 39 2 4 3 4" xfId="41881"/>
    <cellStyle name="Normal 39 2 4 3 4 2" xfId="41882"/>
    <cellStyle name="Normal 39 2 4 3 4 3" xfId="41883"/>
    <cellStyle name="Normal 39 2 4 3 4 4" xfId="41884"/>
    <cellStyle name="Normal 39 2 4 3 4 5" xfId="41885"/>
    <cellStyle name="Normal 39 2 4 3 4 6" xfId="41886"/>
    <cellStyle name="Normal 39 2 4 3 5" xfId="41887"/>
    <cellStyle name="Normal 39 2 4 3 6" xfId="41888"/>
    <cellStyle name="Normal 39 2 4 3 7" xfId="41889"/>
    <cellStyle name="Normal 39 2 4 3 8" xfId="41890"/>
    <cellStyle name="Normal 39 2 4 3 9" xfId="41891"/>
    <cellStyle name="Normal 39 2 4 4" xfId="41892"/>
    <cellStyle name="Normal 39 2 4 4 2" xfId="41893"/>
    <cellStyle name="Normal 39 2 4 4 2 2" xfId="41894"/>
    <cellStyle name="Normal 39 2 4 4 2 2 2" xfId="41895"/>
    <cellStyle name="Normal 39 2 4 4 2 2 2 2" xfId="41896"/>
    <cellStyle name="Normal 39 2 4 4 2 2 2 3" xfId="41897"/>
    <cellStyle name="Normal 39 2 4 4 2 2 2 4" xfId="41898"/>
    <cellStyle name="Normal 39 2 4 4 2 2 2 5" xfId="41899"/>
    <cellStyle name="Normal 39 2 4 4 2 2 2 6" xfId="41900"/>
    <cellStyle name="Normal 39 2 4 4 2 2 3" xfId="41901"/>
    <cellStyle name="Normal 39 2 4 4 2 2 4" xfId="41902"/>
    <cellStyle name="Normal 39 2 4 4 2 2 5" xfId="41903"/>
    <cellStyle name="Normal 39 2 4 4 2 2 6" xfId="41904"/>
    <cellStyle name="Normal 39 2 4 4 2 2 7" xfId="41905"/>
    <cellStyle name="Normal 39 2 4 4 2 3" xfId="41906"/>
    <cellStyle name="Normal 39 2 4 4 2 3 2" xfId="41907"/>
    <cellStyle name="Normal 39 2 4 4 2 3 3" xfId="41908"/>
    <cellStyle name="Normal 39 2 4 4 2 3 4" xfId="41909"/>
    <cellStyle name="Normal 39 2 4 4 2 3 5" xfId="41910"/>
    <cellStyle name="Normal 39 2 4 4 2 3 6" xfId="41911"/>
    <cellStyle name="Normal 39 2 4 4 2 4" xfId="41912"/>
    <cellStyle name="Normal 39 2 4 4 2 5" xfId="41913"/>
    <cellStyle name="Normal 39 2 4 4 2 6" xfId="41914"/>
    <cellStyle name="Normal 39 2 4 4 2 7" xfId="41915"/>
    <cellStyle name="Normal 39 2 4 4 2 8" xfId="41916"/>
    <cellStyle name="Normal 39 2 4 4 3" xfId="41917"/>
    <cellStyle name="Normal 39 2 4 4 3 2" xfId="41918"/>
    <cellStyle name="Normal 39 2 4 4 3 2 2" xfId="41919"/>
    <cellStyle name="Normal 39 2 4 4 3 2 3" xfId="41920"/>
    <cellStyle name="Normal 39 2 4 4 3 2 4" xfId="41921"/>
    <cellStyle name="Normal 39 2 4 4 3 2 5" xfId="41922"/>
    <cellStyle name="Normal 39 2 4 4 3 2 6" xfId="41923"/>
    <cellStyle name="Normal 39 2 4 4 3 3" xfId="41924"/>
    <cellStyle name="Normal 39 2 4 4 3 4" xfId="41925"/>
    <cellStyle name="Normal 39 2 4 4 3 5" xfId="41926"/>
    <cellStyle name="Normal 39 2 4 4 3 6" xfId="41927"/>
    <cellStyle name="Normal 39 2 4 4 3 7" xfId="41928"/>
    <cellStyle name="Normal 39 2 4 4 4" xfId="41929"/>
    <cellStyle name="Normal 39 2 4 4 4 2" xfId="41930"/>
    <cellStyle name="Normal 39 2 4 4 4 3" xfId="41931"/>
    <cellStyle name="Normal 39 2 4 4 4 4" xfId="41932"/>
    <cellStyle name="Normal 39 2 4 4 4 5" xfId="41933"/>
    <cellStyle name="Normal 39 2 4 4 4 6" xfId="41934"/>
    <cellStyle name="Normal 39 2 4 4 5" xfId="41935"/>
    <cellStyle name="Normal 39 2 4 4 6" xfId="41936"/>
    <cellStyle name="Normal 39 2 4 4 7" xfId="41937"/>
    <cellStyle name="Normal 39 2 4 4 8" xfId="41938"/>
    <cellStyle name="Normal 39 2 4 4 9" xfId="41939"/>
    <cellStyle name="Normal 39 2 4 5" xfId="41940"/>
    <cellStyle name="Normal 39 2 4 5 2" xfId="41941"/>
    <cellStyle name="Normal 39 2 4 5 2 2" xfId="41942"/>
    <cellStyle name="Normal 39 2 4 5 2 2 2" xfId="41943"/>
    <cellStyle name="Normal 39 2 4 5 2 2 2 2" xfId="41944"/>
    <cellStyle name="Normal 39 2 4 5 2 2 2 3" xfId="41945"/>
    <cellStyle name="Normal 39 2 4 5 2 2 2 4" xfId="41946"/>
    <cellStyle name="Normal 39 2 4 5 2 2 2 5" xfId="41947"/>
    <cellStyle name="Normal 39 2 4 5 2 2 2 6" xfId="41948"/>
    <cellStyle name="Normal 39 2 4 5 2 2 3" xfId="41949"/>
    <cellStyle name="Normal 39 2 4 5 2 2 4" xfId="41950"/>
    <cellStyle name="Normal 39 2 4 5 2 2 5" xfId="41951"/>
    <cellStyle name="Normal 39 2 4 5 2 2 6" xfId="41952"/>
    <cellStyle name="Normal 39 2 4 5 2 2 7" xfId="41953"/>
    <cellStyle name="Normal 39 2 4 5 2 3" xfId="41954"/>
    <cellStyle name="Normal 39 2 4 5 2 3 2" xfId="41955"/>
    <cellStyle name="Normal 39 2 4 5 2 3 3" xfId="41956"/>
    <cellStyle name="Normal 39 2 4 5 2 3 4" xfId="41957"/>
    <cellStyle name="Normal 39 2 4 5 2 3 5" xfId="41958"/>
    <cellStyle name="Normal 39 2 4 5 2 3 6" xfId="41959"/>
    <cellStyle name="Normal 39 2 4 5 2 4" xfId="41960"/>
    <cellStyle name="Normal 39 2 4 5 2 5" xfId="41961"/>
    <cellStyle name="Normal 39 2 4 5 2 6" xfId="41962"/>
    <cellStyle name="Normal 39 2 4 5 2 7" xfId="41963"/>
    <cellStyle name="Normal 39 2 4 5 2 8" xfId="41964"/>
    <cellStyle name="Normal 39 2 4 5 3" xfId="41965"/>
    <cellStyle name="Normal 39 2 4 5 3 2" xfId="41966"/>
    <cellStyle name="Normal 39 2 4 5 3 2 2" xfId="41967"/>
    <cellStyle name="Normal 39 2 4 5 3 2 3" xfId="41968"/>
    <cellStyle name="Normal 39 2 4 5 3 2 4" xfId="41969"/>
    <cellStyle name="Normal 39 2 4 5 3 2 5" xfId="41970"/>
    <cellStyle name="Normal 39 2 4 5 3 2 6" xfId="41971"/>
    <cellStyle name="Normal 39 2 4 5 3 3" xfId="41972"/>
    <cellStyle name="Normal 39 2 4 5 3 4" xfId="41973"/>
    <cellStyle name="Normal 39 2 4 5 3 5" xfId="41974"/>
    <cellStyle name="Normal 39 2 4 5 3 6" xfId="41975"/>
    <cellStyle name="Normal 39 2 4 5 3 7" xfId="41976"/>
    <cellStyle name="Normal 39 2 4 5 4" xfId="41977"/>
    <cellStyle name="Normal 39 2 4 5 4 2" xfId="41978"/>
    <cellStyle name="Normal 39 2 4 5 4 3" xfId="41979"/>
    <cellStyle name="Normal 39 2 4 5 4 4" xfId="41980"/>
    <cellStyle name="Normal 39 2 4 5 4 5" xfId="41981"/>
    <cellStyle name="Normal 39 2 4 5 4 6" xfId="41982"/>
    <cellStyle name="Normal 39 2 4 5 5" xfId="41983"/>
    <cellStyle name="Normal 39 2 4 5 6" xfId="41984"/>
    <cellStyle name="Normal 39 2 4 5 7" xfId="41985"/>
    <cellStyle name="Normal 39 2 4 5 8" xfId="41986"/>
    <cellStyle name="Normal 39 2 4 5 9" xfId="41987"/>
    <cellStyle name="Normal 39 2 4 6" xfId="41988"/>
    <cellStyle name="Normal 39 2 4 6 2" xfId="41989"/>
    <cellStyle name="Normal 39 2 4 6 2 2" xfId="41990"/>
    <cellStyle name="Normal 39 2 4 6 2 2 2" xfId="41991"/>
    <cellStyle name="Normal 39 2 4 6 2 2 2 2" xfId="41992"/>
    <cellStyle name="Normal 39 2 4 6 2 2 2 3" xfId="41993"/>
    <cellStyle name="Normal 39 2 4 6 2 2 2 4" xfId="41994"/>
    <cellStyle name="Normal 39 2 4 6 2 2 2 5" xfId="41995"/>
    <cellStyle name="Normal 39 2 4 6 2 2 2 6" xfId="41996"/>
    <cellStyle name="Normal 39 2 4 6 2 2 3" xfId="41997"/>
    <cellStyle name="Normal 39 2 4 6 2 2 4" xfId="41998"/>
    <cellStyle name="Normal 39 2 4 6 2 2 5" xfId="41999"/>
    <cellStyle name="Normal 39 2 4 6 2 2 6" xfId="42000"/>
    <cellStyle name="Normal 39 2 4 6 2 2 7" xfId="42001"/>
    <cellStyle name="Normal 39 2 4 6 2 3" xfId="42002"/>
    <cellStyle name="Normal 39 2 4 6 2 3 2" xfId="42003"/>
    <cellStyle name="Normal 39 2 4 6 2 3 3" xfId="42004"/>
    <cellStyle name="Normal 39 2 4 6 2 3 4" xfId="42005"/>
    <cellStyle name="Normal 39 2 4 6 2 3 5" xfId="42006"/>
    <cellStyle name="Normal 39 2 4 6 2 3 6" xfId="42007"/>
    <cellStyle name="Normal 39 2 4 6 2 4" xfId="42008"/>
    <cellStyle name="Normal 39 2 4 6 2 5" xfId="42009"/>
    <cellStyle name="Normal 39 2 4 6 2 6" xfId="42010"/>
    <cellStyle name="Normal 39 2 4 6 2 7" xfId="42011"/>
    <cellStyle name="Normal 39 2 4 6 2 8" xfId="42012"/>
    <cellStyle name="Normal 39 2 4 6 3" xfId="42013"/>
    <cellStyle name="Normal 39 2 4 6 3 2" xfId="42014"/>
    <cellStyle name="Normal 39 2 4 6 3 2 2" xfId="42015"/>
    <cellStyle name="Normal 39 2 4 6 3 2 3" xfId="42016"/>
    <cellStyle name="Normal 39 2 4 6 3 2 4" xfId="42017"/>
    <cellStyle name="Normal 39 2 4 6 3 2 5" xfId="42018"/>
    <cellStyle name="Normal 39 2 4 6 3 2 6" xfId="42019"/>
    <cellStyle name="Normal 39 2 4 6 3 3" xfId="42020"/>
    <cellStyle name="Normal 39 2 4 6 3 4" xfId="42021"/>
    <cellStyle name="Normal 39 2 4 6 3 5" xfId="42022"/>
    <cellStyle name="Normal 39 2 4 6 3 6" xfId="42023"/>
    <cellStyle name="Normal 39 2 4 6 3 7" xfId="42024"/>
    <cellStyle name="Normal 39 2 4 6 4" xfId="42025"/>
    <cellStyle name="Normal 39 2 4 6 4 2" xfId="42026"/>
    <cellStyle name="Normal 39 2 4 6 4 3" xfId="42027"/>
    <cellStyle name="Normal 39 2 4 6 4 4" xfId="42028"/>
    <cellStyle name="Normal 39 2 4 6 4 5" xfId="42029"/>
    <cellStyle name="Normal 39 2 4 6 4 6" xfId="42030"/>
    <cellStyle name="Normal 39 2 4 6 5" xfId="42031"/>
    <cellStyle name="Normal 39 2 4 6 6" xfId="42032"/>
    <cellStyle name="Normal 39 2 4 6 7" xfId="42033"/>
    <cellStyle name="Normal 39 2 4 6 8" xfId="42034"/>
    <cellStyle name="Normal 39 2 4 6 9" xfId="42035"/>
    <cellStyle name="Normal 39 2 4 7" xfId="42036"/>
    <cellStyle name="Normal 39 2 4 7 2" xfId="42037"/>
    <cellStyle name="Normal 39 2 4 7 2 2" xfId="42038"/>
    <cellStyle name="Normal 39 2 4 7 2 2 2" xfId="42039"/>
    <cellStyle name="Normal 39 2 4 7 2 2 3" xfId="42040"/>
    <cellStyle name="Normal 39 2 4 7 2 2 4" xfId="42041"/>
    <cellStyle name="Normal 39 2 4 7 2 2 5" xfId="42042"/>
    <cellStyle name="Normal 39 2 4 7 2 2 6" xfId="42043"/>
    <cellStyle name="Normal 39 2 4 7 2 3" xfId="42044"/>
    <cellStyle name="Normal 39 2 4 7 2 4" xfId="42045"/>
    <cellStyle name="Normal 39 2 4 7 2 5" xfId="42046"/>
    <cellStyle name="Normal 39 2 4 7 2 6" xfId="42047"/>
    <cellStyle name="Normal 39 2 4 7 2 7" xfId="42048"/>
    <cellStyle name="Normal 39 2 4 7 3" xfId="42049"/>
    <cellStyle name="Normal 39 2 4 7 3 2" xfId="42050"/>
    <cellStyle name="Normal 39 2 4 7 3 3" xfId="42051"/>
    <cellStyle name="Normal 39 2 4 7 3 4" xfId="42052"/>
    <cellStyle name="Normal 39 2 4 7 3 5" xfId="42053"/>
    <cellStyle name="Normal 39 2 4 7 3 6" xfId="42054"/>
    <cellStyle name="Normal 39 2 4 7 4" xfId="42055"/>
    <cellStyle name="Normal 39 2 4 7 5" xfId="42056"/>
    <cellStyle name="Normal 39 2 4 7 6" xfId="42057"/>
    <cellStyle name="Normal 39 2 4 7 7" xfId="42058"/>
    <cellStyle name="Normal 39 2 4 7 8" xfId="42059"/>
    <cellStyle name="Normal 39 2 4 8" xfId="42060"/>
    <cellStyle name="Normal 39 2 4 8 2" xfId="42061"/>
    <cellStyle name="Normal 39 2 4 8 2 2" xfId="42062"/>
    <cellStyle name="Normal 39 2 4 8 2 3" xfId="42063"/>
    <cellStyle name="Normal 39 2 4 8 2 4" xfId="42064"/>
    <cellStyle name="Normal 39 2 4 8 2 5" xfId="42065"/>
    <cellStyle name="Normal 39 2 4 8 2 6" xfId="42066"/>
    <cellStyle name="Normal 39 2 4 8 3" xfId="42067"/>
    <cellStyle name="Normal 39 2 4 8 4" xfId="42068"/>
    <cellStyle name="Normal 39 2 4 8 5" xfId="42069"/>
    <cellStyle name="Normal 39 2 4 8 6" xfId="42070"/>
    <cellStyle name="Normal 39 2 4 8 7" xfId="42071"/>
    <cellStyle name="Normal 39 2 4 9" xfId="42072"/>
    <cellStyle name="Normal 39 2 4 9 2" xfId="42073"/>
    <cellStyle name="Normal 39 2 4 9 3" xfId="42074"/>
    <cellStyle name="Normal 39 2 4 9 4" xfId="42075"/>
    <cellStyle name="Normal 39 2 4 9 5" xfId="42076"/>
    <cellStyle name="Normal 39 2 4 9 6" xfId="42077"/>
    <cellStyle name="Normal 39 2 5" xfId="42078"/>
    <cellStyle name="Normal 39 2 5 10" xfId="42079"/>
    <cellStyle name="Normal 39 2 5 11" xfId="42080"/>
    <cellStyle name="Normal 39 2 5 12" xfId="42081"/>
    <cellStyle name="Normal 39 2 5 13" xfId="42082"/>
    <cellStyle name="Normal 39 2 5 14" xfId="42083"/>
    <cellStyle name="Normal 39 2 5 2" xfId="42084"/>
    <cellStyle name="Normal 39 2 5 2 2" xfId="42085"/>
    <cellStyle name="Normal 39 2 5 2 2 2" xfId="42086"/>
    <cellStyle name="Normal 39 2 5 2 2 2 2" xfId="42087"/>
    <cellStyle name="Normal 39 2 5 2 2 2 2 2" xfId="42088"/>
    <cellStyle name="Normal 39 2 5 2 2 2 2 3" xfId="42089"/>
    <cellStyle name="Normal 39 2 5 2 2 2 2 4" xfId="42090"/>
    <cellStyle name="Normal 39 2 5 2 2 2 2 5" xfId="42091"/>
    <cellStyle name="Normal 39 2 5 2 2 2 2 6" xfId="42092"/>
    <cellStyle name="Normal 39 2 5 2 2 2 3" xfId="42093"/>
    <cellStyle name="Normal 39 2 5 2 2 2 4" xfId="42094"/>
    <cellStyle name="Normal 39 2 5 2 2 2 5" xfId="42095"/>
    <cellStyle name="Normal 39 2 5 2 2 2 6" xfId="42096"/>
    <cellStyle name="Normal 39 2 5 2 2 2 7" xfId="42097"/>
    <cellStyle name="Normal 39 2 5 2 2 3" xfId="42098"/>
    <cellStyle name="Normal 39 2 5 2 2 3 2" xfId="42099"/>
    <cellStyle name="Normal 39 2 5 2 2 3 3" xfId="42100"/>
    <cellStyle name="Normal 39 2 5 2 2 3 4" xfId="42101"/>
    <cellStyle name="Normal 39 2 5 2 2 3 5" xfId="42102"/>
    <cellStyle name="Normal 39 2 5 2 2 3 6" xfId="42103"/>
    <cellStyle name="Normal 39 2 5 2 2 4" xfId="42104"/>
    <cellStyle name="Normal 39 2 5 2 2 5" xfId="42105"/>
    <cellStyle name="Normal 39 2 5 2 2 6" xfId="42106"/>
    <cellStyle name="Normal 39 2 5 2 2 7" xfId="42107"/>
    <cellStyle name="Normal 39 2 5 2 2 8" xfId="42108"/>
    <cellStyle name="Normal 39 2 5 2 3" xfId="42109"/>
    <cellStyle name="Normal 39 2 5 2 3 2" xfId="42110"/>
    <cellStyle name="Normal 39 2 5 2 3 2 2" xfId="42111"/>
    <cellStyle name="Normal 39 2 5 2 3 2 3" xfId="42112"/>
    <cellStyle name="Normal 39 2 5 2 3 2 4" xfId="42113"/>
    <cellStyle name="Normal 39 2 5 2 3 2 5" xfId="42114"/>
    <cellStyle name="Normal 39 2 5 2 3 2 6" xfId="42115"/>
    <cellStyle name="Normal 39 2 5 2 3 3" xfId="42116"/>
    <cellStyle name="Normal 39 2 5 2 3 4" xfId="42117"/>
    <cellStyle name="Normal 39 2 5 2 3 5" xfId="42118"/>
    <cellStyle name="Normal 39 2 5 2 3 6" xfId="42119"/>
    <cellStyle name="Normal 39 2 5 2 3 7" xfId="42120"/>
    <cellStyle name="Normal 39 2 5 2 4" xfId="42121"/>
    <cellStyle name="Normal 39 2 5 2 4 2" xfId="42122"/>
    <cellStyle name="Normal 39 2 5 2 4 3" xfId="42123"/>
    <cellStyle name="Normal 39 2 5 2 4 4" xfId="42124"/>
    <cellStyle name="Normal 39 2 5 2 4 5" xfId="42125"/>
    <cellStyle name="Normal 39 2 5 2 4 6" xfId="42126"/>
    <cellStyle name="Normal 39 2 5 2 5" xfId="42127"/>
    <cellStyle name="Normal 39 2 5 2 6" xfId="42128"/>
    <cellStyle name="Normal 39 2 5 2 7" xfId="42129"/>
    <cellStyle name="Normal 39 2 5 2 8" xfId="42130"/>
    <cellStyle name="Normal 39 2 5 2 9" xfId="42131"/>
    <cellStyle name="Normal 39 2 5 3" xfId="42132"/>
    <cellStyle name="Normal 39 2 5 3 2" xfId="42133"/>
    <cellStyle name="Normal 39 2 5 3 2 2" xfId="42134"/>
    <cellStyle name="Normal 39 2 5 3 2 2 2" xfId="42135"/>
    <cellStyle name="Normal 39 2 5 3 2 2 2 2" xfId="42136"/>
    <cellStyle name="Normal 39 2 5 3 2 2 2 3" xfId="42137"/>
    <cellStyle name="Normal 39 2 5 3 2 2 2 4" xfId="42138"/>
    <cellStyle name="Normal 39 2 5 3 2 2 2 5" xfId="42139"/>
    <cellStyle name="Normal 39 2 5 3 2 2 2 6" xfId="42140"/>
    <cellStyle name="Normal 39 2 5 3 2 2 3" xfId="42141"/>
    <cellStyle name="Normal 39 2 5 3 2 2 4" xfId="42142"/>
    <cellStyle name="Normal 39 2 5 3 2 2 5" xfId="42143"/>
    <cellStyle name="Normal 39 2 5 3 2 2 6" xfId="42144"/>
    <cellStyle name="Normal 39 2 5 3 2 2 7" xfId="42145"/>
    <cellStyle name="Normal 39 2 5 3 2 3" xfId="42146"/>
    <cellStyle name="Normal 39 2 5 3 2 3 2" xfId="42147"/>
    <cellStyle name="Normal 39 2 5 3 2 3 3" xfId="42148"/>
    <cellStyle name="Normal 39 2 5 3 2 3 4" xfId="42149"/>
    <cellStyle name="Normal 39 2 5 3 2 3 5" xfId="42150"/>
    <cellStyle name="Normal 39 2 5 3 2 3 6" xfId="42151"/>
    <cellStyle name="Normal 39 2 5 3 2 4" xfId="42152"/>
    <cellStyle name="Normal 39 2 5 3 2 5" xfId="42153"/>
    <cellStyle name="Normal 39 2 5 3 2 6" xfId="42154"/>
    <cellStyle name="Normal 39 2 5 3 2 7" xfId="42155"/>
    <cellStyle name="Normal 39 2 5 3 2 8" xfId="42156"/>
    <cellStyle name="Normal 39 2 5 3 3" xfId="42157"/>
    <cellStyle name="Normal 39 2 5 3 3 2" xfId="42158"/>
    <cellStyle name="Normal 39 2 5 3 3 2 2" xfId="42159"/>
    <cellStyle name="Normal 39 2 5 3 3 2 3" xfId="42160"/>
    <cellStyle name="Normal 39 2 5 3 3 2 4" xfId="42161"/>
    <cellStyle name="Normal 39 2 5 3 3 2 5" xfId="42162"/>
    <cellStyle name="Normal 39 2 5 3 3 2 6" xfId="42163"/>
    <cellStyle name="Normal 39 2 5 3 3 3" xfId="42164"/>
    <cellStyle name="Normal 39 2 5 3 3 4" xfId="42165"/>
    <cellStyle name="Normal 39 2 5 3 3 5" xfId="42166"/>
    <cellStyle name="Normal 39 2 5 3 3 6" xfId="42167"/>
    <cellStyle name="Normal 39 2 5 3 3 7" xfId="42168"/>
    <cellStyle name="Normal 39 2 5 3 4" xfId="42169"/>
    <cellStyle name="Normal 39 2 5 3 4 2" xfId="42170"/>
    <cellStyle name="Normal 39 2 5 3 4 3" xfId="42171"/>
    <cellStyle name="Normal 39 2 5 3 4 4" xfId="42172"/>
    <cellStyle name="Normal 39 2 5 3 4 5" xfId="42173"/>
    <cellStyle name="Normal 39 2 5 3 4 6" xfId="42174"/>
    <cellStyle name="Normal 39 2 5 3 5" xfId="42175"/>
    <cellStyle name="Normal 39 2 5 3 6" xfId="42176"/>
    <cellStyle name="Normal 39 2 5 3 7" xfId="42177"/>
    <cellStyle name="Normal 39 2 5 3 8" xfId="42178"/>
    <cellStyle name="Normal 39 2 5 3 9" xfId="42179"/>
    <cellStyle name="Normal 39 2 5 4" xfId="42180"/>
    <cellStyle name="Normal 39 2 5 4 2" xfId="42181"/>
    <cellStyle name="Normal 39 2 5 4 2 2" xfId="42182"/>
    <cellStyle name="Normal 39 2 5 4 2 2 2" xfId="42183"/>
    <cellStyle name="Normal 39 2 5 4 2 2 2 2" xfId="42184"/>
    <cellStyle name="Normal 39 2 5 4 2 2 2 3" xfId="42185"/>
    <cellStyle name="Normal 39 2 5 4 2 2 2 4" xfId="42186"/>
    <cellStyle name="Normal 39 2 5 4 2 2 2 5" xfId="42187"/>
    <cellStyle name="Normal 39 2 5 4 2 2 2 6" xfId="42188"/>
    <cellStyle name="Normal 39 2 5 4 2 2 3" xfId="42189"/>
    <cellStyle name="Normal 39 2 5 4 2 2 4" xfId="42190"/>
    <cellStyle name="Normal 39 2 5 4 2 2 5" xfId="42191"/>
    <cellStyle name="Normal 39 2 5 4 2 2 6" xfId="42192"/>
    <cellStyle name="Normal 39 2 5 4 2 2 7" xfId="42193"/>
    <cellStyle name="Normal 39 2 5 4 2 3" xfId="42194"/>
    <cellStyle name="Normal 39 2 5 4 2 3 2" xfId="42195"/>
    <cellStyle name="Normal 39 2 5 4 2 3 3" xfId="42196"/>
    <cellStyle name="Normal 39 2 5 4 2 3 4" xfId="42197"/>
    <cellStyle name="Normal 39 2 5 4 2 3 5" xfId="42198"/>
    <cellStyle name="Normal 39 2 5 4 2 3 6" xfId="42199"/>
    <cellStyle name="Normal 39 2 5 4 2 4" xfId="42200"/>
    <cellStyle name="Normal 39 2 5 4 2 5" xfId="42201"/>
    <cellStyle name="Normal 39 2 5 4 2 6" xfId="42202"/>
    <cellStyle name="Normal 39 2 5 4 2 7" xfId="42203"/>
    <cellStyle name="Normal 39 2 5 4 2 8" xfId="42204"/>
    <cellStyle name="Normal 39 2 5 4 3" xfId="42205"/>
    <cellStyle name="Normal 39 2 5 4 3 2" xfId="42206"/>
    <cellStyle name="Normal 39 2 5 4 3 2 2" xfId="42207"/>
    <cellStyle name="Normal 39 2 5 4 3 2 3" xfId="42208"/>
    <cellStyle name="Normal 39 2 5 4 3 2 4" xfId="42209"/>
    <cellStyle name="Normal 39 2 5 4 3 2 5" xfId="42210"/>
    <cellStyle name="Normal 39 2 5 4 3 2 6" xfId="42211"/>
    <cellStyle name="Normal 39 2 5 4 3 3" xfId="42212"/>
    <cellStyle name="Normal 39 2 5 4 3 4" xfId="42213"/>
    <cellStyle name="Normal 39 2 5 4 3 5" xfId="42214"/>
    <cellStyle name="Normal 39 2 5 4 3 6" xfId="42215"/>
    <cellStyle name="Normal 39 2 5 4 3 7" xfId="42216"/>
    <cellStyle name="Normal 39 2 5 4 4" xfId="42217"/>
    <cellStyle name="Normal 39 2 5 4 4 2" xfId="42218"/>
    <cellStyle name="Normal 39 2 5 4 4 3" xfId="42219"/>
    <cellStyle name="Normal 39 2 5 4 4 4" xfId="42220"/>
    <cellStyle name="Normal 39 2 5 4 4 5" xfId="42221"/>
    <cellStyle name="Normal 39 2 5 4 4 6" xfId="42222"/>
    <cellStyle name="Normal 39 2 5 4 5" xfId="42223"/>
    <cellStyle name="Normal 39 2 5 4 6" xfId="42224"/>
    <cellStyle name="Normal 39 2 5 4 7" xfId="42225"/>
    <cellStyle name="Normal 39 2 5 4 8" xfId="42226"/>
    <cellStyle name="Normal 39 2 5 4 9" xfId="42227"/>
    <cellStyle name="Normal 39 2 5 5" xfId="42228"/>
    <cellStyle name="Normal 39 2 5 5 2" xfId="42229"/>
    <cellStyle name="Normal 39 2 5 5 2 2" xfId="42230"/>
    <cellStyle name="Normal 39 2 5 5 2 2 2" xfId="42231"/>
    <cellStyle name="Normal 39 2 5 5 2 2 2 2" xfId="42232"/>
    <cellStyle name="Normal 39 2 5 5 2 2 2 3" xfId="42233"/>
    <cellStyle name="Normal 39 2 5 5 2 2 2 4" xfId="42234"/>
    <cellStyle name="Normal 39 2 5 5 2 2 2 5" xfId="42235"/>
    <cellStyle name="Normal 39 2 5 5 2 2 2 6" xfId="42236"/>
    <cellStyle name="Normal 39 2 5 5 2 2 3" xfId="42237"/>
    <cellStyle name="Normal 39 2 5 5 2 2 4" xfId="42238"/>
    <cellStyle name="Normal 39 2 5 5 2 2 5" xfId="42239"/>
    <cellStyle name="Normal 39 2 5 5 2 2 6" xfId="42240"/>
    <cellStyle name="Normal 39 2 5 5 2 2 7" xfId="42241"/>
    <cellStyle name="Normal 39 2 5 5 2 3" xfId="42242"/>
    <cellStyle name="Normal 39 2 5 5 2 3 2" xfId="42243"/>
    <cellStyle name="Normal 39 2 5 5 2 3 3" xfId="42244"/>
    <cellStyle name="Normal 39 2 5 5 2 3 4" xfId="42245"/>
    <cellStyle name="Normal 39 2 5 5 2 3 5" xfId="42246"/>
    <cellStyle name="Normal 39 2 5 5 2 3 6" xfId="42247"/>
    <cellStyle name="Normal 39 2 5 5 2 4" xfId="42248"/>
    <cellStyle name="Normal 39 2 5 5 2 5" xfId="42249"/>
    <cellStyle name="Normal 39 2 5 5 2 6" xfId="42250"/>
    <cellStyle name="Normal 39 2 5 5 2 7" xfId="42251"/>
    <cellStyle name="Normal 39 2 5 5 2 8" xfId="42252"/>
    <cellStyle name="Normal 39 2 5 5 3" xfId="42253"/>
    <cellStyle name="Normal 39 2 5 5 3 2" xfId="42254"/>
    <cellStyle name="Normal 39 2 5 5 3 2 2" xfId="42255"/>
    <cellStyle name="Normal 39 2 5 5 3 2 3" xfId="42256"/>
    <cellStyle name="Normal 39 2 5 5 3 2 4" xfId="42257"/>
    <cellStyle name="Normal 39 2 5 5 3 2 5" xfId="42258"/>
    <cellStyle name="Normal 39 2 5 5 3 2 6" xfId="42259"/>
    <cellStyle name="Normal 39 2 5 5 3 3" xfId="42260"/>
    <cellStyle name="Normal 39 2 5 5 3 4" xfId="42261"/>
    <cellStyle name="Normal 39 2 5 5 3 5" xfId="42262"/>
    <cellStyle name="Normal 39 2 5 5 3 6" xfId="42263"/>
    <cellStyle name="Normal 39 2 5 5 3 7" xfId="42264"/>
    <cellStyle name="Normal 39 2 5 5 4" xfId="42265"/>
    <cellStyle name="Normal 39 2 5 5 4 2" xfId="42266"/>
    <cellStyle name="Normal 39 2 5 5 4 3" xfId="42267"/>
    <cellStyle name="Normal 39 2 5 5 4 4" xfId="42268"/>
    <cellStyle name="Normal 39 2 5 5 4 5" xfId="42269"/>
    <cellStyle name="Normal 39 2 5 5 4 6" xfId="42270"/>
    <cellStyle name="Normal 39 2 5 5 5" xfId="42271"/>
    <cellStyle name="Normal 39 2 5 5 6" xfId="42272"/>
    <cellStyle name="Normal 39 2 5 5 7" xfId="42273"/>
    <cellStyle name="Normal 39 2 5 5 8" xfId="42274"/>
    <cellStyle name="Normal 39 2 5 5 9" xfId="42275"/>
    <cellStyle name="Normal 39 2 5 6" xfId="42276"/>
    <cellStyle name="Normal 39 2 5 6 2" xfId="42277"/>
    <cellStyle name="Normal 39 2 5 6 2 2" xfId="42278"/>
    <cellStyle name="Normal 39 2 5 6 2 2 2" xfId="42279"/>
    <cellStyle name="Normal 39 2 5 6 2 2 2 2" xfId="42280"/>
    <cellStyle name="Normal 39 2 5 6 2 2 2 3" xfId="42281"/>
    <cellStyle name="Normal 39 2 5 6 2 2 2 4" xfId="42282"/>
    <cellStyle name="Normal 39 2 5 6 2 2 2 5" xfId="42283"/>
    <cellStyle name="Normal 39 2 5 6 2 2 2 6" xfId="42284"/>
    <cellStyle name="Normal 39 2 5 6 2 2 3" xfId="42285"/>
    <cellStyle name="Normal 39 2 5 6 2 2 4" xfId="42286"/>
    <cellStyle name="Normal 39 2 5 6 2 2 5" xfId="42287"/>
    <cellStyle name="Normal 39 2 5 6 2 2 6" xfId="42288"/>
    <cellStyle name="Normal 39 2 5 6 2 2 7" xfId="42289"/>
    <cellStyle name="Normal 39 2 5 6 2 3" xfId="42290"/>
    <cellStyle name="Normal 39 2 5 6 2 3 2" xfId="42291"/>
    <cellStyle name="Normal 39 2 5 6 2 3 3" xfId="42292"/>
    <cellStyle name="Normal 39 2 5 6 2 3 4" xfId="42293"/>
    <cellStyle name="Normal 39 2 5 6 2 3 5" xfId="42294"/>
    <cellStyle name="Normal 39 2 5 6 2 3 6" xfId="42295"/>
    <cellStyle name="Normal 39 2 5 6 2 4" xfId="42296"/>
    <cellStyle name="Normal 39 2 5 6 2 5" xfId="42297"/>
    <cellStyle name="Normal 39 2 5 6 2 6" xfId="42298"/>
    <cellStyle name="Normal 39 2 5 6 2 7" xfId="42299"/>
    <cellStyle name="Normal 39 2 5 6 2 8" xfId="42300"/>
    <cellStyle name="Normal 39 2 5 6 3" xfId="42301"/>
    <cellStyle name="Normal 39 2 5 6 3 2" xfId="42302"/>
    <cellStyle name="Normal 39 2 5 6 3 2 2" xfId="42303"/>
    <cellStyle name="Normal 39 2 5 6 3 2 3" xfId="42304"/>
    <cellStyle name="Normal 39 2 5 6 3 2 4" xfId="42305"/>
    <cellStyle name="Normal 39 2 5 6 3 2 5" xfId="42306"/>
    <cellStyle name="Normal 39 2 5 6 3 2 6" xfId="42307"/>
    <cellStyle name="Normal 39 2 5 6 3 3" xfId="42308"/>
    <cellStyle name="Normal 39 2 5 6 3 4" xfId="42309"/>
    <cellStyle name="Normal 39 2 5 6 3 5" xfId="42310"/>
    <cellStyle name="Normal 39 2 5 6 3 6" xfId="42311"/>
    <cellStyle name="Normal 39 2 5 6 3 7" xfId="42312"/>
    <cellStyle name="Normal 39 2 5 6 4" xfId="42313"/>
    <cellStyle name="Normal 39 2 5 6 4 2" xfId="42314"/>
    <cellStyle name="Normal 39 2 5 6 4 3" xfId="42315"/>
    <cellStyle name="Normal 39 2 5 6 4 4" xfId="42316"/>
    <cellStyle name="Normal 39 2 5 6 4 5" xfId="42317"/>
    <cellStyle name="Normal 39 2 5 6 4 6" xfId="42318"/>
    <cellStyle name="Normal 39 2 5 6 5" xfId="42319"/>
    <cellStyle name="Normal 39 2 5 6 6" xfId="42320"/>
    <cellStyle name="Normal 39 2 5 6 7" xfId="42321"/>
    <cellStyle name="Normal 39 2 5 6 8" xfId="42322"/>
    <cellStyle name="Normal 39 2 5 6 9" xfId="42323"/>
    <cellStyle name="Normal 39 2 5 7" xfId="42324"/>
    <cellStyle name="Normal 39 2 5 7 2" xfId="42325"/>
    <cellStyle name="Normal 39 2 5 7 2 2" xfId="42326"/>
    <cellStyle name="Normal 39 2 5 7 2 2 2" xfId="42327"/>
    <cellStyle name="Normal 39 2 5 7 2 2 3" xfId="42328"/>
    <cellStyle name="Normal 39 2 5 7 2 2 4" xfId="42329"/>
    <cellStyle name="Normal 39 2 5 7 2 2 5" xfId="42330"/>
    <cellStyle name="Normal 39 2 5 7 2 2 6" xfId="42331"/>
    <cellStyle name="Normal 39 2 5 7 2 3" xfId="42332"/>
    <cellStyle name="Normal 39 2 5 7 2 4" xfId="42333"/>
    <cellStyle name="Normal 39 2 5 7 2 5" xfId="42334"/>
    <cellStyle name="Normal 39 2 5 7 2 6" xfId="42335"/>
    <cellStyle name="Normal 39 2 5 7 2 7" xfId="42336"/>
    <cellStyle name="Normal 39 2 5 7 3" xfId="42337"/>
    <cellStyle name="Normal 39 2 5 7 3 2" xfId="42338"/>
    <cellStyle name="Normal 39 2 5 7 3 3" xfId="42339"/>
    <cellStyle name="Normal 39 2 5 7 3 4" xfId="42340"/>
    <cellStyle name="Normal 39 2 5 7 3 5" xfId="42341"/>
    <cellStyle name="Normal 39 2 5 7 3 6" xfId="42342"/>
    <cellStyle name="Normal 39 2 5 7 4" xfId="42343"/>
    <cellStyle name="Normal 39 2 5 7 5" xfId="42344"/>
    <cellStyle name="Normal 39 2 5 7 6" xfId="42345"/>
    <cellStyle name="Normal 39 2 5 7 7" xfId="42346"/>
    <cellStyle name="Normal 39 2 5 7 8" xfId="42347"/>
    <cellStyle name="Normal 39 2 5 8" xfId="42348"/>
    <cellStyle name="Normal 39 2 5 8 2" xfId="42349"/>
    <cellStyle name="Normal 39 2 5 8 2 2" xfId="42350"/>
    <cellStyle name="Normal 39 2 5 8 2 3" xfId="42351"/>
    <cellStyle name="Normal 39 2 5 8 2 4" xfId="42352"/>
    <cellStyle name="Normal 39 2 5 8 2 5" xfId="42353"/>
    <cellStyle name="Normal 39 2 5 8 2 6" xfId="42354"/>
    <cellStyle name="Normal 39 2 5 8 3" xfId="42355"/>
    <cellStyle name="Normal 39 2 5 8 4" xfId="42356"/>
    <cellStyle name="Normal 39 2 5 8 5" xfId="42357"/>
    <cellStyle name="Normal 39 2 5 8 6" xfId="42358"/>
    <cellStyle name="Normal 39 2 5 8 7" xfId="42359"/>
    <cellStyle name="Normal 39 2 5 9" xfId="42360"/>
    <cellStyle name="Normal 39 2 5 9 2" xfId="42361"/>
    <cellStyle name="Normal 39 2 5 9 3" xfId="42362"/>
    <cellStyle name="Normal 39 2 5 9 4" xfId="42363"/>
    <cellStyle name="Normal 39 2 5 9 5" xfId="42364"/>
    <cellStyle name="Normal 39 2 5 9 6" xfId="42365"/>
    <cellStyle name="Normal 39 2 6" xfId="42366"/>
    <cellStyle name="Normal 39 2 6 2" xfId="42367"/>
    <cellStyle name="Normal 39 2 6 2 2" xfId="42368"/>
    <cellStyle name="Normal 39 2 6 2 2 2" xfId="42369"/>
    <cellStyle name="Normal 39 2 6 2 2 2 2" xfId="42370"/>
    <cellStyle name="Normal 39 2 6 2 2 2 3" xfId="42371"/>
    <cellStyle name="Normal 39 2 6 2 2 2 4" xfId="42372"/>
    <cellStyle name="Normal 39 2 6 2 2 2 5" xfId="42373"/>
    <cellStyle name="Normal 39 2 6 2 2 2 6" xfId="42374"/>
    <cellStyle name="Normal 39 2 6 2 2 3" xfId="42375"/>
    <cellStyle name="Normal 39 2 6 2 2 4" xfId="42376"/>
    <cellStyle name="Normal 39 2 6 2 2 5" xfId="42377"/>
    <cellStyle name="Normal 39 2 6 2 2 6" xfId="42378"/>
    <cellStyle name="Normal 39 2 6 2 2 7" xfId="42379"/>
    <cellStyle name="Normal 39 2 6 2 3" xfId="42380"/>
    <cellStyle name="Normal 39 2 6 2 3 2" xfId="42381"/>
    <cellStyle name="Normal 39 2 6 2 3 3" xfId="42382"/>
    <cellStyle name="Normal 39 2 6 2 3 4" xfId="42383"/>
    <cellStyle name="Normal 39 2 6 2 3 5" xfId="42384"/>
    <cellStyle name="Normal 39 2 6 2 3 6" xfId="42385"/>
    <cellStyle name="Normal 39 2 6 2 4" xfId="42386"/>
    <cellStyle name="Normal 39 2 6 2 5" xfId="42387"/>
    <cellStyle name="Normal 39 2 6 2 6" xfId="42388"/>
    <cellStyle name="Normal 39 2 6 2 7" xfId="42389"/>
    <cellStyle name="Normal 39 2 6 2 8" xfId="42390"/>
    <cellStyle name="Normal 39 2 6 3" xfId="42391"/>
    <cellStyle name="Normal 39 2 6 3 2" xfId="42392"/>
    <cellStyle name="Normal 39 2 6 3 2 2" xfId="42393"/>
    <cellStyle name="Normal 39 2 6 3 2 3" xfId="42394"/>
    <cellStyle name="Normal 39 2 6 3 2 4" xfId="42395"/>
    <cellStyle name="Normal 39 2 6 3 2 5" xfId="42396"/>
    <cellStyle name="Normal 39 2 6 3 2 6" xfId="42397"/>
    <cellStyle name="Normal 39 2 6 3 3" xfId="42398"/>
    <cellStyle name="Normal 39 2 6 3 4" xfId="42399"/>
    <cellStyle name="Normal 39 2 6 3 5" xfId="42400"/>
    <cellStyle name="Normal 39 2 6 3 6" xfId="42401"/>
    <cellStyle name="Normal 39 2 6 3 7" xfId="42402"/>
    <cellStyle name="Normal 39 2 6 4" xfId="42403"/>
    <cellStyle name="Normal 39 2 6 4 2" xfId="42404"/>
    <cellStyle name="Normal 39 2 6 4 3" xfId="42405"/>
    <cellStyle name="Normal 39 2 6 4 4" xfId="42406"/>
    <cellStyle name="Normal 39 2 6 4 5" xfId="42407"/>
    <cellStyle name="Normal 39 2 6 4 6" xfId="42408"/>
    <cellStyle name="Normal 39 2 6 5" xfId="42409"/>
    <cellStyle name="Normal 39 2 6 6" xfId="42410"/>
    <cellStyle name="Normal 39 2 6 7" xfId="42411"/>
    <cellStyle name="Normal 39 2 6 8" xfId="42412"/>
    <cellStyle name="Normal 39 2 6 9" xfId="42413"/>
    <cellStyle name="Normal 39 2 7" xfId="42414"/>
    <cellStyle name="Normal 39 2 7 2" xfId="42415"/>
    <cellStyle name="Normal 39 2 7 2 2" xfId="42416"/>
    <cellStyle name="Normal 39 2 7 2 2 2" xfId="42417"/>
    <cellStyle name="Normal 39 2 7 2 2 2 2" xfId="42418"/>
    <cellStyle name="Normal 39 2 7 2 2 2 3" xfId="42419"/>
    <cellStyle name="Normal 39 2 7 2 2 2 4" xfId="42420"/>
    <cellStyle name="Normal 39 2 7 2 2 2 5" xfId="42421"/>
    <cellStyle name="Normal 39 2 7 2 2 2 6" xfId="42422"/>
    <cellStyle name="Normal 39 2 7 2 2 3" xfId="42423"/>
    <cellStyle name="Normal 39 2 7 2 2 4" xfId="42424"/>
    <cellStyle name="Normal 39 2 7 2 2 5" xfId="42425"/>
    <cellStyle name="Normal 39 2 7 2 2 6" xfId="42426"/>
    <cellStyle name="Normal 39 2 7 2 2 7" xfId="42427"/>
    <cellStyle name="Normal 39 2 7 2 3" xfId="42428"/>
    <cellStyle name="Normal 39 2 7 2 3 2" xfId="42429"/>
    <cellStyle name="Normal 39 2 7 2 3 3" xfId="42430"/>
    <cellStyle name="Normal 39 2 7 2 3 4" xfId="42431"/>
    <cellStyle name="Normal 39 2 7 2 3 5" xfId="42432"/>
    <cellStyle name="Normal 39 2 7 2 3 6" xfId="42433"/>
    <cellStyle name="Normal 39 2 7 2 4" xfId="42434"/>
    <cellStyle name="Normal 39 2 7 2 5" xfId="42435"/>
    <cellStyle name="Normal 39 2 7 2 6" xfId="42436"/>
    <cellStyle name="Normal 39 2 7 2 7" xfId="42437"/>
    <cellStyle name="Normal 39 2 7 2 8" xfId="42438"/>
    <cellStyle name="Normal 39 2 7 3" xfId="42439"/>
    <cellStyle name="Normal 39 2 7 3 2" xfId="42440"/>
    <cellStyle name="Normal 39 2 7 3 2 2" xfId="42441"/>
    <cellStyle name="Normal 39 2 7 3 2 3" xfId="42442"/>
    <cellStyle name="Normal 39 2 7 3 2 4" xfId="42443"/>
    <cellStyle name="Normal 39 2 7 3 2 5" xfId="42444"/>
    <cellStyle name="Normal 39 2 7 3 2 6" xfId="42445"/>
    <cellStyle name="Normal 39 2 7 3 3" xfId="42446"/>
    <cellStyle name="Normal 39 2 7 3 4" xfId="42447"/>
    <cellStyle name="Normal 39 2 7 3 5" xfId="42448"/>
    <cellStyle name="Normal 39 2 7 3 6" xfId="42449"/>
    <cellStyle name="Normal 39 2 7 3 7" xfId="42450"/>
    <cellStyle name="Normal 39 2 7 4" xfId="42451"/>
    <cellStyle name="Normal 39 2 7 4 2" xfId="42452"/>
    <cellStyle name="Normal 39 2 7 4 3" xfId="42453"/>
    <cellStyle name="Normal 39 2 7 4 4" xfId="42454"/>
    <cellStyle name="Normal 39 2 7 4 5" xfId="42455"/>
    <cellStyle name="Normal 39 2 7 4 6" xfId="42456"/>
    <cellStyle name="Normal 39 2 7 5" xfId="42457"/>
    <cellStyle name="Normal 39 2 7 6" xfId="42458"/>
    <cellStyle name="Normal 39 2 7 7" xfId="42459"/>
    <cellStyle name="Normal 39 2 7 8" xfId="42460"/>
    <cellStyle name="Normal 39 2 7 9" xfId="42461"/>
    <cellStyle name="Normal 39 2 8" xfId="42462"/>
    <cellStyle name="Normal 39 2 8 2" xfId="42463"/>
    <cellStyle name="Normal 39 2 8 2 2" xfId="42464"/>
    <cellStyle name="Normal 39 2 8 2 2 2" xfId="42465"/>
    <cellStyle name="Normal 39 2 8 2 2 2 2" xfId="42466"/>
    <cellStyle name="Normal 39 2 8 2 2 2 3" xfId="42467"/>
    <cellStyle name="Normal 39 2 8 2 2 2 4" xfId="42468"/>
    <cellStyle name="Normal 39 2 8 2 2 2 5" xfId="42469"/>
    <cellStyle name="Normal 39 2 8 2 2 2 6" xfId="42470"/>
    <cellStyle name="Normal 39 2 8 2 2 3" xfId="42471"/>
    <cellStyle name="Normal 39 2 8 2 2 4" xfId="42472"/>
    <cellStyle name="Normal 39 2 8 2 2 5" xfId="42473"/>
    <cellStyle name="Normal 39 2 8 2 2 6" xfId="42474"/>
    <cellStyle name="Normal 39 2 8 2 2 7" xfId="42475"/>
    <cellStyle name="Normal 39 2 8 2 3" xfId="42476"/>
    <cellStyle name="Normal 39 2 8 2 3 2" xfId="42477"/>
    <cellStyle name="Normal 39 2 8 2 3 3" xfId="42478"/>
    <cellStyle name="Normal 39 2 8 2 3 4" xfId="42479"/>
    <cellStyle name="Normal 39 2 8 2 3 5" xfId="42480"/>
    <cellStyle name="Normal 39 2 8 2 3 6" xfId="42481"/>
    <cellStyle name="Normal 39 2 8 2 4" xfId="42482"/>
    <cellStyle name="Normal 39 2 8 2 5" xfId="42483"/>
    <cellStyle name="Normal 39 2 8 2 6" xfId="42484"/>
    <cellStyle name="Normal 39 2 8 2 7" xfId="42485"/>
    <cellStyle name="Normal 39 2 8 2 8" xfId="42486"/>
    <cellStyle name="Normal 39 2 8 3" xfId="42487"/>
    <cellStyle name="Normal 39 2 8 3 2" xfId="42488"/>
    <cellStyle name="Normal 39 2 8 3 2 2" xfId="42489"/>
    <cellStyle name="Normal 39 2 8 3 2 3" xfId="42490"/>
    <cellStyle name="Normal 39 2 8 3 2 4" xfId="42491"/>
    <cellStyle name="Normal 39 2 8 3 2 5" xfId="42492"/>
    <cellStyle name="Normal 39 2 8 3 2 6" xfId="42493"/>
    <cellStyle name="Normal 39 2 8 3 3" xfId="42494"/>
    <cellStyle name="Normal 39 2 8 3 4" xfId="42495"/>
    <cellStyle name="Normal 39 2 8 3 5" xfId="42496"/>
    <cellStyle name="Normal 39 2 8 3 6" xfId="42497"/>
    <cellStyle name="Normal 39 2 8 3 7" xfId="42498"/>
    <cellStyle name="Normal 39 2 8 4" xfId="42499"/>
    <cellStyle name="Normal 39 2 8 4 2" xfId="42500"/>
    <cellStyle name="Normal 39 2 8 4 3" xfId="42501"/>
    <cellStyle name="Normal 39 2 8 4 4" xfId="42502"/>
    <cellStyle name="Normal 39 2 8 4 5" xfId="42503"/>
    <cellStyle name="Normal 39 2 8 4 6" xfId="42504"/>
    <cellStyle name="Normal 39 2 8 5" xfId="42505"/>
    <cellStyle name="Normal 39 2 8 6" xfId="42506"/>
    <cellStyle name="Normal 39 2 8 7" xfId="42507"/>
    <cellStyle name="Normal 39 2 8 8" xfId="42508"/>
    <cellStyle name="Normal 39 2 8 9" xfId="42509"/>
    <cellStyle name="Normal 39 2 9" xfId="42510"/>
    <cellStyle name="Normal 39 2 9 2" xfId="42511"/>
    <cellStyle name="Normal 39 2 9 2 2" xfId="42512"/>
    <cellStyle name="Normal 39 2 9 2 2 2" xfId="42513"/>
    <cellStyle name="Normal 39 2 9 2 2 2 2" xfId="42514"/>
    <cellStyle name="Normal 39 2 9 2 2 2 3" xfId="42515"/>
    <cellStyle name="Normal 39 2 9 2 2 2 4" xfId="42516"/>
    <cellStyle name="Normal 39 2 9 2 2 2 5" xfId="42517"/>
    <cellStyle name="Normal 39 2 9 2 2 2 6" xfId="42518"/>
    <cellStyle name="Normal 39 2 9 2 2 3" xfId="42519"/>
    <cellStyle name="Normal 39 2 9 2 2 4" xfId="42520"/>
    <cellStyle name="Normal 39 2 9 2 2 5" xfId="42521"/>
    <cellStyle name="Normal 39 2 9 2 2 6" xfId="42522"/>
    <cellStyle name="Normal 39 2 9 2 2 7" xfId="42523"/>
    <cellStyle name="Normal 39 2 9 2 3" xfId="42524"/>
    <cellStyle name="Normal 39 2 9 2 3 2" xfId="42525"/>
    <cellStyle name="Normal 39 2 9 2 3 3" xfId="42526"/>
    <cellStyle name="Normal 39 2 9 2 3 4" xfId="42527"/>
    <cellStyle name="Normal 39 2 9 2 3 5" xfId="42528"/>
    <cellStyle name="Normal 39 2 9 2 3 6" xfId="42529"/>
    <cellStyle name="Normal 39 2 9 2 4" xfId="42530"/>
    <cellStyle name="Normal 39 2 9 2 5" xfId="42531"/>
    <cellStyle name="Normal 39 2 9 2 6" xfId="42532"/>
    <cellStyle name="Normal 39 2 9 2 7" xfId="42533"/>
    <cellStyle name="Normal 39 2 9 2 8" xfId="42534"/>
    <cellStyle name="Normal 39 2 9 3" xfId="42535"/>
    <cellStyle name="Normal 39 2 9 3 2" xfId="42536"/>
    <cellStyle name="Normal 39 2 9 3 2 2" xfId="42537"/>
    <cellStyle name="Normal 39 2 9 3 2 3" xfId="42538"/>
    <cellStyle name="Normal 39 2 9 3 2 4" xfId="42539"/>
    <cellStyle name="Normal 39 2 9 3 2 5" xfId="42540"/>
    <cellStyle name="Normal 39 2 9 3 2 6" xfId="42541"/>
    <cellStyle name="Normal 39 2 9 3 3" xfId="42542"/>
    <cellStyle name="Normal 39 2 9 3 4" xfId="42543"/>
    <cellStyle name="Normal 39 2 9 3 5" xfId="42544"/>
    <cellStyle name="Normal 39 2 9 3 6" xfId="42545"/>
    <cellStyle name="Normal 39 2 9 3 7" xfId="42546"/>
    <cellStyle name="Normal 39 2 9 4" xfId="42547"/>
    <cellStyle name="Normal 39 2 9 4 2" xfId="42548"/>
    <cellStyle name="Normal 39 2 9 4 3" xfId="42549"/>
    <cellStyle name="Normal 39 2 9 4 4" xfId="42550"/>
    <cellStyle name="Normal 39 2 9 4 5" xfId="42551"/>
    <cellStyle name="Normal 39 2 9 4 6" xfId="42552"/>
    <cellStyle name="Normal 39 2 9 5" xfId="42553"/>
    <cellStyle name="Normal 39 2 9 6" xfId="42554"/>
    <cellStyle name="Normal 39 2 9 7" xfId="42555"/>
    <cellStyle name="Normal 39 2 9 8" xfId="42556"/>
    <cellStyle name="Normal 39 2 9 9" xfId="42557"/>
    <cellStyle name="Normal 39 3" xfId="42558"/>
    <cellStyle name="Normal 39 3 10" xfId="42559"/>
    <cellStyle name="Normal 39 3 10 2" xfId="42560"/>
    <cellStyle name="Normal 39 3 10 3" xfId="42561"/>
    <cellStyle name="Normal 39 3 10 4" xfId="42562"/>
    <cellStyle name="Normal 39 3 10 5" xfId="42563"/>
    <cellStyle name="Normal 39 3 10 6" xfId="42564"/>
    <cellStyle name="Normal 39 3 11" xfId="42565"/>
    <cellStyle name="Normal 39 3 12" xfId="42566"/>
    <cellStyle name="Normal 39 3 13" xfId="42567"/>
    <cellStyle name="Normal 39 3 14" xfId="42568"/>
    <cellStyle name="Normal 39 3 15" xfId="42569"/>
    <cellStyle name="Normal 39 3 2" xfId="42570"/>
    <cellStyle name="Normal 39 3 2 10" xfId="42571"/>
    <cellStyle name="Normal 39 3 2 11" xfId="42572"/>
    <cellStyle name="Normal 39 3 2 12" xfId="42573"/>
    <cellStyle name="Normal 39 3 2 13" xfId="42574"/>
    <cellStyle name="Normal 39 3 2 14" xfId="42575"/>
    <cellStyle name="Normal 39 3 2 2" xfId="42576"/>
    <cellStyle name="Normal 39 3 2 2 2" xfId="42577"/>
    <cellStyle name="Normal 39 3 2 2 2 2" xfId="42578"/>
    <cellStyle name="Normal 39 3 2 2 2 2 2" xfId="42579"/>
    <cellStyle name="Normal 39 3 2 2 2 2 2 2" xfId="42580"/>
    <cellStyle name="Normal 39 3 2 2 2 2 2 3" xfId="42581"/>
    <cellStyle name="Normal 39 3 2 2 2 2 2 4" xfId="42582"/>
    <cellStyle name="Normal 39 3 2 2 2 2 2 5" xfId="42583"/>
    <cellStyle name="Normal 39 3 2 2 2 2 2 6" xfId="42584"/>
    <cellStyle name="Normal 39 3 2 2 2 2 3" xfId="42585"/>
    <cellStyle name="Normal 39 3 2 2 2 2 4" xfId="42586"/>
    <cellStyle name="Normal 39 3 2 2 2 2 5" xfId="42587"/>
    <cellStyle name="Normal 39 3 2 2 2 2 6" xfId="42588"/>
    <cellStyle name="Normal 39 3 2 2 2 2 7" xfId="42589"/>
    <cellStyle name="Normal 39 3 2 2 2 3" xfId="42590"/>
    <cellStyle name="Normal 39 3 2 2 2 3 2" xfId="42591"/>
    <cellStyle name="Normal 39 3 2 2 2 3 3" xfId="42592"/>
    <cellStyle name="Normal 39 3 2 2 2 3 4" xfId="42593"/>
    <cellStyle name="Normal 39 3 2 2 2 3 5" xfId="42594"/>
    <cellStyle name="Normal 39 3 2 2 2 3 6" xfId="42595"/>
    <cellStyle name="Normal 39 3 2 2 2 4" xfId="42596"/>
    <cellStyle name="Normal 39 3 2 2 2 5" xfId="42597"/>
    <cellStyle name="Normal 39 3 2 2 2 6" xfId="42598"/>
    <cellStyle name="Normal 39 3 2 2 2 7" xfId="42599"/>
    <cellStyle name="Normal 39 3 2 2 2 8" xfId="42600"/>
    <cellStyle name="Normal 39 3 2 2 3" xfId="42601"/>
    <cellStyle name="Normal 39 3 2 2 3 2" xfId="42602"/>
    <cellStyle name="Normal 39 3 2 2 3 2 2" xfId="42603"/>
    <cellStyle name="Normal 39 3 2 2 3 2 3" xfId="42604"/>
    <cellStyle name="Normal 39 3 2 2 3 2 4" xfId="42605"/>
    <cellStyle name="Normal 39 3 2 2 3 2 5" xfId="42606"/>
    <cellStyle name="Normal 39 3 2 2 3 2 6" xfId="42607"/>
    <cellStyle name="Normal 39 3 2 2 3 3" xfId="42608"/>
    <cellStyle name="Normal 39 3 2 2 3 4" xfId="42609"/>
    <cellStyle name="Normal 39 3 2 2 3 5" xfId="42610"/>
    <cellStyle name="Normal 39 3 2 2 3 6" xfId="42611"/>
    <cellStyle name="Normal 39 3 2 2 3 7" xfId="42612"/>
    <cellStyle name="Normal 39 3 2 2 4" xfId="42613"/>
    <cellStyle name="Normal 39 3 2 2 4 2" xfId="42614"/>
    <cellStyle name="Normal 39 3 2 2 4 3" xfId="42615"/>
    <cellStyle name="Normal 39 3 2 2 4 4" xfId="42616"/>
    <cellStyle name="Normal 39 3 2 2 4 5" xfId="42617"/>
    <cellStyle name="Normal 39 3 2 2 4 6" xfId="42618"/>
    <cellStyle name="Normal 39 3 2 2 5" xfId="42619"/>
    <cellStyle name="Normal 39 3 2 2 6" xfId="42620"/>
    <cellStyle name="Normal 39 3 2 2 7" xfId="42621"/>
    <cellStyle name="Normal 39 3 2 2 8" xfId="42622"/>
    <cellStyle name="Normal 39 3 2 2 9" xfId="42623"/>
    <cellStyle name="Normal 39 3 2 3" xfId="42624"/>
    <cellStyle name="Normal 39 3 2 3 2" xfId="42625"/>
    <cellStyle name="Normal 39 3 2 3 2 2" xfId="42626"/>
    <cellStyle name="Normal 39 3 2 3 2 2 2" xfId="42627"/>
    <cellStyle name="Normal 39 3 2 3 2 2 2 2" xfId="42628"/>
    <cellStyle name="Normal 39 3 2 3 2 2 2 3" xfId="42629"/>
    <cellStyle name="Normal 39 3 2 3 2 2 2 4" xfId="42630"/>
    <cellStyle name="Normal 39 3 2 3 2 2 2 5" xfId="42631"/>
    <cellStyle name="Normal 39 3 2 3 2 2 2 6" xfId="42632"/>
    <cellStyle name="Normal 39 3 2 3 2 2 3" xfId="42633"/>
    <cellStyle name="Normal 39 3 2 3 2 2 4" xfId="42634"/>
    <cellStyle name="Normal 39 3 2 3 2 2 5" xfId="42635"/>
    <cellStyle name="Normal 39 3 2 3 2 2 6" xfId="42636"/>
    <cellStyle name="Normal 39 3 2 3 2 2 7" xfId="42637"/>
    <cellStyle name="Normal 39 3 2 3 2 3" xfId="42638"/>
    <cellStyle name="Normal 39 3 2 3 2 3 2" xfId="42639"/>
    <cellStyle name="Normal 39 3 2 3 2 3 3" xfId="42640"/>
    <cellStyle name="Normal 39 3 2 3 2 3 4" xfId="42641"/>
    <cellStyle name="Normal 39 3 2 3 2 3 5" xfId="42642"/>
    <cellStyle name="Normal 39 3 2 3 2 3 6" xfId="42643"/>
    <cellStyle name="Normal 39 3 2 3 2 4" xfId="42644"/>
    <cellStyle name="Normal 39 3 2 3 2 5" xfId="42645"/>
    <cellStyle name="Normal 39 3 2 3 2 6" xfId="42646"/>
    <cellStyle name="Normal 39 3 2 3 2 7" xfId="42647"/>
    <cellStyle name="Normal 39 3 2 3 2 8" xfId="42648"/>
    <cellStyle name="Normal 39 3 2 3 3" xfId="42649"/>
    <cellStyle name="Normal 39 3 2 3 3 2" xfId="42650"/>
    <cellStyle name="Normal 39 3 2 3 3 2 2" xfId="42651"/>
    <cellStyle name="Normal 39 3 2 3 3 2 3" xfId="42652"/>
    <cellStyle name="Normal 39 3 2 3 3 2 4" xfId="42653"/>
    <cellStyle name="Normal 39 3 2 3 3 2 5" xfId="42654"/>
    <cellStyle name="Normal 39 3 2 3 3 2 6" xfId="42655"/>
    <cellStyle name="Normal 39 3 2 3 3 3" xfId="42656"/>
    <cellStyle name="Normal 39 3 2 3 3 4" xfId="42657"/>
    <cellStyle name="Normal 39 3 2 3 3 5" xfId="42658"/>
    <cellStyle name="Normal 39 3 2 3 3 6" xfId="42659"/>
    <cellStyle name="Normal 39 3 2 3 3 7" xfId="42660"/>
    <cellStyle name="Normal 39 3 2 3 4" xfId="42661"/>
    <cellStyle name="Normal 39 3 2 3 4 2" xfId="42662"/>
    <cellStyle name="Normal 39 3 2 3 4 3" xfId="42663"/>
    <cellStyle name="Normal 39 3 2 3 4 4" xfId="42664"/>
    <cellStyle name="Normal 39 3 2 3 4 5" xfId="42665"/>
    <cellStyle name="Normal 39 3 2 3 4 6" xfId="42666"/>
    <cellStyle name="Normal 39 3 2 3 5" xfId="42667"/>
    <cellStyle name="Normal 39 3 2 3 6" xfId="42668"/>
    <cellStyle name="Normal 39 3 2 3 7" xfId="42669"/>
    <cellStyle name="Normal 39 3 2 3 8" xfId="42670"/>
    <cellStyle name="Normal 39 3 2 3 9" xfId="42671"/>
    <cellStyle name="Normal 39 3 2 4" xfId="42672"/>
    <cellStyle name="Normal 39 3 2 4 2" xfId="42673"/>
    <cellStyle name="Normal 39 3 2 4 2 2" xfId="42674"/>
    <cellStyle name="Normal 39 3 2 4 2 2 2" xfId="42675"/>
    <cellStyle name="Normal 39 3 2 4 2 2 2 2" xfId="42676"/>
    <cellStyle name="Normal 39 3 2 4 2 2 2 3" xfId="42677"/>
    <cellStyle name="Normal 39 3 2 4 2 2 2 4" xfId="42678"/>
    <cellStyle name="Normal 39 3 2 4 2 2 2 5" xfId="42679"/>
    <cellStyle name="Normal 39 3 2 4 2 2 2 6" xfId="42680"/>
    <cellStyle name="Normal 39 3 2 4 2 2 3" xfId="42681"/>
    <cellStyle name="Normal 39 3 2 4 2 2 4" xfId="42682"/>
    <cellStyle name="Normal 39 3 2 4 2 2 5" xfId="42683"/>
    <cellStyle name="Normal 39 3 2 4 2 2 6" xfId="42684"/>
    <cellStyle name="Normal 39 3 2 4 2 2 7" xfId="42685"/>
    <cellStyle name="Normal 39 3 2 4 2 3" xfId="42686"/>
    <cellStyle name="Normal 39 3 2 4 2 3 2" xfId="42687"/>
    <cellStyle name="Normal 39 3 2 4 2 3 3" xfId="42688"/>
    <cellStyle name="Normal 39 3 2 4 2 3 4" xfId="42689"/>
    <cellStyle name="Normal 39 3 2 4 2 3 5" xfId="42690"/>
    <cellStyle name="Normal 39 3 2 4 2 3 6" xfId="42691"/>
    <cellStyle name="Normal 39 3 2 4 2 4" xfId="42692"/>
    <cellStyle name="Normal 39 3 2 4 2 5" xfId="42693"/>
    <cellStyle name="Normal 39 3 2 4 2 6" xfId="42694"/>
    <cellStyle name="Normal 39 3 2 4 2 7" xfId="42695"/>
    <cellStyle name="Normal 39 3 2 4 2 8" xfId="42696"/>
    <cellStyle name="Normal 39 3 2 4 3" xfId="42697"/>
    <cellStyle name="Normal 39 3 2 4 3 2" xfId="42698"/>
    <cellStyle name="Normal 39 3 2 4 3 2 2" xfId="42699"/>
    <cellStyle name="Normal 39 3 2 4 3 2 3" xfId="42700"/>
    <cellStyle name="Normal 39 3 2 4 3 2 4" xfId="42701"/>
    <cellStyle name="Normal 39 3 2 4 3 2 5" xfId="42702"/>
    <cellStyle name="Normal 39 3 2 4 3 2 6" xfId="42703"/>
    <cellStyle name="Normal 39 3 2 4 3 3" xfId="42704"/>
    <cellStyle name="Normal 39 3 2 4 3 4" xfId="42705"/>
    <cellStyle name="Normal 39 3 2 4 3 5" xfId="42706"/>
    <cellStyle name="Normal 39 3 2 4 3 6" xfId="42707"/>
    <cellStyle name="Normal 39 3 2 4 3 7" xfId="42708"/>
    <cellStyle name="Normal 39 3 2 4 4" xfId="42709"/>
    <cellStyle name="Normal 39 3 2 4 4 2" xfId="42710"/>
    <cellStyle name="Normal 39 3 2 4 4 3" xfId="42711"/>
    <cellStyle name="Normal 39 3 2 4 4 4" xfId="42712"/>
    <cellStyle name="Normal 39 3 2 4 4 5" xfId="42713"/>
    <cellStyle name="Normal 39 3 2 4 4 6" xfId="42714"/>
    <cellStyle name="Normal 39 3 2 4 5" xfId="42715"/>
    <cellStyle name="Normal 39 3 2 4 6" xfId="42716"/>
    <cellStyle name="Normal 39 3 2 4 7" xfId="42717"/>
    <cellStyle name="Normal 39 3 2 4 8" xfId="42718"/>
    <cellStyle name="Normal 39 3 2 4 9" xfId="42719"/>
    <cellStyle name="Normal 39 3 2 5" xfId="42720"/>
    <cellStyle name="Normal 39 3 2 5 2" xfId="42721"/>
    <cellStyle name="Normal 39 3 2 5 2 2" xfId="42722"/>
    <cellStyle name="Normal 39 3 2 5 2 2 2" xfId="42723"/>
    <cellStyle name="Normal 39 3 2 5 2 2 2 2" xfId="42724"/>
    <cellStyle name="Normal 39 3 2 5 2 2 2 3" xfId="42725"/>
    <cellStyle name="Normal 39 3 2 5 2 2 2 4" xfId="42726"/>
    <cellStyle name="Normal 39 3 2 5 2 2 2 5" xfId="42727"/>
    <cellStyle name="Normal 39 3 2 5 2 2 2 6" xfId="42728"/>
    <cellStyle name="Normal 39 3 2 5 2 2 3" xfId="42729"/>
    <cellStyle name="Normal 39 3 2 5 2 2 4" xfId="42730"/>
    <cellStyle name="Normal 39 3 2 5 2 2 5" xfId="42731"/>
    <cellStyle name="Normal 39 3 2 5 2 2 6" xfId="42732"/>
    <cellStyle name="Normal 39 3 2 5 2 2 7" xfId="42733"/>
    <cellStyle name="Normal 39 3 2 5 2 3" xfId="42734"/>
    <cellStyle name="Normal 39 3 2 5 2 3 2" xfId="42735"/>
    <cellStyle name="Normal 39 3 2 5 2 3 3" xfId="42736"/>
    <cellStyle name="Normal 39 3 2 5 2 3 4" xfId="42737"/>
    <cellStyle name="Normal 39 3 2 5 2 3 5" xfId="42738"/>
    <cellStyle name="Normal 39 3 2 5 2 3 6" xfId="42739"/>
    <cellStyle name="Normal 39 3 2 5 2 4" xfId="42740"/>
    <cellStyle name="Normal 39 3 2 5 2 5" xfId="42741"/>
    <cellStyle name="Normal 39 3 2 5 2 6" xfId="42742"/>
    <cellStyle name="Normal 39 3 2 5 2 7" xfId="42743"/>
    <cellStyle name="Normal 39 3 2 5 2 8" xfId="42744"/>
    <cellStyle name="Normal 39 3 2 5 3" xfId="42745"/>
    <cellStyle name="Normal 39 3 2 5 3 2" xfId="42746"/>
    <cellStyle name="Normal 39 3 2 5 3 2 2" xfId="42747"/>
    <cellStyle name="Normal 39 3 2 5 3 2 3" xfId="42748"/>
    <cellStyle name="Normal 39 3 2 5 3 2 4" xfId="42749"/>
    <cellStyle name="Normal 39 3 2 5 3 2 5" xfId="42750"/>
    <cellStyle name="Normal 39 3 2 5 3 2 6" xfId="42751"/>
    <cellStyle name="Normal 39 3 2 5 3 3" xfId="42752"/>
    <cellStyle name="Normal 39 3 2 5 3 4" xfId="42753"/>
    <cellStyle name="Normal 39 3 2 5 3 5" xfId="42754"/>
    <cellStyle name="Normal 39 3 2 5 3 6" xfId="42755"/>
    <cellStyle name="Normal 39 3 2 5 3 7" xfId="42756"/>
    <cellStyle name="Normal 39 3 2 5 4" xfId="42757"/>
    <cellStyle name="Normal 39 3 2 5 4 2" xfId="42758"/>
    <cellStyle name="Normal 39 3 2 5 4 3" xfId="42759"/>
    <cellStyle name="Normal 39 3 2 5 4 4" xfId="42760"/>
    <cellStyle name="Normal 39 3 2 5 4 5" xfId="42761"/>
    <cellStyle name="Normal 39 3 2 5 4 6" xfId="42762"/>
    <cellStyle name="Normal 39 3 2 5 5" xfId="42763"/>
    <cellStyle name="Normal 39 3 2 5 6" xfId="42764"/>
    <cellStyle name="Normal 39 3 2 5 7" xfId="42765"/>
    <cellStyle name="Normal 39 3 2 5 8" xfId="42766"/>
    <cellStyle name="Normal 39 3 2 5 9" xfId="42767"/>
    <cellStyle name="Normal 39 3 2 6" xfId="42768"/>
    <cellStyle name="Normal 39 3 2 6 2" xfId="42769"/>
    <cellStyle name="Normal 39 3 2 6 2 2" xfId="42770"/>
    <cellStyle name="Normal 39 3 2 6 2 2 2" xfId="42771"/>
    <cellStyle name="Normal 39 3 2 6 2 2 2 2" xfId="42772"/>
    <cellStyle name="Normal 39 3 2 6 2 2 2 3" xfId="42773"/>
    <cellStyle name="Normal 39 3 2 6 2 2 2 4" xfId="42774"/>
    <cellStyle name="Normal 39 3 2 6 2 2 2 5" xfId="42775"/>
    <cellStyle name="Normal 39 3 2 6 2 2 2 6" xfId="42776"/>
    <cellStyle name="Normal 39 3 2 6 2 2 3" xfId="42777"/>
    <cellStyle name="Normal 39 3 2 6 2 2 4" xfId="42778"/>
    <cellStyle name="Normal 39 3 2 6 2 2 5" xfId="42779"/>
    <cellStyle name="Normal 39 3 2 6 2 2 6" xfId="42780"/>
    <cellStyle name="Normal 39 3 2 6 2 2 7" xfId="42781"/>
    <cellStyle name="Normal 39 3 2 6 2 3" xfId="42782"/>
    <cellStyle name="Normal 39 3 2 6 2 3 2" xfId="42783"/>
    <cellStyle name="Normal 39 3 2 6 2 3 3" xfId="42784"/>
    <cellStyle name="Normal 39 3 2 6 2 3 4" xfId="42785"/>
    <cellStyle name="Normal 39 3 2 6 2 3 5" xfId="42786"/>
    <cellStyle name="Normal 39 3 2 6 2 3 6" xfId="42787"/>
    <cellStyle name="Normal 39 3 2 6 2 4" xfId="42788"/>
    <cellStyle name="Normal 39 3 2 6 2 5" xfId="42789"/>
    <cellStyle name="Normal 39 3 2 6 2 6" xfId="42790"/>
    <cellStyle name="Normal 39 3 2 6 2 7" xfId="42791"/>
    <cellStyle name="Normal 39 3 2 6 2 8" xfId="42792"/>
    <cellStyle name="Normal 39 3 2 6 3" xfId="42793"/>
    <cellStyle name="Normal 39 3 2 6 3 2" xfId="42794"/>
    <cellStyle name="Normal 39 3 2 6 3 2 2" xfId="42795"/>
    <cellStyle name="Normal 39 3 2 6 3 2 3" xfId="42796"/>
    <cellStyle name="Normal 39 3 2 6 3 2 4" xfId="42797"/>
    <cellStyle name="Normal 39 3 2 6 3 2 5" xfId="42798"/>
    <cellStyle name="Normal 39 3 2 6 3 2 6" xfId="42799"/>
    <cellStyle name="Normal 39 3 2 6 3 3" xfId="42800"/>
    <cellStyle name="Normal 39 3 2 6 3 4" xfId="42801"/>
    <cellStyle name="Normal 39 3 2 6 3 5" xfId="42802"/>
    <cellStyle name="Normal 39 3 2 6 3 6" xfId="42803"/>
    <cellStyle name="Normal 39 3 2 6 3 7" xfId="42804"/>
    <cellStyle name="Normal 39 3 2 6 4" xfId="42805"/>
    <cellStyle name="Normal 39 3 2 6 4 2" xfId="42806"/>
    <cellStyle name="Normal 39 3 2 6 4 3" xfId="42807"/>
    <cellStyle name="Normal 39 3 2 6 4 4" xfId="42808"/>
    <cellStyle name="Normal 39 3 2 6 4 5" xfId="42809"/>
    <cellStyle name="Normal 39 3 2 6 4 6" xfId="42810"/>
    <cellStyle name="Normal 39 3 2 6 5" xfId="42811"/>
    <cellStyle name="Normal 39 3 2 6 6" xfId="42812"/>
    <cellStyle name="Normal 39 3 2 6 7" xfId="42813"/>
    <cellStyle name="Normal 39 3 2 6 8" xfId="42814"/>
    <cellStyle name="Normal 39 3 2 6 9" xfId="42815"/>
    <cellStyle name="Normal 39 3 2 7" xfId="42816"/>
    <cellStyle name="Normal 39 3 2 7 2" xfId="42817"/>
    <cellStyle name="Normal 39 3 2 7 2 2" xfId="42818"/>
    <cellStyle name="Normal 39 3 2 7 2 2 2" xfId="42819"/>
    <cellStyle name="Normal 39 3 2 7 2 2 3" xfId="42820"/>
    <cellStyle name="Normal 39 3 2 7 2 2 4" xfId="42821"/>
    <cellStyle name="Normal 39 3 2 7 2 2 5" xfId="42822"/>
    <cellStyle name="Normal 39 3 2 7 2 2 6" xfId="42823"/>
    <cellStyle name="Normal 39 3 2 7 2 3" xfId="42824"/>
    <cellStyle name="Normal 39 3 2 7 2 4" xfId="42825"/>
    <cellStyle name="Normal 39 3 2 7 2 5" xfId="42826"/>
    <cellStyle name="Normal 39 3 2 7 2 6" xfId="42827"/>
    <cellStyle name="Normal 39 3 2 7 2 7" xfId="42828"/>
    <cellStyle name="Normal 39 3 2 7 3" xfId="42829"/>
    <cellStyle name="Normal 39 3 2 7 3 2" xfId="42830"/>
    <cellStyle name="Normal 39 3 2 7 3 3" xfId="42831"/>
    <cellStyle name="Normal 39 3 2 7 3 4" xfId="42832"/>
    <cellStyle name="Normal 39 3 2 7 3 5" xfId="42833"/>
    <cellStyle name="Normal 39 3 2 7 3 6" xfId="42834"/>
    <cellStyle name="Normal 39 3 2 7 4" xfId="42835"/>
    <cellStyle name="Normal 39 3 2 7 5" xfId="42836"/>
    <cellStyle name="Normal 39 3 2 7 6" xfId="42837"/>
    <cellStyle name="Normal 39 3 2 7 7" xfId="42838"/>
    <cellStyle name="Normal 39 3 2 7 8" xfId="42839"/>
    <cellStyle name="Normal 39 3 2 8" xfId="42840"/>
    <cellStyle name="Normal 39 3 2 8 2" xfId="42841"/>
    <cellStyle name="Normal 39 3 2 8 2 2" xfId="42842"/>
    <cellStyle name="Normal 39 3 2 8 2 3" xfId="42843"/>
    <cellStyle name="Normal 39 3 2 8 2 4" xfId="42844"/>
    <cellStyle name="Normal 39 3 2 8 2 5" xfId="42845"/>
    <cellStyle name="Normal 39 3 2 8 2 6" xfId="42846"/>
    <cellStyle name="Normal 39 3 2 8 3" xfId="42847"/>
    <cellStyle name="Normal 39 3 2 8 4" xfId="42848"/>
    <cellStyle name="Normal 39 3 2 8 5" xfId="42849"/>
    <cellStyle name="Normal 39 3 2 8 6" xfId="42850"/>
    <cellStyle name="Normal 39 3 2 8 7" xfId="42851"/>
    <cellStyle name="Normal 39 3 2 9" xfId="42852"/>
    <cellStyle name="Normal 39 3 2 9 2" xfId="42853"/>
    <cellStyle name="Normal 39 3 2 9 3" xfId="42854"/>
    <cellStyle name="Normal 39 3 2 9 4" xfId="42855"/>
    <cellStyle name="Normal 39 3 2 9 5" xfId="42856"/>
    <cellStyle name="Normal 39 3 2 9 6" xfId="42857"/>
    <cellStyle name="Normal 39 3 3" xfId="42858"/>
    <cellStyle name="Normal 39 3 3 2" xfId="42859"/>
    <cellStyle name="Normal 39 3 3 2 2" xfId="42860"/>
    <cellStyle name="Normal 39 3 3 2 2 2" xfId="42861"/>
    <cellStyle name="Normal 39 3 3 2 2 2 2" xfId="42862"/>
    <cellStyle name="Normal 39 3 3 2 2 2 3" xfId="42863"/>
    <cellStyle name="Normal 39 3 3 2 2 2 4" xfId="42864"/>
    <cellStyle name="Normal 39 3 3 2 2 2 5" xfId="42865"/>
    <cellStyle name="Normal 39 3 3 2 2 2 6" xfId="42866"/>
    <cellStyle name="Normal 39 3 3 2 2 3" xfId="42867"/>
    <cellStyle name="Normal 39 3 3 2 2 4" xfId="42868"/>
    <cellStyle name="Normal 39 3 3 2 2 5" xfId="42869"/>
    <cellStyle name="Normal 39 3 3 2 2 6" xfId="42870"/>
    <cellStyle name="Normal 39 3 3 2 2 7" xfId="42871"/>
    <cellStyle name="Normal 39 3 3 2 3" xfId="42872"/>
    <cellStyle name="Normal 39 3 3 2 3 2" xfId="42873"/>
    <cellStyle name="Normal 39 3 3 2 3 3" xfId="42874"/>
    <cellStyle name="Normal 39 3 3 2 3 4" xfId="42875"/>
    <cellStyle name="Normal 39 3 3 2 3 5" xfId="42876"/>
    <cellStyle name="Normal 39 3 3 2 3 6" xfId="42877"/>
    <cellStyle name="Normal 39 3 3 2 4" xfId="42878"/>
    <cellStyle name="Normal 39 3 3 2 5" xfId="42879"/>
    <cellStyle name="Normal 39 3 3 2 6" xfId="42880"/>
    <cellStyle name="Normal 39 3 3 2 7" xfId="42881"/>
    <cellStyle name="Normal 39 3 3 2 8" xfId="42882"/>
    <cellStyle name="Normal 39 3 3 3" xfId="42883"/>
    <cellStyle name="Normal 39 3 3 3 2" xfId="42884"/>
    <cellStyle name="Normal 39 3 3 3 2 2" xfId="42885"/>
    <cellStyle name="Normal 39 3 3 3 2 3" xfId="42886"/>
    <cellStyle name="Normal 39 3 3 3 2 4" xfId="42887"/>
    <cellStyle name="Normal 39 3 3 3 2 5" xfId="42888"/>
    <cellStyle name="Normal 39 3 3 3 2 6" xfId="42889"/>
    <cellStyle name="Normal 39 3 3 3 3" xfId="42890"/>
    <cellStyle name="Normal 39 3 3 3 4" xfId="42891"/>
    <cellStyle name="Normal 39 3 3 3 5" xfId="42892"/>
    <cellStyle name="Normal 39 3 3 3 6" xfId="42893"/>
    <cellStyle name="Normal 39 3 3 3 7" xfId="42894"/>
    <cellStyle name="Normal 39 3 3 4" xfId="42895"/>
    <cellStyle name="Normal 39 3 3 4 2" xfId="42896"/>
    <cellStyle name="Normal 39 3 3 4 3" xfId="42897"/>
    <cellStyle name="Normal 39 3 3 4 4" xfId="42898"/>
    <cellStyle name="Normal 39 3 3 4 5" xfId="42899"/>
    <cellStyle name="Normal 39 3 3 4 6" xfId="42900"/>
    <cellStyle name="Normal 39 3 3 5" xfId="42901"/>
    <cellStyle name="Normal 39 3 3 6" xfId="42902"/>
    <cellStyle name="Normal 39 3 3 7" xfId="42903"/>
    <cellStyle name="Normal 39 3 3 8" xfId="42904"/>
    <cellStyle name="Normal 39 3 3 9" xfId="42905"/>
    <cellStyle name="Normal 39 3 4" xfId="42906"/>
    <cellStyle name="Normal 39 3 4 2" xfId="42907"/>
    <cellStyle name="Normal 39 3 4 2 2" xfId="42908"/>
    <cellStyle name="Normal 39 3 4 2 2 2" xfId="42909"/>
    <cellStyle name="Normal 39 3 4 2 2 2 2" xfId="42910"/>
    <cellStyle name="Normal 39 3 4 2 2 2 3" xfId="42911"/>
    <cellStyle name="Normal 39 3 4 2 2 2 4" xfId="42912"/>
    <cellStyle name="Normal 39 3 4 2 2 2 5" xfId="42913"/>
    <cellStyle name="Normal 39 3 4 2 2 2 6" xfId="42914"/>
    <cellStyle name="Normal 39 3 4 2 2 3" xfId="42915"/>
    <cellStyle name="Normal 39 3 4 2 2 4" xfId="42916"/>
    <cellStyle name="Normal 39 3 4 2 2 5" xfId="42917"/>
    <cellStyle name="Normal 39 3 4 2 2 6" xfId="42918"/>
    <cellStyle name="Normal 39 3 4 2 2 7" xfId="42919"/>
    <cellStyle name="Normal 39 3 4 2 3" xfId="42920"/>
    <cellStyle name="Normal 39 3 4 2 3 2" xfId="42921"/>
    <cellStyle name="Normal 39 3 4 2 3 3" xfId="42922"/>
    <cellStyle name="Normal 39 3 4 2 3 4" xfId="42923"/>
    <cellStyle name="Normal 39 3 4 2 3 5" xfId="42924"/>
    <cellStyle name="Normal 39 3 4 2 3 6" xfId="42925"/>
    <cellStyle name="Normal 39 3 4 2 4" xfId="42926"/>
    <cellStyle name="Normal 39 3 4 2 5" xfId="42927"/>
    <cellStyle name="Normal 39 3 4 2 6" xfId="42928"/>
    <cellStyle name="Normal 39 3 4 2 7" xfId="42929"/>
    <cellStyle name="Normal 39 3 4 2 8" xfId="42930"/>
    <cellStyle name="Normal 39 3 4 3" xfId="42931"/>
    <cellStyle name="Normal 39 3 4 3 2" xfId="42932"/>
    <cellStyle name="Normal 39 3 4 3 2 2" xfId="42933"/>
    <cellStyle name="Normal 39 3 4 3 2 3" xfId="42934"/>
    <cellStyle name="Normal 39 3 4 3 2 4" xfId="42935"/>
    <cellStyle name="Normal 39 3 4 3 2 5" xfId="42936"/>
    <cellStyle name="Normal 39 3 4 3 2 6" xfId="42937"/>
    <cellStyle name="Normal 39 3 4 3 3" xfId="42938"/>
    <cellStyle name="Normal 39 3 4 3 4" xfId="42939"/>
    <cellStyle name="Normal 39 3 4 3 5" xfId="42940"/>
    <cellStyle name="Normal 39 3 4 3 6" xfId="42941"/>
    <cellStyle name="Normal 39 3 4 3 7" xfId="42942"/>
    <cellStyle name="Normal 39 3 4 4" xfId="42943"/>
    <cellStyle name="Normal 39 3 4 4 2" xfId="42944"/>
    <cellStyle name="Normal 39 3 4 4 3" xfId="42945"/>
    <cellStyle name="Normal 39 3 4 4 4" xfId="42946"/>
    <cellStyle name="Normal 39 3 4 4 5" xfId="42947"/>
    <cellStyle name="Normal 39 3 4 4 6" xfId="42948"/>
    <cellStyle name="Normal 39 3 4 5" xfId="42949"/>
    <cellStyle name="Normal 39 3 4 6" xfId="42950"/>
    <cellStyle name="Normal 39 3 4 7" xfId="42951"/>
    <cellStyle name="Normal 39 3 4 8" xfId="42952"/>
    <cellStyle name="Normal 39 3 4 9" xfId="42953"/>
    <cellStyle name="Normal 39 3 5" xfId="42954"/>
    <cellStyle name="Normal 39 3 5 2" xfId="42955"/>
    <cellStyle name="Normal 39 3 5 2 2" xfId="42956"/>
    <cellStyle name="Normal 39 3 5 2 2 2" xfId="42957"/>
    <cellStyle name="Normal 39 3 5 2 2 2 2" xfId="42958"/>
    <cellStyle name="Normal 39 3 5 2 2 2 3" xfId="42959"/>
    <cellStyle name="Normal 39 3 5 2 2 2 4" xfId="42960"/>
    <cellStyle name="Normal 39 3 5 2 2 2 5" xfId="42961"/>
    <cellStyle name="Normal 39 3 5 2 2 2 6" xfId="42962"/>
    <cellStyle name="Normal 39 3 5 2 2 3" xfId="42963"/>
    <cellStyle name="Normal 39 3 5 2 2 4" xfId="42964"/>
    <cellStyle name="Normal 39 3 5 2 2 5" xfId="42965"/>
    <cellStyle name="Normal 39 3 5 2 2 6" xfId="42966"/>
    <cellStyle name="Normal 39 3 5 2 2 7" xfId="42967"/>
    <cellStyle name="Normal 39 3 5 2 3" xfId="42968"/>
    <cellStyle name="Normal 39 3 5 2 3 2" xfId="42969"/>
    <cellStyle name="Normal 39 3 5 2 3 3" xfId="42970"/>
    <cellStyle name="Normal 39 3 5 2 3 4" xfId="42971"/>
    <cellStyle name="Normal 39 3 5 2 3 5" xfId="42972"/>
    <cellStyle name="Normal 39 3 5 2 3 6" xfId="42973"/>
    <cellStyle name="Normal 39 3 5 2 4" xfId="42974"/>
    <cellStyle name="Normal 39 3 5 2 5" xfId="42975"/>
    <cellStyle name="Normal 39 3 5 2 6" xfId="42976"/>
    <cellStyle name="Normal 39 3 5 2 7" xfId="42977"/>
    <cellStyle name="Normal 39 3 5 2 8" xfId="42978"/>
    <cellStyle name="Normal 39 3 5 3" xfId="42979"/>
    <cellStyle name="Normal 39 3 5 3 2" xfId="42980"/>
    <cellStyle name="Normal 39 3 5 3 2 2" xfId="42981"/>
    <cellStyle name="Normal 39 3 5 3 2 3" xfId="42982"/>
    <cellStyle name="Normal 39 3 5 3 2 4" xfId="42983"/>
    <cellStyle name="Normal 39 3 5 3 2 5" xfId="42984"/>
    <cellStyle name="Normal 39 3 5 3 2 6" xfId="42985"/>
    <cellStyle name="Normal 39 3 5 3 3" xfId="42986"/>
    <cellStyle name="Normal 39 3 5 3 4" xfId="42987"/>
    <cellStyle name="Normal 39 3 5 3 5" xfId="42988"/>
    <cellStyle name="Normal 39 3 5 3 6" xfId="42989"/>
    <cellStyle name="Normal 39 3 5 3 7" xfId="42990"/>
    <cellStyle name="Normal 39 3 5 4" xfId="42991"/>
    <cellStyle name="Normal 39 3 5 4 2" xfId="42992"/>
    <cellStyle name="Normal 39 3 5 4 3" xfId="42993"/>
    <cellStyle name="Normal 39 3 5 4 4" xfId="42994"/>
    <cellStyle name="Normal 39 3 5 4 5" xfId="42995"/>
    <cellStyle name="Normal 39 3 5 4 6" xfId="42996"/>
    <cellStyle name="Normal 39 3 5 5" xfId="42997"/>
    <cellStyle name="Normal 39 3 5 6" xfId="42998"/>
    <cellStyle name="Normal 39 3 5 7" xfId="42999"/>
    <cellStyle name="Normal 39 3 5 8" xfId="43000"/>
    <cellStyle name="Normal 39 3 5 9" xfId="43001"/>
    <cellStyle name="Normal 39 3 6" xfId="43002"/>
    <cellStyle name="Normal 39 3 6 2" xfId="43003"/>
    <cellStyle name="Normal 39 3 6 2 2" xfId="43004"/>
    <cellStyle name="Normal 39 3 6 2 2 2" xfId="43005"/>
    <cellStyle name="Normal 39 3 6 2 2 2 2" xfId="43006"/>
    <cellStyle name="Normal 39 3 6 2 2 2 3" xfId="43007"/>
    <cellStyle name="Normal 39 3 6 2 2 2 4" xfId="43008"/>
    <cellStyle name="Normal 39 3 6 2 2 2 5" xfId="43009"/>
    <cellStyle name="Normal 39 3 6 2 2 2 6" xfId="43010"/>
    <cellStyle name="Normal 39 3 6 2 2 3" xfId="43011"/>
    <cellStyle name="Normal 39 3 6 2 2 4" xfId="43012"/>
    <cellStyle name="Normal 39 3 6 2 2 5" xfId="43013"/>
    <cellStyle name="Normal 39 3 6 2 2 6" xfId="43014"/>
    <cellStyle name="Normal 39 3 6 2 2 7" xfId="43015"/>
    <cellStyle name="Normal 39 3 6 2 3" xfId="43016"/>
    <cellStyle name="Normal 39 3 6 2 3 2" xfId="43017"/>
    <cellStyle name="Normal 39 3 6 2 3 3" xfId="43018"/>
    <cellStyle name="Normal 39 3 6 2 3 4" xfId="43019"/>
    <cellStyle name="Normal 39 3 6 2 3 5" xfId="43020"/>
    <cellStyle name="Normal 39 3 6 2 3 6" xfId="43021"/>
    <cellStyle name="Normal 39 3 6 2 4" xfId="43022"/>
    <cellStyle name="Normal 39 3 6 2 5" xfId="43023"/>
    <cellStyle name="Normal 39 3 6 2 6" xfId="43024"/>
    <cellStyle name="Normal 39 3 6 2 7" xfId="43025"/>
    <cellStyle name="Normal 39 3 6 2 8" xfId="43026"/>
    <cellStyle name="Normal 39 3 6 3" xfId="43027"/>
    <cellStyle name="Normal 39 3 6 3 2" xfId="43028"/>
    <cellStyle name="Normal 39 3 6 3 2 2" xfId="43029"/>
    <cellStyle name="Normal 39 3 6 3 2 3" xfId="43030"/>
    <cellStyle name="Normal 39 3 6 3 2 4" xfId="43031"/>
    <cellStyle name="Normal 39 3 6 3 2 5" xfId="43032"/>
    <cellStyle name="Normal 39 3 6 3 2 6" xfId="43033"/>
    <cellStyle name="Normal 39 3 6 3 3" xfId="43034"/>
    <cellStyle name="Normal 39 3 6 3 4" xfId="43035"/>
    <cellStyle name="Normal 39 3 6 3 5" xfId="43036"/>
    <cellStyle name="Normal 39 3 6 3 6" xfId="43037"/>
    <cellStyle name="Normal 39 3 6 3 7" xfId="43038"/>
    <cellStyle name="Normal 39 3 6 4" xfId="43039"/>
    <cellStyle name="Normal 39 3 6 4 2" xfId="43040"/>
    <cellStyle name="Normal 39 3 6 4 3" xfId="43041"/>
    <cellStyle name="Normal 39 3 6 4 4" xfId="43042"/>
    <cellStyle name="Normal 39 3 6 4 5" xfId="43043"/>
    <cellStyle name="Normal 39 3 6 4 6" xfId="43044"/>
    <cellStyle name="Normal 39 3 6 5" xfId="43045"/>
    <cellStyle name="Normal 39 3 6 6" xfId="43046"/>
    <cellStyle name="Normal 39 3 6 7" xfId="43047"/>
    <cellStyle name="Normal 39 3 6 8" xfId="43048"/>
    <cellStyle name="Normal 39 3 6 9" xfId="43049"/>
    <cellStyle name="Normal 39 3 7" xfId="43050"/>
    <cellStyle name="Normal 39 3 7 2" xfId="43051"/>
    <cellStyle name="Normal 39 3 7 2 2" xfId="43052"/>
    <cellStyle name="Normal 39 3 7 2 2 2" xfId="43053"/>
    <cellStyle name="Normal 39 3 7 2 2 2 2" xfId="43054"/>
    <cellStyle name="Normal 39 3 7 2 2 2 3" xfId="43055"/>
    <cellStyle name="Normal 39 3 7 2 2 2 4" xfId="43056"/>
    <cellStyle name="Normal 39 3 7 2 2 2 5" xfId="43057"/>
    <cellStyle name="Normal 39 3 7 2 2 2 6" xfId="43058"/>
    <cellStyle name="Normal 39 3 7 2 2 3" xfId="43059"/>
    <cellStyle name="Normal 39 3 7 2 2 4" xfId="43060"/>
    <cellStyle name="Normal 39 3 7 2 2 5" xfId="43061"/>
    <cellStyle name="Normal 39 3 7 2 2 6" xfId="43062"/>
    <cellStyle name="Normal 39 3 7 2 2 7" xfId="43063"/>
    <cellStyle name="Normal 39 3 7 2 3" xfId="43064"/>
    <cellStyle name="Normal 39 3 7 2 3 2" xfId="43065"/>
    <cellStyle name="Normal 39 3 7 2 3 3" xfId="43066"/>
    <cellStyle name="Normal 39 3 7 2 3 4" xfId="43067"/>
    <cellStyle name="Normal 39 3 7 2 3 5" xfId="43068"/>
    <cellStyle name="Normal 39 3 7 2 3 6" xfId="43069"/>
    <cellStyle name="Normal 39 3 7 2 4" xfId="43070"/>
    <cellStyle name="Normal 39 3 7 2 5" xfId="43071"/>
    <cellStyle name="Normal 39 3 7 2 6" xfId="43072"/>
    <cellStyle name="Normal 39 3 7 2 7" xfId="43073"/>
    <cellStyle name="Normal 39 3 7 2 8" xfId="43074"/>
    <cellStyle name="Normal 39 3 7 3" xfId="43075"/>
    <cellStyle name="Normal 39 3 7 3 2" xfId="43076"/>
    <cellStyle name="Normal 39 3 7 3 2 2" xfId="43077"/>
    <cellStyle name="Normal 39 3 7 3 2 3" xfId="43078"/>
    <cellStyle name="Normal 39 3 7 3 2 4" xfId="43079"/>
    <cellStyle name="Normal 39 3 7 3 2 5" xfId="43080"/>
    <cellStyle name="Normal 39 3 7 3 2 6" xfId="43081"/>
    <cellStyle name="Normal 39 3 7 3 3" xfId="43082"/>
    <cellStyle name="Normal 39 3 7 3 4" xfId="43083"/>
    <cellStyle name="Normal 39 3 7 3 5" xfId="43084"/>
    <cellStyle name="Normal 39 3 7 3 6" xfId="43085"/>
    <cellStyle name="Normal 39 3 7 3 7" xfId="43086"/>
    <cellStyle name="Normal 39 3 7 4" xfId="43087"/>
    <cellStyle name="Normal 39 3 7 4 2" xfId="43088"/>
    <cellStyle name="Normal 39 3 7 4 3" xfId="43089"/>
    <cellStyle name="Normal 39 3 7 4 4" xfId="43090"/>
    <cellStyle name="Normal 39 3 7 4 5" xfId="43091"/>
    <cellStyle name="Normal 39 3 7 4 6" xfId="43092"/>
    <cellStyle name="Normal 39 3 7 5" xfId="43093"/>
    <cellStyle name="Normal 39 3 7 6" xfId="43094"/>
    <cellStyle name="Normal 39 3 7 7" xfId="43095"/>
    <cellStyle name="Normal 39 3 7 8" xfId="43096"/>
    <cellStyle name="Normal 39 3 7 9" xfId="43097"/>
    <cellStyle name="Normal 39 3 8" xfId="43098"/>
    <cellStyle name="Normal 39 3 8 2" xfId="43099"/>
    <cellStyle name="Normal 39 3 8 2 2" xfId="43100"/>
    <cellStyle name="Normal 39 3 8 2 2 2" xfId="43101"/>
    <cellStyle name="Normal 39 3 8 2 2 3" xfId="43102"/>
    <cellStyle name="Normal 39 3 8 2 2 4" xfId="43103"/>
    <cellStyle name="Normal 39 3 8 2 2 5" xfId="43104"/>
    <cellStyle name="Normal 39 3 8 2 2 6" xfId="43105"/>
    <cellStyle name="Normal 39 3 8 2 3" xfId="43106"/>
    <cellStyle name="Normal 39 3 8 2 4" xfId="43107"/>
    <cellStyle name="Normal 39 3 8 2 5" xfId="43108"/>
    <cellStyle name="Normal 39 3 8 2 6" xfId="43109"/>
    <cellStyle name="Normal 39 3 8 2 7" xfId="43110"/>
    <cellStyle name="Normal 39 3 8 3" xfId="43111"/>
    <cellStyle name="Normal 39 3 8 3 2" xfId="43112"/>
    <cellStyle name="Normal 39 3 8 3 3" xfId="43113"/>
    <cellStyle name="Normal 39 3 8 3 4" xfId="43114"/>
    <cellStyle name="Normal 39 3 8 3 5" xfId="43115"/>
    <cellStyle name="Normal 39 3 8 3 6" xfId="43116"/>
    <cellStyle name="Normal 39 3 8 4" xfId="43117"/>
    <cellStyle name="Normal 39 3 8 5" xfId="43118"/>
    <cellStyle name="Normal 39 3 8 6" xfId="43119"/>
    <cellStyle name="Normal 39 3 8 7" xfId="43120"/>
    <cellStyle name="Normal 39 3 8 8" xfId="43121"/>
    <cellStyle name="Normal 39 3 9" xfId="43122"/>
    <cellStyle name="Normal 39 3 9 2" xfId="43123"/>
    <cellStyle name="Normal 39 3 9 2 2" xfId="43124"/>
    <cellStyle name="Normal 39 3 9 2 3" xfId="43125"/>
    <cellStyle name="Normal 39 3 9 2 4" xfId="43126"/>
    <cellStyle name="Normal 39 3 9 2 5" xfId="43127"/>
    <cellStyle name="Normal 39 3 9 2 6" xfId="43128"/>
    <cellStyle name="Normal 39 3 9 3" xfId="43129"/>
    <cellStyle name="Normal 39 3 9 4" xfId="43130"/>
    <cellStyle name="Normal 39 3 9 5" xfId="43131"/>
    <cellStyle name="Normal 39 3 9 6" xfId="43132"/>
    <cellStyle name="Normal 39 3 9 7" xfId="43133"/>
    <cellStyle name="Normal 39 4" xfId="43134"/>
    <cellStyle name="Normal 39 4 10" xfId="43135"/>
    <cellStyle name="Normal 39 4 10 2" xfId="43136"/>
    <cellStyle name="Normal 39 4 10 3" xfId="43137"/>
    <cellStyle name="Normal 39 4 10 4" xfId="43138"/>
    <cellStyle name="Normal 39 4 10 5" xfId="43139"/>
    <cellStyle name="Normal 39 4 10 6" xfId="43140"/>
    <cellStyle name="Normal 39 4 11" xfId="43141"/>
    <cellStyle name="Normal 39 4 12" xfId="43142"/>
    <cellStyle name="Normal 39 4 13" xfId="43143"/>
    <cellStyle name="Normal 39 4 14" xfId="43144"/>
    <cellStyle name="Normal 39 4 15" xfId="43145"/>
    <cellStyle name="Normal 39 4 2" xfId="43146"/>
    <cellStyle name="Normal 39 4 2 10" xfId="43147"/>
    <cellStyle name="Normal 39 4 2 11" xfId="43148"/>
    <cellStyle name="Normal 39 4 2 12" xfId="43149"/>
    <cellStyle name="Normal 39 4 2 13" xfId="43150"/>
    <cellStyle name="Normal 39 4 2 14" xfId="43151"/>
    <cellStyle name="Normal 39 4 2 2" xfId="43152"/>
    <cellStyle name="Normal 39 4 2 2 2" xfId="43153"/>
    <cellStyle name="Normal 39 4 2 2 2 2" xfId="43154"/>
    <cellStyle name="Normal 39 4 2 2 2 2 2" xfId="43155"/>
    <cellStyle name="Normal 39 4 2 2 2 2 2 2" xfId="43156"/>
    <cellStyle name="Normal 39 4 2 2 2 2 2 3" xfId="43157"/>
    <cellStyle name="Normal 39 4 2 2 2 2 2 4" xfId="43158"/>
    <cellStyle name="Normal 39 4 2 2 2 2 2 5" xfId="43159"/>
    <cellStyle name="Normal 39 4 2 2 2 2 2 6" xfId="43160"/>
    <cellStyle name="Normal 39 4 2 2 2 2 3" xfId="43161"/>
    <cellStyle name="Normal 39 4 2 2 2 2 4" xfId="43162"/>
    <cellStyle name="Normal 39 4 2 2 2 2 5" xfId="43163"/>
    <cellStyle name="Normal 39 4 2 2 2 2 6" xfId="43164"/>
    <cellStyle name="Normal 39 4 2 2 2 2 7" xfId="43165"/>
    <cellStyle name="Normal 39 4 2 2 2 3" xfId="43166"/>
    <cellStyle name="Normal 39 4 2 2 2 3 2" xfId="43167"/>
    <cellStyle name="Normal 39 4 2 2 2 3 3" xfId="43168"/>
    <cellStyle name="Normal 39 4 2 2 2 3 4" xfId="43169"/>
    <cellStyle name="Normal 39 4 2 2 2 3 5" xfId="43170"/>
    <cellStyle name="Normal 39 4 2 2 2 3 6" xfId="43171"/>
    <cellStyle name="Normal 39 4 2 2 2 4" xfId="43172"/>
    <cellStyle name="Normal 39 4 2 2 2 5" xfId="43173"/>
    <cellStyle name="Normal 39 4 2 2 2 6" xfId="43174"/>
    <cellStyle name="Normal 39 4 2 2 2 7" xfId="43175"/>
    <cellStyle name="Normal 39 4 2 2 2 8" xfId="43176"/>
    <cellStyle name="Normal 39 4 2 2 3" xfId="43177"/>
    <cellStyle name="Normal 39 4 2 2 3 2" xfId="43178"/>
    <cellStyle name="Normal 39 4 2 2 3 2 2" xfId="43179"/>
    <cellStyle name="Normal 39 4 2 2 3 2 3" xfId="43180"/>
    <cellStyle name="Normal 39 4 2 2 3 2 4" xfId="43181"/>
    <cellStyle name="Normal 39 4 2 2 3 2 5" xfId="43182"/>
    <cellStyle name="Normal 39 4 2 2 3 2 6" xfId="43183"/>
    <cellStyle name="Normal 39 4 2 2 3 3" xfId="43184"/>
    <cellStyle name="Normal 39 4 2 2 3 4" xfId="43185"/>
    <cellStyle name="Normal 39 4 2 2 3 5" xfId="43186"/>
    <cellStyle name="Normal 39 4 2 2 3 6" xfId="43187"/>
    <cellStyle name="Normal 39 4 2 2 3 7" xfId="43188"/>
    <cellStyle name="Normal 39 4 2 2 4" xfId="43189"/>
    <cellStyle name="Normal 39 4 2 2 4 2" xfId="43190"/>
    <cellStyle name="Normal 39 4 2 2 4 3" xfId="43191"/>
    <cellStyle name="Normal 39 4 2 2 4 4" xfId="43192"/>
    <cellStyle name="Normal 39 4 2 2 4 5" xfId="43193"/>
    <cellStyle name="Normal 39 4 2 2 4 6" xfId="43194"/>
    <cellStyle name="Normal 39 4 2 2 5" xfId="43195"/>
    <cellStyle name="Normal 39 4 2 2 6" xfId="43196"/>
    <cellStyle name="Normal 39 4 2 2 7" xfId="43197"/>
    <cellStyle name="Normal 39 4 2 2 8" xfId="43198"/>
    <cellStyle name="Normal 39 4 2 2 9" xfId="43199"/>
    <cellStyle name="Normal 39 4 2 3" xfId="43200"/>
    <cellStyle name="Normal 39 4 2 3 2" xfId="43201"/>
    <cellStyle name="Normal 39 4 2 3 2 2" xfId="43202"/>
    <cellStyle name="Normal 39 4 2 3 2 2 2" xfId="43203"/>
    <cellStyle name="Normal 39 4 2 3 2 2 2 2" xfId="43204"/>
    <cellStyle name="Normal 39 4 2 3 2 2 2 3" xfId="43205"/>
    <cellStyle name="Normal 39 4 2 3 2 2 2 4" xfId="43206"/>
    <cellStyle name="Normal 39 4 2 3 2 2 2 5" xfId="43207"/>
    <cellStyle name="Normal 39 4 2 3 2 2 2 6" xfId="43208"/>
    <cellStyle name="Normal 39 4 2 3 2 2 3" xfId="43209"/>
    <cellStyle name="Normal 39 4 2 3 2 2 4" xfId="43210"/>
    <cellStyle name="Normal 39 4 2 3 2 2 5" xfId="43211"/>
    <cellStyle name="Normal 39 4 2 3 2 2 6" xfId="43212"/>
    <cellStyle name="Normal 39 4 2 3 2 2 7" xfId="43213"/>
    <cellStyle name="Normal 39 4 2 3 2 3" xfId="43214"/>
    <cellStyle name="Normal 39 4 2 3 2 3 2" xfId="43215"/>
    <cellStyle name="Normal 39 4 2 3 2 3 3" xfId="43216"/>
    <cellStyle name="Normal 39 4 2 3 2 3 4" xfId="43217"/>
    <cellStyle name="Normal 39 4 2 3 2 3 5" xfId="43218"/>
    <cellStyle name="Normal 39 4 2 3 2 3 6" xfId="43219"/>
    <cellStyle name="Normal 39 4 2 3 2 4" xfId="43220"/>
    <cellStyle name="Normal 39 4 2 3 2 5" xfId="43221"/>
    <cellStyle name="Normal 39 4 2 3 2 6" xfId="43222"/>
    <cellStyle name="Normal 39 4 2 3 2 7" xfId="43223"/>
    <cellStyle name="Normal 39 4 2 3 2 8" xfId="43224"/>
    <cellStyle name="Normal 39 4 2 3 3" xfId="43225"/>
    <cellStyle name="Normal 39 4 2 3 3 2" xfId="43226"/>
    <cellStyle name="Normal 39 4 2 3 3 2 2" xfId="43227"/>
    <cellStyle name="Normal 39 4 2 3 3 2 3" xfId="43228"/>
    <cellStyle name="Normal 39 4 2 3 3 2 4" xfId="43229"/>
    <cellStyle name="Normal 39 4 2 3 3 2 5" xfId="43230"/>
    <cellStyle name="Normal 39 4 2 3 3 2 6" xfId="43231"/>
    <cellStyle name="Normal 39 4 2 3 3 3" xfId="43232"/>
    <cellStyle name="Normal 39 4 2 3 3 4" xfId="43233"/>
    <cellStyle name="Normal 39 4 2 3 3 5" xfId="43234"/>
    <cellStyle name="Normal 39 4 2 3 3 6" xfId="43235"/>
    <cellStyle name="Normal 39 4 2 3 3 7" xfId="43236"/>
    <cellStyle name="Normal 39 4 2 3 4" xfId="43237"/>
    <cellStyle name="Normal 39 4 2 3 4 2" xfId="43238"/>
    <cellStyle name="Normal 39 4 2 3 4 3" xfId="43239"/>
    <cellStyle name="Normal 39 4 2 3 4 4" xfId="43240"/>
    <cellStyle name="Normal 39 4 2 3 4 5" xfId="43241"/>
    <cellStyle name="Normal 39 4 2 3 4 6" xfId="43242"/>
    <cellStyle name="Normal 39 4 2 3 5" xfId="43243"/>
    <cellStyle name="Normal 39 4 2 3 6" xfId="43244"/>
    <cellStyle name="Normal 39 4 2 3 7" xfId="43245"/>
    <cellStyle name="Normal 39 4 2 3 8" xfId="43246"/>
    <cellStyle name="Normal 39 4 2 3 9" xfId="43247"/>
    <cellStyle name="Normal 39 4 2 4" xfId="43248"/>
    <cellStyle name="Normal 39 4 2 4 2" xfId="43249"/>
    <cellStyle name="Normal 39 4 2 4 2 2" xfId="43250"/>
    <cellStyle name="Normal 39 4 2 4 2 2 2" xfId="43251"/>
    <cellStyle name="Normal 39 4 2 4 2 2 2 2" xfId="43252"/>
    <cellStyle name="Normal 39 4 2 4 2 2 2 3" xfId="43253"/>
    <cellStyle name="Normal 39 4 2 4 2 2 2 4" xfId="43254"/>
    <cellStyle name="Normal 39 4 2 4 2 2 2 5" xfId="43255"/>
    <cellStyle name="Normal 39 4 2 4 2 2 2 6" xfId="43256"/>
    <cellStyle name="Normal 39 4 2 4 2 2 3" xfId="43257"/>
    <cellStyle name="Normal 39 4 2 4 2 2 4" xfId="43258"/>
    <cellStyle name="Normal 39 4 2 4 2 2 5" xfId="43259"/>
    <cellStyle name="Normal 39 4 2 4 2 2 6" xfId="43260"/>
    <cellStyle name="Normal 39 4 2 4 2 2 7" xfId="43261"/>
    <cellStyle name="Normal 39 4 2 4 2 3" xfId="43262"/>
    <cellStyle name="Normal 39 4 2 4 2 3 2" xfId="43263"/>
    <cellStyle name="Normal 39 4 2 4 2 3 3" xfId="43264"/>
    <cellStyle name="Normal 39 4 2 4 2 3 4" xfId="43265"/>
    <cellStyle name="Normal 39 4 2 4 2 3 5" xfId="43266"/>
    <cellStyle name="Normal 39 4 2 4 2 3 6" xfId="43267"/>
    <cellStyle name="Normal 39 4 2 4 2 4" xfId="43268"/>
    <cellStyle name="Normal 39 4 2 4 2 5" xfId="43269"/>
    <cellStyle name="Normal 39 4 2 4 2 6" xfId="43270"/>
    <cellStyle name="Normal 39 4 2 4 2 7" xfId="43271"/>
    <cellStyle name="Normal 39 4 2 4 2 8" xfId="43272"/>
    <cellStyle name="Normal 39 4 2 4 3" xfId="43273"/>
    <cellStyle name="Normal 39 4 2 4 3 2" xfId="43274"/>
    <cellStyle name="Normal 39 4 2 4 3 2 2" xfId="43275"/>
    <cellStyle name="Normal 39 4 2 4 3 2 3" xfId="43276"/>
    <cellStyle name="Normal 39 4 2 4 3 2 4" xfId="43277"/>
    <cellStyle name="Normal 39 4 2 4 3 2 5" xfId="43278"/>
    <cellStyle name="Normal 39 4 2 4 3 2 6" xfId="43279"/>
    <cellStyle name="Normal 39 4 2 4 3 3" xfId="43280"/>
    <cellStyle name="Normal 39 4 2 4 3 4" xfId="43281"/>
    <cellStyle name="Normal 39 4 2 4 3 5" xfId="43282"/>
    <cellStyle name="Normal 39 4 2 4 3 6" xfId="43283"/>
    <cellStyle name="Normal 39 4 2 4 3 7" xfId="43284"/>
    <cellStyle name="Normal 39 4 2 4 4" xfId="43285"/>
    <cellStyle name="Normal 39 4 2 4 4 2" xfId="43286"/>
    <cellStyle name="Normal 39 4 2 4 4 3" xfId="43287"/>
    <cellStyle name="Normal 39 4 2 4 4 4" xfId="43288"/>
    <cellStyle name="Normal 39 4 2 4 4 5" xfId="43289"/>
    <cellStyle name="Normal 39 4 2 4 4 6" xfId="43290"/>
    <cellStyle name="Normal 39 4 2 4 5" xfId="43291"/>
    <cellStyle name="Normal 39 4 2 4 6" xfId="43292"/>
    <cellStyle name="Normal 39 4 2 4 7" xfId="43293"/>
    <cellStyle name="Normal 39 4 2 4 8" xfId="43294"/>
    <cellStyle name="Normal 39 4 2 4 9" xfId="43295"/>
    <cellStyle name="Normal 39 4 2 5" xfId="43296"/>
    <cellStyle name="Normal 39 4 2 5 2" xfId="43297"/>
    <cellStyle name="Normal 39 4 2 5 2 2" xfId="43298"/>
    <cellStyle name="Normal 39 4 2 5 2 2 2" xfId="43299"/>
    <cellStyle name="Normal 39 4 2 5 2 2 2 2" xfId="43300"/>
    <cellStyle name="Normal 39 4 2 5 2 2 2 3" xfId="43301"/>
    <cellStyle name="Normal 39 4 2 5 2 2 2 4" xfId="43302"/>
    <cellStyle name="Normal 39 4 2 5 2 2 2 5" xfId="43303"/>
    <cellStyle name="Normal 39 4 2 5 2 2 2 6" xfId="43304"/>
    <cellStyle name="Normal 39 4 2 5 2 2 3" xfId="43305"/>
    <cellStyle name="Normal 39 4 2 5 2 2 4" xfId="43306"/>
    <cellStyle name="Normal 39 4 2 5 2 2 5" xfId="43307"/>
    <cellStyle name="Normal 39 4 2 5 2 2 6" xfId="43308"/>
    <cellStyle name="Normal 39 4 2 5 2 2 7" xfId="43309"/>
    <cellStyle name="Normal 39 4 2 5 2 3" xfId="43310"/>
    <cellStyle name="Normal 39 4 2 5 2 3 2" xfId="43311"/>
    <cellStyle name="Normal 39 4 2 5 2 3 3" xfId="43312"/>
    <cellStyle name="Normal 39 4 2 5 2 3 4" xfId="43313"/>
    <cellStyle name="Normal 39 4 2 5 2 3 5" xfId="43314"/>
    <cellStyle name="Normal 39 4 2 5 2 3 6" xfId="43315"/>
    <cellStyle name="Normal 39 4 2 5 2 4" xfId="43316"/>
    <cellStyle name="Normal 39 4 2 5 2 5" xfId="43317"/>
    <cellStyle name="Normal 39 4 2 5 2 6" xfId="43318"/>
    <cellStyle name="Normal 39 4 2 5 2 7" xfId="43319"/>
    <cellStyle name="Normal 39 4 2 5 2 8" xfId="43320"/>
    <cellStyle name="Normal 39 4 2 5 3" xfId="43321"/>
    <cellStyle name="Normal 39 4 2 5 3 2" xfId="43322"/>
    <cellStyle name="Normal 39 4 2 5 3 2 2" xfId="43323"/>
    <cellStyle name="Normal 39 4 2 5 3 2 3" xfId="43324"/>
    <cellStyle name="Normal 39 4 2 5 3 2 4" xfId="43325"/>
    <cellStyle name="Normal 39 4 2 5 3 2 5" xfId="43326"/>
    <cellStyle name="Normal 39 4 2 5 3 2 6" xfId="43327"/>
    <cellStyle name="Normal 39 4 2 5 3 3" xfId="43328"/>
    <cellStyle name="Normal 39 4 2 5 3 4" xfId="43329"/>
    <cellStyle name="Normal 39 4 2 5 3 5" xfId="43330"/>
    <cellStyle name="Normal 39 4 2 5 3 6" xfId="43331"/>
    <cellStyle name="Normal 39 4 2 5 3 7" xfId="43332"/>
    <cellStyle name="Normal 39 4 2 5 4" xfId="43333"/>
    <cellStyle name="Normal 39 4 2 5 4 2" xfId="43334"/>
    <cellStyle name="Normal 39 4 2 5 4 3" xfId="43335"/>
    <cellStyle name="Normal 39 4 2 5 4 4" xfId="43336"/>
    <cellStyle name="Normal 39 4 2 5 4 5" xfId="43337"/>
    <cellStyle name="Normal 39 4 2 5 4 6" xfId="43338"/>
    <cellStyle name="Normal 39 4 2 5 5" xfId="43339"/>
    <cellStyle name="Normal 39 4 2 5 6" xfId="43340"/>
    <cellStyle name="Normal 39 4 2 5 7" xfId="43341"/>
    <cellStyle name="Normal 39 4 2 5 8" xfId="43342"/>
    <cellStyle name="Normal 39 4 2 5 9" xfId="43343"/>
    <cellStyle name="Normal 39 4 2 6" xfId="43344"/>
    <cellStyle name="Normal 39 4 2 6 2" xfId="43345"/>
    <cellStyle name="Normal 39 4 2 6 2 2" xfId="43346"/>
    <cellStyle name="Normal 39 4 2 6 2 2 2" xfId="43347"/>
    <cellStyle name="Normal 39 4 2 6 2 2 2 2" xfId="43348"/>
    <cellStyle name="Normal 39 4 2 6 2 2 2 3" xfId="43349"/>
    <cellStyle name="Normal 39 4 2 6 2 2 2 4" xfId="43350"/>
    <cellStyle name="Normal 39 4 2 6 2 2 2 5" xfId="43351"/>
    <cellStyle name="Normal 39 4 2 6 2 2 2 6" xfId="43352"/>
    <cellStyle name="Normal 39 4 2 6 2 2 3" xfId="43353"/>
    <cellStyle name="Normal 39 4 2 6 2 2 4" xfId="43354"/>
    <cellStyle name="Normal 39 4 2 6 2 2 5" xfId="43355"/>
    <cellStyle name="Normal 39 4 2 6 2 2 6" xfId="43356"/>
    <cellStyle name="Normal 39 4 2 6 2 2 7" xfId="43357"/>
    <cellStyle name="Normal 39 4 2 6 2 3" xfId="43358"/>
    <cellStyle name="Normal 39 4 2 6 2 3 2" xfId="43359"/>
    <cellStyle name="Normal 39 4 2 6 2 3 3" xfId="43360"/>
    <cellStyle name="Normal 39 4 2 6 2 3 4" xfId="43361"/>
    <cellStyle name="Normal 39 4 2 6 2 3 5" xfId="43362"/>
    <cellStyle name="Normal 39 4 2 6 2 3 6" xfId="43363"/>
    <cellStyle name="Normal 39 4 2 6 2 4" xfId="43364"/>
    <cellStyle name="Normal 39 4 2 6 2 5" xfId="43365"/>
    <cellStyle name="Normal 39 4 2 6 2 6" xfId="43366"/>
    <cellStyle name="Normal 39 4 2 6 2 7" xfId="43367"/>
    <cellStyle name="Normal 39 4 2 6 2 8" xfId="43368"/>
    <cellStyle name="Normal 39 4 2 6 3" xfId="43369"/>
    <cellStyle name="Normal 39 4 2 6 3 2" xfId="43370"/>
    <cellStyle name="Normal 39 4 2 6 3 2 2" xfId="43371"/>
    <cellStyle name="Normal 39 4 2 6 3 2 3" xfId="43372"/>
    <cellStyle name="Normal 39 4 2 6 3 2 4" xfId="43373"/>
    <cellStyle name="Normal 39 4 2 6 3 2 5" xfId="43374"/>
    <cellStyle name="Normal 39 4 2 6 3 2 6" xfId="43375"/>
    <cellStyle name="Normal 39 4 2 6 3 3" xfId="43376"/>
    <cellStyle name="Normal 39 4 2 6 3 4" xfId="43377"/>
    <cellStyle name="Normal 39 4 2 6 3 5" xfId="43378"/>
    <cellStyle name="Normal 39 4 2 6 3 6" xfId="43379"/>
    <cellStyle name="Normal 39 4 2 6 3 7" xfId="43380"/>
    <cellStyle name="Normal 39 4 2 6 4" xfId="43381"/>
    <cellStyle name="Normal 39 4 2 6 4 2" xfId="43382"/>
    <cellStyle name="Normal 39 4 2 6 4 3" xfId="43383"/>
    <cellStyle name="Normal 39 4 2 6 4 4" xfId="43384"/>
    <cellStyle name="Normal 39 4 2 6 4 5" xfId="43385"/>
    <cellStyle name="Normal 39 4 2 6 4 6" xfId="43386"/>
    <cellStyle name="Normal 39 4 2 6 5" xfId="43387"/>
    <cellStyle name="Normal 39 4 2 6 6" xfId="43388"/>
    <cellStyle name="Normal 39 4 2 6 7" xfId="43389"/>
    <cellStyle name="Normal 39 4 2 6 8" xfId="43390"/>
    <cellStyle name="Normal 39 4 2 6 9" xfId="43391"/>
    <cellStyle name="Normal 39 4 2 7" xfId="43392"/>
    <cellStyle name="Normal 39 4 2 7 2" xfId="43393"/>
    <cellStyle name="Normal 39 4 2 7 2 2" xfId="43394"/>
    <cellStyle name="Normal 39 4 2 7 2 2 2" xfId="43395"/>
    <cellStyle name="Normal 39 4 2 7 2 2 3" xfId="43396"/>
    <cellStyle name="Normal 39 4 2 7 2 2 4" xfId="43397"/>
    <cellStyle name="Normal 39 4 2 7 2 2 5" xfId="43398"/>
    <cellStyle name="Normal 39 4 2 7 2 2 6" xfId="43399"/>
    <cellStyle name="Normal 39 4 2 7 2 3" xfId="43400"/>
    <cellStyle name="Normal 39 4 2 7 2 4" xfId="43401"/>
    <cellStyle name="Normal 39 4 2 7 2 5" xfId="43402"/>
    <cellStyle name="Normal 39 4 2 7 2 6" xfId="43403"/>
    <cellStyle name="Normal 39 4 2 7 2 7" xfId="43404"/>
    <cellStyle name="Normal 39 4 2 7 3" xfId="43405"/>
    <cellStyle name="Normal 39 4 2 7 3 2" xfId="43406"/>
    <cellStyle name="Normal 39 4 2 7 3 3" xfId="43407"/>
    <cellStyle name="Normal 39 4 2 7 3 4" xfId="43408"/>
    <cellStyle name="Normal 39 4 2 7 3 5" xfId="43409"/>
    <cellStyle name="Normal 39 4 2 7 3 6" xfId="43410"/>
    <cellStyle name="Normal 39 4 2 7 4" xfId="43411"/>
    <cellStyle name="Normal 39 4 2 7 5" xfId="43412"/>
    <cellStyle name="Normal 39 4 2 7 6" xfId="43413"/>
    <cellStyle name="Normal 39 4 2 7 7" xfId="43414"/>
    <cellStyle name="Normal 39 4 2 7 8" xfId="43415"/>
    <cellStyle name="Normal 39 4 2 8" xfId="43416"/>
    <cellStyle name="Normal 39 4 2 8 2" xfId="43417"/>
    <cellStyle name="Normal 39 4 2 8 2 2" xfId="43418"/>
    <cellStyle name="Normal 39 4 2 8 2 3" xfId="43419"/>
    <cellStyle name="Normal 39 4 2 8 2 4" xfId="43420"/>
    <cellStyle name="Normal 39 4 2 8 2 5" xfId="43421"/>
    <cellStyle name="Normal 39 4 2 8 2 6" xfId="43422"/>
    <cellStyle name="Normal 39 4 2 8 3" xfId="43423"/>
    <cellStyle name="Normal 39 4 2 8 4" xfId="43424"/>
    <cellStyle name="Normal 39 4 2 8 5" xfId="43425"/>
    <cellStyle name="Normal 39 4 2 8 6" xfId="43426"/>
    <cellStyle name="Normal 39 4 2 8 7" xfId="43427"/>
    <cellStyle name="Normal 39 4 2 9" xfId="43428"/>
    <cellStyle name="Normal 39 4 2 9 2" xfId="43429"/>
    <cellStyle name="Normal 39 4 2 9 3" xfId="43430"/>
    <cellStyle name="Normal 39 4 2 9 4" xfId="43431"/>
    <cellStyle name="Normal 39 4 2 9 5" xfId="43432"/>
    <cellStyle name="Normal 39 4 2 9 6" xfId="43433"/>
    <cellStyle name="Normal 39 4 3" xfId="43434"/>
    <cellStyle name="Normal 39 4 3 2" xfId="43435"/>
    <cellStyle name="Normal 39 4 3 2 2" xfId="43436"/>
    <cellStyle name="Normal 39 4 3 2 2 2" xfId="43437"/>
    <cellStyle name="Normal 39 4 3 2 2 2 2" xfId="43438"/>
    <cellStyle name="Normal 39 4 3 2 2 2 3" xfId="43439"/>
    <cellStyle name="Normal 39 4 3 2 2 2 4" xfId="43440"/>
    <cellStyle name="Normal 39 4 3 2 2 2 5" xfId="43441"/>
    <cellStyle name="Normal 39 4 3 2 2 2 6" xfId="43442"/>
    <cellStyle name="Normal 39 4 3 2 2 3" xfId="43443"/>
    <cellStyle name="Normal 39 4 3 2 2 4" xfId="43444"/>
    <cellStyle name="Normal 39 4 3 2 2 5" xfId="43445"/>
    <cellStyle name="Normal 39 4 3 2 2 6" xfId="43446"/>
    <cellStyle name="Normal 39 4 3 2 2 7" xfId="43447"/>
    <cellStyle name="Normal 39 4 3 2 3" xfId="43448"/>
    <cellStyle name="Normal 39 4 3 2 3 2" xfId="43449"/>
    <cellStyle name="Normal 39 4 3 2 3 3" xfId="43450"/>
    <cellStyle name="Normal 39 4 3 2 3 4" xfId="43451"/>
    <cellStyle name="Normal 39 4 3 2 3 5" xfId="43452"/>
    <cellStyle name="Normal 39 4 3 2 3 6" xfId="43453"/>
    <cellStyle name="Normal 39 4 3 2 4" xfId="43454"/>
    <cellStyle name="Normal 39 4 3 2 5" xfId="43455"/>
    <cellStyle name="Normal 39 4 3 2 6" xfId="43456"/>
    <cellStyle name="Normal 39 4 3 2 7" xfId="43457"/>
    <cellStyle name="Normal 39 4 3 2 8" xfId="43458"/>
    <cellStyle name="Normal 39 4 3 3" xfId="43459"/>
    <cellStyle name="Normal 39 4 3 3 2" xfId="43460"/>
    <cellStyle name="Normal 39 4 3 3 2 2" xfId="43461"/>
    <cellStyle name="Normal 39 4 3 3 2 3" xfId="43462"/>
    <cellStyle name="Normal 39 4 3 3 2 4" xfId="43463"/>
    <cellStyle name="Normal 39 4 3 3 2 5" xfId="43464"/>
    <cellStyle name="Normal 39 4 3 3 2 6" xfId="43465"/>
    <cellStyle name="Normal 39 4 3 3 3" xfId="43466"/>
    <cellStyle name="Normal 39 4 3 3 4" xfId="43467"/>
    <cellStyle name="Normal 39 4 3 3 5" xfId="43468"/>
    <cellStyle name="Normal 39 4 3 3 6" xfId="43469"/>
    <cellStyle name="Normal 39 4 3 3 7" xfId="43470"/>
    <cellStyle name="Normal 39 4 3 4" xfId="43471"/>
    <cellStyle name="Normal 39 4 3 4 2" xfId="43472"/>
    <cellStyle name="Normal 39 4 3 4 3" xfId="43473"/>
    <cellStyle name="Normal 39 4 3 4 4" xfId="43474"/>
    <cellStyle name="Normal 39 4 3 4 5" xfId="43475"/>
    <cellStyle name="Normal 39 4 3 4 6" xfId="43476"/>
    <cellStyle name="Normal 39 4 3 5" xfId="43477"/>
    <cellStyle name="Normal 39 4 3 6" xfId="43478"/>
    <cellStyle name="Normal 39 4 3 7" xfId="43479"/>
    <cellStyle name="Normal 39 4 3 8" xfId="43480"/>
    <cellStyle name="Normal 39 4 3 9" xfId="43481"/>
    <cellStyle name="Normal 39 4 4" xfId="43482"/>
    <cellStyle name="Normal 39 4 4 2" xfId="43483"/>
    <cellStyle name="Normal 39 4 4 2 2" xfId="43484"/>
    <cellStyle name="Normal 39 4 4 2 2 2" xfId="43485"/>
    <cellStyle name="Normal 39 4 4 2 2 2 2" xfId="43486"/>
    <cellStyle name="Normal 39 4 4 2 2 2 3" xfId="43487"/>
    <cellStyle name="Normal 39 4 4 2 2 2 4" xfId="43488"/>
    <cellStyle name="Normal 39 4 4 2 2 2 5" xfId="43489"/>
    <cellStyle name="Normal 39 4 4 2 2 2 6" xfId="43490"/>
    <cellStyle name="Normal 39 4 4 2 2 3" xfId="43491"/>
    <cellStyle name="Normal 39 4 4 2 2 4" xfId="43492"/>
    <cellStyle name="Normal 39 4 4 2 2 5" xfId="43493"/>
    <cellStyle name="Normal 39 4 4 2 2 6" xfId="43494"/>
    <cellStyle name="Normal 39 4 4 2 2 7" xfId="43495"/>
    <cellStyle name="Normal 39 4 4 2 3" xfId="43496"/>
    <cellStyle name="Normal 39 4 4 2 3 2" xfId="43497"/>
    <cellStyle name="Normal 39 4 4 2 3 3" xfId="43498"/>
    <cellStyle name="Normal 39 4 4 2 3 4" xfId="43499"/>
    <cellStyle name="Normal 39 4 4 2 3 5" xfId="43500"/>
    <cellStyle name="Normal 39 4 4 2 3 6" xfId="43501"/>
    <cellStyle name="Normal 39 4 4 2 4" xfId="43502"/>
    <cellStyle name="Normal 39 4 4 2 5" xfId="43503"/>
    <cellStyle name="Normal 39 4 4 2 6" xfId="43504"/>
    <cellStyle name="Normal 39 4 4 2 7" xfId="43505"/>
    <cellStyle name="Normal 39 4 4 2 8" xfId="43506"/>
    <cellStyle name="Normal 39 4 4 3" xfId="43507"/>
    <cellStyle name="Normal 39 4 4 3 2" xfId="43508"/>
    <cellStyle name="Normal 39 4 4 3 2 2" xfId="43509"/>
    <cellStyle name="Normal 39 4 4 3 2 3" xfId="43510"/>
    <cellStyle name="Normal 39 4 4 3 2 4" xfId="43511"/>
    <cellStyle name="Normal 39 4 4 3 2 5" xfId="43512"/>
    <cellStyle name="Normal 39 4 4 3 2 6" xfId="43513"/>
    <cellStyle name="Normal 39 4 4 3 3" xfId="43514"/>
    <cellStyle name="Normal 39 4 4 3 4" xfId="43515"/>
    <cellStyle name="Normal 39 4 4 3 5" xfId="43516"/>
    <cellStyle name="Normal 39 4 4 3 6" xfId="43517"/>
    <cellStyle name="Normal 39 4 4 3 7" xfId="43518"/>
    <cellStyle name="Normal 39 4 4 4" xfId="43519"/>
    <cellStyle name="Normal 39 4 4 4 2" xfId="43520"/>
    <cellStyle name="Normal 39 4 4 4 3" xfId="43521"/>
    <cellStyle name="Normal 39 4 4 4 4" xfId="43522"/>
    <cellStyle name="Normal 39 4 4 4 5" xfId="43523"/>
    <cellStyle name="Normal 39 4 4 4 6" xfId="43524"/>
    <cellStyle name="Normal 39 4 4 5" xfId="43525"/>
    <cellStyle name="Normal 39 4 4 6" xfId="43526"/>
    <cellStyle name="Normal 39 4 4 7" xfId="43527"/>
    <cellStyle name="Normal 39 4 4 8" xfId="43528"/>
    <cellStyle name="Normal 39 4 4 9" xfId="43529"/>
    <cellStyle name="Normal 39 4 5" xfId="43530"/>
    <cellStyle name="Normal 39 4 5 2" xfId="43531"/>
    <cellStyle name="Normal 39 4 5 2 2" xfId="43532"/>
    <cellStyle name="Normal 39 4 5 2 2 2" xfId="43533"/>
    <cellStyle name="Normal 39 4 5 2 2 2 2" xfId="43534"/>
    <cellStyle name="Normal 39 4 5 2 2 2 3" xfId="43535"/>
    <cellStyle name="Normal 39 4 5 2 2 2 4" xfId="43536"/>
    <cellStyle name="Normal 39 4 5 2 2 2 5" xfId="43537"/>
    <cellStyle name="Normal 39 4 5 2 2 2 6" xfId="43538"/>
    <cellStyle name="Normal 39 4 5 2 2 3" xfId="43539"/>
    <cellStyle name="Normal 39 4 5 2 2 4" xfId="43540"/>
    <cellStyle name="Normal 39 4 5 2 2 5" xfId="43541"/>
    <cellStyle name="Normal 39 4 5 2 2 6" xfId="43542"/>
    <cellStyle name="Normal 39 4 5 2 2 7" xfId="43543"/>
    <cellStyle name="Normal 39 4 5 2 3" xfId="43544"/>
    <cellStyle name="Normal 39 4 5 2 3 2" xfId="43545"/>
    <cellStyle name="Normal 39 4 5 2 3 3" xfId="43546"/>
    <cellStyle name="Normal 39 4 5 2 3 4" xfId="43547"/>
    <cellStyle name="Normal 39 4 5 2 3 5" xfId="43548"/>
    <cellStyle name="Normal 39 4 5 2 3 6" xfId="43549"/>
    <cellStyle name="Normal 39 4 5 2 4" xfId="43550"/>
    <cellStyle name="Normal 39 4 5 2 5" xfId="43551"/>
    <cellStyle name="Normal 39 4 5 2 6" xfId="43552"/>
    <cellStyle name="Normal 39 4 5 2 7" xfId="43553"/>
    <cellStyle name="Normal 39 4 5 2 8" xfId="43554"/>
    <cellStyle name="Normal 39 4 5 3" xfId="43555"/>
    <cellStyle name="Normal 39 4 5 3 2" xfId="43556"/>
    <cellStyle name="Normal 39 4 5 3 2 2" xfId="43557"/>
    <cellStyle name="Normal 39 4 5 3 2 3" xfId="43558"/>
    <cellStyle name="Normal 39 4 5 3 2 4" xfId="43559"/>
    <cellStyle name="Normal 39 4 5 3 2 5" xfId="43560"/>
    <cellStyle name="Normal 39 4 5 3 2 6" xfId="43561"/>
    <cellStyle name="Normal 39 4 5 3 3" xfId="43562"/>
    <cellStyle name="Normal 39 4 5 3 4" xfId="43563"/>
    <cellStyle name="Normal 39 4 5 3 5" xfId="43564"/>
    <cellStyle name="Normal 39 4 5 3 6" xfId="43565"/>
    <cellStyle name="Normal 39 4 5 3 7" xfId="43566"/>
    <cellStyle name="Normal 39 4 5 4" xfId="43567"/>
    <cellStyle name="Normal 39 4 5 4 2" xfId="43568"/>
    <cellStyle name="Normal 39 4 5 4 3" xfId="43569"/>
    <cellStyle name="Normal 39 4 5 4 4" xfId="43570"/>
    <cellStyle name="Normal 39 4 5 4 5" xfId="43571"/>
    <cellStyle name="Normal 39 4 5 4 6" xfId="43572"/>
    <cellStyle name="Normal 39 4 5 5" xfId="43573"/>
    <cellStyle name="Normal 39 4 5 6" xfId="43574"/>
    <cellStyle name="Normal 39 4 5 7" xfId="43575"/>
    <cellStyle name="Normal 39 4 5 8" xfId="43576"/>
    <cellStyle name="Normal 39 4 5 9" xfId="43577"/>
    <cellStyle name="Normal 39 4 6" xfId="43578"/>
    <cellStyle name="Normal 39 4 6 2" xfId="43579"/>
    <cellStyle name="Normal 39 4 6 2 2" xfId="43580"/>
    <cellStyle name="Normal 39 4 6 2 2 2" xfId="43581"/>
    <cellStyle name="Normal 39 4 6 2 2 2 2" xfId="43582"/>
    <cellStyle name="Normal 39 4 6 2 2 2 3" xfId="43583"/>
    <cellStyle name="Normal 39 4 6 2 2 2 4" xfId="43584"/>
    <cellStyle name="Normal 39 4 6 2 2 2 5" xfId="43585"/>
    <cellStyle name="Normal 39 4 6 2 2 2 6" xfId="43586"/>
    <cellStyle name="Normal 39 4 6 2 2 3" xfId="43587"/>
    <cellStyle name="Normal 39 4 6 2 2 4" xfId="43588"/>
    <cellStyle name="Normal 39 4 6 2 2 5" xfId="43589"/>
    <cellStyle name="Normal 39 4 6 2 2 6" xfId="43590"/>
    <cellStyle name="Normal 39 4 6 2 2 7" xfId="43591"/>
    <cellStyle name="Normal 39 4 6 2 3" xfId="43592"/>
    <cellStyle name="Normal 39 4 6 2 3 2" xfId="43593"/>
    <cellStyle name="Normal 39 4 6 2 3 3" xfId="43594"/>
    <cellStyle name="Normal 39 4 6 2 3 4" xfId="43595"/>
    <cellStyle name="Normal 39 4 6 2 3 5" xfId="43596"/>
    <cellStyle name="Normal 39 4 6 2 3 6" xfId="43597"/>
    <cellStyle name="Normal 39 4 6 2 4" xfId="43598"/>
    <cellStyle name="Normal 39 4 6 2 5" xfId="43599"/>
    <cellStyle name="Normal 39 4 6 2 6" xfId="43600"/>
    <cellStyle name="Normal 39 4 6 2 7" xfId="43601"/>
    <cellStyle name="Normal 39 4 6 2 8" xfId="43602"/>
    <cellStyle name="Normal 39 4 6 3" xfId="43603"/>
    <cellStyle name="Normal 39 4 6 3 2" xfId="43604"/>
    <cellStyle name="Normal 39 4 6 3 2 2" xfId="43605"/>
    <cellStyle name="Normal 39 4 6 3 2 3" xfId="43606"/>
    <cellStyle name="Normal 39 4 6 3 2 4" xfId="43607"/>
    <cellStyle name="Normal 39 4 6 3 2 5" xfId="43608"/>
    <cellStyle name="Normal 39 4 6 3 2 6" xfId="43609"/>
    <cellStyle name="Normal 39 4 6 3 3" xfId="43610"/>
    <cellStyle name="Normal 39 4 6 3 4" xfId="43611"/>
    <cellStyle name="Normal 39 4 6 3 5" xfId="43612"/>
    <cellStyle name="Normal 39 4 6 3 6" xfId="43613"/>
    <cellStyle name="Normal 39 4 6 3 7" xfId="43614"/>
    <cellStyle name="Normal 39 4 6 4" xfId="43615"/>
    <cellStyle name="Normal 39 4 6 4 2" xfId="43616"/>
    <cellStyle name="Normal 39 4 6 4 3" xfId="43617"/>
    <cellStyle name="Normal 39 4 6 4 4" xfId="43618"/>
    <cellStyle name="Normal 39 4 6 4 5" xfId="43619"/>
    <cellStyle name="Normal 39 4 6 4 6" xfId="43620"/>
    <cellStyle name="Normal 39 4 6 5" xfId="43621"/>
    <cellStyle name="Normal 39 4 6 6" xfId="43622"/>
    <cellStyle name="Normal 39 4 6 7" xfId="43623"/>
    <cellStyle name="Normal 39 4 6 8" xfId="43624"/>
    <cellStyle name="Normal 39 4 6 9" xfId="43625"/>
    <cellStyle name="Normal 39 4 7" xfId="43626"/>
    <cellStyle name="Normal 39 4 7 2" xfId="43627"/>
    <cellStyle name="Normal 39 4 7 2 2" xfId="43628"/>
    <cellStyle name="Normal 39 4 7 2 2 2" xfId="43629"/>
    <cellStyle name="Normal 39 4 7 2 2 2 2" xfId="43630"/>
    <cellStyle name="Normal 39 4 7 2 2 2 3" xfId="43631"/>
    <cellStyle name="Normal 39 4 7 2 2 2 4" xfId="43632"/>
    <cellStyle name="Normal 39 4 7 2 2 2 5" xfId="43633"/>
    <cellStyle name="Normal 39 4 7 2 2 2 6" xfId="43634"/>
    <cellStyle name="Normal 39 4 7 2 2 3" xfId="43635"/>
    <cellStyle name="Normal 39 4 7 2 2 4" xfId="43636"/>
    <cellStyle name="Normal 39 4 7 2 2 5" xfId="43637"/>
    <cellStyle name="Normal 39 4 7 2 2 6" xfId="43638"/>
    <cellStyle name="Normal 39 4 7 2 2 7" xfId="43639"/>
    <cellStyle name="Normal 39 4 7 2 3" xfId="43640"/>
    <cellStyle name="Normal 39 4 7 2 3 2" xfId="43641"/>
    <cellStyle name="Normal 39 4 7 2 3 3" xfId="43642"/>
    <cellStyle name="Normal 39 4 7 2 3 4" xfId="43643"/>
    <cellStyle name="Normal 39 4 7 2 3 5" xfId="43644"/>
    <cellStyle name="Normal 39 4 7 2 3 6" xfId="43645"/>
    <cellStyle name="Normal 39 4 7 2 4" xfId="43646"/>
    <cellStyle name="Normal 39 4 7 2 5" xfId="43647"/>
    <cellStyle name="Normal 39 4 7 2 6" xfId="43648"/>
    <cellStyle name="Normal 39 4 7 2 7" xfId="43649"/>
    <cellStyle name="Normal 39 4 7 2 8" xfId="43650"/>
    <cellStyle name="Normal 39 4 7 3" xfId="43651"/>
    <cellStyle name="Normal 39 4 7 3 2" xfId="43652"/>
    <cellStyle name="Normal 39 4 7 3 2 2" xfId="43653"/>
    <cellStyle name="Normal 39 4 7 3 2 3" xfId="43654"/>
    <cellStyle name="Normal 39 4 7 3 2 4" xfId="43655"/>
    <cellStyle name="Normal 39 4 7 3 2 5" xfId="43656"/>
    <cellStyle name="Normal 39 4 7 3 2 6" xfId="43657"/>
    <cellStyle name="Normal 39 4 7 3 3" xfId="43658"/>
    <cellStyle name="Normal 39 4 7 3 4" xfId="43659"/>
    <cellStyle name="Normal 39 4 7 3 5" xfId="43660"/>
    <cellStyle name="Normal 39 4 7 3 6" xfId="43661"/>
    <cellStyle name="Normal 39 4 7 3 7" xfId="43662"/>
    <cellStyle name="Normal 39 4 7 4" xfId="43663"/>
    <cellStyle name="Normal 39 4 7 4 2" xfId="43664"/>
    <cellStyle name="Normal 39 4 7 4 3" xfId="43665"/>
    <cellStyle name="Normal 39 4 7 4 4" xfId="43666"/>
    <cellStyle name="Normal 39 4 7 4 5" xfId="43667"/>
    <cellStyle name="Normal 39 4 7 4 6" xfId="43668"/>
    <cellStyle name="Normal 39 4 7 5" xfId="43669"/>
    <cellStyle name="Normal 39 4 7 6" xfId="43670"/>
    <cellStyle name="Normal 39 4 7 7" xfId="43671"/>
    <cellStyle name="Normal 39 4 7 8" xfId="43672"/>
    <cellStyle name="Normal 39 4 7 9" xfId="43673"/>
    <cellStyle name="Normal 39 4 8" xfId="43674"/>
    <cellStyle name="Normal 39 4 8 2" xfId="43675"/>
    <cellStyle name="Normal 39 4 8 2 2" xfId="43676"/>
    <cellStyle name="Normal 39 4 8 2 2 2" xfId="43677"/>
    <cellStyle name="Normal 39 4 8 2 2 3" xfId="43678"/>
    <cellStyle name="Normal 39 4 8 2 2 4" xfId="43679"/>
    <cellStyle name="Normal 39 4 8 2 2 5" xfId="43680"/>
    <cellStyle name="Normal 39 4 8 2 2 6" xfId="43681"/>
    <cellStyle name="Normal 39 4 8 2 3" xfId="43682"/>
    <cellStyle name="Normal 39 4 8 2 4" xfId="43683"/>
    <cellStyle name="Normal 39 4 8 2 5" xfId="43684"/>
    <cellStyle name="Normal 39 4 8 2 6" xfId="43685"/>
    <cellStyle name="Normal 39 4 8 2 7" xfId="43686"/>
    <cellStyle name="Normal 39 4 8 3" xfId="43687"/>
    <cellStyle name="Normal 39 4 8 3 2" xfId="43688"/>
    <cellStyle name="Normal 39 4 8 3 3" xfId="43689"/>
    <cellStyle name="Normal 39 4 8 3 4" xfId="43690"/>
    <cellStyle name="Normal 39 4 8 3 5" xfId="43691"/>
    <cellStyle name="Normal 39 4 8 3 6" xfId="43692"/>
    <cellStyle name="Normal 39 4 8 4" xfId="43693"/>
    <cellStyle name="Normal 39 4 8 5" xfId="43694"/>
    <cellStyle name="Normal 39 4 8 6" xfId="43695"/>
    <cellStyle name="Normal 39 4 8 7" xfId="43696"/>
    <cellStyle name="Normal 39 4 8 8" xfId="43697"/>
    <cellStyle name="Normal 39 4 9" xfId="43698"/>
    <cellStyle name="Normal 39 4 9 2" xfId="43699"/>
    <cellStyle name="Normal 39 4 9 2 2" xfId="43700"/>
    <cellStyle name="Normal 39 4 9 2 3" xfId="43701"/>
    <cellStyle name="Normal 39 4 9 2 4" xfId="43702"/>
    <cellStyle name="Normal 39 4 9 2 5" xfId="43703"/>
    <cellStyle name="Normal 39 4 9 2 6" xfId="43704"/>
    <cellStyle name="Normal 39 4 9 3" xfId="43705"/>
    <cellStyle name="Normal 39 4 9 4" xfId="43706"/>
    <cellStyle name="Normal 39 4 9 5" xfId="43707"/>
    <cellStyle name="Normal 39 4 9 6" xfId="43708"/>
    <cellStyle name="Normal 39 4 9 7" xfId="43709"/>
    <cellStyle name="Normal 39 5" xfId="43710"/>
    <cellStyle name="Normal 39 5 10" xfId="43711"/>
    <cellStyle name="Normal 39 5 11" xfId="43712"/>
    <cellStyle name="Normal 39 5 12" xfId="43713"/>
    <cellStyle name="Normal 39 5 13" xfId="43714"/>
    <cellStyle name="Normal 39 5 14" xfId="43715"/>
    <cellStyle name="Normal 39 5 2" xfId="43716"/>
    <cellStyle name="Normal 39 5 2 2" xfId="43717"/>
    <cellStyle name="Normal 39 5 2 2 2" xfId="43718"/>
    <cellStyle name="Normal 39 5 2 2 2 2" xfId="43719"/>
    <cellStyle name="Normal 39 5 2 2 2 2 2" xfId="43720"/>
    <cellStyle name="Normal 39 5 2 2 2 2 3" xfId="43721"/>
    <cellStyle name="Normal 39 5 2 2 2 2 4" xfId="43722"/>
    <cellStyle name="Normal 39 5 2 2 2 2 5" xfId="43723"/>
    <cellStyle name="Normal 39 5 2 2 2 2 6" xfId="43724"/>
    <cellStyle name="Normal 39 5 2 2 2 3" xfId="43725"/>
    <cellStyle name="Normal 39 5 2 2 2 4" xfId="43726"/>
    <cellStyle name="Normal 39 5 2 2 2 5" xfId="43727"/>
    <cellStyle name="Normal 39 5 2 2 2 6" xfId="43728"/>
    <cellStyle name="Normal 39 5 2 2 2 7" xfId="43729"/>
    <cellStyle name="Normal 39 5 2 2 3" xfId="43730"/>
    <cellStyle name="Normal 39 5 2 2 3 2" xfId="43731"/>
    <cellStyle name="Normal 39 5 2 2 3 3" xfId="43732"/>
    <cellStyle name="Normal 39 5 2 2 3 4" xfId="43733"/>
    <cellStyle name="Normal 39 5 2 2 3 5" xfId="43734"/>
    <cellStyle name="Normal 39 5 2 2 3 6" xfId="43735"/>
    <cellStyle name="Normal 39 5 2 2 4" xfId="43736"/>
    <cellStyle name="Normal 39 5 2 2 5" xfId="43737"/>
    <cellStyle name="Normal 39 5 2 2 6" xfId="43738"/>
    <cellStyle name="Normal 39 5 2 2 7" xfId="43739"/>
    <cellStyle name="Normal 39 5 2 2 8" xfId="43740"/>
    <cellStyle name="Normal 39 5 2 3" xfId="43741"/>
    <cellStyle name="Normal 39 5 2 3 2" xfId="43742"/>
    <cellStyle name="Normal 39 5 2 3 2 2" xfId="43743"/>
    <cellStyle name="Normal 39 5 2 3 2 3" xfId="43744"/>
    <cellStyle name="Normal 39 5 2 3 2 4" xfId="43745"/>
    <cellStyle name="Normal 39 5 2 3 2 5" xfId="43746"/>
    <cellStyle name="Normal 39 5 2 3 2 6" xfId="43747"/>
    <cellStyle name="Normal 39 5 2 3 3" xfId="43748"/>
    <cellStyle name="Normal 39 5 2 3 4" xfId="43749"/>
    <cellStyle name="Normal 39 5 2 3 5" xfId="43750"/>
    <cellStyle name="Normal 39 5 2 3 6" xfId="43751"/>
    <cellStyle name="Normal 39 5 2 3 7" xfId="43752"/>
    <cellStyle name="Normal 39 5 2 4" xfId="43753"/>
    <cellStyle name="Normal 39 5 2 4 2" xfId="43754"/>
    <cellStyle name="Normal 39 5 2 4 3" xfId="43755"/>
    <cellStyle name="Normal 39 5 2 4 4" xfId="43756"/>
    <cellStyle name="Normal 39 5 2 4 5" xfId="43757"/>
    <cellStyle name="Normal 39 5 2 4 6" xfId="43758"/>
    <cellStyle name="Normal 39 5 2 5" xfId="43759"/>
    <cellStyle name="Normal 39 5 2 6" xfId="43760"/>
    <cellStyle name="Normal 39 5 2 7" xfId="43761"/>
    <cellStyle name="Normal 39 5 2 8" xfId="43762"/>
    <cellStyle name="Normal 39 5 2 9" xfId="43763"/>
    <cellStyle name="Normal 39 5 3" xfId="43764"/>
    <cellStyle name="Normal 39 5 3 2" xfId="43765"/>
    <cellStyle name="Normal 39 5 3 2 2" xfId="43766"/>
    <cellStyle name="Normal 39 5 3 2 2 2" xfId="43767"/>
    <cellStyle name="Normal 39 5 3 2 2 2 2" xfId="43768"/>
    <cellStyle name="Normal 39 5 3 2 2 2 3" xfId="43769"/>
    <cellStyle name="Normal 39 5 3 2 2 2 4" xfId="43770"/>
    <cellStyle name="Normal 39 5 3 2 2 2 5" xfId="43771"/>
    <cellStyle name="Normal 39 5 3 2 2 2 6" xfId="43772"/>
    <cellStyle name="Normal 39 5 3 2 2 3" xfId="43773"/>
    <cellStyle name="Normal 39 5 3 2 2 4" xfId="43774"/>
    <cellStyle name="Normal 39 5 3 2 2 5" xfId="43775"/>
    <cellStyle name="Normal 39 5 3 2 2 6" xfId="43776"/>
    <cellStyle name="Normal 39 5 3 2 2 7" xfId="43777"/>
    <cellStyle name="Normal 39 5 3 2 3" xfId="43778"/>
    <cellStyle name="Normal 39 5 3 2 3 2" xfId="43779"/>
    <cellStyle name="Normal 39 5 3 2 3 3" xfId="43780"/>
    <cellStyle name="Normal 39 5 3 2 3 4" xfId="43781"/>
    <cellStyle name="Normal 39 5 3 2 3 5" xfId="43782"/>
    <cellStyle name="Normal 39 5 3 2 3 6" xfId="43783"/>
    <cellStyle name="Normal 39 5 3 2 4" xfId="43784"/>
    <cellStyle name="Normal 39 5 3 2 5" xfId="43785"/>
    <cellStyle name="Normal 39 5 3 2 6" xfId="43786"/>
    <cellStyle name="Normal 39 5 3 2 7" xfId="43787"/>
    <cellStyle name="Normal 39 5 3 2 8" xfId="43788"/>
    <cellStyle name="Normal 39 5 3 3" xfId="43789"/>
    <cellStyle name="Normal 39 5 3 3 2" xfId="43790"/>
    <cellStyle name="Normal 39 5 3 3 2 2" xfId="43791"/>
    <cellStyle name="Normal 39 5 3 3 2 3" xfId="43792"/>
    <cellStyle name="Normal 39 5 3 3 2 4" xfId="43793"/>
    <cellStyle name="Normal 39 5 3 3 2 5" xfId="43794"/>
    <cellStyle name="Normal 39 5 3 3 2 6" xfId="43795"/>
    <cellStyle name="Normal 39 5 3 3 3" xfId="43796"/>
    <cellStyle name="Normal 39 5 3 3 4" xfId="43797"/>
    <cellStyle name="Normal 39 5 3 3 5" xfId="43798"/>
    <cellStyle name="Normal 39 5 3 3 6" xfId="43799"/>
    <cellStyle name="Normal 39 5 3 3 7" xfId="43800"/>
    <cellStyle name="Normal 39 5 3 4" xfId="43801"/>
    <cellStyle name="Normal 39 5 3 4 2" xfId="43802"/>
    <cellStyle name="Normal 39 5 3 4 3" xfId="43803"/>
    <cellStyle name="Normal 39 5 3 4 4" xfId="43804"/>
    <cellStyle name="Normal 39 5 3 4 5" xfId="43805"/>
    <cellStyle name="Normal 39 5 3 4 6" xfId="43806"/>
    <cellStyle name="Normal 39 5 3 5" xfId="43807"/>
    <cellStyle name="Normal 39 5 3 6" xfId="43808"/>
    <cellStyle name="Normal 39 5 3 7" xfId="43809"/>
    <cellStyle name="Normal 39 5 3 8" xfId="43810"/>
    <cellStyle name="Normal 39 5 3 9" xfId="43811"/>
    <cellStyle name="Normal 39 5 4" xfId="43812"/>
    <cellStyle name="Normal 39 5 4 2" xfId="43813"/>
    <cellStyle name="Normal 39 5 4 2 2" xfId="43814"/>
    <cellStyle name="Normal 39 5 4 2 2 2" xfId="43815"/>
    <cellStyle name="Normal 39 5 4 2 2 2 2" xfId="43816"/>
    <cellStyle name="Normal 39 5 4 2 2 2 3" xfId="43817"/>
    <cellStyle name="Normal 39 5 4 2 2 2 4" xfId="43818"/>
    <cellStyle name="Normal 39 5 4 2 2 2 5" xfId="43819"/>
    <cellStyle name="Normal 39 5 4 2 2 2 6" xfId="43820"/>
    <cellStyle name="Normal 39 5 4 2 2 3" xfId="43821"/>
    <cellStyle name="Normal 39 5 4 2 2 4" xfId="43822"/>
    <cellStyle name="Normal 39 5 4 2 2 5" xfId="43823"/>
    <cellStyle name="Normal 39 5 4 2 2 6" xfId="43824"/>
    <cellStyle name="Normal 39 5 4 2 2 7" xfId="43825"/>
    <cellStyle name="Normal 39 5 4 2 3" xfId="43826"/>
    <cellStyle name="Normal 39 5 4 2 3 2" xfId="43827"/>
    <cellStyle name="Normal 39 5 4 2 3 3" xfId="43828"/>
    <cellStyle name="Normal 39 5 4 2 3 4" xfId="43829"/>
    <cellStyle name="Normal 39 5 4 2 3 5" xfId="43830"/>
    <cellStyle name="Normal 39 5 4 2 3 6" xfId="43831"/>
    <cellStyle name="Normal 39 5 4 2 4" xfId="43832"/>
    <cellStyle name="Normal 39 5 4 2 5" xfId="43833"/>
    <cellStyle name="Normal 39 5 4 2 6" xfId="43834"/>
    <cellStyle name="Normal 39 5 4 2 7" xfId="43835"/>
    <cellStyle name="Normal 39 5 4 2 8" xfId="43836"/>
    <cellStyle name="Normal 39 5 4 3" xfId="43837"/>
    <cellStyle name="Normal 39 5 4 3 2" xfId="43838"/>
    <cellStyle name="Normal 39 5 4 3 2 2" xfId="43839"/>
    <cellStyle name="Normal 39 5 4 3 2 3" xfId="43840"/>
    <cellStyle name="Normal 39 5 4 3 2 4" xfId="43841"/>
    <cellStyle name="Normal 39 5 4 3 2 5" xfId="43842"/>
    <cellStyle name="Normal 39 5 4 3 2 6" xfId="43843"/>
    <cellStyle name="Normal 39 5 4 3 3" xfId="43844"/>
    <cellStyle name="Normal 39 5 4 3 4" xfId="43845"/>
    <cellStyle name="Normal 39 5 4 3 5" xfId="43846"/>
    <cellStyle name="Normal 39 5 4 3 6" xfId="43847"/>
    <cellStyle name="Normal 39 5 4 3 7" xfId="43848"/>
    <cellStyle name="Normal 39 5 4 4" xfId="43849"/>
    <cellStyle name="Normal 39 5 4 4 2" xfId="43850"/>
    <cellStyle name="Normal 39 5 4 4 3" xfId="43851"/>
    <cellStyle name="Normal 39 5 4 4 4" xfId="43852"/>
    <cellStyle name="Normal 39 5 4 4 5" xfId="43853"/>
    <cellStyle name="Normal 39 5 4 4 6" xfId="43854"/>
    <cellStyle name="Normal 39 5 4 5" xfId="43855"/>
    <cellStyle name="Normal 39 5 4 6" xfId="43856"/>
    <cellStyle name="Normal 39 5 4 7" xfId="43857"/>
    <cellStyle name="Normal 39 5 4 8" xfId="43858"/>
    <cellStyle name="Normal 39 5 4 9" xfId="43859"/>
    <cellStyle name="Normal 39 5 5" xfId="43860"/>
    <cellStyle name="Normal 39 5 5 2" xfId="43861"/>
    <cellStyle name="Normal 39 5 5 2 2" xfId="43862"/>
    <cellStyle name="Normal 39 5 5 2 2 2" xfId="43863"/>
    <cellStyle name="Normal 39 5 5 2 2 2 2" xfId="43864"/>
    <cellStyle name="Normal 39 5 5 2 2 2 3" xfId="43865"/>
    <cellStyle name="Normal 39 5 5 2 2 2 4" xfId="43866"/>
    <cellStyle name="Normal 39 5 5 2 2 2 5" xfId="43867"/>
    <cellStyle name="Normal 39 5 5 2 2 2 6" xfId="43868"/>
    <cellStyle name="Normal 39 5 5 2 2 3" xfId="43869"/>
    <cellStyle name="Normal 39 5 5 2 2 4" xfId="43870"/>
    <cellStyle name="Normal 39 5 5 2 2 5" xfId="43871"/>
    <cellStyle name="Normal 39 5 5 2 2 6" xfId="43872"/>
    <cellStyle name="Normal 39 5 5 2 2 7" xfId="43873"/>
    <cellStyle name="Normal 39 5 5 2 3" xfId="43874"/>
    <cellStyle name="Normal 39 5 5 2 3 2" xfId="43875"/>
    <cellStyle name="Normal 39 5 5 2 3 3" xfId="43876"/>
    <cellStyle name="Normal 39 5 5 2 3 4" xfId="43877"/>
    <cellStyle name="Normal 39 5 5 2 3 5" xfId="43878"/>
    <cellStyle name="Normal 39 5 5 2 3 6" xfId="43879"/>
    <cellStyle name="Normal 39 5 5 2 4" xfId="43880"/>
    <cellStyle name="Normal 39 5 5 2 5" xfId="43881"/>
    <cellStyle name="Normal 39 5 5 2 6" xfId="43882"/>
    <cellStyle name="Normal 39 5 5 2 7" xfId="43883"/>
    <cellStyle name="Normal 39 5 5 2 8" xfId="43884"/>
    <cellStyle name="Normal 39 5 5 3" xfId="43885"/>
    <cellStyle name="Normal 39 5 5 3 2" xfId="43886"/>
    <cellStyle name="Normal 39 5 5 3 2 2" xfId="43887"/>
    <cellStyle name="Normal 39 5 5 3 2 3" xfId="43888"/>
    <cellStyle name="Normal 39 5 5 3 2 4" xfId="43889"/>
    <cellStyle name="Normal 39 5 5 3 2 5" xfId="43890"/>
    <cellStyle name="Normal 39 5 5 3 2 6" xfId="43891"/>
    <cellStyle name="Normal 39 5 5 3 3" xfId="43892"/>
    <cellStyle name="Normal 39 5 5 3 4" xfId="43893"/>
    <cellStyle name="Normal 39 5 5 3 5" xfId="43894"/>
    <cellStyle name="Normal 39 5 5 3 6" xfId="43895"/>
    <cellStyle name="Normal 39 5 5 3 7" xfId="43896"/>
    <cellStyle name="Normal 39 5 5 4" xfId="43897"/>
    <cellStyle name="Normal 39 5 5 4 2" xfId="43898"/>
    <cellStyle name="Normal 39 5 5 4 3" xfId="43899"/>
    <cellStyle name="Normal 39 5 5 4 4" xfId="43900"/>
    <cellStyle name="Normal 39 5 5 4 5" xfId="43901"/>
    <cellStyle name="Normal 39 5 5 4 6" xfId="43902"/>
    <cellStyle name="Normal 39 5 5 5" xfId="43903"/>
    <cellStyle name="Normal 39 5 5 6" xfId="43904"/>
    <cellStyle name="Normal 39 5 5 7" xfId="43905"/>
    <cellStyle name="Normal 39 5 5 8" xfId="43906"/>
    <cellStyle name="Normal 39 5 5 9" xfId="43907"/>
    <cellStyle name="Normal 39 5 6" xfId="43908"/>
    <cellStyle name="Normal 39 5 6 2" xfId="43909"/>
    <cellStyle name="Normal 39 5 6 2 2" xfId="43910"/>
    <cellStyle name="Normal 39 5 6 2 2 2" xfId="43911"/>
    <cellStyle name="Normal 39 5 6 2 2 2 2" xfId="43912"/>
    <cellStyle name="Normal 39 5 6 2 2 2 3" xfId="43913"/>
    <cellStyle name="Normal 39 5 6 2 2 2 4" xfId="43914"/>
    <cellStyle name="Normal 39 5 6 2 2 2 5" xfId="43915"/>
    <cellStyle name="Normal 39 5 6 2 2 2 6" xfId="43916"/>
    <cellStyle name="Normal 39 5 6 2 2 3" xfId="43917"/>
    <cellStyle name="Normal 39 5 6 2 2 4" xfId="43918"/>
    <cellStyle name="Normal 39 5 6 2 2 5" xfId="43919"/>
    <cellStyle name="Normal 39 5 6 2 2 6" xfId="43920"/>
    <cellStyle name="Normal 39 5 6 2 2 7" xfId="43921"/>
    <cellStyle name="Normal 39 5 6 2 3" xfId="43922"/>
    <cellStyle name="Normal 39 5 6 2 3 2" xfId="43923"/>
    <cellStyle name="Normal 39 5 6 2 3 3" xfId="43924"/>
    <cellStyle name="Normal 39 5 6 2 3 4" xfId="43925"/>
    <cellStyle name="Normal 39 5 6 2 3 5" xfId="43926"/>
    <cellStyle name="Normal 39 5 6 2 3 6" xfId="43927"/>
    <cellStyle name="Normal 39 5 6 2 4" xfId="43928"/>
    <cellStyle name="Normal 39 5 6 2 5" xfId="43929"/>
    <cellStyle name="Normal 39 5 6 2 6" xfId="43930"/>
    <cellStyle name="Normal 39 5 6 2 7" xfId="43931"/>
    <cellStyle name="Normal 39 5 6 2 8" xfId="43932"/>
    <cellStyle name="Normal 39 5 6 3" xfId="43933"/>
    <cellStyle name="Normal 39 5 6 3 2" xfId="43934"/>
    <cellStyle name="Normal 39 5 6 3 2 2" xfId="43935"/>
    <cellStyle name="Normal 39 5 6 3 2 3" xfId="43936"/>
    <cellStyle name="Normal 39 5 6 3 2 4" xfId="43937"/>
    <cellStyle name="Normal 39 5 6 3 2 5" xfId="43938"/>
    <cellStyle name="Normal 39 5 6 3 2 6" xfId="43939"/>
    <cellStyle name="Normal 39 5 6 3 3" xfId="43940"/>
    <cellStyle name="Normal 39 5 6 3 4" xfId="43941"/>
    <cellStyle name="Normal 39 5 6 3 5" xfId="43942"/>
    <cellStyle name="Normal 39 5 6 3 6" xfId="43943"/>
    <cellStyle name="Normal 39 5 6 3 7" xfId="43944"/>
    <cellStyle name="Normal 39 5 6 4" xfId="43945"/>
    <cellStyle name="Normal 39 5 6 4 2" xfId="43946"/>
    <cellStyle name="Normal 39 5 6 4 3" xfId="43947"/>
    <cellStyle name="Normal 39 5 6 4 4" xfId="43948"/>
    <cellStyle name="Normal 39 5 6 4 5" xfId="43949"/>
    <cellStyle name="Normal 39 5 6 4 6" xfId="43950"/>
    <cellStyle name="Normal 39 5 6 5" xfId="43951"/>
    <cellStyle name="Normal 39 5 6 6" xfId="43952"/>
    <cellStyle name="Normal 39 5 6 7" xfId="43953"/>
    <cellStyle name="Normal 39 5 6 8" xfId="43954"/>
    <cellStyle name="Normal 39 5 6 9" xfId="43955"/>
    <cellStyle name="Normal 39 5 7" xfId="43956"/>
    <cellStyle name="Normal 39 5 7 2" xfId="43957"/>
    <cellStyle name="Normal 39 5 7 2 2" xfId="43958"/>
    <cellStyle name="Normal 39 5 7 2 2 2" xfId="43959"/>
    <cellStyle name="Normal 39 5 7 2 2 3" xfId="43960"/>
    <cellStyle name="Normal 39 5 7 2 2 4" xfId="43961"/>
    <cellStyle name="Normal 39 5 7 2 2 5" xfId="43962"/>
    <cellStyle name="Normal 39 5 7 2 2 6" xfId="43963"/>
    <cellStyle name="Normal 39 5 7 2 3" xfId="43964"/>
    <cellStyle name="Normal 39 5 7 2 4" xfId="43965"/>
    <cellStyle name="Normal 39 5 7 2 5" xfId="43966"/>
    <cellStyle name="Normal 39 5 7 2 6" xfId="43967"/>
    <cellStyle name="Normal 39 5 7 2 7" xfId="43968"/>
    <cellStyle name="Normal 39 5 7 3" xfId="43969"/>
    <cellStyle name="Normal 39 5 7 3 2" xfId="43970"/>
    <cellStyle name="Normal 39 5 7 3 3" xfId="43971"/>
    <cellStyle name="Normal 39 5 7 3 4" xfId="43972"/>
    <cellStyle name="Normal 39 5 7 3 5" xfId="43973"/>
    <cellStyle name="Normal 39 5 7 3 6" xfId="43974"/>
    <cellStyle name="Normal 39 5 7 4" xfId="43975"/>
    <cellStyle name="Normal 39 5 7 5" xfId="43976"/>
    <cellStyle name="Normal 39 5 7 6" xfId="43977"/>
    <cellStyle name="Normal 39 5 7 7" xfId="43978"/>
    <cellStyle name="Normal 39 5 7 8" xfId="43979"/>
    <cellStyle name="Normal 39 5 8" xfId="43980"/>
    <cellStyle name="Normal 39 5 8 2" xfId="43981"/>
    <cellStyle name="Normal 39 5 8 2 2" xfId="43982"/>
    <cellStyle name="Normal 39 5 8 2 3" xfId="43983"/>
    <cellStyle name="Normal 39 5 8 2 4" xfId="43984"/>
    <cellStyle name="Normal 39 5 8 2 5" xfId="43985"/>
    <cellStyle name="Normal 39 5 8 2 6" xfId="43986"/>
    <cellStyle name="Normal 39 5 8 3" xfId="43987"/>
    <cellStyle name="Normal 39 5 8 4" xfId="43988"/>
    <cellStyle name="Normal 39 5 8 5" xfId="43989"/>
    <cellStyle name="Normal 39 5 8 6" xfId="43990"/>
    <cellStyle name="Normal 39 5 8 7" xfId="43991"/>
    <cellStyle name="Normal 39 5 9" xfId="43992"/>
    <cellStyle name="Normal 39 5 9 2" xfId="43993"/>
    <cellStyle name="Normal 39 5 9 3" xfId="43994"/>
    <cellStyle name="Normal 39 5 9 4" xfId="43995"/>
    <cellStyle name="Normal 39 5 9 5" xfId="43996"/>
    <cellStyle name="Normal 39 5 9 6" xfId="43997"/>
    <cellStyle name="Normal 39 6" xfId="43998"/>
    <cellStyle name="Normal 39 6 10" xfId="43999"/>
    <cellStyle name="Normal 39 6 11" xfId="44000"/>
    <cellStyle name="Normal 39 6 12" xfId="44001"/>
    <cellStyle name="Normal 39 6 13" xfId="44002"/>
    <cellStyle name="Normal 39 6 14" xfId="44003"/>
    <cellStyle name="Normal 39 6 2" xfId="44004"/>
    <cellStyle name="Normal 39 6 2 2" xfId="44005"/>
    <cellStyle name="Normal 39 6 2 2 2" xfId="44006"/>
    <cellStyle name="Normal 39 6 2 2 2 2" xfId="44007"/>
    <cellStyle name="Normal 39 6 2 2 2 2 2" xfId="44008"/>
    <cellStyle name="Normal 39 6 2 2 2 2 3" xfId="44009"/>
    <cellStyle name="Normal 39 6 2 2 2 2 4" xfId="44010"/>
    <cellStyle name="Normal 39 6 2 2 2 2 5" xfId="44011"/>
    <cellStyle name="Normal 39 6 2 2 2 2 6" xfId="44012"/>
    <cellStyle name="Normal 39 6 2 2 2 3" xfId="44013"/>
    <cellStyle name="Normal 39 6 2 2 2 4" xfId="44014"/>
    <cellStyle name="Normal 39 6 2 2 2 5" xfId="44015"/>
    <cellStyle name="Normal 39 6 2 2 2 6" xfId="44016"/>
    <cellStyle name="Normal 39 6 2 2 2 7" xfId="44017"/>
    <cellStyle name="Normal 39 6 2 2 3" xfId="44018"/>
    <cellStyle name="Normal 39 6 2 2 3 2" xfId="44019"/>
    <cellStyle name="Normal 39 6 2 2 3 3" xfId="44020"/>
    <cellStyle name="Normal 39 6 2 2 3 4" xfId="44021"/>
    <cellStyle name="Normal 39 6 2 2 3 5" xfId="44022"/>
    <cellStyle name="Normal 39 6 2 2 3 6" xfId="44023"/>
    <cellStyle name="Normal 39 6 2 2 4" xfId="44024"/>
    <cellStyle name="Normal 39 6 2 2 5" xfId="44025"/>
    <cellStyle name="Normal 39 6 2 2 6" xfId="44026"/>
    <cellStyle name="Normal 39 6 2 2 7" xfId="44027"/>
    <cellStyle name="Normal 39 6 2 2 8" xfId="44028"/>
    <cellStyle name="Normal 39 6 2 3" xfId="44029"/>
    <cellStyle name="Normal 39 6 2 3 2" xfId="44030"/>
    <cellStyle name="Normal 39 6 2 3 2 2" xfId="44031"/>
    <cellStyle name="Normal 39 6 2 3 2 3" xfId="44032"/>
    <cellStyle name="Normal 39 6 2 3 2 4" xfId="44033"/>
    <cellStyle name="Normal 39 6 2 3 2 5" xfId="44034"/>
    <cellStyle name="Normal 39 6 2 3 2 6" xfId="44035"/>
    <cellStyle name="Normal 39 6 2 3 3" xfId="44036"/>
    <cellStyle name="Normal 39 6 2 3 4" xfId="44037"/>
    <cellStyle name="Normal 39 6 2 3 5" xfId="44038"/>
    <cellStyle name="Normal 39 6 2 3 6" xfId="44039"/>
    <cellStyle name="Normal 39 6 2 3 7" xfId="44040"/>
    <cellStyle name="Normal 39 6 2 4" xfId="44041"/>
    <cellStyle name="Normal 39 6 2 4 2" xfId="44042"/>
    <cellStyle name="Normal 39 6 2 4 3" xfId="44043"/>
    <cellStyle name="Normal 39 6 2 4 4" xfId="44044"/>
    <cellStyle name="Normal 39 6 2 4 5" xfId="44045"/>
    <cellStyle name="Normal 39 6 2 4 6" xfId="44046"/>
    <cellStyle name="Normal 39 6 2 5" xfId="44047"/>
    <cellStyle name="Normal 39 6 2 6" xfId="44048"/>
    <cellStyle name="Normal 39 6 2 7" xfId="44049"/>
    <cellStyle name="Normal 39 6 2 8" xfId="44050"/>
    <cellStyle name="Normal 39 6 2 9" xfId="44051"/>
    <cellStyle name="Normal 39 6 3" xfId="44052"/>
    <cellStyle name="Normal 39 6 3 2" xfId="44053"/>
    <cellStyle name="Normal 39 6 3 2 2" xfId="44054"/>
    <cellStyle name="Normal 39 6 3 2 2 2" xfId="44055"/>
    <cellStyle name="Normal 39 6 3 2 2 2 2" xfId="44056"/>
    <cellStyle name="Normal 39 6 3 2 2 2 3" xfId="44057"/>
    <cellStyle name="Normal 39 6 3 2 2 2 4" xfId="44058"/>
    <cellStyle name="Normal 39 6 3 2 2 2 5" xfId="44059"/>
    <cellStyle name="Normal 39 6 3 2 2 2 6" xfId="44060"/>
    <cellStyle name="Normal 39 6 3 2 2 3" xfId="44061"/>
    <cellStyle name="Normal 39 6 3 2 2 4" xfId="44062"/>
    <cellStyle name="Normal 39 6 3 2 2 5" xfId="44063"/>
    <cellStyle name="Normal 39 6 3 2 2 6" xfId="44064"/>
    <cellStyle name="Normal 39 6 3 2 2 7" xfId="44065"/>
    <cellStyle name="Normal 39 6 3 2 3" xfId="44066"/>
    <cellStyle name="Normal 39 6 3 2 3 2" xfId="44067"/>
    <cellStyle name="Normal 39 6 3 2 3 3" xfId="44068"/>
    <cellStyle name="Normal 39 6 3 2 3 4" xfId="44069"/>
    <cellStyle name="Normal 39 6 3 2 3 5" xfId="44070"/>
    <cellStyle name="Normal 39 6 3 2 3 6" xfId="44071"/>
    <cellStyle name="Normal 39 6 3 2 4" xfId="44072"/>
    <cellStyle name="Normal 39 6 3 2 5" xfId="44073"/>
    <cellStyle name="Normal 39 6 3 2 6" xfId="44074"/>
    <cellStyle name="Normal 39 6 3 2 7" xfId="44075"/>
    <cellStyle name="Normal 39 6 3 2 8" xfId="44076"/>
    <cellStyle name="Normal 39 6 3 3" xfId="44077"/>
    <cellStyle name="Normal 39 6 3 3 2" xfId="44078"/>
    <cellStyle name="Normal 39 6 3 3 2 2" xfId="44079"/>
    <cellStyle name="Normal 39 6 3 3 2 3" xfId="44080"/>
    <cellStyle name="Normal 39 6 3 3 2 4" xfId="44081"/>
    <cellStyle name="Normal 39 6 3 3 2 5" xfId="44082"/>
    <cellStyle name="Normal 39 6 3 3 2 6" xfId="44083"/>
    <cellStyle name="Normal 39 6 3 3 3" xfId="44084"/>
    <cellStyle name="Normal 39 6 3 3 4" xfId="44085"/>
    <cellStyle name="Normal 39 6 3 3 5" xfId="44086"/>
    <cellStyle name="Normal 39 6 3 3 6" xfId="44087"/>
    <cellStyle name="Normal 39 6 3 3 7" xfId="44088"/>
    <cellStyle name="Normal 39 6 3 4" xfId="44089"/>
    <cellStyle name="Normal 39 6 3 4 2" xfId="44090"/>
    <cellStyle name="Normal 39 6 3 4 3" xfId="44091"/>
    <cellStyle name="Normal 39 6 3 4 4" xfId="44092"/>
    <cellStyle name="Normal 39 6 3 4 5" xfId="44093"/>
    <cellStyle name="Normal 39 6 3 4 6" xfId="44094"/>
    <cellStyle name="Normal 39 6 3 5" xfId="44095"/>
    <cellStyle name="Normal 39 6 3 6" xfId="44096"/>
    <cellStyle name="Normal 39 6 3 7" xfId="44097"/>
    <cellStyle name="Normal 39 6 3 8" xfId="44098"/>
    <cellStyle name="Normal 39 6 3 9" xfId="44099"/>
    <cellStyle name="Normal 39 6 4" xfId="44100"/>
    <cellStyle name="Normal 39 6 4 2" xfId="44101"/>
    <cellStyle name="Normal 39 6 4 2 2" xfId="44102"/>
    <cellStyle name="Normal 39 6 4 2 2 2" xfId="44103"/>
    <cellStyle name="Normal 39 6 4 2 2 2 2" xfId="44104"/>
    <cellStyle name="Normal 39 6 4 2 2 2 3" xfId="44105"/>
    <cellStyle name="Normal 39 6 4 2 2 2 4" xfId="44106"/>
    <cellStyle name="Normal 39 6 4 2 2 2 5" xfId="44107"/>
    <cellStyle name="Normal 39 6 4 2 2 2 6" xfId="44108"/>
    <cellStyle name="Normal 39 6 4 2 2 3" xfId="44109"/>
    <cellStyle name="Normal 39 6 4 2 2 4" xfId="44110"/>
    <cellStyle name="Normal 39 6 4 2 2 5" xfId="44111"/>
    <cellStyle name="Normal 39 6 4 2 2 6" xfId="44112"/>
    <cellStyle name="Normal 39 6 4 2 2 7" xfId="44113"/>
    <cellStyle name="Normal 39 6 4 2 3" xfId="44114"/>
    <cellStyle name="Normal 39 6 4 2 3 2" xfId="44115"/>
    <cellStyle name="Normal 39 6 4 2 3 3" xfId="44116"/>
    <cellStyle name="Normal 39 6 4 2 3 4" xfId="44117"/>
    <cellStyle name="Normal 39 6 4 2 3 5" xfId="44118"/>
    <cellStyle name="Normal 39 6 4 2 3 6" xfId="44119"/>
    <cellStyle name="Normal 39 6 4 2 4" xfId="44120"/>
    <cellStyle name="Normal 39 6 4 2 5" xfId="44121"/>
    <cellStyle name="Normal 39 6 4 2 6" xfId="44122"/>
    <cellStyle name="Normal 39 6 4 2 7" xfId="44123"/>
    <cellStyle name="Normal 39 6 4 2 8" xfId="44124"/>
    <cellStyle name="Normal 39 6 4 3" xfId="44125"/>
    <cellStyle name="Normal 39 6 4 3 2" xfId="44126"/>
    <cellStyle name="Normal 39 6 4 3 2 2" xfId="44127"/>
    <cellStyle name="Normal 39 6 4 3 2 3" xfId="44128"/>
    <cellStyle name="Normal 39 6 4 3 2 4" xfId="44129"/>
    <cellStyle name="Normal 39 6 4 3 2 5" xfId="44130"/>
    <cellStyle name="Normal 39 6 4 3 2 6" xfId="44131"/>
    <cellStyle name="Normal 39 6 4 3 3" xfId="44132"/>
    <cellStyle name="Normal 39 6 4 3 4" xfId="44133"/>
    <cellStyle name="Normal 39 6 4 3 5" xfId="44134"/>
    <cellStyle name="Normal 39 6 4 3 6" xfId="44135"/>
    <cellStyle name="Normal 39 6 4 3 7" xfId="44136"/>
    <cellStyle name="Normal 39 6 4 4" xfId="44137"/>
    <cellStyle name="Normal 39 6 4 4 2" xfId="44138"/>
    <cellStyle name="Normal 39 6 4 4 3" xfId="44139"/>
    <cellStyle name="Normal 39 6 4 4 4" xfId="44140"/>
    <cellStyle name="Normal 39 6 4 4 5" xfId="44141"/>
    <cellStyle name="Normal 39 6 4 4 6" xfId="44142"/>
    <cellStyle name="Normal 39 6 4 5" xfId="44143"/>
    <cellStyle name="Normal 39 6 4 6" xfId="44144"/>
    <cellStyle name="Normal 39 6 4 7" xfId="44145"/>
    <cellStyle name="Normal 39 6 4 8" xfId="44146"/>
    <cellStyle name="Normal 39 6 4 9" xfId="44147"/>
    <cellStyle name="Normal 39 6 5" xfId="44148"/>
    <cellStyle name="Normal 39 6 5 2" xfId="44149"/>
    <cellStyle name="Normal 39 6 5 2 2" xfId="44150"/>
    <cellStyle name="Normal 39 6 5 2 2 2" xfId="44151"/>
    <cellStyle name="Normal 39 6 5 2 2 2 2" xfId="44152"/>
    <cellStyle name="Normal 39 6 5 2 2 2 3" xfId="44153"/>
    <cellStyle name="Normal 39 6 5 2 2 2 4" xfId="44154"/>
    <cellStyle name="Normal 39 6 5 2 2 2 5" xfId="44155"/>
    <cellStyle name="Normal 39 6 5 2 2 2 6" xfId="44156"/>
    <cellStyle name="Normal 39 6 5 2 2 3" xfId="44157"/>
    <cellStyle name="Normal 39 6 5 2 2 4" xfId="44158"/>
    <cellStyle name="Normal 39 6 5 2 2 5" xfId="44159"/>
    <cellStyle name="Normal 39 6 5 2 2 6" xfId="44160"/>
    <cellStyle name="Normal 39 6 5 2 2 7" xfId="44161"/>
    <cellStyle name="Normal 39 6 5 2 3" xfId="44162"/>
    <cellStyle name="Normal 39 6 5 2 3 2" xfId="44163"/>
    <cellStyle name="Normal 39 6 5 2 3 3" xfId="44164"/>
    <cellStyle name="Normal 39 6 5 2 3 4" xfId="44165"/>
    <cellStyle name="Normal 39 6 5 2 3 5" xfId="44166"/>
    <cellStyle name="Normal 39 6 5 2 3 6" xfId="44167"/>
    <cellStyle name="Normal 39 6 5 2 4" xfId="44168"/>
    <cellStyle name="Normal 39 6 5 2 5" xfId="44169"/>
    <cellStyle name="Normal 39 6 5 2 6" xfId="44170"/>
    <cellStyle name="Normal 39 6 5 2 7" xfId="44171"/>
    <cellStyle name="Normal 39 6 5 2 8" xfId="44172"/>
    <cellStyle name="Normal 39 6 5 3" xfId="44173"/>
    <cellStyle name="Normal 39 6 5 3 2" xfId="44174"/>
    <cellStyle name="Normal 39 6 5 3 2 2" xfId="44175"/>
    <cellStyle name="Normal 39 6 5 3 2 3" xfId="44176"/>
    <cellStyle name="Normal 39 6 5 3 2 4" xfId="44177"/>
    <cellStyle name="Normal 39 6 5 3 2 5" xfId="44178"/>
    <cellStyle name="Normal 39 6 5 3 2 6" xfId="44179"/>
    <cellStyle name="Normal 39 6 5 3 3" xfId="44180"/>
    <cellStyle name="Normal 39 6 5 3 4" xfId="44181"/>
    <cellStyle name="Normal 39 6 5 3 5" xfId="44182"/>
    <cellStyle name="Normal 39 6 5 3 6" xfId="44183"/>
    <cellStyle name="Normal 39 6 5 3 7" xfId="44184"/>
    <cellStyle name="Normal 39 6 5 4" xfId="44185"/>
    <cellStyle name="Normal 39 6 5 4 2" xfId="44186"/>
    <cellStyle name="Normal 39 6 5 4 3" xfId="44187"/>
    <cellStyle name="Normal 39 6 5 4 4" xfId="44188"/>
    <cellStyle name="Normal 39 6 5 4 5" xfId="44189"/>
    <cellStyle name="Normal 39 6 5 4 6" xfId="44190"/>
    <cellStyle name="Normal 39 6 5 5" xfId="44191"/>
    <cellStyle name="Normal 39 6 5 6" xfId="44192"/>
    <cellStyle name="Normal 39 6 5 7" xfId="44193"/>
    <cellStyle name="Normal 39 6 5 8" xfId="44194"/>
    <cellStyle name="Normal 39 6 5 9" xfId="44195"/>
    <cellStyle name="Normal 39 6 6" xfId="44196"/>
    <cellStyle name="Normal 39 6 6 2" xfId="44197"/>
    <cellStyle name="Normal 39 6 6 2 2" xfId="44198"/>
    <cellStyle name="Normal 39 6 6 2 2 2" xfId="44199"/>
    <cellStyle name="Normal 39 6 6 2 2 2 2" xfId="44200"/>
    <cellStyle name="Normal 39 6 6 2 2 2 3" xfId="44201"/>
    <cellStyle name="Normal 39 6 6 2 2 2 4" xfId="44202"/>
    <cellStyle name="Normal 39 6 6 2 2 2 5" xfId="44203"/>
    <cellStyle name="Normal 39 6 6 2 2 2 6" xfId="44204"/>
    <cellStyle name="Normal 39 6 6 2 2 3" xfId="44205"/>
    <cellStyle name="Normal 39 6 6 2 2 4" xfId="44206"/>
    <cellStyle name="Normal 39 6 6 2 2 5" xfId="44207"/>
    <cellStyle name="Normal 39 6 6 2 2 6" xfId="44208"/>
    <cellStyle name="Normal 39 6 6 2 2 7" xfId="44209"/>
    <cellStyle name="Normal 39 6 6 2 3" xfId="44210"/>
    <cellStyle name="Normal 39 6 6 2 3 2" xfId="44211"/>
    <cellStyle name="Normal 39 6 6 2 3 3" xfId="44212"/>
    <cellStyle name="Normal 39 6 6 2 3 4" xfId="44213"/>
    <cellStyle name="Normal 39 6 6 2 3 5" xfId="44214"/>
    <cellStyle name="Normal 39 6 6 2 3 6" xfId="44215"/>
    <cellStyle name="Normal 39 6 6 2 4" xfId="44216"/>
    <cellStyle name="Normal 39 6 6 2 5" xfId="44217"/>
    <cellStyle name="Normal 39 6 6 2 6" xfId="44218"/>
    <cellStyle name="Normal 39 6 6 2 7" xfId="44219"/>
    <cellStyle name="Normal 39 6 6 2 8" xfId="44220"/>
    <cellStyle name="Normal 39 6 6 3" xfId="44221"/>
    <cellStyle name="Normal 39 6 6 3 2" xfId="44222"/>
    <cellStyle name="Normal 39 6 6 3 2 2" xfId="44223"/>
    <cellStyle name="Normal 39 6 6 3 2 3" xfId="44224"/>
    <cellStyle name="Normal 39 6 6 3 2 4" xfId="44225"/>
    <cellStyle name="Normal 39 6 6 3 2 5" xfId="44226"/>
    <cellStyle name="Normal 39 6 6 3 2 6" xfId="44227"/>
    <cellStyle name="Normal 39 6 6 3 3" xfId="44228"/>
    <cellStyle name="Normal 39 6 6 3 4" xfId="44229"/>
    <cellStyle name="Normal 39 6 6 3 5" xfId="44230"/>
    <cellStyle name="Normal 39 6 6 3 6" xfId="44231"/>
    <cellStyle name="Normal 39 6 6 3 7" xfId="44232"/>
    <cellStyle name="Normal 39 6 6 4" xfId="44233"/>
    <cellStyle name="Normal 39 6 6 4 2" xfId="44234"/>
    <cellStyle name="Normal 39 6 6 4 3" xfId="44235"/>
    <cellStyle name="Normal 39 6 6 4 4" xfId="44236"/>
    <cellStyle name="Normal 39 6 6 4 5" xfId="44237"/>
    <cellStyle name="Normal 39 6 6 4 6" xfId="44238"/>
    <cellStyle name="Normal 39 6 6 5" xfId="44239"/>
    <cellStyle name="Normal 39 6 6 6" xfId="44240"/>
    <cellStyle name="Normal 39 6 6 7" xfId="44241"/>
    <cellStyle name="Normal 39 6 6 8" xfId="44242"/>
    <cellStyle name="Normal 39 6 6 9" xfId="44243"/>
    <cellStyle name="Normal 39 6 7" xfId="44244"/>
    <cellStyle name="Normal 39 6 7 2" xfId="44245"/>
    <cellStyle name="Normal 39 6 7 2 2" xfId="44246"/>
    <cellStyle name="Normal 39 6 7 2 2 2" xfId="44247"/>
    <cellStyle name="Normal 39 6 7 2 2 3" xfId="44248"/>
    <cellStyle name="Normal 39 6 7 2 2 4" xfId="44249"/>
    <cellStyle name="Normal 39 6 7 2 2 5" xfId="44250"/>
    <cellStyle name="Normal 39 6 7 2 2 6" xfId="44251"/>
    <cellStyle name="Normal 39 6 7 2 3" xfId="44252"/>
    <cellStyle name="Normal 39 6 7 2 4" xfId="44253"/>
    <cellStyle name="Normal 39 6 7 2 5" xfId="44254"/>
    <cellStyle name="Normal 39 6 7 2 6" xfId="44255"/>
    <cellStyle name="Normal 39 6 7 2 7" xfId="44256"/>
    <cellStyle name="Normal 39 6 7 3" xfId="44257"/>
    <cellStyle name="Normal 39 6 7 3 2" xfId="44258"/>
    <cellStyle name="Normal 39 6 7 3 3" xfId="44259"/>
    <cellStyle name="Normal 39 6 7 3 4" xfId="44260"/>
    <cellStyle name="Normal 39 6 7 3 5" xfId="44261"/>
    <cellStyle name="Normal 39 6 7 3 6" xfId="44262"/>
    <cellStyle name="Normal 39 6 7 4" xfId="44263"/>
    <cellStyle name="Normal 39 6 7 5" xfId="44264"/>
    <cellStyle name="Normal 39 6 7 6" xfId="44265"/>
    <cellStyle name="Normal 39 6 7 7" xfId="44266"/>
    <cellStyle name="Normal 39 6 7 8" xfId="44267"/>
    <cellStyle name="Normal 39 6 8" xfId="44268"/>
    <cellStyle name="Normal 39 6 8 2" xfId="44269"/>
    <cellStyle name="Normal 39 6 8 2 2" xfId="44270"/>
    <cellStyle name="Normal 39 6 8 2 3" xfId="44271"/>
    <cellStyle name="Normal 39 6 8 2 4" xfId="44272"/>
    <cellStyle name="Normal 39 6 8 2 5" xfId="44273"/>
    <cellStyle name="Normal 39 6 8 2 6" xfId="44274"/>
    <cellStyle name="Normal 39 6 8 3" xfId="44275"/>
    <cellStyle name="Normal 39 6 8 4" xfId="44276"/>
    <cellStyle name="Normal 39 6 8 5" xfId="44277"/>
    <cellStyle name="Normal 39 6 8 6" xfId="44278"/>
    <cellStyle name="Normal 39 6 8 7" xfId="44279"/>
    <cellStyle name="Normal 39 6 9" xfId="44280"/>
    <cellStyle name="Normal 39 6 9 2" xfId="44281"/>
    <cellStyle name="Normal 39 6 9 3" xfId="44282"/>
    <cellStyle name="Normal 39 6 9 4" xfId="44283"/>
    <cellStyle name="Normal 39 6 9 5" xfId="44284"/>
    <cellStyle name="Normal 39 6 9 6" xfId="44285"/>
    <cellStyle name="Normal 39 7" xfId="44286"/>
    <cellStyle name="Normal 39 7 2" xfId="44287"/>
    <cellStyle name="Normal 39 7 2 2" xfId="44288"/>
    <cellStyle name="Normal 39 7 2 2 2" xfId="44289"/>
    <cellStyle name="Normal 39 7 2 2 2 2" xfId="44290"/>
    <cellStyle name="Normal 39 7 2 2 2 3" xfId="44291"/>
    <cellStyle name="Normal 39 7 2 2 2 4" xfId="44292"/>
    <cellStyle name="Normal 39 7 2 2 2 5" xfId="44293"/>
    <cellStyle name="Normal 39 7 2 2 2 6" xfId="44294"/>
    <cellStyle name="Normal 39 7 2 2 3" xfId="44295"/>
    <cellStyle name="Normal 39 7 2 2 4" xfId="44296"/>
    <cellStyle name="Normal 39 7 2 2 5" xfId="44297"/>
    <cellStyle name="Normal 39 7 2 2 6" xfId="44298"/>
    <cellStyle name="Normal 39 7 2 2 7" xfId="44299"/>
    <cellStyle name="Normal 39 7 2 3" xfId="44300"/>
    <cellStyle name="Normal 39 7 2 3 2" xfId="44301"/>
    <cellStyle name="Normal 39 7 2 3 3" xfId="44302"/>
    <cellStyle name="Normal 39 7 2 3 4" xfId="44303"/>
    <cellStyle name="Normal 39 7 2 3 5" xfId="44304"/>
    <cellStyle name="Normal 39 7 2 3 6" xfId="44305"/>
    <cellStyle name="Normal 39 7 2 4" xfId="44306"/>
    <cellStyle name="Normal 39 7 2 5" xfId="44307"/>
    <cellStyle name="Normal 39 7 2 6" xfId="44308"/>
    <cellStyle name="Normal 39 7 2 7" xfId="44309"/>
    <cellStyle name="Normal 39 7 2 8" xfId="44310"/>
    <cellStyle name="Normal 39 7 3" xfId="44311"/>
    <cellStyle name="Normal 39 7 3 2" xfId="44312"/>
    <cellStyle name="Normal 39 7 3 2 2" xfId="44313"/>
    <cellStyle name="Normal 39 7 3 2 3" xfId="44314"/>
    <cellStyle name="Normal 39 7 3 2 4" xfId="44315"/>
    <cellStyle name="Normal 39 7 3 2 5" xfId="44316"/>
    <cellStyle name="Normal 39 7 3 2 6" xfId="44317"/>
    <cellStyle name="Normal 39 7 3 3" xfId="44318"/>
    <cellStyle name="Normal 39 7 3 4" xfId="44319"/>
    <cellStyle name="Normal 39 7 3 5" xfId="44320"/>
    <cellStyle name="Normal 39 7 3 6" xfId="44321"/>
    <cellStyle name="Normal 39 7 3 7" xfId="44322"/>
    <cellStyle name="Normal 39 7 4" xfId="44323"/>
    <cellStyle name="Normal 39 7 4 2" xfId="44324"/>
    <cellStyle name="Normal 39 7 4 3" xfId="44325"/>
    <cellStyle name="Normal 39 7 4 4" xfId="44326"/>
    <cellStyle name="Normal 39 7 4 5" xfId="44327"/>
    <cellStyle name="Normal 39 7 4 6" xfId="44328"/>
    <cellStyle name="Normal 39 7 5" xfId="44329"/>
    <cellStyle name="Normal 39 7 6" xfId="44330"/>
    <cellStyle name="Normal 39 7 7" xfId="44331"/>
    <cellStyle name="Normal 39 7 8" xfId="44332"/>
    <cellStyle name="Normal 39 7 9" xfId="44333"/>
    <cellStyle name="Normal 39 8" xfId="44334"/>
    <cellStyle name="Normal 39 8 2" xfId="44335"/>
    <cellStyle name="Normal 39 8 2 2" xfId="44336"/>
    <cellStyle name="Normal 39 8 2 2 2" xfId="44337"/>
    <cellStyle name="Normal 39 8 2 2 2 2" xfId="44338"/>
    <cellStyle name="Normal 39 8 2 2 2 3" xfId="44339"/>
    <cellStyle name="Normal 39 8 2 2 2 4" xfId="44340"/>
    <cellStyle name="Normal 39 8 2 2 2 5" xfId="44341"/>
    <cellStyle name="Normal 39 8 2 2 2 6" xfId="44342"/>
    <cellStyle name="Normal 39 8 2 2 3" xfId="44343"/>
    <cellStyle name="Normal 39 8 2 2 4" xfId="44344"/>
    <cellStyle name="Normal 39 8 2 2 5" xfId="44345"/>
    <cellStyle name="Normal 39 8 2 2 6" xfId="44346"/>
    <cellStyle name="Normal 39 8 2 2 7" xfId="44347"/>
    <cellStyle name="Normal 39 8 2 3" xfId="44348"/>
    <cellStyle name="Normal 39 8 2 3 2" xfId="44349"/>
    <cellStyle name="Normal 39 8 2 3 3" xfId="44350"/>
    <cellStyle name="Normal 39 8 2 3 4" xfId="44351"/>
    <cellStyle name="Normal 39 8 2 3 5" xfId="44352"/>
    <cellStyle name="Normal 39 8 2 3 6" xfId="44353"/>
    <cellStyle name="Normal 39 8 2 4" xfId="44354"/>
    <cellStyle name="Normal 39 8 2 5" xfId="44355"/>
    <cellStyle name="Normal 39 8 2 6" xfId="44356"/>
    <cellStyle name="Normal 39 8 2 7" xfId="44357"/>
    <cellStyle name="Normal 39 8 2 8" xfId="44358"/>
    <cellStyle name="Normal 39 8 3" xfId="44359"/>
    <cellStyle name="Normal 39 8 3 2" xfId="44360"/>
    <cellStyle name="Normal 39 8 3 2 2" xfId="44361"/>
    <cellStyle name="Normal 39 8 3 2 3" xfId="44362"/>
    <cellStyle name="Normal 39 8 3 2 4" xfId="44363"/>
    <cellStyle name="Normal 39 8 3 2 5" xfId="44364"/>
    <cellStyle name="Normal 39 8 3 2 6" xfId="44365"/>
    <cellStyle name="Normal 39 8 3 3" xfId="44366"/>
    <cellStyle name="Normal 39 8 3 4" xfId="44367"/>
    <cellStyle name="Normal 39 8 3 5" xfId="44368"/>
    <cellStyle name="Normal 39 8 3 6" xfId="44369"/>
    <cellStyle name="Normal 39 8 3 7" xfId="44370"/>
    <cellStyle name="Normal 39 8 4" xfId="44371"/>
    <cellStyle name="Normal 39 8 4 2" xfId="44372"/>
    <cellStyle name="Normal 39 8 4 3" xfId="44373"/>
    <cellStyle name="Normal 39 8 4 4" xfId="44374"/>
    <cellStyle name="Normal 39 8 4 5" xfId="44375"/>
    <cellStyle name="Normal 39 8 4 6" xfId="44376"/>
    <cellStyle name="Normal 39 8 5" xfId="44377"/>
    <cellStyle name="Normal 39 8 6" xfId="44378"/>
    <cellStyle name="Normal 39 8 7" xfId="44379"/>
    <cellStyle name="Normal 39 8 8" xfId="44380"/>
    <cellStyle name="Normal 39 8 9" xfId="44381"/>
    <cellStyle name="Normal 39 9" xfId="44382"/>
    <cellStyle name="Normal 39 9 2" xfId="44383"/>
    <cellStyle name="Normal 39 9 2 2" xfId="44384"/>
    <cellStyle name="Normal 39 9 2 2 2" xfId="44385"/>
    <cellStyle name="Normal 39 9 2 2 2 2" xfId="44386"/>
    <cellStyle name="Normal 39 9 2 2 2 3" xfId="44387"/>
    <cellStyle name="Normal 39 9 2 2 2 4" xfId="44388"/>
    <cellStyle name="Normal 39 9 2 2 2 5" xfId="44389"/>
    <cellStyle name="Normal 39 9 2 2 2 6" xfId="44390"/>
    <cellStyle name="Normal 39 9 2 2 3" xfId="44391"/>
    <cellStyle name="Normal 39 9 2 2 4" xfId="44392"/>
    <cellStyle name="Normal 39 9 2 2 5" xfId="44393"/>
    <cellStyle name="Normal 39 9 2 2 6" xfId="44394"/>
    <cellStyle name="Normal 39 9 2 2 7" xfId="44395"/>
    <cellStyle name="Normal 39 9 2 3" xfId="44396"/>
    <cellStyle name="Normal 39 9 2 3 2" xfId="44397"/>
    <cellStyle name="Normal 39 9 2 3 3" xfId="44398"/>
    <cellStyle name="Normal 39 9 2 3 4" xfId="44399"/>
    <cellStyle name="Normal 39 9 2 3 5" xfId="44400"/>
    <cellStyle name="Normal 39 9 2 3 6" xfId="44401"/>
    <cellStyle name="Normal 39 9 2 4" xfId="44402"/>
    <cellStyle name="Normal 39 9 2 5" xfId="44403"/>
    <cellStyle name="Normal 39 9 2 6" xfId="44404"/>
    <cellStyle name="Normal 39 9 2 7" xfId="44405"/>
    <cellStyle name="Normal 39 9 2 8" xfId="44406"/>
    <cellStyle name="Normal 39 9 3" xfId="44407"/>
    <cellStyle name="Normal 39 9 3 2" xfId="44408"/>
    <cellStyle name="Normal 39 9 3 2 2" xfId="44409"/>
    <cellStyle name="Normal 39 9 3 2 3" xfId="44410"/>
    <cellStyle name="Normal 39 9 3 2 4" xfId="44411"/>
    <cellStyle name="Normal 39 9 3 2 5" xfId="44412"/>
    <cellStyle name="Normal 39 9 3 2 6" xfId="44413"/>
    <cellStyle name="Normal 39 9 3 3" xfId="44414"/>
    <cellStyle name="Normal 39 9 3 4" xfId="44415"/>
    <cellStyle name="Normal 39 9 3 5" xfId="44416"/>
    <cellStyle name="Normal 39 9 3 6" xfId="44417"/>
    <cellStyle name="Normal 39 9 3 7" xfId="44418"/>
    <cellStyle name="Normal 39 9 4" xfId="44419"/>
    <cellStyle name="Normal 39 9 4 2" xfId="44420"/>
    <cellStyle name="Normal 39 9 4 3" xfId="44421"/>
    <cellStyle name="Normal 39 9 4 4" xfId="44422"/>
    <cellStyle name="Normal 39 9 4 5" xfId="44423"/>
    <cellStyle name="Normal 39 9 4 6" xfId="44424"/>
    <cellStyle name="Normal 39 9 5" xfId="44425"/>
    <cellStyle name="Normal 39 9 6" xfId="44426"/>
    <cellStyle name="Normal 39 9 7" xfId="44427"/>
    <cellStyle name="Normal 39 9 8" xfId="44428"/>
    <cellStyle name="Normal 39 9 9" xfId="44429"/>
    <cellStyle name="Normal 4" xfId="44430"/>
    <cellStyle name="Normal 4 2" xfId="44431"/>
    <cellStyle name="Normal 4 2 2" xfId="44432"/>
    <cellStyle name="Normal 4 2 2 2" xfId="44433"/>
    <cellStyle name="Normal 4 2 2 2 2" xfId="44434"/>
    <cellStyle name="Normal 4 2 2 2 2 2" xfId="44435"/>
    <cellStyle name="Normal 4 2 2 2 2 3" xfId="44436"/>
    <cellStyle name="Normal 4 2 2 2 2 4" xfId="44437"/>
    <cellStyle name="Normal 4 2 2 2 2 5" xfId="44438"/>
    <cellStyle name="Normal 4 2 2 2 2 6" xfId="44439"/>
    <cellStyle name="Normal 4 2 2 2 3" xfId="44440"/>
    <cellStyle name="Normal 4 2 2 2 4" xfId="44441"/>
    <cellStyle name="Normal 4 2 2 2 5" xfId="44442"/>
    <cellStyle name="Normal 4 2 2 2 6" xfId="44443"/>
    <cellStyle name="Normal 4 2 2 2 7" xfId="44444"/>
    <cellStyle name="Normal 4 2 2 3" xfId="44445"/>
    <cellStyle name="Normal 4 2 2 3 2" xfId="44446"/>
    <cellStyle name="Normal 4 2 2 3 3" xfId="44447"/>
    <cellStyle name="Normal 4 2 2 3 4" xfId="44448"/>
    <cellStyle name="Normal 4 2 2 3 5" xfId="44449"/>
    <cellStyle name="Normal 4 2 2 3 6" xfId="44450"/>
    <cellStyle name="Normal 4 2 2 4" xfId="44451"/>
    <cellStyle name="Normal 4 2 2 5" xfId="44452"/>
    <cellStyle name="Normal 4 2 2 6" xfId="44453"/>
    <cellStyle name="Normal 4 2 2 7" xfId="44454"/>
    <cellStyle name="Normal 4 2 2 8" xfId="44455"/>
    <cellStyle name="Normal 4 2 3" xfId="44456"/>
    <cellStyle name="Normal 4 3" xfId="44457"/>
    <cellStyle name="Normal 4 3 2" xfId="44458"/>
    <cellStyle name="Normal 4 4" xfId="44459"/>
    <cellStyle name="Normal 4 5" xfId="44460"/>
    <cellStyle name="Normal 40" xfId="44461"/>
    <cellStyle name="Normal 40 2" xfId="44462"/>
    <cellStyle name="Normal 41" xfId="44463"/>
    <cellStyle name="Normal 42" xfId="44464"/>
    <cellStyle name="Normal 43" xfId="44465"/>
    <cellStyle name="Normal 44" xfId="44466"/>
    <cellStyle name="Normal 45" xfId="44467"/>
    <cellStyle name="Normal 46" xfId="44468"/>
    <cellStyle name="Normal 47" xfId="44469"/>
    <cellStyle name="Normal 48" xfId="44470"/>
    <cellStyle name="Normal 49" xfId="44471"/>
    <cellStyle name="Normal 5" xfId="44472"/>
    <cellStyle name="Normal 5 2" xfId="44473"/>
    <cellStyle name="Normal 5 3" xfId="44474"/>
    <cellStyle name="Normal 5 4" xfId="44475"/>
    <cellStyle name="Normal 50" xfId="44476"/>
    <cellStyle name="Normal 51" xfId="44477"/>
    <cellStyle name="Normal 52" xfId="44478"/>
    <cellStyle name="Normal 53" xfId="44479"/>
    <cellStyle name="Normal 54" xfId="44480"/>
    <cellStyle name="Normal 55" xfId="44481"/>
    <cellStyle name="Normal 56" xfId="44482"/>
    <cellStyle name="Normal 57" xfId="44483"/>
    <cellStyle name="Normal 58" xfId="44484"/>
    <cellStyle name="Normal 59" xfId="44485"/>
    <cellStyle name="Normal 6" xfId="44486"/>
    <cellStyle name="Normal 6 2" xfId="44487"/>
    <cellStyle name="Normal 6 3" xfId="44488"/>
    <cellStyle name="Normal 60" xfId="44489"/>
    <cellStyle name="Normal 61" xfId="44490"/>
    <cellStyle name="Normal 62" xfId="44491"/>
    <cellStyle name="Normal 63" xfId="44492"/>
    <cellStyle name="Normal 64" xfId="44493"/>
    <cellStyle name="Normal 65" xfId="44494"/>
    <cellStyle name="Normal 66" xfId="44495"/>
    <cellStyle name="Normal 67" xfId="44496"/>
    <cellStyle name="Normal 68" xfId="44497"/>
    <cellStyle name="Normal 69" xfId="44498"/>
    <cellStyle name="Normal 7" xfId="44499"/>
    <cellStyle name="Normal 7 2" xfId="44500"/>
    <cellStyle name="Normal 7 3" xfId="44501"/>
    <cellStyle name="Normal 7 4" xfId="44502"/>
    <cellStyle name="Normal 7 5" xfId="44503"/>
    <cellStyle name="Normal 70" xfId="44504"/>
    <cellStyle name="Normal 71" xfId="44505"/>
    <cellStyle name="Normal 72" xfId="44506"/>
    <cellStyle name="Normal 73" xfId="44507"/>
    <cellStyle name="Normal 74" xfId="44508"/>
    <cellStyle name="Normal 75" xfId="44509"/>
    <cellStyle name="Normal 76" xfId="44510"/>
    <cellStyle name="Normal 77" xfId="44511"/>
    <cellStyle name="Normal 78" xfId="44512"/>
    <cellStyle name="Normal 79" xfId="44513"/>
    <cellStyle name="Normal 8" xfId="44514"/>
    <cellStyle name="Normal 8 2" xfId="44515"/>
    <cellStyle name="Normal 8 3" xfId="44516"/>
    <cellStyle name="Normal 80" xfId="44517"/>
    <cellStyle name="Normal 81" xfId="44518"/>
    <cellStyle name="Normal 82" xfId="44519"/>
    <cellStyle name="Normal 83" xfId="44520"/>
    <cellStyle name="Normal 84" xfId="44521"/>
    <cellStyle name="Normal 85" xfId="44522"/>
    <cellStyle name="Normal 86" xfId="44523"/>
    <cellStyle name="Normal 87" xfId="44524"/>
    <cellStyle name="Normal 87 10" xfId="44525"/>
    <cellStyle name="Normal 87 10 2" xfId="44526"/>
    <cellStyle name="Normal 87 10 3" xfId="44527"/>
    <cellStyle name="Normal 87 10 4" xfId="44528"/>
    <cellStyle name="Normal 87 10 5" xfId="44529"/>
    <cellStyle name="Normal 87 10 6" xfId="44530"/>
    <cellStyle name="Normal 87 11" xfId="44531"/>
    <cellStyle name="Normal 87 12" xfId="44532"/>
    <cellStyle name="Normal 87 13" xfId="44533"/>
    <cellStyle name="Normal 87 14" xfId="44534"/>
    <cellStyle name="Normal 87 15" xfId="44535"/>
    <cellStyle name="Normal 87 2" xfId="44536"/>
    <cellStyle name="Normal 87 2 10" xfId="44537"/>
    <cellStyle name="Normal 87 2 11" xfId="44538"/>
    <cellStyle name="Normal 87 2 12" xfId="44539"/>
    <cellStyle name="Normal 87 2 13" xfId="44540"/>
    <cellStyle name="Normal 87 2 14" xfId="44541"/>
    <cellStyle name="Normal 87 2 2" xfId="44542"/>
    <cellStyle name="Normal 87 2 2 2" xfId="44543"/>
    <cellStyle name="Normal 87 2 2 2 2" xfId="44544"/>
    <cellStyle name="Normal 87 2 2 2 2 2" xfId="44545"/>
    <cellStyle name="Normal 87 2 2 2 2 2 2" xfId="44546"/>
    <cellStyle name="Normal 87 2 2 2 2 2 3" xfId="44547"/>
    <cellStyle name="Normal 87 2 2 2 2 2 4" xfId="44548"/>
    <cellStyle name="Normal 87 2 2 2 2 2 5" xfId="44549"/>
    <cellStyle name="Normal 87 2 2 2 2 2 6" xfId="44550"/>
    <cellStyle name="Normal 87 2 2 2 2 3" xfId="44551"/>
    <cellStyle name="Normal 87 2 2 2 2 4" xfId="44552"/>
    <cellStyle name="Normal 87 2 2 2 2 5" xfId="44553"/>
    <cellStyle name="Normal 87 2 2 2 2 6" xfId="44554"/>
    <cellStyle name="Normal 87 2 2 2 2 7" xfId="44555"/>
    <cellStyle name="Normal 87 2 2 2 3" xfId="44556"/>
    <cellStyle name="Normal 87 2 2 2 3 2" xfId="44557"/>
    <cellStyle name="Normal 87 2 2 2 3 3" xfId="44558"/>
    <cellStyle name="Normal 87 2 2 2 3 4" xfId="44559"/>
    <cellStyle name="Normal 87 2 2 2 3 5" xfId="44560"/>
    <cellStyle name="Normal 87 2 2 2 3 6" xfId="44561"/>
    <cellStyle name="Normal 87 2 2 2 4" xfId="44562"/>
    <cellStyle name="Normal 87 2 2 2 5" xfId="44563"/>
    <cellStyle name="Normal 87 2 2 2 6" xfId="44564"/>
    <cellStyle name="Normal 87 2 2 2 7" xfId="44565"/>
    <cellStyle name="Normal 87 2 2 2 8" xfId="44566"/>
    <cellStyle name="Normal 87 2 2 3" xfId="44567"/>
    <cellStyle name="Normal 87 2 2 3 2" xfId="44568"/>
    <cellStyle name="Normal 87 2 2 3 2 2" xfId="44569"/>
    <cellStyle name="Normal 87 2 2 3 2 3" xfId="44570"/>
    <cellStyle name="Normal 87 2 2 3 2 4" xfId="44571"/>
    <cellStyle name="Normal 87 2 2 3 2 5" xfId="44572"/>
    <cellStyle name="Normal 87 2 2 3 2 6" xfId="44573"/>
    <cellStyle name="Normal 87 2 2 3 3" xfId="44574"/>
    <cellStyle name="Normal 87 2 2 3 4" xfId="44575"/>
    <cellStyle name="Normal 87 2 2 3 5" xfId="44576"/>
    <cellStyle name="Normal 87 2 2 3 6" xfId="44577"/>
    <cellStyle name="Normal 87 2 2 3 7" xfId="44578"/>
    <cellStyle name="Normal 87 2 2 4" xfId="44579"/>
    <cellStyle name="Normal 87 2 2 4 2" xfId="44580"/>
    <cellStyle name="Normal 87 2 2 4 3" xfId="44581"/>
    <cellStyle name="Normal 87 2 2 4 4" xfId="44582"/>
    <cellStyle name="Normal 87 2 2 4 5" xfId="44583"/>
    <cellStyle name="Normal 87 2 2 4 6" xfId="44584"/>
    <cellStyle name="Normal 87 2 2 5" xfId="44585"/>
    <cellStyle name="Normal 87 2 2 6" xfId="44586"/>
    <cellStyle name="Normal 87 2 2 7" xfId="44587"/>
    <cellStyle name="Normal 87 2 2 8" xfId="44588"/>
    <cellStyle name="Normal 87 2 2 9" xfId="44589"/>
    <cellStyle name="Normal 87 2 3" xfId="44590"/>
    <cellStyle name="Normal 87 2 3 2" xfId="44591"/>
    <cellStyle name="Normal 87 2 3 2 2" xfId="44592"/>
    <cellStyle name="Normal 87 2 3 2 2 2" xfId="44593"/>
    <cellStyle name="Normal 87 2 3 2 2 2 2" xfId="44594"/>
    <cellStyle name="Normal 87 2 3 2 2 2 3" xfId="44595"/>
    <cellStyle name="Normal 87 2 3 2 2 2 4" xfId="44596"/>
    <cellStyle name="Normal 87 2 3 2 2 2 5" xfId="44597"/>
    <cellStyle name="Normal 87 2 3 2 2 2 6" xfId="44598"/>
    <cellStyle name="Normal 87 2 3 2 2 3" xfId="44599"/>
    <cellStyle name="Normal 87 2 3 2 2 4" xfId="44600"/>
    <cellStyle name="Normal 87 2 3 2 2 5" xfId="44601"/>
    <cellStyle name="Normal 87 2 3 2 2 6" xfId="44602"/>
    <cellStyle name="Normal 87 2 3 2 2 7" xfId="44603"/>
    <cellStyle name="Normal 87 2 3 2 3" xfId="44604"/>
    <cellStyle name="Normal 87 2 3 2 3 2" xfId="44605"/>
    <cellStyle name="Normal 87 2 3 2 3 3" xfId="44606"/>
    <cellStyle name="Normal 87 2 3 2 3 4" xfId="44607"/>
    <cellStyle name="Normal 87 2 3 2 3 5" xfId="44608"/>
    <cellStyle name="Normal 87 2 3 2 3 6" xfId="44609"/>
    <cellStyle name="Normal 87 2 3 2 4" xfId="44610"/>
    <cellStyle name="Normal 87 2 3 2 5" xfId="44611"/>
    <cellStyle name="Normal 87 2 3 2 6" xfId="44612"/>
    <cellStyle name="Normal 87 2 3 2 7" xfId="44613"/>
    <cellStyle name="Normal 87 2 3 2 8" xfId="44614"/>
    <cellStyle name="Normal 87 2 3 3" xfId="44615"/>
    <cellStyle name="Normal 87 2 3 3 2" xfId="44616"/>
    <cellStyle name="Normal 87 2 3 3 2 2" xfId="44617"/>
    <cellStyle name="Normal 87 2 3 3 2 3" xfId="44618"/>
    <cellStyle name="Normal 87 2 3 3 2 4" xfId="44619"/>
    <cellStyle name="Normal 87 2 3 3 2 5" xfId="44620"/>
    <cellStyle name="Normal 87 2 3 3 2 6" xfId="44621"/>
    <cellStyle name="Normal 87 2 3 3 3" xfId="44622"/>
    <cellStyle name="Normal 87 2 3 3 4" xfId="44623"/>
    <cellStyle name="Normal 87 2 3 3 5" xfId="44624"/>
    <cellStyle name="Normal 87 2 3 3 6" xfId="44625"/>
    <cellStyle name="Normal 87 2 3 3 7" xfId="44626"/>
    <cellStyle name="Normal 87 2 3 4" xfId="44627"/>
    <cellStyle name="Normal 87 2 3 4 2" xfId="44628"/>
    <cellStyle name="Normal 87 2 3 4 3" xfId="44629"/>
    <cellStyle name="Normal 87 2 3 4 4" xfId="44630"/>
    <cellStyle name="Normal 87 2 3 4 5" xfId="44631"/>
    <cellStyle name="Normal 87 2 3 4 6" xfId="44632"/>
    <cellStyle name="Normal 87 2 3 5" xfId="44633"/>
    <cellStyle name="Normal 87 2 3 6" xfId="44634"/>
    <cellStyle name="Normal 87 2 3 7" xfId="44635"/>
    <cellStyle name="Normal 87 2 3 8" xfId="44636"/>
    <cellStyle name="Normal 87 2 3 9" xfId="44637"/>
    <cellStyle name="Normal 87 2 4" xfId="44638"/>
    <cellStyle name="Normal 87 2 4 2" xfId="44639"/>
    <cellStyle name="Normal 87 2 4 2 2" xfId="44640"/>
    <cellStyle name="Normal 87 2 4 2 2 2" xfId="44641"/>
    <cellStyle name="Normal 87 2 4 2 2 2 2" xfId="44642"/>
    <cellStyle name="Normal 87 2 4 2 2 2 3" xfId="44643"/>
    <cellStyle name="Normal 87 2 4 2 2 2 4" xfId="44644"/>
    <cellStyle name="Normal 87 2 4 2 2 2 5" xfId="44645"/>
    <cellStyle name="Normal 87 2 4 2 2 2 6" xfId="44646"/>
    <cellStyle name="Normal 87 2 4 2 2 3" xfId="44647"/>
    <cellStyle name="Normal 87 2 4 2 2 4" xfId="44648"/>
    <cellStyle name="Normal 87 2 4 2 2 5" xfId="44649"/>
    <cellStyle name="Normal 87 2 4 2 2 6" xfId="44650"/>
    <cellStyle name="Normal 87 2 4 2 2 7" xfId="44651"/>
    <cellStyle name="Normal 87 2 4 2 3" xfId="44652"/>
    <cellStyle name="Normal 87 2 4 2 3 2" xfId="44653"/>
    <cellStyle name="Normal 87 2 4 2 3 3" xfId="44654"/>
    <cellStyle name="Normal 87 2 4 2 3 4" xfId="44655"/>
    <cellStyle name="Normal 87 2 4 2 3 5" xfId="44656"/>
    <cellStyle name="Normal 87 2 4 2 3 6" xfId="44657"/>
    <cellStyle name="Normal 87 2 4 2 4" xfId="44658"/>
    <cellStyle name="Normal 87 2 4 2 5" xfId="44659"/>
    <cellStyle name="Normal 87 2 4 2 6" xfId="44660"/>
    <cellStyle name="Normal 87 2 4 2 7" xfId="44661"/>
    <cellStyle name="Normal 87 2 4 2 8" xfId="44662"/>
    <cellStyle name="Normal 87 2 4 3" xfId="44663"/>
    <cellStyle name="Normal 87 2 4 3 2" xfId="44664"/>
    <cellStyle name="Normal 87 2 4 3 2 2" xfId="44665"/>
    <cellStyle name="Normal 87 2 4 3 2 3" xfId="44666"/>
    <cellStyle name="Normal 87 2 4 3 2 4" xfId="44667"/>
    <cellStyle name="Normal 87 2 4 3 2 5" xfId="44668"/>
    <cellStyle name="Normal 87 2 4 3 2 6" xfId="44669"/>
    <cellStyle name="Normal 87 2 4 3 3" xfId="44670"/>
    <cellStyle name="Normal 87 2 4 3 4" xfId="44671"/>
    <cellStyle name="Normal 87 2 4 3 5" xfId="44672"/>
    <cellStyle name="Normal 87 2 4 3 6" xfId="44673"/>
    <cellStyle name="Normal 87 2 4 3 7" xfId="44674"/>
    <cellStyle name="Normal 87 2 4 4" xfId="44675"/>
    <cellStyle name="Normal 87 2 4 4 2" xfId="44676"/>
    <cellStyle name="Normal 87 2 4 4 3" xfId="44677"/>
    <cellStyle name="Normal 87 2 4 4 4" xfId="44678"/>
    <cellStyle name="Normal 87 2 4 4 5" xfId="44679"/>
    <cellStyle name="Normal 87 2 4 4 6" xfId="44680"/>
    <cellStyle name="Normal 87 2 4 5" xfId="44681"/>
    <cellStyle name="Normal 87 2 4 6" xfId="44682"/>
    <cellStyle name="Normal 87 2 4 7" xfId="44683"/>
    <cellStyle name="Normal 87 2 4 8" xfId="44684"/>
    <cellStyle name="Normal 87 2 4 9" xfId="44685"/>
    <cellStyle name="Normal 87 2 5" xfId="44686"/>
    <cellStyle name="Normal 87 2 5 2" xfId="44687"/>
    <cellStyle name="Normal 87 2 5 2 2" xfId="44688"/>
    <cellStyle name="Normal 87 2 5 2 2 2" xfId="44689"/>
    <cellStyle name="Normal 87 2 5 2 2 2 2" xfId="44690"/>
    <cellStyle name="Normal 87 2 5 2 2 2 3" xfId="44691"/>
    <cellStyle name="Normal 87 2 5 2 2 2 4" xfId="44692"/>
    <cellStyle name="Normal 87 2 5 2 2 2 5" xfId="44693"/>
    <cellStyle name="Normal 87 2 5 2 2 2 6" xfId="44694"/>
    <cellStyle name="Normal 87 2 5 2 2 3" xfId="44695"/>
    <cellStyle name="Normal 87 2 5 2 2 4" xfId="44696"/>
    <cellStyle name="Normal 87 2 5 2 2 5" xfId="44697"/>
    <cellStyle name="Normal 87 2 5 2 2 6" xfId="44698"/>
    <cellStyle name="Normal 87 2 5 2 2 7" xfId="44699"/>
    <cellStyle name="Normal 87 2 5 2 3" xfId="44700"/>
    <cellStyle name="Normal 87 2 5 2 3 2" xfId="44701"/>
    <cellStyle name="Normal 87 2 5 2 3 3" xfId="44702"/>
    <cellStyle name="Normal 87 2 5 2 3 4" xfId="44703"/>
    <cellStyle name="Normal 87 2 5 2 3 5" xfId="44704"/>
    <cellStyle name="Normal 87 2 5 2 3 6" xfId="44705"/>
    <cellStyle name="Normal 87 2 5 2 4" xfId="44706"/>
    <cellStyle name="Normal 87 2 5 2 5" xfId="44707"/>
    <cellStyle name="Normal 87 2 5 2 6" xfId="44708"/>
    <cellStyle name="Normal 87 2 5 2 7" xfId="44709"/>
    <cellStyle name="Normal 87 2 5 2 8" xfId="44710"/>
    <cellStyle name="Normal 87 2 5 3" xfId="44711"/>
    <cellStyle name="Normal 87 2 5 3 2" xfId="44712"/>
    <cellStyle name="Normal 87 2 5 3 2 2" xfId="44713"/>
    <cellStyle name="Normal 87 2 5 3 2 3" xfId="44714"/>
    <cellStyle name="Normal 87 2 5 3 2 4" xfId="44715"/>
    <cellStyle name="Normal 87 2 5 3 2 5" xfId="44716"/>
    <cellStyle name="Normal 87 2 5 3 2 6" xfId="44717"/>
    <cellStyle name="Normal 87 2 5 3 3" xfId="44718"/>
    <cellStyle name="Normal 87 2 5 3 4" xfId="44719"/>
    <cellStyle name="Normal 87 2 5 3 5" xfId="44720"/>
    <cellStyle name="Normal 87 2 5 3 6" xfId="44721"/>
    <cellStyle name="Normal 87 2 5 3 7" xfId="44722"/>
    <cellStyle name="Normal 87 2 5 4" xfId="44723"/>
    <cellStyle name="Normal 87 2 5 4 2" xfId="44724"/>
    <cellStyle name="Normal 87 2 5 4 3" xfId="44725"/>
    <cellStyle name="Normal 87 2 5 4 4" xfId="44726"/>
    <cellStyle name="Normal 87 2 5 4 5" xfId="44727"/>
    <cellStyle name="Normal 87 2 5 4 6" xfId="44728"/>
    <cellStyle name="Normal 87 2 5 5" xfId="44729"/>
    <cellStyle name="Normal 87 2 5 6" xfId="44730"/>
    <cellStyle name="Normal 87 2 5 7" xfId="44731"/>
    <cellStyle name="Normal 87 2 5 8" xfId="44732"/>
    <cellStyle name="Normal 87 2 5 9" xfId="44733"/>
    <cellStyle name="Normal 87 2 6" xfId="44734"/>
    <cellStyle name="Normal 87 2 6 2" xfId="44735"/>
    <cellStyle name="Normal 87 2 6 2 2" xfId="44736"/>
    <cellStyle name="Normal 87 2 6 2 2 2" xfId="44737"/>
    <cellStyle name="Normal 87 2 6 2 2 2 2" xfId="44738"/>
    <cellStyle name="Normal 87 2 6 2 2 2 3" xfId="44739"/>
    <cellStyle name="Normal 87 2 6 2 2 2 4" xfId="44740"/>
    <cellStyle name="Normal 87 2 6 2 2 2 5" xfId="44741"/>
    <cellStyle name="Normal 87 2 6 2 2 2 6" xfId="44742"/>
    <cellStyle name="Normal 87 2 6 2 2 3" xfId="44743"/>
    <cellStyle name="Normal 87 2 6 2 2 4" xfId="44744"/>
    <cellStyle name="Normal 87 2 6 2 2 5" xfId="44745"/>
    <cellStyle name="Normal 87 2 6 2 2 6" xfId="44746"/>
    <cellStyle name="Normal 87 2 6 2 2 7" xfId="44747"/>
    <cellStyle name="Normal 87 2 6 2 3" xfId="44748"/>
    <cellStyle name="Normal 87 2 6 2 3 2" xfId="44749"/>
    <cellStyle name="Normal 87 2 6 2 3 3" xfId="44750"/>
    <cellStyle name="Normal 87 2 6 2 3 4" xfId="44751"/>
    <cellStyle name="Normal 87 2 6 2 3 5" xfId="44752"/>
    <cellStyle name="Normal 87 2 6 2 3 6" xfId="44753"/>
    <cellStyle name="Normal 87 2 6 2 4" xfId="44754"/>
    <cellStyle name="Normal 87 2 6 2 5" xfId="44755"/>
    <cellStyle name="Normal 87 2 6 2 6" xfId="44756"/>
    <cellStyle name="Normal 87 2 6 2 7" xfId="44757"/>
    <cellStyle name="Normal 87 2 6 2 8" xfId="44758"/>
    <cellStyle name="Normal 87 2 6 3" xfId="44759"/>
    <cellStyle name="Normal 87 2 6 3 2" xfId="44760"/>
    <cellStyle name="Normal 87 2 6 3 2 2" xfId="44761"/>
    <cellStyle name="Normal 87 2 6 3 2 3" xfId="44762"/>
    <cellStyle name="Normal 87 2 6 3 2 4" xfId="44763"/>
    <cellStyle name="Normal 87 2 6 3 2 5" xfId="44764"/>
    <cellStyle name="Normal 87 2 6 3 2 6" xfId="44765"/>
    <cellStyle name="Normal 87 2 6 3 3" xfId="44766"/>
    <cellStyle name="Normal 87 2 6 3 4" xfId="44767"/>
    <cellStyle name="Normal 87 2 6 3 5" xfId="44768"/>
    <cellStyle name="Normal 87 2 6 3 6" xfId="44769"/>
    <cellStyle name="Normal 87 2 6 3 7" xfId="44770"/>
    <cellStyle name="Normal 87 2 6 4" xfId="44771"/>
    <cellStyle name="Normal 87 2 6 4 2" xfId="44772"/>
    <cellStyle name="Normal 87 2 6 4 3" xfId="44773"/>
    <cellStyle name="Normal 87 2 6 4 4" xfId="44774"/>
    <cellStyle name="Normal 87 2 6 4 5" xfId="44775"/>
    <cellStyle name="Normal 87 2 6 4 6" xfId="44776"/>
    <cellStyle name="Normal 87 2 6 5" xfId="44777"/>
    <cellStyle name="Normal 87 2 6 6" xfId="44778"/>
    <cellStyle name="Normal 87 2 6 7" xfId="44779"/>
    <cellStyle name="Normal 87 2 6 8" xfId="44780"/>
    <cellStyle name="Normal 87 2 6 9" xfId="44781"/>
    <cellStyle name="Normal 87 2 7" xfId="44782"/>
    <cellStyle name="Normal 87 2 7 2" xfId="44783"/>
    <cellStyle name="Normal 87 2 7 2 2" xfId="44784"/>
    <cellStyle name="Normal 87 2 7 2 2 2" xfId="44785"/>
    <cellStyle name="Normal 87 2 7 2 2 3" xfId="44786"/>
    <cellStyle name="Normal 87 2 7 2 2 4" xfId="44787"/>
    <cellStyle name="Normal 87 2 7 2 2 5" xfId="44788"/>
    <cellStyle name="Normal 87 2 7 2 2 6" xfId="44789"/>
    <cellStyle name="Normal 87 2 7 2 3" xfId="44790"/>
    <cellStyle name="Normal 87 2 7 2 4" xfId="44791"/>
    <cellStyle name="Normal 87 2 7 2 5" xfId="44792"/>
    <cellStyle name="Normal 87 2 7 2 6" xfId="44793"/>
    <cellStyle name="Normal 87 2 7 2 7" xfId="44794"/>
    <cellStyle name="Normal 87 2 7 3" xfId="44795"/>
    <cellStyle name="Normal 87 2 7 3 2" xfId="44796"/>
    <cellStyle name="Normal 87 2 7 3 3" xfId="44797"/>
    <cellStyle name="Normal 87 2 7 3 4" xfId="44798"/>
    <cellStyle name="Normal 87 2 7 3 5" xfId="44799"/>
    <cellStyle name="Normal 87 2 7 3 6" xfId="44800"/>
    <cellStyle name="Normal 87 2 7 4" xfId="44801"/>
    <cellStyle name="Normal 87 2 7 5" xfId="44802"/>
    <cellStyle name="Normal 87 2 7 6" xfId="44803"/>
    <cellStyle name="Normal 87 2 7 7" xfId="44804"/>
    <cellStyle name="Normal 87 2 7 8" xfId="44805"/>
    <cellStyle name="Normal 87 2 8" xfId="44806"/>
    <cellStyle name="Normal 87 2 8 2" xfId="44807"/>
    <cellStyle name="Normal 87 2 8 2 2" xfId="44808"/>
    <cellStyle name="Normal 87 2 8 2 3" xfId="44809"/>
    <cellStyle name="Normal 87 2 8 2 4" xfId="44810"/>
    <cellStyle name="Normal 87 2 8 2 5" xfId="44811"/>
    <cellStyle name="Normal 87 2 8 2 6" xfId="44812"/>
    <cellStyle name="Normal 87 2 8 3" xfId="44813"/>
    <cellStyle name="Normal 87 2 8 4" xfId="44814"/>
    <cellStyle name="Normal 87 2 8 5" xfId="44815"/>
    <cellStyle name="Normal 87 2 8 6" xfId="44816"/>
    <cellStyle name="Normal 87 2 8 7" xfId="44817"/>
    <cellStyle name="Normal 87 2 9" xfId="44818"/>
    <cellStyle name="Normal 87 2 9 2" xfId="44819"/>
    <cellStyle name="Normal 87 2 9 3" xfId="44820"/>
    <cellStyle name="Normal 87 2 9 4" xfId="44821"/>
    <cellStyle name="Normal 87 2 9 5" xfId="44822"/>
    <cellStyle name="Normal 87 2 9 6" xfId="44823"/>
    <cellStyle name="Normal 87 3" xfId="44824"/>
    <cellStyle name="Normal 87 3 2" xfId="44825"/>
    <cellStyle name="Normal 87 3 2 2" xfId="44826"/>
    <cellStyle name="Normal 87 3 2 2 2" xfId="44827"/>
    <cellStyle name="Normal 87 3 2 2 2 2" xfId="44828"/>
    <cellStyle name="Normal 87 3 2 2 2 3" xfId="44829"/>
    <cellStyle name="Normal 87 3 2 2 2 4" xfId="44830"/>
    <cellStyle name="Normal 87 3 2 2 2 5" xfId="44831"/>
    <cellStyle name="Normal 87 3 2 2 2 6" xfId="44832"/>
    <cellStyle name="Normal 87 3 2 2 3" xfId="44833"/>
    <cellStyle name="Normal 87 3 2 2 4" xfId="44834"/>
    <cellStyle name="Normal 87 3 2 2 5" xfId="44835"/>
    <cellStyle name="Normal 87 3 2 2 6" xfId="44836"/>
    <cellStyle name="Normal 87 3 2 2 7" xfId="44837"/>
    <cellStyle name="Normal 87 3 2 3" xfId="44838"/>
    <cellStyle name="Normal 87 3 2 3 2" xfId="44839"/>
    <cellStyle name="Normal 87 3 2 3 3" xfId="44840"/>
    <cellStyle name="Normal 87 3 2 3 4" xfId="44841"/>
    <cellStyle name="Normal 87 3 2 3 5" xfId="44842"/>
    <cellStyle name="Normal 87 3 2 3 6" xfId="44843"/>
    <cellStyle name="Normal 87 3 2 4" xfId="44844"/>
    <cellStyle name="Normal 87 3 2 5" xfId="44845"/>
    <cellStyle name="Normal 87 3 2 6" xfId="44846"/>
    <cellStyle name="Normal 87 3 2 7" xfId="44847"/>
    <cellStyle name="Normal 87 3 2 8" xfId="44848"/>
    <cellStyle name="Normal 87 3 3" xfId="44849"/>
    <cellStyle name="Normal 87 3 3 2" xfId="44850"/>
    <cellStyle name="Normal 87 3 3 2 2" xfId="44851"/>
    <cellStyle name="Normal 87 3 3 2 3" xfId="44852"/>
    <cellStyle name="Normal 87 3 3 2 4" xfId="44853"/>
    <cellStyle name="Normal 87 3 3 2 5" xfId="44854"/>
    <cellStyle name="Normal 87 3 3 2 6" xfId="44855"/>
    <cellStyle name="Normal 87 3 3 3" xfId="44856"/>
    <cellStyle name="Normal 87 3 3 4" xfId="44857"/>
    <cellStyle name="Normal 87 3 3 5" xfId="44858"/>
    <cellStyle name="Normal 87 3 3 6" xfId="44859"/>
    <cellStyle name="Normal 87 3 3 7" xfId="44860"/>
    <cellStyle name="Normal 87 3 4" xfId="44861"/>
    <cellStyle name="Normal 87 3 4 2" xfId="44862"/>
    <cellStyle name="Normal 87 3 4 3" xfId="44863"/>
    <cellStyle name="Normal 87 3 4 4" xfId="44864"/>
    <cellStyle name="Normal 87 3 4 5" xfId="44865"/>
    <cellStyle name="Normal 87 3 4 6" xfId="44866"/>
    <cellStyle name="Normal 87 3 5" xfId="44867"/>
    <cellStyle name="Normal 87 3 6" xfId="44868"/>
    <cellStyle name="Normal 87 3 7" xfId="44869"/>
    <cellStyle name="Normal 87 3 8" xfId="44870"/>
    <cellStyle name="Normal 87 3 9" xfId="44871"/>
    <cellStyle name="Normal 87 4" xfId="44872"/>
    <cellStyle name="Normal 87 4 2" xfId="44873"/>
    <cellStyle name="Normal 87 4 2 2" xfId="44874"/>
    <cellStyle name="Normal 87 4 2 2 2" xfId="44875"/>
    <cellStyle name="Normal 87 4 2 2 2 2" xfId="44876"/>
    <cellStyle name="Normal 87 4 2 2 2 3" xfId="44877"/>
    <cellStyle name="Normal 87 4 2 2 2 4" xfId="44878"/>
    <cellStyle name="Normal 87 4 2 2 2 5" xfId="44879"/>
    <cellStyle name="Normal 87 4 2 2 2 6" xfId="44880"/>
    <cellStyle name="Normal 87 4 2 2 3" xfId="44881"/>
    <cellStyle name="Normal 87 4 2 2 4" xfId="44882"/>
    <cellStyle name="Normal 87 4 2 2 5" xfId="44883"/>
    <cellStyle name="Normal 87 4 2 2 6" xfId="44884"/>
    <cellStyle name="Normal 87 4 2 2 7" xfId="44885"/>
    <cellStyle name="Normal 87 4 2 3" xfId="44886"/>
    <cellStyle name="Normal 87 4 2 3 2" xfId="44887"/>
    <cellStyle name="Normal 87 4 2 3 3" xfId="44888"/>
    <cellStyle name="Normal 87 4 2 3 4" xfId="44889"/>
    <cellStyle name="Normal 87 4 2 3 5" xfId="44890"/>
    <cellStyle name="Normal 87 4 2 3 6" xfId="44891"/>
    <cellStyle name="Normal 87 4 2 4" xfId="44892"/>
    <cellStyle name="Normal 87 4 2 5" xfId="44893"/>
    <cellStyle name="Normal 87 4 2 6" xfId="44894"/>
    <cellStyle name="Normal 87 4 2 7" xfId="44895"/>
    <cellStyle name="Normal 87 4 2 8" xfId="44896"/>
    <cellStyle name="Normal 87 4 3" xfId="44897"/>
    <cellStyle name="Normal 87 4 3 2" xfId="44898"/>
    <cellStyle name="Normal 87 4 3 2 2" xfId="44899"/>
    <cellStyle name="Normal 87 4 3 2 3" xfId="44900"/>
    <cellStyle name="Normal 87 4 3 2 4" xfId="44901"/>
    <cellStyle name="Normal 87 4 3 2 5" xfId="44902"/>
    <cellStyle name="Normal 87 4 3 2 6" xfId="44903"/>
    <cellStyle name="Normal 87 4 3 3" xfId="44904"/>
    <cellStyle name="Normal 87 4 3 4" xfId="44905"/>
    <cellStyle name="Normal 87 4 3 5" xfId="44906"/>
    <cellStyle name="Normal 87 4 3 6" xfId="44907"/>
    <cellStyle name="Normal 87 4 3 7" xfId="44908"/>
    <cellStyle name="Normal 87 4 4" xfId="44909"/>
    <cellStyle name="Normal 87 4 4 2" xfId="44910"/>
    <cellStyle name="Normal 87 4 4 3" xfId="44911"/>
    <cellStyle name="Normal 87 4 4 4" xfId="44912"/>
    <cellStyle name="Normal 87 4 4 5" xfId="44913"/>
    <cellStyle name="Normal 87 4 4 6" xfId="44914"/>
    <cellStyle name="Normal 87 4 5" xfId="44915"/>
    <cellStyle name="Normal 87 4 6" xfId="44916"/>
    <cellStyle name="Normal 87 4 7" xfId="44917"/>
    <cellStyle name="Normal 87 4 8" xfId="44918"/>
    <cellStyle name="Normal 87 4 9" xfId="44919"/>
    <cellStyle name="Normal 87 5" xfId="44920"/>
    <cellStyle name="Normal 87 5 2" xfId="44921"/>
    <cellStyle name="Normal 87 5 2 2" xfId="44922"/>
    <cellStyle name="Normal 87 5 2 2 2" xfId="44923"/>
    <cellStyle name="Normal 87 5 2 2 2 2" xfId="44924"/>
    <cellStyle name="Normal 87 5 2 2 2 3" xfId="44925"/>
    <cellStyle name="Normal 87 5 2 2 2 4" xfId="44926"/>
    <cellStyle name="Normal 87 5 2 2 2 5" xfId="44927"/>
    <cellStyle name="Normal 87 5 2 2 2 6" xfId="44928"/>
    <cellStyle name="Normal 87 5 2 2 3" xfId="44929"/>
    <cellStyle name="Normal 87 5 2 2 4" xfId="44930"/>
    <cellStyle name="Normal 87 5 2 2 5" xfId="44931"/>
    <cellStyle name="Normal 87 5 2 2 6" xfId="44932"/>
    <cellStyle name="Normal 87 5 2 2 7" xfId="44933"/>
    <cellStyle name="Normal 87 5 2 3" xfId="44934"/>
    <cellStyle name="Normal 87 5 2 3 2" xfId="44935"/>
    <cellStyle name="Normal 87 5 2 3 3" xfId="44936"/>
    <cellStyle name="Normal 87 5 2 3 4" xfId="44937"/>
    <cellStyle name="Normal 87 5 2 3 5" xfId="44938"/>
    <cellStyle name="Normal 87 5 2 3 6" xfId="44939"/>
    <cellStyle name="Normal 87 5 2 4" xfId="44940"/>
    <cellStyle name="Normal 87 5 2 5" xfId="44941"/>
    <cellStyle name="Normal 87 5 2 6" xfId="44942"/>
    <cellStyle name="Normal 87 5 2 7" xfId="44943"/>
    <cellStyle name="Normal 87 5 2 8" xfId="44944"/>
    <cellStyle name="Normal 87 5 3" xfId="44945"/>
    <cellStyle name="Normal 87 5 3 2" xfId="44946"/>
    <cellStyle name="Normal 87 5 3 2 2" xfId="44947"/>
    <cellStyle name="Normal 87 5 3 2 3" xfId="44948"/>
    <cellStyle name="Normal 87 5 3 2 4" xfId="44949"/>
    <cellStyle name="Normal 87 5 3 2 5" xfId="44950"/>
    <cellStyle name="Normal 87 5 3 2 6" xfId="44951"/>
    <cellStyle name="Normal 87 5 3 3" xfId="44952"/>
    <cellStyle name="Normal 87 5 3 4" xfId="44953"/>
    <cellStyle name="Normal 87 5 3 5" xfId="44954"/>
    <cellStyle name="Normal 87 5 3 6" xfId="44955"/>
    <cellStyle name="Normal 87 5 3 7" xfId="44956"/>
    <cellStyle name="Normal 87 5 4" xfId="44957"/>
    <cellStyle name="Normal 87 5 4 2" xfId="44958"/>
    <cellStyle name="Normal 87 5 4 3" xfId="44959"/>
    <cellStyle name="Normal 87 5 4 4" xfId="44960"/>
    <cellStyle name="Normal 87 5 4 5" xfId="44961"/>
    <cellStyle name="Normal 87 5 4 6" xfId="44962"/>
    <cellStyle name="Normal 87 5 5" xfId="44963"/>
    <cellStyle name="Normal 87 5 6" xfId="44964"/>
    <cellStyle name="Normal 87 5 7" xfId="44965"/>
    <cellStyle name="Normal 87 5 8" xfId="44966"/>
    <cellStyle name="Normal 87 5 9" xfId="44967"/>
    <cellStyle name="Normal 87 6" xfId="44968"/>
    <cellStyle name="Normal 87 6 2" xfId="44969"/>
    <cellStyle name="Normal 87 6 2 2" xfId="44970"/>
    <cellStyle name="Normal 87 6 2 2 2" xfId="44971"/>
    <cellStyle name="Normal 87 6 2 2 2 2" xfId="44972"/>
    <cellStyle name="Normal 87 6 2 2 2 3" xfId="44973"/>
    <cellStyle name="Normal 87 6 2 2 2 4" xfId="44974"/>
    <cellStyle name="Normal 87 6 2 2 2 5" xfId="44975"/>
    <cellStyle name="Normal 87 6 2 2 2 6" xfId="44976"/>
    <cellStyle name="Normal 87 6 2 2 3" xfId="44977"/>
    <cellStyle name="Normal 87 6 2 2 4" xfId="44978"/>
    <cellStyle name="Normal 87 6 2 2 5" xfId="44979"/>
    <cellStyle name="Normal 87 6 2 2 6" xfId="44980"/>
    <cellStyle name="Normal 87 6 2 2 7" xfId="44981"/>
    <cellStyle name="Normal 87 6 2 3" xfId="44982"/>
    <cellStyle name="Normal 87 6 2 3 2" xfId="44983"/>
    <cellStyle name="Normal 87 6 2 3 3" xfId="44984"/>
    <cellStyle name="Normal 87 6 2 3 4" xfId="44985"/>
    <cellStyle name="Normal 87 6 2 3 5" xfId="44986"/>
    <cellStyle name="Normal 87 6 2 3 6" xfId="44987"/>
    <cellStyle name="Normal 87 6 2 4" xfId="44988"/>
    <cellStyle name="Normal 87 6 2 5" xfId="44989"/>
    <cellStyle name="Normal 87 6 2 6" xfId="44990"/>
    <cellStyle name="Normal 87 6 2 7" xfId="44991"/>
    <cellStyle name="Normal 87 6 2 8" xfId="44992"/>
    <cellStyle name="Normal 87 6 3" xfId="44993"/>
    <cellStyle name="Normal 87 6 3 2" xfId="44994"/>
    <cellStyle name="Normal 87 6 3 2 2" xfId="44995"/>
    <cellStyle name="Normal 87 6 3 2 3" xfId="44996"/>
    <cellStyle name="Normal 87 6 3 2 4" xfId="44997"/>
    <cellStyle name="Normal 87 6 3 2 5" xfId="44998"/>
    <cellStyle name="Normal 87 6 3 2 6" xfId="44999"/>
    <cellStyle name="Normal 87 6 3 3" xfId="45000"/>
    <cellStyle name="Normal 87 6 3 4" xfId="45001"/>
    <cellStyle name="Normal 87 6 3 5" xfId="45002"/>
    <cellStyle name="Normal 87 6 3 6" xfId="45003"/>
    <cellStyle name="Normal 87 6 3 7" xfId="45004"/>
    <cellStyle name="Normal 87 6 4" xfId="45005"/>
    <cellStyle name="Normal 87 6 4 2" xfId="45006"/>
    <cellStyle name="Normal 87 6 4 3" xfId="45007"/>
    <cellStyle name="Normal 87 6 4 4" xfId="45008"/>
    <cellStyle name="Normal 87 6 4 5" xfId="45009"/>
    <cellStyle name="Normal 87 6 4 6" xfId="45010"/>
    <cellStyle name="Normal 87 6 5" xfId="45011"/>
    <cellStyle name="Normal 87 6 6" xfId="45012"/>
    <cellStyle name="Normal 87 6 7" xfId="45013"/>
    <cellStyle name="Normal 87 6 8" xfId="45014"/>
    <cellStyle name="Normal 87 6 9" xfId="45015"/>
    <cellStyle name="Normal 87 7" xfId="45016"/>
    <cellStyle name="Normal 87 7 2" xfId="45017"/>
    <cellStyle name="Normal 87 7 2 2" xfId="45018"/>
    <cellStyle name="Normal 87 7 2 2 2" xfId="45019"/>
    <cellStyle name="Normal 87 7 2 2 2 2" xfId="45020"/>
    <cellStyle name="Normal 87 7 2 2 2 3" xfId="45021"/>
    <cellStyle name="Normal 87 7 2 2 2 4" xfId="45022"/>
    <cellStyle name="Normal 87 7 2 2 2 5" xfId="45023"/>
    <cellStyle name="Normal 87 7 2 2 2 6" xfId="45024"/>
    <cellStyle name="Normal 87 7 2 2 3" xfId="45025"/>
    <cellStyle name="Normal 87 7 2 2 4" xfId="45026"/>
    <cellStyle name="Normal 87 7 2 2 5" xfId="45027"/>
    <cellStyle name="Normal 87 7 2 2 6" xfId="45028"/>
    <cellStyle name="Normal 87 7 2 2 7" xfId="45029"/>
    <cellStyle name="Normal 87 7 2 3" xfId="45030"/>
    <cellStyle name="Normal 87 7 2 3 2" xfId="45031"/>
    <cellStyle name="Normal 87 7 2 3 3" xfId="45032"/>
    <cellStyle name="Normal 87 7 2 3 4" xfId="45033"/>
    <cellStyle name="Normal 87 7 2 3 5" xfId="45034"/>
    <cellStyle name="Normal 87 7 2 3 6" xfId="45035"/>
    <cellStyle name="Normal 87 7 2 4" xfId="45036"/>
    <cellStyle name="Normal 87 7 2 5" xfId="45037"/>
    <cellStyle name="Normal 87 7 2 6" xfId="45038"/>
    <cellStyle name="Normal 87 7 2 7" xfId="45039"/>
    <cellStyle name="Normal 87 7 2 8" xfId="45040"/>
    <cellStyle name="Normal 87 7 3" xfId="45041"/>
    <cellStyle name="Normal 87 7 3 2" xfId="45042"/>
    <cellStyle name="Normal 87 7 3 2 2" xfId="45043"/>
    <cellStyle name="Normal 87 7 3 2 3" xfId="45044"/>
    <cellStyle name="Normal 87 7 3 2 4" xfId="45045"/>
    <cellStyle name="Normal 87 7 3 2 5" xfId="45046"/>
    <cellStyle name="Normal 87 7 3 2 6" xfId="45047"/>
    <cellStyle name="Normal 87 7 3 3" xfId="45048"/>
    <cellStyle name="Normal 87 7 3 4" xfId="45049"/>
    <cellStyle name="Normal 87 7 3 5" xfId="45050"/>
    <cellStyle name="Normal 87 7 3 6" xfId="45051"/>
    <cellStyle name="Normal 87 7 3 7" xfId="45052"/>
    <cellStyle name="Normal 87 7 4" xfId="45053"/>
    <cellStyle name="Normal 87 7 4 2" xfId="45054"/>
    <cellStyle name="Normal 87 7 4 3" xfId="45055"/>
    <cellStyle name="Normal 87 7 4 4" xfId="45056"/>
    <cellStyle name="Normal 87 7 4 5" xfId="45057"/>
    <cellStyle name="Normal 87 7 4 6" xfId="45058"/>
    <cellStyle name="Normal 87 7 5" xfId="45059"/>
    <cellStyle name="Normal 87 7 6" xfId="45060"/>
    <cellStyle name="Normal 87 7 7" xfId="45061"/>
    <cellStyle name="Normal 87 7 8" xfId="45062"/>
    <cellStyle name="Normal 87 7 9" xfId="45063"/>
    <cellStyle name="Normal 87 8" xfId="45064"/>
    <cellStyle name="Normal 87 8 2" xfId="45065"/>
    <cellStyle name="Normal 87 8 2 2" xfId="45066"/>
    <cellStyle name="Normal 87 8 2 2 2" xfId="45067"/>
    <cellStyle name="Normal 87 8 2 2 3" xfId="45068"/>
    <cellStyle name="Normal 87 8 2 2 4" xfId="45069"/>
    <cellStyle name="Normal 87 8 2 2 5" xfId="45070"/>
    <cellStyle name="Normal 87 8 2 2 6" xfId="45071"/>
    <cellStyle name="Normal 87 8 2 3" xfId="45072"/>
    <cellStyle name="Normal 87 8 2 4" xfId="45073"/>
    <cellStyle name="Normal 87 8 2 5" xfId="45074"/>
    <cellStyle name="Normal 87 8 2 6" xfId="45075"/>
    <cellStyle name="Normal 87 8 2 7" xfId="45076"/>
    <cellStyle name="Normal 87 8 3" xfId="45077"/>
    <cellStyle name="Normal 87 8 3 2" xfId="45078"/>
    <cellStyle name="Normal 87 8 3 3" xfId="45079"/>
    <cellStyle name="Normal 87 8 3 4" xfId="45080"/>
    <cellStyle name="Normal 87 8 3 5" xfId="45081"/>
    <cellStyle name="Normal 87 8 3 6" xfId="45082"/>
    <cellStyle name="Normal 87 8 4" xfId="45083"/>
    <cellStyle name="Normal 87 8 5" xfId="45084"/>
    <cellStyle name="Normal 87 8 6" xfId="45085"/>
    <cellStyle name="Normal 87 8 7" xfId="45086"/>
    <cellStyle name="Normal 87 8 8" xfId="45087"/>
    <cellStyle name="Normal 87 9" xfId="45088"/>
    <cellStyle name="Normal 87 9 2" xfId="45089"/>
    <cellStyle name="Normal 87 9 2 2" xfId="45090"/>
    <cellStyle name="Normal 87 9 2 3" xfId="45091"/>
    <cellStyle name="Normal 87 9 2 4" xfId="45092"/>
    <cellStyle name="Normal 87 9 2 5" xfId="45093"/>
    <cellStyle name="Normal 87 9 2 6" xfId="45094"/>
    <cellStyle name="Normal 87 9 3" xfId="45095"/>
    <cellStyle name="Normal 87 9 4" xfId="45096"/>
    <cellStyle name="Normal 87 9 5" xfId="45097"/>
    <cellStyle name="Normal 87 9 6" xfId="45098"/>
    <cellStyle name="Normal 87 9 7" xfId="45099"/>
    <cellStyle name="Normal 88" xfId="45100"/>
    <cellStyle name="Normal 89" xfId="45101"/>
    <cellStyle name="Normal 9" xfId="45102"/>
    <cellStyle name="Normal 9 2" xfId="45103"/>
    <cellStyle name="Normal 9 3" xfId="45104"/>
    <cellStyle name="Normal 90" xfId="45105"/>
    <cellStyle name="Normal 91" xfId="45106"/>
    <cellStyle name="Normal 92" xfId="45107"/>
    <cellStyle name="Normal 93" xfId="45108"/>
    <cellStyle name="Normal 94" xfId="45109"/>
    <cellStyle name="Normal 95" xfId="45110"/>
    <cellStyle name="Normal 96" xfId="45111"/>
    <cellStyle name="Normal 96 10" xfId="45112"/>
    <cellStyle name="Normal 96 11" xfId="45113"/>
    <cellStyle name="Normal 96 12" xfId="45114"/>
    <cellStyle name="Normal 96 13" xfId="45115"/>
    <cellStyle name="Normal 96 14" xfId="45116"/>
    <cellStyle name="Normal 96 2" xfId="45117"/>
    <cellStyle name="Normal 96 2 2" xfId="45118"/>
    <cellStyle name="Normal 96 2 2 2" xfId="45119"/>
    <cellStyle name="Normal 96 2 2 2 2" xfId="45120"/>
    <cellStyle name="Normal 96 2 2 2 2 2" xfId="45121"/>
    <cellStyle name="Normal 96 2 2 2 2 3" xfId="45122"/>
    <cellStyle name="Normal 96 2 2 2 2 4" xfId="45123"/>
    <cellStyle name="Normal 96 2 2 2 2 5" xfId="45124"/>
    <cellStyle name="Normal 96 2 2 2 2 6" xfId="45125"/>
    <cellStyle name="Normal 96 2 2 2 3" xfId="45126"/>
    <cellStyle name="Normal 96 2 2 2 4" xfId="45127"/>
    <cellStyle name="Normal 96 2 2 2 5" xfId="45128"/>
    <cellStyle name="Normal 96 2 2 2 6" xfId="45129"/>
    <cellStyle name="Normal 96 2 2 2 7" xfId="45130"/>
    <cellStyle name="Normal 96 2 2 3" xfId="45131"/>
    <cellStyle name="Normal 96 2 2 3 2" xfId="45132"/>
    <cellStyle name="Normal 96 2 2 3 3" xfId="45133"/>
    <cellStyle name="Normal 96 2 2 3 4" xfId="45134"/>
    <cellStyle name="Normal 96 2 2 3 5" xfId="45135"/>
    <cellStyle name="Normal 96 2 2 3 6" xfId="45136"/>
    <cellStyle name="Normal 96 2 2 4" xfId="45137"/>
    <cellStyle name="Normal 96 2 2 5" xfId="45138"/>
    <cellStyle name="Normal 96 2 2 6" xfId="45139"/>
    <cellStyle name="Normal 96 2 2 7" xfId="45140"/>
    <cellStyle name="Normal 96 2 2 8" xfId="45141"/>
    <cellStyle name="Normal 96 2 3" xfId="45142"/>
    <cellStyle name="Normal 96 2 3 2" xfId="45143"/>
    <cellStyle name="Normal 96 2 3 2 2" xfId="45144"/>
    <cellStyle name="Normal 96 2 3 2 3" xfId="45145"/>
    <cellStyle name="Normal 96 2 3 2 4" xfId="45146"/>
    <cellStyle name="Normal 96 2 3 2 5" xfId="45147"/>
    <cellStyle name="Normal 96 2 3 2 6" xfId="45148"/>
    <cellStyle name="Normal 96 2 3 3" xfId="45149"/>
    <cellStyle name="Normal 96 2 3 4" xfId="45150"/>
    <cellStyle name="Normal 96 2 3 5" xfId="45151"/>
    <cellStyle name="Normal 96 2 3 6" xfId="45152"/>
    <cellStyle name="Normal 96 2 3 7" xfId="45153"/>
    <cellStyle name="Normal 96 2 4" xfId="45154"/>
    <cellStyle name="Normal 96 2 4 2" xfId="45155"/>
    <cellStyle name="Normal 96 2 4 3" xfId="45156"/>
    <cellStyle name="Normal 96 2 4 4" xfId="45157"/>
    <cellStyle name="Normal 96 2 4 5" xfId="45158"/>
    <cellStyle name="Normal 96 2 4 6" xfId="45159"/>
    <cellStyle name="Normal 96 2 5" xfId="45160"/>
    <cellStyle name="Normal 96 2 6" xfId="45161"/>
    <cellStyle name="Normal 96 2 7" xfId="45162"/>
    <cellStyle name="Normal 96 2 8" xfId="45163"/>
    <cellStyle name="Normal 96 2 9" xfId="45164"/>
    <cellStyle name="Normal 96 3" xfId="45165"/>
    <cellStyle name="Normal 96 3 2" xfId="45166"/>
    <cellStyle name="Normal 96 3 2 2" xfId="45167"/>
    <cellStyle name="Normal 96 3 2 2 2" xfId="45168"/>
    <cellStyle name="Normal 96 3 2 2 2 2" xfId="45169"/>
    <cellStyle name="Normal 96 3 2 2 2 3" xfId="45170"/>
    <cellStyle name="Normal 96 3 2 2 2 4" xfId="45171"/>
    <cellStyle name="Normal 96 3 2 2 2 5" xfId="45172"/>
    <cellStyle name="Normal 96 3 2 2 2 6" xfId="45173"/>
    <cellStyle name="Normal 96 3 2 2 3" xfId="45174"/>
    <cellStyle name="Normal 96 3 2 2 4" xfId="45175"/>
    <cellStyle name="Normal 96 3 2 2 5" xfId="45176"/>
    <cellStyle name="Normal 96 3 2 2 6" xfId="45177"/>
    <cellStyle name="Normal 96 3 2 2 7" xfId="45178"/>
    <cellStyle name="Normal 96 3 2 3" xfId="45179"/>
    <cellStyle name="Normal 96 3 2 3 2" xfId="45180"/>
    <cellStyle name="Normal 96 3 2 3 3" xfId="45181"/>
    <cellStyle name="Normal 96 3 2 3 4" xfId="45182"/>
    <cellStyle name="Normal 96 3 2 3 5" xfId="45183"/>
    <cellStyle name="Normal 96 3 2 3 6" xfId="45184"/>
    <cellStyle name="Normal 96 3 2 4" xfId="45185"/>
    <cellStyle name="Normal 96 3 2 5" xfId="45186"/>
    <cellStyle name="Normal 96 3 2 6" xfId="45187"/>
    <cellStyle name="Normal 96 3 2 7" xfId="45188"/>
    <cellStyle name="Normal 96 3 2 8" xfId="45189"/>
    <cellStyle name="Normal 96 3 3" xfId="45190"/>
    <cellStyle name="Normal 96 3 3 2" xfId="45191"/>
    <cellStyle name="Normal 96 3 3 2 2" xfId="45192"/>
    <cellStyle name="Normal 96 3 3 2 3" xfId="45193"/>
    <cellStyle name="Normal 96 3 3 2 4" xfId="45194"/>
    <cellStyle name="Normal 96 3 3 2 5" xfId="45195"/>
    <cellStyle name="Normal 96 3 3 2 6" xfId="45196"/>
    <cellStyle name="Normal 96 3 3 3" xfId="45197"/>
    <cellStyle name="Normal 96 3 3 4" xfId="45198"/>
    <cellStyle name="Normal 96 3 3 5" xfId="45199"/>
    <cellStyle name="Normal 96 3 3 6" xfId="45200"/>
    <cellStyle name="Normal 96 3 3 7" xfId="45201"/>
    <cellStyle name="Normal 96 3 4" xfId="45202"/>
    <cellStyle name="Normal 96 3 4 2" xfId="45203"/>
    <cellStyle name="Normal 96 3 4 3" xfId="45204"/>
    <cellStyle name="Normal 96 3 4 4" xfId="45205"/>
    <cellStyle name="Normal 96 3 4 5" xfId="45206"/>
    <cellStyle name="Normal 96 3 4 6" xfId="45207"/>
    <cellStyle name="Normal 96 3 5" xfId="45208"/>
    <cellStyle name="Normal 96 3 6" xfId="45209"/>
    <cellStyle name="Normal 96 3 7" xfId="45210"/>
    <cellStyle name="Normal 96 3 8" xfId="45211"/>
    <cellStyle name="Normal 96 3 9" xfId="45212"/>
    <cellStyle name="Normal 96 4" xfId="45213"/>
    <cellStyle name="Normal 96 4 2" xfId="45214"/>
    <cellStyle name="Normal 96 4 2 2" xfId="45215"/>
    <cellStyle name="Normal 96 4 2 2 2" xfId="45216"/>
    <cellStyle name="Normal 96 4 2 2 2 2" xfId="45217"/>
    <cellStyle name="Normal 96 4 2 2 2 3" xfId="45218"/>
    <cellStyle name="Normal 96 4 2 2 2 4" xfId="45219"/>
    <cellStyle name="Normal 96 4 2 2 2 5" xfId="45220"/>
    <cellStyle name="Normal 96 4 2 2 2 6" xfId="45221"/>
    <cellStyle name="Normal 96 4 2 2 3" xfId="45222"/>
    <cellStyle name="Normal 96 4 2 2 4" xfId="45223"/>
    <cellStyle name="Normal 96 4 2 2 5" xfId="45224"/>
    <cellStyle name="Normal 96 4 2 2 6" xfId="45225"/>
    <cellStyle name="Normal 96 4 2 2 7" xfId="45226"/>
    <cellStyle name="Normal 96 4 2 3" xfId="45227"/>
    <cellStyle name="Normal 96 4 2 3 2" xfId="45228"/>
    <cellStyle name="Normal 96 4 2 3 3" xfId="45229"/>
    <cellStyle name="Normal 96 4 2 3 4" xfId="45230"/>
    <cellStyle name="Normal 96 4 2 3 5" xfId="45231"/>
    <cellStyle name="Normal 96 4 2 3 6" xfId="45232"/>
    <cellStyle name="Normal 96 4 2 4" xfId="45233"/>
    <cellStyle name="Normal 96 4 2 5" xfId="45234"/>
    <cellStyle name="Normal 96 4 2 6" xfId="45235"/>
    <cellStyle name="Normal 96 4 2 7" xfId="45236"/>
    <cellStyle name="Normal 96 4 2 8" xfId="45237"/>
    <cellStyle name="Normal 96 4 3" xfId="45238"/>
    <cellStyle name="Normal 96 4 3 2" xfId="45239"/>
    <cellStyle name="Normal 96 4 3 2 2" xfId="45240"/>
    <cellStyle name="Normal 96 4 3 2 3" xfId="45241"/>
    <cellStyle name="Normal 96 4 3 2 4" xfId="45242"/>
    <cellStyle name="Normal 96 4 3 2 5" xfId="45243"/>
    <cellStyle name="Normal 96 4 3 2 6" xfId="45244"/>
    <cellStyle name="Normal 96 4 3 3" xfId="45245"/>
    <cellStyle name="Normal 96 4 3 4" xfId="45246"/>
    <cellStyle name="Normal 96 4 3 5" xfId="45247"/>
    <cellStyle name="Normal 96 4 3 6" xfId="45248"/>
    <cellStyle name="Normal 96 4 3 7" xfId="45249"/>
    <cellStyle name="Normal 96 4 4" xfId="45250"/>
    <cellStyle name="Normal 96 4 4 2" xfId="45251"/>
    <cellStyle name="Normal 96 4 4 3" xfId="45252"/>
    <cellStyle name="Normal 96 4 4 4" xfId="45253"/>
    <cellStyle name="Normal 96 4 4 5" xfId="45254"/>
    <cellStyle name="Normal 96 4 4 6" xfId="45255"/>
    <cellStyle name="Normal 96 4 5" xfId="45256"/>
    <cellStyle name="Normal 96 4 6" xfId="45257"/>
    <cellStyle name="Normal 96 4 7" xfId="45258"/>
    <cellStyle name="Normal 96 4 8" xfId="45259"/>
    <cellStyle name="Normal 96 4 9" xfId="45260"/>
    <cellStyle name="Normal 96 5" xfId="45261"/>
    <cellStyle name="Normal 96 5 2" xfId="45262"/>
    <cellStyle name="Normal 96 5 2 2" xfId="45263"/>
    <cellStyle name="Normal 96 5 2 2 2" xfId="45264"/>
    <cellStyle name="Normal 96 5 2 2 2 2" xfId="45265"/>
    <cellStyle name="Normal 96 5 2 2 2 3" xfId="45266"/>
    <cellStyle name="Normal 96 5 2 2 2 4" xfId="45267"/>
    <cellStyle name="Normal 96 5 2 2 2 5" xfId="45268"/>
    <cellStyle name="Normal 96 5 2 2 2 6" xfId="45269"/>
    <cellStyle name="Normal 96 5 2 2 3" xfId="45270"/>
    <cellStyle name="Normal 96 5 2 2 4" xfId="45271"/>
    <cellStyle name="Normal 96 5 2 2 5" xfId="45272"/>
    <cellStyle name="Normal 96 5 2 2 6" xfId="45273"/>
    <cellStyle name="Normal 96 5 2 2 7" xfId="45274"/>
    <cellStyle name="Normal 96 5 2 3" xfId="45275"/>
    <cellStyle name="Normal 96 5 2 3 2" xfId="45276"/>
    <cellStyle name="Normal 96 5 2 3 3" xfId="45277"/>
    <cellStyle name="Normal 96 5 2 3 4" xfId="45278"/>
    <cellStyle name="Normal 96 5 2 3 5" xfId="45279"/>
    <cellStyle name="Normal 96 5 2 3 6" xfId="45280"/>
    <cellStyle name="Normal 96 5 2 4" xfId="45281"/>
    <cellStyle name="Normal 96 5 2 5" xfId="45282"/>
    <cellStyle name="Normal 96 5 2 6" xfId="45283"/>
    <cellStyle name="Normal 96 5 2 7" xfId="45284"/>
    <cellStyle name="Normal 96 5 2 8" xfId="45285"/>
    <cellStyle name="Normal 96 5 3" xfId="45286"/>
    <cellStyle name="Normal 96 5 3 2" xfId="45287"/>
    <cellStyle name="Normal 96 5 3 2 2" xfId="45288"/>
    <cellStyle name="Normal 96 5 3 2 3" xfId="45289"/>
    <cellStyle name="Normal 96 5 3 2 4" xfId="45290"/>
    <cellStyle name="Normal 96 5 3 2 5" xfId="45291"/>
    <cellStyle name="Normal 96 5 3 2 6" xfId="45292"/>
    <cellStyle name="Normal 96 5 3 3" xfId="45293"/>
    <cellStyle name="Normal 96 5 3 4" xfId="45294"/>
    <cellStyle name="Normal 96 5 3 5" xfId="45295"/>
    <cellStyle name="Normal 96 5 3 6" xfId="45296"/>
    <cellStyle name="Normal 96 5 3 7" xfId="45297"/>
    <cellStyle name="Normal 96 5 4" xfId="45298"/>
    <cellStyle name="Normal 96 5 4 2" xfId="45299"/>
    <cellStyle name="Normal 96 5 4 3" xfId="45300"/>
    <cellStyle name="Normal 96 5 4 4" xfId="45301"/>
    <cellStyle name="Normal 96 5 4 5" xfId="45302"/>
    <cellStyle name="Normal 96 5 4 6" xfId="45303"/>
    <cellStyle name="Normal 96 5 5" xfId="45304"/>
    <cellStyle name="Normal 96 5 6" xfId="45305"/>
    <cellStyle name="Normal 96 5 7" xfId="45306"/>
    <cellStyle name="Normal 96 5 8" xfId="45307"/>
    <cellStyle name="Normal 96 5 9" xfId="45308"/>
    <cellStyle name="Normal 96 6" xfId="45309"/>
    <cellStyle name="Normal 96 6 2" xfId="45310"/>
    <cellStyle name="Normal 96 6 2 2" xfId="45311"/>
    <cellStyle name="Normal 96 6 2 2 2" xfId="45312"/>
    <cellStyle name="Normal 96 6 2 2 2 2" xfId="45313"/>
    <cellStyle name="Normal 96 6 2 2 2 3" xfId="45314"/>
    <cellStyle name="Normal 96 6 2 2 2 4" xfId="45315"/>
    <cellStyle name="Normal 96 6 2 2 2 5" xfId="45316"/>
    <cellStyle name="Normal 96 6 2 2 2 6" xfId="45317"/>
    <cellStyle name="Normal 96 6 2 2 3" xfId="45318"/>
    <cellStyle name="Normal 96 6 2 2 4" xfId="45319"/>
    <cellStyle name="Normal 96 6 2 2 5" xfId="45320"/>
    <cellStyle name="Normal 96 6 2 2 6" xfId="45321"/>
    <cellStyle name="Normal 96 6 2 2 7" xfId="45322"/>
    <cellStyle name="Normal 96 6 2 3" xfId="45323"/>
    <cellStyle name="Normal 96 6 2 3 2" xfId="45324"/>
    <cellStyle name="Normal 96 6 2 3 3" xfId="45325"/>
    <cellStyle name="Normal 96 6 2 3 4" xfId="45326"/>
    <cellStyle name="Normal 96 6 2 3 5" xfId="45327"/>
    <cellStyle name="Normal 96 6 2 3 6" xfId="45328"/>
    <cellStyle name="Normal 96 6 2 4" xfId="45329"/>
    <cellStyle name="Normal 96 6 2 5" xfId="45330"/>
    <cellStyle name="Normal 96 6 2 6" xfId="45331"/>
    <cellStyle name="Normal 96 6 2 7" xfId="45332"/>
    <cellStyle name="Normal 96 6 2 8" xfId="45333"/>
    <cellStyle name="Normal 96 6 3" xfId="45334"/>
    <cellStyle name="Normal 96 6 3 2" xfId="45335"/>
    <cellStyle name="Normal 96 6 3 2 2" xfId="45336"/>
    <cellStyle name="Normal 96 6 3 2 3" xfId="45337"/>
    <cellStyle name="Normal 96 6 3 2 4" xfId="45338"/>
    <cellStyle name="Normal 96 6 3 2 5" xfId="45339"/>
    <cellStyle name="Normal 96 6 3 2 6" xfId="45340"/>
    <cellStyle name="Normal 96 6 3 3" xfId="45341"/>
    <cellStyle name="Normal 96 6 3 4" xfId="45342"/>
    <cellStyle name="Normal 96 6 3 5" xfId="45343"/>
    <cellStyle name="Normal 96 6 3 6" xfId="45344"/>
    <cellStyle name="Normal 96 6 3 7" xfId="45345"/>
    <cellStyle name="Normal 96 6 4" xfId="45346"/>
    <cellStyle name="Normal 96 6 4 2" xfId="45347"/>
    <cellStyle name="Normal 96 6 4 3" xfId="45348"/>
    <cellStyle name="Normal 96 6 4 4" xfId="45349"/>
    <cellStyle name="Normal 96 6 4 5" xfId="45350"/>
    <cellStyle name="Normal 96 6 4 6" xfId="45351"/>
    <cellStyle name="Normal 96 6 5" xfId="45352"/>
    <cellStyle name="Normal 96 6 6" xfId="45353"/>
    <cellStyle name="Normal 96 6 7" xfId="45354"/>
    <cellStyle name="Normal 96 6 8" xfId="45355"/>
    <cellStyle name="Normal 96 6 9" xfId="45356"/>
    <cellStyle name="Normal 96 7" xfId="45357"/>
    <cellStyle name="Normal 96 7 2" xfId="45358"/>
    <cellStyle name="Normal 96 7 2 2" xfId="45359"/>
    <cellStyle name="Normal 96 7 2 2 2" xfId="45360"/>
    <cellStyle name="Normal 96 7 2 2 3" xfId="45361"/>
    <cellStyle name="Normal 96 7 2 2 4" xfId="45362"/>
    <cellStyle name="Normal 96 7 2 2 5" xfId="45363"/>
    <cellStyle name="Normal 96 7 2 2 6" xfId="45364"/>
    <cellStyle name="Normal 96 7 2 3" xfId="45365"/>
    <cellStyle name="Normal 96 7 2 4" xfId="45366"/>
    <cellStyle name="Normal 96 7 2 5" xfId="45367"/>
    <cellStyle name="Normal 96 7 2 6" xfId="45368"/>
    <cellStyle name="Normal 96 7 2 7" xfId="45369"/>
    <cellStyle name="Normal 96 7 3" xfId="45370"/>
    <cellStyle name="Normal 96 7 3 2" xfId="45371"/>
    <cellStyle name="Normal 96 7 3 3" xfId="45372"/>
    <cellStyle name="Normal 96 7 3 4" xfId="45373"/>
    <cellStyle name="Normal 96 7 3 5" xfId="45374"/>
    <cellStyle name="Normal 96 7 3 6" xfId="45375"/>
    <cellStyle name="Normal 96 7 4" xfId="45376"/>
    <cellStyle name="Normal 96 7 5" xfId="45377"/>
    <cellStyle name="Normal 96 7 6" xfId="45378"/>
    <cellStyle name="Normal 96 7 7" xfId="45379"/>
    <cellStyle name="Normal 96 7 8" xfId="45380"/>
    <cellStyle name="Normal 96 8" xfId="45381"/>
    <cellStyle name="Normal 96 8 2" xfId="45382"/>
    <cellStyle name="Normal 96 8 2 2" xfId="45383"/>
    <cellStyle name="Normal 96 8 2 3" xfId="45384"/>
    <cellStyle name="Normal 96 8 2 4" xfId="45385"/>
    <cellStyle name="Normal 96 8 2 5" xfId="45386"/>
    <cellStyle name="Normal 96 8 2 6" xfId="45387"/>
    <cellStyle name="Normal 96 8 3" xfId="45388"/>
    <cellStyle name="Normal 96 8 4" xfId="45389"/>
    <cellStyle name="Normal 96 8 5" xfId="45390"/>
    <cellStyle name="Normal 96 8 6" xfId="45391"/>
    <cellStyle name="Normal 96 8 7" xfId="45392"/>
    <cellStyle name="Normal 96 9" xfId="45393"/>
    <cellStyle name="Normal 96 9 2" xfId="45394"/>
    <cellStyle name="Normal 96 9 3" xfId="45395"/>
    <cellStyle name="Normal 96 9 4" xfId="45396"/>
    <cellStyle name="Normal 96 9 5" xfId="45397"/>
    <cellStyle name="Normal 96 9 6" xfId="45398"/>
    <cellStyle name="Normal 97" xfId="45399"/>
    <cellStyle name="Normal 97 10" xfId="45400"/>
    <cellStyle name="Normal 97 11" xfId="45401"/>
    <cellStyle name="Normal 97 12" xfId="45402"/>
    <cellStyle name="Normal 97 13" xfId="45403"/>
    <cellStyle name="Normal 97 14" xfId="45404"/>
    <cellStyle name="Normal 97 2" xfId="45405"/>
    <cellStyle name="Normal 97 2 2" xfId="45406"/>
    <cellStyle name="Normal 97 2 2 2" xfId="45407"/>
    <cellStyle name="Normal 97 2 2 2 2" xfId="45408"/>
    <cellStyle name="Normal 97 2 2 2 2 2" xfId="45409"/>
    <cellStyle name="Normal 97 2 2 2 2 3" xfId="45410"/>
    <cellStyle name="Normal 97 2 2 2 2 4" xfId="45411"/>
    <cellStyle name="Normal 97 2 2 2 2 5" xfId="45412"/>
    <cellStyle name="Normal 97 2 2 2 2 6" xfId="45413"/>
    <cellStyle name="Normal 97 2 2 2 3" xfId="45414"/>
    <cellStyle name="Normal 97 2 2 2 4" xfId="45415"/>
    <cellStyle name="Normal 97 2 2 2 5" xfId="45416"/>
    <cellStyle name="Normal 97 2 2 2 6" xfId="45417"/>
    <cellStyle name="Normal 97 2 2 2 7" xfId="45418"/>
    <cellStyle name="Normal 97 2 2 3" xfId="45419"/>
    <cellStyle name="Normal 97 2 2 3 2" xfId="45420"/>
    <cellStyle name="Normal 97 2 2 3 3" xfId="45421"/>
    <cellStyle name="Normal 97 2 2 3 4" xfId="45422"/>
    <cellStyle name="Normal 97 2 2 3 5" xfId="45423"/>
    <cellStyle name="Normal 97 2 2 3 6" xfId="45424"/>
    <cellStyle name="Normal 97 2 2 4" xfId="45425"/>
    <cellStyle name="Normal 97 2 2 5" xfId="45426"/>
    <cellStyle name="Normal 97 2 2 6" xfId="45427"/>
    <cellStyle name="Normal 97 2 2 7" xfId="45428"/>
    <cellStyle name="Normal 97 2 2 8" xfId="45429"/>
    <cellStyle name="Normal 97 2 3" xfId="45430"/>
    <cellStyle name="Normal 97 2 3 2" xfId="45431"/>
    <cellStyle name="Normal 97 2 3 2 2" xfId="45432"/>
    <cellStyle name="Normal 97 2 3 2 3" xfId="45433"/>
    <cellStyle name="Normal 97 2 3 2 4" xfId="45434"/>
    <cellStyle name="Normal 97 2 3 2 5" xfId="45435"/>
    <cellStyle name="Normal 97 2 3 2 6" xfId="45436"/>
    <cellStyle name="Normal 97 2 3 3" xfId="45437"/>
    <cellStyle name="Normal 97 2 3 4" xfId="45438"/>
    <cellStyle name="Normal 97 2 3 5" xfId="45439"/>
    <cellStyle name="Normal 97 2 3 6" xfId="45440"/>
    <cellStyle name="Normal 97 2 3 7" xfId="45441"/>
    <cellStyle name="Normal 97 2 4" xfId="45442"/>
    <cellStyle name="Normal 97 2 4 2" xfId="45443"/>
    <cellStyle name="Normal 97 2 4 3" xfId="45444"/>
    <cellStyle name="Normal 97 2 4 4" xfId="45445"/>
    <cellStyle name="Normal 97 2 4 5" xfId="45446"/>
    <cellStyle name="Normal 97 2 4 6" xfId="45447"/>
    <cellStyle name="Normal 97 2 5" xfId="45448"/>
    <cellStyle name="Normal 97 2 6" xfId="45449"/>
    <cellStyle name="Normal 97 2 7" xfId="45450"/>
    <cellStyle name="Normal 97 2 8" xfId="45451"/>
    <cellStyle name="Normal 97 2 9" xfId="45452"/>
    <cellStyle name="Normal 97 3" xfId="45453"/>
    <cellStyle name="Normal 97 3 2" xfId="45454"/>
    <cellStyle name="Normal 97 3 2 2" xfId="45455"/>
    <cellStyle name="Normal 97 3 2 2 2" xfId="45456"/>
    <cellStyle name="Normal 97 3 2 2 2 2" xfId="45457"/>
    <cellStyle name="Normal 97 3 2 2 2 3" xfId="45458"/>
    <cellStyle name="Normal 97 3 2 2 2 4" xfId="45459"/>
    <cellStyle name="Normal 97 3 2 2 2 5" xfId="45460"/>
    <cellStyle name="Normal 97 3 2 2 2 6" xfId="45461"/>
    <cellStyle name="Normal 97 3 2 2 3" xfId="45462"/>
    <cellStyle name="Normal 97 3 2 2 4" xfId="45463"/>
    <cellStyle name="Normal 97 3 2 2 5" xfId="45464"/>
    <cellStyle name="Normal 97 3 2 2 6" xfId="45465"/>
    <cellStyle name="Normal 97 3 2 2 7" xfId="45466"/>
    <cellStyle name="Normal 97 3 2 3" xfId="45467"/>
    <cellStyle name="Normal 97 3 2 3 2" xfId="45468"/>
    <cellStyle name="Normal 97 3 2 3 3" xfId="45469"/>
    <cellStyle name="Normal 97 3 2 3 4" xfId="45470"/>
    <cellStyle name="Normal 97 3 2 3 5" xfId="45471"/>
    <cellStyle name="Normal 97 3 2 3 6" xfId="45472"/>
    <cellStyle name="Normal 97 3 2 4" xfId="45473"/>
    <cellStyle name="Normal 97 3 2 5" xfId="45474"/>
    <cellStyle name="Normal 97 3 2 6" xfId="45475"/>
    <cellStyle name="Normal 97 3 2 7" xfId="45476"/>
    <cellStyle name="Normal 97 3 2 8" xfId="45477"/>
    <cellStyle name="Normal 97 3 3" xfId="45478"/>
    <cellStyle name="Normal 97 3 3 2" xfId="45479"/>
    <cellStyle name="Normal 97 3 3 2 2" xfId="45480"/>
    <cellStyle name="Normal 97 3 3 2 3" xfId="45481"/>
    <cellStyle name="Normal 97 3 3 2 4" xfId="45482"/>
    <cellStyle name="Normal 97 3 3 2 5" xfId="45483"/>
    <cellStyle name="Normal 97 3 3 2 6" xfId="45484"/>
    <cellStyle name="Normal 97 3 3 3" xfId="45485"/>
    <cellStyle name="Normal 97 3 3 4" xfId="45486"/>
    <cellStyle name="Normal 97 3 3 5" xfId="45487"/>
    <cellStyle name="Normal 97 3 3 6" xfId="45488"/>
    <cellStyle name="Normal 97 3 3 7" xfId="45489"/>
    <cellStyle name="Normal 97 3 4" xfId="45490"/>
    <cellStyle name="Normal 97 3 4 2" xfId="45491"/>
    <cellStyle name="Normal 97 3 4 3" xfId="45492"/>
    <cellStyle name="Normal 97 3 4 4" xfId="45493"/>
    <cellStyle name="Normal 97 3 4 5" xfId="45494"/>
    <cellStyle name="Normal 97 3 4 6" xfId="45495"/>
    <cellStyle name="Normal 97 3 5" xfId="45496"/>
    <cellStyle name="Normal 97 3 6" xfId="45497"/>
    <cellStyle name="Normal 97 3 7" xfId="45498"/>
    <cellStyle name="Normal 97 3 8" xfId="45499"/>
    <cellStyle name="Normal 97 3 9" xfId="45500"/>
    <cellStyle name="Normal 97 4" xfId="45501"/>
    <cellStyle name="Normal 97 4 2" xfId="45502"/>
    <cellStyle name="Normal 97 4 2 2" xfId="45503"/>
    <cellStyle name="Normal 97 4 2 2 2" xfId="45504"/>
    <cellStyle name="Normal 97 4 2 2 2 2" xfId="45505"/>
    <cellStyle name="Normal 97 4 2 2 2 3" xfId="45506"/>
    <cellStyle name="Normal 97 4 2 2 2 4" xfId="45507"/>
    <cellStyle name="Normal 97 4 2 2 2 5" xfId="45508"/>
    <cellStyle name="Normal 97 4 2 2 2 6" xfId="45509"/>
    <cellStyle name="Normal 97 4 2 2 3" xfId="45510"/>
    <cellStyle name="Normal 97 4 2 2 4" xfId="45511"/>
    <cellStyle name="Normal 97 4 2 2 5" xfId="45512"/>
    <cellStyle name="Normal 97 4 2 2 6" xfId="45513"/>
    <cellStyle name="Normal 97 4 2 2 7" xfId="45514"/>
    <cellStyle name="Normal 97 4 2 3" xfId="45515"/>
    <cellStyle name="Normal 97 4 2 3 2" xfId="45516"/>
    <cellStyle name="Normal 97 4 2 3 3" xfId="45517"/>
    <cellStyle name="Normal 97 4 2 3 4" xfId="45518"/>
    <cellStyle name="Normal 97 4 2 3 5" xfId="45519"/>
    <cellStyle name="Normal 97 4 2 3 6" xfId="45520"/>
    <cellStyle name="Normal 97 4 2 4" xfId="45521"/>
    <cellStyle name="Normal 97 4 2 5" xfId="45522"/>
    <cellStyle name="Normal 97 4 2 6" xfId="45523"/>
    <cellStyle name="Normal 97 4 2 7" xfId="45524"/>
    <cellStyle name="Normal 97 4 2 8" xfId="45525"/>
    <cellStyle name="Normal 97 4 3" xfId="45526"/>
    <cellStyle name="Normal 97 4 3 2" xfId="45527"/>
    <cellStyle name="Normal 97 4 3 2 2" xfId="45528"/>
    <cellStyle name="Normal 97 4 3 2 3" xfId="45529"/>
    <cellStyle name="Normal 97 4 3 2 4" xfId="45530"/>
    <cellStyle name="Normal 97 4 3 2 5" xfId="45531"/>
    <cellStyle name="Normal 97 4 3 2 6" xfId="45532"/>
    <cellStyle name="Normal 97 4 3 3" xfId="45533"/>
    <cellStyle name="Normal 97 4 3 4" xfId="45534"/>
    <cellStyle name="Normal 97 4 3 5" xfId="45535"/>
    <cellStyle name="Normal 97 4 3 6" xfId="45536"/>
    <cellStyle name="Normal 97 4 3 7" xfId="45537"/>
    <cellStyle name="Normal 97 4 4" xfId="45538"/>
    <cellStyle name="Normal 97 4 4 2" xfId="45539"/>
    <cellStyle name="Normal 97 4 4 3" xfId="45540"/>
    <cellStyle name="Normal 97 4 4 4" xfId="45541"/>
    <cellStyle name="Normal 97 4 4 5" xfId="45542"/>
    <cellStyle name="Normal 97 4 4 6" xfId="45543"/>
    <cellStyle name="Normal 97 4 5" xfId="45544"/>
    <cellStyle name="Normal 97 4 6" xfId="45545"/>
    <cellStyle name="Normal 97 4 7" xfId="45546"/>
    <cellStyle name="Normal 97 4 8" xfId="45547"/>
    <cellStyle name="Normal 97 4 9" xfId="45548"/>
    <cellStyle name="Normal 97 5" xfId="45549"/>
    <cellStyle name="Normal 97 5 2" xfId="45550"/>
    <cellStyle name="Normal 97 5 2 2" xfId="45551"/>
    <cellStyle name="Normal 97 5 2 2 2" xfId="45552"/>
    <cellStyle name="Normal 97 5 2 2 2 2" xfId="45553"/>
    <cellStyle name="Normal 97 5 2 2 2 3" xfId="45554"/>
    <cellStyle name="Normal 97 5 2 2 2 4" xfId="45555"/>
    <cellStyle name="Normal 97 5 2 2 2 5" xfId="45556"/>
    <cellStyle name="Normal 97 5 2 2 2 6" xfId="45557"/>
    <cellStyle name="Normal 97 5 2 2 3" xfId="45558"/>
    <cellStyle name="Normal 97 5 2 2 4" xfId="45559"/>
    <cellStyle name="Normal 97 5 2 2 5" xfId="45560"/>
    <cellStyle name="Normal 97 5 2 2 6" xfId="45561"/>
    <cellStyle name="Normal 97 5 2 2 7" xfId="45562"/>
    <cellStyle name="Normal 97 5 2 3" xfId="45563"/>
    <cellStyle name="Normal 97 5 2 3 2" xfId="45564"/>
    <cellStyle name="Normal 97 5 2 3 3" xfId="45565"/>
    <cellStyle name="Normal 97 5 2 3 4" xfId="45566"/>
    <cellStyle name="Normal 97 5 2 3 5" xfId="45567"/>
    <cellStyle name="Normal 97 5 2 3 6" xfId="45568"/>
    <cellStyle name="Normal 97 5 2 4" xfId="45569"/>
    <cellStyle name="Normal 97 5 2 5" xfId="45570"/>
    <cellStyle name="Normal 97 5 2 6" xfId="45571"/>
    <cellStyle name="Normal 97 5 2 7" xfId="45572"/>
    <cellStyle name="Normal 97 5 2 8" xfId="45573"/>
    <cellStyle name="Normal 97 5 3" xfId="45574"/>
    <cellStyle name="Normal 97 5 3 2" xfId="45575"/>
    <cellStyle name="Normal 97 5 3 2 2" xfId="45576"/>
    <cellStyle name="Normal 97 5 3 2 3" xfId="45577"/>
    <cellStyle name="Normal 97 5 3 2 4" xfId="45578"/>
    <cellStyle name="Normal 97 5 3 2 5" xfId="45579"/>
    <cellStyle name="Normal 97 5 3 2 6" xfId="45580"/>
    <cellStyle name="Normal 97 5 3 3" xfId="45581"/>
    <cellStyle name="Normal 97 5 3 4" xfId="45582"/>
    <cellStyle name="Normal 97 5 3 5" xfId="45583"/>
    <cellStyle name="Normal 97 5 3 6" xfId="45584"/>
    <cellStyle name="Normal 97 5 3 7" xfId="45585"/>
    <cellStyle name="Normal 97 5 4" xfId="45586"/>
    <cellStyle name="Normal 97 5 4 2" xfId="45587"/>
    <cellStyle name="Normal 97 5 4 3" xfId="45588"/>
    <cellStyle name="Normal 97 5 4 4" xfId="45589"/>
    <cellStyle name="Normal 97 5 4 5" xfId="45590"/>
    <cellStyle name="Normal 97 5 4 6" xfId="45591"/>
    <cellStyle name="Normal 97 5 5" xfId="45592"/>
    <cellStyle name="Normal 97 5 6" xfId="45593"/>
    <cellStyle name="Normal 97 5 7" xfId="45594"/>
    <cellStyle name="Normal 97 5 8" xfId="45595"/>
    <cellStyle name="Normal 97 5 9" xfId="45596"/>
    <cellStyle name="Normal 97 6" xfId="45597"/>
    <cellStyle name="Normal 97 6 2" xfId="45598"/>
    <cellStyle name="Normal 97 6 2 2" xfId="45599"/>
    <cellStyle name="Normal 97 6 2 2 2" xfId="45600"/>
    <cellStyle name="Normal 97 6 2 2 2 2" xfId="45601"/>
    <cellStyle name="Normal 97 6 2 2 2 3" xfId="45602"/>
    <cellStyle name="Normal 97 6 2 2 2 4" xfId="45603"/>
    <cellStyle name="Normal 97 6 2 2 2 5" xfId="45604"/>
    <cellStyle name="Normal 97 6 2 2 2 6" xfId="45605"/>
    <cellStyle name="Normal 97 6 2 2 3" xfId="45606"/>
    <cellStyle name="Normal 97 6 2 2 4" xfId="45607"/>
    <cellStyle name="Normal 97 6 2 2 5" xfId="45608"/>
    <cellStyle name="Normal 97 6 2 2 6" xfId="45609"/>
    <cellStyle name="Normal 97 6 2 2 7" xfId="45610"/>
    <cellStyle name="Normal 97 6 2 3" xfId="45611"/>
    <cellStyle name="Normal 97 6 2 3 2" xfId="45612"/>
    <cellStyle name="Normal 97 6 2 3 3" xfId="45613"/>
    <cellStyle name="Normal 97 6 2 3 4" xfId="45614"/>
    <cellStyle name="Normal 97 6 2 3 5" xfId="45615"/>
    <cellStyle name="Normal 97 6 2 3 6" xfId="45616"/>
    <cellStyle name="Normal 97 6 2 4" xfId="45617"/>
    <cellStyle name="Normal 97 6 2 5" xfId="45618"/>
    <cellStyle name="Normal 97 6 2 6" xfId="45619"/>
    <cellStyle name="Normal 97 6 2 7" xfId="45620"/>
    <cellStyle name="Normal 97 6 2 8" xfId="45621"/>
    <cellStyle name="Normal 97 6 3" xfId="45622"/>
    <cellStyle name="Normal 97 6 3 2" xfId="45623"/>
    <cellStyle name="Normal 97 6 3 2 2" xfId="45624"/>
    <cellStyle name="Normal 97 6 3 2 3" xfId="45625"/>
    <cellStyle name="Normal 97 6 3 2 4" xfId="45626"/>
    <cellStyle name="Normal 97 6 3 2 5" xfId="45627"/>
    <cellStyle name="Normal 97 6 3 2 6" xfId="45628"/>
    <cellStyle name="Normal 97 6 3 3" xfId="45629"/>
    <cellStyle name="Normal 97 6 3 4" xfId="45630"/>
    <cellStyle name="Normal 97 6 3 5" xfId="45631"/>
    <cellStyle name="Normal 97 6 3 6" xfId="45632"/>
    <cellStyle name="Normal 97 6 3 7" xfId="45633"/>
    <cellStyle name="Normal 97 6 4" xfId="45634"/>
    <cellStyle name="Normal 97 6 4 2" xfId="45635"/>
    <cellStyle name="Normal 97 6 4 3" xfId="45636"/>
    <cellStyle name="Normal 97 6 4 4" xfId="45637"/>
    <cellStyle name="Normal 97 6 4 5" xfId="45638"/>
    <cellStyle name="Normal 97 6 4 6" xfId="45639"/>
    <cellStyle name="Normal 97 6 5" xfId="45640"/>
    <cellStyle name="Normal 97 6 6" xfId="45641"/>
    <cellStyle name="Normal 97 6 7" xfId="45642"/>
    <cellStyle name="Normal 97 6 8" xfId="45643"/>
    <cellStyle name="Normal 97 6 9" xfId="45644"/>
    <cellStyle name="Normal 97 7" xfId="45645"/>
    <cellStyle name="Normal 97 7 2" xfId="45646"/>
    <cellStyle name="Normal 97 7 2 2" xfId="45647"/>
    <cellStyle name="Normal 97 7 2 2 2" xfId="45648"/>
    <cellStyle name="Normal 97 7 2 2 3" xfId="45649"/>
    <cellStyle name="Normal 97 7 2 2 4" xfId="45650"/>
    <cellStyle name="Normal 97 7 2 2 5" xfId="45651"/>
    <cellStyle name="Normal 97 7 2 2 6" xfId="45652"/>
    <cellStyle name="Normal 97 7 2 3" xfId="45653"/>
    <cellStyle name="Normal 97 7 2 4" xfId="45654"/>
    <cellStyle name="Normal 97 7 2 5" xfId="45655"/>
    <cellStyle name="Normal 97 7 2 6" xfId="45656"/>
    <cellStyle name="Normal 97 7 2 7" xfId="45657"/>
    <cellStyle name="Normal 97 7 3" xfId="45658"/>
    <cellStyle name="Normal 97 7 3 2" xfId="45659"/>
    <cellStyle name="Normal 97 7 3 3" xfId="45660"/>
    <cellStyle name="Normal 97 7 3 4" xfId="45661"/>
    <cellStyle name="Normal 97 7 3 5" xfId="45662"/>
    <cellStyle name="Normal 97 7 3 6" xfId="45663"/>
    <cellStyle name="Normal 97 7 4" xfId="45664"/>
    <cellStyle name="Normal 97 7 5" xfId="45665"/>
    <cellStyle name="Normal 97 7 6" xfId="45666"/>
    <cellStyle name="Normal 97 7 7" xfId="45667"/>
    <cellStyle name="Normal 97 7 8" xfId="45668"/>
    <cellStyle name="Normal 97 8" xfId="45669"/>
    <cellStyle name="Normal 97 8 2" xfId="45670"/>
    <cellStyle name="Normal 97 8 2 2" xfId="45671"/>
    <cellStyle name="Normal 97 8 2 3" xfId="45672"/>
    <cellStyle name="Normal 97 8 2 4" xfId="45673"/>
    <cellStyle name="Normal 97 8 2 5" xfId="45674"/>
    <cellStyle name="Normal 97 8 2 6" xfId="45675"/>
    <cellStyle name="Normal 97 8 3" xfId="45676"/>
    <cellStyle name="Normal 97 8 4" xfId="45677"/>
    <cellStyle name="Normal 97 8 5" xfId="45678"/>
    <cellStyle name="Normal 97 8 6" xfId="45679"/>
    <cellStyle name="Normal 97 8 7" xfId="45680"/>
    <cellStyle name="Normal 97 9" xfId="45681"/>
    <cellStyle name="Normal 97 9 2" xfId="45682"/>
    <cellStyle name="Normal 97 9 3" xfId="45683"/>
    <cellStyle name="Normal 97 9 4" xfId="45684"/>
    <cellStyle name="Normal 97 9 5" xfId="45685"/>
    <cellStyle name="Normal 97 9 6" xfId="45686"/>
    <cellStyle name="Normal 98" xfId="45687"/>
    <cellStyle name="Normal 98 10" xfId="45688"/>
    <cellStyle name="Normal 98 11" xfId="45689"/>
    <cellStyle name="Normal 98 12" xfId="45690"/>
    <cellStyle name="Normal 98 13" xfId="45691"/>
    <cellStyle name="Normal 98 14" xfId="45692"/>
    <cellStyle name="Normal 98 2" xfId="45693"/>
    <cellStyle name="Normal 98 2 2" xfId="45694"/>
    <cellStyle name="Normal 98 2 2 2" xfId="45695"/>
    <cellStyle name="Normal 98 2 2 2 2" xfId="45696"/>
    <cellStyle name="Normal 98 2 2 2 2 2" xfId="45697"/>
    <cellStyle name="Normal 98 2 2 2 2 3" xfId="45698"/>
    <cellStyle name="Normal 98 2 2 2 2 4" xfId="45699"/>
    <cellStyle name="Normal 98 2 2 2 2 5" xfId="45700"/>
    <cellStyle name="Normal 98 2 2 2 2 6" xfId="45701"/>
    <cellStyle name="Normal 98 2 2 2 3" xfId="45702"/>
    <cellStyle name="Normal 98 2 2 2 4" xfId="45703"/>
    <cellStyle name="Normal 98 2 2 2 5" xfId="45704"/>
    <cellStyle name="Normal 98 2 2 2 6" xfId="45705"/>
    <cellStyle name="Normal 98 2 2 2 7" xfId="45706"/>
    <cellStyle name="Normal 98 2 2 3" xfId="45707"/>
    <cellStyle name="Normal 98 2 2 3 2" xfId="45708"/>
    <cellStyle name="Normal 98 2 2 3 3" xfId="45709"/>
    <cellStyle name="Normal 98 2 2 3 4" xfId="45710"/>
    <cellStyle name="Normal 98 2 2 3 5" xfId="45711"/>
    <cellStyle name="Normal 98 2 2 3 6" xfId="45712"/>
    <cellStyle name="Normal 98 2 2 4" xfId="45713"/>
    <cellStyle name="Normal 98 2 2 5" xfId="45714"/>
    <cellStyle name="Normal 98 2 2 6" xfId="45715"/>
    <cellStyle name="Normal 98 2 2 7" xfId="45716"/>
    <cellStyle name="Normal 98 2 2 8" xfId="45717"/>
    <cellStyle name="Normal 98 2 3" xfId="45718"/>
    <cellStyle name="Normal 98 2 3 2" xfId="45719"/>
    <cellStyle name="Normal 98 2 3 2 2" xfId="45720"/>
    <cellStyle name="Normal 98 2 3 2 3" xfId="45721"/>
    <cellStyle name="Normal 98 2 3 2 4" xfId="45722"/>
    <cellStyle name="Normal 98 2 3 2 5" xfId="45723"/>
    <cellStyle name="Normal 98 2 3 2 6" xfId="45724"/>
    <cellStyle name="Normal 98 2 3 3" xfId="45725"/>
    <cellStyle name="Normal 98 2 3 4" xfId="45726"/>
    <cellStyle name="Normal 98 2 3 5" xfId="45727"/>
    <cellStyle name="Normal 98 2 3 6" xfId="45728"/>
    <cellStyle name="Normal 98 2 3 7" xfId="45729"/>
    <cellStyle name="Normal 98 2 4" xfId="45730"/>
    <cellStyle name="Normal 98 2 4 2" xfId="45731"/>
    <cellStyle name="Normal 98 2 4 3" xfId="45732"/>
    <cellStyle name="Normal 98 2 4 4" xfId="45733"/>
    <cellStyle name="Normal 98 2 4 5" xfId="45734"/>
    <cellStyle name="Normal 98 2 4 6" xfId="45735"/>
    <cellStyle name="Normal 98 2 5" xfId="45736"/>
    <cellStyle name="Normal 98 2 6" xfId="45737"/>
    <cellStyle name="Normal 98 2 7" xfId="45738"/>
    <cellStyle name="Normal 98 2 8" xfId="45739"/>
    <cellStyle name="Normal 98 2 9" xfId="45740"/>
    <cellStyle name="Normal 98 3" xfId="45741"/>
    <cellStyle name="Normal 98 3 2" xfId="45742"/>
    <cellStyle name="Normal 98 3 2 2" xfId="45743"/>
    <cellStyle name="Normal 98 3 2 2 2" xfId="45744"/>
    <cellStyle name="Normal 98 3 2 2 2 2" xfId="45745"/>
    <cellStyle name="Normal 98 3 2 2 2 3" xfId="45746"/>
    <cellStyle name="Normal 98 3 2 2 2 4" xfId="45747"/>
    <cellStyle name="Normal 98 3 2 2 2 5" xfId="45748"/>
    <cellStyle name="Normal 98 3 2 2 2 6" xfId="45749"/>
    <cellStyle name="Normal 98 3 2 2 3" xfId="45750"/>
    <cellStyle name="Normal 98 3 2 2 4" xfId="45751"/>
    <cellStyle name="Normal 98 3 2 2 5" xfId="45752"/>
    <cellStyle name="Normal 98 3 2 2 6" xfId="45753"/>
    <cellStyle name="Normal 98 3 2 2 7" xfId="45754"/>
    <cellStyle name="Normal 98 3 2 3" xfId="45755"/>
    <cellStyle name="Normal 98 3 2 3 2" xfId="45756"/>
    <cellStyle name="Normal 98 3 2 3 3" xfId="45757"/>
    <cellStyle name="Normal 98 3 2 3 4" xfId="45758"/>
    <cellStyle name="Normal 98 3 2 3 5" xfId="45759"/>
    <cellStyle name="Normal 98 3 2 3 6" xfId="45760"/>
    <cellStyle name="Normal 98 3 2 4" xfId="45761"/>
    <cellStyle name="Normal 98 3 2 5" xfId="45762"/>
    <cellStyle name="Normal 98 3 2 6" xfId="45763"/>
    <cellStyle name="Normal 98 3 2 7" xfId="45764"/>
    <cellStyle name="Normal 98 3 2 8" xfId="45765"/>
    <cellStyle name="Normal 98 3 3" xfId="45766"/>
    <cellStyle name="Normal 98 3 3 2" xfId="45767"/>
    <cellStyle name="Normal 98 3 3 2 2" xfId="45768"/>
    <cellStyle name="Normal 98 3 3 2 3" xfId="45769"/>
    <cellStyle name="Normal 98 3 3 2 4" xfId="45770"/>
    <cellStyle name="Normal 98 3 3 2 5" xfId="45771"/>
    <cellStyle name="Normal 98 3 3 2 6" xfId="45772"/>
    <cellStyle name="Normal 98 3 3 3" xfId="45773"/>
    <cellStyle name="Normal 98 3 3 4" xfId="45774"/>
    <cellStyle name="Normal 98 3 3 5" xfId="45775"/>
    <cellStyle name="Normal 98 3 3 6" xfId="45776"/>
    <cellStyle name="Normal 98 3 3 7" xfId="45777"/>
    <cellStyle name="Normal 98 3 4" xfId="45778"/>
    <cellStyle name="Normal 98 3 4 2" xfId="45779"/>
    <cellStyle name="Normal 98 3 4 3" xfId="45780"/>
    <cellStyle name="Normal 98 3 4 4" xfId="45781"/>
    <cellStyle name="Normal 98 3 4 5" xfId="45782"/>
    <cellStyle name="Normal 98 3 4 6" xfId="45783"/>
    <cellStyle name="Normal 98 3 5" xfId="45784"/>
    <cellStyle name="Normal 98 3 6" xfId="45785"/>
    <cellStyle name="Normal 98 3 7" xfId="45786"/>
    <cellStyle name="Normal 98 3 8" xfId="45787"/>
    <cellStyle name="Normal 98 3 9" xfId="45788"/>
    <cellStyle name="Normal 98 4" xfId="45789"/>
    <cellStyle name="Normal 98 4 2" xfId="45790"/>
    <cellStyle name="Normal 98 4 2 2" xfId="45791"/>
    <cellStyle name="Normal 98 4 2 2 2" xfId="45792"/>
    <cellStyle name="Normal 98 4 2 2 2 2" xfId="45793"/>
    <cellStyle name="Normal 98 4 2 2 2 3" xfId="45794"/>
    <cellStyle name="Normal 98 4 2 2 2 4" xfId="45795"/>
    <cellStyle name="Normal 98 4 2 2 2 5" xfId="45796"/>
    <cellStyle name="Normal 98 4 2 2 2 6" xfId="45797"/>
    <cellStyle name="Normal 98 4 2 2 3" xfId="45798"/>
    <cellStyle name="Normal 98 4 2 2 4" xfId="45799"/>
    <cellStyle name="Normal 98 4 2 2 5" xfId="45800"/>
    <cellStyle name="Normal 98 4 2 2 6" xfId="45801"/>
    <cellStyle name="Normal 98 4 2 2 7" xfId="45802"/>
    <cellStyle name="Normal 98 4 2 3" xfId="45803"/>
    <cellStyle name="Normal 98 4 2 3 2" xfId="45804"/>
    <cellStyle name="Normal 98 4 2 3 3" xfId="45805"/>
    <cellStyle name="Normal 98 4 2 3 4" xfId="45806"/>
    <cellStyle name="Normal 98 4 2 3 5" xfId="45807"/>
    <cellStyle name="Normal 98 4 2 3 6" xfId="45808"/>
    <cellStyle name="Normal 98 4 2 4" xfId="45809"/>
    <cellStyle name="Normal 98 4 2 5" xfId="45810"/>
    <cellStyle name="Normal 98 4 2 6" xfId="45811"/>
    <cellStyle name="Normal 98 4 2 7" xfId="45812"/>
    <cellStyle name="Normal 98 4 2 8" xfId="45813"/>
    <cellStyle name="Normal 98 4 3" xfId="45814"/>
    <cellStyle name="Normal 98 4 3 2" xfId="45815"/>
    <cellStyle name="Normal 98 4 3 2 2" xfId="45816"/>
    <cellStyle name="Normal 98 4 3 2 3" xfId="45817"/>
    <cellStyle name="Normal 98 4 3 2 4" xfId="45818"/>
    <cellStyle name="Normal 98 4 3 2 5" xfId="45819"/>
    <cellStyle name="Normal 98 4 3 2 6" xfId="45820"/>
    <cellStyle name="Normal 98 4 3 3" xfId="45821"/>
    <cellStyle name="Normal 98 4 3 4" xfId="45822"/>
    <cellStyle name="Normal 98 4 3 5" xfId="45823"/>
    <cellStyle name="Normal 98 4 3 6" xfId="45824"/>
    <cellStyle name="Normal 98 4 3 7" xfId="45825"/>
    <cellStyle name="Normal 98 4 4" xfId="45826"/>
    <cellStyle name="Normal 98 4 4 2" xfId="45827"/>
    <cellStyle name="Normal 98 4 4 3" xfId="45828"/>
    <cellStyle name="Normal 98 4 4 4" xfId="45829"/>
    <cellStyle name="Normal 98 4 4 5" xfId="45830"/>
    <cellStyle name="Normal 98 4 4 6" xfId="45831"/>
    <cellStyle name="Normal 98 4 5" xfId="45832"/>
    <cellStyle name="Normal 98 4 6" xfId="45833"/>
    <cellStyle name="Normal 98 4 7" xfId="45834"/>
    <cellStyle name="Normal 98 4 8" xfId="45835"/>
    <cellStyle name="Normal 98 4 9" xfId="45836"/>
    <cellStyle name="Normal 98 5" xfId="45837"/>
    <cellStyle name="Normal 98 5 2" xfId="45838"/>
    <cellStyle name="Normal 98 5 2 2" xfId="45839"/>
    <cellStyle name="Normal 98 5 2 2 2" xfId="45840"/>
    <cellStyle name="Normal 98 5 2 2 2 2" xfId="45841"/>
    <cellStyle name="Normal 98 5 2 2 2 3" xfId="45842"/>
    <cellStyle name="Normal 98 5 2 2 2 4" xfId="45843"/>
    <cellStyle name="Normal 98 5 2 2 2 5" xfId="45844"/>
    <cellStyle name="Normal 98 5 2 2 2 6" xfId="45845"/>
    <cellStyle name="Normal 98 5 2 2 3" xfId="45846"/>
    <cellStyle name="Normal 98 5 2 2 4" xfId="45847"/>
    <cellStyle name="Normal 98 5 2 2 5" xfId="45848"/>
    <cellStyle name="Normal 98 5 2 2 6" xfId="45849"/>
    <cellStyle name="Normal 98 5 2 2 7" xfId="45850"/>
    <cellStyle name="Normal 98 5 2 3" xfId="45851"/>
    <cellStyle name="Normal 98 5 2 3 2" xfId="45852"/>
    <cellStyle name="Normal 98 5 2 3 3" xfId="45853"/>
    <cellStyle name="Normal 98 5 2 3 4" xfId="45854"/>
    <cellStyle name="Normal 98 5 2 3 5" xfId="45855"/>
    <cellStyle name="Normal 98 5 2 3 6" xfId="45856"/>
    <cellStyle name="Normal 98 5 2 4" xfId="45857"/>
    <cellStyle name="Normal 98 5 2 5" xfId="45858"/>
    <cellStyle name="Normal 98 5 2 6" xfId="45859"/>
    <cellStyle name="Normal 98 5 2 7" xfId="45860"/>
    <cellStyle name="Normal 98 5 2 8" xfId="45861"/>
    <cellStyle name="Normal 98 5 3" xfId="45862"/>
    <cellStyle name="Normal 98 5 3 2" xfId="45863"/>
    <cellStyle name="Normal 98 5 3 2 2" xfId="45864"/>
    <cellStyle name="Normal 98 5 3 2 3" xfId="45865"/>
    <cellStyle name="Normal 98 5 3 2 4" xfId="45866"/>
    <cellStyle name="Normal 98 5 3 2 5" xfId="45867"/>
    <cellStyle name="Normal 98 5 3 2 6" xfId="45868"/>
    <cellStyle name="Normal 98 5 3 3" xfId="45869"/>
    <cellStyle name="Normal 98 5 3 4" xfId="45870"/>
    <cellStyle name="Normal 98 5 3 5" xfId="45871"/>
    <cellStyle name="Normal 98 5 3 6" xfId="45872"/>
    <cellStyle name="Normal 98 5 3 7" xfId="45873"/>
    <cellStyle name="Normal 98 5 4" xfId="45874"/>
    <cellStyle name="Normal 98 5 4 2" xfId="45875"/>
    <cellStyle name="Normal 98 5 4 3" xfId="45876"/>
    <cellStyle name="Normal 98 5 4 4" xfId="45877"/>
    <cellStyle name="Normal 98 5 4 5" xfId="45878"/>
    <cellStyle name="Normal 98 5 4 6" xfId="45879"/>
    <cellStyle name="Normal 98 5 5" xfId="45880"/>
    <cellStyle name="Normal 98 5 6" xfId="45881"/>
    <cellStyle name="Normal 98 5 7" xfId="45882"/>
    <cellStyle name="Normal 98 5 8" xfId="45883"/>
    <cellStyle name="Normal 98 5 9" xfId="45884"/>
    <cellStyle name="Normal 98 6" xfId="45885"/>
    <cellStyle name="Normal 98 6 2" xfId="45886"/>
    <cellStyle name="Normal 98 6 2 2" xfId="45887"/>
    <cellStyle name="Normal 98 6 2 2 2" xfId="45888"/>
    <cellStyle name="Normal 98 6 2 2 2 2" xfId="45889"/>
    <cellStyle name="Normal 98 6 2 2 2 3" xfId="45890"/>
    <cellStyle name="Normal 98 6 2 2 2 4" xfId="45891"/>
    <cellStyle name="Normal 98 6 2 2 2 5" xfId="45892"/>
    <cellStyle name="Normal 98 6 2 2 2 6" xfId="45893"/>
    <cellStyle name="Normal 98 6 2 2 3" xfId="45894"/>
    <cellStyle name="Normal 98 6 2 2 4" xfId="45895"/>
    <cellStyle name="Normal 98 6 2 2 5" xfId="45896"/>
    <cellStyle name="Normal 98 6 2 2 6" xfId="45897"/>
    <cellStyle name="Normal 98 6 2 2 7" xfId="45898"/>
    <cellStyle name="Normal 98 6 2 3" xfId="45899"/>
    <cellStyle name="Normal 98 6 2 3 2" xfId="45900"/>
    <cellStyle name="Normal 98 6 2 3 3" xfId="45901"/>
    <cellStyle name="Normal 98 6 2 3 4" xfId="45902"/>
    <cellStyle name="Normal 98 6 2 3 5" xfId="45903"/>
    <cellStyle name="Normal 98 6 2 3 6" xfId="45904"/>
    <cellStyle name="Normal 98 6 2 4" xfId="45905"/>
    <cellStyle name="Normal 98 6 2 5" xfId="45906"/>
    <cellStyle name="Normal 98 6 2 6" xfId="45907"/>
    <cellStyle name="Normal 98 6 2 7" xfId="45908"/>
    <cellStyle name="Normal 98 6 2 8" xfId="45909"/>
    <cellStyle name="Normal 98 6 3" xfId="45910"/>
    <cellStyle name="Normal 98 6 3 2" xfId="45911"/>
    <cellStyle name="Normal 98 6 3 2 2" xfId="45912"/>
    <cellStyle name="Normal 98 6 3 2 3" xfId="45913"/>
    <cellStyle name="Normal 98 6 3 2 4" xfId="45914"/>
    <cellStyle name="Normal 98 6 3 2 5" xfId="45915"/>
    <cellStyle name="Normal 98 6 3 2 6" xfId="45916"/>
    <cellStyle name="Normal 98 6 3 3" xfId="45917"/>
    <cellStyle name="Normal 98 6 3 4" xfId="45918"/>
    <cellStyle name="Normal 98 6 3 5" xfId="45919"/>
    <cellStyle name="Normal 98 6 3 6" xfId="45920"/>
    <cellStyle name="Normal 98 6 3 7" xfId="45921"/>
    <cellStyle name="Normal 98 6 4" xfId="45922"/>
    <cellStyle name="Normal 98 6 4 2" xfId="45923"/>
    <cellStyle name="Normal 98 6 4 3" xfId="45924"/>
    <cellStyle name="Normal 98 6 4 4" xfId="45925"/>
    <cellStyle name="Normal 98 6 4 5" xfId="45926"/>
    <cellStyle name="Normal 98 6 4 6" xfId="45927"/>
    <cellStyle name="Normal 98 6 5" xfId="45928"/>
    <cellStyle name="Normal 98 6 6" xfId="45929"/>
    <cellStyle name="Normal 98 6 7" xfId="45930"/>
    <cellStyle name="Normal 98 6 8" xfId="45931"/>
    <cellStyle name="Normal 98 6 9" xfId="45932"/>
    <cellStyle name="Normal 98 7" xfId="45933"/>
    <cellStyle name="Normal 98 7 2" xfId="45934"/>
    <cellStyle name="Normal 98 7 2 2" xfId="45935"/>
    <cellStyle name="Normal 98 7 2 2 2" xfId="45936"/>
    <cellStyle name="Normal 98 7 2 2 3" xfId="45937"/>
    <cellStyle name="Normal 98 7 2 2 4" xfId="45938"/>
    <cellStyle name="Normal 98 7 2 2 5" xfId="45939"/>
    <cellStyle name="Normal 98 7 2 2 6" xfId="45940"/>
    <cellStyle name="Normal 98 7 2 3" xfId="45941"/>
    <cellStyle name="Normal 98 7 2 4" xfId="45942"/>
    <cellStyle name="Normal 98 7 2 5" xfId="45943"/>
    <cellStyle name="Normal 98 7 2 6" xfId="45944"/>
    <cellStyle name="Normal 98 7 2 7" xfId="45945"/>
    <cellStyle name="Normal 98 7 3" xfId="45946"/>
    <cellStyle name="Normal 98 7 3 2" xfId="45947"/>
    <cellStyle name="Normal 98 7 3 3" xfId="45948"/>
    <cellStyle name="Normal 98 7 3 4" xfId="45949"/>
    <cellStyle name="Normal 98 7 3 5" xfId="45950"/>
    <cellStyle name="Normal 98 7 3 6" xfId="45951"/>
    <cellStyle name="Normal 98 7 4" xfId="45952"/>
    <cellStyle name="Normal 98 7 5" xfId="45953"/>
    <cellStyle name="Normal 98 7 6" xfId="45954"/>
    <cellStyle name="Normal 98 7 7" xfId="45955"/>
    <cellStyle name="Normal 98 7 8" xfId="45956"/>
    <cellStyle name="Normal 98 8" xfId="45957"/>
    <cellStyle name="Normal 98 8 2" xfId="45958"/>
    <cellStyle name="Normal 98 8 2 2" xfId="45959"/>
    <cellStyle name="Normal 98 8 2 3" xfId="45960"/>
    <cellStyle name="Normal 98 8 2 4" xfId="45961"/>
    <cellStyle name="Normal 98 8 2 5" xfId="45962"/>
    <cellStyle name="Normal 98 8 2 6" xfId="45963"/>
    <cellStyle name="Normal 98 8 3" xfId="45964"/>
    <cellStyle name="Normal 98 8 4" xfId="45965"/>
    <cellStyle name="Normal 98 8 5" xfId="45966"/>
    <cellStyle name="Normal 98 8 6" xfId="45967"/>
    <cellStyle name="Normal 98 8 7" xfId="45968"/>
    <cellStyle name="Normal 98 9" xfId="45969"/>
    <cellStyle name="Normal 98 9 2" xfId="45970"/>
    <cellStyle name="Normal 98 9 3" xfId="45971"/>
    <cellStyle name="Normal 98 9 4" xfId="45972"/>
    <cellStyle name="Normal 98 9 5" xfId="45973"/>
    <cellStyle name="Normal 98 9 6" xfId="45974"/>
    <cellStyle name="Normal 99" xfId="45975"/>
    <cellStyle name="Normal 99 10" xfId="45976"/>
    <cellStyle name="Normal 99 11" xfId="45977"/>
    <cellStyle name="Normal 99 2" xfId="45978"/>
    <cellStyle name="Normal 99 2 2" xfId="45979"/>
    <cellStyle name="Normal 99 2 2 2" xfId="45980"/>
    <cellStyle name="Normal 99 2 2 2 2" xfId="45981"/>
    <cellStyle name="Normal 99 2 2 2 2 2" xfId="45982"/>
    <cellStyle name="Normal 99 2 2 2 2 3" xfId="45983"/>
    <cellStyle name="Normal 99 2 2 2 2 4" xfId="45984"/>
    <cellStyle name="Normal 99 2 2 2 2 5" xfId="45985"/>
    <cellStyle name="Normal 99 2 2 2 2 6" xfId="45986"/>
    <cellStyle name="Normal 99 2 2 2 3" xfId="45987"/>
    <cellStyle name="Normal 99 2 2 2 4" xfId="45988"/>
    <cellStyle name="Normal 99 2 2 2 5" xfId="45989"/>
    <cellStyle name="Normal 99 2 2 2 6" xfId="45990"/>
    <cellStyle name="Normal 99 2 2 2 7" xfId="45991"/>
    <cellStyle name="Normal 99 2 2 3" xfId="45992"/>
    <cellStyle name="Normal 99 2 2 3 2" xfId="45993"/>
    <cellStyle name="Normal 99 2 2 3 3" xfId="45994"/>
    <cellStyle name="Normal 99 2 2 3 4" xfId="45995"/>
    <cellStyle name="Normal 99 2 2 3 5" xfId="45996"/>
    <cellStyle name="Normal 99 2 2 3 6" xfId="45997"/>
    <cellStyle name="Normal 99 2 2 4" xfId="45998"/>
    <cellStyle name="Normal 99 2 2 5" xfId="45999"/>
    <cellStyle name="Normal 99 2 2 6" xfId="46000"/>
    <cellStyle name="Normal 99 2 2 7" xfId="46001"/>
    <cellStyle name="Normal 99 2 2 8" xfId="46002"/>
    <cellStyle name="Normal 99 2 3" xfId="46003"/>
    <cellStyle name="Normal 99 2 3 2" xfId="46004"/>
    <cellStyle name="Normal 99 2 3 2 2" xfId="46005"/>
    <cellStyle name="Normal 99 2 3 2 3" xfId="46006"/>
    <cellStyle name="Normal 99 2 3 2 4" xfId="46007"/>
    <cellStyle name="Normal 99 2 3 2 5" xfId="46008"/>
    <cellStyle name="Normal 99 2 3 2 6" xfId="46009"/>
    <cellStyle name="Normal 99 2 3 3" xfId="46010"/>
    <cellStyle name="Normal 99 2 3 4" xfId="46011"/>
    <cellStyle name="Normal 99 2 3 5" xfId="46012"/>
    <cellStyle name="Normal 99 2 3 6" xfId="46013"/>
    <cellStyle name="Normal 99 2 3 7" xfId="46014"/>
    <cellStyle name="Normal 99 2 4" xfId="46015"/>
    <cellStyle name="Normal 99 2 4 2" xfId="46016"/>
    <cellStyle name="Normal 99 2 4 3" xfId="46017"/>
    <cellStyle name="Normal 99 2 4 4" xfId="46018"/>
    <cellStyle name="Normal 99 2 4 5" xfId="46019"/>
    <cellStyle name="Normal 99 2 4 6" xfId="46020"/>
    <cellStyle name="Normal 99 2 5" xfId="46021"/>
    <cellStyle name="Normal 99 2 6" xfId="46022"/>
    <cellStyle name="Normal 99 2 7" xfId="46023"/>
    <cellStyle name="Normal 99 2 8" xfId="46024"/>
    <cellStyle name="Normal 99 2 9" xfId="46025"/>
    <cellStyle name="Normal 99 3" xfId="46026"/>
    <cellStyle name="Normal 99 3 2" xfId="46027"/>
    <cellStyle name="Normal 99 3 2 2" xfId="46028"/>
    <cellStyle name="Normal 99 3 2 2 2" xfId="46029"/>
    <cellStyle name="Normal 99 3 2 2 2 2" xfId="46030"/>
    <cellStyle name="Normal 99 3 2 2 2 3" xfId="46031"/>
    <cellStyle name="Normal 99 3 2 2 2 4" xfId="46032"/>
    <cellStyle name="Normal 99 3 2 2 2 5" xfId="46033"/>
    <cellStyle name="Normal 99 3 2 2 2 6" xfId="46034"/>
    <cellStyle name="Normal 99 3 2 2 3" xfId="46035"/>
    <cellStyle name="Normal 99 3 2 2 4" xfId="46036"/>
    <cellStyle name="Normal 99 3 2 2 5" xfId="46037"/>
    <cellStyle name="Normal 99 3 2 2 6" xfId="46038"/>
    <cellStyle name="Normal 99 3 2 2 7" xfId="46039"/>
    <cellStyle name="Normal 99 3 2 3" xfId="46040"/>
    <cellStyle name="Normal 99 3 2 3 2" xfId="46041"/>
    <cellStyle name="Normal 99 3 2 3 3" xfId="46042"/>
    <cellStyle name="Normal 99 3 2 3 4" xfId="46043"/>
    <cellStyle name="Normal 99 3 2 3 5" xfId="46044"/>
    <cellStyle name="Normal 99 3 2 3 6" xfId="46045"/>
    <cellStyle name="Normal 99 3 2 4" xfId="46046"/>
    <cellStyle name="Normal 99 3 2 5" xfId="46047"/>
    <cellStyle name="Normal 99 3 2 6" xfId="46048"/>
    <cellStyle name="Normal 99 3 2 7" xfId="46049"/>
    <cellStyle name="Normal 99 3 2 8" xfId="46050"/>
    <cellStyle name="Normal 99 3 3" xfId="46051"/>
    <cellStyle name="Normal 99 3 3 2" xfId="46052"/>
    <cellStyle name="Normal 99 3 3 2 2" xfId="46053"/>
    <cellStyle name="Normal 99 3 3 2 3" xfId="46054"/>
    <cellStyle name="Normal 99 3 3 2 4" xfId="46055"/>
    <cellStyle name="Normal 99 3 3 2 5" xfId="46056"/>
    <cellStyle name="Normal 99 3 3 2 6" xfId="46057"/>
    <cellStyle name="Normal 99 3 3 3" xfId="46058"/>
    <cellStyle name="Normal 99 3 3 4" xfId="46059"/>
    <cellStyle name="Normal 99 3 3 5" xfId="46060"/>
    <cellStyle name="Normal 99 3 3 6" xfId="46061"/>
    <cellStyle name="Normal 99 3 3 7" xfId="46062"/>
    <cellStyle name="Normal 99 3 4" xfId="46063"/>
    <cellStyle name="Normal 99 3 4 2" xfId="46064"/>
    <cellStyle name="Normal 99 3 4 3" xfId="46065"/>
    <cellStyle name="Normal 99 3 4 4" xfId="46066"/>
    <cellStyle name="Normal 99 3 4 5" xfId="46067"/>
    <cellStyle name="Normal 99 3 4 6" xfId="46068"/>
    <cellStyle name="Normal 99 3 5" xfId="46069"/>
    <cellStyle name="Normal 99 3 6" xfId="46070"/>
    <cellStyle name="Normal 99 3 7" xfId="46071"/>
    <cellStyle name="Normal 99 3 8" xfId="46072"/>
    <cellStyle name="Normal 99 3 9" xfId="46073"/>
    <cellStyle name="Normal 99 4" xfId="46074"/>
    <cellStyle name="Normal 99 4 2" xfId="46075"/>
    <cellStyle name="Normal 99 4 2 2" xfId="46076"/>
    <cellStyle name="Normal 99 4 2 2 2" xfId="46077"/>
    <cellStyle name="Normal 99 4 2 2 3" xfId="46078"/>
    <cellStyle name="Normal 99 4 2 2 4" xfId="46079"/>
    <cellStyle name="Normal 99 4 2 2 5" xfId="46080"/>
    <cellStyle name="Normal 99 4 2 2 6" xfId="46081"/>
    <cellStyle name="Normal 99 4 2 3" xfId="46082"/>
    <cellStyle name="Normal 99 4 2 4" xfId="46083"/>
    <cellStyle name="Normal 99 4 2 5" xfId="46084"/>
    <cellStyle name="Normal 99 4 2 6" xfId="46085"/>
    <cellStyle name="Normal 99 4 2 7" xfId="46086"/>
    <cellStyle name="Normal 99 4 3" xfId="46087"/>
    <cellStyle name="Normal 99 4 3 2" xfId="46088"/>
    <cellStyle name="Normal 99 4 3 3" xfId="46089"/>
    <cellStyle name="Normal 99 4 3 4" xfId="46090"/>
    <cellStyle name="Normal 99 4 3 5" xfId="46091"/>
    <cellStyle name="Normal 99 4 3 6" xfId="46092"/>
    <cellStyle name="Normal 99 4 4" xfId="46093"/>
    <cellStyle name="Normal 99 4 5" xfId="46094"/>
    <cellStyle name="Normal 99 4 6" xfId="46095"/>
    <cellStyle name="Normal 99 4 7" xfId="46096"/>
    <cellStyle name="Normal 99 4 8" xfId="46097"/>
    <cellStyle name="Normal 99 5" xfId="46098"/>
    <cellStyle name="Normal 99 5 2" xfId="46099"/>
    <cellStyle name="Normal 99 5 2 2" xfId="46100"/>
    <cellStyle name="Normal 99 5 2 3" xfId="46101"/>
    <cellStyle name="Normal 99 5 2 4" xfId="46102"/>
    <cellStyle name="Normal 99 5 2 5" xfId="46103"/>
    <cellStyle name="Normal 99 5 2 6" xfId="46104"/>
    <cellStyle name="Normal 99 5 3" xfId="46105"/>
    <cellStyle name="Normal 99 5 4" xfId="46106"/>
    <cellStyle name="Normal 99 5 5" xfId="46107"/>
    <cellStyle name="Normal 99 5 6" xfId="46108"/>
    <cellStyle name="Normal 99 5 7" xfId="46109"/>
    <cellStyle name="Normal 99 6" xfId="46110"/>
    <cellStyle name="Normal 99 6 2" xfId="46111"/>
    <cellStyle name="Normal 99 6 3" xfId="46112"/>
    <cellStyle name="Normal 99 6 4" xfId="46113"/>
    <cellStyle name="Normal 99 6 5" xfId="46114"/>
    <cellStyle name="Normal 99 6 6" xfId="46115"/>
    <cellStyle name="Normal 99 7" xfId="46116"/>
    <cellStyle name="Normal 99 8" xfId="46117"/>
    <cellStyle name="Normal 99 9" xfId="46118"/>
    <cellStyle name="Note" xfId="46" builtinId="10" customBuiltin="1"/>
    <cellStyle name="Note 10" xfId="46119"/>
    <cellStyle name="Note 10 10" xfId="46120"/>
    <cellStyle name="Note 10 11" xfId="46121"/>
    <cellStyle name="Note 10 12" xfId="46122"/>
    <cellStyle name="Note 10 13" xfId="46123"/>
    <cellStyle name="Note 10 2" xfId="46124"/>
    <cellStyle name="Note 10 2 10" xfId="46125"/>
    <cellStyle name="Note 10 2 11" xfId="46126"/>
    <cellStyle name="Note 10 2 12" xfId="46127"/>
    <cellStyle name="Note 10 2 2" xfId="46128"/>
    <cellStyle name="Note 10 2 2 10" xfId="46129"/>
    <cellStyle name="Note 10 2 2 11" xfId="46130"/>
    <cellStyle name="Note 10 2 2 2" xfId="46131"/>
    <cellStyle name="Note 10 2 2 2 10" xfId="46132"/>
    <cellStyle name="Note 10 2 2 2 11" xfId="46133"/>
    <cellStyle name="Note 10 2 2 2 2" xfId="46134"/>
    <cellStyle name="Note 10 2 2 2 3" xfId="46135"/>
    <cellStyle name="Note 10 2 2 2 4" xfId="46136"/>
    <cellStyle name="Note 10 2 2 2 5" xfId="46137"/>
    <cellStyle name="Note 10 2 2 2 6" xfId="46138"/>
    <cellStyle name="Note 10 2 2 2 7" xfId="46139"/>
    <cellStyle name="Note 10 2 2 2 8" xfId="46140"/>
    <cellStyle name="Note 10 2 2 2 9" xfId="46141"/>
    <cellStyle name="Note 10 2 2 3" xfId="46142"/>
    <cellStyle name="Note 10 2 2 4" xfId="46143"/>
    <cellStyle name="Note 10 2 2 5" xfId="46144"/>
    <cellStyle name="Note 10 2 2 6" xfId="46145"/>
    <cellStyle name="Note 10 2 2 7" xfId="46146"/>
    <cellStyle name="Note 10 2 2 8" xfId="46147"/>
    <cellStyle name="Note 10 2 2 9" xfId="46148"/>
    <cellStyle name="Note 10 2 3" xfId="46149"/>
    <cellStyle name="Note 10 2 3 10" xfId="46150"/>
    <cellStyle name="Note 10 2 3 11" xfId="46151"/>
    <cellStyle name="Note 10 2 3 2" xfId="46152"/>
    <cellStyle name="Note 10 2 3 3" xfId="46153"/>
    <cellStyle name="Note 10 2 3 4" xfId="46154"/>
    <cellStyle name="Note 10 2 3 5" xfId="46155"/>
    <cellStyle name="Note 10 2 3 6" xfId="46156"/>
    <cellStyle name="Note 10 2 3 7" xfId="46157"/>
    <cellStyle name="Note 10 2 3 8" xfId="46158"/>
    <cellStyle name="Note 10 2 3 9" xfId="46159"/>
    <cellStyle name="Note 10 2 4" xfId="46160"/>
    <cellStyle name="Note 10 2 5" xfId="46161"/>
    <cellStyle name="Note 10 2 6" xfId="46162"/>
    <cellStyle name="Note 10 2 7" xfId="46163"/>
    <cellStyle name="Note 10 2 8" xfId="46164"/>
    <cellStyle name="Note 10 2 9" xfId="46165"/>
    <cellStyle name="Note 10 3" xfId="46166"/>
    <cellStyle name="Note 10 3 10" xfId="46167"/>
    <cellStyle name="Note 10 3 11" xfId="46168"/>
    <cellStyle name="Note 10 3 2" xfId="46169"/>
    <cellStyle name="Note 10 3 2 10" xfId="46170"/>
    <cellStyle name="Note 10 3 2 11" xfId="46171"/>
    <cellStyle name="Note 10 3 2 2" xfId="46172"/>
    <cellStyle name="Note 10 3 2 3" xfId="46173"/>
    <cellStyle name="Note 10 3 2 4" xfId="46174"/>
    <cellStyle name="Note 10 3 2 5" xfId="46175"/>
    <cellStyle name="Note 10 3 2 6" xfId="46176"/>
    <cellStyle name="Note 10 3 2 7" xfId="46177"/>
    <cellStyle name="Note 10 3 2 8" xfId="46178"/>
    <cellStyle name="Note 10 3 2 9" xfId="46179"/>
    <cellStyle name="Note 10 3 3" xfId="46180"/>
    <cellStyle name="Note 10 3 4" xfId="46181"/>
    <cellStyle name="Note 10 3 5" xfId="46182"/>
    <cellStyle name="Note 10 3 6" xfId="46183"/>
    <cellStyle name="Note 10 3 7" xfId="46184"/>
    <cellStyle name="Note 10 3 8" xfId="46185"/>
    <cellStyle name="Note 10 3 9" xfId="46186"/>
    <cellStyle name="Note 10 4" xfId="46187"/>
    <cellStyle name="Note 10 4 10" xfId="46188"/>
    <cellStyle name="Note 10 4 11" xfId="46189"/>
    <cellStyle name="Note 10 4 2" xfId="46190"/>
    <cellStyle name="Note 10 4 3" xfId="46191"/>
    <cellStyle name="Note 10 4 4" xfId="46192"/>
    <cellStyle name="Note 10 4 5" xfId="46193"/>
    <cellStyle name="Note 10 4 6" xfId="46194"/>
    <cellStyle name="Note 10 4 7" xfId="46195"/>
    <cellStyle name="Note 10 4 8" xfId="46196"/>
    <cellStyle name="Note 10 4 9" xfId="46197"/>
    <cellStyle name="Note 10 5" xfId="46198"/>
    <cellStyle name="Note 10 6" xfId="46199"/>
    <cellStyle name="Note 10 7" xfId="46200"/>
    <cellStyle name="Note 10 8" xfId="46201"/>
    <cellStyle name="Note 10 9" xfId="46202"/>
    <cellStyle name="Note 11" xfId="46203"/>
    <cellStyle name="Note 11 10" xfId="46204"/>
    <cellStyle name="Note 11 11" xfId="46205"/>
    <cellStyle name="Note 11 12" xfId="46206"/>
    <cellStyle name="Note 11 13" xfId="46207"/>
    <cellStyle name="Note 11 2" xfId="46208"/>
    <cellStyle name="Note 11 2 10" xfId="46209"/>
    <cellStyle name="Note 11 2 11" xfId="46210"/>
    <cellStyle name="Note 11 2 12" xfId="46211"/>
    <cellStyle name="Note 11 2 2" xfId="46212"/>
    <cellStyle name="Note 11 2 2 10" xfId="46213"/>
    <cellStyle name="Note 11 2 2 11" xfId="46214"/>
    <cellStyle name="Note 11 2 2 2" xfId="46215"/>
    <cellStyle name="Note 11 2 2 2 10" xfId="46216"/>
    <cellStyle name="Note 11 2 2 2 11" xfId="46217"/>
    <cellStyle name="Note 11 2 2 2 2" xfId="46218"/>
    <cellStyle name="Note 11 2 2 2 3" xfId="46219"/>
    <cellStyle name="Note 11 2 2 2 4" xfId="46220"/>
    <cellStyle name="Note 11 2 2 2 5" xfId="46221"/>
    <cellStyle name="Note 11 2 2 2 6" xfId="46222"/>
    <cellStyle name="Note 11 2 2 2 7" xfId="46223"/>
    <cellStyle name="Note 11 2 2 2 8" xfId="46224"/>
    <cellStyle name="Note 11 2 2 2 9" xfId="46225"/>
    <cellStyle name="Note 11 2 2 3" xfId="46226"/>
    <cellStyle name="Note 11 2 2 4" xfId="46227"/>
    <cellStyle name="Note 11 2 2 5" xfId="46228"/>
    <cellStyle name="Note 11 2 2 6" xfId="46229"/>
    <cellStyle name="Note 11 2 2 7" xfId="46230"/>
    <cellStyle name="Note 11 2 2 8" xfId="46231"/>
    <cellStyle name="Note 11 2 2 9" xfId="46232"/>
    <cellStyle name="Note 11 2 3" xfId="46233"/>
    <cellStyle name="Note 11 2 3 10" xfId="46234"/>
    <cellStyle name="Note 11 2 3 11" xfId="46235"/>
    <cellStyle name="Note 11 2 3 2" xfId="46236"/>
    <cellStyle name="Note 11 2 3 3" xfId="46237"/>
    <cellStyle name="Note 11 2 3 4" xfId="46238"/>
    <cellStyle name="Note 11 2 3 5" xfId="46239"/>
    <cellStyle name="Note 11 2 3 6" xfId="46240"/>
    <cellStyle name="Note 11 2 3 7" xfId="46241"/>
    <cellStyle name="Note 11 2 3 8" xfId="46242"/>
    <cellStyle name="Note 11 2 3 9" xfId="46243"/>
    <cellStyle name="Note 11 2 4" xfId="46244"/>
    <cellStyle name="Note 11 2 5" xfId="46245"/>
    <cellStyle name="Note 11 2 6" xfId="46246"/>
    <cellStyle name="Note 11 2 7" xfId="46247"/>
    <cellStyle name="Note 11 2 8" xfId="46248"/>
    <cellStyle name="Note 11 2 9" xfId="46249"/>
    <cellStyle name="Note 11 3" xfId="46250"/>
    <cellStyle name="Note 11 3 10" xfId="46251"/>
    <cellStyle name="Note 11 3 11" xfId="46252"/>
    <cellStyle name="Note 11 3 2" xfId="46253"/>
    <cellStyle name="Note 11 3 2 10" xfId="46254"/>
    <cellStyle name="Note 11 3 2 11" xfId="46255"/>
    <cellStyle name="Note 11 3 2 2" xfId="46256"/>
    <cellStyle name="Note 11 3 2 3" xfId="46257"/>
    <cellStyle name="Note 11 3 2 4" xfId="46258"/>
    <cellStyle name="Note 11 3 2 5" xfId="46259"/>
    <cellStyle name="Note 11 3 2 6" xfId="46260"/>
    <cellStyle name="Note 11 3 2 7" xfId="46261"/>
    <cellStyle name="Note 11 3 2 8" xfId="46262"/>
    <cellStyle name="Note 11 3 2 9" xfId="46263"/>
    <cellStyle name="Note 11 3 3" xfId="46264"/>
    <cellStyle name="Note 11 3 4" xfId="46265"/>
    <cellStyle name="Note 11 3 5" xfId="46266"/>
    <cellStyle name="Note 11 3 6" xfId="46267"/>
    <cellStyle name="Note 11 3 7" xfId="46268"/>
    <cellStyle name="Note 11 3 8" xfId="46269"/>
    <cellStyle name="Note 11 3 9" xfId="46270"/>
    <cellStyle name="Note 11 4" xfId="46271"/>
    <cellStyle name="Note 11 4 10" xfId="46272"/>
    <cellStyle name="Note 11 4 11" xfId="46273"/>
    <cellStyle name="Note 11 4 2" xfId="46274"/>
    <cellStyle name="Note 11 4 3" xfId="46275"/>
    <cellStyle name="Note 11 4 4" xfId="46276"/>
    <cellStyle name="Note 11 4 5" xfId="46277"/>
    <cellStyle name="Note 11 4 6" xfId="46278"/>
    <cellStyle name="Note 11 4 7" xfId="46279"/>
    <cellStyle name="Note 11 4 8" xfId="46280"/>
    <cellStyle name="Note 11 4 9" xfId="46281"/>
    <cellStyle name="Note 11 5" xfId="46282"/>
    <cellStyle name="Note 11 6" xfId="46283"/>
    <cellStyle name="Note 11 7" xfId="46284"/>
    <cellStyle name="Note 11 8" xfId="46285"/>
    <cellStyle name="Note 11 9" xfId="46286"/>
    <cellStyle name="Note 12" xfId="46287"/>
    <cellStyle name="Note 12 10" xfId="46288"/>
    <cellStyle name="Note 12 11" xfId="46289"/>
    <cellStyle name="Note 12 12" xfId="46290"/>
    <cellStyle name="Note 12 2" xfId="46291"/>
    <cellStyle name="Note 12 2 10" xfId="46292"/>
    <cellStyle name="Note 12 2 11" xfId="46293"/>
    <cellStyle name="Note 12 2 2" xfId="46294"/>
    <cellStyle name="Note 12 2 2 10" xfId="46295"/>
    <cellStyle name="Note 12 2 2 11" xfId="46296"/>
    <cellStyle name="Note 12 2 2 2" xfId="46297"/>
    <cellStyle name="Note 12 2 2 3" xfId="46298"/>
    <cellStyle name="Note 12 2 2 4" xfId="46299"/>
    <cellStyle name="Note 12 2 2 5" xfId="46300"/>
    <cellStyle name="Note 12 2 2 6" xfId="46301"/>
    <cellStyle name="Note 12 2 2 7" xfId="46302"/>
    <cellStyle name="Note 12 2 2 8" xfId="46303"/>
    <cellStyle name="Note 12 2 2 9" xfId="46304"/>
    <cellStyle name="Note 12 2 3" xfId="46305"/>
    <cellStyle name="Note 12 2 4" xfId="46306"/>
    <cellStyle name="Note 12 2 5" xfId="46307"/>
    <cellStyle name="Note 12 2 6" xfId="46308"/>
    <cellStyle name="Note 12 2 7" xfId="46309"/>
    <cellStyle name="Note 12 2 8" xfId="46310"/>
    <cellStyle name="Note 12 2 9" xfId="46311"/>
    <cellStyle name="Note 12 3" xfId="46312"/>
    <cellStyle name="Note 12 3 10" xfId="46313"/>
    <cellStyle name="Note 12 3 11" xfId="46314"/>
    <cellStyle name="Note 12 3 2" xfId="46315"/>
    <cellStyle name="Note 12 3 3" xfId="46316"/>
    <cellStyle name="Note 12 3 4" xfId="46317"/>
    <cellStyle name="Note 12 3 5" xfId="46318"/>
    <cellStyle name="Note 12 3 6" xfId="46319"/>
    <cellStyle name="Note 12 3 7" xfId="46320"/>
    <cellStyle name="Note 12 3 8" xfId="46321"/>
    <cellStyle name="Note 12 3 9" xfId="46322"/>
    <cellStyle name="Note 12 4" xfId="46323"/>
    <cellStyle name="Note 12 5" xfId="46324"/>
    <cellStyle name="Note 12 6" xfId="46325"/>
    <cellStyle name="Note 12 7" xfId="46326"/>
    <cellStyle name="Note 12 8" xfId="46327"/>
    <cellStyle name="Note 12 9" xfId="46328"/>
    <cellStyle name="Note 13" xfId="46329"/>
    <cellStyle name="Note 13 10" xfId="46330"/>
    <cellStyle name="Note 13 11" xfId="46331"/>
    <cellStyle name="Note 13 12" xfId="46332"/>
    <cellStyle name="Note 13 2" xfId="46333"/>
    <cellStyle name="Note 13 2 10" xfId="46334"/>
    <cellStyle name="Note 13 2 11" xfId="46335"/>
    <cellStyle name="Note 13 2 2" xfId="46336"/>
    <cellStyle name="Note 13 2 2 10" xfId="46337"/>
    <cellStyle name="Note 13 2 2 11" xfId="46338"/>
    <cellStyle name="Note 13 2 2 2" xfId="46339"/>
    <cellStyle name="Note 13 2 2 3" xfId="46340"/>
    <cellStyle name="Note 13 2 2 4" xfId="46341"/>
    <cellStyle name="Note 13 2 2 5" xfId="46342"/>
    <cellStyle name="Note 13 2 2 6" xfId="46343"/>
    <cellStyle name="Note 13 2 2 7" xfId="46344"/>
    <cellStyle name="Note 13 2 2 8" xfId="46345"/>
    <cellStyle name="Note 13 2 2 9" xfId="46346"/>
    <cellStyle name="Note 13 2 3" xfId="46347"/>
    <cellStyle name="Note 13 2 4" xfId="46348"/>
    <cellStyle name="Note 13 2 5" xfId="46349"/>
    <cellStyle name="Note 13 2 6" xfId="46350"/>
    <cellStyle name="Note 13 2 7" xfId="46351"/>
    <cellStyle name="Note 13 2 8" xfId="46352"/>
    <cellStyle name="Note 13 2 9" xfId="46353"/>
    <cellStyle name="Note 13 3" xfId="46354"/>
    <cellStyle name="Note 13 3 10" xfId="46355"/>
    <cellStyle name="Note 13 3 11" xfId="46356"/>
    <cellStyle name="Note 13 3 2" xfId="46357"/>
    <cellStyle name="Note 13 3 3" xfId="46358"/>
    <cellStyle name="Note 13 3 4" xfId="46359"/>
    <cellStyle name="Note 13 3 5" xfId="46360"/>
    <cellStyle name="Note 13 3 6" xfId="46361"/>
    <cellStyle name="Note 13 3 7" xfId="46362"/>
    <cellStyle name="Note 13 3 8" xfId="46363"/>
    <cellStyle name="Note 13 3 9" xfId="46364"/>
    <cellStyle name="Note 13 4" xfId="46365"/>
    <cellStyle name="Note 13 5" xfId="46366"/>
    <cellStyle name="Note 13 6" xfId="46367"/>
    <cellStyle name="Note 13 7" xfId="46368"/>
    <cellStyle name="Note 13 8" xfId="46369"/>
    <cellStyle name="Note 13 9" xfId="46370"/>
    <cellStyle name="Note 14" xfId="46371"/>
    <cellStyle name="Note 14 10" xfId="46372"/>
    <cellStyle name="Note 14 11" xfId="46373"/>
    <cellStyle name="Note 14 2" xfId="46374"/>
    <cellStyle name="Note 14 3" xfId="46375"/>
    <cellStyle name="Note 14 4" xfId="46376"/>
    <cellStyle name="Note 14 5" xfId="46377"/>
    <cellStyle name="Note 14 6" xfId="46378"/>
    <cellStyle name="Note 14 7" xfId="46379"/>
    <cellStyle name="Note 14 8" xfId="46380"/>
    <cellStyle name="Note 14 9" xfId="46381"/>
    <cellStyle name="Note 15" xfId="46382"/>
    <cellStyle name="Note 16" xfId="46383"/>
    <cellStyle name="Note 17" xfId="46384"/>
    <cellStyle name="Note 2" xfId="46385"/>
    <cellStyle name="Note 2 10" xfId="46386"/>
    <cellStyle name="Note 2 10 10" xfId="46387"/>
    <cellStyle name="Note 2 10 11" xfId="46388"/>
    <cellStyle name="Note 2 10 12" xfId="46389"/>
    <cellStyle name="Note 2 10 2" xfId="46390"/>
    <cellStyle name="Note 2 10 2 10" xfId="46391"/>
    <cellStyle name="Note 2 10 2 11" xfId="46392"/>
    <cellStyle name="Note 2 10 2 2" xfId="46393"/>
    <cellStyle name="Note 2 10 2 2 10" xfId="46394"/>
    <cellStyle name="Note 2 10 2 2 11" xfId="46395"/>
    <cellStyle name="Note 2 10 2 2 2" xfId="46396"/>
    <cellStyle name="Note 2 10 2 2 3" xfId="46397"/>
    <cellStyle name="Note 2 10 2 2 4" xfId="46398"/>
    <cellStyle name="Note 2 10 2 2 5" xfId="46399"/>
    <cellStyle name="Note 2 10 2 2 6" xfId="46400"/>
    <cellStyle name="Note 2 10 2 2 7" xfId="46401"/>
    <cellStyle name="Note 2 10 2 2 8" xfId="46402"/>
    <cellStyle name="Note 2 10 2 2 9" xfId="46403"/>
    <cellStyle name="Note 2 10 2 3" xfId="46404"/>
    <cellStyle name="Note 2 10 2 4" xfId="46405"/>
    <cellStyle name="Note 2 10 2 5" xfId="46406"/>
    <cellStyle name="Note 2 10 2 6" xfId="46407"/>
    <cellStyle name="Note 2 10 2 7" xfId="46408"/>
    <cellStyle name="Note 2 10 2 8" xfId="46409"/>
    <cellStyle name="Note 2 10 2 9" xfId="46410"/>
    <cellStyle name="Note 2 10 3" xfId="46411"/>
    <cellStyle name="Note 2 10 3 10" xfId="46412"/>
    <cellStyle name="Note 2 10 3 11" xfId="46413"/>
    <cellStyle name="Note 2 10 3 2" xfId="46414"/>
    <cellStyle name="Note 2 10 3 3" xfId="46415"/>
    <cellStyle name="Note 2 10 3 4" xfId="46416"/>
    <cellStyle name="Note 2 10 3 5" xfId="46417"/>
    <cellStyle name="Note 2 10 3 6" xfId="46418"/>
    <cellStyle name="Note 2 10 3 7" xfId="46419"/>
    <cellStyle name="Note 2 10 3 8" xfId="46420"/>
    <cellStyle name="Note 2 10 3 9" xfId="46421"/>
    <cellStyle name="Note 2 10 4" xfId="46422"/>
    <cellStyle name="Note 2 10 5" xfId="46423"/>
    <cellStyle name="Note 2 10 6" xfId="46424"/>
    <cellStyle name="Note 2 10 7" xfId="46425"/>
    <cellStyle name="Note 2 10 8" xfId="46426"/>
    <cellStyle name="Note 2 10 9" xfId="46427"/>
    <cellStyle name="Note 2 11" xfId="46428"/>
    <cellStyle name="Note 2 11 10" xfId="46429"/>
    <cellStyle name="Note 2 11 11" xfId="46430"/>
    <cellStyle name="Note 2 11 2" xfId="46431"/>
    <cellStyle name="Note 2 11 3" xfId="46432"/>
    <cellStyle name="Note 2 11 4" xfId="46433"/>
    <cellStyle name="Note 2 11 5" xfId="46434"/>
    <cellStyle name="Note 2 11 6" xfId="46435"/>
    <cellStyle name="Note 2 11 7" xfId="46436"/>
    <cellStyle name="Note 2 11 8" xfId="46437"/>
    <cellStyle name="Note 2 11 9" xfId="46438"/>
    <cellStyle name="Note 2 12" xfId="46439"/>
    <cellStyle name="Note 2 13" xfId="46440"/>
    <cellStyle name="Note 2 2" xfId="46441"/>
    <cellStyle name="Note 2 2 10" xfId="46442"/>
    <cellStyle name="Note 2 2 10 10" xfId="46443"/>
    <cellStyle name="Note 2 2 10 11" xfId="46444"/>
    <cellStyle name="Note 2 2 10 2" xfId="46445"/>
    <cellStyle name="Note 2 2 10 3" xfId="46446"/>
    <cellStyle name="Note 2 2 10 4" xfId="46447"/>
    <cellStyle name="Note 2 2 10 5" xfId="46448"/>
    <cellStyle name="Note 2 2 10 6" xfId="46449"/>
    <cellStyle name="Note 2 2 10 7" xfId="46450"/>
    <cellStyle name="Note 2 2 10 8" xfId="46451"/>
    <cellStyle name="Note 2 2 10 9" xfId="46452"/>
    <cellStyle name="Note 2 2 11" xfId="46453"/>
    <cellStyle name="Note 2 2 12" xfId="46454"/>
    <cellStyle name="Note 2 2 2" xfId="46455"/>
    <cellStyle name="Note 2 2 2 10" xfId="46456"/>
    <cellStyle name="Note 2 2 2 11" xfId="46457"/>
    <cellStyle name="Note 2 2 2 12" xfId="46458"/>
    <cellStyle name="Note 2 2 2 13" xfId="46459"/>
    <cellStyle name="Note 2 2 2 2" xfId="46460"/>
    <cellStyle name="Note 2 2 2 2 10" xfId="46461"/>
    <cellStyle name="Note 2 2 2 2 11" xfId="46462"/>
    <cellStyle name="Note 2 2 2 2 12" xfId="46463"/>
    <cellStyle name="Note 2 2 2 2 2" xfId="46464"/>
    <cellStyle name="Note 2 2 2 2 2 10" xfId="46465"/>
    <cellStyle name="Note 2 2 2 2 2 11" xfId="46466"/>
    <cellStyle name="Note 2 2 2 2 2 2" xfId="46467"/>
    <cellStyle name="Note 2 2 2 2 2 2 10" xfId="46468"/>
    <cellStyle name="Note 2 2 2 2 2 2 11" xfId="46469"/>
    <cellStyle name="Note 2 2 2 2 2 2 2" xfId="46470"/>
    <cellStyle name="Note 2 2 2 2 2 2 3" xfId="46471"/>
    <cellStyle name="Note 2 2 2 2 2 2 4" xfId="46472"/>
    <cellStyle name="Note 2 2 2 2 2 2 5" xfId="46473"/>
    <cellStyle name="Note 2 2 2 2 2 2 6" xfId="46474"/>
    <cellStyle name="Note 2 2 2 2 2 2 7" xfId="46475"/>
    <cellStyle name="Note 2 2 2 2 2 2 8" xfId="46476"/>
    <cellStyle name="Note 2 2 2 2 2 2 9" xfId="46477"/>
    <cellStyle name="Note 2 2 2 2 2 3" xfId="46478"/>
    <cellStyle name="Note 2 2 2 2 2 4" xfId="46479"/>
    <cellStyle name="Note 2 2 2 2 2 5" xfId="46480"/>
    <cellStyle name="Note 2 2 2 2 2 6" xfId="46481"/>
    <cellStyle name="Note 2 2 2 2 2 7" xfId="46482"/>
    <cellStyle name="Note 2 2 2 2 2 8" xfId="46483"/>
    <cellStyle name="Note 2 2 2 2 2 9" xfId="46484"/>
    <cellStyle name="Note 2 2 2 2 3" xfId="46485"/>
    <cellStyle name="Note 2 2 2 2 3 10" xfId="46486"/>
    <cellStyle name="Note 2 2 2 2 3 11" xfId="46487"/>
    <cellStyle name="Note 2 2 2 2 3 2" xfId="46488"/>
    <cellStyle name="Note 2 2 2 2 3 3" xfId="46489"/>
    <cellStyle name="Note 2 2 2 2 3 4" xfId="46490"/>
    <cellStyle name="Note 2 2 2 2 3 5" xfId="46491"/>
    <cellStyle name="Note 2 2 2 2 3 6" xfId="46492"/>
    <cellStyle name="Note 2 2 2 2 3 7" xfId="46493"/>
    <cellStyle name="Note 2 2 2 2 3 8" xfId="46494"/>
    <cellStyle name="Note 2 2 2 2 3 9" xfId="46495"/>
    <cellStyle name="Note 2 2 2 2 4" xfId="46496"/>
    <cellStyle name="Note 2 2 2 2 5" xfId="46497"/>
    <cellStyle name="Note 2 2 2 2 6" xfId="46498"/>
    <cellStyle name="Note 2 2 2 2 7" xfId="46499"/>
    <cellStyle name="Note 2 2 2 2 8" xfId="46500"/>
    <cellStyle name="Note 2 2 2 2 9" xfId="46501"/>
    <cellStyle name="Note 2 2 2 3" xfId="46502"/>
    <cellStyle name="Note 2 2 2 3 10" xfId="46503"/>
    <cellStyle name="Note 2 2 2 3 11" xfId="46504"/>
    <cellStyle name="Note 2 2 2 3 2" xfId="46505"/>
    <cellStyle name="Note 2 2 2 3 2 10" xfId="46506"/>
    <cellStyle name="Note 2 2 2 3 2 11" xfId="46507"/>
    <cellStyle name="Note 2 2 2 3 2 2" xfId="46508"/>
    <cellStyle name="Note 2 2 2 3 2 3" xfId="46509"/>
    <cellStyle name="Note 2 2 2 3 2 4" xfId="46510"/>
    <cellStyle name="Note 2 2 2 3 2 5" xfId="46511"/>
    <cellStyle name="Note 2 2 2 3 2 6" xfId="46512"/>
    <cellStyle name="Note 2 2 2 3 2 7" xfId="46513"/>
    <cellStyle name="Note 2 2 2 3 2 8" xfId="46514"/>
    <cellStyle name="Note 2 2 2 3 2 9" xfId="46515"/>
    <cellStyle name="Note 2 2 2 3 3" xfId="46516"/>
    <cellStyle name="Note 2 2 2 3 4" xfId="46517"/>
    <cellStyle name="Note 2 2 2 3 5" xfId="46518"/>
    <cellStyle name="Note 2 2 2 3 6" xfId="46519"/>
    <cellStyle name="Note 2 2 2 3 7" xfId="46520"/>
    <cellStyle name="Note 2 2 2 3 8" xfId="46521"/>
    <cellStyle name="Note 2 2 2 3 9" xfId="46522"/>
    <cellStyle name="Note 2 2 2 4" xfId="46523"/>
    <cellStyle name="Note 2 2 2 4 10" xfId="46524"/>
    <cellStyle name="Note 2 2 2 4 11" xfId="46525"/>
    <cellStyle name="Note 2 2 2 4 2" xfId="46526"/>
    <cellStyle name="Note 2 2 2 4 3" xfId="46527"/>
    <cellStyle name="Note 2 2 2 4 4" xfId="46528"/>
    <cellStyle name="Note 2 2 2 4 5" xfId="46529"/>
    <cellStyle name="Note 2 2 2 4 6" xfId="46530"/>
    <cellStyle name="Note 2 2 2 4 7" xfId="46531"/>
    <cellStyle name="Note 2 2 2 4 8" xfId="46532"/>
    <cellStyle name="Note 2 2 2 4 9" xfId="46533"/>
    <cellStyle name="Note 2 2 2 5" xfId="46534"/>
    <cellStyle name="Note 2 2 2 6" xfId="46535"/>
    <cellStyle name="Note 2 2 2 7" xfId="46536"/>
    <cellStyle name="Note 2 2 2 8" xfId="46537"/>
    <cellStyle name="Note 2 2 2 9" xfId="46538"/>
    <cellStyle name="Note 2 2 3" xfId="46539"/>
    <cellStyle name="Note 2 2 3 10" xfId="46540"/>
    <cellStyle name="Note 2 2 3 11" xfId="46541"/>
    <cellStyle name="Note 2 2 3 12" xfId="46542"/>
    <cellStyle name="Note 2 2 3 13" xfId="46543"/>
    <cellStyle name="Note 2 2 3 2" xfId="46544"/>
    <cellStyle name="Note 2 2 3 2 10" xfId="46545"/>
    <cellStyle name="Note 2 2 3 2 11" xfId="46546"/>
    <cellStyle name="Note 2 2 3 2 12" xfId="46547"/>
    <cellStyle name="Note 2 2 3 2 2" xfId="46548"/>
    <cellStyle name="Note 2 2 3 2 2 10" xfId="46549"/>
    <cellStyle name="Note 2 2 3 2 2 11" xfId="46550"/>
    <cellStyle name="Note 2 2 3 2 2 2" xfId="46551"/>
    <cellStyle name="Note 2 2 3 2 2 2 10" xfId="46552"/>
    <cellStyle name="Note 2 2 3 2 2 2 11" xfId="46553"/>
    <cellStyle name="Note 2 2 3 2 2 2 2" xfId="46554"/>
    <cellStyle name="Note 2 2 3 2 2 2 3" xfId="46555"/>
    <cellStyle name="Note 2 2 3 2 2 2 4" xfId="46556"/>
    <cellStyle name="Note 2 2 3 2 2 2 5" xfId="46557"/>
    <cellStyle name="Note 2 2 3 2 2 2 6" xfId="46558"/>
    <cellStyle name="Note 2 2 3 2 2 2 7" xfId="46559"/>
    <cellStyle name="Note 2 2 3 2 2 2 8" xfId="46560"/>
    <cellStyle name="Note 2 2 3 2 2 2 9" xfId="46561"/>
    <cellStyle name="Note 2 2 3 2 2 3" xfId="46562"/>
    <cellStyle name="Note 2 2 3 2 2 4" xfId="46563"/>
    <cellStyle name="Note 2 2 3 2 2 5" xfId="46564"/>
    <cellStyle name="Note 2 2 3 2 2 6" xfId="46565"/>
    <cellStyle name="Note 2 2 3 2 2 7" xfId="46566"/>
    <cellStyle name="Note 2 2 3 2 2 8" xfId="46567"/>
    <cellStyle name="Note 2 2 3 2 2 9" xfId="46568"/>
    <cellStyle name="Note 2 2 3 2 3" xfId="46569"/>
    <cellStyle name="Note 2 2 3 2 3 10" xfId="46570"/>
    <cellStyle name="Note 2 2 3 2 3 11" xfId="46571"/>
    <cellStyle name="Note 2 2 3 2 3 2" xfId="46572"/>
    <cellStyle name="Note 2 2 3 2 3 3" xfId="46573"/>
    <cellStyle name="Note 2 2 3 2 3 4" xfId="46574"/>
    <cellStyle name="Note 2 2 3 2 3 5" xfId="46575"/>
    <cellStyle name="Note 2 2 3 2 3 6" xfId="46576"/>
    <cellStyle name="Note 2 2 3 2 3 7" xfId="46577"/>
    <cellStyle name="Note 2 2 3 2 3 8" xfId="46578"/>
    <cellStyle name="Note 2 2 3 2 3 9" xfId="46579"/>
    <cellStyle name="Note 2 2 3 2 4" xfId="46580"/>
    <cellStyle name="Note 2 2 3 2 5" xfId="46581"/>
    <cellStyle name="Note 2 2 3 2 6" xfId="46582"/>
    <cellStyle name="Note 2 2 3 2 7" xfId="46583"/>
    <cellStyle name="Note 2 2 3 2 8" xfId="46584"/>
    <cellStyle name="Note 2 2 3 2 9" xfId="46585"/>
    <cellStyle name="Note 2 2 3 3" xfId="46586"/>
    <cellStyle name="Note 2 2 3 3 10" xfId="46587"/>
    <cellStyle name="Note 2 2 3 3 11" xfId="46588"/>
    <cellStyle name="Note 2 2 3 3 2" xfId="46589"/>
    <cellStyle name="Note 2 2 3 3 2 10" xfId="46590"/>
    <cellStyle name="Note 2 2 3 3 2 11" xfId="46591"/>
    <cellStyle name="Note 2 2 3 3 2 2" xfId="46592"/>
    <cellStyle name="Note 2 2 3 3 2 3" xfId="46593"/>
    <cellStyle name="Note 2 2 3 3 2 4" xfId="46594"/>
    <cellStyle name="Note 2 2 3 3 2 5" xfId="46595"/>
    <cellStyle name="Note 2 2 3 3 2 6" xfId="46596"/>
    <cellStyle name="Note 2 2 3 3 2 7" xfId="46597"/>
    <cellStyle name="Note 2 2 3 3 2 8" xfId="46598"/>
    <cellStyle name="Note 2 2 3 3 2 9" xfId="46599"/>
    <cellStyle name="Note 2 2 3 3 3" xfId="46600"/>
    <cellStyle name="Note 2 2 3 3 4" xfId="46601"/>
    <cellStyle name="Note 2 2 3 3 5" xfId="46602"/>
    <cellStyle name="Note 2 2 3 3 6" xfId="46603"/>
    <cellStyle name="Note 2 2 3 3 7" xfId="46604"/>
    <cellStyle name="Note 2 2 3 3 8" xfId="46605"/>
    <cellStyle name="Note 2 2 3 3 9" xfId="46606"/>
    <cellStyle name="Note 2 2 3 4" xfId="46607"/>
    <cellStyle name="Note 2 2 3 4 10" xfId="46608"/>
    <cellStyle name="Note 2 2 3 4 11" xfId="46609"/>
    <cellStyle name="Note 2 2 3 4 2" xfId="46610"/>
    <cellStyle name="Note 2 2 3 4 3" xfId="46611"/>
    <cellStyle name="Note 2 2 3 4 4" xfId="46612"/>
    <cellStyle name="Note 2 2 3 4 5" xfId="46613"/>
    <cellStyle name="Note 2 2 3 4 6" xfId="46614"/>
    <cellStyle name="Note 2 2 3 4 7" xfId="46615"/>
    <cellStyle name="Note 2 2 3 4 8" xfId="46616"/>
    <cellStyle name="Note 2 2 3 4 9" xfId="46617"/>
    <cellStyle name="Note 2 2 3 5" xfId="46618"/>
    <cellStyle name="Note 2 2 3 6" xfId="46619"/>
    <cellStyle name="Note 2 2 3 7" xfId="46620"/>
    <cellStyle name="Note 2 2 3 8" xfId="46621"/>
    <cellStyle name="Note 2 2 3 9" xfId="46622"/>
    <cellStyle name="Note 2 2 4" xfId="46623"/>
    <cellStyle name="Note 2 2 4 10" xfId="46624"/>
    <cellStyle name="Note 2 2 4 11" xfId="46625"/>
    <cellStyle name="Note 2 2 4 12" xfId="46626"/>
    <cellStyle name="Note 2 2 4 13" xfId="46627"/>
    <cellStyle name="Note 2 2 4 2" xfId="46628"/>
    <cellStyle name="Note 2 2 4 2 10" xfId="46629"/>
    <cellStyle name="Note 2 2 4 2 11" xfId="46630"/>
    <cellStyle name="Note 2 2 4 2 12" xfId="46631"/>
    <cellStyle name="Note 2 2 4 2 2" xfId="46632"/>
    <cellStyle name="Note 2 2 4 2 2 10" xfId="46633"/>
    <cellStyle name="Note 2 2 4 2 2 11" xfId="46634"/>
    <cellStyle name="Note 2 2 4 2 2 2" xfId="46635"/>
    <cellStyle name="Note 2 2 4 2 2 2 10" xfId="46636"/>
    <cellStyle name="Note 2 2 4 2 2 2 11" xfId="46637"/>
    <cellStyle name="Note 2 2 4 2 2 2 2" xfId="46638"/>
    <cellStyle name="Note 2 2 4 2 2 2 3" xfId="46639"/>
    <cellStyle name="Note 2 2 4 2 2 2 4" xfId="46640"/>
    <cellStyle name="Note 2 2 4 2 2 2 5" xfId="46641"/>
    <cellStyle name="Note 2 2 4 2 2 2 6" xfId="46642"/>
    <cellStyle name="Note 2 2 4 2 2 2 7" xfId="46643"/>
    <cellStyle name="Note 2 2 4 2 2 2 8" xfId="46644"/>
    <cellStyle name="Note 2 2 4 2 2 2 9" xfId="46645"/>
    <cellStyle name="Note 2 2 4 2 2 3" xfId="46646"/>
    <cellStyle name="Note 2 2 4 2 2 4" xfId="46647"/>
    <cellStyle name="Note 2 2 4 2 2 5" xfId="46648"/>
    <cellStyle name="Note 2 2 4 2 2 6" xfId="46649"/>
    <cellStyle name="Note 2 2 4 2 2 7" xfId="46650"/>
    <cellStyle name="Note 2 2 4 2 2 8" xfId="46651"/>
    <cellStyle name="Note 2 2 4 2 2 9" xfId="46652"/>
    <cellStyle name="Note 2 2 4 2 3" xfId="46653"/>
    <cellStyle name="Note 2 2 4 2 3 10" xfId="46654"/>
    <cellStyle name="Note 2 2 4 2 3 11" xfId="46655"/>
    <cellStyle name="Note 2 2 4 2 3 2" xfId="46656"/>
    <cellStyle name="Note 2 2 4 2 3 3" xfId="46657"/>
    <cellStyle name="Note 2 2 4 2 3 4" xfId="46658"/>
    <cellStyle name="Note 2 2 4 2 3 5" xfId="46659"/>
    <cellStyle name="Note 2 2 4 2 3 6" xfId="46660"/>
    <cellStyle name="Note 2 2 4 2 3 7" xfId="46661"/>
    <cellStyle name="Note 2 2 4 2 3 8" xfId="46662"/>
    <cellStyle name="Note 2 2 4 2 3 9" xfId="46663"/>
    <cellStyle name="Note 2 2 4 2 4" xfId="46664"/>
    <cellStyle name="Note 2 2 4 2 5" xfId="46665"/>
    <cellStyle name="Note 2 2 4 2 6" xfId="46666"/>
    <cellStyle name="Note 2 2 4 2 7" xfId="46667"/>
    <cellStyle name="Note 2 2 4 2 8" xfId="46668"/>
    <cellStyle name="Note 2 2 4 2 9" xfId="46669"/>
    <cellStyle name="Note 2 2 4 3" xfId="46670"/>
    <cellStyle name="Note 2 2 4 3 10" xfId="46671"/>
    <cellStyle name="Note 2 2 4 3 11" xfId="46672"/>
    <cellStyle name="Note 2 2 4 3 2" xfId="46673"/>
    <cellStyle name="Note 2 2 4 3 2 10" xfId="46674"/>
    <cellStyle name="Note 2 2 4 3 2 11" xfId="46675"/>
    <cellStyle name="Note 2 2 4 3 2 2" xfId="46676"/>
    <cellStyle name="Note 2 2 4 3 2 3" xfId="46677"/>
    <cellStyle name="Note 2 2 4 3 2 4" xfId="46678"/>
    <cellStyle name="Note 2 2 4 3 2 5" xfId="46679"/>
    <cellStyle name="Note 2 2 4 3 2 6" xfId="46680"/>
    <cellStyle name="Note 2 2 4 3 2 7" xfId="46681"/>
    <cellStyle name="Note 2 2 4 3 2 8" xfId="46682"/>
    <cellStyle name="Note 2 2 4 3 2 9" xfId="46683"/>
    <cellStyle name="Note 2 2 4 3 3" xfId="46684"/>
    <cellStyle name="Note 2 2 4 3 4" xfId="46685"/>
    <cellStyle name="Note 2 2 4 3 5" xfId="46686"/>
    <cellStyle name="Note 2 2 4 3 6" xfId="46687"/>
    <cellStyle name="Note 2 2 4 3 7" xfId="46688"/>
    <cellStyle name="Note 2 2 4 3 8" xfId="46689"/>
    <cellStyle name="Note 2 2 4 3 9" xfId="46690"/>
    <cellStyle name="Note 2 2 4 4" xfId="46691"/>
    <cellStyle name="Note 2 2 4 4 10" xfId="46692"/>
    <cellStyle name="Note 2 2 4 4 11" xfId="46693"/>
    <cellStyle name="Note 2 2 4 4 2" xfId="46694"/>
    <cellStyle name="Note 2 2 4 4 3" xfId="46695"/>
    <cellStyle name="Note 2 2 4 4 4" xfId="46696"/>
    <cellStyle name="Note 2 2 4 4 5" xfId="46697"/>
    <cellStyle name="Note 2 2 4 4 6" xfId="46698"/>
    <cellStyle name="Note 2 2 4 4 7" xfId="46699"/>
    <cellStyle name="Note 2 2 4 4 8" xfId="46700"/>
    <cellStyle name="Note 2 2 4 4 9" xfId="46701"/>
    <cellStyle name="Note 2 2 4 5" xfId="46702"/>
    <cellStyle name="Note 2 2 4 6" xfId="46703"/>
    <cellStyle name="Note 2 2 4 7" xfId="46704"/>
    <cellStyle name="Note 2 2 4 8" xfId="46705"/>
    <cellStyle name="Note 2 2 4 9" xfId="46706"/>
    <cellStyle name="Note 2 2 5" xfId="46707"/>
    <cellStyle name="Note 2 2 5 10" xfId="46708"/>
    <cellStyle name="Note 2 2 5 11" xfId="46709"/>
    <cellStyle name="Note 2 2 5 12" xfId="46710"/>
    <cellStyle name="Note 2 2 5 13" xfId="46711"/>
    <cellStyle name="Note 2 2 5 2" xfId="46712"/>
    <cellStyle name="Note 2 2 5 2 10" xfId="46713"/>
    <cellStyle name="Note 2 2 5 2 11" xfId="46714"/>
    <cellStyle name="Note 2 2 5 2 12" xfId="46715"/>
    <cellStyle name="Note 2 2 5 2 2" xfId="46716"/>
    <cellStyle name="Note 2 2 5 2 2 10" xfId="46717"/>
    <cellStyle name="Note 2 2 5 2 2 11" xfId="46718"/>
    <cellStyle name="Note 2 2 5 2 2 2" xfId="46719"/>
    <cellStyle name="Note 2 2 5 2 2 2 10" xfId="46720"/>
    <cellStyle name="Note 2 2 5 2 2 2 11" xfId="46721"/>
    <cellStyle name="Note 2 2 5 2 2 2 2" xfId="46722"/>
    <cellStyle name="Note 2 2 5 2 2 2 3" xfId="46723"/>
    <cellStyle name="Note 2 2 5 2 2 2 4" xfId="46724"/>
    <cellStyle name="Note 2 2 5 2 2 2 5" xfId="46725"/>
    <cellStyle name="Note 2 2 5 2 2 2 6" xfId="46726"/>
    <cellStyle name="Note 2 2 5 2 2 2 7" xfId="46727"/>
    <cellStyle name="Note 2 2 5 2 2 2 8" xfId="46728"/>
    <cellStyle name="Note 2 2 5 2 2 2 9" xfId="46729"/>
    <cellStyle name="Note 2 2 5 2 2 3" xfId="46730"/>
    <cellStyle name="Note 2 2 5 2 2 4" xfId="46731"/>
    <cellStyle name="Note 2 2 5 2 2 5" xfId="46732"/>
    <cellStyle name="Note 2 2 5 2 2 6" xfId="46733"/>
    <cellStyle name="Note 2 2 5 2 2 7" xfId="46734"/>
    <cellStyle name="Note 2 2 5 2 2 8" xfId="46735"/>
    <cellStyle name="Note 2 2 5 2 2 9" xfId="46736"/>
    <cellStyle name="Note 2 2 5 2 3" xfId="46737"/>
    <cellStyle name="Note 2 2 5 2 3 10" xfId="46738"/>
    <cellStyle name="Note 2 2 5 2 3 11" xfId="46739"/>
    <cellStyle name="Note 2 2 5 2 3 2" xfId="46740"/>
    <cellStyle name="Note 2 2 5 2 3 3" xfId="46741"/>
    <cellStyle name="Note 2 2 5 2 3 4" xfId="46742"/>
    <cellStyle name="Note 2 2 5 2 3 5" xfId="46743"/>
    <cellStyle name="Note 2 2 5 2 3 6" xfId="46744"/>
    <cellStyle name="Note 2 2 5 2 3 7" xfId="46745"/>
    <cellStyle name="Note 2 2 5 2 3 8" xfId="46746"/>
    <cellStyle name="Note 2 2 5 2 3 9" xfId="46747"/>
    <cellStyle name="Note 2 2 5 2 4" xfId="46748"/>
    <cellStyle name="Note 2 2 5 2 5" xfId="46749"/>
    <cellStyle name="Note 2 2 5 2 6" xfId="46750"/>
    <cellStyle name="Note 2 2 5 2 7" xfId="46751"/>
    <cellStyle name="Note 2 2 5 2 8" xfId="46752"/>
    <cellStyle name="Note 2 2 5 2 9" xfId="46753"/>
    <cellStyle name="Note 2 2 5 3" xfId="46754"/>
    <cellStyle name="Note 2 2 5 3 10" xfId="46755"/>
    <cellStyle name="Note 2 2 5 3 11" xfId="46756"/>
    <cellStyle name="Note 2 2 5 3 2" xfId="46757"/>
    <cellStyle name="Note 2 2 5 3 2 10" xfId="46758"/>
    <cellStyle name="Note 2 2 5 3 2 11" xfId="46759"/>
    <cellStyle name="Note 2 2 5 3 2 2" xfId="46760"/>
    <cellStyle name="Note 2 2 5 3 2 3" xfId="46761"/>
    <cellStyle name="Note 2 2 5 3 2 4" xfId="46762"/>
    <cellStyle name="Note 2 2 5 3 2 5" xfId="46763"/>
    <cellStyle name="Note 2 2 5 3 2 6" xfId="46764"/>
    <cellStyle name="Note 2 2 5 3 2 7" xfId="46765"/>
    <cellStyle name="Note 2 2 5 3 2 8" xfId="46766"/>
    <cellStyle name="Note 2 2 5 3 2 9" xfId="46767"/>
    <cellStyle name="Note 2 2 5 3 3" xfId="46768"/>
    <cellStyle name="Note 2 2 5 3 4" xfId="46769"/>
    <cellStyle name="Note 2 2 5 3 5" xfId="46770"/>
    <cellStyle name="Note 2 2 5 3 6" xfId="46771"/>
    <cellStyle name="Note 2 2 5 3 7" xfId="46772"/>
    <cellStyle name="Note 2 2 5 3 8" xfId="46773"/>
    <cellStyle name="Note 2 2 5 3 9" xfId="46774"/>
    <cellStyle name="Note 2 2 5 4" xfId="46775"/>
    <cellStyle name="Note 2 2 5 4 10" xfId="46776"/>
    <cellStyle name="Note 2 2 5 4 11" xfId="46777"/>
    <cellStyle name="Note 2 2 5 4 2" xfId="46778"/>
    <cellStyle name="Note 2 2 5 4 3" xfId="46779"/>
    <cellStyle name="Note 2 2 5 4 4" xfId="46780"/>
    <cellStyle name="Note 2 2 5 4 5" xfId="46781"/>
    <cellStyle name="Note 2 2 5 4 6" xfId="46782"/>
    <cellStyle name="Note 2 2 5 4 7" xfId="46783"/>
    <cellStyle name="Note 2 2 5 4 8" xfId="46784"/>
    <cellStyle name="Note 2 2 5 4 9" xfId="46785"/>
    <cellStyle name="Note 2 2 5 5" xfId="46786"/>
    <cellStyle name="Note 2 2 5 6" xfId="46787"/>
    <cellStyle name="Note 2 2 5 7" xfId="46788"/>
    <cellStyle name="Note 2 2 5 8" xfId="46789"/>
    <cellStyle name="Note 2 2 5 9" xfId="46790"/>
    <cellStyle name="Note 2 2 6" xfId="46791"/>
    <cellStyle name="Note 2 2 6 10" xfId="46792"/>
    <cellStyle name="Note 2 2 6 11" xfId="46793"/>
    <cellStyle name="Note 2 2 6 12" xfId="46794"/>
    <cellStyle name="Note 2 2 6 13" xfId="46795"/>
    <cellStyle name="Note 2 2 6 2" xfId="46796"/>
    <cellStyle name="Note 2 2 6 2 10" xfId="46797"/>
    <cellStyle name="Note 2 2 6 2 11" xfId="46798"/>
    <cellStyle name="Note 2 2 6 2 12" xfId="46799"/>
    <cellStyle name="Note 2 2 6 2 2" xfId="46800"/>
    <cellStyle name="Note 2 2 6 2 2 10" xfId="46801"/>
    <cellStyle name="Note 2 2 6 2 2 11" xfId="46802"/>
    <cellStyle name="Note 2 2 6 2 2 2" xfId="46803"/>
    <cellStyle name="Note 2 2 6 2 2 2 10" xfId="46804"/>
    <cellStyle name="Note 2 2 6 2 2 2 11" xfId="46805"/>
    <cellStyle name="Note 2 2 6 2 2 2 2" xfId="46806"/>
    <cellStyle name="Note 2 2 6 2 2 2 3" xfId="46807"/>
    <cellStyle name="Note 2 2 6 2 2 2 4" xfId="46808"/>
    <cellStyle name="Note 2 2 6 2 2 2 5" xfId="46809"/>
    <cellStyle name="Note 2 2 6 2 2 2 6" xfId="46810"/>
    <cellStyle name="Note 2 2 6 2 2 2 7" xfId="46811"/>
    <cellStyle name="Note 2 2 6 2 2 2 8" xfId="46812"/>
    <cellStyle name="Note 2 2 6 2 2 2 9" xfId="46813"/>
    <cellStyle name="Note 2 2 6 2 2 3" xfId="46814"/>
    <cellStyle name="Note 2 2 6 2 2 4" xfId="46815"/>
    <cellStyle name="Note 2 2 6 2 2 5" xfId="46816"/>
    <cellStyle name="Note 2 2 6 2 2 6" xfId="46817"/>
    <cellStyle name="Note 2 2 6 2 2 7" xfId="46818"/>
    <cellStyle name="Note 2 2 6 2 2 8" xfId="46819"/>
    <cellStyle name="Note 2 2 6 2 2 9" xfId="46820"/>
    <cellStyle name="Note 2 2 6 2 3" xfId="46821"/>
    <cellStyle name="Note 2 2 6 2 3 10" xfId="46822"/>
    <cellStyle name="Note 2 2 6 2 3 11" xfId="46823"/>
    <cellStyle name="Note 2 2 6 2 3 2" xfId="46824"/>
    <cellStyle name="Note 2 2 6 2 3 3" xfId="46825"/>
    <cellStyle name="Note 2 2 6 2 3 4" xfId="46826"/>
    <cellStyle name="Note 2 2 6 2 3 5" xfId="46827"/>
    <cellStyle name="Note 2 2 6 2 3 6" xfId="46828"/>
    <cellStyle name="Note 2 2 6 2 3 7" xfId="46829"/>
    <cellStyle name="Note 2 2 6 2 3 8" xfId="46830"/>
    <cellStyle name="Note 2 2 6 2 3 9" xfId="46831"/>
    <cellStyle name="Note 2 2 6 2 4" xfId="46832"/>
    <cellStyle name="Note 2 2 6 2 5" xfId="46833"/>
    <cellStyle name="Note 2 2 6 2 6" xfId="46834"/>
    <cellStyle name="Note 2 2 6 2 7" xfId="46835"/>
    <cellStyle name="Note 2 2 6 2 8" xfId="46836"/>
    <cellStyle name="Note 2 2 6 2 9" xfId="46837"/>
    <cellStyle name="Note 2 2 6 3" xfId="46838"/>
    <cellStyle name="Note 2 2 6 3 10" xfId="46839"/>
    <cellStyle name="Note 2 2 6 3 11" xfId="46840"/>
    <cellStyle name="Note 2 2 6 3 2" xfId="46841"/>
    <cellStyle name="Note 2 2 6 3 2 10" xfId="46842"/>
    <cellStyle name="Note 2 2 6 3 2 11" xfId="46843"/>
    <cellStyle name="Note 2 2 6 3 2 2" xfId="46844"/>
    <cellStyle name="Note 2 2 6 3 2 3" xfId="46845"/>
    <cellStyle name="Note 2 2 6 3 2 4" xfId="46846"/>
    <cellStyle name="Note 2 2 6 3 2 5" xfId="46847"/>
    <cellStyle name="Note 2 2 6 3 2 6" xfId="46848"/>
    <cellStyle name="Note 2 2 6 3 2 7" xfId="46849"/>
    <cellStyle name="Note 2 2 6 3 2 8" xfId="46850"/>
    <cellStyle name="Note 2 2 6 3 2 9" xfId="46851"/>
    <cellStyle name="Note 2 2 6 3 3" xfId="46852"/>
    <cellStyle name="Note 2 2 6 3 4" xfId="46853"/>
    <cellStyle name="Note 2 2 6 3 5" xfId="46854"/>
    <cellStyle name="Note 2 2 6 3 6" xfId="46855"/>
    <cellStyle name="Note 2 2 6 3 7" xfId="46856"/>
    <cellStyle name="Note 2 2 6 3 8" xfId="46857"/>
    <cellStyle name="Note 2 2 6 3 9" xfId="46858"/>
    <cellStyle name="Note 2 2 6 4" xfId="46859"/>
    <cellStyle name="Note 2 2 6 4 10" xfId="46860"/>
    <cellStyle name="Note 2 2 6 4 11" xfId="46861"/>
    <cellStyle name="Note 2 2 6 4 2" xfId="46862"/>
    <cellStyle name="Note 2 2 6 4 3" xfId="46863"/>
    <cellStyle name="Note 2 2 6 4 4" xfId="46864"/>
    <cellStyle name="Note 2 2 6 4 5" xfId="46865"/>
    <cellStyle name="Note 2 2 6 4 6" xfId="46866"/>
    <cellStyle name="Note 2 2 6 4 7" xfId="46867"/>
    <cellStyle name="Note 2 2 6 4 8" xfId="46868"/>
    <cellStyle name="Note 2 2 6 4 9" xfId="46869"/>
    <cellStyle name="Note 2 2 6 5" xfId="46870"/>
    <cellStyle name="Note 2 2 6 6" xfId="46871"/>
    <cellStyle name="Note 2 2 6 7" xfId="46872"/>
    <cellStyle name="Note 2 2 6 8" xfId="46873"/>
    <cellStyle name="Note 2 2 6 9" xfId="46874"/>
    <cellStyle name="Note 2 2 7" xfId="46875"/>
    <cellStyle name="Note 2 2 7 10" xfId="46876"/>
    <cellStyle name="Note 2 2 7 11" xfId="46877"/>
    <cellStyle name="Note 2 2 7 12" xfId="46878"/>
    <cellStyle name="Note 2 2 7 13" xfId="46879"/>
    <cellStyle name="Note 2 2 7 2" xfId="46880"/>
    <cellStyle name="Note 2 2 7 2 10" xfId="46881"/>
    <cellStyle name="Note 2 2 7 2 11" xfId="46882"/>
    <cellStyle name="Note 2 2 7 2 12" xfId="46883"/>
    <cellStyle name="Note 2 2 7 2 2" xfId="46884"/>
    <cellStyle name="Note 2 2 7 2 2 10" xfId="46885"/>
    <cellStyle name="Note 2 2 7 2 2 11" xfId="46886"/>
    <cellStyle name="Note 2 2 7 2 2 2" xfId="46887"/>
    <cellStyle name="Note 2 2 7 2 2 2 10" xfId="46888"/>
    <cellStyle name="Note 2 2 7 2 2 2 11" xfId="46889"/>
    <cellStyle name="Note 2 2 7 2 2 2 2" xfId="46890"/>
    <cellStyle name="Note 2 2 7 2 2 2 3" xfId="46891"/>
    <cellStyle name="Note 2 2 7 2 2 2 4" xfId="46892"/>
    <cellStyle name="Note 2 2 7 2 2 2 5" xfId="46893"/>
    <cellStyle name="Note 2 2 7 2 2 2 6" xfId="46894"/>
    <cellStyle name="Note 2 2 7 2 2 2 7" xfId="46895"/>
    <cellStyle name="Note 2 2 7 2 2 2 8" xfId="46896"/>
    <cellStyle name="Note 2 2 7 2 2 2 9" xfId="46897"/>
    <cellStyle name="Note 2 2 7 2 2 3" xfId="46898"/>
    <cellStyle name="Note 2 2 7 2 2 4" xfId="46899"/>
    <cellStyle name="Note 2 2 7 2 2 5" xfId="46900"/>
    <cellStyle name="Note 2 2 7 2 2 6" xfId="46901"/>
    <cellStyle name="Note 2 2 7 2 2 7" xfId="46902"/>
    <cellStyle name="Note 2 2 7 2 2 8" xfId="46903"/>
    <cellStyle name="Note 2 2 7 2 2 9" xfId="46904"/>
    <cellStyle name="Note 2 2 7 2 3" xfId="46905"/>
    <cellStyle name="Note 2 2 7 2 3 10" xfId="46906"/>
    <cellStyle name="Note 2 2 7 2 3 11" xfId="46907"/>
    <cellStyle name="Note 2 2 7 2 3 2" xfId="46908"/>
    <cellStyle name="Note 2 2 7 2 3 3" xfId="46909"/>
    <cellStyle name="Note 2 2 7 2 3 4" xfId="46910"/>
    <cellStyle name="Note 2 2 7 2 3 5" xfId="46911"/>
    <cellStyle name="Note 2 2 7 2 3 6" xfId="46912"/>
    <cellStyle name="Note 2 2 7 2 3 7" xfId="46913"/>
    <cellStyle name="Note 2 2 7 2 3 8" xfId="46914"/>
    <cellStyle name="Note 2 2 7 2 3 9" xfId="46915"/>
    <cellStyle name="Note 2 2 7 2 4" xfId="46916"/>
    <cellStyle name="Note 2 2 7 2 5" xfId="46917"/>
    <cellStyle name="Note 2 2 7 2 6" xfId="46918"/>
    <cellStyle name="Note 2 2 7 2 7" xfId="46919"/>
    <cellStyle name="Note 2 2 7 2 8" xfId="46920"/>
    <cellStyle name="Note 2 2 7 2 9" xfId="46921"/>
    <cellStyle name="Note 2 2 7 3" xfId="46922"/>
    <cellStyle name="Note 2 2 7 3 10" xfId="46923"/>
    <cellStyle name="Note 2 2 7 3 11" xfId="46924"/>
    <cellStyle name="Note 2 2 7 3 2" xfId="46925"/>
    <cellStyle name="Note 2 2 7 3 2 10" xfId="46926"/>
    <cellStyle name="Note 2 2 7 3 2 11" xfId="46927"/>
    <cellStyle name="Note 2 2 7 3 2 2" xfId="46928"/>
    <cellStyle name="Note 2 2 7 3 2 3" xfId="46929"/>
    <cellStyle name="Note 2 2 7 3 2 4" xfId="46930"/>
    <cellStyle name="Note 2 2 7 3 2 5" xfId="46931"/>
    <cellStyle name="Note 2 2 7 3 2 6" xfId="46932"/>
    <cellStyle name="Note 2 2 7 3 2 7" xfId="46933"/>
    <cellStyle name="Note 2 2 7 3 2 8" xfId="46934"/>
    <cellStyle name="Note 2 2 7 3 2 9" xfId="46935"/>
    <cellStyle name="Note 2 2 7 3 3" xfId="46936"/>
    <cellStyle name="Note 2 2 7 3 4" xfId="46937"/>
    <cellStyle name="Note 2 2 7 3 5" xfId="46938"/>
    <cellStyle name="Note 2 2 7 3 6" xfId="46939"/>
    <cellStyle name="Note 2 2 7 3 7" xfId="46940"/>
    <cellStyle name="Note 2 2 7 3 8" xfId="46941"/>
    <cellStyle name="Note 2 2 7 3 9" xfId="46942"/>
    <cellStyle name="Note 2 2 7 4" xfId="46943"/>
    <cellStyle name="Note 2 2 7 4 10" xfId="46944"/>
    <cellStyle name="Note 2 2 7 4 11" xfId="46945"/>
    <cellStyle name="Note 2 2 7 4 2" xfId="46946"/>
    <cellStyle name="Note 2 2 7 4 3" xfId="46947"/>
    <cellStyle name="Note 2 2 7 4 4" xfId="46948"/>
    <cellStyle name="Note 2 2 7 4 5" xfId="46949"/>
    <cellStyle name="Note 2 2 7 4 6" xfId="46950"/>
    <cellStyle name="Note 2 2 7 4 7" xfId="46951"/>
    <cellStyle name="Note 2 2 7 4 8" xfId="46952"/>
    <cellStyle name="Note 2 2 7 4 9" xfId="46953"/>
    <cellStyle name="Note 2 2 7 5" xfId="46954"/>
    <cellStyle name="Note 2 2 7 6" xfId="46955"/>
    <cellStyle name="Note 2 2 7 7" xfId="46956"/>
    <cellStyle name="Note 2 2 7 8" xfId="46957"/>
    <cellStyle name="Note 2 2 7 9" xfId="46958"/>
    <cellStyle name="Note 2 2 8" xfId="46959"/>
    <cellStyle name="Note 2 2 8 10" xfId="46960"/>
    <cellStyle name="Note 2 2 8 11" xfId="46961"/>
    <cellStyle name="Note 2 2 8 12" xfId="46962"/>
    <cellStyle name="Note 2 2 8 13" xfId="46963"/>
    <cellStyle name="Note 2 2 8 2" xfId="46964"/>
    <cellStyle name="Note 2 2 8 2 10" xfId="46965"/>
    <cellStyle name="Note 2 2 8 2 11" xfId="46966"/>
    <cellStyle name="Note 2 2 8 2 12" xfId="46967"/>
    <cellStyle name="Note 2 2 8 2 2" xfId="46968"/>
    <cellStyle name="Note 2 2 8 2 2 10" xfId="46969"/>
    <cellStyle name="Note 2 2 8 2 2 11" xfId="46970"/>
    <cellStyle name="Note 2 2 8 2 2 2" xfId="46971"/>
    <cellStyle name="Note 2 2 8 2 2 2 10" xfId="46972"/>
    <cellStyle name="Note 2 2 8 2 2 2 11" xfId="46973"/>
    <cellStyle name="Note 2 2 8 2 2 2 2" xfId="46974"/>
    <cellStyle name="Note 2 2 8 2 2 2 3" xfId="46975"/>
    <cellStyle name="Note 2 2 8 2 2 2 4" xfId="46976"/>
    <cellStyle name="Note 2 2 8 2 2 2 5" xfId="46977"/>
    <cellStyle name="Note 2 2 8 2 2 2 6" xfId="46978"/>
    <cellStyle name="Note 2 2 8 2 2 2 7" xfId="46979"/>
    <cellStyle name="Note 2 2 8 2 2 2 8" xfId="46980"/>
    <cellStyle name="Note 2 2 8 2 2 2 9" xfId="46981"/>
    <cellStyle name="Note 2 2 8 2 2 3" xfId="46982"/>
    <cellStyle name="Note 2 2 8 2 2 4" xfId="46983"/>
    <cellStyle name="Note 2 2 8 2 2 5" xfId="46984"/>
    <cellStyle name="Note 2 2 8 2 2 6" xfId="46985"/>
    <cellStyle name="Note 2 2 8 2 2 7" xfId="46986"/>
    <cellStyle name="Note 2 2 8 2 2 8" xfId="46987"/>
    <cellStyle name="Note 2 2 8 2 2 9" xfId="46988"/>
    <cellStyle name="Note 2 2 8 2 3" xfId="46989"/>
    <cellStyle name="Note 2 2 8 2 3 10" xfId="46990"/>
    <cellStyle name="Note 2 2 8 2 3 11" xfId="46991"/>
    <cellStyle name="Note 2 2 8 2 3 2" xfId="46992"/>
    <cellStyle name="Note 2 2 8 2 3 3" xfId="46993"/>
    <cellStyle name="Note 2 2 8 2 3 4" xfId="46994"/>
    <cellStyle name="Note 2 2 8 2 3 5" xfId="46995"/>
    <cellStyle name="Note 2 2 8 2 3 6" xfId="46996"/>
    <cellStyle name="Note 2 2 8 2 3 7" xfId="46997"/>
    <cellStyle name="Note 2 2 8 2 3 8" xfId="46998"/>
    <cellStyle name="Note 2 2 8 2 3 9" xfId="46999"/>
    <cellStyle name="Note 2 2 8 2 4" xfId="47000"/>
    <cellStyle name="Note 2 2 8 2 5" xfId="47001"/>
    <cellStyle name="Note 2 2 8 2 6" xfId="47002"/>
    <cellStyle name="Note 2 2 8 2 7" xfId="47003"/>
    <cellStyle name="Note 2 2 8 2 8" xfId="47004"/>
    <cellStyle name="Note 2 2 8 2 9" xfId="47005"/>
    <cellStyle name="Note 2 2 8 3" xfId="47006"/>
    <cellStyle name="Note 2 2 8 3 10" xfId="47007"/>
    <cellStyle name="Note 2 2 8 3 11" xfId="47008"/>
    <cellStyle name="Note 2 2 8 3 2" xfId="47009"/>
    <cellStyle name="Note 2 2 8 3 2 10" xfId="47010"/>
    <cellStyle name="Note 2 2 8 3 2 11" xfId="47011"/>
    <cellStyle name="Note 2 2 8 3 2 2" xfId="47012"/>
    <cellStyle name="Note 2 2 8 3 2 3" xfId="47013"/>
    <cellStyle name="Note 2 2 8 3 2 4" xfId="47014"/>
    <cellStyle name="Note 2 2 8 3 2 5" xfId="47015"/>
    <cellStyle name="Note 2 2 8 3 2 6" xfId="47016"/>
    <cellStyle name="Note 2 2 8 3 2 7" xfId="47017"/>
    <cellStyle name="Note 2 2 8 3 2 8" xfId="47018"/>
    <cellStyle name="Note 2 2 8 3 2 9" xfId="47019"/>
    <cellStyle name="Note 2 2 8 3 3" xfId="47020"/>
    <cellStyle name="Note 2 2 8 3 4" xfId="47021"/>
    <cellStyle name="Note 2 2 8 3 5" xfId="47022"/>
    <cellStyle name="Note 2 2 8 3 6" xfId="47023"/>
    <cellStyle name="Note 2 2 8 3 7" xfId="47024"/>
    <cellStyle name="Note 2 2 8 3 8" xfId="47025"/>
    <cellStyle name="Note 2 2 8 3 9" xfId="47026"/>
    <cellStyle name="Note 2 2 8 4" xfId="47027"/>
    <cellStyle name="Note 2 2 8 4 10" xfId="47028"/>
    <cellStyle name="Note 2 2 8 4 11" xfId="47029"/>
    <cellStyle name="Note 2 2 8 4 2" xfId="47030"/>
    <cellStyle name="Note 2 2 8 4 3" xfId="47031"/>
    <cellStyle name="Note 2 2 8 4 4" xfId="47032"/>
    <cellStyle name="Note 2 2 8 4 5" xfId="47033"/>
    <cellStyle name="Note 2 2 8 4 6" xfId="47034"/>
    <cellStyle name="Note 2 2 8 4 7" xfId="47035"/>
    <cellStyle name="Note 2 2 8 4 8" xfId="47036"/>
    <cellStyle name="Note 2 2 8 4 9" xfId="47037"/>
    <cellStyle name="Note 2 2 8 5" xfId="47038"/>
    <cellStyle name="Note 2 2 8 6" xfId="47039"/>
    <cellStyle name="Note 2 2 8 7" xfId="47040"/>
    <cellStyle name="Note 2 2 8 8" xfId="47041"/>
    <cellStyle name="Note 2 2 8 9" xfId="47042"/>
    <cellStyle name="Note 2 2 9" xfId="47043"/>
    <cellStyle name="Note 2 2 9 10" xfId="47044"/>
    <cellStyle name="Note 2 2 9 11" xfId="47045"/>
    <cellStyle name="Note 2 2 9 12" xfId="47046"/>
    <cellStyle name="Note 2 2 9 2" xfId="47047"/>
    <cellStyle name="Note 2 2 9 2 10" xfId="47048"/>
    <cellStyle name="Note 2 2 9 2 11" xfId="47049"/>
    <cellStyle name="Note 2 2 9 2 2" xfId="47050"/>
    <cellStyle name="Note 2 2 9 2 2 10" xfId="47051"/>
    <cellStyle name="Note 2 2 9 2 2 11" xfId="47052"/>
    <cellStyle name="Note 2 2 9 2 2 2" xfId="47053"/>
    <cellStyle name="Note 2 2 9 2 2 3" xfId="47054"/>
    <cellStyle name="Note 2 2 9 2 2 4" xfId="47055"/>
    <cellStyle name="Note 2 2 9 2 2 5" xfId="47056"/>
    <cellStyle name="Note 2 2 9 2 2 6" xfId="47057"/>
    <cellStyle name="Note 2 2 9 2 2 7" xfId="47058"/>
    <cellStyle name="Note 2 2 9 2 2 8" xfId="47059"/>
    <cellStyle name="Note 2 2 9 2 2 9" xfId="47060"/>
    <cellStyle name="Note 2 2 9 2 3" xfId="47061"/>
    <cellStyle name="Note 2 2 9 2 4" xfId="47062"/>
    <cellStyle name="Note 2 2 9 2 5" xfId="47063"/>
    <cellStyle name="Note 2 2 9 2 6" xfId="47064"/>
    <cellStyle name="Note 2 2 9 2 7" xfId="47065"/>
    <cellStyle name="Note 2 2 9 2 8" xfId="47066"/>
    <cellStyle name="Note 2 2 9 2 9" xfId="47067"/>
    <cellStyle name="Note 2 2 9 3" xfId="47068"/>
    <cellStyle name="Note 2 2 9 3 10" xfId="47069"/>
    <cellStyle name="Note 2 2 9 3 11" xfId="47070"/>
    <cellStyle name="Note 2 2 9 3 2" xfId="47071"/>
    <cellStyle name="Note 2 2 9 3 3" xfId="47072"/>
    <cellStyle name="Note 2 2 9 3 4" xfId="47073"/>
    <cellStyle name="Note 2 2 9 3 5" xfId="47074"/>
    <cellStyle name="Note 2 2 9 3 6" xfId="47075"/>
    <cellStyle name="Note 2 2 9 3 7" xfId="47076"/>
    <cellStyle name="Note 2 2 9 3 8" xfId="47077"/>
    <cellStyle name="Note 2 2 9 3 9" xfId="47078"/>
    <cellStyle name="Note 2 2 9 4" xfId="47079"/>
    <cellStyle name="Note 2 2 9 5" xfId="47080"/>
    <cellStyle name="Note 2 2 9 6" xfId="47081"/>
    <cellStyle name="Note 2 2 9 7" xfId="47082"/>
    <cellStyle name="Note 2 2 9 8" xfId="47083"/>
    <cellStyle name="Note 2 2 9 9" xfId="47084"/>
    <cellStyle name="Note 2 3" xfId="47085"/>
    <cellStyle name="Note 2 3 10" xfId="47086"/>
    <cellStyle name="Note 2 3 11" xfId="47087"/>
    <cellStyle name="Note 2 3 12" xfId="47088"/>
    <cellStyle name="Note 2 3 13" xfId="47089"/>
    <cellStyle name="Note 2 3 2" xfId="47090"/>
    <cellStyle name="Note 2 3 2 10" xfId="47091"/>
    <cellStyle name="Note 2 3 2 11" xfId="47092"/>
    <cellStyle name="Note 2 3 2 12" xfId="47093"/>
    <cellStyle name="Note 2 3 2 2" xfId="47094"/>
    <cellStyle name="Note 2 3 2 2 10" xfId="47095"/>
    <cellStyle name="Note 2 3 2 2 11" xfId="47096"/>
    <cellStyle name="Note 2 3 2 2 2" xfId="47097"/>
    <cellStyle name="Note 2 3 2 2 2 10" xfId="47098"/>
    <cellStyle name="Note 2 3 2 2 2 11" xfId="47099"/>
    <cellStyle name="Note 2 3 2 2 2 2" xfId="47100"/>
    <cellStyle name="Note 2 3 2 2 2 3" xfId="47101"/>
    <cellStyle name="Note 2 3 2 2 2 4" xfId="47102"/>
    <cellStyle name="Note 2 3 2 2 2 5" xfId="47103"/>
    <cellStyle name="Note 2 3 2 2 2 6" xfId="47104"/>
    <cellStyle name="Note 2 3 2 2 2 7" xfId="47105"/>
    <cellStyle name="Note 2 3 2 2 2 8" xfId="47106"/>
    <cellStyle name="Note 2 3 2 2 2 9" xfId="47107"/>
    <cellStyle name="Note 2 3 2 2 3" xfId="47108"/>
    <cellStyle name="Note 2 3 2 2 4" xfId="47109"/>
    <cellStyle name="Note 2 3 2 2 5" xfId="47110"/>
    <cellStyle name="Note 2 3 2 2 6" xfId="47111"/>
    <cellStyle name="Note 2 3 2 2 7" xfId="47112"/>
    <cellStyle name="Note 2 3 2 2 8" xfId="47113"/>
    <cellStyle name="Note 2 3 2 2 9" xfId="47114"/>
    <cellStyle name="Note 2 3 2 3" xfId="47115"/>
    <cellStyle name="Note 2 3 2 3 10" xfId="47116"/>
    <cellStyle name="Note 2 3 2 3 11" xfId="47117"/>
    <cellStyle name="Note 2 3 2 3 2" xfId="47118"/>
    <cellStyle name="Note 2 3 2 3 3" xfId="47119"/>
    <cellStyle name="Note 2 3 2 3 4" xfId="47120"/>
    <cellStyle name="Note 2 3 2 3 5" xfId="47121"/>
    <cellStyle name="Note 2 3 2 3 6" xfId="47122"/>
    <cellStyle name="Note 2 3 2 3 7" xfId="47123"/>
    <cellStyle name="Note 2 3 2 3 8" xfId="47124"/>
    <cellStyle name="Note 2 3 2 3 9" xfId="47125"/>
    <cellStyle name="Note 2 3 2 4" xfId="47126"/>
    <cellStyle name="Note 2 3 2 5" xfId="47127"/>
    <cellStyle name="Note 2 3 2 6" xfId="47128"/>
    <cellStyle name="Note 2 3 2 7" xfId="47129"/>
    <cellStyle name="Note 2 3 2 8" xfId="47130"/>
    <cellStyle name="Note 2 3 2 9" xfId="47131"/>
    <cellStyle name="Note 2 3 3" xfId="47132"/>
    <cellStyle name="Note 2 3 3 10" xfId="47133"/>
    <cellStyle name="Note 2 3 3 11" xfId="47134"/>
    <cellStyle name="Note 2 3 3 2" xfId="47135"/>
    <cellStyle name="Note 2 3 3 2 10" xfId="47136"/>
    <cellStyle name="Note 2 3 3 2 11" xfId="47137"/>
    <cellStyle name="Note 2 3 3 2 2" xfId="47138"/>
    <cellStyle name="Note 2 3 3 2 3" xfId="47139"/>
    <cellStyle name="Note 2 3 3 2 4" xfId="47140"/>
    <cellStyle name="Note 2 3 3 2 5" xfId="47141"/>
    <cellStyle name="Note 2 3 3 2 6" xfId="47142"/>
    <cellStyle name="Note 2 3 3 2 7" xfId="47143"/>
    <cellStyle name="Note 2 3 3 2 8" xfId="47144"/>
    <cellStyle name="Note 2 3 3 2 9" xfId="47145"/>
    <cellStyle name="Note 2 3 3 3" xfId="47146"/>
    <cellStyle name="Note 2 3 3 4" xfId="47147"/>
    <cellStyle name="Note 2 3 3 5" xfId="47148"/>
    <cellStyle name="Note 2 3 3 6" xfId="47149"/>
    <cellStyle name="Note 2 3 3 7" xfId="47150"/>
    <cellStyle name="Note 2 3 3 8" xfId="47151"/>
    <cellStyle name="Note 2 3 3 9" xfId="47152"/>
    <cellStyle name="Note 2 3 4" xfId="47153"/>
    <cellStyle name="Note 2 3 4 10" xfId="47154"/>
    <cellStyle name="Note 2 3 4 11" xfId="47155"/>
    <cellStyle name="Note 2 3 4 2" xfId="47156"/>
    <cellStyle name="Note 2 3 4 3" xfId="47157"/>
    <cellStyle name="Note 2 3 4 4" xfId="47158"/>
    <cellStyle name="Note 2 3 4 5" xfId="47159"/>
    <cellStyle name="Note 2 3 4 6" xfId="47160"/>
    <cellStyle name="Note 2 3 4 7" xfId="47161"/>
    <cellStyle name="Note 2 3 4 8" xfId="47162"/>
    <cellStyle name="Note 2 3 4 9" xfId="47163"/>
    <cellStyle name="Note 2 3 5" xfId="47164"/>
    <cellStyle name="Note 2 3 6" xfId="47165"/>
    <cellStyle name="Note 2 3 7" xfId="47166"/>
    <cellStyle name="Note 2 3 8" xfId="47167"/>
    <cellStyle name="Note 2 3 9" xfId="47168"/>
    <cellStyle name="Note 2 4" xfId="47169"/>
    <cellStyle name="Note 2 4 10" xfId="47170"/>
    <cellStyle name="Note 2 4 11" xfId="47171"/>
    <cellStyle name="Note 2 4 12" xfId="47172"/>
    <cellStyle name="Note 2 4 13" xfId="47173"/>
    <cellStyle name="Note 2 4 2" xfId="47174"/>
    <cellStyle name="Note 2 4 2 10" xfId="47175"/>
    <cellStyle name="Note 2 4 2 11" xfId="47176"/>
    <cellStyle name="Note 2 4 2 12" xfId="47177"/>
    <cellStyle name="Note 2 4 2 2" xfId="47178"/>
    <cellStyle name="Note 2 4 2 2 10" xfId="47179"/>
    <cellStyle name="Note 2 4 2 2 11" xfId="47180"/>
    <cellStyle name="Note 2 4 2 2 2" xfId="47181"/>
    <cellStyle name="Note 2 4 2 2 2 10" xfId="47182"/>
    <cellStyle name="Note 2 4 2 2 2 11" xfId="47183"/>
    <cellStyle name="Note 2 4 2 2 2 2" xfId="47184"/>
    <cellStyle name="Note 2 4 2 2 2 3" xfId="47185"/>
    <cellStyle name="Note 2 4 2 2 2 4" xfId="47186"/>
    <cellStyle name="Note 2 4 2 2 2 5" xfId="47187"/>
    <cellStyle name="Note 2 4 2 2 2 6" xfId="47188"/>
    <cellStyle name="Note 2 4 2 2 2 7" xfId="47189"/>
    <cellStyle name="Note 2 4 2 2 2 8" xfId="47190"/>
    <cellStyle name="Note 2 4 2 2 2 9" xfId="47191"/>
    <cellStyle name="Note 2 4 2 2 3" xfId="47192"/>
    <cellStyle name="Note 2 4 2 2 4" xfId="47193"/>
    <cellStyle name="Note 2 4 2 2 5" xfId="47194"/>
    <cellStyle name="Note 2 4 2 2 6" xfId="47195"/>
    <cellStyle name="Note 2 4 2 2 7" xfId="47196"/>
    <cellStyle name="Note 2 4 2 2 8" xfId="47197"/>
    <cellStyle name="Note 2 4 2 2 9" xfId="47198"/>
    <cellStyle name="Note 2 4 2 3" xfId="47199"/>
    <cellStyle name="Note 2 4 2 3 10" xfId="47200"/>
    <cellStyle name="Note 2 4 2 3 11" xfId="47201"/>
    <cellStyle name="Note 2 4 2 3 2" xfId="47202"/>
    <cellStyle name="Note 2 4 2 3 3" xfId="47203"/>
    <cellStyle name="Note 2 4 2 3 4" xfId="47204"/>
    <cellStyle name="Note 2 4 2 3 5" xfId="47205"/>
    <cellStyle name="Note 2 4 2 3 6" xfId="47206"/>
    <cellStyle name="Note 2 4 2 3 7" xfId="47207"/>
    <cellStyle name="Note 2 4 2 3 8" xfId="47208"/>
    <cellStyle name="Note 2 4 2 3 9" xfId="47209"/>
    <cellStyle name="Note 2 4 2 4" xfId="47210"/>
    <cellStyle name="Note 2 4 2 5" xfId="47211"/>
    <cellStyle name="Note 2 4 2 6" xfId="47212"/>
    <cellStyle name="Note 2 4 2 7" xfId="47213"/>
    <cellStyle name="Note 2 4 2 8" xfId="47214"/>
    <cellStyle name="Note 2 4 2 9" xfId="47215"/>
    <cellStyle name="Note 2 4 3" xfId="47216"/>
    <cellStyle name="Note 2 4 3 10" xfId="47217"/>
    <cellStyle name="Note 2 4 3 11" xfId="47218"/>
    <cellStyle name="Note 2 4 3 2" xfId="47219"/>
    <cellStyle name="Note 2 4 3 2 10" xfId="47220"/>
    <cellStyle name="Note 2 4 3 2 11" xfId="47221"/>
    <cellStyle name="Note 2 4 3 2 2" xfId="47222"/>
    <cellStyle name="Note 2 4 3 2 3" xfId="47223"/>
    <cellStyle name="Note 2 4 3 2 4" xfId="47224"/>
    <cellStyle name="Note 2 4 3 2 5" xfId="47225"/>
    <cellStyle name="Note 2 4 3 2 6" xfId="47226"/>
    <cellStyle name="Note 2 4 3 2 7" xfId="47227"/>
    <cellStyle name="Note 2 4 3 2 8" xfId="47228"/>
    <cellStyle name="Note 2 4 3 2 9" xfId="47229"/>
    <cellStyle name="Note 2 4 3 3" xfId="47230"/>
    <cellStyle name="Note 2 4 3 4" xfId="47231"/>
    <cellStyle name="Note 2 4 3 5" xfId="47232"/>
    <cellStyle name="Note 2 4 3 6" xfId="47233"/>
    <cellStyle name="Note 2 4 3 7" xfId="47234"/>
    <cellStyle name="Note 2 4 3 8" xfId="47235"/>
    <cellStyle name="Note 2 4 3 9" xfId="47236"/>
    <cellStyle name="Note 2 4 4" xfId="47237"/>
    <cellStyle name="Note 2 4 4 10" xfId="47238"/>
    <cellStyle name="Note 2 4 4 11" xfId="47239"/>
    <cellStyle name="Note 2 4 4 2" xfId="47240"/>
    <cellStyle name="Note 2 4 4 3" xfId="47241"/>
    <cellStyle name="Note 2 4 4 4" xfId="47242"/>
    <cellStyle name="Note 2 4 4 5" xfId="47243"/>
    <cellStyle name="Note 2 4 4 6" xfId="47244"/>
    <cellStyle name="Note 2 4 4 7" xfId="47245"/>
    <cellStyle name="Note 2 4 4 8" xfId="47246"/>
    <cellStyle name="Note 2 4 4 9" xfId="47247"/>
    <cellStyle name="Note 2 4 5" xfId="47248"/>
    <cellStyle name="Note 2 4 6" xfId="47249"/>
    <cellStyle name="Note 2 4 7" xfId="47250"/>
    <cellStyle name="Note 2 4 8" xfId="47251"/>
    <cellStyle name="Note 2 4 9" xfId="47252"/>
    <cellStyle name="Note 2 5" xfId="47253"/>
    <cellStyle name="Note 2 5 10" xfId="47254"/>
    <cellStyle name="Note 2 5 11" xfId="47255"/>
    <cellStyle name="Note 2 5 12" xfId="47256"/>
    <cellStyle name="Note 2 5 13" xfId="47257"/>
    <cellStyle name="Note 2 5 2" xfId="47258"/>
    <cellStyle name="Note 2 5 2 10" xfId="47259"/>
    <cellStyle name="Note 2 5 2 11" xfId="47260"/>
    <cellStyle name="Note 2 5 2 12" xfId="47261"/>
    <cellStyle name="Note 2 5 2 2" xfId="47262"/>
    <cellStyle name="Note 2 5 2 2 10" xfId="47263"/>
    <cellStyle name="Note 2 5 2 2 11" xfId="47264"/>
    <cellStyle name="Note 2 5 2 2 2" xfId="47265"/>
    <cellStyle name="Note 2 5 2 2 2 10" xfId="47266"/>
    <cellStyle name="Note 2 5 2 2 2 11" xfId="47267"/>
    <cellStyle name="Note 2 5 2 2 2 2" xfId="47268"/>
    <cellStyle name="Note 2 5 2 2 2 3" xfId="47269"/>
    <cellStyle name="Note 2 5 2 2 2 4" xfId="47270"/>
    <cellStyle name="Note 2 5 2 2 2 5" xfId="47271"/>
    <cellStyle name="Note 2 5 2 2 2 6" xfId="47272"/>
    <cellStyle name="Note 2 5 2 2 2 7" xfId="47273"/>
    <cellStyle name="Note 2 5 2 2 2 8" xfId="47274"/>
    <cellStyle name="Note 2 5 2 2 2 9" xfId="47275"/>
    <cellStyle name="Note 2 5 2 2 3" xfId="47276"/>
    <cellStyle name="Note 2 5 2 2 4" xfId="47277"/>
    <cellStyle name="Note 2 5 2 2 5" xfId="47278"/>
    <cellStyle name="Note 2 5 2 2 6" xfId="47279"/>
    <cellStyle name="Note 2 5 2 2 7" xfId="47280"/>
    <cellStyle name="Note 2 5 2 2 8" xfId="47281"/>
    <cellStyle name="Note 2 5 2 2 9" xfId="47282"/>
    <cellStyle name="Note 2 5 2 3" xfId="47283"/>
    <cellStyle name="Note 2 5 2 3 10" xfId="47284"/>
    <cellStyle name="Note 2 5 2 3 11" xfId="47285"/>
    <cellStyle name="Note 2 5 2 3 2" xfId="47286"/>
    <cellStyle name="Note 2 5 2 3 3" xfId="47287"/>
    <cellStyle name="Note 2 5 2 3 4" xfId="47288"/>
    <cellStyle name="Note 2 5 2 3 5" xfId="47289"/>
    <cellStyle name="Note 2 5 2 3 6" xfId="47290"/>
    <cellStyle name="Note 2 5 2 3 7" xfId="47291"/>
    <cellStyle name="Note 2 5 2 3 8" xfId="47292"/>
    <cellStyle name="Note 2 5 2 3 9" xfId="47293"/>
    <cellStyle name="Note 2 5 2 4" xfId="47294"/>
    <cellStyle name="Note 2 5 2 5" xfId="47295"/>
    <cellStyle name="Note 2 5 2 6" xfId="47296"/>
    <cellStyle name="Note 2 5 2 7" xfId="47297"/>
    <cellStyle name="Note 2 5 2 8" xfId="47298"/>
    <cellStyle name="Note 2 5 2 9" xfId="47299"/>
    <cellStyle name="Note 2 5 3" xfId="47300"/>
    <cellStyle name="Note 2 5 3 10" xfId="47301"/>
    <cellStyle name="Note 2 5 3 11" xfId="47302"/>
    <cellStyle name="Note 2 5 3 2" xfId="47303"/>
    <cellStyle name="Note 2 5 3 2 10" xfId="47304"/>
    <cellStyle name="Note 2 5 3 2 11" xfId="47305"/>
    <cellStyle name="Note 2 5 3 2 2" xfId="47306"/>
    <cellStyle name="Note 2 5 3 2 3" xfId="47307"/>
    <cellStyle name="Note 2 5 3 2 4" xfId="47308"/>
    <cellStyle name="Note 2 5 3 2 5" xfId="47309"/>
    <cellStyle name="Note 2 5 3 2 6" xfId="47310"/>
    <cellStyle name="Note 2 5 3 2 7" xfId="47311"/>
    <cellStyle name="Note 2 5 3 2 8" xfId="47312"/>
    <cellStyle name="Note 2 5 3 2 9" xfId="47313"/>
    <cellStyle name="Note 2 5 3 3" xfId="47314"/>
    <cellStyle name="Note 2 5 3 4" xfId="47315"/>
    <cellStyle name="Note 2 5 3 5" xfId="47316"/>
    <cellStyle name="Note 2 5 3 6" xfId="47317"/>
    <cellStyle name="Note 2 5 3 7" xfId="47318"/>
    <cellStyle name="Note 2 5 3 8" xfId="47319"/>
    <cellStyle name="Note 2 5 3 9" xfId="47320"/>
    <cellStyle name="Note 2 5 4" xfId="47321"/>
    <cellStyle name="Note 2 5 4 10" xfId="47322"/>
    <cellStyle name="Note 2 5 4 11" xfId="47323"/>
    <cellStyle name="Note 2 5 4 2" xfId="47324"/>
    <cellStyle name="Note 2 5 4 3" xfId="47325"/>
    <cellStyle name="Note 2 5 4 4" xfId="47326"/>
    <cellStyle name="Note 2 5 4 5" xfId="47327"/>
    <cellStyle name="Note 2 5 4 6" xfId="47328"/>
    <cellStyle name="Note 2 5 4 7" xfId="47329"/>
    <cellStyle name="Note 2 5 4 8" xfId="47330"/>
    <cellStyle name="Note 2 5 4 9" xfId="47331"/>
    <cellStyle name="Note 2 5 5" xfId="47332"/>
    <cellStyle name="Note 2 5 6" xfId="47333"/>
    <cellStyle name="Note 2 5 7" xfId="47334"/>
    <cellStyle name="Note 2 5 8" xfId="47335"/>
    <cellStyle name="Note 2 5 9" xfId="47336"/>
    <cellStyle name="Note 2 6" xfId="47337"/>
    <cellStyle name="Note 2 6 10" xfId="47338"/>
    <cellStyle name="Note 2 6 11" xfId="47339"/>
    <cellStyle name="Note 2 6 12" xfId="47340"/>
    <cellStyle name="Note 2 6 13" xfId="47341"/>
    <cellStyle name="Note 2 6 2" xfId="47342"/>
    <cellStyle name="Note 2 6 2 10" xfId="47343"/>
    <cellStyle name="Note 2 6 2 11" xfId="47344"/>
    <cellStyle name="Note 2 6 2 12" xfId="47345"/>
    <cellStyle name="Note 2 6 2 2" xfId="47346"/>
    <cellStyle name="Note 2 6 2 2 10" xfId="47347"/>
    <cellStyle name="Note 2 6 2 2 11" xfId="47348"/>
    <cellStyle name="Note 2 6 2 2 2" xfId="47349"/>
    <cellStyle name="Note 2 6 2 2 2 10" xfId="47350"/>
    <cellStyle name="Note 2 6 2 2 2 11" xfId="47351"/>
    <cellStyle name="Note 2 6 2 2 2 2" xfId="47352"/>
    <cellStyle name="Note 2 6 2 2 2 3" xfId="47353"/>
    <cellStyle name="Note 2 6 2 2 2 4" xfId="47354"/>
    <cellStyle name="Note 2 6 2 2 2 5" xfId="47355"/>
    <cellStyle name="Note 2 6 2 2 2 6" xfId="47356"/>
    <cellStyle name="Note 2 6 2 2 2 7" xfId="47357"/>
    <cellStyle name="Note 2 6 2 2 2 8" xfId="47358"/>
    <cellStyle name="Note 2 6 2 2 2 9" xfId="47359"/>
    <cellStyle name="Note 2 6 2 2 3" xfId="47360"/>
    <cellStyle name="Note 2 6 2 2 4" xfId="47361"/>
    <cellStyle name="Note 2 6 2 2 5" xfId="47362"/>
    <cellStyle name="Note 2 6 2 2 6" xfId="47363"/>
    <cellStyle name="Note 2 6 2 2 7" xfId="47364"/>
    <cellStyle name="Note 2 6 2 2 8" xfId="47365"/>
    <cellStyle name="Note 2 6 2 2 9" xfId="47366"/>
    <cellStyle name="Note 2 6 2 3" xfId="47367"/>
    <cellStyle name="Note 2 6 2 3 10" xfId="47368"/>
    <cellStyle name="Note 2 6 2 3 11" xfId="47369"/>
    <cellStyle name="Note 2 6 2 3 2" xfId="47370"/>
    <cellStyle name="Note 2 6 2 3 3" xfId="47371"/>
    <cellStyle name="Note 2 6 2 3 4" xfId="47372"/>
    <cellStyle name="Note 2 6 2 3 5" xfId="47373"/>
    <cellStyle name="Note 2 6 2 3 6" xfId="47374"/>
    <cellStyle name="Note 2 6 2 3 7" xfId="47375"/>
    <cellStyle name="Note 2 6 2 3 8" xfId="47376"/>
    <cellStyle name="Note 2 6 2 3 9" xfId="47377"/>
    <cellStyle name="Note 2 6 2 4" xfId="47378"/>
    <cellStyle name="Note 2 6 2 5" xfId="47379"/>
    <cellStyle name="Note 2 6 2 6" xfId="47380"/>
    <cellStyle name="Note 2 6 2 7" xfId="47381"/>
    <cellStyle name="Note 2 6 2 8" xfId="47382"/>
    <cellStyle name="Note 2 6 2 9" xfId="47383"/>
    <cellStyle name="Note 2 6 3" xfId="47384"/>
    <cellStyle name="Note 2 6 3 10" xfId="47385"/>
    <cellStyle name="Note 2 6 3 11" xfId="47386"/>
    <cellStyle name="Note 2 6 3 2" xfId="47387"/>
    <cellStyle name="Note 2 6 3 2 10" xfId="47388"/>
    <cellStyle name="Note 2 6 3 2 11" xfId="47389"/>
    <cellStyle name="Note 2 6 3 2 2" xfId="47390"/>
    <cellStyle name="Note 2 6 3 2 3" xfId="47391"/>
    <cellStyle name="Note 2 6 3 2 4" xfId="47392"/>
    <cellStyle name="Note 2 6 3 2 5" xfId="47393"/>
    <cellStyle name="Note 2 6 3 2 6" xfId="47394"/>
    <cellStyle name="Note 2 6 3 2 7" xfId="47395"/>
    <cellStyle name="Note 2 6 3 2 8" xfId="47396"/>
    <cellStyle name="Note 2 6 3 2 9" xfId="47397"/>
    <cellStyle name="Note 2 6 3 3" xfId="47398"/>
    <cellStyle name="Note 2 6 3 4" xfId="47399"/>
    <cellStyle name="Note 2 6 3 5" xfId="47400"/>
    <cellStyle name="Note 2 6 3 6" xfId="47401"/>
    <cellStyle name="Note 2 6 3 7" xfId="47402"/>
    <cellStyle name="Note 2 6 3 8" xfId="47403"/>
    <cellStyle name="Note 2 6 3 9" xfId="47404"/>
    <cellStyle name="Note 2 6 4" xfId="47405"/>
    <cellStyle name="Note 2 6 4 10" xfId="47406"/>
    <cellStyle name="Note 2 6 4 11" xfId="47407"/>
    <cellStyle name="Note 2 6 4 2" xfId="47408"/>
    <cellStyle name="Note 2 6 4 3" xfId="47409"/>
    <cellStyle name="Note 2 6 4 4" xfId="47410"/>
    <cellStyle name="Note 2 6 4 5" xfId="47411"/>
    <cellStyle name="Note 2 6 4 6" xfId="47412"/>
    <cellStyle name="Note 2 6 4 7" xfId="47413"/>
    <cellStyle name="Note 2 6 4 8" xfId="47414"/>
    <cellStyle name="Note 2 6 4 9" xfId="47415"/>
    <cellStyle name="Note 2 6 5" xfId="47416"/>
    <cellStyle name="Note 2 6 6" xfId="47417"/>
    <cellStyle name="Note 2 6 7" xfId="47418"/>
    <cellStyle name="Note 2 6 8" xfId="47419"/>
    <cellStyle name="Note 2 6 9" xfId="47420"/>
    <cellStyle name="Note 2 7" xfId="47421"/>
    <cellStyle name="Note 2 7 10" xfId="47422"/>
    <cellStyle name="Note 2 7 11" xfId="47423"/>
    <cellStyle name="Note 2 7 12" xfId="47424"/>
    <cellStyle name="Note 2 7 13" xfId="47425"/>
    <cellStyle name="Note 2 7 2" xfId="47426"/>
    <cellStyle name="Note 2 7 2 10" xfId="47427"/>
    <cellStyle name="Note 2 7 2 11" xfId="47428"/>
    <cellStyle name="Note 2 7 2 12" xfId="47429"/>
    <cellStyle name="Note 2 7 2 2" xfId="47430"/>
    <cellStyle name="Note 2 7 2 2 10" xfId="47431"/>
    <cellStyle name="Note 2 7 2 2 11" xfId="47432"/>
    <cellStyle name="Note 2 7 2 2 2" xfId="47433"/>
    <cellStyle name="Note 2 7 2 2 2 10" xfId="47434"/>
    <cellStyle name="Note 2 7 2 2 2 11" xfId="47435"/>
    <cellStyle name="Note 2 7 2 2 2 2" xfId="47436"/>
    <cellStyle name="Note 2 7 2 2 2 3" xfId="47437"/>
    <cellStyle name="Note 2 7 2 2 2 4" xfId="47438"/>
    <cellStyle name="Note 2 7 2 2 2 5" xfId="47439"/>
    <cellStyle name="Note 2 7 2 2 2 6" xfId="47440"/>
    <cellStyle name="Note 2 7 2 2 2 7" xfId="47441"/>
    <cellStyle name="Note 2 7 2 2 2 8" xfId="47442"/>
    <cellStyle name="Note 2 7 2 2 2 9" xfId="47443"/>
    <cellStyle name="Note 2 7 2 2 3" xfId="47444"/>
    <cellStyle name="Note 2 7 2 2 4" xfId="47445"/>
    <cellStyle name="Note 2 7 2 2 5" xfId="47446"/>
    <cellStyle name="Note 2 7 2 2 6" xfId="47447"/>
    <cellStyle name="Note 2 7 2 2 7" xfId="47448"/>
    <cellStyle name="Note 2 7 2 2 8" xfId="47449"/>
    <cellStyle name="Note 2 7 2 2 9" xfId="47450"/>
    <cellStyle name="Note 2 7 2 3" xfId="47451"/>
    <cellStyle name="Note 2 7 2 3 10" xfId="47452"/>
    <cellStyle name="Note 2 7 2 3 11" xfId="47453"/>
    <cellStyle name="Note 2 7 2 3 2" xfId="47454"/>
    <cellStyle name="Note 2 7 2 3 3" xfId="47455"/>
    <cellStyle name="Note 2 7 2 3 4" xfId="47456"/>
    <cellStyle name="Note 2 7 2 3 5" xfId="47457"/>
    <cellStyle name="Note 2 7 2 3 6" xfId="47458"/>
    <cellStyle name="Note 2 7 2 3 7" xfId="47459"/>
    <cellStyle name="Note 2 7 2 3 8" xfId="47460"/>
    <cellStyle name="Note 2 7 2 3 9" xfId="47461"/>
    <cellStyle name="Note 2 7 2 4" xfId="47462"/>
    <cellStyle name="Note 2 7 2 5" xfId="47463"/>
    <cellStyle name="Note 2 7 2 6" xfId="47464"/>
    <cellStyle name="Note 2 7 2 7" xfId="47465"/>
    <cellStyle name="Note 2 7 2 8" xfId="47466"/>
    <cellStyle name="Note 2 7 2 9" xfId="47467"/>
    <cellStyle name="Note 2 7 3" xfId="47468"/>
    <cellStyle name="Note 2 7 3 10" xfId="47469"/>
    <cellStyle name="Note 2 7 3 11" xfId="47470"/>
    <cellStyle name="Note 2 7 3 2" xfId="47471"/>
    <cellStyle name="Note 2 7 3 2 10" xfId="47472"/>
    <cellStyle name="Note 2 7 3 2 11" xfId="47473"/>
    <cellStyle name="Note 2 7 3 2 2" xfId="47474"/>
    <cellStyle name="Note 2 7 3 2 3" xfId="47475"/>
    <cellStyle name="Note 2 7 3 2 4" xfId="47476"/>
    <cellStyle name="Note 2 7 3 2 5" xfId="47477"/>
    <cellStyle name="Note 2 7 3 2 6" xfId="47478"/>
    <cellStyle name="Note 2 7 3 2 7" xfId="47479"/>
    <cellStyle name="Note 2 7 3 2 8" xfId="47480"/>
    <cellStyle name="Note 2 7 3 2 9" xfId="47481"/>
    <cellStyle name="Note 2 7 3 3" xfId="47482"/>
    <cellStyle name="Note 2 7 3 4" xfId="47483"/>
    <cellStyle name="Note 2 7 3 5" xfId="47484"/>
    <cellStyle name="Note 2 7 3 6" xfId="47485"/>
    <cellStyle name="Note 2 7 3 7" xfId="47486"/>
    <cellStyle name="Note 2 7 3 8" xfId="47487"/>
    <cellStyle name="Note 2 7 3 9" xfId="47488"/>
    <cellStyle name="Note 2 7 4" xfId="47489"/>
    <cellStyle name="Note 2 7 4 10" xfId="47490"/>
    <cellStyle name="Note 2 7 4 11" xfId="47491"/>
    <cellStyle name="Note 2 7 4 2" xfId="47492"/>
    <cellStyle name="Note 2 7 4 3" xfId="47493"/>
    <cellStyle name="Note 2 7 4 4" xfId="47494"/>
    <cellStyle name="Note 2 7 4 5" xfId="47495"/>
    <cellStyle name="Note 2 7 4 6" xfId="47496"/>
    <cellStyle name="Note 2 7 4 7" xfId="47497"/>
    <cellStyle name="Note 2 7 4 8" xfId="47498"/>
    <cellStyle name="Note 2 7 4 9" xfId="47499"/>
    <cellStyle name="Note 2 7 5" xfId="47500"/>
    <cellStyle name="Note 2 7 6" xfId="47501"/>
    <cellStyle name="Note 2 7 7" xfId="47502"/>
    <cellStyle name="Note 2 7 8" xfId="47503"/>
    <cellStyle name="Note 2 7 9" xfId="47504"/>
    <cellStyle name="Note 2 8" xfId="47505"/>
    <cellStyle name="Note 2 8 10" xfId="47506"/>
    <cellStyle name="Note 2 8 11" xfId="47507"/>
    <cellStyle name="Note 2 8 12" xfId="47508"/>
    <cellStyle name="Note 2 8 13" xfId="47509"/>
    <cellStyle name="Note 2 8 2" xfId="47510"/>
    <cellStyle name="Note 2 8 2 10" xfId="47511"/>
    <cellStyle name="Note 2 8 2 11" xfId="47512"/>
    <cellStyle name="Note 2 8 2 12" xfId="47513"/>
    <cellStyle name="Note 2 8 2 2" xfId="47514"/>
    <cellStyle name="Note 2 8 2 2 10" xfId="47515"/>
    <cellStyle name="Note 2 8 2 2 11" xfId="47516"/>
    <cellStyle name="Note 2 8 2 2 2" xfId="47517"/>
    <cellStyle name="Note 2 8 2 2 2 10" xfId="47518"/>
    <cellStyle name="Note 2 8 2 2 2 11" xfId="47519"/>
    <cellStyle name="Note 2 8 2 2 2 2" xfId="47520"/>
    <cellStyle name="Note 2 8 2 2 2 3" xfId="47521"/>
    <cellStyle name="Note 2 8 2 2 2 4" xfId="47522"/>
    <cellStyle name="Note 2 8 2 2 2 5" xfId="47523"/>
    <cellStyle name="Note 2 8 2 2 2 6" xfId="47524"/>
    <cellStyle name="Note 2 8 2 2 2 7" xfId="47525"/>
    <cellStyle name="Note 2 8 2 2 2 8" xfId="47526"/>
    <cellStyle name="Note 2 8 2 2 2 9" xfId="47527"/>
    <cellStyle name="Note 2 8 2 2 3" xfId="47528"/>
    <cellStyle name="Note 2 8 2 2 4" xfId="47529"/>
    <cellStyle name="Note 2 8 2 2 5" xfId="47530"/>
    <cellStyle name="Note 2 8 2 2 6" xfId="47531"/>
    <cellStyle name="Note 2 8 2 2 7" xfId="47532"/>
    <cellStyle name="Note 2 8 2 2 8" xfId="47533"/>
    <cellStyle name="Note 2 8 2 2 9" xfId="47534"/>
    <cellStyle name="Note 2 8 2 3" xfId="47535"/>
    <cellStyle name="Note 2 8 2 3 10" xfId="47536"/>
    <cellStyle name="Note 2 8 2 3 11" xfId="47537"/>
    <cellStyle name="Note 2 8 2 3 2" xfId="47538"/>
    <cellStyle name="Note 2 8 2 3 3" xfId="47539"/>
    <cellStyle name="Note 2 8 2 3 4" xfId="47540"/>
    <cellStyle name="Note 2 8 2 3 5" xfId="47541"/>
    <cellStyle name="Note 2 8 2 3 6" xfId="47542"/>
    <cellStyle name="Note 2 8 2 3 7" xfId="47543"/>
    <cellStyle name="Note 2 8 2 3 8" xfId="47544"/>
    <cellStyle name="Note 2 8 2 3 9" xfId="47545"/>
    <cellStyle name="Note 2 8 2 4" xfId="47546"/>
    <cellStyle name="Note 2 8 2 5" xfId="47547"/>
    <cellStyle name="Note 2 8 2 6" xfId="47548"/>
    <cellStyle name="Note 2 8 2 7" xfId="47549"/>
    <cellStyle name="Note 2 8 2 8" xfId="47550"/>
    <cellStyle name="Note 2 8 2 9" xfId="47551"/>
    <cellStyle name="Note 2 8 3" xfId="47552"/>
    <cellStyle name="Note 2 8 3 10" xfId="47553"/>
    <cellStyle name="Note 2 8 3 11" xfId="47554"/>
    <cellStyle name="Note 2 8 3 2" xfId="47555"/>
    <cellStyle name="Note 2 8 3 2 10" xfId="47556"/>
    <cellStyle name="Note 2 8 3 2 11" xfId="47557"/>
    <cellStyle name="Note 2 8 3 2 2" xfId="47558"/>
    <cellStyle name="Note 2 8 3 2 3" xfId="47559"/>
    <cellStyle name="Note 2 8 3 2 4" xfId="47560"/>
    <cellStyle name="Note 2 8 3 2 5" xfId="47561"/>
    <cellStyle name="Note 2 8 3 2 6" xfId="47562"/>
    <cellStyle name="Note 2 8 3 2 7" xfId="47563"/>
    <cellStyle name="Note 2 8 3 2 8" xfId="47564"/>
    <cellStyle name="Note 2 8 3 2 9" xfId="47565"/>
    <cellStyle name="Note 2 8 3 3" xfId="47566"/>
    <cellStyle name="Note 2 8 3 4" xfId="47567"/>
    <cellStyle name="Note 2 8 3 5" xfId="47568"/>
    <cellStyle name="Note 2 8 3 6" xfId="47569"/>
    <cellStyle name="Note 2 8 3 7" xfId="47570"/>
    <cellStyle name="Note 2 8 3 8" xfId="47571"/>
    <cellStyle name="Note 2 8 3 9" xfId="47572"/>
    <cellStyle name="Note 2 8 4" xfId="47573"/>
    <cellStyle name="Note 2 8 4 10" xfId="47574"/>
    <cellStyle name="Note 2 8 4 11" xfId="47575"/>
    <cellStyle name="Note 2 8 4 2" xfId="47576"/>
    <cellStyle name="Note 2 8 4 3" xfId="47577"/>
    <cellStyle name="Note 2 8 4 4" xfId="47578"/>
    <cellStyle name="Note 2 8 4 5" xfId="47579"/>
    <cellStyle name="Note 2 8 4 6" xfId="47580"/>
    <cellStyle name="Note 2 8 4 7" xfId="47581"/>
    <cellStyle name="Note 2 8 4 8" xfId="47582"/>
    <cellStyle name="Note 2 8 4 9" xfId="47583"/>
    <cellStyle name="Note 2 8 5" xfId="47584"/>
    <cellStyle name="Note 2 8 6" xfId="47585"/>
    <cellStyle name="Note 2 8 7" xfId="47586"/>
    <cellStyle name="Note 2 8 8" xfId="47587"/>
    <cellStyle name="Note 2 8 9" xfId="47588"/>
    <cellStyle name="Note 2 9" xfId="47589"/>
    <cellStyle name="Note 2 9 10" xfId="47590"/>
    <cellStyle name="Note 2 9 11" xfId="47591"/>
    <cellStyle name="Note 2 9 12" xfId="47592"/>
    <cellStyle name="Note 2 9 13" xfId="47593"/>
    <cellStyle name="Note 2 9 2" xfId="47594"/>
    <cellStyle name="Note 2 9 2 10" xfId="47595"/>
    <cellStyle name="Note 2 9 2 11" xfId="47596"/>
    <cellStyle name="Note 2 9 2 12" xfId="47597"/>
    <cellStyle name="Note 2 9 2 2" xfId="47598"/>
    <cellStyle name="Note 2 9 2 2 10" xfId="47599"/>
    <cellStyle name="Note 2 9 2 2 11" xfId="47600"/>
    <cellStyle name="Note 2 9 2 2 2" xfId="47601"/>
    <cellStyle name="Note 2 9 2 2 2 10" xfId="47602"/>
    <cellStyle name="Note 2 9 2 2 2 11" xfId="47603"/>
    <cellStyle name="Note 2 9 2 2 2 2" xfId="47604"/>
    <cellStyle name="Note 2 9 2 2 2 3" xfId="47605"/>
    <cellStyle name="Note 2 9 2 2 2 4" xfId="47606"/>
    <cellStyle name="Note 2 9 2 2 2 5" xfId="47607"/>
    <cellStyle name="Note 2 9 2 2 2 6" xfId="47608"/>
    <cellStyle name="Note 2 9 2 2 2 7" xfId="47609"/>
    <cellStyle name="Note 2 9 2 2 2 8" xfId="47610"/>
    <cellStyle name="Note 2 9 2 2 2 9" xfId="47611"/>
    <cellStyle name="Note 2 9 2 2 3" xfId="47612"/>
    <cellStyle name="Note 2 9 2 2 4" xfId="47613"/>
    <cellStyle name="Note 2 9 2 2 5" xfId="47614"/>
    <cellStyle name="Note 2 9 2 2 6" xfId="47615"/>
    <cellStyle name="Note 2 9 2 2 7" xfId="47616"/>
    <cellStyle name="Note 2 9 2 2 8" xfId="47617"/>
    <cellStyle name="Note 2 9 2 2 9" xfId="47618"/>
    <cellStyle name="Note 2 9 2 3" xfId="47619"/>
    <cellStyle name="Note 2 9 2 3 10" xfId="47620"/>
    <cellStyle name="Note 2 9 2 3 11" xfId="47621"/>
    <cellStyle name="Note 2 9 2 3 2" xfId="47622"/>
    <cellStyle name="Note 2 9 2 3 3" xfId="47623"/>
    <cellStyle name="Note 2 9 2 3 4" xfId="47624"/>
    <cellStyle name="Note 2 9 2 3 5" xfId="47625"/>
    <cellStyle name="Note 2 9 2 3 6" xfId="47626"/>
    <cellStyle name="Note 2 9 2 3 7" xfId="47627"/>
    <cellStyle name="Note 2 9 2 3 8" xfId="47628"/>
    <cellStyle name="Note 2 9 2 3 9" xfId="47629"/>
    <cellStyle name="Note 2 9 2 4" xfId="47630"/>
    <cellStyle name="Note 2 9 2 5" xfId="47631"/>
    <cellStyle name="Note 2 9 2 6" xfId="47632"/>
    <cellStyle name="Note 2 9 2 7" xfId="47633"/>
    <cellStyle name="Note 2 9 2 8" xfId="47634"/>
    <cellStyle name="Note 2 9 2 9" xfId="47635"/>
    <cellStyle name="Note 2 9 3" xfId="47636"/>
    <cellStyle name="Note 2 9 3 10" xfId="47637"/>
    <cellStyle name="Note 2 9 3 11" xfId="47638"/>
    <cellStyle name="Note 2 9 3 2" xfId="47639"/>
    <cellStyle name="Note 2 9 3 2 10" xfId="47640"/>
    <cellStyle name="Note 2 9 3 2 11" xfId="47641"/>
    <cellStyle name="Note 2 9 3 2 2" xfId="47642"/>
    <cellStyle name="Note 2 9 3 2 3" xfId="47643"/>
    <cellStyle name="Note 2 9 3 2 4" xfId="47644"/>
    <cellStyle name="Note 2 9 3 2 5" xfId="47645"/>
    <cellStyle name="Note 2 9 3 2 6" xfId="47646"/>
    <cellStyle name="Note 2 9 3 2 7" xfId="47647"/>
    <cellStyle name="Note 2 9 3 2 8" xfId="47648"/>
    <cellStyle name="Note 2 9 3 2 9" xfId="47649"/>
    <cellStyle name="Note 2 9 3 3" xfId="47650"/>
    <cellStyle name="Note 2 9 3 4" xfId="47651"/>
    <cellStyle name="Note 2 9 3 5" xfId="47652"/>
    <cellStyle name="Note 2 9 3 6" xfId="47653"/>
    <cellStyle name="Note 2 9 3 7" xfId="47654"/>
    <cellStyle name="Note 2 9 3 8" xfId="47655"/>
    <cellStyle name="Note 2 9 3 9" xfId="47656"/>
    <cellStyle name="Note 2 9 4" xfId="47657"/>
    <cellStyle name="Note 2 9 4 10" xfId="47658"/>
    <cellStyle name="Note 2 9 4 11" xfId="47659"/>
    <cellStyle name="Note 2 9 4 2" xfId="47660"/>
    <cellStyle name="Note 2 9 4 3" xfId="47661"/>
    <cellStyle name="Note 2 9 4 4" xfId="47662"/>
    <cellStyle name="Note 2 9 4 5" xfId="47663"/>
    <cellStyle name="Note 2 9 4 6" xfId="47664"/>
    <cellStyle name="Note 2 9 4 7" xfId="47665"/>
    <cellStyle name="Note 2 9 4 8" xfId="47666"/>
    <cellStyle name="Note 2 9 4 9" xfId="47667"/>
    <cellStyle name="Note 2 9 5" xfId="47668"/>
    <cellStyle name="Note 2 9 6" xfId="47669"/>
    <cellStyle name="Note 2 9 7" xfId="47670"/>
    <cellStyle name="Note 2 9 8" xfId="47671"/>
    <cellStyle name="Note 2 9 9" xfId="47672"/>
    <cellStyle name="Note 3" xfId="47673"/>
    <cellStyle name="Note 3 10" xfId="47674"/>
    <cellStyle name="Note 3 10 10" xfId="47675"/>
    <cellStyle name="Note 3 10 11" xfId="47676"/>
    <cellStyle name="Note 3 10 2" xfId="47677"/>
    <cellStyle name="Note 3 10 3" xfId="47678"/>
    <cellStyle name="Note 3 10 4" xfId="47679"/>
    <cellStyle name="Note 3 10 5" xfId="47680"/>
    <cellStyle name="Note 3 10 6" xfId="47681"/>
    <cellStyle name="Note 3 10 7" xfId="47682"/>
    <cellStyle name="Note 3 10 8" xfId="47683"/>
    <cellStyle name="Note 3 10 9" xfId="47684"/>
    <cellStyle name="Note 3 11" xfId="47685"/>
    <cellStyle name="Note 3 12" xfId="47686"/>
    <cellStyle name="Note 3 2" xfId="47687"/>
    <cellStyle name="Note 3 2 10" xfId="47688"/>
    <cellStyle name="Note 3 2 11" xfId="47689"/>
    <cellStyle name="Note 3 2 12" xfId="47690"/>
    <cellStyle name="Note 3 2 13" xfId="47691"/>
    <cellStyle name="Note 3 2 2" xfId="47692"/>
    <cellStyle name="Note 3 2 2 10" xfId="47693"/>
    <cellStyle name="Note 3 2 2 11" xfId="47694"/>
    <cellStyle name="Note 3 2 2 12" xfId="47695"/>
    <cellStyle name="Note 3 2 2 2" xfId="47696"/>
    <cellStyle name="Note 3 2 2 2 10" xfId="47697"/>
    <cellStyle name="Note 3 2 2 2 11" xfId="47698"/>
    <cellStyle name="Note 3 2 2 2 2" xfId="47699"/>
    <cellStyle name="Note 3 2 2 2 2 10" xfId="47700"/>
    <cellStyle name="Note 3 2 2 2 2 11" xfId="47701"/>
    <cellStyle name="Note 3 2 2 2 2 2" xfId="47702"/>
    <cellStyle name="Note 3 2 2 2 2 3" xfId="47703"/>
    <cellStyle name="Note 3 2 2 2 2 4" xfId="47704"/>
    <cellStyle name="Note 3 2 2 2 2 5" xfId="47705"/>
    <cellStyle name="Note 3 2 2 2 2 6" xfId="47706"/>
    <cellStyle name="Note 3 2 2 2 2 7" xfId="47707"/>
    <cellStyle name="Note 3 2 2 2 2 8" xfId="47708"/>
    <cellStyle name="Note 3 2 2 2 2 9" xfId="47709"/>
    <cellStyle name="Note 3 2 2 2 3" xfId="47710"/>
    <cellStyle name="Note 3 2 2 2 4" xfId="47711"/>
    <cellStyle name="Note 3 2 2 2 5" xfId="47712"/>
    <cellStyle name="Note 3 2 2 2 6" xfId="47713"/>
    <cellStyle name="Note 3 2 2 2 7" xfId="47714"/>
    <cellStyle name="Note 3 2 2 2 8" xfId="47715"/>
    <cellStyle name="Note 3 2 2 2 9" xfId="47716"/>
    <cellStyle name="Note 3 2 2 3" xfId="47717"/>
    <cellStyle name="Note 3 2 2 3 10" xfId="47718"/>
    <cellStyle name="Note 3 2 2 3 11" xfId="47719"/>
    <cellStyle name="Note 3 2 2 3 2" xfId="47720"/>
    <cellStyle name="Note 3 2 2 3 3" xfId="47721"/>
    <cellStyle name="Note 3 2 2 3 4" xfId="47722"/>
    <cellStyle name="Note 3 2 2 3 5" xfId="47723"/>
    <cellStyle name="Note 3 2 2 3 6" xfId="47724"/>
    <cellStyle name="Note 3 2 2 3 7" xfId="47725"/>
    <cellStyle name="Note 3 2 2 3 8" xfId="47726"/>
    <cellStyle name="Note 3 2 2 3 9" xfId="47727"/>
    <cellStyle name="Note 3 2 2 4" xfId="47728"/>
    <cellStyle name="Note 3 2 2 5" xfId="47729"/>
    <cellStyle name="Note 3 2 2 6" xfId="47730"/>
    <cellStyle name="Note 3 2 2 7" xfId="47731"/>
    <cellStyle name="Note 3 2 2 8" xfId="47732"/>
    <cellStyle name="Note 3 2 2 9" xfId="47733"/>
    <cellStyle name="Note 3 2 3" xfId="47734"/>
    <cellStyle name="Note 3 2 3 10" xfId="47735"/>
    <cellStyle name="Note 3 2 3 11" xfId="47736"/>
    <cellStyle name="Note 3 2 3 2" xfId="47737"/>
    <cellStyle name="Note 3 2 3 2 10" xfId="47738"/>
    <cellStyle name="Note 3 2 3 2 11" xfId="47739"/>
    <cellStyle name="Note 3 2 3 2 2" xfId="47740"/>
    <cellStyle name="Note 3 2 3 2 3" xfId="47741"/>
    <cellStyle name="Note 3 2 3 2 4" xfId="47742"/>
    <cellStyle name="Note 3 2 3 2 5" xfId="47743"/>
    <cellStyle name="Note 3 2 3 2 6" xfId="47744"/>
    <cellStyle name="Note 3 2 3 2 7" xfId="47745"/>
    <cellStyle name="Note 3 2 3 2 8" xfId="47746"/>
    <cellStyle name="Note 3 2 3 2 9" xfId="47747"/>
    <cellStyle name="Note 3 2 3 3" xfId="47748"/>
    <cellStyle name="Note 3 2 3 4" xfId="47749"/>
    <cellStyle name="Note 3 2 3 5" xfId="47750"/>
    <cellStyle name="Note 3 2 3 6" xfId="47751"/>
    <cellStyle name="Note 3 2 3 7" xfId="47752"/>
    <cellStyle name="Note 3 2 3 8" xfId="47753"/>
    <cellStyle name="Note 3 2 3 9" xfId="47754"/>
    <cellStyle name="Note 3 2 4" xfId="47755"/>
    <cellStyle name="Note 3 2 4 10" xfId="47756"/>
    <cellStyle name="Note 3 2 4 11" xfId="47757"/>
    <cellStyle name="Note 3 2 4 2" xfId="47758"/>
    <cellStyle name="Note 3 2 4 3" xfId="47759"/>
    <cellStyle name="Note 3 2 4 4" xfId="47760"/>
    <cellStyle name="Note 3 2 4 5" xfId="47761"/>
    <cellStyle name="Note 3 2 4 6" xfId="47762"/>
    <cellStyle name="Note 3 2 4 7" xfId="47763"/>
    <cellStyle name="Note 3 2 4 8" xfId="47764"/>
    <cellStyle name="Note 3 2 4 9" xfId="47765"/>
    <cellStyle name="Note 3 2 5" xfId="47766"/>
    <cellStyle name="Note 3 2 6" xfId="47767"/>
    <cellStyle name="Note 3 2 7" xfId="47768"/>
    <cellStyle name="Note 3 2 8" xfId="47769"/>
    <cellStyle name="Note 3 2 9" xfId="47770"/>
    <cellStyle name="Note 3 3" xfId="47771"/>
    <cellStyle name="Note 3 3 10" xfId="47772"/>
    <cellStyle name="Note 3 3 11" xfId="47773"/>
    <cellStyle name="Note 3 3 12" xfId="47774"/>
    <cellStyle name="Note 3 3 13" xfId="47775"/>
    <cellStyle name="Note 3 3 2" xfId="47776"/>
    <cellStyle name="Note 3 3 2 10" xfId="47777"/>
    <cellStyle name="Note 3 3 2 11" xfId="47778"/>
    <cellStyle name="Note 3 3 2 12" xfId="47779"/>
    <cellStyle name="Note 3 3 2 2" xfId="47780"/>
    <cellStyle name="Note 3 3 2 2 10" xfId="47781"/>
    <cellStyle name="Note 3 3 2 2 11" xfId="47782"/>
    <cellStyle name="Note 3 3 2 2 2" xfId="47783"/>
    <cellStyle name="Note 3 3 2 2 2 10" xfId="47784"/>
    <cellStyle name="Note 3 3 2 2 2 11" xfId="47785"/>
    <cellStyle name="Note 3 3 2 2 2 2" xfId="47786"/>
    <cellStyle name="Note 3 3 2 2 2 3" xfId="47787"/>
    <cellStyle name="Note 3 3 2 2 2 4" xfId="47788"/>
    <cellStyle name="Note 3 3 2 2 2 5" xfId="47789"/>
    <cellStyle name="Note 3 3 2 2 2 6" xfId="47790"/>
    <cellStyle name="Note 3 3 2 2 2 7" xfId="47791"/>
    <cellStyle name="Note 3 3 2 2 2 8" xfId="47792"/>
    <cellStyle name="Note 3 3 2 2 2 9" xfId="47793"/>
    <cellStyle name="Note 3 3 2 2 3" xfId="47794"/>
    <cellStyle name="Note 3 3 2 2 4" xfId="47795"/>
    <cellStyle name="Note 3 3 2 2 5" xfId="47796"/>
    <cellStyle name="Note 3 3 2 2 6" xfId="47797"/>
    <cellStyle name="Note 3 3 2 2 7" xfId="47798"/>
    <cellStyle name="Note 3 3 2 2 8" xfId="47799"/>
    <cellStyle name="Note 3 3 2 2 9" xfId="47800"/>
    <cellStyle name="Note 3 3 2 3" xfId="47801"/>
    <cellStyle name="Note 3 3 2 3 10" xfId="47802"/>
    <cellStyle name="Note 3 3 2 3 11" xfId="47803"/>
    <cellStyle name="Note 3 3 2 3 2" xfId="47804"/>
    <cellStyle name="Note 3 3 2 3 3" xfId="47805"/>
    <cellStyle name="Note 3 3 2 3 4" xfId="47806"/>
    <cellStyle name="Note 3 3 2 3 5" xfId="47807"/>
    <cellStyle name="Note 3 3 2 3 6" xfId="47808"/>
    <cellStyle name="Note 3 3 2 3 7" xfId="47809"/>
    <cellStyle name="Note 3 3 2 3 8" xfId="47810"/>
    <cellStyle name="Note 3 3 2 3 9" xfId="47811"/>
    <cellStyle name="Note 3 3 2 4" xfId="47812"/>
    <cellStyle name="Note 3 3 2 5" xfId="47813"/>
    <cellStyle name="Note 3 3 2 6" xfId="47814"/>
    <cellStyle name="Note 3 3 2 7" xfId="47815"/>
    <cellStyle name="Note 3 3 2 8" xfId="47816"/>
    <cellStyle name="Note 3 3 2 9" xfId="47817"/>
    <cellStyle name="Note 3 3 3" xfId="47818"/>
    <cellStyle name="Note 3 3 3 10" xfId="47819"/>
    <cellStyle name="Note 3 3 3 11" xfId="47820"/>
    <cellStyle name="Note 3 3 3 2" xfId="47821"/>
    <cellStyle name="Note 3 3 3 2 10" xfId="47822"/>
    <cellStyle name="Note 3 3 3 2 11" xfId="47823"/>
    <cellStyle name="Note 3 3 3 2 2" xfId="47824"/>
    <cellStyle name="Note 3 3 3 2 3" xfId="47825"/>
    <cellStyle name="Note 3 3 3 2 4" xfId="47826"/>
    <cellStyle name="Note 3 3 3 2 5" xfId="47827"/>
    <cellStyle name="Note 3 3 3 2 6" xfId="47828"/>
    <cellStyle name="Note 3 3 3 2 7" xfId="47829"/>
    <cellStyle name="Note 3 3 3 2 8" xfId="47830"/>
    <cellStyle name="Note 3 3 3 2 9" xfId="47831"/>
    <cellStyle name="Note 3 3 3 3" xfId="47832"/>
    <cellStyle name="Note 3 3 3 4" xfId="47833"/>
    <cellStyle name="Note 3 3 3 5" xfId="47834"/>
    <cellStyle name="Note 3 3 3 6" xfId="47835"/>
    <cellStyle name="Note 3 3 3 7" xfId="47836"/>
    <cellStyle name="Note 3 3 3 8" xfId="47837"/>
    <cellStyle name="Note 3 3 3 9" xfId="47838"/>
    <cellStyle name="Note 3 3 4" xfId="47839"/>
    <cellStyle name="Note 3 3 4 10" xfId="47840"/>
    <cellStyle name="Note 3 3 4 11" xfId="47841"/>
    <cellStyle name="Note 3 3 4 2" xfId="47842"/>
    <cellStyle name="Note 3 3 4 3" xfId="47843"/>
    <cellStyle name="Note 3 3 4 4" xfId="47844"/>
    <cellStyle name="Note 3 3 4 5" xfId="47845"/>
    <cellStyle name="Note 3 3 4 6" xfId="47846"/>
    <cellStyle name="Note 3 3 4 7" xfId="47847"/>
    <cellStyle name="Note 3 3 4 8" xfId="47848"/>
    <cellStyle name="Note 3 3 4 9" xfId="47849"/>
    <cellStyle name="Note 3 3 5" xfId="47850"/>
    <cellStyle name="Note 3 3 6" xfId="47851"/>
    <cellStyle name="Note 3 3 7" xfId="47852"/>
    <cellStyle name="Note 3 3 8" xfId="47853"/>
    <cellStyle name="Note 3 3 9" xfId="47854"/>
    <cellStyle name="Note 3 4" xfId="47855"/>
    <cellStyle name="Note 3 4 10" xfId="47856"/>
    <cellStyle name="Note 3 4 11" xfId="47857"/>
    <cellStyle name="Note 3 4 12" xfId="47858"/>
    <cellStyle name="Note 3 4 13" xfId="47859"/>
    <cellStyle name="Note 3 4 2" xfId="47860"/>
    <cellStyle name="Note 3 4 2 10" xfId="47861"/>
    <cellStyle name="Note 3 4 2 11" xfId="47862"/>
    <cellStyle name="Note 3 4 2 12" xfId="47863"/>
    <cellStyle name="Note 3 4 2 2" xfId="47864"/>
    <cellStyle name="Note 3 4 2 2 10" xfId="47865"/>
    <cellStyle name="Note 3 4 2 2 11" xfId="47866"/>
    <cellStyle name="Note 3 4 2 2 2" xfId="47867"/>
    <cellStyle name="Note 3 4 2 2 2 10" xfId="47868"/>
    <cellStyle name="Note 3 4 2 2 2 11" xfId="47869"/>
    <cellStyle name="Note 3 4 2 2 2 2" xfId="47870"/>
    <cellStyle name="Note 3 4 2 2 2 3" xfId="47871"/>
    <cellStyle name="Note 3 4 2 2 2 4" xfId="47872"/>
    <cellStyle name="Note 3 4 2 2 2 5" xfId="47873"/>
    <cellStyle name="Note 3 4 2 2 2 6" xfId="47874"/>
    <cellStyle name="Note 3 4 2 2 2 7" xfId="47875"/>
    <cellStyle name="Note 3 4 2 2 2 8" xfId="47876"/>
    <cellStyle name="Note 3 4 2 2 2 9" xfId="47877"/>
    <cellStyle name="Note 3 4 2 2 3" xfId="47878"/>
    <cellStyle name="Note 3 4 2 2 4" xfId="47879"/>
    <cellStyle name="Note 3 4 2 2 5" xfId="47880"/>
    <cellStyle name="Note 3 4 2 2 6" xfId="47881"/>
    <cellStyle name="Note 3 4 2 2 7" xfId="47882"/>
    <cellStyle name="Note 3 4 2 2 8" xfId="47883"/>
    <cellStyle name="Note 3 4 2 2 9" xfId="47884"/>
    <cellStyle name="Note 3 4 2 3" xfId="47885"/>
    <cellStyle name="Note 3 4 2 3 10" xfId="47886"/>
    <cellStyle name="Note 3 4 2 3 11" xfId="47887"/>
    <cellStyle name="Note 3 4 2 3 2" xfId="47888"/>
    <cellStyle name="Note 3 4 2 3 3" xfId="47889"/>
    <cellStyle name="Note 3 4 2 3 4" xfId="47890"/>
    <cellStyle name="Note 3 4 2 3 5" xfId="47891"/>
    <cellStyle name="Note 3 4 2 3 6" xfId="47892"/>
    <cellStyle name="Note 3 4 2 3 7" xfId="47893"/>
    <cellStyle name="Note 3 4 2 3 8" xfId="47894"/>
    <cellStyle name="Note 3 4 2 3 9" xfId="47895"/>
    <cellStyle name="Note 3 4 2 4" xfId="47896"/>
    <cellStyle name="Note 3 4 2 5" xfId="47897"/>
    <cellStyle name="Note 3 4 2 6" xfId="47898"/>
    <cellStyle name="Note 3 4 2 7" xfId="47899"/>
    <cellStyle name="Note 3 4 2 8" xfId="47900"/>
    <cellStyle name="Note 3 4 2 9" xfId="47901"/>
    <cellStyle name="Note 3 4 3" xfId="47902"/>
    <cellStyle name="Note 3 4 3 10" xfId="47903"/>
    <cellStyle name="Note 3 4 3 11" xfId="47904"/>
    <cellStyle name="Note 3 4 3 2" xfId="47905"/>
    <cellStyle name="Note 3 4 3 2 10" xfId="47906"/>
    <cellStyle name="Note 3 4 3 2 11" xfId="47907"/>
    <cellStyle name="Note 3 4 3 2 2" xfId="47908"/>
    <cellStyle name="Note 3 4 3 2 3" xfId="47909"/>
    <cellStyle name="Note 3 4 3 2 4" xfId="47910"/>
    <cellStyle name="Note 3 4 3 2 5" xfId="47911"/>
    <cellStyle name="Note 3 4 3 2 6" xfId="47912"/>
    <cellStyle name="Note 3 4 3 2 7" xfId="47913"/>
    <cellStyle name="Note 3 4 3 2 8" xfId="47914"/>
    <cellStyle name="Note 3 4 3 2 9" xfId="47915"/>
    <cellStyle name="Note 3 4 3 3" xfId="47916"/>
    <cellStyle name="Note 3 4 3 4" xfId="47917"/>
    <cellStyle name="Note 3 4 3 5" xfId="47918"/>
    <cellStyle name="Note 3 4 3 6" xfId="47919"/>
    <cellStyle name="Note 3 4 3 7" xfId="47920"/>
    <cellStyle name="Note 3 4 3 8" xfId="47921"/>
    <cellStyle name="Note 3 4 3 9" xfId="47922"/>
    <cellStyle name="Note 3 4 4" xfId="47923"/>
    <cellStyle name="Note 3 4 4 10" xfId="47924"/>
    <cellStyle name="Note 3 4 4 11" xfId="47925"/>
    <cellStyle name="Note 3 4 4 2" xfId="47926"/>
    <cellStyle name="Note 3 4 4 3" xfId="47927"/>
    <cellStyle name="Note 3 4 4 4" xfId="47928"/>
    <cellStyle name="Note 3 4 4 5" xfId="47929"/>
    <cellStyle name="Note 3 4 4 6" xfId="47930"/>
    <cellStyle name="Note 3 4 4 7" xfId="47931"/>
    <cellStyle name="Note 3 4 4 8" xfId="47932"/>
    <cellStyle name="Note 3 4 4 9" xfId="47933"/>
    <cellStyle name="Note 3 4 5" xfId="47934"/>
    <cellStyle name="Note 3 4 6" xfId="47935"/>
    <cellStyle name="Note 3 4 7" xfId="47936"/>
    <cellStyle name="Note 3 4 8" xfId="47937"/>
    <cellStyle name="Note 3 4 9" xfId="47938"/>
    <cellStyle name="Note 3 5" xfId="47939"/>
    <cellStyle name="Note 3 5 10" xfId="47940"/>
    <cellStyle name="Note 3 5 11" xfId="47941"/>
    <cellStyle name="Note 3 5 12" xfId="47942"/>
    <cellStyle name="Note 3 5 13" xfId="47943"/>
    <cellStyle name="Note 3 5 2" xfId="47944"/>
    <cellStyle name="Note 3 5 2 10" xfId="47945"/>
    <cellStyle name="Note 3 5 2 11" xfId="47946"/>
    <cellStyle name="Note 3 5 2 12" xfId="47947"/>
    <cellStyle name="Note 3 5 2 2" xfId="47948"/>
    <cellStyle name="Note 3 5 2 2 10" xfId="47949"/>
    <cellStyle name="Note 3 5 2 2 11" xfId="47950"/>
    <cellStyle name="Note 3 5 2 2 2" xfId="47951"/>
    <cellStyle name="Note 3 5 2 2 2 10" xfId="47952"/>
    <cellStyle name="Note 3 5 2 2 2 11" xfId="47953"/>
    <cellStyle name="Note 3 5 2 2 2 2" xfId="47954"/>
    <cellStyle name="Note 3 5 2 2 2 3" xfId="47955"/>
    <cellStyle name="Note 3 5 2 2 2 4" xfId="47956"/>
    <cellStyle name="Note 3 5 2 2 2 5" xfId="47957"/>
    <cellStyle name="Note 3 5 2 2 2 6" xfId="47958"/>
    <cellStyle name="Note 3 5 2 2 2 7" xfId="47959"/>
    <cellStyle name="Note 3 5 2 2 2 8" xfId="47960"/>
    <cellStyle name="Note 3 5 2 2 2 9" xfId="47961"/>
    <cellStyle name="Note 3 5 2 2 3" xfId="47962"/>
    <cellStyle name="Note 3 5 2 2 4" xfId="47963"/>
    <cellStyle name="Note 3 5 2 2 5" xfId="47964"/>
    <cellStyle name="Note 3 5 2 2 6" xfId="47965"/>
    <cellStyle name="Note 3 5 2 2 7" xfId="47966"/>
    <cellStyle name="Note 3 5 2 2 8" xfId="47967"/>
    <cellStyle name="Note 3 5 2 2 9" xfId="47968"/>
    <cellStyle name="Note 3 5 2 3" xfId="47969"/>
    <cellStyle name="Note 3 5 2 3 10" xfId="47970"/>
    <cellStyle name="Note 3 5 2 3 11" xfId="47971"/>
    <cellStyle name="Note 3 5 2 3 2" xfId="47972"/>
    <cellStyle name="Note 3 5 2 3 3" xfId="47973"/>
    <cellStyle name="Note 3 5 2 3 4" xfId="47974"/>
    <cellStyle name="Note 3 5 2 3 5" xfId="47975"/>
    <cellStyle name="Note 3 5 2 3 6" xfId="47976"/>
    <cellStyle name="Note 3 5 2 3 7" xfId="47977"/>
    <cellStyle name="Note 3 5 2 3 8" xfId="47978"/>
    <cellStyle name="Note 3 5 2 3 9" xfId="47979"/>
    <cellStyle name="Note 3 5 2 4" xfId="47980"/>
    <cellStyle name="Note 3 5 2 5" xfId="47981"/>
    <cellStyle name="Note 3 5 2 6" xfId="47982"/>
    <cellStyle name="Note 3 5 2 7" xfId="47983"/>
    <cellStyle name="Note 3 5 2 8" xfId="47984"/>
    <cellStyle name="Note 3 5 2 9" xfId="47985"/>
    <cellStyle name="Note 3 5 3" xfId="47986"/>
    <cellStyle name="Note 3 5 3 10" xfId="47987"/>
    <cellStyle name="Note 3 5 3 11" xfId="47988"/>
    <cellStyle name="Note 3 5 3 2" xfId="47989"/>
    <cellStyle name="Note 3 5 3 2 10" xfId="47990"/>
    <cellStyle name="Note 3 5 3 2 11" xfId="47991"/>
    <cellStyle name="Note 3 5 3 2 2" xfId="47992"/>
    <cellStyle name="Note 3 5 3 2 3" xfId="47993"/>
    <cellStyle name="Note 3 5 3 2 4" xfId="47994"/>
    <cellStyle name="Note 3 5 3 2 5" xfId="47995"/>
    <cellStyle name="Note 3 5 3 2 6" xfId="47996"/>
    <cellStyle name="Note 3 5 3 2 7" xfId="47997"/>
    <cellStyle name="Note 3 5 3 2 8" xfId="47998"/>
    <cellStyle name="Note 3 5 3 2 9" xfId="47999"/>
    <cellStyle name="Note 3 5 3 3" xfId="48000"/>
    <cellStyle name="Note 3 5 3 4" xfId="48001"/>
    <cellStyle name="Note 3 5 3 5" xfId="48002"/>
    <cellStyle name="Note 3 5 3 6" xfId="48003"/>
    <cellStyle name="Note 3 5 3 7" xfId="48004"/>
    <cellStyle name="Note 3 5 3 8" xfId="48005"/>
    <cellStyle name="Note 3 5 3 9" xfId="48006"/>
    <cellStyle name="Note 3 5 4" xfId="48007"/>
    <cellStyle name="Note 3 5 4 10" xfId="48008"/>
    <cellStyle name="Note 3 5 4 11" xfId="48009"/>
    <cellStyle name="Note 3 5 4 2" xfId="48010"/>
    <cellStyle name="Note 3 5 4 3" xfId="48011"/>
    <cellStyle name="Note 3 5 4 4" xfId="48012"/>
    <cellStyle name="Note 3 5 4 5" xfId="48013"/>
    <cellStyle name="Note 3 5 4 6" xfId="48014"/>
    <cellStyle name="Note 3 5 4 7" xfId="48015"/>
    <cellStyle name="Note 3 5 4 8" xfId="48016"/>
    <cellStyle name="Note 3 5 4 9" xfId="48017"/>
    <cellStyle name="Note 3 5 5" xfId="48018"/>
    <cellStyle name="Note 3 5 6" xfId="48019"/>
    <cellStyle name="Note 3 5 7" xfId="48020"/>
    <cellStyle name="Note 3 5 8" xfId="48021"/>
    <cellStyle name="Note 3 5 9" xfId="48022"/>
    <cellStyle name="Note 3 6" xfId="48023"/>
    <cellStyle name="Note 3 6 10" xfId="48024"/>
    <cellStyle name="Note 3 6 11" xfId="48025"/>
    <cellStyle name="Note 3 6 12" xfId="48026"/>
    <cellStyle name="Note 3 6 13" xfId="48027"/>
    <cellStyle name="Note 3 6 2" xfId="48028"/>
    <cellStyle name="Note 3 6 2 10" xfId="48029"/>
    <cellStyle name="Note 3 6 2 11" xfId="48030"/>
    <cellStyle name="Note 3 6 2 12" xfId="48031"/>
    <cellStyle name="Note 3 6 2 2" xfId="48032"/>
    <cellStyle name="Note 3 6 2 2 10" xfId="48033"/>
    <cellStyle name="Note 3 6 2 2 11" xfId="48034"/>
    <cellStyle name="Note 3 6 2 2 2" xfId="48035"/>
    <cellStyle name="Note 3 6 2 2 2 10" xfId="48036"/>
    <cellStyle name="Note 3 6 2 2 2 11" xfId="48037"/>
    <cellStyle name="Note 3 6 2 2 2 2" xfId="48038"/>
    <cellStyle name="Note 3 6 2 2 2 3" xfId="48039"/>
    <cellStyle name="Note 3 6 2 2 2 4" xfId="48040"/>
    <cellStyle name="Note 3 6 2 2 2 5" xfId="48041"/>
    <cellStyle name="Note 3 6 2 2 2 6" xfId="48042"/>
    <cellStyle name="Note 3 6 2 2 2 7" xfId="48043"/>
    <cellStyle name="Note 3 6 2 2 2 8" xfId="48044"/>
    <cellStyle name="Note 3 6 2 2 2 9" xfId="48045"/>
    <cellStyle name="Note 3 6 2 2 3" xfId="48046"/>
    <cellStyle name="Note 3 6 2 2 4" xfId="48047"/>
    <cellStyle name="Note 3 6 2 2 5" xfId="48048"/>
    <cellStyle name="Note 3 6 2 2 6" xfId="48049"/>
    <cellStyle name="Note 3 6 2 2 7" xfId="48050"/>
    <cellStyle name="Note 3 6 2 2 8" xfId="48051"/>
    <cellStyle name="Note 3 6 2 2 9" xfId="48052"/>
    <cellStyle name="Note 3 6 2 3" xfId="48053"/>
    <cellStyle name="Note 3 6 2 3 10" xfId="48054"/>
    <cellStyle name="Note 3 6 2 3 11" xfId="48055"/>
    <cellStyle name="Note 3 6 2 3 2" xfId="48056"/>
    <cellStyle name="Note 3 6 2 3 3" xfId="48057"/>
    <cellStyle name="Note 3 6 2 3 4" xfId="48058"/>
    <cellStyle name="Note 3 6 2 3 5" xfId="48059"/>
    <cellStyle name="Note 3 6 2 3 6" xfId="48060"/>
    <cellStyle name="Note 3 6 2 3 7" xfId="48061"/>
    <cellStyle name="Note 3 6 2 3 8" xfId="48062"/>
    <cellStyle name="Note 3 6 2 3 9" xfId="48063"/>
    <cellStyle name="Note 3 6 2 4" xfId="48064"/>
    <cellStyle name="Note 3 6 2 5" xfId="48065"/>
    <cellStyle name="Note 3 6 2 6" xfId="48066"/>
    <cellStyle name="Note 3 6 2 7" xfId="48067"/>
    <cellStyle name="Note 3 6 2 8" xfId="48068"/>
    <cellStyle name="Note 3 6 2 9" xfId="48069"/>
    <cellStyle name="Note 3 6 3" xfId="48070"/>
    <cellStyle name="Note 3 6 3 10" xfId="48071"/>
    <cellStyle name="Note 3 6 3 11" xfId="48072"/>
    <cellStyle name="Note 3 6 3 2" xfId="48073"/>
    <cellStyle name="Note 3 6 3 2 10" xfId="48074"/>
    <cellStyle name="Note 3 6 3 2 11" xfId="48075"/>
    <cellStyle name="Note 3 6 3 2 2" xfId="48076"/>
    <cellStyle name="Note 3 6 3 2 3" xfId="48077"/>
    <cellStyle name="Note 3 6 3 2 4" xfId="48078"/>
    <cellStyle name="Note 3 6 3 2 5" xfId="48079"/>
    <cellStyle name="Note 3 6 3 2 6" xfId="48080"/>
    <cellStyle name="Note 3 6 3 2 7" xfId="48081"/>
    <cellStyle name="Note 3 6 3 2 8" xfId="48082"/>
    <cellStyle name="Note 3 6 3 2 9" xfId="48083"/>
    <cellStyle name="Note 3 6 3 3" xfId="48084"/>
    <cellStyle name="Note 3 6 3 4" xfId="48085"/>
    <cellStyle name="Note 3 6 3 5" xfId="48086"/>
    <cellStyle name="Note 3 6 3 6" xfId="48087"/>
    <cellStyle name="Note 3 6 3 7" xfId="48088"/>
    <cellStyle name="Note 3 6 3 8" xfId="48089"/>
    <cellStyle name="Note 3 6 3 9" xfId="48090"/>
    <cellStyle name="Note 3 6 4" xfId="48091"/>
    <cellStyle name="Note 3 6 4 10" xfId="48092"/>
    <cellStyle name="Note 3 6 4 11" xfId="48093"/>
    <cellStyle name="Note 3 6 4 2" xfId="48094"/>
    <cellStyle name="Note 3 6 4 3" xfId="48095"/>
    <cellStyle name="Note 3 6 4 4" xfId="48096"/>
    <cellStyle name="Note 3 6 4 5" xfId="48097"/>
    <cellStyle name="Note 3 6 4 6" xfId="48098"/>
    <cellStyle name="Note 3 6 4 7" xfId="48099"/>
    <cellStyle name="Note 3 6 4 8" xfId="48100"/>
    <cellStyle name="Note 3 6 4 9" xfId="48101"/>
    <cellStyle name="Note 3 6 5" xfId="48102"/>
    <cellStyle name="Note 3 6 6" xfId="48103"/>
    <cellStyle name="Note 3 6 7" xfId="48104"/>
    <cellStyle name="Note 3 6 8" xfId="48105"/>
    <cellStyle name="Note 3 6 9" xfId="48106"/>
    <cellStyle name="Note 3 7" xfId="48107"/>
    <cellStyle name="Note 3 7 10" xfId="48108"/>
    <cellStyle name="Note 3 7 11" xfId="48109"/>
    <cellStyle name="Note 3 7 12" xfId="48110"/>
    <cellStyle name="Note 3 7 13" xfId="48111"/>
    <cellStyle name="Note 3 7 2" xfId="48112"/>
    <cellStyle name="Note 3 7 2 10" xfId="48113"/>
    <cellStyle name="Note 3 7 2 11" xfId="48114"/>
    <cellStyle name="Note 3 7 2 12" xfId="48115"/>
    <cellStyle name="Note 3 7 2 2" xfId="48116"/>
    <cellStyle name="Note 3 7 2 2 10" xfId="48117"/>
    <cellStyle name="Note 3 7 2 2 11" xfId="48118"/>
    <cellStyle name="Note 3 7 2 2 2" xfId="48119"/>
    <cellStyle name="Note 3 7 2 2 2 10" xfId="48120"/>
    <cellStyle name="Note 3 7 2 2 2 11" xfId="48121"/>
    <cellStyle name="Note 3 7 2 2 2 2" xfId="48122"/>
    <cellStyle name="Note 3 7 2 2 2 3" xfId="48123"/>
    <cellStyle name="Note 3 7 2 2 2 4" xfId="48124"/>
    <cellStyle name="Note 3 7 2 2 2 5" xfId="48125"/>
    <cellStyle name="Note 3 7 2 2 2 6" xfId="48126"/>
    <cellStyle name="Note 3 7 2 2 2 7" xfId="48127"/>
    <cellStyle name="Note 3 7 2 2 2 8" xfId="48128"/>
    <cellStyle name="Note 3 7 2 2 2 9" xfId="48129"/>
    <cellStyle name="Note 3 7 2 2 3" xfId="48130"/>
    <cellStyle name="Note 3 7 2 2 4" xfId="48131"/>
    <cellStyle name="Note 3 7 2 2 5" xfId="48132"/>
    <cellStyle name="Note 3 7 2 2 6" xfId="48133"/>
    <cellStyle name="Note 3 7 2 2 7" xfId="48134"/>
    <cellStyle name="Note 3 7 2 2 8" xfId="48135"/>
    <cellStyle name="Note 3 7 2 2 9" xfId="48136"/>
    <cellStyle name="Note 3 7 2 3" xfId="48137"/>
    <cellStyle name="Note 3 7 2 3 10" xfId="48138"/>
    <cellStyle name="Note 3 7 2 3 11" xfId="48139"/>
    <cellStyle name="Note 3 7 2 3 2" xfId="48140"/>
    <cellStyle name="Note 3 7 2 3 3" xfId="48141"/>
    <cellStyle name="Note 3 7 2 3 4" xfId="48142"/>
    <cellStyle name="Note 3 7 2 3 5" xfId="48143"/>
    <cellStyle name="Note 3 7 2 3 6" xfId="48144"/>
    <cellStyle name="Note 3 7 2 3 7" xfId="48145"/>
    <cellStyle name="Note 3 7 2 3 8" xfId="48146"/>
    <cellStyle name="Note 3 7 2 3 9" xfId="48147"/>
    <cellStyle name="Note 3 7 2 4" xfId="48148"/>
    <cellStyle name="Note 3 7 2 5" xfId="48149"/>
    <cellStyle name="Note 3 7 2 6" xfId="48150"/>
    <cellStyle name="Note 3 7 2 7" xfId="48151"/>
    <cellStyle name="Note 3 7 2 8" xfId="48152"/>
    <cellStyle name="Note 3 7 2 9" xfId="48153"/>
    <cellStyle name="Note 3 7 3" xfId="48154"/>
    <cellStyle name="Note 3 7 3 10" xfId="48155"/>
    <cellStyle name="Note 3 7 3 11" xfId="48156"/>
    <cellStyle name="Note 3 7 3 2" xfId="48157"/>
    <cellStyle name="Note 3 7 3 2 10" xfId="48158"/>
    <cellStyle name="Note 3 7 3 2 11" xfId="48159"/>
    <cellStyle name="Note 3 7 3 2 2" xfId="48160"/>
    <cellStyle name="Note 3 7 3 2 3" xfId="48161"/>
    <cellStyle name="Note 3 7 3 2 4" xfId="48162"/>
    <cellStyle name="Note 3 7 3 2 5" xfId="48163"/>
    <cellStyle name="Note 3 7 3 2 6" xfId="48164"/>
    <cellStyle name="Note 3 7 3 2 7" xfId="48165"/>
    <cellStyle name="Note 3 7 3 2 8" xfId="48166"/>
    <cellStyle name="Note 3 7 3 2 9" xfId="48167"/>
    <cellStyle name="Note 3 7 3 3" xfId="48168"/>
    <cellStyle name="Note 3 7 3 4" xfId="48169"/>
    <cellStyle name="Note 3 7 3 5" xfId="48170"/>
    <cellStyle name="Note 3 7 3 6" xfId="48171"/>
    <cellStyle name="Note 3 7 3 7" xfId="48172"/>
    <cellStyle name="Note 3 7 3 8" xfId="48173"/>
    <cellStyle name="Note 3 7 3 9" xfId="48174"/>
    <cellStyle name="Note 3 7 4" xfId="48175"/>
    <cellStyle name="Note 3 7 4 10" xfId="48176"/>
    <cellStyle name="Note 3 7 4 11" xfId="48177"/>
    <cellStyle name="Note 3 7 4 2" xfId="48178"/>
    <cellStyle name="Note 3 7 4 3" xfId="48179"/>
    <cellStyle name="Note 3 7 4 4" xfId="48180"/>
    <cellStyle name="Note 3 7 4 5" xfId="48181"/>
    <cellStyle name="Note 3 7 4 6" xfId="48182"/>
    <cellStyle name="Note 3 7 4 7" xfId="48183"/>
    <cellStyle name="Note 3 7 4 8" xfId="48184"/>
    <cellStyle name="Note 3 7 4 9" xfId="48185"/>
    <cellStyle name="Note 3 7 5" xfId="48186"/>
    <cellStyle name="Note 3 7 6" xfId="48187"/>
    <cellStyle name="Note 3 7 7" xfId="48188"/>
    <cellStyle name="Note 3 7 8" xfId="48189"/>
    <cellStyle name="Note 3 7 9" xfId="48190"/>
    <cellStyle name="Note 3 8" xfId="48191"/>
    <cellStyle name="Note 3 8 10" xfId="48192"/>
    <cellStyle name="Note 3 8 11" xfId="48193"/>
    <cellStyle name="Note 3 8 12" xfId="48194"/>
    <cellStyle name="Note 3 8 13" xfId="48195"/>
    <cellStyle name="Note 3 8 2" xfId="48196"/>
    <cellStyle name="Note 3 8 2 10" xfId="48197"/>
    <cellStyle name="Note 3 8 2 11" xfId="48198"/>
    <cellStyle name="Note 3 8 2 12" xfId="48199"/>
    <cellStyle name="Note 3 8 2 2" xfId="48200"/>
    <cellStyle name="Note 3 8 2 2 10" xfId="48201"/>
    <cellStyle name="Note 3 8 2 2 11" xfId="48202"/>
    <cellStyle name="Note 3 8 2 2 2" xfId="48203"/>
    <cellStyle name="Note 3 8 2 2 2 10" xfId="48204"/>
    <cellStyle name="Note 3 8 2 2 2 11" xfId="48205"/>
    <cellStyle name="Note 3 8 2 2 2 2" xfId="48206"/>
    <cellStyle name="Note 3 8 2 2 2 3" xfId="48207"/>
    <cellStyle name="Note 3 8 2 2 2 4" xfId="48208"/>
    <cellStyle name="Note 3 8 2 2 2 5" xfId="48209"/>
    <cellStyle name="Note 3 8 2 2 2 6" xfId="48210"/>
    <cellStyle name="Note 3 8 2 2 2 7" xfId="48211"/>
    <cellStyle name="Note 3 8 2 2 2 8" xfId="48212"/>
    <cellStyle name="Note 3 8 2 2 2 9" xfId="48213"/>
    <cellStyle name="Note 3 8 2 2 3" xfId="48214"/>
    <cellStyle name="Note 3 8 2 2 4" xfId="48215"/>
    <cellStyle name="Note 3 8 2 2 5" xfId="48216"/>
    <cellStyle name="Note 3 8 2 2 6" xfId="48217"/>
    <cellStyle name="Note 3 8 2 2 7" xfId="48218"/>
    <cellStyle name="Note 3 8 2 2 8" xfId="48219"/>
    <cellStyle name="Note 3 8 2 2 9" xfId="48220"/>
    <cellStyle name="Note 3 8 2 3" xfId="48221"/>
    <cellStyle name="Note 3 8 2 3 10" xfId="48222"/>
    <cellStyle name="Note 3 8 2 3 11" xfId="48223"/>
    <cellStyle name="Note 3 8 2 3 2" xfId="48224"/>
    <cellStyle name="Note 3 8 2 3 3" xfId="48225"/>
    <cellStyle name="Note 3 8 2 3 4" xfId="48226"/>
    <cellStyle name="Note 3 8 2 3 5" xfId="48227"/>
    <cellStyle name="Note 3 8 2 3 6" xfId="48228"/>
    <cellStyle name="Note 3 8 2 3 7" xfId="48229"/>
    <cellStyle name="Note 3 8 2 3 8" xfId="48230"/>
    <cellStyle name="Note 3 8 2 3 9" xfId="48231"/>
    <cellStyle name="Note 3 8 2 4" xfId="48232"/>
    <cellStyle name="Note 3 8 2 5" xfId="48233"/>
    <cellStyle name="Note 3 8 2 6" xfId="48234"/>
    <cellStyle name="Note 3 8 2 7" xfId="48235"/>
    <cellStyle name="Note 3 8 2 8" xfId="48236"/>
    <cellStyle name="Note 3 8 2 9" xfId="48237"/>
    <cellStyle name="Note 3 8 3" xfId="48238"/>
    <cellStyle name="Note 3 8 3 10" xfId="48239"/>
    <cellStyle name="Note 3 8 3 11" xfId="48240"/>
    <cellStyle name="Note 3 8 3 2" xfId="48241"/>
    <cellStyle name="Note 3 8 3 2 10" xfId="48242"/>
    <cellStyle name="Note 3 8 3 2 11" xfId="48243"/>
    <cellStyle name="Note 3 8 3 2 2" xfId="48244"/>
    <cellStyle name="Note 3 8 3 2 3" xfId="48245"/>
    <cellStyle name="Note 3 8 3 2 4" xfId="48246"/>
    <cellStyle name="Note 3 8 3 2 5" xfId="48247"/>
    <cellStyle name="Note 3 8 3 2 6" xfId="48248"/>
    <cellStyle name="Note 3 8 3 2 7" xfId="48249"/>
    <cellStyle name="Note 3 8 3 2 8" xfId="48250"/>
    <cellStyle name="Note 3 8 3 2 9" xfId="48251"/>
    <cellStyle name="Note 3 8 3 3" xfId="48252"/>
    <cellStyle name="Note 3 8 3 4" xfId="48253"/>
    <cellStyle name="Note 3 8 3 5" xfId="48254"/>
    <cellStyle name="Note 3 8 3 6" xfId="48255"/>
    <cellStyle name="Note 3 8 3 7" xfId="48256"/>
    <cellStyle name="Note 3 8 3 8" xfId="48257"/>
    <cellStyle name="Note 3 8 3 9" xfId="48258"/>
    <cellStyle name="Note 3 8 4" xfId="48259"/>
    <cellStyle name="Note 3 8 4 10" xfId="48260"/>
    <cellStyle name="Note 3 8 4 11" xfId="48261"/>
    <cellStyle name="Note 3 8 4 2" xfId="48262"/>
    <cellStyle name="Note 3 8 4 3" xfId="48263"/>
    <cellStyle name="Note 3 8 4 4" xfId="48264"/>
    <cellStyle name="Note 3 8 4 5" xfId="48265"/>
    <cellStyle name="Note 3 8 4 6" xfId="48266"/>
    <cellStyle name="Note 3 8 4 7" xfId="48267"/>
    <cellStyle name="Note 3 8 4 8" xfId="48268"/>
    <cellStyle name="Note 3 8 4 9" xfId="48269"/>
    <cellStyle name="Note 3 8 5" xfId="48270"/>
    <cellStyle name="Note 3 8 6" xfId="48271"/>
    <cellStyle name="Note 3 8 7" xfId="48272"/>
    <cellStyle name="Note 3 8 8" xfId="48273"/>
    <cellStyle name="Note 3 8 9" xfId="48274"/>
    <cellStyle name="Note 3 9" xfId="48275"/>
    <cellStyle name="Note 3 9 10" xfId="48276"/>
    <cellStyle name="Note 3 9 11" xfId="48277"/>
    <cellStyle name="Note 3 9 12" xfId="48278"/>
    <cellStyle name="Note 3 9 2" xfId="48279"/>
    <cellStyle name="Note 3 9 2 10" xfId="48280"/>
    <cellStyle name="Note 3 9 2 11" xfId="48281"/>
    <cellStyle name="Note 3 9 2 2" xfId="48282"/>
    <cellStyle name="Note 3 9 2 2 10" xfId="48283"/>
    <cellStyle name="Note 3 9 2 2 11" xfId="48284"/>
    <cellStyle name="Note 3 9 2 2 2" xfId="48285"/>
    <cellStyle name="Note 3 9 2 2 3" xfId="48286"/>
    <cellStyle name="Note 3 9 2 2 4" xfId="48287"/>
    <cellStyle name="Note 3 9 2 2 5" xfId="48288"/>
    <cellStyle name="Note 3 9 2 2 6" xfId="48289"/>
    <cellStyle name="Note 3 9 2 2 7" xfId="48290"/>
    <cellStyle name="Note 3 9 2 2 8" xfId="48291"/>
    <cellStyle name="Note 3 9 2 2 9" xfId="48292"/>
    <cellStyle name="Note 3 9 2 3" xfId="48293"/>
    <cellStyle name="Note 3 9 2 4" xfId="48294"/>
    <cellStyle name="Note 3 9 2 5" xfId="48295"/>
    <cellStyle name="Note 3 9 2 6" xfId="48296"/>
    <cellStyle name="Note 3 9 2 7" xfId="48297"/>
    <cellStyle name="Note 3 9 2 8" xfId="48298"/>
    <cellStyle name="Note 3 9 2 9" xfId="48299"/>
    <cellStyle name="Note 3 9 3" xfId="48300"/>
    <cellStyle name="Note 3 9 3 10" xfId="48301"/>
    <cellStyle name="Note 3 9 3 11" xfId="48302"/>
    <cellStyle name="Note 3 9 3 2" xfId="48303"/>
    <cellStyle name="Note 3 9 3 3" xfId="48304"/>
    <cellStyle name="Note 3 9 3 4" xfId="48305"/>
    <cellStyle name="Note 3 9 3 5" xfId="48306"/>
    <cellStyle name="Note 3 9 3 6" xfId="48307"/>
    <cellStyle name="Note 3 9 3 7" xfId="48308"/>
    <cellStyle name="Note 3 9 3 8" xfId="48309"/>
    <cellStyle name="Note 3 9 3 9" xfId="48310"/>
    <cellStyle name="Note 3 9 4" xfId="48311"/>
    <cellStyle name="Note 3 9 5" xfId="48312"/>
    <cellStyle name="Note 3 9 6" xfId="48313"/>
    <cellStyle name="Note 3 9 7" xfId="48314"/>
    <cellStyle name="Note 3 9 8" xfId="48315"/>
    <cellStyle name="Note 3 9 9" xfId="48316"/>
    <cellStyle name="Note 4" xfId="48317"/>
    <cellStyle name="Note 4 10" xfId="48318"/>
    <cellStyle name="Note 4 10 10" xfId="48319"/>
    <cellStyle name="Note 4 10 11" xfId="48320"/>
    <cellStyle name="Note 4 10 2" xfId="48321"/>
    <cellStyle name="Note 4 10 3" xfId="48322"/>
    <cellStyle name="Note 4 10 4" xfId="48323"/>
    <cellStyle name="Note 4 10 5" xfId="48324"/>
    <cellStyle name="Note 4 10 6" xfId="48325"/>
    <cellStyle name="Note 4 10 7" xfId="48326"/>
    <cellStyle name="Note 4 10 8" xfId="48327"/>
    <cellStyle name="Note 4 10 9" xfId="48328"/>
    <cellStyle name="Note 4 11" xfId="48329"/>
    <cellStyle name="Note 4 12" xfId="48330"/>
    <cellStyle name="Note 4 2" xfId="48331"/>
    <cellStyle name="Note 4 2 10" xfId="48332"/>
    <cellStyle name="Note 4 2 11" xfId="48333"/>
    <cellStyle name="Note 4 2 12" xfId="48334"/>
    <cellStyle name="Note 4 2 13" xfId="48335"/>
    <cellStyle name="Note 4 2 2" xfId="48336"/>
    <cellStyle name="Note 4 2 2 10" xfId="48337"/>
    <cellStyle name="Note 4 2 2 11" xfId="48338"/>
    <cellStyle name="Note 4 2 2 12" xfId="48339"/>
    <cellStyle name="Note 4 2 2 2" xfId="48340"/>
    <cellStyle name="Note 4 2 2 2 10" xfId="48341"/>
    <cellStyle name="Note 4 2 2 2 11" xfId="48342"/>
    <cellStyle name="Note 4 2 2 2 2" xfId="48343"/>
    <cellStyle name="Note 4 2 2 2 2 10" xfId="48344"/>
    <cellStyle name="Note 4 2 2 2 2 11" xfId="48345"/>
    <cellStyle name="Note 4 2 2 2 2 2" xfId="48346"/>
    <cellStyle name="Note 4 2 2 2 2 3" xfId="48347"/>
    <cellStyle name="Note 4 2 2 2 2 4" xfId="48348"/>
    <cellStyle name="Note 4 2 2 2 2 5" xfId="48349"/>
    <cellStyle name="Note 4 2 2 2 2 6" xfId="48350"/>
    <cellStyle name="Note 4 2 2 2 2 7" xfId="48351"/>
    <cellStyle name="Note 4 2 2 2 2 8" xfId="48352"/>
    <cellStyle name="Note 4 2 2 2 2 9" xfId="48353"/>
    <cellStyle name="Note 4 2 2 2 3" xfId="48354"/>
    <cellStyle name="Note 4 2 2 2 4" xfId="48355"/>
    <cellStyle name="Note 4 2 2 2 5" xfId="48356"/>
    <cellStyle name="Note 4 2 2 2 6" xfId="48357"/>
    <cellStyle name="Note 4 2 2 2 7" xfId="48358"/>
    <cellStyle name="Note 4 2 2 2 8" xfId="48359"/>
    <cellStyle name="Note 4 2 2 2 9" xfId="48360"/>
    <cellStyle name="Note 4 2 2 3" xfId="48361"/>
    <cellStyle name="Note 4 2 2 3 10" xfId="48362"/>
    <cellStyle name="Note 4 2 2 3 11" xfId="48363"/>
    <cellStyle name="Note 4 2 2 3 2" xfId="48364"/>
    <cellStyle name="Note 4 2 2 3 3" xfId="48365"/>
    <cellStyle name="Note 4 2 2 3 4" xfId="48366"/>
    <cellStyle name="Note 4 2 2 3 5" xfId="48367"/>
    <cellStyle name="Note 4 2 2 3 6" xfId="48368"/>
    <cellStyle name="Note 4 2 2 3 7" xfId="48369"/>
    <cellStyle name="Note 4 2 2 3 8" xfId="48370"/>
    <cellStyle name="Note 4 2 2 3 9" xfId="48371"/>
    <cellStyle name="Note 4 2 2 4" xfId="48372"/>
    <cellStyle name="Note 4 2 2 5" xfId="48373"/>
    <cellStyle name="Note 4 2 2 6" xfId="48374"/>
    <cellStyle name="Note 4 2 2 7" xfId="48375"/>
    <cellStyle name="Note 4 2 2 8" xfId="48376"/>
    <cellStyle name="Note 4 2 2 9" xfId="48377"/>
    <cellStyle name="Note 4 2 3" xfId="48378"/>
    <cellStyle name="Note 4 2 3 10" xfId="48379"/>
    <cellStyle name="Note 4 2 3 11" xfId="48380"/>
    <cellStyle name="Note 4 2 3 2" xfId="48381"/>
    <cellStyle name="Note 4 2 3 2 10" xfId="48382"/>
    <cellStyle name="Note 4 2 3 2 11" xfId="48383"/>
    <cellStyle name="Note 4 2 3 2 2" xfId="48384"/>
    <cellStyle name="Note 4 2 3 2 3" xfId="48385"/>
    <cellStyle name="Note 4 2 3 2 4" xfId="48386"/>
    <cellStyle name="Note 4 2 3 2 5" xfId="48387"/>
    <cellStyle name="Note 4 2 3 2 6" xfId="48388"/>
    <cellStyle name="Note 4 2 3 2 7" xfId="48389"/>
    <cellStyle name="Note 4 2 3 2 8" xfId="48390"/>
    <cellStyle name="Note 4 2 3 2 9" xfId="48391"/>
    <cellStyle name="Note 4 2 3 3" xfId="48392"/>
    <cellStyle name="Note 4 2 3 4" xfId="48393"/>
    <cellStyle name="Note 4 2 3 5" xfId="48394"/>
    <cellStyle name="Note 4 2 3 6" xfId="48395"/>
    <cellStyle name="Note 4 2 3 7" xfId="48396"/>
    <cellStyle name="Note 4 2 3 8" xfId="48397"/>
    <cellStyle name="Note 4 2 3 9" xfId="48398"/>
    <cellStyle name="Note 4 2 4" xfId="48399"/>
    <cellStyle name="Note 4 2 4 10" xfId="48400"/>
    <cellStyle name="Note 4 2 4 11" xfId="48401"/>
    <cellStyle name="Note 4 2 4 2" xfId="48402"/>
    <cellStyle name="Note 4 2 4 3" xfId="48403"/>
    <cellStyle name="Note 4 2 4 4" xfId="48404"/>
    <cellStyle name="Note 4 2 4 5" xfId="48405"/>
    <cellStyle name="Note 4 2 4 6" xfId="48406"/>
    <cellStyle name="Note 4 2 4 7" xfId="48407"/>
    <cellStyle name="Note 4 2 4 8" xfId="48408"/>
    <cellStyle name="Note 4 2 4 9" xfId="48409"/>
    <cellStyle name="Note 4 2 5" xfId="48410"/>
    <cellStyle name="Note 4 2 6" xfId="48411"/>
    <cellStyle name="Note 4 2 7" xfId="48412"/>
    <cellStyle name="Note 4 2 8" xfId="48413"/>
    <cellStyle name="Note 4 2 9" xfId="48414"/>
    <cellStyle name="Note 4 3" xfId="48415"/>
    <cellStyle name="Note 4 3 10" xfId="48416"/>
    <cellStyle name="Note 4 3 11" xfId="48417"/>
    <cellStyle name="Note 4 3 12" xfId="48418"/>
    <cellStyle name="Note 4 3 13" xfId="48419"/>
    <cellStyle name="Note 4 3 2" xfId="48420"/>
    <cellStyle name="Note 4 3 2 10" xfId="48421"/>
    <cellStyle name="Note 4 3 2 11" xfId="48422"/>
    <cellStyle name="Note 4 3 2 12" xfId="48423"/>
    <cellStyle name="Note 4 3 2 2" xfId="48424"/>
    <cellStyle name="Note 4 3 2 2 10" xfId="48425"/>
    <cellStyle name="Note 4 3 2 2 11" xfId="48426"/>
    <cellStyle name="Note 4 3 2 2 2" xfId="48427"/>
    <cellStyle name="Note 4 3 2 2 2 10" xfId="48428"/>
    <cellStyle name="Note 4 3 2 2 2 11" xfId="48429"/>
    <cellStyle name="Note 4 3 2 2 2 2" xfId="48430"/>
    <cellStyle name="Note 4 3 2 2 2 3" xfId="48431"/>
    <cellStyle name="Note 4 3 2 2 2 4" xfId="48432"/>
    <cellStyle name="Note 4 3 2 2 2 5" xfId="48433"/>
    <cellStyle name="Note 4 3 2 2 2 6" xfId="48434"/>
    <cellStyle name="Note 4 3 2 2 2 7" xfId="48435"/>
    <cellStyle name="Note 4 3 2 2 2 8" xfId="48436"/>
    <cellStyle name="Note 4 3 2 2 2 9" xfId="48437"/>
    <cellStyle name="Note 4 3 2 2 3" xfId="48438"/>
    <cellStyle name="Note 4 3 2 2 4" xfId="48439"/>
    <cellStyle name="Note 4 3 2 2 5" xfId="48440"/>
    <cellStyle name="Note 4 3 2 2 6" xfId="48441"/>
    <cellStyle name="Note 4 3 2 2 7" xfId="48442"/>
    <cellStyle name="Note 4 3 2 2 8" xfId="48443"/>
    <cellStyle name="Note 4 3 2 2 9" xfId="48444"/>
    <cellStyle name="Note 4 3 2 3" xfId="48445"/>
    <cellStyle name="Note 4 3 2 3 10" xfId="48446"/>
    <cellStyle name="Note 4 3 2 3 11" xfId="48447"/>
    <cellStyle name="Note 4 3 2 3 2" xfId="48448"/>
    <cellStyle name="Note 4 3 2 3 3" xfId="48449"/>
    <cellStyle name="Note 4 3 2 3 4" xfId="48450"/>
    <cellStyle name="Note 4 3 2 3 5" xfId="48451"/>
    <cellStyle name="Note 4 3 2 3 6" xfId="48452"/>
    <cellStyle name="Note 4 3 2 3 7" xfId="48453"/>
    <cellStyle name="Note 4 3 2 3 8" xfId="48454"/>
    <cellStyle name="Note 4 3 2 3 9" xfId="48455"/>
    <cellStyle name="Note 4 3 2 4" xfId="48456"/>
    <cellStyle name="Note 4 3 2 5" xfId="48457"/>
    <cellStyle name="Note 4 3 2 6" xfId="48458"/>
    <cellStyle name="Note 4 3 2 7" xfId="48459"/>
    <cellStyle name="Note 4 3 2 8" xfId="48460"/>
    <cellStyle name="Note 4 3 2 9" xfId="48461"/>
    <cellStyle name="Note 4 3 3" xfId="48462"/>
    <cellStyle name="Note 4 3 3 10" xfId="48463"/>
    <cellStyle name="Note 4 3 3 11" xfId="48464"/>
    <cellStyle name="Note 4 3 3 2" xfId="48465"/>
    <cellStyle name="Note 4 3 3 2 10" xfId="48466"/>
    <cellStyle name="Note 4 3 3 2 11" xfId="48467"/>
    <cellStyle name="Note 4 3 3 2 2" xfId="48468"/>
    <cellStyle name="Note 4 3 3 2 3" xfId="48469"/>
    <cellStyle name="Note 4 3 3 2 4" xfId="48470"/>
    <cellStyle name="Note 4 3 3 2 5" xfId="48471"/>
    <cellStyle name="Note 4 3 3 2 6" xfId="48472"/>
    <cellStyle name="Note 4 3 3 2 7" xfId="48473"/>
    <cellStyle name="Note 4 3 3 2 8" xfId="48474"/>
    <cellStyle name="Note 4 3 3 2 9" xfId="48475"/>
    <cellStyle name="Note 4 3 3 3" xfId="48476"/>
    <cellStyle name="Note 4 3 3 4" xfId="48477"/>
    <cellStyle name="Note 4 3 3 5" xfId="48478"/>
    <cellStyle name="Note 4 3 3 6" xfId="48479"/>
    <cellStyle name="Note 4 3 3 7" xfId="48480"/>
    <cellStyle name="Note 4 3 3 8" xfId="48481"/>
    <cellStyle name="Note 4 3 3 9" xfId="48482"/>
    <cellStyle name="Note 4 3 4" xfId="48483"/>
    <cellStyle name="Note 4 3 4 10" xfId="48484"/>
    <cellStyle name="Note 4 3 4 11" xfId="48485"/>
    <cellStyle name="Note 4 3 4 2" xfId="48486"/>
    <cellStyle name="Note 4 3 4 3" xfId="48487"/>
    <cellStyle name="Note 4 3 4 4" xfId="48488"/>
    <cellStyle name="Note 4 3 4 5" xfId="48489"/>
    <cellStyle name="Note 4 3 4 6" xfId="48490"/>
    <cellStyle name="Note 4 3 4 7" xfId="48491"/>
    <cellStyle name="Note 4 3 4 8" xfId="48492"/>
    <cellStyle name="Note 4 3 4 9" xfId="48493"/>
    <cellStyle name="Note 4 3 5" xfId="48494"/>
    <cellStyle name="Note 4 3 6" xfId="48495"/>
    <cellStyle name="Note 4 3 7" xfId="48496"/>
    <cellStyle name="Note 4 3 8" xfId="48497"/>
    <cellStyle name="Note 4 3 9" xfId="48498"/>
    <cellStyle name="Note 4 4" xfId="48499"/>
    <cellStyle name="Note 4 4 10" xfId="48500"/>
    <cellStyle name="Note 4 4 11" xfId="48501"/>
    <cellStyle name="Note 4 4 12" xfId="48502"/>
    <cellStyle name="Note 4 4 13" xfId="48503"/>
    <cellStyle name="Note 4 4 2" xfId="48504"/>
    <cellStyle name="Note 4 4 2 10" xfId="48505"/>
    <cellStyle name="Note 4 4 2 11" xfId="48506"/>
    <cellStyle name="Note 4 4 2 12" xfId="48507"/>
    <cellStyle name="Note 4 4 2 2" xfId="48508"/>
    <cellStyle name="Note 4 4 2 2 10" xfId="48509"/>
    <cellStyle name="Note 4 4 2 2 11" xfId="48510"/>
    <cellStyle name="Note 4 4 2 2 2" xfId="48511"/>
    <cellStyle name="Note 4 4 2 2 2 10" xfId="48512"/>
    <cellStyle name="Note 4 4 2 2 2 11" xfId="48513"/>
    <cellStyle name="Note 4 4 2 2 2 2" xfId="48514"/>
    <cellStyle name="Note 4 4 2 2 2 3" xfId="48515"/>
    <cellStyle name="Note 4 4 2 2 2 4" xfId="48516"/>
    <cellStyle name="Note 4 4 2 2 2 5" xfId="48517"/>
    <cellStyle name="Note 4 4 2 2 2 6" xfId="48518"/>
    <cellStyle name="Note 4 4 2 2 2 7" xfId="48519"/>
    <cellStyle name="Note 4 4 2 2 2 8" xfId="48520"/>
    <cellStyle name="Note 4 4 2 2 2 9" xfId="48521"/>
    <cellStyle name="Note 4 4 2 2 3" xfId="48522"/>
    <cellStyle name="Note 4 4 2 2 4" xfId="48523"/>
    <cellStyle name="Note 4 4 2 2 5" xfId="48524"/>
    <cellStyle name="Note 4 4 2 2 6" xfId="48525"/>
    <cellStyle name="Note 4 4 2 2 7" xfId="48526"/>
    <cellStyle name="Note 4 4 2 2 8" xfId="48527"/>
    <cellStyle name="Note 4 4 2 2 9" xfId="48528"/>
    <cellStyle name="Note 4 4 2 3" xfId="48529"/>
    <cellStyle name="Note 4 4 2 3 10" xfId="48530"/>
    <cellStyle name="Note 4 4 2 3 11" xfId="48531"/>
    <cellStyle name="Note 4 4 2 3 2" xfId="48532"/>
    <cellStyle name="Note 4 4 2 3 3" xfId="48533"/>
    <cellStyle name="Note 4 4 2 3 4" xfId="48534"/>
    <cellStyle name="Note 4 4 2 3 5" xfId="48535"/>
    <cellStyle name="Note 4 4 2 3 6" xfId="48536"/>
    <cellStyle name="Note 4 4 2 3 7" xfId="48537"/>
    <cellStyle name="Note 4 4 2 3 8" xfId="48538"/>
    <cellStyle name="Note 4 4 2 3 9" xfId="48539"/>
    <cellStyle name="Note 4 4 2 4" xfId="48540"/>
    <cellStyle name="Note 4 4 2 5" xfId="48541"/>
    <cellStyle name="Note 4 4 2 6" xfId="48542"/>
    <cellStyle name="Note 4 4 2 7" xfId="48543"/>
    <cellStyle name="Note 4 4 2 8" xfId="48544"/>
    <cellStyle name="Note 4 4 2 9" xfId="48545"/>
    <cellStyle name="Note 4 4 3" xfId="48546"/>
    <cellStyle name="Note 4 4 3 10" xfId="48547"/>
    <cellStyle name="Note 4 4 3 11" xfId="48548"/>
    <cellStyle name="Note 4 4 3 2" xfId="48549"/>
    <cellStyle name="Note 4 4 3 2 10" xfId="48550"/>
    <cellStyle name="Note 4 4 3 2 11" xfId="48551"/>
    <cellStyle name="Note 4 4 3 2 2" xfId="48552"/>
    <cellStyle name="Note 4 4 3 2 3" xfId="48553"/>
    <cellStyle name="Note 4 4 3 2 4" xfId="48554"/>
    <cellStyle name="Note 4 4 3 2 5" xfId="48555"/>
    <cellStyle name="Note 4 4 3 2 6" xfId="48556"/>
    <cellStyle name="Note 4 4 3 2 7" xfId="48557"/>
    <cellStyle name="Note 4 4 3 2 8" xfId="48558"/>
    <cellStyle name="Note 4 4 3 2 9" xfId="48559"/>
    <cellStyle name="Note 4 4 3 3" xfId="48560"/>
    <cellStyle name="Note 4 4 3 4" xfId="48561"/>
    <cellStyle name="Note 4 4 3 5" xfId="48562"/>
    <cellStyle name="Note 4 4 3 6" xfId="48563"/>
    <cellStyle name="Note 4 4 3 7" xfId="48564"/>
    <cellStyle name="Note 4 4 3 8" xfId="48565"/>
    <cellStyle name="Note 4 4 3 9" xfId="48566"/>
    <cellStyle name="Note 4 4 4" xfId="48567"/>
    <cellStyle name="Note 4 4 4 10" xfId="48568"/>
    <cellStyle name="Note 4 4 4 11" xfId="48569"/>
    <cellStyle name="Note 4 4 4 2" xfId="48570"/>
    <cellStyle name="Note 4 4 4 3" xfId="48571"/>
    <cellStyle name="Note 4 4 4 4" xfId="48572"/>
    <cellStyle name="Note 4 4 4 5" xfId="48573"/>
    <cellStyle name="Note 4 4 4 6" xfId="48574"/>
    <cellStyle name="Note 4 4 4 7" xfId="48575"/>
    <cellStyle name="Note 4 4 4 8" xfId="48576"/>
    <cellStyle name="Note 4 4 4 9" xfId="48577"/>
    <cellStyle name="Note 4 4 5" xfId="48578"/>
    <cellStyle name="Note 4 4 6" xfId="48579"/>
    <cellStyle name="Note 4 4 7" xfId="48580"/>
    <cellStyle name="Note 4 4 8" xfId="48581"/>
    <cellStyle name="Note 4 4 9" xfId="48582"/>
    <cellStyle name="Note 4 5" xfId="48583"/>
    <cellStyle name="Note 4 5 10" xfId="48584"/>
    <cellStyle name="Note 4 5 11" xfId="48585"/>
    <cellStyle name="Note 4 5 12" xfId="48586"/>
    <cellStyle name="Note 4 5 13" xfId="48587"/>
    <cellStyle name="Note 4 5 2" xfId="48588"/>
    <cellStyle name="Note 4 5 2 10" xfId="48589"/>
    <cellStyle name="Note 4 5 2 11" xfId="48590"/>
    <cellStyle name="Note 4 5 2 12" xfId="48591"/>
    <cellStyle name="Note 4 5 2 2" xfId="48592"/>
    <cellStyle name="Note 4 5 2 2 10" xfId="48593"/>
    <cellStyle name="Note 4 5 2 2 11" xfId="48594"/>
    <cellStyle name="Note 4 5 2 2 2" xfId="48595"/>
    <cellStyle name="Note 4 5 2 2 2 10" xfId="48596"/>
    <cellStyle name="Note 4 5 2 2 2 11" xfId="48597"/>
    <cellStyle name="Note 4 5 2 2 2 2" xfId="48598"/>
    <cellStyle name="Note 4 5 2 2 2 3" xfId="48599"/>
    <cellStyle name="Note 4 5 2 2 2 4" xfId="48600"/>
    <cellStyle name="Note 4 5 2 2 2 5" xfId="48601"/>
    <cellStyle name="Note 4 5 2 2 2 6" xfId="48602"/>
    <cellStyle name="Note 4 5 2 2 2 7" xfId="48603"/>
    <cellStyle name="Note 4 5 2 2 2 8" xfId="48604"/>
    <cellStyle name="Note 4 5 2 2 2 9" xfId="48605"/>
    <cellStyle name="Note 4 5 2 2 3" xfId="48606"/>
    <cellStyle name="Note 4 5 2 2 4" xfId="48607"/>
    <cellStyle name="Note 4 5 2 2 5" xfId="48608"/>
    <cellStyle name="Note 4 5 2 2 6" xfId="48609"/>
    <cellStyle name="Note 4 5 2 2 7" xfId="48610"/>
    <cellStyle name="Note 4 5 2 2 8" xfId="48611"/>
    <cellStyle name="Note 4 5 2 2 9" xfId="48612"/>
    <cellStyle name="Note 4 5 2 3" xfId="48613"/>
    <cellStyle name="Note 4 5 2 3 10" xfId="48614"/>
    <cellStyle name="Note 4 5 2 3 11" xfId="48615"/>
    <cellStyle name="Note 4 5 2 3 2" xfId="48616"/>
    <cellStyle name="Note 4 5 2 3 3" xfId="48617"/>
    <cellStyle name="Note 4 5 2 3 4" xfId="48618"/>
    <cellStyle name="Note 4 5 2 3 5" xfId="48619"/>
    <cellStyle name="Note 4 5 2 3 6" xfId="48620"/>
    <cellStyle name="Note 4 5 2 3 7" xfId="48621"/>
    <cellStyle name="Note 4 5 2 3 8" xfId="48622"/>
    <cellStyle name="Note 4 5 2 3 9" xfId="48623"/>
    <cellStyle name="Note 4 5 2 4" xfId="48624"/>
    <cellStyle name="Note 4 5 2 5" xfId="48625"/>
    <cellStyle name="Note 4 5 2 6" xfId="48626"/>
    <cellStyle name="Note 4 5 2 7" xfId="48627"/>
    <cellStyle name="Note 4 5 2 8" xfId="48628"/>
    <cellStyle name="Note 4 5 2 9" xfId="48629"/>
    <cellStyle name="Note 4 5 3" xfId="48630"/>
    <cellStyle name="Note 4 5 3 10" xfId="48631"/>
    <cellStyle name="Note 4 5 3 11" xfId="48632"/>
    <cellStyle name="Note 4 5 3 2" xfId="48633"/>
    <cellStyle name="Note 4 5 3 2 10" xfId="48634"/>
    <cellStyle name="Note 4 5 3 2 11" xfId="48635"/>
    <cellStyle name="Note 4 5 3 2 2" xfId="48636"/>
    <cellStyle name="Note 4 5 3 2 3" xfId="48637"/>
    <cellStyle name="Note 4 5 3 2 4" xfId="48638"/>
    <cellStyle name="Note 4 5 3 2 5" xfId="48639"/>
    <cellStyle name="Note 4 5 3 2 6" xfId="48640"/>
    <cellStyle name="Note 4 5 3 2 7" xfId="48641"/>
    <cellStyle name="Note 4 5 3 2 8" xfId="48642"/>
    <cellStyle name="Note 4 5 3 2 9" xfId="48643"/>
    <cellStyle name="Note 4 5 3 3" xfId="48644"/>
    <cellStyle name="Note 4 5 3 4" xfId="48645"/>
    <cellStyle name="Note 4 5 3 5" xfId="48646"/>
    <cellStyle name="Note 4 5 3 6" xfId="48647"/>
    <cellStyle name="Note 4 5 3 7" xfId="48648"/>
    <cellStyle name="Note 4 5 3 8" xfId="48649"/>
    <cellStyle name="Note 4 5 3 9" xfId="48650"/>
    <cellStyle name="Note 4 5 4" xfId="48651"/>
    <cellStyle name="Note 4 5 4 10" xfId="48652"/>
    <cellStyle name="Note 4 5 4 11" xfId="48653"/>
    <cellStyle name="Note 4 5 4 2" xfId="48654"/>
    <cellStyle name="Note 4 5 4 3" xfId="48655"/>
    <cellStyle name="Note 4 5 4 4" xfId="48656"/>
    <cellStyle name="Note 4 5 4 5" xfId="48657"/>
    <cellStyle name="Note 4 5 4 6" xfId="48658"/>
    <cellStyle name="Note 4 5 4 7" xfId="48659"/>
    <cellStyle name="Note 4 5 4 8" xfId="48660"/>
    <cellStyle name="Note 4 5 4 9" xfId="48661"/>
    <cellStyle name="Note 4 5 5" xfId="48662"/>
    <cellStyle name="Note 4 5 6" xfId="48663"/>
    <cellStyle name="Note 4 5 7" xfId="48664"/>
    <cellStyle name="Note 4 5 8" xfId="48665"/>
    <cellStyle name="Note 4 5 9" xfId="48666"/>
    <cellStyle name="Note 4 6" xfId="48667"/>
    <cellStyle name="Note 4 6 10" xfId="48668"/>
    <cellStyle name="Note 4 6 11" xfId="48669"/>
    <cellStyle name="Note 4 6 12" xfId="48670"/>
    <cellStyle name="Note 4 6 13" xfId="48671"/>
    <cellStyle name="Note 4 6 2" xfId="48672"/>
    <cellStyle name="Note 4 6 2 10" xfId="48673"/>
    <cellStyle name="Note 4 6 2 11" xfId="48674"/>
    <cellStyle name="Note 4 6 2 12" xfId="48675"/>
    <cellStyle name="Note 4 6 2 2" xfId="48676"/>
    <cellStyle name="Note 4 6 2 2 10" xfId="48677"/>
    <cellStyle name="Note 4 6 2 2 11" xfId="48678"/>
    <cellStyle name="Note 4 6 2 2 2" xfId="48679"/>
    <cellStyle name="Note 4 6 2 2 2 10" xfId="48680"/>
    <cellStyle name="Note 4 6 2 2 2 11" xfId="48681"/>
    <cellStyle name="Note 4 6 2 2 2 2" xfId="48682"/>
    <cellStyle name="Note 4 6 2 2 2 3" xfId="48683"/>
    <cellStyle name="Note 4 6 2 2 2 4" xfId="48684"/>
    <cellStyle name="Note 4 6 2 2 2 5" xfId="48685"/>
    <cellStyle name="Note 4 6 2 2 2 6" xfId="48686"/>
    <cellStyle name="Note 4 6 2 2 2 7" xfId="48687"/>
    <cellStyle name="Note 4 6 2 2 2 8" xfId="48688"/>
    <cellStyle name="Note 4 6 2 2 2 9" xfId="48689"/>
    <cellStyle name="Note 4 6 2 2 3" xfId="48690"/>
    <cellStyle name="Note 4 6 2 2 4" xfId="48691"/>
    <cellStyle name="Note 4 6 2 2 5" xfId="48692"/>
    <cellStyle name="Note 4 6 2 2 6" xfId="48693"/>
    <cellStyle name="Note 4 6 2 2 7" xfId="48694"/>
    <cellStyle name="Note 4 6 2 2 8" xfId="48695"/>
    <cellStyle name="Note 4 6 2 2 9" xfId="48696"/>
    <cellStyle name="Note 4 6 2 3" xfId="48697"/>
    <cellStyle name="Note 4 6 2 3 10" xfId="48698"/>
    <cellStyle name="Note 4 6 2 3 11" xfId="48699"/>
    <cellStyle name="Note 4 6 2 3 2" xfId="48700"/>
    <cellStyle name="Note 4 6 2 3 3" xfId="48701"/>
    <cellStyle name="Note 4 6 2 3 4" xfId="48702"/>
    <cellStyle name="Note 4 6 2 3 5" xfId="48703"/>
    <cellStyle name="Note 4 6 2 3 6" xfId="48704"/>
    <cellStyle name="Note 4 6 2 3 7" xfId="48705"/>
    <cellStyle name="Note 4 6 2 3 8" xfId="48706"/>
    <cellStyle name="Note 4 6 2 3 9" xfId="48707"/>
    <cellStyle name="Note 4 6 2 4" xfId="48708"/>
    <cellStyle name="Note 4 6 2 5" xfId="48709"/>
    <cellStyle name="Note 4 6 2 6" xfId="48710"/>
    <cellStyle name="Note 4 6 2 7" xfId="48711"/>
    <cellStyle name="Note 4 6 2 8" xfId="48712"/>
    <cellStyle name="Note 4 6 2 9" xfId="48713"/>
    <cellStyle name="Note 4 6 3" xfId="48714"/>
    <cellStyle name="Note 4 6 3 10" xfId="48715"/>
    <cellStyle name="Note 4 6 3 11" xfId="48716"/>
    <cellStyle name="Note 4 6 3 2" xfId="48717"/>
    <cellStyle name="Note 4 6 3 2 10" xfId="48718"/>
    <cellStyle name="Note 4 6 3 2 11" xfId="48719"/>
    <cellStyle name="Note 4 6 3 2 2" xfId="48720"/>
    <cellStyle name="Note 4 6 3 2 3" xfId="48721"/>
    <cellStyle name="Note 4 6 3 2 4" xfId="48722"/>
    <cellStyle name="Note 4 6 3 2 5" xfId="48723"/>
    <cellStyle name="Note 4 6 3 2 6" xfId="48724"/>
    <cellStyle name="Note 4 6 3 2 7" xfId="48725"/>
    <cellStyle name="Note 4 6 3 2 8" xfId="48726"/>
    <cellStyle name="Note 4 6 3 2 9" xfId="48727"/>
    <cellStyle name="Note 4 6 3 3" xfId="48728"/>
    <cellStyle name="Note 4 6 3 4" xfId="48729"/>
    <cellStyle name="Note 4 6 3 5" xfId="48730"/>
    <cellStyle name="Note 4 6 3 6" xfId="48731"/>
    <cellStyle name="Note 4 6 3 7" xfId="48732"/>
    <cellStyle name="Note 4 6 3 8" xfId="48733"/>
    <cellStyle name="Note 4 6 3 9" xfId="48734"/>
    <cellStyle name="Note 4 6 4" xfId="48735"/>
    <cellStyle name="Note 4 6 4 10" xfId="48736"/>
    <cellStyle name="Note 4 6 4 11" xfId="48737"/>
    <cellStyle name="Note 4 6 4 2" xfId="48738"/>
    <cellStyle name="Note 4 6 4 3" xfId="48739"/>
    <cellStyle name="Note 4 6 4 4" xfId="48740"/>
    <cellStyle name="Note 4 6 4 5" xfId="48741"/>
    <cellStyle name="Note 4 6 4 6" xfId="48742"/>
    <cellStyle name="Note 4 6 4 7" xfId="48743"/>
    <cellStyle name="Note 4 6 4 8" xfId="48744"/>
    <cellStyle name="Note 4 6 4 9" xfId="48745"/>
    <cellStyle name="Note 4 6 5" xfId="48746"/>
    <cellStyle name="Note 4 6 6" xfId="48747"/>
    <cellStyle name="Note 4 6 7" xfId="48748"/>
    <cellStyle name="Note 4 6 8" xfId="48749"/>
    <cellStyle name="Note 4 6 9" xfId="48750"/>
    <cellStyle name="Note 4 7" xfId="48751"/>
    <cellStyle name="Note 4 7 10" xfId="48752"/>
    <cellStyle name="Note 4 7 11" xfId="48753"/>
    <cellStyle name="Note 4 7 12" xfId="48754"/>
    <cellStyle name="Note 4 7 13" xfId="48755"/>
    <cellStyle name="Note 4 7 2" xfId="48756"/>
    <cellStyle name="Note 4 7 2 10" xfId="48757"/>
    <cellStyle name="Note 4 7 2 11" xfId="48758"/>
    <cellStyle name="Note 4 7 2 12" xfId="48759"/>
    <cellStyle name="Note 4 7 2 2" xfId="48760"/>
    <cellStyle name="Note 4 7 2 2 10" xfId="48761"/>
    <cellStyle name="Note 4 7 2 2 11" xfId="48762"/>
    <cellStyle name="Note 4 7 2 2 2" xfId="48763"/>
    <cellStyle name="Note 4 7 2 2 2 10" xfId="48764"/>
    <cellStyle name="Note 4 7 2 2 2 11" xfId="48765"/>
    <cellStyle name="Note 4 7 2 2 2 2" xfId="48766"/>
    <cellStyle name="Note 4 7 2 2 2 3" xfId="48767"/>
    <cellStyle name="Note 4 7 2 2 2 4" xfId="48768"/>
    <cellStyle name="Note 4 7 2 2 2 5" xfId="48769"/>
    <cellStyle name="Note 4 7 2 2 2 6" xfId="48770"/>
    <cellStyle name="Note 4 7 2 2 2 7" xfId="48771"/>
    <cellStyle name="Note 4 7 2 2 2 8" xfId="48772"/>
    <cellStyle name="Note 4 7 2 2 2 9" xfId="48773"/>
    <cellStyle name="Note 4 7 2 2 3" xfId="48774"/>
    <cellStyle name="Note 4 7 2 2 4" xfId="48775"/>
    <cellStyle name="Note 4 7 2 2 5" xfId="48776"/>
    <cellStyle name="Note 4 7 2 2 6" xfId="48777"/>
    <cellStyle name="Note 4 7 2 2 7" xfId="48778"/>
    <cellStyle name="Note 4 7 2 2 8" xfId="48779"/>
    <cellStyle name="Note 4 7 2 2 9" xfId="48780"/>
    <cellStyle name="Note 4 7 2 3" xfId="48781"/>
    <cellStyle name="Note 4 7 2 3 10" xfId="48782"/>
    <cellStyle name="Note 4 7 2 3 11" xfId="48783"/>
    <cellStyle name="Note 4 7 2 3 2" xfId="48784"/>
    <cellStyle name="Note 4 7 2 3 3" xfId="48785"/>
    <cellStyle name="Note 4 7 2 3 4" xfId="48786"/>
    <cellStyle name="Note 4 7 2 3 5" xfId="48787"/>
    <cellStyle name="Note 4 7 2 3 6" xfId="48788"/>
    <cellStyle name="Note 4 7 2 3 7" xfId="48789"/>
    <cellStyle name="Note 4 7 2 3 8" xfId="48790"/>
    <cellStyle name="Note 4 7 2 3 9" xfId="48791"/>
    <cellStyle name="Note 4 7 2 4" xfId="48792"/>
    <cellStyle name="Note 4 7 2 5" xfId="48793"/>
    <cellStyle name="Note 4 7 2 6" xfId="48794"/>
    <cellStyle name="Note 4 7 2 7" xfId="48795"/>
    <cellStyle name="Note 4 7 2 8" xfId="48796"/>
    <cellStyle name="Note 4 7 2 9" xfId="48797"/>
    <cellStyle name="Note 4 7 3" xfId="48798"/>
    <cellStyle name="Note 4 7 3 10" xfId="48799"/>
    <cellStyle name="Note 4 7 3 11" xfId="48800"/>
    <cellStyle name="Note 4 7 3 2" xfId="48801"/>
    <cellStyle name="Note 4 7 3 2 10" xfId="48802"/>
    <cellStyle name="Note 4 7 3 2 11" xfId="48803"/>
    <cellStyle name="Note 4 7 3 2 2" xfId="48804"/>
    <cellStyle name="Note 4 7 3 2 3" xfId="48805"/>
    <cellStyle name="Note 4 7 3 2 4" xfId="48806"/>
    <cellStyle name="Note 4 7 3 2 5" xfId="48807"/>
    <cellStyle name="Note 4 7 3 2 6" xfId="48808"/>
    <cellStyle name="Note 4 7 3 2 7" xfId="48809"/>
    <cellStyle name="Note 4 7 3 2 8" xfId="48810"/>
    <cellStyle name="Note 4 7 3 2 9" xfId="48811"/>
    <cellStyle name="Note 4 7 3 3" xfId="48812"/>
    <cellStyle name="Note 4 7 3 4" xfId="48813"/>
    <cellStyle name="Note 4 7 3 5" xfId="48814"/>
    <cellStyle name="Note 4 7 3 6" xfId="48815"/>
    <cellStyle name="Note 4 7 3 7" xfId="48816"/>
    <cellStyle name="Note 4 7 3 8" xfId="48817"/>
    <cellStyle name="Note 4 7 3 9" xfId="48818"/>
    <cellStyle name="Note 4 7 4" xfId="48819"/>
    <cellStyle name="Note 4 7 4 10" xfId="48820"/>
    <cellStyle name="Note 4 7 4 11" xfId="48821"/>
    <cellStyle name="Note 4 7 4 2" xfId="48822"/>
    <cellStyle name="Note 4 7 4 3" xfId="48823"/>
    <cellStyle name="Note 4 7 4 4" xfId="48824"/>
    <cellStyle name="Note 4 7 4 5" xfId="48825"/>
    <cellStyle name="Note 4 7 4 6" xfId="48826"/>
    <cellStyle name="Note 4 7 4 7" xfId="48827"/>
    <cellStyle name="Note 4 7 4 8" xfId="48828"/>
    <cellStyle name="Note 4 7 4 9" xfId="48829"/>
    <cellStyle name="Note 4 7 5" xfId="48830"/>
    <cellStyle name="Note 4 7 6" xfId="48831"/>
    <cellStyle name="Note 4 7 7" xfId="48832"/>
    <cellStyle name="Note 4 7 8" xfId="48833"/>
    <cellStyle name="Note 4 7 9" xfId="48834"/>
    <cellStyle name="Note 4 8" xfId="48835"/>
    <cellStyle name="Note 4 8 10" xfId="48836"/>
    <cellStyle name="Note 4 8 11" xfId="48837"/>
    <cellStyle name="Note 4 8 12" xfId="48838"/>
    <cellStyle name="Note 4 8 13" xfId="48839"/>
    <cellStyle name="Note 4 8 2" xfId="48840"/>
    <cellStyle name="Note 4 8 2 10" xfId="48841"/>
    <cellStyle name="Note 4 8 2 11" xfId="48842"/>
    <cellStyle name="Note 4 8 2 12" xfId="48843"/>
    <cellStyle name="Note 4 8 2 2" xfId="48844"/>
    <cellStyle name="Note 4 8 2 2 10" xfId="48845"/>
    <cellStyle name="Note 4 8 2 2 11" xfId="48846"/>
    <cellStyle name="Note 4 8 2 2 2" xfId="48847"/>
    <cellStyle name="Note 4 8 2 2 2 10" xfId="48848"/>
    <cellStyle name="Note 4 8 2 2 2 11" xfId="48849"/>
    <cellStyle name="Note 4 8 2 2 2 2" xfId="48850"/>
    <cellStyle name="Note 4 8 2 2 2 3" xfId="48851"/>
    <cellStyle name="Note 4 8 2 2 2 4" xfId="48852"/>
    <cellStyle name="Note 4 8 2 2 2 5" xfId="48853"/>
    <cellStyle name="Note 4 8 2 2 2 6" xfId="48854"/>
    <cellStyle name="Note 4 8 2 2 2 7" xfId="48855"/>
    <cellStyle name="Note 4 8 2 2 2 8" xfId="48856"/>
    <cellStyle name="Note 4 8 2 2 2 9" xfId="48857"/>
    <cellStyle name="Note 4 8 2 2 3" xfId="48858"/>
    <cellStyle name="Note 4 8 2 2 4" xfId="48859"/>
    <cellStyle name="Note 4 8 2 2 5" xfId="48860"/>
    <cellStyle name="Note 4 8 2 2 6" xfId="48861"/>
    <cellStyle name="Note 4 8 2 2 7" xfId="48862"/>
    <cellStyle name="Note 4 8 2 2 8" xfId="48863"/>
    <cellStyle name="Note 4 8 2 2 9" xfId="48864"/>
    <cellStyle name="Note 4 8 2 3" xfId="48865"/>
    <cellStyle name="Note 4 8 2 3 10" xfId="48866"/>
    <cellStyle name="Note 4 8 2 3 11" xfId="48867"/>
    <cellStyle name="Note 4 8 2 3 2" xfId="48868"/>
    <cellStyle name="Note 4 8 2 3 3" xfId="48869"/>
    <cellStyle name="Note 4 8 2 3 4" xfId="48870"/>
    <cellStyle name="Note 4 8 2 3 5" xfId="48871"/>
    <cellStyle name="Note 4 8 2 3 6" xfId="48872"/>
    <cellStyle name="Note 4 8 2 3 7" xfId="48873"/>
    <cellStyle name="Note 4 8 2 3 8" xfId="48874"/>
    <cellStyle name="Note 4 8 2 3 9" xfId="48875"/>
    <cellStyle name="Note 4 8 2 4" xfId="48876"/>
    <cellStyle name="Note 4 8 2 5" xfId="48877"/>
    <cellStyle name="Note 4 8 2 6" xfId="48878"/>
    <cellStyle name="Note 4 8 2 7" xfId="48879"/>
    <cellStyle name="Note 4 8 2 8" xfId="48880"/>
    <cellStyle name="Note 4 8 2 9" xfId="48881"/>
    <cellStyle name="Note 4 8 3" xfId="48882"/>
    <cellStyle name="Note 4 8 3 10" xfId="48883"/>
    <cellStyle name="Note 4 8 3 11" xfId="48884"/>
    <cellStyle name="Note 4 8 3 2" xfId="48885"/>
    <cellStyle name="Note 4 8 3 2 10" xfId="48886"/>
    <cellStyle name="Note 4 8 3 2 11" xfId="48887"/>
    <cellStyle name="Note 4 8 3 2 2" xfId="48888"/>
    <cellStyle name="Note 4 8 3 2 3" xfId="48889"/>
    <cellStyle name="Note 4 8 3 2 4" xfId="48890"/>
    <cellStyle name="Note 4 8 3 2 5" xfId="48891"/>
    <cellStyle name="Note 4 8 3 2 6" xfId="48892"/>
    <cellStyle name="Note 4 8 3 2 7" xfId="48893"/>
    <cellStyle name="Note 4 8 3 2 8" xfId="48894"/>
    <cellStyle name="Note 4 8 3 2 9" xfId="48895"/>
    <cellStyle name="Note 4 8 3 3" xfId="48896"/>
    <cellStyle name="Note 4 8 3 4" xfId="48897"/>
    <cellStyle name="Note 4 8 3 5" xfId="48898"/>
    <cellStyle name="Note 4 8 3 6" xfId="48899"/>
    <cellStyle name="Note 4 8 3 7" xfId="48900"/>
    <cellStyle name="Note 4 8 3 8" xfId="48901"/>
    <cellStyle name="Note 4 8 3 9" xfId="48902"/>
    <cellStyle name="Note 4 8 4" xfId="48903"/>
    <cellStyle name="Note 4 8 4 10" xfId="48904"/>
    <cellStyle name="Note 4 8 4 11" xfId="48905"/>
    <cellStyle name="Note 4 8 4 2" xfId="48906"/>
    <cellStyle name="Note 4 8 4 3" xfId="48907"/>
    <cellStyle name="Note 4 8 4 4" xfId="48908"/>
    <cellStyle name="Note 4 8 4 5" xfId="48909"/>
    <cellStyle name="Note 4 8 4 6" xfId="48910"/>
    <cellStyle name="Note 4 8 4 7" xfId="48911"/>
    <cellStyle name="Note 4 8 4 8" xfId="48912"/>
    <cellStyle name="Note 4 8 4 9" xfId="48913"/>
    <cellStyle name="Note 4 8 5" xfId="48914"/>
    <cellStyle name="Note 4 8 6" xfId="48915"/>
    <cellStyle name="Note 4 8 7" xfId="48916"/>
    <cellStyle name="Note 4 8 8" xfId="48917"/>
    <cellStyle name="Note 4 8 9" xfId="48918"/>
    <cellStyle name="Note 4 9" xfId="48919"/>
    <cellStyle name="Note 4 9 10" xfId="48920"/>
    <cellStyle name="Note 4 9 11" xfId="48921"/>
    <cellStyle name="Note 4 9 12" xfId="48922"/>
    <cellStyle name="Note 4 9 2" xfId="48923"/>
    <cellStyle name="Note 4 9 2 10" xfId="48924"/>
    <cellStyle name="Note 4 9 2 11" xfId="48925"/>
    <cellStyle name="Note 4 9 2 2" xfId="48926"/>
    <cellStyle name="Note 4 9 2 2 10" xfId="48927"/>
    <cellStyle name="Note 4 9 2 2 11" xfId="48928"/>
    <cellStyle name="Note 4 9 2 2 2" xfId="48929"/>
    <cellStyle name="Note 4 9 2 2 3" xfId="48930"/>
    <cellStyle name="Note 4 9 2 2 4" xfId="48931"/>
    <cellStyle name="Note 4 9 2 2 5" xfId="48932"/>
    <cellStyle name="Note 4 9 2 2 6" xfId="48933"/>
    <cellStyle name="Note 4 9 2 2 7" xfId="48934"/>
    <cellStyle name="Note 4 9 2 2 8" xfId="48935"/>
    <cellStyle name="Note 4 9 2 2 9" xfId="48936"/>
    <cellStyle name="Note 4 9 2 3" xfId="48937"/>
    <cellStyle name="Note 4 9 2 4" xfId="48938"/>
    <cellStyle name="Note 4 9 2 5" xfId="48939"/>
    <cellStyle name="Note 4 9 2 6" xfId="48940"/>
    <cellStyle name="Note 4 9 2 7" xfId="48941"/>
    <cellStyle name="Note 4 9 2 8" xfId="48942"/>
    <cellStyle name="Note 4 9 2 9" xfId="48943"/>
    <cellStyle name="Note 4 9 3" xfId="48944"/>
    <cellStyle name="Note 4 9 3 10" xfId="48945"/>
    <cellStyle name="Note 4 9 3 11" xfId="48946"/>
    <cellStyle name="Note 4 9 3 2" xfId="48947"/>
    <cellStyle name="Note 4 9 3 3" xfId="48948"/>
    <cellStyle name="Note 4 9 3 4" xfId="48949"/>
    <cellStyle name="Note 4 9 3 5" xfId="48950"/>
    <cellStyle name="Note 4 9 3 6" xfId="48951"/>
    <cellStyle name="Note 4 9 3 7" xfId="48952"/>
    <cellStyle name="Note 4 9 3 8" xfId="48953"/>
    <cellStyle name="Note 4 9 3 9" xfId="48954"/>
    <cellStyle name="Note 4 9 4" xfId="48955"/>
    <cellStyle name="Note 4 9 5" xfId="48956"/>
    <cellStyle name="Note 4 9 6" xfId="48957"/>
    <cellStyle name="Note 4 9 7" xfId="48958"/>
    <cellStyle name="Note 4 9 8" xfId="48959"/>
    <cellStyle name="Note 4 9 9" xfId="48960"/>
    <cellStyle name="Note 5" xfId="48961"/>
    <cellStyle name="Note 5 10" xfId="48962"/>
    <cellStyle name="Note 5 11" xfId="48963"/>
    <cellStyle name="Note 5 12" xfId="48964"/>
    <cellStyle name="Note 5 13" xfId="48965"/>
    <cellStyle name="Note 5 14" xfId="48966"/>
    <cellStyle name="Note 5 2" xfId="48967"/>
    <cellStyle name="Note 5 2 10" xfId="48968"/>
    <cellStyle name="Note 5 2 11" xfId="48969"/>
    <cellStyle name="Note 5 2 12" xfId="48970"/>
    <cellStyle name="Note 5 2 13" xfId="48971"/>
    <cellStyle name="Note 5 2 2" xfId="48972"/>
    <cellStyle name="Note 5 2 2 10" xfId="48973"/>
    <cellStyle name="Note 5 2 2 11" xfId="48974"/>
    <cellStyle name="Note 5 2 2 12" xfId="48975"/>
    <cellStyle name="Note 5 2 2 2" xfId="48976"/>
    <cellStyle name="Note 5 2 2 2 10" xfId="48977"/>
    <cellStyle name="Note 5 2 2 2 11" xfId="48978"/>
    <cellStyle name="Note 5 2 2 2 2" xfId="48979"/>
    <cellStyle name="Note 5 2 2 2 2 10" xfId="48980"/>
    <cellStyle name="Note 5 2 2 2 2 11" xfId="48981"/>
    <cellStyle name="Note 5 2 2 2 2 2" xfId="48982"/>
    <cellStyle name="Note 5 2 2 2 2 3" xfId="48983"/>
    <cellStyle name="Note 5 2 2 2 2 4" xfId="48984"/>
    <cellStyle name="Note 5 2 2 2 2 5" xfId="48985"/>
    <cellStyle name="Note 5 2 2 2 2 6" xfId="48986"/>
    <cellStyle name="Note 5 2 2 2 2 7" xfId="48987"/>
    <cellStyle name="Note 5 2 2 2 2 8" xfId="48988"/>
    <cellStyle name="Note 5 2 2 2 2 9" xfId="48989"/>
    <cellStyle name="Note 5 2 2 2 3" xfId="48990"/>
    <cellStyle name="Note 5 2 2 2 4" xfId="48991"/>
    <cellStyle name="Note 5 2 2 2 5" xfId="48992"/>
    <cellStyle name="Note 5 2 2 2 6" xfId="48993"/>
    <cellStyle name="Note 5 2 2 2 7" xfId="48994"/>
    <cellStyle name="Note 5 2 2 2 8" xfId="48995"/>
    <cellStyle name="Note 5 2 2 2 9" xfId="48996"/>
    <cellStyle name="Note 5 2 2 3" xfId="48997"/>
    <cellStyle name="Note 5 2 2 3 10" xfId="48998"/>
    <cellStyle name="Note 5 2 2 3 11" xfId="48999"/>
    <cellStyle name="Note 5 2 2 3 2" xfId="49000"/>
    <cellStyle name="Note 5 2 2 3 3" xfId="49001"/>
    <cellStyle name="Note 5 2 2 3 4" xfId="49002"/>
    <cellStyle name="Note 5 2 2 3 5" xfId="49003"/>
    <cellStyle name="Note 5 2 2 3 6" xfId="49004"/>
    <cellStyle name="Note 5 2 2 3 7" xfId="49005"/>
    <cellStyle name="Note 5 2 2 3 8" xfId="49006"/>
    <cellStyle name="Note 5 2 2 3 9" xfId="49007"/>
    <cellStyle name="Note 5 2 2 4" xfId="49008"/>
    <cellStyle name="Note 5 2 2 5" xfId="49009"/>
    <cellStyle name="Note 5 2 2 6" xfId="49010"/>
    <cellStyle name="Note 5 2 2 7" xfId="49011"/>
    <cellStyle name="Note 5 2 2 8" xfId="49012"/>
    <cellStyle name="Note 5 2 2 9" xfId="49013"/>
    <cellStyle name="Note 5 2 3" xfId="49014"/>
    <cellStyle name="Note 5 2 3 10" xfId="49015"/>
    <cellStyle name="Note 5 2 3 11" xfId="49016"/>
    <cellStyle name="Note 5 2 3 2" xfId="49017"/>
    <cellStyle name="Note 5 2 3 2 10" xfId="49018"/>
    <cellStyle name="Note 5 2 3 2 11" xfId="49019"/>
    <cellStyle name="Note 5 2 3 2 2" xfId="49020"/>
    <cellStyle name="Note 5 2 3 2 3" xfId="49021"/>
    <cellStyle name="Note 5 2 3 2 4" xfId="49022"/>
    <cellStyle name="Note 5 2 3 2 5" xfId="49023"/>
    <cellStyle name="Note 5 2 3 2 6" xfId="49024"/>
    <cellStyle name="Note 5 2 3 2 7" xfId="49025"/>
    <cellStyle name="Note 5 2 3 2 8" xfId="49026"/>
    <cellStyle name="Note 5 2 3 2 9" xfId="49027"/>
    <cellStyle name="Note 5 2 3 3" xfId="49028"/>
    <cellStyle name="Note 5 2 3 4" xfId="49029"/>
    <cellStyle name="Note 5 2 3 5" xfId="49030"/>
    <cellStyle name="Note 5 2 3 6" xfId="49031"/>
    <cellStyle name="Note 5 2 3 7" xfId="49032"/>
    <cellStyle name="Note 5 2 3 8" xfId="49033"/>
    <cellStyle name="Note 5 2 3 9" xfId="49034"/>
    <cellStyle name="Note 5 2 4" xfId="49035"/>
    <cellStyle name="Note 5 2 4 10" xfId="49036"/>
    <cellStyle name="Note 5 2 4 11" xfId="49037"/>
    <cellStyle name="Note 5 2 4 2" xfId="49038"/>
    <cellStyle name="Note 5 2 4 3" xfId="49039"/>
    <cellStyle name="Note 5 2 4 4" xfId="49040"/>
    <cellStyle name="Note 5 2 4 5" xfId="49041"/>
    <cellStyle name="Note 5 2 4 6" xfId="49042"/>
    <cellStyle name="Note 5 2 4 7" xfId="49043"/>
    <cellStyle name="Note 5 2 4 8" xfId="49044"/>
    <cellStyle name="Note 5 2 4 9" xfId="49045"/>
    <cellStyle name="Note 5 2 5" xfId="49046"/>
    <cellStyle name="Note 5 2 6" xfId="49047"/>
    <cellStyle name="Note 5 2 7" xfId="49048"/>
    <cellStyle name="Note 5 2 8" xfId="49049"/>
    <cellStyle name="Note 5 2 9" xfId="49050"/>
    <cellStyle name="Note 5 3" xfId="49051"/>
    <cellStyle name="Note 5 3 10" xfId="49052"/>
    <cellStyle name="Note 5 3 11" xfId="49053"/>
    <cellStyle name="Note 5 3 12" xfId="49054"/>
    <cellStyle name="Note 5 3 2" xfId="49055"/>
    <cellStyle name="Note 5 3 2 10" xfId="49056"/>
    <cellStyle name="Note 5 3 2 11" xfId="49057"/>
    <cellStyle name="Note 5 3 2 2" xfId="49058"/>
    <cellStyle name="Note 5 3 2 2 10" xfId="49059"/>
    <cellStyle name="Note 5 3 2 2 11" xfId="49060"/>
    <cellStyle name="Note 5 3 2 2 2" xfId="49061"/>
    <cellStyle name="Note 5 3 2 2 3" xfId="49062"/>
    <cellStyle name="Note 5 3 2 2 4" xfId="49063"/>
    <cellStyle name="Note 5 3 2 2 5" xfId="49064"/>
    <cellStyle name="Note 5 3 2 2 6" xfId="49065"/>
    <cellStyle name="Note 5 3 2 2 7" xfId="49066"/>
    <cellStyle name="Note 5 3 2 2 8" xfId="49067"/>
    <cellStyle name="Note 5 3 2 2 9" xfId="49068"/>
    <cellStyle name="Note 5 3 2 3" xfId="49069"/>
    <cellStyle name="Note 5 3 2 4" xfId="49070"/>
    <cellStyle name="Note 5 3 2 5" xfId="49071"/>
    <cellStyle name="Note 5 3 2 6" xfId="49072"/>
    <cellStyle name="Note 5 3 2 7" xfId="49073"/>
    <cellStyle name="Note 5 3 2 8" xfId="49074"/>
    <cellStyle name="Note 5 3 2 9" xfId="49075"/>
    <cellStyle name="Note 5 3 3" xfId="49076"/>
    <cellStyle name="Note 5 3 3 10" xfId="49077"/>
    <cellStyle name="Note 5 3 3 11" xfId="49078"/>
    <cellStyle name="Note 5 3 3 2" xfId="49079"/>
    <cellStyle name="Note 5 3 3 3" xfId="49080"/>
    <cellStyle name="Note 5 3 3 4" xfId="49081"/>
    <cellStyle name="Note 5 3 3 5" xfId="49082"/>
    <cellStyle name="Note 5 3 3 6" xfId="49083"/>
    <cellStyle name="Note 5 3 3 7" xfId="49084"/>
    <cellStyle name="Note 5 3 3 8" xfId="49085"/>
    <cellStyle name="Note 5 3 3 9" xfId="49086"/>
    <cellStyle name="Note 5 3 4" xfId="49087"/>
    <cellStyle name="Note 5 3 5" xfId="49088"/>
    <cellStyle name="Note 5 3 6" xfId="49089"/>
    <cellStyle name="Note 5 3 7" xfId="49090"/>
    <cellStyle name="Note 5 3 8" xfId="49091"/>
    <cellStyle name="Note 5 3 9" xfId="49092"/>
    <cellStyle name="Note 5 4" xfId="49093"/>
    <cellStyle name="Note 5 4 10" xfId="49094"/>
    <cellStyle name="Note 5 4 11" xfId="49095"/>
    <cellStyle name="Note 5 4 2" xfId="49096"/>
    <cellStyle name="Note 5 4 2 10" xfId="49097"/>
    <cellStyle name="Note 5 4 2 11" xfId="49098"/>
    <cellStyle name="Note 5 4 2 2" xfId="49099"/>
    <cellStyle name="Note 5 4 2 3" xfId="49100"/>
    <cellStyle name="Note 5 4 2 4" xfId="49101"/>
    <cellStyle name="Note 5 4 2 5" xfId="49102"/>
    <cellStyle name="Note 5 4 2 6" xfId="49103"/>
    <cellStyle name="Note 5 4 2 7" xfId="49104"/>
    <cellStyle name="Note 5 4 2 8" xfId="49105"/>
    <cellStyle name="Note 5 4 2 9" xfId="49106"/>
    <cellStyle name="Note 5 4 3" xfId="49107"/>
    <cellStyle name="Note 5 4 4" xfId="49108"/>
    <cellStyle name="Note 5 4 5" xfId="49109"/>
    <cellStyle name="Note 5 4 6" xfId="49110"/>
    <cellStyle name="Note 5 4 7" xfId="49111"/>
    <cellStyle name="Note 5 4 8" xfId="49112"/>
    <cellStyle name="Note 5 4 9" xfId="49113"/>
    <cellStyle name="Note 5 5" xfId="49114"/>
    <cellStyle name="Note 5 5 10" xfId="49115"/>
    <cellStyle name="Note 5 5 11" xfId="49116"/>
    <cellStyle name="Note 5 5 2" xfId="49117"/>
    <cellStyle name="Note 5 5 3" xfId="49118"/>
    <cellStyle name="Note 5 5 4" xfId="49119"/>
    <cellStyle name="Note 5 5 5" xfId="49120"/>
    <cellStyle name="Note 5 5 6" xfId="49121"/>
    <cellStyle name="Note 5 5 7" xfId="49122"/>
    <cellStyle name="Note 5 5 8" xfId="49123"/>
    <cellStyle name="Note 5 5 9" xfId="49124"/>
    <cellStyle name="Note 5 6" xfId="49125"/>
    <cellStyle name="Note 5 7" xfId="49126"/>
    <cellStyle name="Note 5 8" xfId="49127"/>
    <cellStyle name="Note 5 9" xfId="49128"/>
    <cellStyle name="Note 6" xfId="49129"/>
    <cellStyle name="Note 6 10" xfId="49130"/>
    <cellStyle name="Note 6 11" xfId="49131"/>
    <cellStyle name="Note 6 12" xfId="49132"/>
    <cellStyle name="Note 6 13" xfId="49133"/>
    <cellStyle name="Note 6 2" xfId="49134"/>
    <cellStyle name="Note 6 2 10" xfId="49135"/>
    <cellStyle name="Note 6 2 11" xfId="49136"/>
    <cellStyle name="Note 6 2 12" xfId="49137"/>
    <cellStyle name="Note 6 2 2" xfId="49138"/>
    <cellStyle name="Note 6 2 2 10" xfId="49139"/>
    <cellStyle name="Note 6 2 2 11" xfId="49140"/>
    <cellStyle name="Note 6 2 2 2" xfId="49141"/>
    <cellStyle name="Note 6 2 2 2 10" xfId="49142"/>
    <cellStyle name="Note 6 2 2 2 11" xfId="49143"/>
    <cellStyle name="Note 6 2 2 2 2" xfId="49144"/>
    <cellStyle name="Note 6 2 2 2 3" xfId="49145"/>
    <cellStyle name="Note 6 2 2 2 4" xfId="49146"/>
    <cellStyle name="Note 6 2 2 2 5" xfId="49147"/>
    <cellStyle name="Note 6 2 2 2 6" xfId="49148"/>
    <cellStyle name="Note 6 2 2 2 7" xfId="49149"/>
    <cellStyle name="Note 6 2 2 2 8" xfId="49150"/>
    <cellStyle name="Note 6 2 2 2 9" xfId="49151"/>
    <cellStyle name="Note 6 2 2 3" xfId="49152"/>
    <cellStyle name="Note 6 2 2 4" xfId="49153"/>
    <cellStyle name="Note 6 2 2 5" xfId="49154"/>
    <cellStyle name="Note 6 2 2 6" xfId="49155"/>
    <cellStyle name="Note 6 2 2 7" xfId="49156"/>
    <cellStyle name="Note 6 2 2 8" xfId="49157"/>
    <cellStyle name="Note 6 2 2 9" xfId="49158"/>
    <cellStyle name="Note 6 2 3" xfId="49159"/>
    <cellStyle name="Note 6 2 3 10" xfId="49160"/>
    <cellStyle name="Note 6 2 3 11" xfId="49161"/>
    <cellStyle name="Note 6 2 3 2" xfId="49162"/>
    <cellStyle name="Note 6 2 3 3" xfId="49163"/>
    <cellStyle name="Note 6 2 3 4" xfId="49164"/>
    <cellStyle name="Note 6 2 3 5" xfId="49165"/>
    <cellStyle name="Note 6 2 3 6" xfId="49166"/>
    <cellStyle name="Note 6 2 3 7" xfId="49167"/>
    <cellStyle name="Note 6 2 3 8" xfId="49168"/>
    <cellStyle name="Note 6 2 3 9" xfId="49169"/>
    <cellStyle name="Note 6 2 4" xfId="49170"/>
    <cellStyle name="Note 6 2 5" xfId="49171"/>
    <cellStyle name="Note 6 2 6" xfId="49172"/>
    <cellStyle name="Note 6 2 7" xfId="49173"/>
    <cellStyle name="Note 6 2 8" xfId="49174"/>
    <cellStyle name="Note 6 2 9" xfId="49175"/>
    <cellStyle name="Note 6 3" xfId="49176"/>
    <cellStyle name="Note 6 3 10" xfId="49177"/>
    <cellStyle name="Note 6 3 11" xfId="49178"/>
    <cellStyle name="Note 6 3 2" xfId="49179"/>
    <cellStyle name="Note 6 3 2 10" xfId="49180"/>
    <cellStyle name="Note 6 3 2 11" xfId="49181"/>
    <cellStyle name="Note 6 3 2 2" xfId="49182"/>
    <cellStyle name="Note 6 3 2 3" xfId="49183"/>
    <cellStyle name="Note 6 3 2 4" xfId="49184"/>
    <cellStyle name="Note 6 3 2 5" xfId="49185"/>
    <cellStyle name="Note 6 3 2 6" xfId="49186"/>
    <cellStyle name="Note 6 3 2 7" xfId="49187"/>
    <cellStyle name="Note 6 3 2 8" xfId="49188"/>
    <cellStyle name="Note 6 3 2 9" xfId="49189"/>
    <cellStyle name="Note 6 3 3" xfId="49190"/>
    <cellStyle name="Note 6 3 4" xfId="49191"/>
    <cellStyle name="Note 6 3 5" xfId="49192"/>
    <cellStyle name="Note 6 3 6" xfId="49193"/>
    <cellStyle name="Note 6 3 7" xfId="49194"/>
    <cellStyle name="Note 6 3 8" xfId="49195"/>
    <cellStyle name="Note 6 3 9" xfId="49196"/>
    <cellStyle name="Note 6 4" xfId="49197"/>
    <cellStyle name="Note 6 4 10" xfId="49198"/>
    <cellStyle name="Note 6 4 11" xfId="49199"/>
    <cellStyle name="Note 6 4 2" xfId="49200"/>
    <cellStyle name="Note 6 4 3" xfId="49201"/>
    <cellStyle name="Note 6 4 4" xfId="49202"/>
    <cellStyle name="Note 6 4 5" xfId="49203"/>
    <cellStyle name="Note 6 4 6" xfId="49204"/>
    <cellStyle name="Note 6 4 7" xfId="49205"/>
    <cellStyle name="Note 6 4 8" xfId="49206"/>
    <cellStyle name="Note 6 4 9" xfId="49207"/>
    <cellStyle name="Note 6 5" xfId="49208"/>
    <cellStyle name="Note 6 6" xfId="49209"/>
    <cellStyle name="Note 6 7" xfId="49210"/>
    <cellStyle name="Note 6 8" xfId="49211"/>
    <cellStyle name="Note 6 9" xfId="49212"/>
    <cellStyle name="Note 7" xfId="49213"/>
    <cellStyle name="Note 7 10" xfId="49214"/>
    <cellStyle name="Note 7 11" xfId="49215"/>
    <cellStyle name="Note 7 12" xfId="49216"/>
    <cellStyle name="Note 7 13" xfId="49217"/>
    <cellStyle name="Note 7 2" xfId="49218"/>
    <cellStyle name="Note 7 2 10" xfId="49219"/>
    <cellStyle name="Note 7 2 11" xfId="49220"/>
    <cellStyle name="Note 7 2 12" xfId="49221"/>
    <cellStyle name="Note 7 2 2" xfId="49222"/>
    <cellStyle name="Note 7 2 2 10" xfId="49223"/>
    <cellStyle name="Note 7 2 2 11" xfId="49224"/>
    <cellStyle name="Note 7 2 2 2" xfId="49225"/>
    <cellStyle name="Note 7 2 2 2 10" xfId="49226"/>
    <cellStyle name="Note 7 2 2 2 11" xfId="49227"/>
    <cellStyle name="Note 7 2 2 2 2" xfId="49228"/>
    <cellStyle name="Note 7 2 2 2 3" xfId="49229"/>
    <cellStyle name="Note 7 2 2 2 4" xfId="49230"/>
    <cellStyle name="Note 7 2 2 2 5" xfId="49231"/>
    <cellStyle name="Note 7 2 2 2 6" xfId="49232"/>
    <cellStyle name="Note 7 2 2 2 7" xfId="49233"/>
    <cellStyle name="Note 7 2 2 2 8" xfId="49234"/>
    <cellStyle name="Note 7 2 2 2 9" xfId="49235"/>
    <cellStyle name="Note 7 2 2 3" xfId="49236"/>
    <cellStyle name="Note 7 2 2 4" xfId="49237"/>
    <cellStyle name="Note 7 2 2 5" xfId="49238"/>
    <cellStyle name="Note 7 2 2 6" xfId="49239"/>
    <cellStyle name="Note 7 2 2 7" xfId="49240"/>
    <cellStyle name="Note 7 2 2 8" xfId="49241"/>
    <cellStyle name="Note 7 2 2 9" xfId="49242"/>
    <cellStyle name="Note 7 2 3" xfId="49243"/>
    <cellStyle name="Note 7 2 3 10" xfId="49244"/>
    <cellStyle name="Note 7 2 3 11" xfId="49245"/>
    <cellStyle name="Note 7 2 3 2" xfId="49246"/>
    <cellStyle name="Note 7 2 3 3" xfId="49247"/>
    <cellStyle name="Note 7 2 3 4" xfId="49248"/>
    <cellStyle name="Note 7 2 3 5" xfId="49249"/>
    <cellStyle name="Note 7 2 3 6" xfId="49250"/>
    <cellStyle name="Note 7 2 3 7" xfId="49251"/>
    <cellStyle name="Note 7 2 3 8" xfId="49252"/>
    <cellStyle name="Note 7 2 3 9" xfId="49253"/>
    <cellStyle name="Note 7 2 4" xfId="49254"/>
    <cellStyle name="Note 7 2 5" xfId="49255"/>
    <cellStyle name="Note 7 2 6" xfId="49256"/>
    <cellStyle name="Note 7 2 7" xfId="49257"/>
    <cellStyle name="Note 7 2 8" xfId="49258"/>
    <cellStyle name="Note 7 2 9" xfId="49259"/>
    <cellStyle name="Note 7 3" xfId="49260"/>
    <cellStyle name="Note 7 3 10" xfId="49261"/>
    <cellStyle name="Note 7 3 11" xfId="49262"/>
    <cellStyle name="Note 7 3 2" xfId="49263"/>
    <cellStyle name="Note 7 3 2 10" xfId="49264"/>
    <cellStyle name="Note 7 3 2 11" xfId="49265"/>
    <cellStyle name="Note 7 3 2 2" xfId="49266"/>
    <cellStyle name="Note 7 3 2 3" xfId="49267"/>
    <cellStyle name="Note 7 3 2 4" xfId="49268"/>
    <cellStyle name="Note 7 3 2 5" xfId="49269"/>
    <cellStyle name="Note 7 3 2 6" xfId="49270"/>
    <cellStyle name="Note 7 3 2 7" xfId="49271"/>
    <cellStyle name="Note 7 3 2 8" xfId="49272"/>
    <cellStyle name="Note 7 3 2 9" xfId="49273"/>
    <cellStyle name="Note 7 3 3" xfId="49274"/>
    <cellStyle name="Note 7 3 4" xfId="49275"/>
    <cellStyle name="Note 7 3 5" xfId="49276"/>
    <cellStyle name="Note 7 3 6" xfId="49277"/>
    <cellStyle name="Note 7 3 7" xfId="49278"/>
    <cellStyle name="Note 7 3 8" xfId="49279"/>
    <cellStyle name="Note 7 3 9" xfId="49280"/>
    <cellStyle name="Note 7 4" xfId="49281"/>
    <cellStyle name="Note 7 4 10" xfId="49282"/>
    <cellStyle name="Note 7 4 11" xfId="49283"/>
    <cellStyle name="Note 7 4 2" xfId="49284"/>
    <cellStyle name="Note 7 4 3" xfId="49285"/>
    <cellStyle name="Note 7 4 4" xfId="49286"/>
    <cellStyle name="Note 7 4 5" xfId="49287"/>
    <cellStyle name="Note 7 4 6" xfId="49288"/>
    <cellStyle name="Note 7 4 7" xfId="49289"/>
    <cellStyle name="Note 7 4 8" xfId="49290"/>
    <cellStyle name="Note 7 4 9" xfId="49291"/>
    <cellStyle name="Note 7 5" xfId="49292"/>
    <cellStyle name="Note 7 6" xfId="49293"/>
    <cellStyle name="Note 7 7" xfId="49294"/>
    <cellStyle name="Note 7 8" xfId="49295"/>
    <cellStyle name="Note 7 9" xfId="49296"/>
    <cellStyle name="Note 8" xfId="49297"/>
    <cellStyle name="Note 8 10" xfId="49298"/>
    <cellStyle name="Note 8 11" xfId="49299"/>
    <cellStyle name="Note 8 12" xfId="49300"/>
    <cellStyle name="Note 8 13" xfId="49301"/>
    <cellStyle name="Note 8 2" xfId="49302"/>
    <cellStyle name="Note 8 2 10" xfId="49303"/>
    <cellStyle name="Note 8 2 11" xfId="49304"/>
    <cellStyle name="Note 8 2 12" xfId="49305"/>
    <cellStyle name="Note 8 2 2" xfId="49306"/>
    <cellStyle name="Note 8 2 2 10" xfId="49307"/>
    <cellStyle name="Note 8 2 2 11" xfId="49308"/>
    <cellStyle name="Note 8 2 2 2" xfId="49309"/>
    <cellStyle name="Note 8 2 2 2 10" xfId="49310"/>
    <cellStyle name="Note 8 2 2 2 11" xfId="49311"/>
    <cellStyle name="Note 8 2 2 2 2" xfId="49312"/>
    <cellStyle name="Note 8 2 2 2 3" xfId="49313"/>
    <cellStyle name="Note 8 2 2 2 4" xfId="49314"/>
    <cellStyle name="Note 8 2 2 2 5" xfId="49315"/>
    <cellStyle name="Note 8 2 2 2 6" xfId="49316"/>
    <cellStyle name="Note 8 2 2 2 7" xfId="49317"/>
    <cellStyle name="Note 8 2 2 2 8" xfId="49318"/>
    <cellStyle name="Note 8 2 2 2 9" xfId="49319"/>
    <cellStyle name="Note 8 2 2 3" xfId="49320"/>
    <cellStyle name="Note 8 2 2 4" xfId="49321"/>
    <cellStyle name="Note 8 2 2 5" xfId="49322"/>
    <cellStyle name="Note 8 2 2 6" xfId="49323"/>
    <cellStyle name="Note 8 2 2 7" xfId="49324"/>
    <cellStyle name="Note 8 2 2 8" xfId="49325"/>
    <cellStyle name="Note 8 2 2 9" xfId="49326"/>
    <cellStyle name="Note 8 2 3" xfId="49327"/>
    <cellStyle name="Note 8 2 3 10" xfId="49328"/>
    <cellStyle name="Note 8 2 3 11" xfId="49329"/>
    <cellStyle name="Note 8 2 3 2" xfId="49330"/>
    <cellStyle name="Note 8 2 3 3" xfId="49331"/>
    <cellStyle name="Note 8 2 3 4" xfId="49332"/>
    <cellStyle name="Note 8 2 3 5" xfId="49333"/>
    <cellStyle name="Note 8 2 3 6" xfId="49334"/>
    <cellStyle name="Note 8 2 3 7" xfId="49335"/>
    <cellStyle name="Note 8 2 3 8" xfId="49336"/>
    <cellStyle name="Note 8 2 3 9" xfId="49337"/>
    <cellStyle name="Note 8 2 4" xfId="49338"/>
    <cellStyle name="Note 8 2 5" xfId="49339"/>
    <cellStyle name="Note 8 2 6" xfId="49340"/>
    <cellStyle name="Note 8 2 7" xfId="49341"/>
    <cellStyle name="Note 8 2 8" xfId="49342"/>
    <cellStyle name="Note 8 2 9" xfId="49343"/>
    <cellStyle name="Note 8 3" xfId="49344"/>
    <cellStyle name="Note 8 3 10" xfId="49345"/>
    <cellStyle name="Note 8 3 11" xfId="49346"/>
    <cellStyle name="Note 8 3 2" xfId="49347"/>
    <cellStyle name="Note 8 3 2 10" xfId="49348"/>
    <cellStyle name="Note 8 3 2 11" xfId="49349"/>
    <cellStyle name="Note 8 3 2 2" xfId="49350"/>
    <cellStyle name="Note 8 3 2 3" xfId="49351"/>
    <cellStyle name="Note 8 3 2 4" xfId="49352"/>
    <cellStyle name="Note 8 3 2 5" xfId="49353"/>
    <cellStyle name="Note 8 3 2 6" xfId="49354"/>
    <cellStyle name="Note 8 3 2 7" xfId="49355"/>
    <cellStyle name="Note 8 3 2 8" xfId="49356"/>
    <cellStyle name="Note 8 3 2 9" xfId="49357"/>
    <cellStyle name="Note 8 3 3" xfId="49358"/>
    <cellStyle name="Note 8 3 4" xfId="49359"/>
    <cellStyle name="Note 8 3 5" xfId="49360"/>
    <cellStyle name="Note 8 3 6" xfId="49361"/>
    <cellStyle name="Note 8 3 7" xfId="49362"/>
    <cellStyle name="Note 8 3 8" xfId="49363"/>
    <cellStyle name="Note 8 3 9" xfId="49364"/>
    <cellStyle name="Note 8 4" xfId="49365"/>
    <cellStyle name="Note 8 4 10" xfId="49366"/>
    <cellStyle name="Note 8 4 11" xfId="49367"/>
    <cellStyle name="Note 8 4 2" xfId="49368"/>
    <cellStyle name="Note 8 4 3" xfId="49369"/>
    <cellStyle name="Note 8 4 4" xfId="49370"/>
    <cellStyle name="Note 8 4 5" xfId="49371"/>
    <cellStyle name="Note 8 4 6" xfId="49372"/>
    <cellStyle name="Note 8 4 7" xfId="49373"/>
    <cellStyle name="Note 8 4 8" xfId="49374"/>
    <cellStyle name="Note 8 4 9" xfId="49375"/>
    <cellStyle name="Note 8 5" xfId="49376"/>
    <cellStyle name="Note 8 6" xfId="49377"/>
    <cellStyle name="Note 8 7" xfId="49378"/>
    <cellStyle name="Note 8 8" xfId="49379"/>
    <cellStyle name="Note 8 9" xfId="49380"/>
    <cellStyle name="Note 9" xfId="49381"/>
    <cellStyle name="Note 9 10" xfId="49382"/>
    <cellStyle name="Note 9 11" xfId="49383"/>
    <cellStyle name="Note 9 12" xfId="49384"/>
    <cellStyle name="Note 9 13" xfId="49385"/>
    <cellStyle name="Note 9 2" xfId="49386"/>
    <cellStyle name="Note 9 2 10" xfId="49387"/>
    <cellStyle name="Note 9 2 11" xfId="49388"/>
    <cellStyle name="Note 9 2 12" xfId="49389"/>
    <cellStyle name="Note 9 2 2" xfId="49390"/>
    <cellStyle name="Note 9 2 2 10" xfId="49391"/>
    <cellStyle name="Note 9 2 2 11" xfId="49392"/>
    <cellStyle name="Note 9 2 2 2" xfId="49393"/>
    <cellStyle name="Note 9 2 2 2 10" xfId="49394"/>
    <cellStyle name="Note 9 2 2 2 11" xfId="49395"/>
    <cellStyle name="Note 9 2 2 2 2" xfId="49396"/>
    <cellStyle name="Note 9 2 2 2 3" xfId="49397"/>
    <cellStyle name="Note 9 2 2 2 4" xfId="49398"/>
    <cellStyle name="Note 9 2 2 2 5" xfId="49399"/>
    <cellStyle name="Note 9 2 2 2 6" xfId="49400"/>
    <cellStyle name="Note 9 2 2 2 7" xfId="49401"/>
    <cellStyle name="Note 9 2 2 2 8" xfId="49402"/>
    <cellStyle name="Note 9 2 2 2 9" xfId="49403"/>
    <cellStyle name="Note 9 2 2 3" xfId="49404"/>
    <cellStyle name="Note 9 2 2 4" xfId="49405"/>
    <cellStyle name="Note 9 2 2 5" xfId="49406"/>
    <cellStyle name="Note 9 2 2 6" xfId="49407"/>
    <cellStyle name="Note 9 2 2 7" xfId="49408"/>
    <cellStyle name="Note 9 2 2 8" xfId="49409"/>
    <cellStyle name="Note 9 2 2 9" xfId="49410"/>
    <cellStyle name="Note 9 2 3" xfId="49411"/>
    <cellStyle name="Note 9 2 3 10" xfId="49412"/>
    <cellStyle name="Note 9 2 3 11" xfId="49413"/>
    <cellStyle name="Note 9 2 3 2" xfId="49414"/>
    <cellStyle name="Note 9 2 3 3" xfId="49415"/>
    <cellStyle name="Note 9 2 3 4" xfId="49416"/>
    <cellStyle name="Note 9 2 3 5" xfId="49417"/>
    <cellStyle name="Note 9 2 3 6" xfId="49418"/>
    <cellStyle name="Note 9 2 3 7" xfId="49419"/>
    <cellStyle name="Note 9 2 3 8" xfId="49420"/>
    <cellStyle name="Note 9 2 3 9" xfId="49421"/>
    <cellStyle name="Note 9 2 4" xfId="49422"/>
    <cellStyle name="Note 9 2 5" xfId="49423"/>
    <cellStyle name="Note 9 2 6" xfId="49424"/>
    <cellStyle name="Note 9 2 7" xfId="49425"/>
    <cellStyle name="Note 9 2 8" xfId="49426"/>
    <cellStyle name="Note 9 2 9" xfId="49427"/>
    <cellStyle name="Note 9 3" xfId="49428"/>
    <cellStyle name="Note 9 3 10" xfId="49429"/>
    <cellStyle name="Note 9 3 11" xfId="49430"/>
    <cellStyle name="Note 9 3 2" xfId="49431"/>
    <cellStyle name="Note 9 3 2 10" xfId="49432"/>
    <cellStyle name="Note 9 3 2 11" xfId="49433"/>
    <cellStyle name="Note 9 3 2 2" xfId="49434"/>
    <cellStyle name="Note 9 3 2 3" xfId="49435"/>
    <cellStyle name="Note 9 3 2 4" xfId="49436"/>
    <cellStyle name="Note 9 3 2 5" xfId="49437"/>
    <cellStyle name="Note 9 3 2 6" xfId="49438"/>
    <cellStyle name="Note 9 3 2 7" xfId="49439"/>
    <cellStyle name="Note 9 3 2 8" xfId="49440"/>
    <cellStyle name="Note 9 3 2 9" xfId="49441"/>
    <cellStyle name="Note 9 3 3" xfId="49442"/>
    <cellStyle name="Note 9 3 4" xfId="49443"/>
    <cellStyle name="Note 9 3 5" xfId="49444"/>
    <cellStyle name="Note 9 3 6" xfId="49445"/>
    <cellStyle name="Note 9 3 7" xfId="49446"/>
    <cellStyle name="Note 9 3 8" xfId="49447"/>
    <cellStyle name="Note 9 3 9" xfId="49448"/>
    <cellStyle name="Note 9 4" xfId="49449"/>
    <cellStyle name="Note 9 4 10" xfId="49450"/>
    <cellStyle name="Note 9 4 11" xfId="49451"/>
    <cellStyle name="Note 9 4 2" xfId="49452"/>
    <cellStyle name="Note 9 4 3" xfId="49453"/>
    <cellStyle name="Note 9 4 4" xfId="49454"/>
    <cellStyle name="Note 9 4 5" xfId="49455"/>
    <cellStyle name="Note 9 4 6" xfId="49456"/>
    <cellStyle name="Note 9 4 7" xfId="49457"/>
    <cellStyle name="Note 9 4 8" xfId="49458"/>
    <cellStyle name="Note 9 4 9" xfId="49459"/>
    <cellStyle name="Note 9 5" xfId="49460"/>
    <cellStyle name="Note 9 6" xfId="49461"/>
    <cellStyle name="Note 9 7" xfId="49462"/>
    <cellStyle name="Note 9 8" xfId="49463"/>
    <cellStyle name="Note 9 9" xfId="49464"/>
    <cellStyle name="Number." xfId="49465"/>
    <cellStyle name="Number. 2" xfId="49466"/>
    <cellStyle name="Output" xfId="13" builtinId="21" hidden="1" customBuiltin="1"/>
    <cellStyle name="Output" xfId="75" builtinId="21" customBuiltin="1"/>
    <cellStyle name="Output 10" xfId="49467"/>
    <cellStyle name="Output 10 10" xfId="49468"/>
    <cellStyle name="Output 10 11" xfId="49469"/>
    <cellStyle name="Output 10 12" xfId="49470"/>
    <cellStyle name="Output 10 13" xfId="49471"/>
    <cellStyle name="Output 10 2" xfId="49472"/>
    <cellStyle name="Output 10 2 10" xfId="49473"/>
    <cellStyle name="Output 10 2 11" xfId="49474"/>
    <cellStyle name="Output 10 2 12" xfId="49475"/>
    <cellStyle name="Output 10 2 2" xfId="49476"/>
    <cellStyle name="Output 10 2 2 10" xfId="49477"/>
    <cellStyle name="Output 10 2 2 11" xfId="49478"/>
    <cellStyle name="Output 10 2 2 2" xfId="49479"/>
    <cellStyle name="Output 10 2 2 2 10" xfId="49480"/>
    <cellStyle name="Output 10 2 2 2 11" xfId="49481"/>
    <cellStyle name="Output 10 2 2 2 2" xfId="49482"/>
    <cellStyle name="Output 10 2 2 2 3" xfId="49483"/>
    <cellStyle name="Output 10 2 2 2 4" xfId="49484"/>
    <cellStyle name="Output 10 2 2 2 5" xfId="49485"/>
    <cellStyle name="Output 10 2 2 2 6" xfId="49486"/>
    <cellStyle name="Output 10 2 2 2 7" xfId="49487"/>
    <cellStyle name="Output 10 2 2 2 8" xfId="49488"/>
    <cellStyle name="Output 10 2 2 2 9" xfId="49489"/>
    <cellStyle name="Output 10 2 2 3" xfId="49490"/>
    <cellStyle name="Output 10 2 2 4" xfId="49491"/>
    <cellStyle name="Output 10 2 2 5" xfId="49492"/>
    <cellStyle name="Output 10 2 2 6" xfId="49493"/>
    <cellStyle name="Output 10 2 2 7" xfId="49494"/>
    <cellStyle name="Output 10 2 2 8" xfId="49495"/>
    <cellStyle name="Output 10 2 2 9" xfId="49496"/>
    <cellStyle name="Output 10 2 3" xfId="49497"/>
    <cellStyle name="Output 10 2 3 10" xfId="49498"/>
    <cellStyle name="Output 10 2 3 11" xfId="49499"/>
    <cellStyle name="Output 10 2 3 2" xfId="49500"/>
    <cellStyle name="Output 10 2 3 3" xfId="49501"/>
    <cellStyle name="Output 10 2 3 4" xfId="49502"/>
    <cellStyle name="Output 10 2 3 5" xfId="49503"/>
    <cellStyle name="Output 10 2 3 6" xfId="49504"/>
    <cellStyle name="Output 10 2 3 7" xfId="49505"/>
    <cellStyle name="Output 10 2 3 8" xfId="49506"/>
    <cellStyle name="Output 10 2 3 9" xfId="49507"/>
    <cellStyle name="Output 10 2 4" xfId="49508"/>
    <cellStyle name="Output 10 2 5" xfId="49509"/>
    <cellStyle name="Output 10 2 6" xfId="49510"/>
    <cellStyle name="Output 10 2 7" xfId="49511"/>
    <cellStyle name="Output 10 2 8" xfId="49512"/>
    <cellStyle name="Output 10 2 9" xfId="49513"/>
    <cellStyle name="Output 10 3" xfId="49514"/>
    <cellStyle name="Output 10 3 10" xfId="49515"/>
    <cellStyle name="Output 10 3 11" xfId="49516"/>
    <cellStyle name="Output 10 3 2" xfId="49517"/>
    <cellStyle name="Output 10 3 2 10" xfId="49518"/>
    <cellStyle name="Output 10 3 2 11" xfId="49519"/>
    <cellStyle name="Output 10 3 2 2" xfId="49520"/>
    <cellStyle name="Output 10 3 2 3" xfId="49521"/>
    <cellStyle name="Output 10 3 2 4" xfId="49522"/>
    <cellStyle name="Output 10 3 2 5" xfId="49523"/>
    <cellStyle name="Output 10 3 2 6" xfId="49524"/>
    <cellStyle name="Output 10 3 2 7" xfId="49525"/>
    <cellStyle name="Output 10 3 2 8" xfId="49526"/>
    <cellStyle name="Output 10 3 2 9" xfId="49527"/>
    <cellStyle name="Output 10 3 3" xfId="49528"/>
    <cellStyle name="Output 10 3 4" xfId="49529"/>
    <cellStyle name="Output 10 3 5" xfId="49530"/>
    <cellStyle name="Output 10 3 6" xfId="49531"/>
    <cellStyle name="Output 10 3 7" xfId="49532"/>
    <cellStyle name="Output 10 3 8" xfId="49533"/>
    <cellStyle name="Output 10 3 9" xfId="49534"/>
    <cellStyle name="Output 10 4" xfId="49535"/>
    <cellStyle name="Output 10 4 10" xfId="49536"/>
    <cellStyle name="Output 10 4 11" xfId="49537"/>
    <cellStyle name="Output 10 4 2" xfId="49538"/>
    <cellStyle name="Output 10 4 3" xfId="49539"/>
    <cellStyle name="Output 10 4 4" xfId="49540"/>
    <cellStyle name="Output 10 4 5" xfId="49541"/>
    <cellStyle name="Output 10 4 6" xfId="49542"/>
    <cellStyle name="Output 10 4 7" xfId="49543"/>
    <cellStyle name="Output 10 4 8" xfId="49544"/>
    <cellStyle name="Output 10 4 9" xfId="49545"/>
    <cellStyle name="Output 10 5" xfId="49546"/>
    <cellStyle name="Output 10 6" xfId="49547"/>
    <cellStyle name="Output 10 7" xfId="49548"/>
    <cellStyle name="Output 10 8" xfId="49549"/>
    <cellStyle name="Output 10 9" xfId="49550"/>
    <cellStyle name="Output 11" xfId="49551"/>
    <cellStyle name="Output 11 10" xfId="49552"/>
    <cellStyle name="Output 11 11" xfId="49553"/>
    <cellStyle name="Output 11 12" xfId="49554"/>
    <cellStyle name="Output 11 13" xfId="49555"/>
    <cellStyle name="Output 11 2" xfId="49556"/>
    <cellStyle name="Output 11 2 10" xfId="49557"/>
    <cellStyle name="Output 11 2 11" xfId="49558"/>
    <cellStyle name="Output 11 2 12" xfId="49559"/>
    <cellStyle name="Output 11 2 2" xfId="49560"/>
    <cellStyle name="Output 11 2 2 10" xfId="49561"/>
    <cellStyle name="Output 11 2 2 11" xfId="49562"/>
    <cellStyle name="Output 11 2 2 2" xfId="49563"/>
    <cellStyle name="Output 11 2 2 2 10" xfId="49564"/>
    <cellStyle name="Output 11 2 2 2 11" xfId="49565"/>
    <cellStyle name="Output 11 2 2 2 2" xfId="49566"/>
    <cellStyle name="Output 11 2 2 2 3" xfId="49567"/>
    <cellStyle name="Output 11 2 2 2 4" xfId="49568"/>
    <cellStyle name="Output 11 2 2 2 5" xfId="49569"/>
    <cellStyle name="Output 11 2 2 2 6" xfId="49570"/>
    <cellStyle name="Output 11 2 2 2 7" xfId="49571"/>
    <cellStyle name="Output 11 2 2 2 8" xfId="49572"/>
    <cellStyle name="Output 11 2 2 2 9" xfId="49573"/>
    <cellStyle name="Output 11 2 2 3" xfId="49574"/>
    <cellStyle name="Output 11 2 2 4" xfId="49575"/>
    <cellStyle name="Output 11 2 2 5" xfId="49576"/>
    <cellStyle name="Output 11 2 2 6" xfId="49577"/>
    <cellStyle name="Output 11 2 2 7" xfId="49578"/>
    <cellStyle name="Output 11 2 2 8" xfId="49579"/>
    <cellStyle name="Output 11 2 2 9" xfId="49580"/>
    <cellStyle name="Output 11 2 3" xfId="49581"/>
    <cellStyle name="Output 11 2 3 10" xfId="49582"/>
    <cellStyle name="Output 11 2 3 11" xfId="49583"/>
    <cellStyle name="Output 11 2 3 2" xfId="49584"/>
    <cellStyle name="Output 11 2 3 3" xfId="49585"/>
    <cellStyle name="Output 11 2 3 4" xfId="49586"/>
    <cellStyle name="Output 11 2 3 5" xfId="49587"/>
    <cellStyle name="Output 11 2 3 6" xfId="49588"/>
    <cellStyle name="Output 11 2 3 7" xfId="49589"/>
    <cellStyle name="Output 11 2 3 8" xfId="49590"/>
    <cellStyle name="Output 11 2 3 9" xfId="49591"/>
    <cellStyle name="Output 11 2 4" xfId="49592"/>
    <cellStyle name="Output 11 2 5" xfId="49593"/>
    <cellStyle name="Output 11 2 6" xfId="49594"/>
    <cellStyle name="Output 11 2 7" xfId="49595"/>
    <cellStyle name="Output 11 2 8" xfId="49596"/>
    <cellStyle name="Output 11 2 9" xfId="49597"/>
    <cellStyle name="Output 11 3" xfId="49598"/>
    <cellStyle name="Output 11 3 10" xfId="49599"/>
    <cellStyle name="Output 11 3 11" xfId="49600"/>
    <cellStyle name="Output 11 3 2" xfId="49601"/>
    <cellStyle name="Output 11 3 2 10" xfId="49602"/>
    <cellStyle name="Output 11 3 2 11" xfId="49603"/>
    <cellStyle name="Output 11 3 2 2" xfId="49604"/>
    <cellStyle name="Output 11 3 2 3" xfId="49605"/>
    <cellStyle name="Output 11 3 2 4" xfId="49606"/>
    <cellStyle name="Output 11 3 2 5" xfId="49607"/>
    <cellStyle name="Output 11 3 2 6" xfId="49608"/>
    <cellStyle name="Output 11 3 2 7" xfId="49609"/>
    <cellStyle name="Output 11 3 2 8" xfId="49610"/>
    <cellStyle name="Output 11 3 2 9" xfId="49611"/>
    <cellStyle name="Output 11 3 3" xfId="49612"/>
    <cellStyle name="Output 11 3 4" xfId="49613"/>
    <cellStyle name="Output 11 3 5" xfId="49614"/>
    <cellStyle name="Output 11 3 6" xfId="49615"/>
    <cellStyle name="Output 11 3 7" xfId="49616"/>
    <cellStyle name="Output 11 3 8" xfId="49617"/>
    <cellStyle name="Output 11 3 9" xfId="49618"/>
    <cellStyle name="Output 11 4" xfId="49619"/>
    <cellStyle name="Output 11 4 10" xfId="49620"/>
    <cellStyle name="Output 11 4 11" xfId="49621"/>
    <cellStyle name="Output 11 4 2" xfId="49622"/>
    <cellStyle name="Output 11 4 3" xfId="49623"/>
    <cellStyle name="Output 11 4 4" xfId="49624"/>
    <cellStyle name="Output 11 4 5" xfId="49625"/>
    <cellStyle name="Output 11 4 6" xfId="49626"/>
    <cellStyle name="Output 11 4 7" xfId="49627"/>
    <cellStyle name="Output 11 4 8" xfId="49628"/>
    <cellStyle name="Output 11 4 9" xfId="49629"/>
    <cellStyle name="Output 11 5" xfId="49630"/>
    <cellStyle name="Output 11 6" xfId="49631"/>
    <cellStyle name="Output 11 7" xfId="49632"/>
    <cellStyle name="Output 11 8" xfId="49633"/>
    <cellStyle name="Output 11 9" xfId="49634"/>
    <cellStyle name="Output 12" xfId="49635"/>
    <cellStyle name="Output 12 10" xfId="49636"/>
    <cellStyle name="Output 12 11" xfId="49637"/>
    <cellStyle name="Output 12 12" xfId="49638"/>
    <cellStyle name="Output 12 2" xfId="49639"/>
    <cellStyle name="Output 12 2 10" xfId="49640"/>
    <cellStyle name="Output 12 2 11" xfId="49641"/>
    <cellStyle name="Output 12 2 2" xfId="49642"/>
    <cellStyle name="Output 12 2 2 10" xfId="49643"/>
    <cellStyle name="Output 12 2 2 11" xfId="49644"/>
    <cellStyle name="Output 12 2 2 2" xfId="49645"/>
    <cellStyle name="Output 12 2 2 3" xfId="49646"/>
    <cellStyle name="Output 12 2 2 4" xfId="49647"/>
    <cellStyle name="Output 12 2 2 5" xfId="49648"/>
    <cellStyle name="Output 12 2 2 6" xfId="49649"/>
    <cellStyle name="Output 12 2 2 7" xfId="49650"/>
    <cellStyle name="Output 12 2 2 8" xfId="49651"/>
    <cellStyle name="Output 12 2 2 9" xfId="49652"/>
    <cellStyle name="Output 12 2 3" xfId="49653"/>
    <cellStyle name="Output 12 2 4" xfId="49654"/>
    <cellStyle name="Output 12 2 5" xfId="49655"/>
    <cellStyle name="Output 12 2 6" xfId="49656"/>
    <cellStyle name="Output 12 2 7" xfId="49657"/>
    <cellStyle name="Output 12 2 8" xfId="49658"/>
    <cellStyle name="Output 12 2 9" xfId="49659"/>
    <cellStyle name="Output 12 3" xfId="49660"/>
    <cellStyle name="Output 12 3 10" xfId="49661"/>
    <cellStyle name="Output 12 3 11" xfId="49662"/>
    <cellStyle name="Output 12 3 2" xfId="49663"/>
    <cellStyle name="Output 12 3 3" xfId="49664"/>
    <cellStyle name="Output 12 3 4" xfId="49665"/>
    <cellStyle name="Output 12 3 5" xfId="49666"/>
    <cellStyle name="Output 12 3 6" xfId="49667"/>
    <cellStyle name="Output 12 3 7" xfId="49668"/>
    <cellStyle name="Output 12 3 8" xfId="49669"/>
    <cellStyle name="Output 12 3 9" xfId="49670"/>
    <cellStyle name="Output 12 4" xfId="49671"/>
    <cellStyle name="Output 12 5" xfId="49672"/>
    <cellStyle name="Output 12 6" xfId="49673"/>
    <cellStyle name="Output 12 7" xfId="49674"/>
    <cellStyle name="Output 12 8" xfId="49675"/>
    <cellStyle name="Output 12 9" xfId="49676"/>
    <cellStyle name="Output 13" xfId="49677"/>
    <cellStyle name="Output 13 10" xfId="49678"/>
    <cellStyle name="Output 13 11" xfId="49679"/>
    <cellStyle name="Output 13 12" xfId="49680"/>
    <cellStyle name="Output 13 2" xfId="49681"/>
    <cellStyle name="Output 13 2 10" xfId="49682"/>
    <cellStyle name="Output 13 2 11" xfId="49683"/>
    <cellStyle name="Output 13 2 2" xfId="49684"/>
    <cellStyle name="Output 13 2 2 10" xfId="49685"/>
    <cellStyle name="Output 13 2 2 11" xfId="49686"/>
    <cellStyle name="Output 13 2 2 2" xfId="49687"/>
    <cellStyle name="Output 13 2 2 3" xfId="49688"/>
    <cellStyle name="Output 13 2 2 4" xfId="49689"/>
    <cellStyle name="Output 13 2 2 5" xfId="49690"/>
    <cellStyle name="Output 13 2 2 6" xfId="49691"/>
    <cellStyle name="Output 13 2 2 7" xfId="49692"/>
    <cellStyle name="Output 13 2 2 8" xfId="49693"/>
    <cellStyle name="Output 13 2 2 9" xfId="49694"/>
    <cellStyle name="Output 13 2 3" xfId="49695"/>
    <cellStyle name="Output 13 2 4" xfId="49696"/>
    <cellStyle name="Output 13 2 5" xfId="49697"/>
    <cellStyle name="Output 13 2 6" xfId="49698"/>
    <cellStyle name="Output 13 2 7" xfId="49699"/>
    <cellStyle name="Output 13 2 8" xfId="49700"/>
    <cellStyle name="Output 13 2 9" xfId="49701"/>
    <cellStyle name="Output 13 3" xfId="49702"/>
    <cellStyle name="Output 13 3 10" xfId="49703"/>
    <cellStyle name="Output 13 3 11" xfId="49704"/>
    <cellStyle name="Output 13 3 2" xfId="49705"/>
    <cellStyle name="Output 13 3 3" xfId="49706"/>
    <cellStyle name="Output 13 3 4" xfId="49707"/>
    <cellStyle name="Output 13 3 5" xfId="49708"/>
    <cellStyle name="Output 13 3 6" xfId="49709"/>
    <cellStyle name="Output 13 3 7" xfId="49710"/>
    <cellStyle name="Output 13 3 8" xfId="49711"/>
    <cellStyle name="Output 13 3 9" xfId="49712"/>
    <cellStyle name="Output 13 4" xfId="49713"/>
    <cellStyle name="Output 13 5" xfId="49714"/>
    <cellStyle name="Output 13 6" xfId="49715"/>
    <cellStyle name="Output 13 7" xfId="49716"/>
    <cellStyle name="Output 13 8" xfId="49717"/>
    <cellStyle name="Output 13 9" xfId="49718"/>
    <cellStyle name="Output 14" xfId="49719"/>
    <cellStyle name="Output 14 10" xfId="49720"/>
    <cellStyle name="Output 14 11" xfId="49721"/>
    <cellStyle name="Output 14 2" xfId="49722"/>
    <cellStyle name="Output 14 3" xfId="49723"/>
    <cellStyle name="Output 14 4" xfId="49724"/>
    <cellStyle name="Output 14 5" xfId="49725"/>
    <cellStyle name="Output 14 6" xfId="49726"/>
    <cellStyle name="Output 14 7" xfId="49727"/>
    <cellStyle name="Output 14 8" xfId="49728"/>
    <cellStyle name="Output 14 9" xfId="49729"/>
    <cellStyle name="Output 15" xfId="49730"/>
    <cellStyle name="Output 16" xfId="49731"/>
    <cellStyle name="Output 17" xfId="49732"/>
    <cellStyle name="Output 2" xfId="49733"/>
    <cellStyle name="Output 2 10" xfId="49734"/>
    <cellStyle name="Output 2 10 10" xfId="49735"/>
    <cellStyle name="Output 2 10 11" xfId="49736"/>
    <cellStyle name="Output 2 10 2" xfId="49737"/>
    <cellStyle name="Output 2 10 3" xfId="49738"/>
    <cellStyle name="Output 2 10 4" xfId="49739"/>
    <cellStyle name="Output 2 10 5" xfId="49740"/>
    <cellStyle name="Output 2 10 6" xfId="49741"/>
    <cellStyle name="Output 2 10 7" xfId="49742"/>
    <cellStyle name="Output 2 10 8" xfId="49743"/>
    <cellStyle name="Output 2 10 9" xfId="49744"/>
    <cellStyle name="Output 2 11" xfId="49745"/>
    <cellStyle name="Output 2 12" xfId="49746"/>
    <cellStyle name="Output 2 2" xfId="49747"/>
    <cellStyle name="Output 2 2 10" xfId="49748"/>
    <cellStyle name="Output 2 2 11" xfId="49749"/>
    <cellStyle name="Output 2 2 12" xfId="49750"/>
    <cellStyle name="Output 2 2 13" xfId="49751"/>
    <cellStyle name="Output 2 2 2" xfId="49752"/>
    <cellStyle name="Output 2 2 2 10" xfId="49753"/>
    <cellStyle name="Output 2 2 2 11" xfId="49754"/>
    <cellStyle name="Output 2 2 2 12" xfId="49755"/>
    <cellStyle name="Output 2 2 2 2" xfId="49756"/>
    <cellStyle name="Output 2 2 2 2 10" xfId="49757"/>
    <cellStyle name="Output 2 2 2 2 11" xfId="49758"/>
    <cellStyle name="Output 2 2 2 2 2" xfId="49759"/>
    <cellStyle name="Output 2 2 2 2 2 10" xfId="49760"/>
    <cellStyle name="Output 2 2 2 2 2 11" xfId="49761"/>
    <cellStyle name="Output 2 2 2 2 2 2" xfId="49762"/>
    <cellStyle name="Output 2 2 2 2 2 3" xfId="49763"/>
    <cellStyle name="Output 2 2 2 2 2 4" xfId="49764"/>
    <cellStyle name="Output 2 2 2 2 2 5" xfId="49765"/>
    <cellStyle name="Output 2 2 2 2 2 6" xfId="49766"/>
    <cellStyle name="Output 2 2 2 2 2 7" xfId="49767"/>
    <cellStyle name="Output 2 2 2 2 2 8" xfId="49768"/>
    <cellStyle name="Output 2 2 2 2 2 9" xfId="49769"/>
    <cellStyle name="Output 2 2 2 2 3" xfId="49770"/>
    <cellStyle name="Output 2 2 2 2 4" xfId="49771"/>
    <cellStyle name="Output 2 2 2 2 5" xfId="49772"/>
    <cellStyle name="Output 2 2 2 2 6" xfId="49773"/>
    <cellStyle name="Output 2 2 2 2 7" xfId="49774"/>
    <cellStyle name="Output 2 2 2 2 8" xfId="49775"/>
    <cellStyle name="Output 2 2 2 2 9" xfId="49776"/>
    <cellStyle name="Output 2 2 2 3" xfId="49777"/>
    <cellStyle name="Output 2 2 2 3 10" xfId="49778"/>
    <cellStyle name="Output 2 2 2 3 11" xfId="49779"/>
    <cellStyle name="Output 2 2 2 3 2" xfId="49780"/>
    <cellStyle name="Output 2 2 2 3 3" xfId="49781"/>
    <cellStyle name="Output 2 2 2 3 4" xfId="49782"/>
    <cellStyle name="Output 2 2 2 3 5" xfId="49783"/>
    <cellStyle name="Output 2 2 2 3 6" xfId="49784"/>
    <cellStyle name="Output 2 2 2 3 7" xfId="49785"/>
    <cellStyle name="Output 2 2 2 3 8" xfId="49786"/>
    <cellStyle name="Output 2 2 2 3 9" xfId="49787"/>
    <cellStyle name="Output 2 2 2 4" xfId="49788"/>
    <cellStyle name="Output 2 2 2 5" xfId="49789"/>
    <cellStyle name="Output 2 2 2 6" xfId="49790"/>
    <cellStyle name="Output 2 2 2 7" xfId="49791"/>
    <cellStyle name="Output 2 2 2 8" xfId="49792"/>
    <cellStyle name="Output 2 2 2 9" xfId="49793"/>
    <cellStyle name="Output 2 2 3" xfId="49794"/>
    <cellStyle name="Output 2 2 3 10" xfId="49795"/>
    <cellStyle name="Output 2 2 3 11" xfId="49796"/>
    <cellStyle name="Output 2 2 3 2" xfId="49797"/>
    <cellStyle name="Output 2 2 3 2 10" xfId="49798"/>
    <cellStyle name="Output 2 2 3 2 11" xfId="49799"/>
    <cellStyle name="Output 2 2 3 2 2" xfId="49800"/>
    <cellStyle name="Output 2 2 3 2 3" xfId="49801"/>
    <cellStyle name="Output 2 2 3 2 4" xfId="49802"/>
    <cellStyle name="Output 2 2 3 2 5" xfId="49803"/>
    <cellStyle name="Output 2 2 3 2 6" xfId="49804"/>
    <cellStyle name="Output 2 2 3 2 7" xfId="49805"/>
    <cellStyle name="Output 2 2 3 2 8" xfId="49806"/>
    <cellStyle name="Output 2 2 3 2 9" xfId="49807"/>
    <cellStyle name="Output 2 2 3 3" xfId="49808"/>
    <cellStyle name="Output 2 2 3 4" xfId="49809"/>
    <cellStyle name="Output 2 2 3 5" xfId="49810"/>
    <cellStyle name="Output 2 2 3 6" xfId="49811"/>
    <cellStyle name="Output 2 2 3 7" xfId="49812"/>
    <cellStyle name="Output 2 2 3 8" xfId="49813"/>
    <cellStyle name="Output 2 2 3 9" xfId="49814"/>
    <cellStyle name="Output 2 2 4" xfId="49815"/>
    <cellStyle name="Output 2 2 4 10" xfId="49816"/>
    <cellStyle name="Output 2 2 4 11" xfId="49817"/>
    <cellStyle name="Output 2 2 4 2" xfId="49818"/>
    <cellStyle name="Output 2 2 4 3" xfId="49819"/>
    <cellStyle name="Output 2 2 4 4" xfId="49820"/>
    <cellStyle name="Output 2 2 4 5" xfId="49821"/>
    <cellStyle name="Output 2 2 4 6" xfId="49822"/>
    <cellStyle name="Output 2 2 4 7" xfId="49823"/>
    <cellStyle name="Output 2 2 4 8" xfId="49824"/>
    <cellStyle name="Output 2 2 4 9" xfId="49825"/>
    <cellStyle name="Output 2 2 5" xfId="49826"/>
    <cellStyle name="Output 2 2 6" xfId="49827"/>
    <cellStyle name="Output 2 2 7" xfId="49828"/>
    <cellStyle name="Output 2 2 8" xfId="49829"/>
    <cellStyle name="Output 2 2 9" xfId="49830"/>
    <cellStyle name="Output 2 3" xfId="49831"/>
    <cellStyle name="Output 2 3 10" xfId="49832"/>
    <cellStyle name="Output 2 3 11" xfId="49833"/>
    <cellStyle name="Output 2 3 12" xfId="49834"/>
    <cellStyle name="Output 2 3 13" xfId="49835"/>
    <cellStyle name="Output 2 3 2" xfId="49836"/>
    <cellStyle name="Output 2 3 2 10" xfId="49837"/>
    <cellStyle name="Output 2 3 2 11" xfId="49838"/>
    <cellStyle name="Output 2 3 2 12" xfId="49839"/>
    <cellStyle name="Output 2 3 2 2" xfId="49840"/>
    <cellStyle name="Output 2 3 2 2 10" xfId="49841"/>
    <cellStyle name="Output 2 3 2 2 11" xfId="49842"/>
    <cellStyle name="Output 2 3 2 2 2" xfId="49843"/>
    <cellStyle name="Output 2 3 2 2 2 10" xfId="49844"/>
    <cellStyle name="Output 2 3 2 2 2 11" xfId="49845"/>
    <cellStyle name="Output 2 3 2 2 2 2" xfId="49846"/>
    <cellStyle name="Output 2 3 2 2 2 3" xfId="49847"/>
    <cellStyle name="Output 2 3 2 2 2 4" xfId="49848"/>
    <cellStyle name="Output 2 3 2 2 2 5" xfId="49849"/>
    <cellStyle name="Output 2 3 2 2 2 6" xfId="49850"/>
    <cellStyle name="Output 2 3 2 2 2 7" xfId="49851"/>
    <cellStyle name="Output 2 3 2 2 2 8" xfId="49852"/>
    <cellStyle name="Output 2 3 2 2 2 9" xfId="49853"/>
    <cellStyle name="Output 2 3 2 2 3" xfId="49854"/>
    <cellStyle name="Output 2 3 2 2 4" xfId="49855"/>
    <cellStyle name="Output 2 3 2 2 5" xfId="49856"/>
    <cellStyle name="Output 2 3 2 2 6" xfId="49857"/>
    <cellStyle name="Output 2 3 2 2 7" xfId="49858"/>
    <cellStyle name="Output 2 3 2 2 8" xfId="49859"/>
    <cellStyle name="Output 2 3 2 2 9" xfId="49860"/>
    <cellStyle name="Output 2 3 2 3" xfId="49861"/>
    <cellStyle name="Output 2 3 2 3 10" xfId="49862"/>
    <cellStyle name="Output 2 3 2 3 11" xfId="49863"/>
    <cellStyle name="Output 2 3 2 3 2" xfId="49864"/>
    <cellStyle name="Output 2 3 2 3 3" xfId="49865"/>
    <cellStyle name="Output 2 3 2 3 4" xfId="49866"/>
    <cellStyle name="Output 2 3 2 3 5" xfId="49867"/>
    <cellStyle name="Output 2 3 2 3 6" xfId="49868"/>
    <cellStyle name="Output 2 3 2 3 7" xfId="49869"/>
    <cellStyle name="Output 2 3 2 3 8" xfId="49870"/>
    <cellStyle name="Output 2 3 2 3 9" xfId="49871"/>
    <cellStyle name="Output 2 3 2 4" xfId="49872"/>
    <cellStyle name="Output 2 3 2 5" xfId="49873"/>
    <cellStyle name="Output 2 3 2 6" xfId="49874"/>
    <cellStyle name="Output 2 3 2 7" xfId="49875"/>
    <cellStyle name="Output 2 3 2 8" xfId="49876"/>
    <cellStyle name="Output 2 3 2 9" xfId="49877"/>
    <cellStyle name="Output 2 3 3" xfId="49878"/>
    <cellStyle name="Output 2 3 3 10" xfId="49879"/>
    <cellStyle name="Output 2 3 3 11" xfId="49880"/>
    <cellStyle name="Output 2 3 3 2" xfId="49881"/>
    <cellStyle name="Output 2 3 3 2 10" xfId="49882"/>
    <cellStyle name="Output 2 3 3 2 11" xfId="49883"/>
    <cellStyle name="Output 2 3 3 2 2" xfId="49884"/>
    <cellStyle name="Output 2 3 3 2 3" xfId="49885"/>
    <cellStyle name="Output 2 3 3 2 4" xfId="49886"/>
    <cellStyle name="Output 2 3 3 2 5" xfId="49887"/>
    <cellStyle name="Output 2 3 3 2 6" xfId="49888"/>
    <cellStyle name="Output 2 3 3 2 7" xfId="49889"/>
    <cellStyle name="Output 2 3 3 2 8" xfId="49890"/>
    <cellStyle name="Output 2 3 3 2 9" xfId="49891"/>
    <cellStyle name="Output 2 3 3 3" xfId="49892"/>
    <cellStyle name="Output 2 3 3 4" xfId="49893"/>
    <cellStyle name="Output 2 3 3 5" xfId="49894"/>
    <cellStyle name="Output 2 3 3 6" xfId="49895"/>
    <cellStyle name="Output 2 3 3 7" xfId="49896"/>
    <cellStyle name="Output 2 3 3 8" xfId="49897"/>
    <cellStyle name="Output 2 3 3 9" xfId="49898"/>
    <cellStyle name="Output 2 3 4" xfId="49899"/>
    <cellStyle name="Output 2 3 4 10" xfId="49900"/>
    <cellStyle name="Output 2 3 4 11" xfId="49901"/>
    <cellStyle name="Output 2 3 4 2" xfId="49902"/>
    <cellStyle name="Output 2 3 4 3" xfId="49903"/>
    <cellStyle name="Output 2 3 4 4" xfId="49904"/>
    <cellStyle name="Output 2 3 4 5" xfId="49905"/>
    <cellStyle name="Output 2 3 4 6" xfId="49906"/>
    <cellStyle name="Output 2 3 4 7" xfId="49907"/>
    <cellStyle name="Output 2 3 4 8" xfId="49908"/>
    <cellStyle name="Output 2 3 4 9" xfId="49909"/>
    <cellStyle name="Output 2 3 5" xfId="49910"/>
    <cellStyle name="Output 2 3 6" xfId="49911"/>
    <cellStyle name="Output 2 3 7" xfId="49912"/>
    <cellStyle name="Output 2 3 8" xfId="49913"/>
    <cellStyle name="Output 2 3 9" xfId="49914"/>
    <cellStyle name="Output 2 4" xfId="49915"/>
    <cellStyle name="Output 2 4 10" xfId="49916"/>
    <cellStyle name="Output 2 4 11" xfId="49917"/>
    <cellStyle name="Output 2 4 12" xfId="49918"/>
    <cellStyle name="Output 2 4 13" xfId="49919"/>
    <cellStyle name="Output 2 4 2" xfId="49920"/>
    <cellStyle name="Output 2 4 2 10" xfId="49921"/>
    <cellStyle name="Output 2 4 2 11" xfId="49922"/>
    <cellStyle name="Output 2 4 2 12" xfId="49923"/>
    <cellStyle name="Output 2 4 2 2" xfId="49924"/>
    <cellStyle name="Output 2 4 2 2 10" xfId="49925"/>
    <cellStyle name="Output 2 4 2 2 11" xfId="49926"/>
    <cellStyle name="Output 2 4 2 2 2" xfId="49927"/>
    <cellStyle name="Output 2 4 2 2 2 10" xfId="49928"/>
    <cellStyle name="Output 2 4 2 2 2 11" xfId="49929"/>
    <cellStyle name="Output 2 4 2 2 2 2" xfId="49930"/>
    <cellStyle name="Output 2 4 2 2 2 3" xfId="49931"/>
    <cellStyle name="Output 2 4 2 2 2 4" xfId="49932"/>
    <cellStyle name="Output 2 4 2 2 2 5" xfId="49933"/>
    <cellStyle name="Output 2 4 2 2 2 6" xfId="49934"/>
    <cellStyle name="Output 2 4 2 2 2 7" xfId="49935"/>
    <cellStyle name="Output 2 4 2 2 2 8" xfId="49936"/>
    <cellStyle name="Output 2 4 2 2 2 9" xfId="49937"/>
    <cellStyle name="Output 2 4 2 2 3" xfId="49938"/>
    <cellStyle name="Output 2 4 2 2 4" xfId="49939"/>
    <cellStyle name="Output 2 4 2 2 5" xfId="49940"/>
    <cellStyle name="Output 2 4 2 2 6" xfId="49941"/>
    <cellStyle name="Output 2 4 2 2 7" xfId="49942"/>
    <cellStyle name="Output 2 4 2 2 8" xfId="49943"/>
    <cellStyle name="Output 2 4 2 2 9" xfId="49944"/>
    <cellStyle name="Output 2 4 2 3" xfId="49945"/>
    <cellStyle name="Output 2 4 2 3 10" xfId="49946"/>
    <cellStyle name="Output 2 4 2 3 11" xfId="49947"/>
    <cellStyle name="Output 2 4 2 3 2" xfId="49948"/>
    <cellStyle name="Output 2 4 2 3 3" xfId="49949"/>
    <cellStyle name="Output 2 4 2 3 4" xfId="49950"/>
    <cellStyle name="Output 2 4 2 3 5" xfId="49951"/>
    <cellStyle name="Output 2 4 2 3 6" xfId="49952"/>
    <cellStyle name="Output 2 4 2 3 7" xfId="49953"/>
    <cellStyle name="Output 2 4 2 3 8" xfId="49954"/>
    <cellStyle name="Output 2 4 2 3 9" xfId="49955"/>
    <cellStyle name="Output 2 4 2 4" xfId="49956"/>
    <cellStyle name="Output 2 4 2 5" xfId="49957"/>
    <cellStyle name="Output 2 4 2 6" xfId="49958"/>
    <cellStyle name="Output 2 4 2 7" xfId="49959"/>
    <cellStyle name="Output 2 4 2 8" xfId="49960"/>
    <cellStyle name="Output 2 4 2 9" xfId="49961"/>
    <cellStyle name="Output 2 4 3" xfId="49962"/>
    <cellStyle name="Output 2 4 3 10" xfId="49963"/>
    <cellStyle name="Output 2 4 3 11" xfId="49964"/>
    <cellStyle name="Output 2 4 3 2" xfId="49965"/>
    <cellStyle name="Output 2 4 3 2 10" xfId="49966"/>
    <cellStyle name="Output 2 4 3 2 11" xfId="49967"/>
    <cellStyle name="Output 2 4 3 2 2" xfId="49968"/>
    <cellStyle name="Output 2 4 3 2 3" xfId="49969"/>
    <cellStyle name="Output 2 4 3 2 4" xfId="49970"/>
    <cellStyle name="Output 2 4 3 2 5" xfId="49971"/>
    <cellStyle name="Output 2 4 3 2 6" xfId="49972"/>
    <cellStyle name="Output 2 4 3 2 7" xfId="49973"/>
    <cellStyle name="Output 2 4 3 2 8" xfId="49974"/>
    <cellStyle name="Output 2 4 3 2 9" xfId="49975"/>
    <cellStyle name="Output 2 4 3 3" xfId="49976"/>
    <cellStyle name="Output 2 4 3 4" xfId="49977"/>
    <cellStyle name="Output 2 4 3 5" xfId="49978"/>
    <cellStyle name="Output 2 4 3 6" xfId="49979"/>
    <cellStyle name="Output 2 4 3 7" xfId="49980"/>
    <cellStyle name="Output 2 4 3 8" xfId="49981"/>
    <cellStyle name="Output 2 4 3 9" xfId="49982"/>
    <cellStyle name="Output 2 4 4" xfId="49983"/>
    <cellStyle name="Output 2 4 4 10" xfId="49984"/>
    <cellStyle name="Output 2 4 4 11" xfId="49985"/>
    <cellStyle name="Output 2 4 4 2" xfId="49986"/>
    <cellStyle name="Output 2 4 4 3" xfId="49987"/>
    <cellStyle name="Output 2 4 4 4" xfId="49988"/>
    <cellStyle name="Output 2 4 4 5" xfId="49989"/>
    <cellStyle name="Output 2 4 4 6" xfId="49990"/>
    <cellStyle name="Output 2 4 4 7" xfId="49991"/>
    <cellStyle name="Output 2 4 4 8" xfId="49992"/>
    <cellStyle name="Output 2 4 4 9" xfId="49993"/>
    <cellStyle name="Output 2 4 5" xfId="49994"/>
    <cellStyle name="Output 2 4 6" xfId="49995"/>
    <cellStyle name="Output 2 4 7" xfId="49996"/>
    <cellStyle name="Output 2 4 8" xfId="49997"/>
    <cellStyle name="Output 2 4 9" xfId="49998"/>
    <cellStyle name="Output 2 5" xfId="49999"/>
    <cellStyle name="Output 2 5 10" xfId="50000"/>
    <cellStyle name="Output 2 5 11" xfId="50001"/>
    <cellStyle name="Output 2 5 12" xfId="50002"/>
    <cellStyle name="Output 2 5 13" xfId="50003"/>
    <cellStyle name="Output 2 5 2" xfId="50004"/>
    <cellStyle name="Output 2 5 2 10" xfId="50005"/>
    <cellStyle name="Output 2 5 2 11" xfId="50006"/>
    <cellStyle name="Output 2 5 2 12" xfId="50007"/>
    <cellStyle name="Output 2 5 2 2" xfId="50008"/>
    <cellStyle name="Output 2 5 2 2 10" xfId="50009"/>
    <cellStyle name="Output 2 5 2 2 11" xfId="50010"/>
    <cellStyle name="Output 2 5 2 2 2" xfId="50011"/>
    <cellStyle name="Output 2 5 2 2 2 10" xfId="50012"/>
    <cellStyle name="Output 2 5 2 2 2 11" xfId="50013"/>
    <cellStyle name="Output 2 5 2 2 2 2" xfId="50014"/>
    <cellStyle name="Output 2 5 2 2 2 3" xfId="50015"/>
    <cellStyle name="Output 2 5 2 2 2 4" xfId="50016"/>
    <cellStyle name="Output 2 5 2 2 2 5" xfId="50017"/>
    <cellStyle name="Output 2 5 2 2 2 6" xfId="50018"/>
    <cellStyle name="Output 2 5 2 2 2 7" xfId="50019"/>
    <cellStyle name="Output 2 5 2 2 2 8" xfId="50020"/>
    <cellStyle name="Output 2 5 2 2 2 9" xfId="50021"/>
    <cellStyle name="Output 2 5 2 2 3" xfId="50022"/>
    <cellStyle name="Output 2 5 2 2 4" xfId="50023"/>
    <cellStyle name="Output 2 5 2 2 5" xfId="50024"/>
    <cellStyle name="Output 2 5 2 2 6" xfId="50025"/>
    <cellStyle name="Output 2 5 2 2 7" xfId="50026"/>
    <cellStyle name="Output 2 5 2 2 8" xfId="50027"/>
    <cellStyle name="Output 2 5 2 2 9" xfId="50028"/>
    <cellStyle name="Output 2 5 2 3" xfId="50029"/>
    <cellStyle name="Output 2 5 2 3 10" xfId="50030"/>
    <cellStyle name="Output 2 5 2 3 11" xfId="50031"/>
    <cellStyle name="Output 2 5 2 3 2" xfId="50032"/>
    <cellStyle name="Output 2 5 2 3 3" xfId="50033"/>
    <cellStyle name="Output 2 5 2 3 4" xfId="50034"/>
    <cellStyle name="Output 2 5 2 3 5" xfId="50035"/>
    <cellStyle name="Output 2 5 2 3 6" xfId="50036"/>
    <cellStyle name="Output 2 5 2 3 7" xfId="50037"/>
    <cellStyle name="Output 2 5 2 3 8" xfId="50038"/>
    <cellStyle name="Output 2 5 2 3 9" xfId="50039"/>
    <cellStyle name="Output 2 5 2 4" xfId="50040"/>
    <cellStyle name="Output 2 5 2 5" xfId="50041"/>
    <cellStyle name="Output 2 5 2 6" xfId="50042"/>
    <cellStyle name="Output 2 5 2 7" xfId="50043"/>
    <cellStyle name="Output 2 5 2 8" xfId="50044"/>
    <cellStyle name="Output 2 5 2 9" xfId="50045"/>
    <cellStyle name="Output 2 5 3" xfId="50046"/>
    <cellStyle name="Output 2 5 3 10" xfId="50047"/>
    <cellStyle name="Output 2 5 3 11" xfId="50048"/>
    <cellStyle name="Output 2 5 3 2" xfId="50049"/>
    <cellStyle name="Output 2 5 3 2 10" xfId="50050"/>
    <cellStyle name="Output 2 5 3 2 11" xfId="50051"/>
    <cellStyle name="Output 2 5 3 2 2" xfId="50052"/>
    <cellStyle name="Output 2 5 3 2 3" xfId="50053"/>
    <cellStyle name="Output 2 5 3 2 4" xfId="50054"/>
    <cellStyle name="Output 2 5 3 2 5" xfId="50055"/>
    <cellStyle name="Output 2 5 3 2 6" xfId="50056"/>
    <cellStyle name="Output 2 5 3 2 7" xfId="50057"/>
    <cellStyle name="Output 2 5 3 2 8" xfId="50058"/>
    <cellStyle name="Output 2 5 3 2 9" xfId="50059"/>
    <cellStyle name="Output 2 5 3 3" xfId="50060"/>
    <cellStyle name="Output 2 5 3 4" xfId="50061"/>
    <cellStyle name="Output 2 5 3 5" xfId="50062"/>
    <cellStyle name="Output 2 5 3 6" xfId="50063"/>
    <cellStyle name="Output 2 5 3 7" xfId="50064"/>
    <cellStyle name="Output 2 5 3 8" xfId="50065"/>
    <cellStyle name="Output 2 5 3 9" xfId="50066"/>
    <cellStyle name="Output 2 5 4" xfId="50067"/>
    <cellStyle name="Output 2 5 4 10" xfId="50068"/>
    <cellStyle name="Output 2 5 4 11" xfId="50069"/>
    <cellStyle name="Output 2 5 4 2" xfId="50070"/>
    <cellStyle name="Output 2 5 4 3" xfId="50071"/>
    <cellStyle name="Output 2 5 4 4" xfId="50072"/>
    <cellStyle name="Output 2 5 4 5" xfId="50073"/>
    <cellStyle name="Output 2 5 4 6" xfId="50074"/>
    <cellStyle name="Output 2 5 4 7" xfId="50075"/>
    <cellStyle name="Output 2 5 4 8" xfId="50076"/>
    <cellStyle name="Output 2 5 4 9" xfId="50077"/>
    <cellStyle name="Output 2 5 5" xfId="50078"/>
    <cellStyle name="Output 2 5 6" xfId="50079"/>
    <cellStyle name="Output 2 5 7" xfId="50080"/>
    <cellStyle name="Output 2 5 8" xfId="50081"/>
    <cellStyle name="Output 2 5 9" xfId="50082"/>
    <cellStyle name="Output 2 6" xfId="50083"/>
    <cellStyle name="Output 2 6 10" xfId="50084"/>
    <cellStyle name="Output 2 6 11" xfId="50085"/>
    <cellStyle name="Output 2 6 12" xfId="50086"/>
    <cellStyle name="Output 2 6 13" xfId="50087"/>
    <cellStyle name="Output 2 6 2" xfId="50088"/>
    <cellStyle name="Output 2 6 2 10" xfId="50089"/>
    <cellStyle name="Output 2 6 2 11" xfId="50090"/>
    <cellStyle name="Output 2 6 2 12" xfId="50091"/>
    <cellStyle name="Output 2 6 2 2" xfId="50092"/>
    <cellStyle name="Output 2 6 2 2 10" xfId="50093"/>
    <cellStyle name="Output 2 6 2 2 11" xfId="50094"/>
    <cellStyle name="Output 2 6 2 2 2" xfId="50095"/>
    <cellStyle name="Output 2 6 2 2 2 10" xfId="50096"/>
    <cellStyle name="Output 2 6 2 2 2 11" xfId="50097"/>
    <cellStyle name="Output 2 6 2 2 2 2" xfId="50098"/>
    <cellStyle name="Output 2 6 2 2 2 3" xfId="50099"/>
    <cellStyle name="Output 2 6 2 2 2 4" xfId="50100"/>
    <cellStyle name="Output 2 6 2 2 2 5" xfId="50101"/>
    <cellStyle name="Output 2 6 2 2 2 6" xfId="50102"/>
    <cellStyle name="Output 2 6 2 2 2 7" xfId="50103"/>
    <cellStyle name="Output 2 6 2 2 2 8" xfId="50104"/>
    <cellStyle name="Output 2 6 2 2 2 9" xfId="50105"/>
    <cellStyle name="Output 2 6 2 2 3" xfId="50106"/>
    <cellStyle name="Output 2 6 2 2 4" xfId="50107"/>
    <cellStyle name="Output 2 6 2 2 5" xfId="50108"/>
    <cellStyle name="Output 2 6 2 2 6" xfId="50109"/>
    <cellStyle name="Output 2 6 2 2 7" xfId="50110"/>
    <cellStyle name="Output 2 6 2 2 8" xfId="50111"/>
    <cellStyle name="Output 2 6 2 2 9" xfId="50112"/>
    <cellStyle name="Output 2 6 2 3" xfId="50113"/>
    <cellStyle name="Output 2 6 2 3 10" xfId="50114"/>
    <cellStyle name="Output 2 6 2 3 11" xfId="50115"/>
    <cellStyle name="Output 2 6 2 3 2" xfId="50116"/>
    <cellStyle name="Output 2 6 2 3 3" xfId="50117"/>
    <cellStyle name="Output 2 6 2 3 4" xfId="50118"/>
    <cellStyle name="Output 2 6 2 3 5" xfId="50119"/>
    <cellStyle name="Output 2 6 2 3 6" xfId="50120"/>
    <cellStyle name="Output 2 6 2 3 7" xfId="50121"/>
    <cellStyle name="Output 2 6 2 3 8" xfId="50122"/>
    <cellStyle name="Output 2 6 2 3 9" xfId="50123"/>
    <cellStyle name="Output 2 6 2 4" xfId="50124"/>
    <cellStyle name="Output 2 6 2 5" xfId="50125"/>
    <cellStyle name="Output 2 6 2 6" xfId="50126"/>
    <cellStyle name="Output 2 6 2 7" xfId="50127"/>
    <cellStyle name="Output 2 6 2 8" xfId="50128"/>
    <cellStyle name="Output 2 6 2 9" xfId="50129"/>
    <cellStyle name="Output 2 6 3" xfId="50130"/>
    <cellStyle name="Output 2 6 3 10" xfId="50131"/>
    <cellStyle name="Output 2 6 3 11" xfId="50132"/>
    <cellStyle name="Output 2 6 3 2" xfId="50133"/>
    <cellStyle name="Output 2 6 3 2 10" xfId="50134"/>
    <cellStyle name="Output 2 6 3 2 11" xfId="50135"/>
    <cellStyle name="Output 2 6 3 2 2" xfId="50136"/>
    <cellStyle name="Output 2 6 3 2 3" xfId="50137"/>
    <cellStyle name="Output 2 6 3 2 4" xfId="50138"/>
    <cellStyle name="Output 2 6 3 2 5" xfId="50139"/>
    <cellStyle name="Output 2 6 3 2 6" xfId="50140"/>
    <cellStyle name="Output 2 6 3 2 7" xfId="50141"/>
    <cellStyle name="Output 2 6 3 2 8" xfId="50142"/>
    <cellStyle name="Output 2 6 3 2 9" xfId="50143"/>
    <cellStyle name="Output 2 6 3 3" xfId="50144"/>
    <cellStyle name="Output 2 6 3 4" xfId="50145"/>
    <cellStyle name="Output 2 6 3 5" xfId="50146"/>
    <cellStyle name="Output 2 6 3 6" xfId="50147"/>
    <cellStyle name="Output 2 6 3 7" xfId="50148"/>
    <cellStyle name="Output 2 6 3 8" xfId="50149"/>
    <cellStyle name="Output 2 6 3 9" xfId="50150"/>
    <cellStyle name="Output 2 6 4" xfId="50151"/>
    <cellStyle name="Output 2 6 4 10" xfId="50152"/>
    <cellStyle name="Output 2 6 4 11" xfId="50153"/>
    <cellStyle name="Output 2 6 4 2" xfId="50154"/>
    <cellStyle name="Output 2 6 4 3" xfId="50155"/>
    <cellStyle name="Output 2 6 4 4" xfId="50156"/>
    <cellStyle name="Output 2 6 4 5" xfId="50157"/>
    <cellStyle name="Output 2 6 4 6" xfId="50158"/>
    <cellStyle name="Output 2 6 4 7" xfId="50159"/>
    <cellStyle name="Output 2 6 4 8" xfId="50160"/>
    <cellStyle name="Output 2 6 4 9" xfId="50161"/>
    <cellStyle name="Output 2 6 5" xfId="50162"/>
    <cellStyle name="Output 2 6 6" xfId="50163"/>
    <cellStyle name="Output 2 6 7" xfId="50164"/>
    <cellStyle name="Output 2 6 8" xfId="50165"/>
    <cellStyle name="Output 2 6 9" xfId="50166"/>
    <cellStyle name="Output 2 7" xfId="50167"/>
    <cellStyle name="Output 2 7 10" xfId="50168"/>
    <cellStyle name="Output 2 7 11" xfId="50169"/>
    <cellStyle name="Output 2 7 12" xfId="50170"/>
    <cellStyle name="Output 2 7 13" xfId="50171"/>
    <cellStyle name="Output 2 7 2" xfId="50172"/>
    <cellStyle name="Output 2 7 2 10" xfId="50173"/>
    <cellStyle name="Output 2 7 2 11" xfId="50174"/>
    <cellStyle name="Output 2 7 2 12" xfId="50175"/>
    <cellStyle name="Output 2 7 2 2" xfId="50176"/>
    <cellStyle name="Output 2 7 2 2 10" xfId="50177"/>
    <cellStyle name="Output 2 7 2 2 11" xfId="50178"/>
    <cellStyle name="Output 2 7 2 2 2" xfId="50179"/>
    <cellStyle name="Output 2 7 2 2 2 10" xfId="50180"/>
    <cellStyle name="Output 2 7 2 2 2 11" xfId="50181"/>
    <cellStyle name="Output 2 7 2 2 2 2" xfId="50182"/>
    <cellStyle name="Output 2 7 2 2 2 3" xfId="50183"/>
    <cellStyle name="Output 2 7 2 2 2 4" xfId="50184"/>
    <cellStyle name="Output 2 7 2 2 2 5" xfId="50185"/>
    <cellStyle name="Output 2 7 2 2 2 6" xfId="50186"/>
    <cellStyle name="Output 2 7 2 2 2 7" xfId="50187"/>
    <cellStyle name="Output 2 7 2 2 2 8" xfId="50188"/>
    <cellStyle name="Output 2 7 2 2 2 9" xfId="50189"/>
    <cellStyle name="Output 2 7 2 2 3" xfId="50190"/>
    <cellStyle name="Output 2 7 2 2 4" xfId="50191"/>
    <cellStyle name="Output 2 7 2 2 5" xfId="50192"/>
    <cellStyle name="Output 2 7 2 2 6" xfId="50193"/>
    <cellStyle name="Output 2 7 2 2 7" xfId="50194"/>
    <cellStyle name="Output 2 7 2 2 8" xfId="50195"/>
    <cellStyle name="Output 2 7 2 2 9" xfId="50196"/>
    <cellStyle name="Output 2 7 2 3" xfId="50197"/>
    <cellStyle name="Output 2 7 2 3 10" xfId="50198"/>
    <cellStyle name="Output 2 7 2 3 11" xfId="50199"/>
    <cellStyle name="Output 2 7 2 3 2" xfId="50200"/>
    <cellStyle name="Output 2 7 2 3 3" xfId="50201"/>
    <cellStyle name="Output 2 7 2 3 4" xfId="50202"/>
    <cellStyle name="Output 2 7 2 3 5" xfId="50203"/>
    <cellStyle name="Output 2 7 2 3 6" xfId="50204"/>
    <cellStyle name="Output 2 7 2 3 7" xfId="50205"/>
    <cellStyle name="Output 2 7 2 3 8" xfId="50206"/>
    <cellStyle name="Output 2 7 2 3 9" xfId="50207"/>
    <cellStyle name="Output 2 7 2 4" xfId="50208"/>
    <cellStyle name="Output 2 7 2 5" xfId="50209"/>
    <cellStyle name="Output 2 7 2 6" xfId="50210"/>
    <cellStyle name="Output 2 7 2 7" xfId="50211"/>
    <cellStyle name="Output 2 7 2 8" xfId="50212"/>
    <cellStyle name="Output 2 7 2 9" xfId="50213"/>
    <cellStyle name="Output 2 7 3" xfId="50214"/>
    <cellStyle name="Output 2 7 3 10" xfId="50215"/>
    <cellStyle name="Output 2 7 3 11" xfId="50216"/>
    <cellStyle name="Output 2 7 3 2" xfId="50217"/>
    <cellStyle name="Output 2 7 3 2 10" xfId="50218"/>
    <cellStyle name="Output 2 7 3 2 11" xfId="50219"/>
    <cellStyle name="Output 2 7 3 2 2" xfId="50220"/>
    <cellStyle name="Output 2 7 3 2 3" xfId="50221"/>
    <cellStyle name="Output 2 7 3 2 4" xfId="50222"/>
    <cellStyle name="Output 2 7 3 2 5" xfId="50223"/>
    <cellStyle name="Output 2 7 3 2 6" xfId="50224"/>
    <cellStyle name="Output 2 7 3 2 7" xfId="50225"/>
    <cellStyle name="Output 2 7 3 2 8" xfId="50226"/>
    <cellStyle name="Output 2 7 3 2 9" xfId="50227"/>
    <cellStyle name="Output 2 7 3 3" xfId="50228"/>
    <cellStyle name="Output 2 7 3 4" xfId="50229"/>
    <cellStyle name="Output 2 7 3 5" xfId="50230"/>
    <cellStyle name="Output 2 7 3 6" xfId="50231"/>
    <cellStyle name="Output 2 7 3 7" xfId="50232"/>
    <cellStyle name="Output 2 7 3 8" xfId="50233"/>
    <cellStyle name="Output 2 7 3 9" xfId="50234"/>
    <cellStyle name="Output 2 7 4" xfId="50235"/>
    <cellStyle name="Output 2 7 4 10" xfId="50236"/>
    <cellStyle name="Output 2 7 4 11" xfId="50237"/>
    <cellStyle name="Output 2 7 4 2" xfId="50238"/>
    <cellStyle name="Output 2 7 4 3" xfId="50239"/>
    <cellStyle name="Output 2 7 4 4" xfId="50240"/>
    <cellStyle name="Output 2 7 4 5" xfId="50241"/>
    <cellStyle name="Output 2 7 4 6" xfId="50242"/>
    <cellStyle name="Output 2 7 4 7" xfId="50243"/>
    <cellStyle name="Output 2 7 4 8" xfId="50244"/>
    <cellStyle name="Output 2 7 4 9" xfId="50245"/>
    <cellStyle name="Output 2 7 5" xfId="50246"/>
    <cellStyle name="Output 2 7 6" xfId="50247"/>
    <cellStyle name="Output 2 7 7" xfId="50248"/>
    <cellStyle name="Output 2 7 8" xfId="50249"/>
    <cellStyle name="Output 2 7 9" xfId="50250"/>
    <cellStyle name="Output 2 8" xfId="50251"/>
    <cellStyle name="Output 2 8 10" xfId="50252"/>
    <cellStyle name="Output 2 8 11" xfId="50253"/>
    <cellStyle name="Output 2 8 12" xfId="50254"/>
    <cellStyle name="Output 2 8 13" xfId="50255"/>
    <cellStyle name="Output 2 8 2" xfId="50256"/>
    <cellStyle name="Output 2 8 2 10" xfId="50257"/>
    <cellStyle name="Output 2 8 2 11" xfId="50258"/>
    <cellStyle name="Output 2 8 2 12" xfId="50259"/>
    <cellStyle name="Output 2 8 2 2" xfId="50260"/>
    <cellStyle name="Output 2 8 2 2 10" xfId="50261"/>
    <cellStyle name="Output 2 8 2 2 11" xfId="50262"/>
    <cellStyle name="Output 2 8 2 2 2" xfId="50263"/>
    <cellStyle name="Output 2 8 2 2 2 10" xfId="50264"/>
    <cellStyle name="Output 2 8 2 2 2 11" xfId="50265"/>
    <cellStyle name="Output 2 8 2 2 2 2" xfId="50266"/>
    <cellStyle name="Output 2 8 2 2 2 3" xfId="50267"/>
    <cellStyle name="Output 2 8 2 2 2 4" xfId="50268"/>
    <cellStyle name="Output 2 8 2 2 2 5" xfId="50269"/>
    <cellStyle name="Output 2 8 2 2 2 6" xfId="50270"/>
    <cellStyle name="Output 2 8 2 2 2 7" xfId="50271"/>
    <cellStyle name="Output 2 8 2 2 2 8" xfId="50272"/>
    <cellStyle name="Output 2 8 2 2 2 9" xfId="50273"/>
    <cellStyle name="Output 2 8 2 2 3" xfId="50274"/>
    <cellStyle name="Output 2 8 2 2 4" xfId="50275"/>
    <cellStyle name="Output 2 8 2 2 5" xfId="50276"/>
    <cellStyle name="Output 2 8 2 2 6" xfId="50277"/>
    <cellStyle name="Output 2 8 2 2 7" xfId="50278"/>
    <cellStyle name="Output 2 8 2 2 8" xfId="50279"/>
    <cellStyle name="Output 2 8 2 2 9" xfId="50280"/>
    <cellStyle name="Output 2 8 2 3" xfId="50281"/>
    <cellStyle name="Output 2 8 2 3 10" xfId="50282"/>
    <cellStyle name="Output 2 8 2 3 11" xfId="50283"/>
    <cellStyle name="Output 2 8 2 3 2" xfId="50284"/>
    <cellStyle name="Output 2 8 2 3 3" xfId="50285"/>
    <cellStyle name="Output 2 8 2 3 4" xfId="50286"/>
    <cellStyle name="Output 2 8 2 3 5" xfId="50287"/>
    <cellStyle name="Output 2 8 2 3 6" xfId="50288"/>
    <cellStyle name="Output 2 8 2 3 7" xfId="50289"/>
    <cellStyle name="Output 2 8 2 3 8" xfId="50290"/>
    <cellStyle name="Output 2 8 2 3 9" xfId="50291"/>
    <cellStyle name="Output 2 8 2 4" xfId="50292"/>
    <cellStyle name="Output 2 8 2 5" xfId="50293"/>
    <cellStyle name="Output 2 8 2 6" xfId="50294"/>
    <cellStyle name="Output 2 8 2 7" xfId="50295"/>
    <cellStyle name="Output 2 8 2 8" xfId="50296"/>
    <cellStyle name="Output 2 8 2 9" xfId="50297"/>
    <cellStyle name="Output 2 8 3" xfId="50298"/>
    <cellStyle name="Output 2 8 3 10" xfId="50299"/>
    <cellStyle name="Output 2 8 3 11" xfId="50300"/>
    <cellStyle name="Output 2 8 3 2" xfId="50301"/>
    <cellStyle name="Output 2 8 3 2 10" xfId="50302"/>
    <cellStyle name="Output 2 8 3 2 11" xfId="50303"/>
    <cellStyle name="Output 2 8 3 2 2" xfId="50304"/>
    <cellStyle name="Output 2 8 3 2 3" xfId="50305"/>
    <cellStyle name="Output 2 8 3 2 4" xfId="50306"/>
    <cellStyle name="Output 2 8 3 2 5" xfId="50307"/>
    <cellStyle name="Output 2 8 3 2 6" xfId="50308"/>
    <cellStyle name="Output 2 8 3 2 7" xfId="50309"/>
    <cellStyle name="Output 2 8 3 2 8" xfId="50310"/>
    <cellStyle name="Output 2 8 3 2 9" xfId="50311"/>
    <cellStyle name="Output 2 8 3 3" xfId="50312"/>
    <cellStyle name="Output 2 8 3 4" xfId="50313"/>
    <cellStyle name="Output 2 8 3 5" xfId="50314"/>
    <cellStyle name="Output 2 8 3 6" xfId="50315"/>
    <cellStyle name="Output 2 8 3 7" xfId="50316"/>
    <cellStyle name="Output 2 8 3 8" xfId="50317"/>
    <cellStyle name="Output 2 8 3 9" xfId="50318"/>
    <cellStyle name="Output 2 8 4" xfId="50319"/>
    <cellStyle name="Output 2 8 4 10" xfId="50320"/>
    <cellStyle name="Output 2 8 4 11" xfId="50321"/>
    <cellStyle name="Output 2 8 4 2" xfId="50322"/>
    <cellStyle name="Output 2 8 4 3" xfId="50323"/>
    <cellStyle name="Output 2 8 4 4" xfId="50324"/>
    <cellStyle name="Output 2 8 4 5" xfId="50325"/>
    <cellStyle name="Output 2 8 4 6" xfId="50326"/>
    <cellStyle name="Output 2 8 4 7" xfId="50327"/>
    <cellStyle name="Output 2 8 4 8" xfId="50328"/>
    <cellStyle name="Output 2 8 4 9" xfId="50329"/>
    <cellStyle name="Output 2 8 5" xfId="50330"/>
    <cellStyle name="Output 2 8 6" xfId="50331"/>
    <cellStyle name="Output 2 8 7" xfId="50332"/>
    <cellStyle name="Output 2 8 8" xfId="50333"/>
    <cellStyle name="Output 2 8 9" xfId="50334"/>
    <cellStyle name="Output 2 9" xfId="50335"/>
    <cellStyle name="Output 2 9 10" xfId="50336"/>
    <cellStyle name="Output 2 9 11" xfId="50337"/>
    <cellStyle name="Output 2 9 12" xfId="50338"/>
    <cellStyle name="Output 2 9 2" xfId="50339"/>
    <cellStyle name="Output 2 9 2 10" xfId="50340"/>
    <cellStyle name="Output 2 9 2 11" xfId="50341"/>
    <cellStyle name="Output 2 9 2 2" xfId="50342"/>
    <cellStyle name="Output 2 9 2 2 10" xfId="50343"/>
    <cellStyle name="Output 2 9 2 2 11" xfId="50344"/>
    <cellStyle name="Output 2 9 2 2 2" xfId="50345"/>
    <cellStyle name="Output 2 9 2 2 3" xfId="50346"/>
    <cellStyle name="Output 2 9 2 2 4" xfId="50347"/>
    <cellStyle name="Output 2 9 2 2 5" xfId="50348"/>
    <cellStyle name="Output 2 9 2 2 6" xfId="50349"/>
    <cellStyle name="Output 2 9 2 2 7" xfId="50350"/>
    <cellStyle name="Output 2 9 2 2 8" xfId="50351"/>
    <cellStyle name="Output 2 9 2 2 9" xfId="50352"/>
    <cellStyle name="Output 2 9 2 3" xfId="50353"/>
    <cellStyle name="Output 2 9 2 4" xfId="50354"/>
    <cellStyle name="Output 2 9 2 5" xfId="50355"/>
    <cellStyle name="Output 2 9 2 6" xfId="50356"/>
    <cellStyle name="Output 2 9 2 7" xfId="50357"/>
    <cellStyle name="Output 2 9 2 8" xfId="50358"/>
    <cellStyle name="Output 2 9 2 9" xfId="50359"/>
    <cellStyle name="Output 2 9 3" xfId="50360"/>
    <cellStyle name="Output 2 9 3 10" xfId="50361"/>
    <cellStyle name="Output 2 9 3 11" xfId="50362"/>
    <cellStyle name="Output 2 9 3 2" xfId="50363"/>
    <cellStyle name="Output 2 9 3 3" xfId="50364"/>
    <cellStyle name="Output 2 9 3 4" xfId="50365"/>
    <cellStyle name="Output 2 9 3 5" xfId="50366"/>
    <cellStyle name="Output 2 9 3 6" xfId="50367"/>
    <cellStyle name="Output 2 9 3 7" xfId="50368"/>
    <cellStyle name="Output 2 9 3 8" xfId="50369"/>
    <cellStyle name="Output 2 9 3 9" xfId="50370"/>
    <cellStyle name="Output 2 9 4" xfId="50371"/>
    <cellStyle name="Output 2 9 5" xfId="50372"/>
    <cellStyle name="Output 2 9 6" xfId="50373"/>
    <cellStyle name="Output 2 9 7" xfId="50374"/>
    <cellStyle name="Output 2 9 8" xfId="50375"/>
    <cellStyle name="Output 2 9 9" xfId="50376"/>
    <cellStyle name="Output 3" xfId="50377"/>
    <cellStyle name="Output 3 10" xfId="50378"/>
    <cellStyle name="Output 3 10 10" xfId="50379"/>
    <cellStyle name="Output 3 10 11" xfId="50380"/>
    <cellStyle name="Output 3 10 2" xfId="50381"/>
    <cellStyle name="Output 3 10 3" xfId="50382"/>
    <cellStyle name="Output 3 10 4" xfId="50383"/>
    <cellStyle name="Output 3 10 5" xfId="50384"/>
    <cellStyle name="Output 3 10 6" xfId="50385"/>
    <cellStyle name="Output 3 10 7" xfId="50386"/>
    <cellStyle name="Output 3 10 8" xfId="50387"/>
    <cellStyle name="Output 3 10 9" xfId="50388"/>
    <cellStyle name="Output 3 11" xfId="50389"/>
    <cellStyle name="Output 3 12" xfId="50390"/>
    <cellStyle name="Output 3 2" xfId="50391"/>
    <cellStyle name="Output 3 2 10" xfId="50392"/>
    <cellStyle name="Output 3 2 11" xfId="50393"/>
    <cellStyle name="Output 3 2 12" xfId="50394"/>
    <cellStyle name="Output 3 2 13" xfId="50395"/>
    <cellStyle name="Output 3 2 2" xfId="50396"/>
    <cellStyle name="Output 3 2 2 10" xfId="50397"/>
    <cellStyle name="Output 3 2 2 11" xfId="50398"/>
    <cellStyle name="Output 3 2 2 12" xfId="50399"/>
    <cellStyle name="Output 3 2 2 2" xfId="50400"/>
    <cellStyle name="Output 3 2 2 2 10" xfId="50401"/>
    <cellStyle name="Output 3 2 2 2 11" xfId="50402"/>
    <cellStyle name="Output 3 2 2 2 2" xfId="50403"/>
    <cellStyle name="Output 3 2 2 2 2 10" xfId="50404"/>
    <cellStyle name="Output 3 2 2 2 2 11" xfId="50405"/>
    <cellStyle name="Output 3 2 2 2 2 2" xfId="50406"/>
    <cellStyle name="Output 3 2 2 2 2 3" xfId="50407"/>
    <cellStyle name="Output 3 2 2 2 2 4" xfId="50408"/>
    <cellStyle name="Output 3 2 2 2 2 5" xfId="50409"/>
    <cellStyle name="Output 3 2 2 2 2 6" xfId="50410"/>
    <cellStyle name="Output 3 2 2 2 2 7" xfId="50411"/>
    <cellStyle name="Output 3 2 2 2 2 8" xfId="50412"/>
    <cellStyle name="Output 3 2 2 2 2 9" xfId="50413"/>
    <cellStyle name="Output 3 2 2 2 3" xfId="50414"/>
    <cellStyle name="Output 3 2 2 2 4" xfId="50415"/>
    <cellStyle name="Output 3 2 2 2 5" xfId="50416"/>
    <cellStyle name="Output 3 2 2 2 6" xfId="50417"/>
    <cellStyle name="Output 3 2 2 2 7" xfId="50418"/>
    <cellStyle name="Output 3 2 2 2 8" xfId="50419"/>
    <cellStyle name="Output 3 2 2 2 9" xfId="50420"/>
    <cellStyle name="Output 3 2 2 3" xfId="50421"/>
    <cellStyle name="Output 3 2 2 3 10" xfId="50422"/>
    <cellStyle name="Output 3 2 2 3 11" xfId="50423"/>
    <cellStyle name="Output 3 2 2 3 2" xfId="50424"/>
    <cellStyle name="Output 3 2 2 3 3" xfId="50425"/>
    <cellStyle name="Output 3 2 2 3 4" xfId="50426"/>
    <cellStyle name="Output 3 2 2 3 5" xfId="50427"/>
    <cellStyle name="Output 3 2 2 3 6" xfId="50428"/>
    <cellStyle name="Output 3 2 2 3 7" xfId="50429"/>
    <cellStyle name="Output 3 2 2 3 8" xfId="50430"/>
    <cellStyle name="Output 3 2 2 3 9" xfId="50431"/>
    <cellStyle name="Output 3 2 2 4" xfId="50432"/>
    <cellStyle name="Output 3 2 2 5" xfId="50433"/>
    <cellStyle name="Output 3 2 2 6" xfId="50434"/>
    <cellStyle name="Output 3 2 2 7" xfId="50435"/>
    <cellStyle name="Output 3 2 2 8" xfId="50436"/>
    <cellStyle name="Output 3 2 2 9" xfId="50437"/>
    <cellStyle name="Output 3 2 3" xfId="50438"/>
    <cellStyle name="Output 3 2 3 10" xfId="50439"/>
    <cellStyle name="Output 3 2 3 11" xfId="50440"/>
    <cellStyle name="Output 3 2 3 2" xfId="50441"/>
    <cellStyle name="Output 3 2 3 2 10" xfId="50442"/>
    <cellStyle name="Output 3 2 3 2 11" xfId="50443"/>
    <cellStyle name="Output 3 2 3 2 2" xfId="50444"/>
    <cellStyle name="Output 3 2 3 2 3" xfId="50445"/>
    <cellStyle name="Output 3 2 3 2 4" xfId="50446"/>
    <cellStyle name="Output 3 2 3 2 5" xfId="50447"/>
    <cellStyle name="Output 3 2 3 2 6" xfId="50448"/>
    <cellStyle name="Output 3 2 3 2 7" xfId="50449"/>
    <cellStyle name="Output 3 2 3 2 8" xfId="50450"/>
    <cellStyle name="Output 3 2 3 2 9" xfId="50451"/>
    <cellStyle name="Output 3 2 3 3" xfId="50452"/>
    <cellStyle name="Output 3 2 3 4" xfId="50453"/>
    <cellStyle name="Output 3 2 3 5" xfId="50454"/>
    <cellStyle name="Output 3 2 3 6" xfId="50455"/>
    <cellStyle name="Output 3 2 3 7" xfId="50456"/>
    <cellStyle name="Output 3 2 3 8" xfId="50457"/>
    <cellStyle name="Output 3 2 3 9" xfId="50458"/>
    <cellStyle name="Output 3 2 4" xfId="50459"/>
    <cellStyle name="Output 3 2 4 10" xfId="50460"/>
    <cellStyle name="Output 3 2 4 11" xfId="50461"/>
    <cellStyle name="Output 3 2 4 2" xfId="50462"/>
    <cellStyle name="Output 3 2 4 3" xfId="50463"/>
    <cellStyle name="Output 3 2 4 4" xfId="50464"/>
    <cellStyle name="Output 3 2 4 5" xfId="50465"/>
    <cellStyle name="Output 3 2 4 6" xfId="50466"/>
    <cellStyle name="Output 3 2 4 7" xfId="50467"/>
    <cellStyle name="Output 3 2 4 8" xfId="50468"/>
    <cellStyle name="Output 3 2 4 9" xfId="50469"/>
    <cellStyle name="Output 3 2 5" xfId="50470"/>
    <cellStyle name="Output 3 2 6" xfId="50471"/>
    <cellStyle name="Output 3 2 7" xfId="50472"/>
    <cellStyle name="Output 3 2 8" xfId="50473"/>
    <cellStyle name="Output 3 2 9" xfId="50474"/>
    <cellStyle name="Output 3 3" xfId="50475"/>
    <cellStyle name="Output 3 3 10" xfId="50476"/>
    <cellStyle name="Output 3 3 11" xfId="50477"/>
    <cellStyle name="Output 3 3 12" xfId="50478"/>
    <cellStyle name="Output 3 3 13" xfId="50479"/>
    <cellStyle name="Output 3 3 2" xfId="50480"/>
    <cellStyle name="Output 3 3 2 10" xfId="50481"/>
    <cellStyle name="Output 3 3 2 11" xfId="50482"/>
    <cellStyle name="Output 3 3 2 12" xfId="50483"/>
    <cellStyle name="Output 3 3 2 2" xfId="50484"/>
    <cellStyle name="Output 3 3 2 2 10" xfId="50485"/>
    <cellStyle name="Output 3 3 2 2 11" xfId="50486"/>
    <cellStyle name="Output 3 3 2 2 2" xfId="50487"/>
    <cellStyle name="Output 3 3 2 2 2 10" xfId="50488"/>
    <cellStyle name="Output 3 3 2 2 2 11" xfId="50489"/>
    <cellStyle name="Output 3 3 2 2 2 2" xfId="50490"/>
    <cellStyle name="Output 3 3 2 2 2 3" xfId="50491"/>
    <cellStyle name="Output 3 3 2 2 2 4" xfId="50492"/>
    <cellStyle name="Output 3 3 2 2 2 5" xfId="50493"/>
    <cellStyle name="Output 3 3 2 2 2 6" xfId="50494"/>
    <cellStyle name="Output 3 3 2 2 2 7" xfId="50495"/>
    <cellStyle name="Output 3 3 2 2 2 8" xfId="50496"/>
    <cellStyle name="Output 3 3 2 2 2 9" xfId="50497"/>
    <cellStyle name="Output 3 3 2 2 3" xfId="50498"/>
    <cellStyle name="Output 3 3 2 2 4" xfId="50499"/>
    <cellStyle name="Output 3 3 2 2 5" xfId="50500"/>
    <cellStyle name="Output 3 3 2 2 6" xfId="50501"/>
    <cellStyle name="Output 3 3 2 2 7" xfId="50502"/>
    <cellStyle name="Output 3 3 2 2 8" xfId="50503"/>
    <cellStyle name="Output 3 3 2 2 9" xfId="50504"/>
    <cellStyle name="Output 3 3 2 3" xfId="50505"/>
    <cellStyle name="Output 3 3 2 3 10" xfId="50506"/>
    <cellStyle name="Output 3 3 2 3 11" xfId="50507"/>
    <cellStyle name="Output 3 3 2 3 2" xfId="50508"/>
    <cellStyle name="Output 3 3 2 3 3" xfId="50509"/>
    <cellStyle name="Output 3 3 2 3 4" xfId="50510"/>
    <cellStyle name="Output 3 3 2 3 5" xfId="50511"/>
    <cellStyle name="Output 3 3 2 3 6" xfId="50512"/>
    <cellStyle name="Output 3 3 2 3 7" xfId="50513"/>
    <cellStyle name="Output 3 3 2 3 8" xfId="50514"/>
    <cellStyle name="Output 3 3 2 3 9" xfId="50515"/>
    <cellStyle name="Output 3 3 2 4" xfId="50516"/>
    <cellStyle name="Output 3 3 2 5" xfId="50517"/>
    <cellStyle name="Output 3 3 2 6" xfId="50518"/>
    <cellStyle name="Output 3 3 2 7" xfId="50519"/>
    <cellStyle name="Output 3 3 2 8" xfId="50520"/>
    <cellStyle name="Output 3 3 2 9" xfId="50521"/>
    <cellStyle name="Output 3 3 3" xfId="50522"/>
    <cellStyle name="Output 3 3 3 10" xfId="50523"/>
    <cellStyle name="Output 3 3 3 11" xfId="50524"/>
    <cellStyle name="Output 3 3 3 2" xfId="50525"/>
    <cellStyle name="Output 3 3 3 2 10" xfId="50526"/>
    <cellStyle name="Output 3 3 3 2 11" xfId="50527"/>
    <cellStyle name="Output 3 3 3 2 2" xfId="50528"/>
    <cellStyle name="Output 3 3 3 2 3" xfId="50529"/>
    <cellStyle name="Output 3 3 3 2 4" xfId="50530"/>
    <cellStyle name="Output 3 3 3 2 5" xfId="50531"/>
    <cellStyle name="Output 3 3 3 2 6" xfId="50532"/>
    <cellStyle name="Output 3 3 3 2 7" xfId="50533"/>
    <cellStyle name="Output 3 3 3 2 8" xfId="50534"/>
    <cellStyle name="Output 3 3 3 2 9" xfId="50535"/>
    <cellStyle name="Output 3 3 3 3" xfId="50536"/>
    <cellStyle name="Output 3 3 3 4" xfId="50537"/>
    <cellStyle name="Output 3 3 3 5" xfId="50538"/>
    <cellStyle name="Output 3 3 3 6" xfId="50539"/>
    <cellStyle name="Output 3 3 3 7" xfId="50540"/>
    <cellStyle name="Output 3 3 3 8" xfId="50541"/>
    <cellStyle name="Output 3 3 3 9" xfId="50542"/>
    <cellStyle name="Output 3 3 4" xfId="50543"/>
    <cellStyle name="Output 3 3 4 10" xfId="50544"/>
    <cellStyle name="Output 3 3 4 11" xfId="50545"/>
    <cellStyle name="Output 3 3 4 2" xfId="50546"/>
    <cellStyle name="Output 3 3 4 3" xfId="50547"/>
    <cellStyle name="Output 3 3 4 4" xfId="50548"/>
    <cellStyle name="Output 3 3 4 5" xfId="50549"/>
    <cellStyle name="Output 3 3 4 6" xfId="50550"/>
    <cellStyle name="Output 3 3 4 7" xfId="50551"/>
    <cellStyle name="Output 3 3 4 8" xfId="50552"/>
    <cellStyle name="Output 3 3 4 9" xfId="50553"/>
    <cellStyle name="Output 3 3 5" xfId="50554"/>
    <cellStyle name="Output 3 3 6" xfId="50555"/>
    <cellStyle name="Output 3 3 7" xfId="50556"/>
    <cellStyle name="Output 3 3 8" xfId="50557"/>
    <cellStyle name="Output 3 3 9" xfId="50558"/>
    <cellStyle name="Output 3 4" xfId="50559"/>
    <cellStyle name="Output 3 4 10" xfId="50560"/>
    <cellStyle name="Output 3 4 11" xfId="50561"/>
    <cellStyle name="Output 3 4 12" xfId="50562"/>
    <cellStyle name="Output 3 4 13" xfId="50563"/>
    <cellStyle name="Output 3 4 2" xfId="50564"/>
    <cellStyle name="Output 3 4 2 10" xfId="50565"/>
    <cellStyle name="Output 3 4 2 11" xfId="50566"/>
    <cellStyle name="Output 3 4 2 12" xfId="50567"/>
    <cellStyle name="Output 3 4 2 2" xfId="50568"/>
    <cellStyle name="Output 3 4 2 2 10" xfId="50569"/>
    <cellStyle name="Output 3 4 2 2 11" xfId="50570"/>
    <cellStyle name="Output 3 4 2 2 2" xfId="50571"/>
    <cellStyle name="Output 3 4 2 2 2 10" xfId="50572"/>
    <cellStyle name="Output 3 4 2 2 2 11" xfId="50573"/>
    <cellStyle name="Output 3 4 2 2 2 2" xfId="50574"/>
    <cellStyle name="Output 3 4 2 2 2 3" xfId="50575"/>
    <cellStyle name="Output 3 4 2 2 2 4" xfId="50576"/>
    <cellStyle name="Output 3 4 2 2 2 5" xfId="50577"/>
    <cellStyle name="Output 3 4 2 2 2 6" xfId="50578"/>
    <cellStyle name="Output 3 4 2 2 2 7" xfId="50579"/>
    <cellStyle name="Output 3 4 2 2 2 8" xfId="50580"/>
    <cellStyle name="Output 3 4 2 2 2 9" xfId="50581"/>
    <cellStyle name="Output 3 4 2 2 3" xfId="50582"/>
    <cellStyle name="Output 3 4 2 2 4" xfId="50583"/>
    <cellStyle name="Output 3 4 2 2 5" xfId="50584"/>
    <cellStyle name="Output 3 4 2 2 6" xfId="50585"/>
    <cellStyle name="Output 3 4 2 2 7" xfId="50586"/>
    <cellStyle name="Output 3 4 2 2 8" xfId="50587"/>
    <cellStyle name="Output 3 4 2 2 9" xfId="50588"/>
    <cellStyle name="Output 3 4 2 3" xfId="50589"/>
    <cellStyle name="Output 3 4 2 3 10" xfId="50590"/>
    <cellStyle name="Output 3 4 2 3 11" xfId="50591"/>
    <cellStyle name="Output 3 4 2 3 2" xfId="50592"/>
    <cellStyle name="Output 3 4 2 3 3" xfId="50593"/>
    <cellStyle name="Output 3 4 2 3 4" xfId="50594"/>
    <cellStyle name="Output 3 4 2 3 5" xfId="50595"/>
    <cellStyle name="Output 3 4 2 3 6" xfId="50596"/>
    <cellStyle name="Output 3 4 2 3 7" xfId="50597"/>
    <cellStyle name="Output 3 4 2 3 8" xfId="50598"/>
    <cellStyle name="Output 3 4 2 3 9" xfId="50599"/>
    <cellStyle name="Output 3 4 2 4" xfId="50600"/>
    <cellStyle name="Output 3 4 2 5" xfId="50601"/>
    <cellStyle name="Output 3 4 2 6" xfId="50602"/>
    <cellStyle name="Output 3 4 2 7" xfId="50603"/>
    <cellStyle name="Output 3 4 2 8" xfId="50604"/>
    <cellStyle name="Output 3 4 2 9" xfId="50605"/>
    <cellStyle name="Output 3 4 3" xfId="50606"/>
    <cellStyle name="Output 3 4 3 10" xfId="50607"/>
    <cellStyle name="Output 3 4 3 11" xfId="50608"/>
    <cellStyle name="Output 3 4 3 2" xfId="50609"/>
    <cellStyle name="Output 3 4 3 2 10" xfId="50610"/>
    <cellStyle name="Output 3 4 3 2 11" xfId="50611"/>
    <cellStyle name="Output 3 4 3 2 2" xfId="50612"/>
    <cellStyle name="Output 3 4 3 2 3" xfId="50613"/>
    <cellStyle name="Output 3 4 3 2 4" xfId="50614"/>
    <cellStyle name="Output 3 4 3 2 5" xfId="50615"/>
    <cellStyle name="Output 3 4 3 2 6" xfId="50616"/>
    <cellStyle name="Output 3 4 3 2 7" xfId="50617"/>
    <cellStyle name="Output 3 4 3 2 8" xfId="50618"/>
    <cellStyle name="Output 3 4 3 2 9" xfId="50619"/>
    <cellStyle name="Output 3 4 3 3" xfId="50620"/>
    <cellStyle name="Output 3 4 3 4" xfId="50621"/>
    <cellStyle name="Output 3 4 3 5" xfId="50622"/>
    <cellStyle name="Output 3 4 3 6" xfId="50623"/>
    <cellStyle name="Output 3 4 3 7" xfId="50624"/>
    <cellStyle name="Output 3 4 3 8" xfId="50625"/>
    <cellStyle name="Output 3 4 3 9" xfId="50626"/>
    <cellStyle name="Output 3 4 4" xfId="50627"/>
    <cellStyle name="Output 3 4 4 10" xfId="50628"/>
    <cellStyle name="Output 3 4 4 11" xfId="50629"/>
    <cellStyle name="Output 3 4 4 2" xfId="50630"/>
    <cellStyle name="Output 3 4 4 3" xfId="50631"/>
    <cellStyle name="Output 3 4 4 4" xfId="50632"/>
    <cellStyle name="Output 3 4 4 5" xfId="50633"/>
    <cellStyle name="Output 3 4 4 6" xfId="50634"/>
    <cellStyle name="Output 3 4 4 7" xfId="50635"/>
    <cellStyle name="Output 3 4 4 8" xfId="50636"/>
    <cellStyle name="Output 3 4 4 9" xfId="50637"/>
    <cellStyle name="Output 3 4 5" xfId="50638"/>
    <cellStyle name="Output 3 4 6" xfId="50639"/>
    <cellStyle name="Output 3 4 7" xfId="50640"/>
    <cellStyle name="Output 3 4 8" xfId="50641"/>
    <cellStyle name="Output 3 4 9" xfId="50642"/>
    <cellStyle name="Output 3 5" xfId="50643"/>
    <cellStyle name="Output 3 5 10" xfId="50644"/>
    <cellStyle name="Output 3 5 11" xfId="50645"/>
    <cellStyle name="Output 3 5 12" xfId="50646"/>
    <cellStyle name="Output 3 5 13" xfId="50647"/>
    <cellStyle name="Output 3 5 2" xfId="50648"/>
    <cellStyle name="Output 3 5 2 10" xfId="50649"/>
    <cellStyle name="Output 3 5 2 11" xfId="50650"/>
    <cellStyle name="Output 3 5 2 12" xfId="50651"/>
    <cellStyle name="Output 3 5 2 2" xfId="50652"/>
    <cellStyle name="Output 3 5 2 2 10" xfId="50653"/>
    <cellStyle name="Output 3 5 2 2 11" xfId="50654"/>
    <cellStyle name="Output 3 5 2 2 2" xfId="50655"/>
    <cellStyle name="Output 3 5 2 2 2 10" xfId="50656"/>
    <cellStyle name="Output 3 5 2 2 2 11" xfId="50657"/>
    <cellStyle name="Output 3 5 2 2 2 2" xfId="50658"/>
    <cellStyle name="Output 3 5 2 2 2 3" xfId="50659"/>
    <cellStyle name="Output 3 5 2 2 2 4" xfId="50660"/>
    <cellStyle name="Output 3 5 2 2 2 5" xfId="50661"/>
    <cellStyle name="Output 3 5 2 2 2 6" xfId="50662"/>
    <cellStyle name="Output 3 5 2 2 2 7" xfId="50663"/>
    <cellStyle name="Output 3 5 2 2 2 8" xfId="50664"/>
    <cellStyle name="Output 3 5 2 2 2 9" xfId="50665"/>
    <cellStyle name="Output 3 5 2 2 3" xfId="50666"/>
    <cellStyle name="Output 3 5 2 2 4" xfId="50667"/>
    <cellStyle name="Output 3 5 2 2 5" xfId="50668"/>
    <cellStyle name="Output 3 5 2 2 6" xfId="50669"/>
    <cellStyle name="Output 3 5 2 2 7" xfId="50670"/>
    <cellStyle name="Output 3 5 2 2 8" xfId="50671"/>
    <cellStyle name="Output 3 5 2 2 9" xfId="50672"/>
    <cellStyle name="Output 3 5 2 3" xfId="50673"/>
    <cellStyle name="Output 3 5 2 3 10" xfId="50674"/>
    <cellStyle name="Output 3 5 2 3 11" xfId="50675"/>
    <cellStyle name="Output 3 5 2 3 2" xfId="50676"/>
    <cellStyle name="Output 3 5 2 3 3" xfId="50677"/>
    <cellStyle name="Output 3 5 2 3 4" xfId="50678"/>
    <cellStyle name="Output 3 5 2 3 5" xfId="50679"/>
    <cellStyle name="Output 3 5 2 3 6" xfId="50680"/>
    <cellStyle name="Output 3 5 2 3 7" xfId="50681"/>
    <cellStyle name="Output 3 5 2 3 8" xfId="50682"/>
    <cellStyle name="Output 3 5 2 3 9" xfId="50683"/>
    <cellStyle name="Output 3 5 2 4" xfId="50684"/>
    <cellStyle name="Output 3 5 2 5" xfId="50685"/>
    <cellStyle name="Output 3 5 2 6" xfId="50686"/>
    <cellStyle name="Output 3 5 2 7" xfId="50687"/>
    <cellStyle name="Output 3 5 2 8" xfId="50688"/>
    <cellStyle name="Output 3 5 2 9" xfId="50689"/>
    <cellStyle name="Output 3 5 3" xfId="50690"/>
    <cellStyle name="Output 3 5 3 10" xfId="50691"/>
    <cellStyle name="Output 3 5 3 11" xfId="50692"/>
    <cellStyle name="Output 3 5 3 2" xfId="50693"/>
    <cellStyle name="Output 3 5 3 2 10" xfId="50694"/>
    <cellStyle name="Output 3 5 3 2 11" xfId="50695"/>
    <cellStyle name="Output 3 5 3 2 2" xfId="50696"/>
    <cellStyle name="Output 3 5 3 2 3" xfId="50697"/>
    <cellStyle name="Output 3 5 3 2 4" xfId="50698"/>
    <cellStyle name="Output 3 5 3 2 5" xfId="50699"/>
    <cellStyle name="Output 3 5 3 2 6" xfId="50700"/>
    <cellStyle name="Output 3 5 3 2 7" xfId="50701"/>
    <cellStyle name="Output 3 5 3 2 8" xfId="50702"/>
    <cellStyle name="Output 3 5 3 2 9" xfId="50703"/>
    <cellStyle name="Output 3 5 3 3" xfId="50704"/>
    <cellStyle name="Output 3 5 3 4" xfId="50705"/>
    <cellStyle name="Output 3 5 3 5" xfId="50706"/>
    <cellStyle name="Output 3 5 3 6" xfId="50707"/>
    <cellStyle name="Output 3 5 3 7" xfId="50708"/>
    <cellStyle name="Output 3 5 3 8" xfId="50709"/>
    <cellStyle name="Output 3 5 3 9" xfId="50710"/>
    <cellStyle name="Output 3 5 4" xfId="50711"/>
    <cellStyle name="Output 3 5 4 10" xfId="50712"/>
    <cellStyle name="Output 3 5 4 11" xfId="50713"/>
    <cellStyle name="Output 3 5 4 2" xfId="50714"/>
    <cellStyle name="Output 3 5 4 3" xfId="50715"/>
    <cellStyle name="Output 3 5 4 4" xfId="50716"/>
    <cellStyle name="Output 3 5 4 5" xfId="50717"/>
    <cellStyle name="Output 3 5 4 6" xfId="50718"/>
    <cellStyle name="Output 3 5 4 7" xfId="50719"/>
    <cellStyle name="Output 3 5 4 8" xfId="50720"/>
    <cellStyle name="Output 3 5 4 9" xfId="50721"/>
    <cellStyle name="Output 3 5 5" xfId="50722"/>
    <cellStyle name="Output 3 5 6" xfId="50723"/>
    <cellStyle name="Output 3 5 7" xfId="50724"/>
    <cellStyle name="Output 3 5 8" xfId="50725"/>
    <cellStyle name="Output 3 5 9" xfId="50726"/>
    <cellStyle name="Output 3 6" xfId="50727"/>
    <cellStyle name="Output 3 6 10" xfId="50728"/>
    <cellStyle name="Output 3 6 11" xfId="50729"/>
    <cellStyle name="Output 3 6 12" xfId="50730"/>
    <cellStyle name="Output 3 6 13" xfId="50731"/>
    <cellStyle name="Output 3 6 2" xfId="50732"/>
    <cellStyle name="Output 3 6 2 10" xfId="50733"/>
    <cellStyle name="Output 3 6 2 11" xfId="50734"/>
    <cellStyle name="Output 3 6 2 12" xfId="50735"/>
    <cellStyle name="Output 3 6 2 2" xfId="50736"/>
    <cellStyle name="Output 3 6 2 2 10" xfId="50737"/>
    <cellStyle name="Output 3 6 2 2 11" xfId="50738"/>
    <cellStyle name="Output 3 6 2 2 2" xfId="50739"/>
    <cellStyle name="Output 3 6 2 2 2 10" xfId="50740"/>
    <cellStyle name="Output 3 6 2 2 2 11" xfId="50741"/>
    <cellStyle name="Output 3 6 2 2 2 2" xfId="50742"/>
    <cellStyle name="Output 3 6 2 2 2 3" xfId="50743"/>
    <cellStyle name="Output 3 6 2 2 2 4" xfId="50744"/>
    <cellStyle name="Output 3 6 2 2 2 5" xfId="50745"/>
    <cellStyle name="Output 3 6 2 2 2 6" xfId="50746"/>
    <cellStyle name="Output 3 6 2 2 2 7" xfId="50747"/>
    <cellStyle name="Output 3 6 2 2 2 8" xfId="50748"/>
    <cellStyle name="Output 3 6 2 2 2 9" xfId="50749"/>
    <cellStyle name="Output 3 6 2 2 3" xfId="50750"/>
    <cellStyle name="Output 3 6 2 2 4" xfId="50751"/>
    <cellStyle name="Output 3 6 2 2 5" xfId="50752"/>
    <cellStyle name="Output 3 6 2 2 6" xfId="50753"/>
    <cellStyle name="Output 3 6 2 2 7" xfId="50754"/>
    <cellStyle name="Output 3 6 2 2 8" xfId="50755"/>
    <cellStyle name="Output 3 6 2 2 9" xfId="50756"/>
    <cellStyle name="Output 3 6 2 3" xfId="50757"/>
    <cellStyle name="Output 3 6 2 3 10" xfId="50758"/>
    <cellStyle name="Output 3 6 2 3 11" xfId="50759"/>
    <cellStyle name="Output 3 6 2 3 2" xfId="50760"/>
    <cellStyle name="Output 3 6 2 3 3" xfId="50761"/>
    <cellStyle name="Output 3 6 2 3 4" xfId="50762"/>
    <cellStyle name="Output 3 6 2 3 5" xfId="50763"/>
    <cellStyle name="Output 3 6 2 3 6" xfId="50764"/>
    <cellStyle name="Output 3 6 2 3 7" xfId="50765"/>
    <cellStyle name="Output 3 6 2 3 8" xfId="50766"/>
    <cellStyle name="Output 3 6 2 3 9" xfId="50767"/>
    <cellStyle name="Output 3 6 2 4" xfId="50768"/>
    <cellStyle name="Output 3 6 2 5" xfId="50769"/>
    <cellStyle name="Output 3 6 2 6" xfId="50770"/>
    <cellStyle name="Output 3 6 2 7" xfId="50771"/>
    <cellStyle name="Output 3 6 2 8" xfId="50772"/>
    <cellStyle name="Output 3 6 2 9" xfId="50773"/>
    <cellStyle name="Output 3 6 3" xfId="50774"/>
    <cellStyle name="Output 3 6 3 10" xfId="50775"/>
    <cellStyle name="Output 3 6 3 11" xfId="50776"/>
    <cellStyle name="Output 3 6 3 2" xfId="50777"/>
    <cellStyle name="Output 3 6 3 2 10" xfId="50778"/>
    <cellStyle name="Output 3 6 3 2 11" xfId="50779"/>
    <cellStyle name="Output 3 6 3 2 2" xfId="50780"/>
    <cellStyle name="Output 3 6 3 2 3" xfId="50781"/>
    <cellStyle name="Output 3 6 3 2 4" xfId="50782"/>
    <cellStyle name="Output 3 6 3 2 5" xfId="50783"/>
    <cellStyle name="Output 3 6 3 2 6" xfId="50784"/>
    <cellStyle name="Output 3 6 3 2 7" xfId="50785"/>
    <cellStyle name="Output 3 6 3 2 8" xfId="50786"/>
    <cellStyle name="Output 3 6 3 2 9" xfId="50787"/>
    <cellStyle name="Output 3 6 3 3" xfId="50788"/>
    <cellStyle name="Output 3 6 3 4" xfId="50789"/>
    <cellStyle name="Output 3 6 3 5" xfId="50790"/>
    <cellStyle name="Output 3 6 3 6" xfId="50791"/>
    <cellStyle name="Output 3 6 3 7" xfId="50792"/>
    <cellStyle name="Output 3 6 3 8" xfId="50793"/>
    <cellStyle name="Output 3 6 3 9" xfId="50794"/>
    <cellStyle name="Output 3 6 4" xfId="50795"/>
    <cellStyle name="Output 3 6 4 10" xfId="50796"/>
    <cellStyle name="Output 3 6 4 11" xfId="50797"/>
    <cellStyle name="Output 3 6 4 2" xfId="50798"/>
    <cellStyle name="Output 3 6 4 3" xfId="50799"/>
    <cellStyle name="Output 3 6 4 4" xfId="50800"/>
    <cellStyle name="Output 3 6 4 5" xfId="50801"/>
    <cellStyle name="Output 3 6 4 6" xfId="50802"/>
    <cellStyle name="Output 3 6 4 7" xfId="50803"/>
    <cellStyle name="Output 3 6 4 8" xfId="50804"/>
    <cellStyle name="Output 3 6 4 9" xfId="50805"/>
    <cellStyle name="Output 3 6 5" xfId="50806"/>
    <cellStyle name="Output 3 6 6" xfId="50807"/>
    <cellStyle name="Output 3 6 7" xfId="50808"/>
    <cellStyle name="Output 3 6 8" xfId="50809"/>
    <cellStyle name="Output 3 6 9" xfId="50810"/>
    <cellStyle name="Output 3 7" xfId="50811"/>
    <cellStyle name="Output 3 7 10" xfId="50812"/>
    <cellStyle name="Output 3 7 11" xfId="50813"/>
    <cellStyle name="Output 3 7 12" xfId="50814"/>
    <cellStyle name="Output 3 7 13" xfId="50815"/>
    <cellStyle name="Output 3 7 2" xfId="50816"/>
    <cellStyle name="Output 3 7 2 10" xfId="50817"/>
    <cellStyle name="Output 3 7 2 11" xfId="50818"/>
    <cellStyle name="Output 3 7 2 12" xfId="50819"/>
    <cellStyle name="Output 3 7 2 2" xfId="50820"/>
    <cellStyle name="Output 3 7 2 2 10" xfId="50821"/>
    <cellStyle name="Output 3 7 2 2 11" xfId="50822"/>
    <cellStyle name="Output 3 7 2 2 2" xfId="50823"/>
    <cellStyle name="Output 3 7 2 2 2 10" xfId="50824"/>
    <cellStyle name="Output 3 7 2 2 2 11" xfId="50825"/>
    <cellStyle name="Output 3 7 2 2 2 2" xfId="50826"/>
    <cellStyle name="Output 3 7 2 2 2 3" xfId="50827"/>
    <cellStyle name="Output 3 7 2 2 2 4" xfId="50828"/>
    <cellStyle name="Output 3 7 2 2 2 5" xfId="50829"/>
    <cellStyle name="Output 3 7 2 2 2 6" xfId="50830"/>
    <cellStyle name="Output 3 7 2 2 2 7" xfId="50831"/>
    <cellStyle name="Output 3 7 2 2 2 8" xfId="50832"/>
    <cellStyle name="Output 3 7 2 2 2 9" xfId="50833"/>
    <cellStyle name="Output 3 7 2 2 3" xfId="50834"/>
    <cellStyle name="Output 3 7 2 2 4" xfId="50835"/>
    <cellStyle name="Output 3 7 2 2 5" xfId="50836"/>
    <cellStyle name="Output 3 7 2 2 6" xfId="50837"/>
    <cellStyle name="Output 3 7 2 2 7" xfId="50838"/>
    <cellStyle name="Output 3 7 2 2 8" xfId="50839"/>
    <cellStyle name="Output 3 7 2 2 9" xfId="50840"/>
    <cellStyle name="Output 3 7 2 3" xfId="50841"/>
    <cellStyle name="Output 3 7 2 3 10" xfId="50842"/>
    <cellStyle name="Output 3 7 2 3 11" xfId="50843"/>
    <cellStyle name="Output 3 7 2 3 2" xfId="50844"/>
    <cellStyle name="Output 3 7 2 3 3" xfId="50845"/>
    <cellStyle name="Output 3 7 2 3 4" xfId="50846"/>
    <cellStyle name="Output 3 7 2 3 5" xfId="50847"/>
    <cellStyle name="Output 3 7 2 3 6" xfId="50848"/>
    <cellStyle name="Output 3 7 2 3 7" xfId="50849"/>
    <cellStyle name="Output 3 7 2 3 8" xfId="50850"/>
    <cellStyle name="Output 3 7 2 3 9" xfId="50851"/>
    <cellStyle name="Output 3 7 2 4" xfId="50852"/>
    <cellStyle name="Output 3 7 2 5" xfId="50853"/>
    <cellStyle name="Output 3 7 2 6" xfId="50854"/>
    <cellStyle name="Output 3 7 2 7" xfId="50855"/>
    <cellStyle name="Output 3 7 2 8" xfId="50856"/>
    <cellStyle name="Output 3 7 2 9" xfId="50857"/>
    <cellStyle name="Output 3 7 3" xfId="50858"/>
    <cellStyle name="Output 3 7 3 10" xfId="50859"/>
    <cellStyle name="Output 3 7 3 11" xfId="50860"/>
    <cellStyle name="Output 3 7 3 2" xfId="50861"/>
    <cellStyle name="Output 3 7 3 2 10" xfId="50862"/>
    <cellStyle name="Output 3 7 3 2 11" xfId="50863"/>
    <cellStyle name="Output 3 7 3 2 2" xfId="50864"/>
    <cellStyle name="Output 3 7 3 2 3" xfId="50865"/>
    <cellStyle name="Output 3 7 3 2 4" xfId="50866"/>
    <cellStyle name="Output 3 7 3 2 5" xfId="50867"/>
    <cellStyle name="Output 3 7 3 2 6" xfId="50868"/>
    <cellStyle name="Output 3 7 3 2 7" xfId="50869"/>
    <cellStyle name="Output 3 7 3 2 8" xfId="50870"/>
    <cellStyle name="Output 3 7 3 2 9" xfId="50871"/>
    <cellStyle name="Output 3 7 3 3" xfId="50872"/>
    <cellStyle name="Output 3 7 3 4" xfId="50873"/>
    <cellStyle name="Output 3 7 3 5" xfId="50874"/>
    <cellStyle name="Output 3 7 3 6" xfId="50875"/>
    <cellStyle name="Output 3 7 3 7" xfId="50876"/>
    <cellStyle name="Output 3 7 3 8" xfId="50877"/>
    <cellStyle name="Output 3 7 3 9" xfId="50878"/>
    <cellStyle name="Output 3 7 4" xfId="50879"/>
    <cellStyle name="Output 3 7 4 10" xfId="50880"/>
    <cellStyle name="Output 3 7 4 11" xfId="50881"/>
    <cellStyle name="Output 3 7 4 2" xfId="50882"/>
    <cellStyle name="Output 3 7 4 3" xfId="50883"/>
    <cellStyle name="Output 3 7 4 4" xfId="50884"/>
    <cellStyle name="Output 3 7 4 5" xfId="50885"/>
    <cellStyle name="Output 3 7 4 6" xfId="50886"/>
    <cellStyle name="Output 3 7 4 7" xfId="50887"/>
    <cellStyle name="Output 3 7 4 8" xfId="50888"/>
    <cellStyle name="Output 3 7 4 9" xfId="50889"/>
    <cellStyle name="Output 3 7 5" xfId="50890"/>
    <cellStyle name="Output 3 7 6" xfId="50891"/>
    <cellStyle name="Output 3 7 7" xfId="50892"/>
    <cellStyle name="Output 3 7 8" xfId="50893"/>
    <cellStyle name="Output 3 7 9" xfId="50894"/>
    <cellStyle name="Output 3 8" xfId="50895"/>
    <cellStyle name="Output 3 8 10" xfId="50896"/>
    <cellStyle name="Output 3 8 11" xfId="50897"/>
    <cellStyle name="Output 3 8 12" xfId="50898"/>
    <cellStyle name="Output 3 8 13" xfId="50899"/>
    <cellStyle name="Output 3 8 2" xfId="50900"/>
    <cellStyle name="Output 3 8 2 10" xfId="50901"/>
    <cellStyle name="Output 3 8 2 11" xfId="50902"/>
    <cellStyle name="Output 3 8 2 12" xfId="50903"/>
    <cellStyle name="Output 3 8 2 2" xfId="50904"/>
    <cellStyle name="Output 3 8 2 2 10" xfId="50905"/>
    <cellStyle name="Output 3 8 2 2 11" xfId="50906"/>
    <cellStyle name="Output 3 8 2 2 2" xfId="50907"/>
    <cellStyle name="Output 3 8 2 2 2 10" xfId="50908"/>
    <cellStyle name="Output 3 8 2 2 2 11" xfId="50909"/>
    <cellStyle name="Output 3 8 2 2 2 2" xfId="50910"/>
    <cellStyle name="Output 3 8 2 2 2 3" xfId="50911"/>
    <cellStyle name="Output 3 8 2 2 2 4" xfId="50912"/>
    <cellStyle name="Output 3 8 2 2 2 5" xfId="50913"/>
    <cellStyle name="Output 3 8 2 2 2 6" xfId="50914"/>
    <cellStyle name="Output 3 8 2 2 2 7" xfId="50915"/>
    <cellStyle name="Output 3 8 2 2 2 8" xfId="50916"/>
    <cellStyle name="Output 3 8 2 2 2 9" xfId="50917"/>
    <cellStyle name="Output 3 8 2 2 3" xfId="50918"/>
    <cellStyle name="Output 3 8 2 2 4" xfId="50919"/>
    <cellStyle name="Output 3 8 2 2 5" xfId="50920"/>
    <cellStyle name="Output 3 8 2 2 6" xfId="50921"/>
    <cellStyle name="Output 3 8 2 2 7" xfId="50922"/>
    <cellStyle name="Output 3 8 2 2 8" xfId="50923"/>
    <cellStyle name="Output 3 8 2 2 9" xfId="50924"/>
    <cellStyle name="Output 3 8 2 3" xfId="50925"/>
    <cellStyle name="Output 3 8 2 3 10" xfId="50926"/>
    <cellStyle name="Output 3 8 2 3 11" xfId="50927"/>
    <cellStyle name="Output 3 8 2 3 2" xfId="50928"/>
    <cellStyle name="Output 3 8 2 3 3" xfId="50929"/>
    <cellStyle name="Output 3 8 2 3 4" xfId="50930"/>
    <cellStyle name="Output 3 8 2 3 5" xfId="50931"/>
    <cellStyle name="Output 3 8 2 3 6" xfId="50932"/>
    <cellStyle name="Output 3 8 2 3 7" xfId="50933"/>
    <cellStyle name="Output 3 8 2 3 8" xfId="50934"/>
    <cellStyle name="Output 3 8 2 3 9" xfId="50935"/>
    <cellStyle name="Output 3 8 2 4" xfId="50936"/>
    <cellStyle name="Output 3 8 2 5" xfId="50937"/>
    <cellStyle name="Output 3 8 2 6" xfId="50938"/>
    <cellStyle name="Output 3 8 2 7" xfId="50939"/>
    <cellStyle name="Output 3 8 2 8" xfId="50940"/>
    <cellStyle name="Output 3 8 2 9" xfId="50941"/>
    <cellStyle name="Output 3 8 3" xfId="50942"/>
    <cellStyle name="Output 3 8 3 10" xfId="50943"/>
    <cellStyle name="Output 3 8 3 11" xfId="50944"/>
    <cellStyle name="Output 3 8 3 2" xfId="50945"/>
    <cellStyle name="Output 3 8 3 2 10" xfId="50946"/>
    <cellStyle name="Output 3 8 3 2 11" xfId="50947"/>
    <cellStyle name="Output 3 8 3 2 2" xfId="50948"/>
    <cellStyle name="Output 3 8 3 2 3" xfId="50949"/>
    <cellStyle name="Output 3 8 3 2 4" xfId="50950"/>
    <cellStyle name="Output 3 8 3 2 5" xfId="50951"/>
    <cellStyle name="Output 3 8 3 2 6" xfId="50952"/>
    <cellStyle name="Output 3 8 3 2 7" xfId="50953"/>
    <cellStyle name="Output 3 8 3 2 8" xfId="50954"/>
    <cellStyle name="Output 3 8 3 2 9" xfId="50955"/>
    <cellStyle name="Output 3 8 3 3" xfId="50956"/>
    <cellStyle name="Output 3 8 3 4" xfId="50957"/>
    <cellStyle name="Output 3 8 3 5" xfId="50958"/>
    <cellStyle name="Output 3 8 3 6" xfId="50959"/>
    <cellStyle name="Output 3 8 3 7" xfId="50960"/>
    <cellStyle name="Output 3 8 3 8" xfId="50961"/>
    <cellStyle name="Output 3 8 3 9" xfId="50962"/>
    <cellStyle name="Output 3 8 4" xfId="50963"/>
    <cellStyle name="Output 3 8 4 10" xfId="50964"/>
    <cellStyle name="Output 3 8 4 11" xfId="50965"/>
    <cellStyle name="Output 3 8 4 2" xfId="50966"/>
    <cellStyle name="Output 3 8 4 3" xfId="50967"/>
    <cellStyle name="Output 3 8 4 4" xfId="50968"/>
    <cellStyle name="Output 3 8 4 5" xfId="50969"/>
    <cellStyle name="Output 3 8 4 6" xfId="50970"/>
    <cellStyle name="Output 3 8 4 7" xfId="50971"/>
    <cellStyle name="Output 3 8 4 8" xfId="50972"/>
    <cellStyle name="Output 3 8 4 9" xfId="50973"/>
    <cellStyle name="Output 3 8 5" xfId="50974"/>
    <cellStyle name="Output 3 8 6" xfId="50975"/>
    <cellStyle name="Output 3 8 7" xfId="50976"/>
    <cellStyle name="Output 3 8 8" xfId="50977"/>
    <cellStyle name="Output 3 8 9" xfId="50978"/>
    <cellStyle name="Output 3 9" xfId="50979"/>
    <cellStyle name="Output 3 9 10" xfId="50980"/>
    <cellStyle name="Output 3 9 11" xfId="50981"/>
    <cellStyle name="Output 3 9 12" xfId="50982"/>
    <cellStyle name="Output 3 9 2" xfId="50983"/>
    <cellStyle name="Output 3 9 2 10" xfId="50984"/>
    <cellStyle name="Output 3 9 2 11" xfId="50985"/>
    <cellStyle name="Output 3 9 2 2" xfId="50986"/>
    <cellStyle name="Output 3 9 2 2 10" xfId="50987"/>
    <cellStyle name="Output 3 9 2 2 11" xfId="50988"/>
    <cellStyle name="Output 3 9 2 2 2" xfId="50989"/>
    <cellStyle name="Output 3 9 2 2 3" xfId="50990"/>
    <cellStyle name="Output 3 9 2 2 4" xfId="50991"/>
    <cellStyle name="Output 3 9 2 2 5" xfId="50992"/>
    <cellStyle name="Output 3 9 2 2 6" xfId="50993"/>
    <cellStyle name="Output 3 9 2 2 7" xfId="50994"/>
    <cellStyle name="Output 3 9 2 2 8" xfId="50995"/>
    <cellStyle name="Output 3 9 2 2 9" xfId="50996"/>
    <cellStyle name="Output 3 9 2 3" xfId="50997"/>
    <cellStyle name="Output 3 9 2 4" xfId="50998"/>
    <cellStyle name="Output 3 9 2 5" xfId="50999"/>
    <cellStyle name="Output 3 9 2 6" xfId="51000"/>
    <cellStyle name="Output 3 9 2 7" xfId="51001"/>
    <cellStyle name="Output 3 9 2 8" xfId="51002"/>
    <cellStyle name="Output 3 9 2 9" xfId="51003"/>
    <cellStyle name="Output 3 9 3" xfId="51004"/>
    <cellStyle name="Output 3 9 3 10" xfId="51005"/>
    <cellStyle name="Output 3 9 3 11" xfId="51006"/>
    <cellStyle name="Output 3 9 3 2" xfId="51007"/>
    <cellStyle name="Output 3 9 3 3" xfId="51008"/>
    <cellStyle name="Output 3 9 3 4" xfId="51009"/>
    <cellStyle name="Output 3 9 3 5" xfId="51010"/>
    <cellStyle name="Output 3 9 3 6" xfId="51011"/>
    <cellStyle name="Output 3 9 3 7" xfId="51012"/>
    <cellStyle name="Output 3 9 3 8" xfId="51013"/>
    <cellStyle name="Output 3 9 3 9" xfId="51014"/>
    <cellStyle name="Output 3 9 4" xfId="51015"/>
    <cellStyle name="Output 3 9 5" xfId="51016"/>
    <cellStyle name="Output 3 9 6" xfId="51017"/>
    <cellStyle name="Output 3 9 7" xfId="51018"/>
    <cellStyle name="Output 3 9 8" xfId="51019"/>
    <cellStyle name="Output 3 9 9" xfId="51020"/>
    <cellStyle name="Output 4" xfId="51021"/>
    <cellStyle name="Output 4 10" xfId="51022"/>
    <cellStyle name="Output 4 10 10" xfId="51023"/>
    <cellStyle name="Output 4 10 11" xfId="51024"/>
    <cellStyle name="Output 4 10 2" xfId="51025"/>
    <cellStyle name="Output 4 10 3" xfId="51026"/>
    <cellStyle name="Output 4 10 4" xfId="51027"/>
    <cellStyle name="Output 4 10 5" xfId="51028"/>
    <cellStyle name="Output 4 10 6" xfId="51029"/>
    <cellStyle name="Output 4 10 7" xfId="51030"/>
    <cellStyle name="Output 4 10 8" xfId="51031"/>
    <cellStyle name="Output 4 10 9" xfId="51032"/>
    <cellStyle name="Output 4 11" xfId="51033"/>
    <cellStyle name="Output 4 12" xfId="51034"/>
    <cellStyle name="Output 4 2" xfId="51035"/>
    <cellStyle name="Output 4 2 10" xfId="51036"/>
    <cellStyle name="Output 4 2 11" xfId="51037"/>
    <cellStyle name="Output 4 2 12" xfId="51038"/>
    <cellStyle name="Output 4 2 13" xfId="51039"/>
    <cellStyle name="Output 4 2 2" xfId="51040"/>
    <cellStyle name="Output 4 2 2 10" xfId="51041"/>
    <cellStyle name="Output 4 2 2 11" xfId="51042"/>
    <cellStyle name="Output 4 2 2 12" xfId="51043"/>
    <cellStyle name="Output 4 2 2 2" xfId="51044"/>
    <cellStyle name="Output 4 2 2 2 10" xfId="51045"/>
    <cellStyle name="Output 4 2 2 2 11" xfId="51046"/>
    <cellStyle name="Output 4 2 2 2 2" xfId="51047"/>
    <cellStyle name="Output 4 2 2 2 2 10" xfId="51048"/>
    <cellStyle name="Output 4 2 2 2 2 11" xfId="51049"/>
    <cellStyle name="Output 4 2 2 2 2 2" xfId="51050"/>
    <cellStyle name="Output 4 2 2 2 2 3" xfId="51051"/>
    <cellStyle name="Output 4 2 2 2 2 4" xfId="51052"/>
    <cellStyle name="Output 4 2 2 2 2 5" xfId="51053"/>
    <cellStyle name="Output 4 2 2 2 2 6" xfId="51054"/>
    <cellStyle name="Output 4 2 2 2 2 7" xfId="51055"/>
    <cellStyle name="Output 4 2 2 2 2 8" xfId="51056"/>
    <cellStyle name="Output 4 2 2 2 2 9" xfId="51057"/>
    <cellStyle name="Output 4 2 2 2 3" xfId="51058"/>
    <cellStyle name="Output 4 2 2 2 4" xfId="51059"/>
    <cellStyle name="Output 4 2 2 2 5" xfId="51060"/>
    <cellStyle name="Output 4 2 2 2 6" xfId="51061"/>
    <cellStyle name="Output 4 2 2 2 7" xfId="51062"/>
    <cellStyle name="Output 4 2 2 2 8" xfId="51063"/>
    <cellStyle name="Output 4 2 2 2 9" xfId="51064"/>
    <cellStyle name="Output 4 2 2 3" xfId="51065"/>
    <cellStyle name="Output 4 2 2 3 10" xfId="51066"/>
    <cellStyle name="Output 4 2 2 3 11" xfId="51067"/>
    <cellStyle name="Output 4 2 2 3 2" xfId="51068"/>
    <cellStyle name="Output 4 2 2 3 3" xfId="51069"/>
    <cellStyle name="Output 4 2 2 3 4" xfId="51070"/>
    <cellStyle name="Output 4 2 2 3 5" xfId="51071"/>
    <cellStyle name="Output 4 2 2 3 6" xfId="51072"/>
    <cellStyle name="Output 4 2 2 3 7" xfId="51073"/>
    <cellStyle name="Output 4 2 2 3 8" xfId="51074"/>
    <cellStyle name="Output 4 2 2 3 9" xfId="51075"/>
    <cellStyle name="Output 4 2 2 4" xfId="51076"/>
    <cellStyle name="Output 4 2 2 5" xfId="51077"/>
    <cellStyle name="Output 4 2 2 6" xfId="51078"/>
    <cellStyle name="Output 4 2 2 7" xfId="51079"/>
    <cellStyle name="Output 4 2 2 8" xfId="51080"/>
    <cellStyle name="Output 4 2 2 9" xfId="51081"/>
    <cellStyle name="Output 4 2 3" xfId="51082"/>
    <cellStyle name="Output 4 2 3 10" xfId="51083"/>
    <cellStyle name="Output 4 2 3 11" xfId="51084"/>
    <cellStyle name="Output 4 2 3 2" xfId="51085"/>
    <cellStyle name="Output 4 2 3 2 10" xfId="51086"/>
    <cellStyle name="Output 4 2 3 2 11" xfId="51087"/>
    <cellStyle name="Output 4 2 3 2 2" xfId="51088"/>
    <cellStyle name="Output 4 2 3 2 3" xfId="51089"/>
    <cellStyle name="Output 4 2 3 2 4" xfId="51090"/>
    <cellStyle name="Output 4 2 3 2 5" xfId="51091"/>
    <cellStyle name="Output 4 2 3 2 6" xfId="51092"/>
    <cellStyle name="Output 4 2 3 2 7" xfId="51093"/>
    <cellStyle name="Output 4 2 3 2 8" xfId="51094"/>
    <cellStyle name="Output 4 2 3 2 9" xfId="51095"/>
    <cellStyle name="Output 4 2 3 3" xfId="51096"/>
    <cellStyle name="Output 4 2 3 4" xfId="51097"/>
    <cellStyle name="Output 4 2 3 5" xfId="51098"/>
    <cellStyle name="Output 4 2 3 6" xfId="51099"/>
    <cellStyle name="Output 4 2 3 7" xfId="51100"/>
    <cellStyle name="Output 4 2 3 8" xfId="51101"/>
    <cellStyle name="Output 4 2 3 9" xfId="51102"/>
    <cellStyle name="Output 4 2 4" xfId="51103"/>
    <cellStyle name="Output 4 2 4 10" xfId="51104"/>
    <cellStyle name="Output 4 2 4 11" xfId="51105"/>
    <cellStyle name="Output 4 2 4 2" xfId="51106"/>
    <cellStyle name="Output 4 2 4 3" xfId="51107"/>
    <cellStyle name="Output 4 2 4 4" xfId="51108"/>
    <cellStyle name="Output 4 2 4 5" xfId="51109"/>
    <cellStyle name="Output 4 2 4 6" xfId="51110"/>
    <cellStyle name="Output 4 2 4 7" xfId="51111"/>
    <cellStyle name="Output 4 2 4 8" xfId="51112"/>
    <cellStyle name="Output 4 2 4 9" xfId="51113"/>
    <cellStyle name="Output 4 2 5" xfId="51114"/>
    <cellStyle name="Output 4 2 6" xfId="51115"/>
    <cellStyle name="Output 4 2 7" xfId="51116"/>
    <cellStyle name="Output 4 2 8" xfId="51117"/>
    <cellStyle name="Output 4 2 9" xfId="51118"/>
    <cellStyle name="Output 4 3" xfId="51119"/>
    <cellStyle name="Output 4 3 10" xfId="51120"/>
    <cellStyle name="Output 4 3 11" xfId="51121"/>
    <cellStyle name="Output 4 3 12" xfId="51122"/>
    <cellStyle name="Output 4 3 13" xfId="51123"/>
    <cellStyle name="Output 4 3 2" xfId="51124"/>
    <cellStyle name="Output 4 3 2 10" xfId="51125"/>
    <cellStyle name="Output 4 3 2 11" xfId="51126"/>
    <cellStyle name="Output 4 3 2 12" xfId="51127"/>
    <cellStyle name="Output 4 3 2 2" xfId="51128"/>
    <cellStyle name="Output 4 3 2 2 10" xfId="51129"/>
    <cellStyle name="Output 4 3 2 2 11" xfId="51130"/>
    <cellStyle name="Output 4 3 2 2 2" xfId="51131"/>
    <cellStyle name="Output 4 3 2 2 2 10" xfId="51132"/>
    <cellStyle name="Output 4 3 2 2 2 11" xfId="51133"/>
    <cellStyle name="Output 4 3 2 2 2 2" xfId="51134"/>
    <cellStyle name="Output 4 3 2 2 2 3" xfId="51135"/>
    <cellStyle name="Output 4 3 2 2 2 4" xfId="51136"/>
    <cellStyle name="Output 4 3 2 2 2 5" xfId="51137"/>
    <cellStyle name="Output 4 3 2 2 2 6" xfId="51138"/>
    <cellStyle name="Output 4 3 2 2 2 7" xfId="51139"/>
    <cellStyle name="Output 4 3 2 2 2 8" xfId="51140"/>
    <cellStyle name="Output 4 3 2 2 2 9" xfId="51141"/>
    <cellStyle name="Output 4 3 2 2 3" xfId="51142"/>
    <cellStyle name="Output 4 3 2 2 4" xfId="51143"/>
    <cellStyle name="Output 4 3 2 2 5" xfId="51144"/>
    <cellStyle name="Output 4 3 2 2 6" xfId="51145"/>
    <cellStyle name="Output 4 3 2 2 7" xfId="51146"/>
    <cellStyle name="Output 4 3 2 2 8" xfId="51147"/>
    <cellStyle name="Output 4 3 2 2 9" xfId="51148"/>
    <cellStyle name="Output 4 3 2 3" xfId="51149"/>
    <cellStyle name="Output 4 3 2 3 10" xfId="51150"/>
    <cellStyle name="Output 4 3 2 3 11" xfId="51151"/>
    <cellStyle name="Output 4 3 2 3 2" xfId="51152"/>
    <cellStyle name="Output 4 3 2 3 3" xfId="51153"/>
    <cellStyle name="Output 4 3 2 3 4" xfId="51154"/>
    <cellStyle name="Output 4 3 2 3 5" xfId="51155"/>
    <cellStyle name="Output 4 3 2 3 6" xfId="51156"/>
    <cellStyle name="Output 4 3 2 3 7" xfId="51157"/>
    <cellStyle name="Output 4 3 2 3 8" xfId="51158"/>
    <cellStyle name="Output 4 3 2 3 9" xfId="51159"/>
    <cellStyle name="Output 4 3 2 4" xfId="51160"/>
    <cellStyle name="Output 4 3 2 5" xfId="51161"/>
    <cellStyle name="Output 4 3 2 6" xfId="51162"/>
    <cellStyle name="Output 4 3 2 7" xfId="51163"/>
    <cellStyle name="Output 4 3 2 8" xfId="51164"/>
    <cellStyle name="Output 4 3 2 9" xfId="51165"/>
    <cellStyle name="Output 4 3 3" xfId="51166"/>
    <cellStyle name="Output 4 3 3 10" xfId="51167"/>
    <cellStyle name="Output 4 3 3 11" xfId="51168"/>
    <cellStyle name="Output 4 3 3 2" xfId="51169"/>
    <cellStyle name="Output 4 3 3 2 10" xfId="51170"/>
    <cellStyle name="Output 4 3 3 2 11" xfId="51171"/>
    <cellStyle name="Output 4 3 3 2 2" xfId="51172"/>
    <cellStyle name="Output 4 3 3 2 3" xfId="51173"/>
    <cellStyle name="Output 4 3 3 2 4" xfId="51174"/>
    <cellStyle name="Output 4 3 3 2 5" xfId="51175"/>
    <cellStyle name="Output 4 3 3 2 6" xfId="51176"/>
    <cellStyle name="Output 4 3 3 2 7" xfId="51177"/>
    <cellStyle name="Output 4 3 3 2 8" xfId="51178"/>
    <cellStyle name="Output 4 3 3 2 9" xfId="51179"/>
    <cellStyle name="Output 4 3 3 3" xfId="51180"/>
    <cellStyle name="Output 4 3 3 4" xfId="51181"/>
    <cellStyle name="Output 4 3 3 5" xfId="51182"/>
    <cellStyle name="Output 4 3 3 6" xfId="51183"/>
    <cellStyle name="Output 4 3 3 7" xfId="51184"/>
    <cellStyle name="Output 4 3 3 8" xfId="51185"/>
    <cellStyle name="Output 4 3 3 9" xfId="51186"/>
    <cellStyle name="Output 4 3 4" xfId="51187"/>
    <cellStyle name="Output 4 3 4 10" xfId="51188"/>
    <cellStyle name="Output 4 3 4 11" xfId="51189"/>
    <cellStyle name="Output 4 3 4 2" xfId="51190"/>
    <cellStyle name="Output 4 3 4 3" xfId="51191"/>
    <cellStyle name="Output 4 3 4 4" xfId="51192"/>
    <cellStyle name="Output 4 3 4 5" xfId="51193"/>
    <cellStyle name="Output 4 3 4 6" xfId="51194"/>
    <cellStyle name="Output 4 3 4 7" xfId="51195"/>
    <cellStyle name="Output 4 3 4 8" xfId="51196"/>
    <cellStyle name="Output 4 3 4 9" xfId="51197"/>
    <cellStyle name="Output 4 3 5" xfId="51198"/>
    <cellStyle name="Output 4 3 6" xfId="51199"/>
    <cellStyle name="Output 4 3 7" xfId="51200"/>
    <cellStyle name="Output 4 3 8" xfId="51201"/>
    <cellStyle name="Output 4 3 9" xfId="51202"/>
    <cellStyle name="Output 4 4" xfId="51203"/>
    <cellStyle name="Output 4 4 10" xfId="51204"/>
    <cellStyle name="Output 4 4 11" xfId="51205"/>
    <cellStyle name="Output 4 4 12" xfId="51206"/>
    <cellStyle name="Output 4 4 13" xfId="51207"/>
    <cellStyle name="Output 4 4 2" xfId="51208"/>
    <cellStyle name="Output 4 4 2 10" xfId="51209"/>
    <cellStyle name="Output 4 4 2 11" xfId="51210"/>
    <cellStyle name="Output 4 4 2 12" xfId="51211"/>
    <cellStyle name="Output 4 4 2 2" xfId="51212"/>
    <cellStyle name="Output 4 4 2 2 10" xfId="51213"/>
    <cellStyle name="Output 4 4 2 2 11" xfId="51214"/>
    <cellStyle name="Output 4 4 2 2 2" xfId="51215"/>
    <cellStyle name="Output 4 4 2 2 2 10" xfId="51216"/>
    <cellStyle name="Output 4 4 2 2 2 11" xfId="51217"/>
    <cellStyle name="Output 4 4 2 2 2 2" xfId="51218"/>
    <cellStyle name="Output 4 4 2 2 2 3" xfId="51219"/>
    <cellStyle name="Output 4 4 2 2 2 4" xfId="51220"/>
    <cellStyle name="Output 4 4 2 2 2 5" xfId="51221"/>
    <cellStyle name="Output 4 4 2 2 2 6" xfId="51222"/>
    <cellStyle name="Output 4 4 2 2 2 7" xfId="51223"/>
    <cellStyle name="Output 4 4 2 2 2 8" xfId="51224"/>
    <cellStyle name="Output 4 4 2 2 2 9" xfId="51225"/>
    <cellStyle name="Output 4 4 2 2 3" xfId="51226"/>
    <cellStyle name="Output 4 4 2 2 4" xfId="51227"/>
    <cellStyle name="Output 4 4 2 2 5" xfId="51228"/>
    <cellStyle name="Output 4 4 2 2 6" xfId="51229"/>
    <cellStyle name="Output 4 4 2 2 7" xfId="51230"/>
    <cellStyle name="Output 4 4 2 2 8" xfId="51231"/>
    <cellStyle name="Output 4 4 2 2 9" xfId="51232"/>
    <cellStyle name="Output 4 4 2 3" xfId="51233"/>
    <cellStyle name="Output 4 4 2 3 10" xfId="51234"/>
    <cellStyle name="Output 4 4 2 3 11" xfId="51235"/>
    <cellStyle name="Output 4 4 2 3 2" xfId="51236"/>
    <cellStyle name="Output 4 4 2 3 3" xfId="51237"/>
    <cellStyle name="Output 4 4 2 3 4" xfId="51238"/>
    <cellStyle name="Output 4 4 2 3 5" xfId="51239"/>
    <cellStyle name="Output 4 4 2 3 6" xfId="51240"/>
    <cellStyle name="Output 4 4 2 3 7" xfId="51241"/>
    <cellStyle name="Output 4 4 2 3 8" xfId="51242"/>
    <cellStyle name="Output 4 4 2 3 9" xfId="51243"/>
    <cellStyle name="Output 4 4 2 4" xfId="51244"/>
    <cellStyle name="Output 4 4 2 5" xfId="51245"/>
    <cellStyle name="Output 4 4 2 6" xfId="51246"/>
    <cellStyle name="Output 4 4 2 7" xfId="51247"/>
    <cellStyle name="Output 4 4 2 8" xfId="51248"/>
    <cellStyle name="Output 4 4 2 9" xfId="51249"/>
    <cellStyle name="Output 4 4 3" xfId="51250"/>
    <cellStyle name="Output 4 4 3 10" xfId="51251"/>
    <cellStyle name="Output 4 4 3 11" xfId="51252"/>
    <cellStyle name="Output 4 4 3 2" xfId="51253"/>
    <cellStyle name="Output 4 4 3 2 10" xfId="51254"/>
    <cellStyle name="Output 4 4 3 2 11" xfId="51255"/>
    <cellStyle name="Output 4 4 3 2 2" xfId="51256"/>
    <cellStyle name="Output 4 4 3 2 3" xfId="51257"/>
    <cellStyle name="Output 4 4 3 2 4" xfId="51258"/>
    <cellStyle name="Output 4 4 3 2 5" xfId="51259"/>
    <cellStyle name="Output 4 4 3 2 6" xfId="51260"/>
    <cellStyle name="Output 4 4 3 2 7" xfId="51261"/>
    <cellStyle name="Output 4 4 3 2 8" xfId="51262"/>
    <cellStyle name="Output 4 4 3 2 9" xfId="51263"/>
    <cellStyle name="Output 4 4 3 3" xfId="51264"/>
    <cellStyle name="Output 4 4 3 4" xfId="51265"/>
    <cellStyle name="Output 4 4 3 5" xfId="51266"/>
    <cellStyle name="Output 4 4 3 6" xfId="51267"/>
    <cellStyle name="Output 4 4 3 7" xfId="51268"/>
    <cellStyle name="Output 4 4 3 8" xfId="51269"/>
    <cellStyle name="Output 4 4 3 9" xfId="51270"/>
    <cellStyle name="Output 4 4 4" xfId="51271"/>
    <cellStyle name="Output 4 4 4 10" xfId="51272"/>
    <cellStyle name="Output 4 4 4 11" xfId="51273"/>
    <cellStyle name="Output 4 4 4 2" xfId="51274"/>
    <cellStyle name="Output 4 4 4 3" xfId="51275"/>
    <cellStyle name="Output 4 4 4 4" xfId="51276"/>
    <cellStyle name="Output 4 4 4 5" xfId="51277"/>
    <cellStyle name="Output 4 4 4 6" xfId="51278"/>
    <cellStyle name="Output 4 4 4 7" xfId="51279"/>
    <cellStyle name="Output 4 4 4 8" xfId="51280"/>
    <cellStyle name="Output 4 4 4 9" xfId="51281"/>
    <cellStyle name="Output 4 4 5" xfId="51282"/>
    <cellStyle name="Output 4 4 6" xfId="51283"/>
    <cellStyle name="Output 4 4 7" xfId="51284"/>
    <cellStyle name="Output 4 4 8" xfId="51285"/>
    <cellStyle name="Output 4 4 9" xfId="51286"/>
    <cellStyle name="Output 4 5" xfId="51287"/>
    <cellStyle name="Output 4 5 10" xfId="51288"/>
    <cellStyle name="Output 4 5 11" xfId="51289"/>
    <cellStyle name="Output 4 5 12" xfId="51290"/>
    <cellStyle name="Output 4 5 13" xfId="51291"/>
    <cellStyle name="Output 4 5 2" xfId="51292"/>
    <cellStyle name="Output 4 5 2 10" xfId="51293"/>
    <cellStyle name="Output 4 5 2 11" xfId="51294"/>
    <cellStyle name="Output 4 5 2 12" xfId="51295"/>
    <cellStyle name="Output 4 5 2 2" xfId="51296"/>
    <cellStyle name="Output 4 5 2 2 10" xfId="51297"/>
    <cellStyle name="Output 4 5 2 2 11" xfId="51298"/>
    <cellStyle name="Output 4 5 2 2 2" xfId="51299"/>
    <cellStyle name="Output 4 5 2 2 2 10" xfId="51300"/>
    <cellStyle name="Output 4 5 2 2 2 11" xfId="51301"/>
    <cellStyle name="Output 4 5 2 2 2 2" xfId="51302"/>
    <cellStyle name="Output 4 5 2 2 2 3" xfId="51303"/>
    <cellStyle name="Output 4 5 2 2 2 4" xfId="51304"/>
    <cellStyle name="Output 4 5 2 2 2 5" xfId="51305"/>
    <cellStyle name="Output 4 5 2 2 2 6" xfId="51306"/>
    <cellStyle name="Output 4 5 2 2 2 7" xfId="51307"/>
    <cellStyle name="Output 4 5 2 2 2 8" xfId="51308"/>
    <cellStyle name="Output 4 5 2 2 2 9" xfId="51309"/>
    <cellStyle name="Output 4 5 2 2 3" xfId="51310"/>
    <cellStyle name="Output 4 5 2 2 4" xfId="51311"/>
    <cellStyle name="Output 4 5 2 2 5" xfId="51312"/>
    <cellStyle name="Output 4 5 2 2 6" xfId="51313"/>
    <cellStyle name="Output 4 5 2 2 7" xfId="51314"/>
    <cellStyle name="Output 4 5 2 2 8" xfId="51315"/>
    <cellStyle name="Output 4 5 2 2 9" xfId="51316"/>
    <cellStyle name="Output 4 5 2 3" xfId="51317"/>
    <cellStyle name="Output 4 5 2 3 10" xfId="51318"/>
    <cellStyle name="Output 4 5 2 3 11" xfId="51319"/>
    <cellStyle name="Output 4 5 2 3 2" xfId="51320"/>
    <cellStyle name="Output 4 5 2 3 3" xfId="51321"/>
    <cellStyle name="Output 4 5 2 3 4" xfId="51322"/>
    <cellStyle name="Output 4 5 2 3 5" xfId="51323"/>
    <cellStyle name="Output 4 5 2 3 6" xfId="51324"/>
    <cellStyle name="Output 4 5 2 3 7" xfId="51325"/>
    <cellStyle name="Output 4 5 2 3 8" xfId="51326"/>
    <cellStyle name="Output 4 5 2 3 9" xfId="51327"/>
    <cellStyle name="Output 4 5 2 4" xfId="51328"/>
    <cellStyle name="Output 4 5 2 5" xfId="51329"/>
    <cellStyle name="Output 4 5 2 6" xfId="51330"/>
    <cellStyle name="Output 4 5 2 7" xfId="51331"/>
    <cellStyle name="Output 4 5 2 8" xfId="51332"/>
    <cellStyle name="Output 4 5 2 9" xfId="51333"/>
    <cellStyle name="Output 4 5 3" xfId="51334"/>
    <cellStyle name="Output 4 5 3 10" xfId="51335"/>
    <cellStyle name="Output 4 5 3 11" xfId="51336"/>
    <cellStyle name="Output 4 5 3 2" xfId="51337"/>
    <cellStyle name="Output 4 5 3 2 10" xfId="51338"/>
    <cellStyle name="Output 4 5 3 2 11" xfId="51339"/>
    <cellStyle name="Output 4 5 3 2 2" xfId="51340"/>
    <cellStyle name="Output 4 5 3 2 3" xfId="51341"/>
    <cellStyle name="Output 4 5 3 2 4" xfId="51342"/>
    <cellStyle name="Output 4 5 3 2 5" xfId="51343"/>
    <cellStyle name="Output 4 5 3 2 6" xfId="51344"/>
    <cellStyle name="Output 4 5 3 2 7" xfId="51345"/>
    <cellStyle name="Output 4 5 3 2 8" xfId="51346"/>
    <cellStyle name="Output 4 5 3 2 9" xfId="51347"/>
    <cellStyle name="Output 4 5 3 3" xfId="51348"/>
    <cellStyle name="Output 4 5 3 4" xfId="51349"/>
    <cellStyle name="Output 4 5 3 5" xfId="51350"/>
    <cellStyle name="Output 4 5 3 6" xfId="51351"/>
    <cellStyle name="Output 4 5 3 7" xfId="51352"/>
    <cellStyle name="Output 4 5 3 8" xfId="51353"/>
    <cellStyle name="Output 4 5 3 9" xfId="51354"/>
    <cellStyle name="Output 4 5 4" xfId="51355"/>
    <cellStyle name="Output 4 5 4 10" xfId="51356"/>
    <cellStyle name="Output 4 5 4 11" xfId="51357"/>
    <cellStyle name="Output 4 5 4 2" xfId="51358"/>
    <cellStyle name="Output 4 5 4 3" xfId="51359"/>
    <cellStyle name="Output 4 5 4 4" xfId="51360"/>
    <cellStyle name="Output 4 5 4 5" xfId="51361"/>
    <cellStyle name="Output 4 5 4 6" xfId="51362"/>
    <cellStyle name="Output 4 5 4 7" xfId="51363"/>
    <cellStyle name="Output 4 5 4 8" xfId="51364"/>
    <cellStyle name="Output 4 5 4 9" xfId="51365"/>
    <cellStyle name="Output 4 5 5" xfId="51366"/>
    <cellStyle name="Output 4 5 6" xfId="51367"/>
    <cellStyle name="Output 4 5 7" xfId="51368"/>
    <cellStyle name="Output 4 5 8" xfId="51369"/>
    <cellStyle name="Output 4 5 9" xfId="51370"/>
    <cellStyle name="Output 4 6" xfId="51371"/>
    <cellStyle name="Output 4 6 10" xfId="51372"/>
    <cellStyle name="Output 4 6 11" xfId="51373"/>
    <cellStyle name="Output 4 6 12" xfId="51374"/>
    <cellStyle name="Output 4 6 13" xfId="51375"/>
    <cellStyle name="Output 4 6 2" xfId="51376"/>
    <cellStyle name="Output 4 6 2 10" xfId="51377"/>
    <cellStyle name="Output 4 6 2 11" xfId="51378"/>
    <cellStyle name="Output 4 6 2 12" xfId="51379"/>
    <cellStyle name="Output 4 6 2 2" xfId="51380"/>
    <cellStyle name="Output 4 6 2 2 10" xfId="51381"/>
    <cellStyle name="Output 4 6 2 2 11" xfId="51382"/>
    <cellStyle name="Output 4 6 2 2 2" xfId="51383"/>
    <cellStyle name="Output 4 6 2 2 2 10" xfId="51384"/>
    <cellStyle name="Output 4 6 2 2 2 11" xfId="51385"/>
    <cellStyle name="Output 4 6 2 2 2 2" xfId="51386"/>
    <cellStyle name="Output 4 6 2 2 2 3" xfId="51387"/>
    <cellStyle name="Output 4 6 2 2 2 4" xfId="51388"/>
    <cellStyle name="Output 4 6 2 2 2 5" xfId="51389"/>
    <cellStyle name="Output 4 6 2 2 2 6" xfId="51390"/>
    <cellStyle name="Output 4 6 2 2 2 7" xfId="51391"/>
    <cellStyle name="Output 4 6 2 2 2 8" xfId="51392"/>
    <cellStyle name="Output 4 6 2 2 2 9" xfId="51393"/>
    <cellStyle name="Output 4 6 2 2 3" xfId="51394"/>
    <cellStyle name="Output 4 6 2 2 4" xfId="51395"/>
    <cellStyle name="Output 4 6 2 2 5" xfId="51396"/>
    <cellStyle name="Output 4 6 2 2 6" xfId="51397"/>
    <cellStyle name="Output 4 6 2 2 7" xfId="51398"/>
    <cellStyle name="Output 4 6 2 2 8" xfId="51399"/>
    <cellStyle name="Output 4 6 2 2 9" xfId="51400"/>
    <cellStyle name="Output 4 6 2 3" xfId="51401"/>
    <cellStyle name="Output 4 6 2 3 10" xfId="51402"/>
    <cellStyle name="Output 4 6 2 3 11" xfId="51403"/>
    <cellStyle name="Output 4 6 2 3 2" xfId="51404"/>
    <cellStyle name="Output 4 6 2 3 3" xfId="51405"/>
    <cellStyle name="Output 4 6 2 3 4" xfId="51406"/>
    <cellStyle name="Output 4 6 2 3 5" xfId="51407"/>
    <cellStyle name="Output 4 6 2 3 6" xfId="51408"/>
    <cellStyle name="Output 4 6 2 3 7" xfId="51409"/>
    <cellStyle name="Output 4 6 2 3 8" xfId="51410"/>
    <cellStyle name="Output 4 6 2 3 9" xfId="51411"/>
    <cellStyle name="Output 4 6 2 4" xfId="51412"/>
    <cellStyle name="Output 4 6 2 5" xfId="51413"/>
    <cellStyle name="Output 4 6 2 6" xfId="51414"/>
    <cellStyle name="Output 4 6 2 7" xfId="51415"/>
    <cellStyle name="Output 4 6 2 8" xfId="51416"/>
    <cellStyle name="Output 4 6 2 9" xfId="51417"/>
    <cellStyle name="Output 4 6 3" xfId="51418"/>
    <cellStyle name="Output 4 6 3 10" xfId="51419"/>
    <cellStyle name="Output 4 6 3 11" xfId="51420"/>
    <cellStyle name="Output 4 6 3 2" xfId="51421"/>
    <cellStyle name="Output 4 6 3 2 10" xfId="51422"/>
    <cellStyle name="Output 4 6 3 2 11" xfId="51423"/>
    <cellStyle name="Output 4 6 3 2 2" xfId="51424"/>
    <cellStyle name="Output 4 6 3 2 3" xfId="51425"/>
    <cellStyle name="Output 4 6 3 2 4" xfId="51426"/>
    <cellStyle name="Output 4 6 3 2 5" xfId="51427"/>
    <cellStyle name="Output 4 6 3 2 6" xfId="51428"/>
    <cellStyle name="Output 4 6 3 2 7" xfId="51429"/>
    <cellStyle name="Output 4 6 3 2 8" xfId="51430"/>
    <cellStyle name="Output 4 6 3 2 9" xfId="51431"/>
    <cellStyle name="Output 4 6 3 3" xfId="51432"/>
    <cellStyle name="Output 4 6 3 4" xfId="51433"/>
    <cellStyle name="Output 4 6 3 5" xfId="51434"/>
    <cellStyle name="Output 4 6 3 6" xfId="51435"/>
    <cellStyle name="Output 4 6 3 7" xfId="51436"/>
    <cellStyle name="Output 4 6 3 8" xfId="51437"/>
    <cellStyle name="Output 4 6 3 9" xfId="51438"/>
    <cellStyle name="Output 4 6 4" xfId="51439"/>
    <cellStyle name="Output 4 6 4 10" xfId="51440"/>
    <cellStyle name="Output 4 6 4 11" xfId="51441"/>
    <cellStyle name="Output 4 6 4 2" xfId="51442"/>
    <cellStyle name="Output 4 6 4 3" xfId="51443"/>
    <cellStyle name="Output 4 6 4 4" xfId="51444"/>
    <cellStyle name="Output 4 6 4 5" xfId="51445"/>
    <cellStyle name="Output 4 6 4 6" xfId="51446"/>
    <cellStyle name="Output 4 6 4 7" xfId="51447"/>
    <cellStyle name="Output 4 6 4 8" xfId="51448"/>
    <cellStyle name="Output 4 6 4 9" xfId="51449"/>
    <cellStyle name="Output 4 6 5" xfId="51450"/>
    <cellStyle name="Output 4 6 6" xfId="51451"/>
    <cellStyle name="Output 4 6 7" xfId="51452"/>
    <cellStyle name="Output 4 6 8" xfId="51453"/>
    <cellStyle name="Output 4 6 9" xfId="51454"/>
    <cellStyle name="Output 4 7" xfId="51455"/>
    <cellStyle name="Output 4 7 10" xfId="51456"/>
    <cellStyle name="Output 4 7 11" xfId="51457"/>
    <cellStyle name="Output 4 7 12" xfId="51458"/>
    <cellStyle name="Output 4 7 13" xfId="51459"/>
    <cellStyle name="Output 4 7 2" xfId="51460"/>
    <cellStyle name="Output 4 7 2 10" xfId="51461"/>
    <cellStyle name="Output 4 7 2 11" xfId="51462"/>
    <cellStyle name="Output 4 7 2 12" xfId="51463"/>
    <cellStyle name="Output 4 7 2 2" xfId="51464"/>
    <cellStyle name="Output 4 7 2 2 10" xfId="51465"/>
    <cellStyle name="Output 4 7 2 2 11" xfId="51466"/>
    <cellStyle name="Output 4 7 2 2 2" xfId="51467"/>
    <cellStyle name="Output 4 7 2 2 2 10" xfId="51468"/>
    <cellStyle name="Output 4 7 2 2 2 11" xfId="51469"/>
    <cellStyle name="Output 4 7 2 2 2 2" xfId="51470"/>
    <cellStyle name="Output 4 7 2 2 2 3" xfId="51471"/>
    <cellStyle name="Output 4 7 2 2 2 4" xfId="51472"/>
    <cellStyle name="Output 4 7 2 2 2 5" xfId="51473"/>
    <cellStyle name="Output 4 7 2 2 2 6" xfId="51474"/>
    <cellStyle name="Output 4 7 2 2 2 7" xfId="51475"/>
    <cellStyle name="Output 4 7 2 2 2 8" xfId="51476"/>
    <cellStyle name="Output 4 7 2 2 2 9" xfId="51477"/>
    <cellStyle name="Output 4 7 2 2 3" xfId="51478"/>
    <cellStyle name="Output 4 7 2 2 4" xfId="51479"/>
    <cellStyle name="Output 4 7 2 2 5" xfId="51480"/>
    <cellStyle name="Output 4 7 2 2 6" xfId="51481"/>
    <cellStyle name="Output 4 7 2 2 7" xfId="51482"/>
    <cellStyle name="Output 4 7 2 2 8" xfId="51483"/>
    <cellStyle name="Output 4 7 2 2 9" xfId="51484"/>
    <cellStyle name="Output 4 7 2 3" xfId="51485"/>
    <cellStyle name="Output 4 7 2 3 10" xfId="51486"/>
    <cellStyle name="Output 4 7 2 3 11" xfId="51487"/>
    <cellStyle name="Output 4 7 2 3 2" xfId="51488"/>
    <cellStyle name="Output 4 7 2 3 3" xfId="51489"/>
    <cellStyle name="Output 4 7 2 3 4" xfId="51490"/>
    <cellStyle name="Output 4 7 2 3 5" xfId="51491"/>
    <cellStyle name="Output 4 7 2 3 6" xfId="51492"/>
    <cellStyle name="Output 4 7 2 3 7" xfId="51493"/>
    <cellStyle name="Output 4 7 2 3 8" xfId="51494"/>
    <cellStyle name="Output 4 7 2 3 9" xfId="51495"/>
    <cellStyle name="Output 4 7 2 4" xfId="51496"/>
    <cellStyle name="Output 4 7 2 5" xfId="51497"/>
    <cellStyle name="Output 4 7 2 6" xfId="51498"/>
    <cellStyle name="Output 4 7 2 7" xfId="51499"/>
    <cellStyle name="Output 4 7 2 8" xfId="51500"/>
    <cellStyle name="Output 4 7 2 9" xfId="51501"/>
    <cellStyle name="Output 4 7 3" xfId="51502"/>
    <cellStyle name="Output 4 7 3 10" xfId="51503"/>
    <cellStyle name="Output 4 7 3 11" xfId="51504"/>
    <cellStyle name="Output 4 7 3 2" xfId="51505"/>
    <cellStyle name="Output 4 7 3 2 10" xfId="51506"/>
    <cellStyle name="Output 4 7 3 2 11" xfId="51507"/>
    <cellStyle name="Output 4 7 3 2 2" xfId="51508"/>
    <cellStyle name="Output 4 7 3 2 3" xfId="51509"/>
    <cellStyle name="Output 4 7 3 2 4" xfId="51510"/>
    <cellStyle name="Output 4 7 3 2 5" xfId="51511"/>
    <cellStyle name="Output 4 7 3 2 6" xfId="51512"/>
    <cellStyle name="Output 4 7 3 2 7" xfId="51513"/>
    <cellStyle name="Output 4 7 3 2 8" xfId="51514"/>
    <cellStyle name="Output 4 7 3 2 9" xfId="51515"/>
    <cellStyle name="Output 4 7 3 3" xfId="51516"/>
    <cellStyle name="Output 4 7 3 4" xfId="51517"/>
    <cellStyle name="Output 4 7 3 5" xfId="51518"/>
    <cellStyle name="Output 4 7 3 6" xfId="51519"/>
    <cellStyle name="Output 4 7 3 7" xfId="51520"/>
    <cellStyle name="Output 4 7 3 8" xfId="51521"/>
    <cellStyle name="Output 4 7 3 9" xfId="51522"/>
    <cellStyle name="Output 4 7 4" xfId="51523"/>
    <cellStyle name="Output 4 7 4 10" xfId="51524"/>
    <cellStyle name="Output 4 7 4 11" xfId="51525"/>
    <cellStyle name="Output 4 7 4 2" xfId="51526"/>
    <cellStyle name="Output 4 7 4 3" xfId="51527"/>
    <cellStyle name="Output 4 7 4 4" xfId="51528"/>
    <cellStyle name="Output 4 7 4 5" xfId="51529"/>
    <cellStyle name="Output 4 7 4 6" xfId="51530"/>
    <cellStyle name="Output 4 7 4 7" xfId="51531"/>
    <cellStyle name="Output 4 7 4 8" xfId="51532"/>
    <cellStyle name="Output 4 7 4 9" xfId="51533"/>
    <cellStyle name="Output 4 7 5" xfId="51534"/>
    <cellStyle name="Output 4 7 6" xfId="51535"/>
    <cellStyle name="Output 4 7 7" xfId="51536"/>
    <cellStyle name="Output 4 7 8" xfId="51537"/>
    <cellStyle name="Output 4 7 9" xfId="51538"/>
    <cellStyle name="Output 4 8" xfId="51539"/>
    <cellStyle name="Output 4 8 10" xfId="51540"/>
    <cellStyle name="Output 4 8 11" xfId="51541"/>
    <cellStyle name="Output 4 8 12" xfId="51542"/>
    <cellStyle name="Output 4 8 13" xfId="51543"/>
    <cellStyle name="Output 4 8 2" xfId="51544"/>
    <cellStyle name="Output 4 8 2 10" xfId="51545"/>
    <cellStyle name="Output 4 8 2 11" xfId="51546"/>
    <cellStyle name="Output 4 8 2 12" xfId="51547"/>
    <cellStyle name="Output 4 8 2 2" xfId="51548"/>
    <cellStyle name="Output 4 8 2 2 10" xfId="51549"/>
    <cellStyle name="Output 4 8 2 2 11" xfId="51550"/>
    <cellStyle name="Output 4 8 2 2 2" xfId="51551"/>
    <cellStyle name="Output 4 8 2 2 2 10" xfId="51552"/>
    <cellStyle name="Output 4 8 2 2 2 11" xfId="51553"/>
    <cellStyle name="Output 4 8 2 2 2 2" xfId="51554"/>
    <cellStyle name="Output 4 8 2 2 2 3" xfId="51555"/>
    <cellStyle name="Output 4 8 2 2 2 4" xfId="51556"/>
    <cellStyle name="Output 4 8 2 2 2 5" xfId="51557"/>
    <cellStyle name="Output 4 8 2 2 2 6" xfId="51558"/>
    <cellStyle name="Output 4 8 2 2 2 7" xfId="51559"/>
    <cellStyle name="Output 4 8 2 2 2 8" xfId="51560"/>
    <cellStyle name="Output 4 8 2 2 2 9" xfId="51561"/>
    <cellStyle name="Output 4 8 2 2 3" xfId="51562"/>
    <cellStyle name="Output 4 8 2 2 4" xfId="51563"/>
    <cellStyle name="Output 4 8 2 2 5" xfId="51564"/>
    <cellStyle name="Output 4 8 2 2 6" xfId="51565"/>
    <cellStyle name="Output 4 8 2 2 7" xfId="51566"/>
    <cellStyle name="Output 4 8 2 2 8" xfId="51567"/>
    <cellStyle name="Output 4 8 2 2 9" xfId="51568"/>
    <cellStyle name="Output 4 8 2 3" xfId="51569"/>
    <cellStyle name="Output 4 8 2 3 10" xfId="51570"/>
    <cellStyle name="Output 4 8 2 3 11" xfId="51571"/>
    <cellStyle name="Output 4 8 2 3 2" xfId="51572"/>
    <cellStyle name="Output 4 8 2 3 3" xfId="51573"/>
    <cellStyle name="Output 4 8 2 3 4" xfId="51574"/>
    <cellStyle name="Output 4 8 2 3 5" xfId="51575"/>
    <cellStyle name="Output 4 8 2 3 6" xfId="51576"/>
    <cellStyle name="Output 4 8 2 3 7" xfId="51577"/>
    <cellStyle name="Output 4 8 2 3 8" xfId="51578"/>
    <cellStyle name="Output 4 8 2 3 9" xfId="51579"/>
    <cellStyle name="Output 4 8 2 4" xfId="51580"/>
    <cellStyle name="Output 4 8 2 5" xfId="51581"/>
    <cellStyle name="Output 4 8 2 6" xfId="51582"/>
    <cellStyle name="Output 4 8 2 7" xfId="51583"/>
    <cellStyle name="Output 4 8 2 8" xfId="51584"/>
    <cellStyle name="Output 4 8 2 9" xfId="51585"/>
    <cellStyle name="Output 4 8 3" xfId="51586"/>
    <cellStyle name="Output 4 8 3 10" xfId="51587"/>
    <cellStyle name="Output 4 8 3 11" xfId="51588"/>
    <cellStyle name="Output 4 8 3 2" xfId="51589"/>
    <cellStyle name="Output 4 8 3 2 10" xfId="51590"/>
    <cellStyle name="Output 4 8 3 2 11" xfId="51591"/>
    <cellStyle name="Output 4 8 3 2 2" xfId="51592"/>
    <cellStyle name="Output 4 8 3 2 3" xfId="51593"/>
    <cellStyle name="Output 4 8 3 2 4" xfId="51594"/>
    <cellStyle name="Output 4 8 3 2 5" xfId="51595"/>
    <cellStyle name="Output 4 8 3 2 6" xfId="51596"/>
    <cellStyle name="Output 4 8 3 2 7" xfId="51597"/>
    <cellStyle name="Output 4 8 3 2 8" xfId="51598"/>
    <cellStyle name="Output 4 8 3 2 9" xfId="51599"/>
    <cellStyle name="Output 4 8 3 3" xfId="51600"/>
    <cellStyle name="Output 4 8 3 4" xfId="51601"/>
    <cellStyle name="Output 4 8 3 5" xfId="51602"/>
    <cellStyle name="Output 4 8 3 6" xfId="51603"/>
    <cellStyle name="Output 4 8 3 7" xfId="51604"/>
    <cellStyle name="Output 4 8 3 8" xfId="51605"/>
    <cellStyle name="Output 4 8 3 9" xfId="51606"/>
    <cellStyle name="Output 4 8 4" xfId="51607"/>
    <cellStyle name="Output 4 8 4 10" xfId="51608"/>
    <cellStyle name="Output 4 8 4 11" xfId="51609"/>
    <cellStyle name="Output 4 8 4 2" xfId="51610"/>
    <cellStyle name="Output 4 8 4 3" xfId="51611"/>
    <cellStyle name="Output 4 8 4 4" xfId="51612"/>
    <cellStyle name="Output 4 8 4 5" xfId="51613"/>
    <cellStyle name="Output 4 8 4 6" xfId="51614"/>
    <cellStyle name="Output 4 8 4 7" xfId="51615"/>
    <cellStyle name="Output 4 8 4 8" xfId="51616"/>
    <cellStyle name="Output 4 8 4 9" xfId="51617"/>
    <cellStyle name="Output 4 8 5" xfId="51618"/>
    <cellStyle name="Output 4 8 6" xfId="51619"/>
    <cellStyle name="Output 4 8 7" xfId="51620"/>
    <cellStyle name="Output 4 8 8" xfId="51621"/>
    <cellStyle name="Output 4 8 9" xfId="51622"/>
    <cellStyle name="Output 4 9" xfId="51623"/>
    <cellStyle name="Output 4 9 10" xfId="51624"/>
    <cellStyle name="Output 4 9 11" xfId="51625"/>
    <cellStyle name="Output 4 9 12" xfId="51626"/>
    <cellStyle name="Output 4 9 2" xfId="51627"/>
    <cellStyle name="Output 4 9 2 10" xfId="51628"/>
    <cellStyle name="Output 4 9 2 11" xfId="51629"/>
    <cellStyle name="Output 4 9 2 2" xfId="51630"/>
    <cellStyle name="Output 4 9 2 2 10" xfId="51631"/>
    <cellStyle name="Output 4 9 2 2 11" xfId="51632"/>
    <cellStyle name="Output 4 9 2 2 2" xfId="51633"/>
    <cellStyle name="Output 4 9 2 2 3" xfId="51634"/>
    <cellStyle name="Output 4 9 2 2 4" xfId="51635"/>
    <cellStyle name="Output 4 9 2 2 5" xfId="51636"/>
    <cellStyle name="Output 4 9 2 2 6" xfId="51637"/>
    <cellStyle name="Output 4 9 2 2 7" xfId="51638"/>
    <cellStyle name="Output 4 9 2 2 8" xfId="51639"/>
    <cellStyle name="Output 4 9 2 2 9" xfId="51640"/>
    <cellStyle name="Output 4 9 2 3" xfId="51641"/>
    <cellStyle name="Output 4 9 2 4" xfId="51642"/>
    <cellStyle name="Output 4 9 2 5" xfId="51643"/>
    <cellStyle name="Output 4 9 2 6" xfId="51644"/>
    <cellStyle name="Output 4 9 2 7" xfId="51645"/>
    <cellStyle name="Output 4 9 2 8" xfId="51646"/>
    <cellStyle name="Output 4 9 2 9" xfId="51647"/>
    <cellStyle name="Output 4 9 3" xfId="51648"/>
    <cellStyle name="Output 4 9 3 10" xfId="51649"/>
    <cellStyle name="Output 4 9 3 11" xfId="51650"/>
    <cellStyle name="Output 4 9 3 2" xfId="51651"/>
    <cellStyle name="Output 4 9 3 3" xfId="51652"/>
    <cellStyle name="Output 4 9 3 4" xfId="51653"/>
    <cellStyle name="Output 4 9 3 5" xfId="51654"/>
    <cellStyle name="Output 4 9 3 6" xfId="51655"/>
    <cellStyle name="Output 4 9 3 7" xfId="51656"/>
    <cellStyle name="Output 4 9 3 8" xfId="51657"/>
    <cellStyle name="Output 4 9 3 9" xfId="51658"/>
    <cellStyle name="Output 4 9 4" xfId="51659"/>
    <cellStyle name="Output 4 9 5" xfId="51660"/>
    <cellStyle name="Output 4 9 6" xfId="51661"/>
    <cellStyle name="Output 4 9 7" xfId="51662"/>
    <cellStyle name="Output 4 9 8" xfId="51663"/>
    <cellStyle name="Output 4 9 9" xfId="51664"/>
    <cellStyle name="Output 5" xfId="51665"/>
    <cellStyle name="Output 5 10" xfId="51666"/>
    <cellStyle name="Output 5 11" xfId="51667"/>
    <cellStyle name="Output 5 12" xfId="51668"/>
    <cellStyle name="Output 5 13" xfId="51669"/>
    <cellStyle name="Output 5 14" xfId="51670"/>
    <cellStyle name="Output 5 2" xfId="51671"/>
    <cellStyle name="Output 5 2 10" xfId="51672"/>
    <cellStyle name="Output 5 2 11" xfId="51673"/>
    <cellStyle name="Output 5 2 12" xfId="51674"/>
    <cellStyle name="Output 5 2 13" xfId="51675"/>
    <cellStyle name="Output 5 2 2" xfId="51676"/>
    <cellStyle name="Output 5 2 2 10" xfId="51677"/>
    <cellStyle name="Output 5 2 2 11" xfId="51678"/>
    <cellStyle name="Output 5 2 2 12" xfId="51679"/>
    <cellStyle name="Output 5 2 2 2" xfId="51680"/>
    <cellStyle name="Output 5 2 2 2 10" xfId="51681"/>
    <cellStyle name="Output 5 2 2 2 11" xfId="51682"/>
    <cellStyle name="Output 5 2 2 2 2" xfId="51683"/>
    <cellStyle name="Output 5 2 2 2 2 10" xfId="51684"/>
    <cellStyle name="Output 5 2 2 2 2 11" xfId="51685"/>
    <cellStyle name="Output 5 2 2 2 2 2" xfId="51686"/>
    <cellStyle name="Output 5 2 2 2 2 3" xfId="51687"/>
    <cellStyle name="Output 5 2 2 2 2 4" xfId="51688"/>
    <cellStyle name="Output 5 2 2 2 2 5" xfId="51689"/>
    <cellStyle name="Output 5 2 2 2 2 6" xfId="51690"/>
    <cellStyle name="Output 5 2 2 2 2 7" xfId="51691"/>
    <cellStyle name="Output 5 2 2 2 2 8" xfId="51692"/>
    <cellStyle name="Output 5 2 2 2 2 9" xfId="51693"/>
    <cellStyle name="Output 5 2 2 2 3" xfId="51694"/>
    <cellStyle name="Output 5 2 2 2 4" xfId="51695"/>
    <cellStyle name="Output 5 2 2 2 5" xfId="51696"/>
    <cellStyle name="Output 5 2 2 2 6" xfId="51697"/>
    <cellStyle name="Output 5 2 2 2 7" xfId="51698"/>
    <cellStyle name="Output 5 2 2 2 8" xfId="51699"/>
    <cellStyle name="Output 5 2 2 2 9" xfId="51700"/>
    <cellStyle name="Output 5 2 2 3" xfId="51701"/>
    <cellStyle name="Output 5 2 2 3 10" xfId="51702"/>
    <cellStyle name="Output 5 2 2 3 11" xfId="51703"/>
    <cellStyle name="Output 5 2 2 3 2" xfId="51704"/>
    <cellStyle name="Output 5 2 2 3 3" xfId="51705"/>
    <cellStyle name="Output 5 2 2 3 4" xfId="51706"/>
    <cellStyle name="Output 5 2 2 3 5" xfId="51707"/>
    <cellStyle name="Output 5 2 2 3 6" xfId="51708"/>
    <cellStyle name="Output 5 2 2 3 7" xfId="51709"/>
    <cellStyle name="Output 5 2 2 3 8" xfId="51710"/>
    <cellStyle name="Output 5 2 2 3 9" xfId="51711"/>
    <cellStyle name="Output 5 2 2 4" xfId="51712"/>
    <cellStyle name="Output 5 2 2 5" xfId="51713"/>
    <cellStyle name="Output 5 2 2 6" xfId="51714"/>
    <cellStyle name="Output 5 2 2 7" xfId="51715"/>
    <cellStyle name="Output 5 2 2 8" xfId="51716"/>
    <cellStyle name="Output 5 2 2 9" xfId="51717"/>
    <cellStyle name="Output 5 2 3" xfId="51718"/>
    <cellStyle name="Output 5 2 3 10" xfId="51719"/>
    <cellStyle name="Output 5 2 3 11" xfId="51720"/>
    <cellStyle name="Output 5 2 3 2" xfId="51721"/>
    <cellStyle name="Output 5 2 3 2 10" xfId="51722"/>
    <cellStyle name="Output 5 2 3 2 11" xfId="51723"/>
    <cellStyle name="Output 5 2 3 2 2" xfId="51724"/>
    <cellStyle name="Output 5 2 3 2 3" xfId="51725"/>
    <cellStyle name="Output 5 2 3 2 4" xfId="51726"/>
    <cellStyle name="Output 5 2 3 2 5" xfId="51727"/>
    <cellStyle name="Output 5 2 3 2 6" xfId="51728"/>
    <cellStyle name="Output 5 2 3 2 7" xfId="51729"/>
    <cellStyle name="Output 5 2 3 2 8" xfId="51730"/>
    <cellStyle name="Output 5 2 3 2 9" xfId="51731"/>
    <cellStyle name="Output 5 2 3 3" xfId="51732"/>
    <cellStyle name="Output 5 2 3 4" xfId="51733"/>
    <cellStyle name="Output 5 2 3 5" xfId="51734"/>
    <cellStyle name="Output 5 2 3 6" xfId="51735"/>
    <cellStyle name="Output 5 2 3 7" xfId="51736"/>
    <cellStyle name="Output 5 2 3 8" xfId="51737"/>
    <cellStyle name="Output 5 2 3 9" xfId="51738"/>
    <cellStyle name="Output 5 2 4" xfId="51739"/>
    <cellStyle name="Output 5 2 4 10" xfId="51740"/>
    <cellStyle name="Output 5 2 4 11" xfId="51741"/>
    <cellStyle name="Output 5 2 4 2" xfId="51742"/>
    <cellStyle name="Output 5 2 4 3" xfId="51743"/>
    <cellStyle name="Output 5 2 4 4" xfId="51744"/>
    <cellStyle name="Output 5 2 4 5" xfId="51745"/>
    <cellStyle name="Output 5 2 4 6" xfId="51746"/>
    <cellStyle name="Output 5 2 4 7" xfId="51747"/>
    <cellStyle name="Output 5 2 4 8" xfId="51748"/>
    <cellStyle name="Output 5 2 4 9" xfId="51749"/>
    <cellStyle name="Output 5 2 5" xfId="51750"/>
    <cellStyle name="Output 5 2 6" xfId="51751"/>
    <cellStyle name="Output 5 2 7" xfId="51752"/>
    <cellStyle name="Output 5 2 8" xfId="51753"/>
    <cellStyle name="Output 5 2 9" xfId="51754"/>
    <cellStyle name="Output 5 3" xfId="51755"/>
    <cellStyle name="Output 5 3 10" xfId="51756"/>
    <cellStyle name="Output 5 3 11" xfId="51757"/>
    <cellStyle name="Output 5 3 12" xfId="51758"/>
    <cellStyle name="Output 5 3 2" xfId="51759"/>
    <cellStyle name="Output 5 3 2 10" xfId="51760"/>
    <cellStyle name="Output 5 3 2 11" xfId="51761"/>
    <cellStyle name="Output 5 3 2 2" xfId="51762"/>
    <cellStyle name="Output 5 3 2 2 10" xfId="51763"/>
    <cellStyle name="Output 5 3 2 2 11" xfId="51764"/>
    <cellStyle name="Output 5 3 2 2 2" xfId="51765"/>
    <cellStyle name="Output 5 3 2 2 3" xfId="51766"/>
    <cellStyle name="Output 5 3 2 2 4" xfId="51767"/>
    <cellStyle name="Output 5 3 2 2 5" xfId="51768"/>
    <cellStyle name="Output 5 3 2 2 6" xfId="51769"/>
    <cellStyle name="Output 5 3 2 2 7" xfId="51770"/>
    <cellStyle name="Output 5 3 2 2 8" xfId="51771"/>
    <cellStyle name="Output 5 3 2 2 9" xfId="51772"/>
    <cellStyle name="Output 5 3 2 3" xfId="51773"/>
    <cellStyle name="Output 5 3 2 4" xfId="51774"/>
    <cellStyle name="Output 5 3 2 5" xfId="51775"/>
    <cellStyle name="Output 5 3 2 6" xfId="51776"/>
    <cellStyle name="Output 5 3 2 7" xfId="51777"/>
    <cellStyle name="Output 5 3 2 8" xfId="51778"/>
    <cellStyle name="Output 5 3 2 9" xfId="51779"/>
    <cellStyle name="Output 5 3 3" xfId="51780"/>
    <cellStyle name="Output 5 3 3 10" xfId="51781"/>
    <cellStyle name="Output 5 3 3 11" xfId="51782"/>
    <cellStyle name="Output 5 3 3 2" xfId="51783"/>
    <cellStyle name="Output 5 3 3 3" xfId="51784"/>
    <cellStyle name="Output 5 3 3 4" xfId="51785"/>
    <cellStyle name="Output 5 3 3 5" xfId="51786"/>
    <cellStyle name="Output 5 3 3 6" xfId="51787"/>
    <cellStyle name="Output 5 3 3 7" xfId="51788"/>
    <cellStyle name="Output 5 3 3 8" xfId="51789"/>
    <cellStyle name="Output 5 3 3 9" xfId="51790"/>
    <cellStyle name="Output 5 3 4" xfId="51791"/>
    <cellStyle name="Output 5 3 5" xfId="51792"/>
    <cellStyle name="Output 5 3 6" xfId="51793"/>
    <cellStyle name="Output 5 3 7" xfId="51794"/>
    <cellStyle name="Output 5 3 8" xfId="51795"/>
    <cellStyle name="Output 5 3 9" xfId="51796"/>
    <cellStyle name="Output 5 4" xfId="51797"/>
    <cellStyle name="Output 5 4 10" xfId="51798"/>
    <cellStyle name="Output 5 4 11" xfId="51799"/>
    <cellStyle name="Output 5 4 2" xfId="51800"/>
    <cellStyle name="Output 5 4 2 10" xfId="51801"/>
    <cellStyle name="Output 5 4 2 11" xfId="51802"/>
    <cellStyle name="Output 5 4 2 2" xfId="51803"/>
    <cellStyle name="Output 5 4 2 3" xfId="51804"/>
    <cellStyle name="Output 5 4 2 4" xfId="51805"/>
    <cellStyle name="Output 5 4 2 5" xfId="51806"/>
    <cellStyle name="Output 5 4 2 6" xfId="51807"/>
    <cellStyle name="Output 5 4 2 7" xfId="51808"/>
    <cellStyle name="Output 5 4 2 8" xfId="51809"/>
    <cellStyle name="Output 5 4 2 9" xfId="51810"/>
    <cellStyle name="Output 5 4 3" xfId="51811"/>
    <cellStyle name="Output 5 4 4" xfId="51812"/>
    <cellStyle name="Output 5 4 5" xfId="51813"/>
    <cellStyle name="Output 5 4 6" xfId="51814"/>
    <cellStyle name="Output 5 4 7" xfId="51815"/>
    <cellStyle name="Output 5 4 8" xfId="51816"/>
    <cellStyle name="Output 5 4 9" xfId="51817"/>
    <cellStyle name="Output 5 5" xfId="51818"/>
    <cellStyle name="Output 5 5 10" xfId="51819"/>
    <cellStyle name="Output 5 5 11" xfId="51820"/>
    <cellStyle name="Output 5 5 2" xfId="51821"/>
    <cellStyle name="Output 5 5 3" xfId="51822"/>
    <cellStyle name="Output 5 5 4" xfId="51823"/>
    <cellStyle name="Output 5 5 5" xfId="51824"/>
    <cellStyle name="Output 5 5 6" xfId="51825"/>
    <cellStyle name="Output 5 5 7" xfId="51826"/>
    <cellStyle name="Output 5 5 8" xfId="51827"/>
    <cellStyle name="Output 5 5 9" xfId="51828"/>
    <cellStyle name="Output 5 6" xfId="51829"/>
    <cellStyle name="Output 5 7" xfId="51830"/>
    <cellStyle name="Output 5 8" xfId="51831"/>
    <cellStyle name="Output 5 9" xfId="51832"/>
    <cellStyle name="Output 6" xfId="51833"/>
    <cellStyle name="Output 6 10" xfId="51834"/>
    <cellStyle name="Output 6 11" xfId="51835"/>
    <cellStyle name="Output 6 12" xfId="51836"/>
    <cellStyle name="Output 6 13" xfId="51837"/>
    <cellStyle name="Output 6 2" xfId="51838"/>
    <cellStyle name="Output 6 2 10" xfId="51839"/>
    <cellStyle name="Output 6 2 11" xfId="51840"/>
    <cellStyle name="Output 6 2 12" xfId="51841"/>
    <cellStyle name="Output 6 2 2" xfId="51842"/>
    <cellStyle name="Output 6 2 2 10" xfId="51843"/>
    <cellStyle name="Output 6 2 2 11" xfId="51844"/>
    <cellStyle name="Output 6 2 2 2" xfId="51845"/>
    <cellStyle name="Output 6 2 2 2 10" xfId="51846"/>
    <cellStyle name="Output 6 2 2 2 11" xfId="51847"/>
    <cellStyle name="Output 6 2 2 2 2" xfId="51848"/>
    <cellStyle name="Output 6 2 2 2 3" xfId="51849"/>
    <cellStyle name="Output 6 2 2 2 4" xfId="51850"/>
    <cellStyle name="Output 6 2 2 2 5" xfId="51851"/>
    <cellStyle name="Output 6 2 2 2 6" xfId="51852"/>
    <cellStyle name="Output 6 2 2 2 7" xfId="51853"/>
    <cellStyle name="Output 6 2 2 2 8" xfId="51854"/>
    <cellStyle name="Output 6 2 2 2 9" xfId="51855"/>
    <cellStyle name="Output 6 2 2 3" xfId="51856"/>
    <cellStyle name="Output 6 2 2 4" xfId="51857"/>
    <cellStyle name="Output 6 2 2 5" xfId="51858"/>
    <cellStyle name="Output 6 2 2 6" xfId="51859"/>
    <cellStyle name="Output 6 2 2 7" xfId="51860"/>
    <cellStyle name="Output 6 2 2 8" xfId="51861"/>
    <cellStyle name="Output 6 2 2 9" xfId="51862"/>
    <cellStyle name="Output 6 2 3" xfId="51863"/>
    <cellStyle name="Output 6 2 3 10" xfId="51864"/>
    <cellStyle name="Output 6 2 3 11" xfId="51865"/>
    <cellStyle name="Output 6 2 3 2" xfId="51866"/>
    <cellStyle name="Output 6 2 3 3" xfId="51867"/>
    <cellStyle name="Output 6 2 3 4" xfId="51868"/>
    <cellStyle name="Output 6 2 3 5" xfId="51869"/>
    <cellStyle name="Output 6 2 3 6" xfId="51870"/>
    <cellStyle name="Output 6 2 3 7" xfId="51871"/>
    <cellStyle name="Output 6 2 3 8" xfId="51872"/>
    <cellStyle name="Output 6 2 3 9" xfId="51873"/>
    <cellStyle name="Output 6 2 4" xfId="51874"/>
    <cellStyle name="Output 6 2 5" xfId="51875"/>
    <cellStyle name="Output 6 2 6" xfId="51876"/>
    <cellStyle name="Output 6 2 7" xfId="51877"/>
    <cellStyle name="Output 6 2 8" xfId="51878"/>
    <cellStyle name="Output 6 2 9" xfId="51879"/>
    <cellStyle name="Output 6 3" xfId="51880"/>
    <cellStyle name="Output 6 3 10" xfId="51881"/>
    <cellStyle name="Output 6 3 11" xfId="51882"/>
    <cellStyle name="Output 6 3 2" xfId="51883"/>
    <cellStyle name="Output 6 3 2 10" xfId="51884"/>
    <cellStyle name="Output 6 3 2 11" xfId="51885"/>
    <cellStyle name="Output 6 3 2 2" xfId="51886"/>
    <cellStyle name="Output 6 3 2 3" xfId="51887"/>
    <cellStyle name="Output 6 3 2 4" xfId="51888"/>
    <cellStyle name="Output 6 3 2 5" xfId="51889"/>
    <cellStyle name="Output 6 3 2 6" xfId="51890"/>
    <cellStyle name="Output 6 3 2 7" xfId="51891"/>
    <cellStyle name="Output 6 3 2 8" xfId="51892"/>
    <cellStyle name="Output 6 3 2 9" xfId="51893"/>
    <cellStyle name="Output 6 3 3" xfId="51894"/>
    <cellStyle name="Output 6 3 4" xfId="51895"/>
    <cellStyle name="Output 6 3 5" xfId="51896"/>
    <cellStyle name="Output 6 3 6" xfId="51897"/>
    <cellStyle name="Output 6 3 7" xfId="51898"/>
    <cellStyle name="Output 6 3 8" xfId="51899"/>
    <cellStyle name="Output 6 3 9" xfId="51900"/>
    <cellStyle name="Output 6 4" xfId="51901"/>
    <cellStyle name="Output 6 4 10" xfId="51902"/>
    <cellStyle name="Output 6 4 11" xfId="51903"/>
    <cellStyle name="Output 6 4 2" xfId="51904"/>
    <cellStyle name="Output 6 4 3" xfId="51905"/>
    <cellStyle name="Output 6 4 4" xfId="51906"/>
    <cellStyle name="Output 6 4 5" xfId="51907"/>
    <cellStyle name="Output 6 4 6" xfId="51908"/>
    <cellStyle name="Output 6 4 7" xfId="51909"/>
    <cellStyle name="Output 6 4 8" xfId="51910"/>
    <cellStyle name="Output 6 4 9" xfId="51911"/>
    <cellStyle name="Output 6 5" xfId="51912"/>
    <cellStyle name="Output 6 6" xfId="51913"/>
    <cellStyle name="Output 6 7" xfId="51914"/>
    <cellStyle name="Output 6 8" xfId="51915"/>
    <cellStyle name="Output 6 9" xfId="51916"/>
    <cellStyle name="Output 7" xfId="51917"/>
    <cellStyle name="Output 7 10" xfId="51918"/>
    <cellStyle name="Output 7 11" xfId="51919"/>
    <cellStyle name="Output 7 12" xfId="51920"/>
    <cellStyle name="Output 7 13" xfId="51921"/>
    <cellStyle name="Output 7 2" xfId="51922"/>
    <cellStyle name="Output 7 2 10" xfId="51923"/>
    <cellStyle name="Output 7 2 11" xfId="51924"/>
    <cellStyle name="Output 7 2 12" xfId="51925"/>
    <cellStyle name="Output 7 2 2" xfId="51926"/>
    <cellStyle name="Output 7 2 2 10" xfId="51927"/>
    <cellStyle name="Output 7 2 2 11" xfId="51928"/>
    <cellStyle name="Output 7 2 2 2" xfId="51929"/>
    <cellStyle name="Output 7 2 2 2 10" xfId="51930"/>
    <cellStyle name="Output 7 2 2 2 11" xfId="51931"/>
    <cellStyle name="Output 7 2 2 2 2" xfId="51932"/>
    <cellStyle name="Output 7 2 2 2 3" xfId="51933"/>
    <cellStyle name="Output 7 2 2 2 4" xfId="51934"/>
    <cellStyle name="Output 7 2 2 2 5" xfId="51935"/>
    <cellStyle name="Output 7 2 2 2 6" xfId="51936"/>
    <cellStyle name="Output 7 2 2 2 7" xfId="51937"/>
    <cellStyle name="Output 7 2 2 2 8" xfId="51938"/>
    <cellStyle name="Output 7 2 2 2 9" xfId="51939"/>
    <cellStyle name="Output 7 2 2 3" xfId="51940"/>
    <cellStyle name="Output 7 2 2 4" xfId="51941"/>
    <cellStyle name="Output 7 2 2 5" xfId="51942"/>
    <cellStyle name="Output 7 2 2 6" xfId="51943"/>
    <cellStyle name="Output 7 2 2 7" xfId="51944"/>
    <cellStyle name="Output 7 2 2 8" xfId="51945"/>
    <cellStyle name="Output 7 2 2 9" xfId="51946"/>
    <cellStyle name="Output 7 2 3" xfId="51947"/>
    <cellStyle name="Output 7 2 3 10" xfId="51948"/>
    <cellStyle name="Output 7 2 3 11" xfId="51949"/>
    <cellStyle name="Output 7 2 3 2" xfId="51950"/>
    <cellStyle name="Output 7 2 3 3" xfId="51951"/>
    <cellStyle name="Output 7 2 3 4" xfId="51952"/>
    <cellStyle name="Output 7 2 3 5" xfId="51953"/>
    <cellStyle name="Output 7 2 3 6" xfId="51954"/>
    <cellStyle name="Output 7 2 3 7" xfId="51955"/>
    <cellStyle name="Output 7 2 3 8" xfId="51956"/>
    <cellStyle name="Output 7 2 3 9" xfId="51957"/>
    <cellStyle name="Output 7 2 4" xfId="51958"/>
    <cellStyle name="Output 7 2 5" xfId="51959"/>
    <cellStyle name="Output 7 2 6" xfId="51960"/>
    <cellStyle name="Output 7 2 7" xfId="51961"/>
    <cellStyle name="Output 7 2 8" xfId="51962"/>
    <cellStyle name="Output 7 2 9" xfId="51963"/>
    <cellStyle name="Output 7 3" xfId="51964"/>
    <cellStyle name="Output 7 3 10" xfId="51965"/>
    <cellStyle name="Output 7 3 11" xfId="51966"/>
    <cellStyle name="Output 7 3 2" xfId="51967"/>
    <cellStyle name="Output 7 3 2 10" xfId="51968"/>
    <cellStyle name="Output 7 3 2 11" xfId="51969"/>
    <cellStyle name="Output 7 3 2 2" xfId="51970"/>
    <cellStyle name="Output 7 3 2 3" xfId="51971"/>
    <cellStyle name="Output 7 3 2 4" xfId="51972"/>
    <cellStyle name="Output 7 3 2 5" xfId="51973"/>
    <cellStyle name="Output 7 3 2 6" xfId="51974"/>
    <cellStyle name="Output 7 3 2 7" xfId="51975"/>
    <cellStyle name="Output 7 3 2 8" xfId="51976"/>
    <cellStyle name="Output 7 3 2 9" xfId="51977"/>
    <cellStyle name="Output 7 3 3" xfId="51978"/>
    <cellStyle name="Output 7 3 4" xfId="51979"/>
    <cellStyle name="Output 7 3 5" xfId="51980"/>
    <cellStyle name="Output 7 3 6" xfId="51981"/>
    <cellStyle name="Output 7 3 7" xfId="51982"/>
    <cellStyle name="Output 7 3 8" xfId="51983"/>
    <cellStyle name="Output 7 3 9" xfId="51984"/>
    <cellStyle name="Output 7 4" xfId="51985"/>
    <cellStyle name="Output 7 4 10" xfId="51986"/>
    <cellStyle name="Output 7 4 11" xfId="51987"/>
    <cellStyle name="Output 7 4 2" xfId="51988"/>
    <cellStyle name="Output 7 4 3" xfId="51989"/>
    <cellStyle name="Output 7 4 4" xfId="51990"/>
    <cellStyle name="Output 7 4 5" xfId="51991"/>
    <cellStyle name="Output 7 4 6" xfId="51992"/>
    <cellStyle name="Output 7 4 7" xfId="51993"/>
    <cellStyle name="Output 7 4 8" xfId="51994"/>
    <cellStyle name="Output 7 4 9" xfId="51995"/>
    <cellStyle name="Output 7 5" xfId="51996"/>
    <cellStyle name="Output 7 6" xfId="51997"/>
    <cellStyle name="Output 7 7" xfId="51998"/>
    <cellStyle name="Output 7 8" xfId="51999"/>
    <cellStyle name="Output 7 9" xfId="52000"/>
    <cellStyle name="Output 8" xfId="52001"/>
    <cellStyle name="Output 8 10" xfId="52002"/>
    <cellStyle name="Output 8 11" xfId="52003"/>
    <cellStyle name="Output 8 12" xfId="52004"/>
    <cellStyle name="Output 8 13" xfId="52005"/>
    <cellStyle name="Output 8 2" xfId="52006"/>
    <cellStyle name="Output 8 2 10" xfId="52007"/>
    <cellStyle name="Output 8 2 11" xfId="52008"/>
    <cellStyle name="Output 8 2 12" xfId="52009"/>
    <cellStyle name="Output 8 2 2" xfId="52010"/>
    <cellStyle name="Output 8 2 2 10" xfId="52011"/>
    <cellStyle name="Output 8 2 2 11" xfId="52012"/>
    <cellStyle name="Output 8 2 2 2" xfId="52013"/>
    <cellStyle name="Output 8 2 2 2 10" xfId="52014"/>
    <cellStyle name="Output 8 2 2 2 11" xfId="52015"/>
    <cellStyle name="Output 8 2 2 2 2" xfId="52016"/>
    <cellStyle name="Output 8 2 2 2 3" xfId="52017"/>
    <cellStyle name="Output 8 2 2 2 4" xfId="52018"/>
    <cellStyle name="Output 8 2 2 2 5" xfId="52019"/>
    <cellStyle name="Output 8 2 2 2 6" xfId="52020"/>
    <cellStyle name="Output 8 2 2 2 7" xfId="52021"/>
    <cellStyle name="Output 8 2 2 2 8" xfId="52022"/>
    <cellStyle name="Output 8 2 2 2 9" xfId="52023"/>
    <cellStyle name="Output 8 2 2 3" xfId="52024"/>
    <cellStyle name="Output 8 2 2 4" xfId="52025"/>
    <cellStyle name="Output 8 2 2 5" xfId="52026"/>
    <cellStyle name="Output 8 2 2 6" xfId="52027"/>
    <cellStyle name="Output 8 2 2 7" xfId="52028"/>
    <cellStyle name="Output 8 2 2 8" xfId="52029"/>
    <cellStyle name="Output 8 2 2 9" xfId="52030"/>
    <cellStyle name="Output 8 2 3" xfId="52031"/>
    <cellStyle name="Output 8 2 3 10" xfId="52032"/>
    <cellStyle name="Output 8 2 3 11" xfId="52033"/>
    <cellStyle name="Output 8 2 3 2" xfId="52034"/>
    <cellStyle name="Output 8 2 3 3" xfId="52035"/>
    <cellStyle name="Output 8 2 3 4" xfId="52036"/>
    <cellStyle name="Output 8 2 3 5" xfId="52037"/>
    <cellStyle name="Output 8 2 3 6" xfId="52038"/>
    <cellStyle name="Output 8 2 3 7" xfId="52039"/>
    <cellStyle name="Output 8 2 3 8" xfId="52040"/>
    <cellStyle name="Output 8 2 3 9" xfId="52041"/>
    <cellStyle name="Output 8 2 4" xfId="52042"/>
    <cellStyle name="Output 8 2 5" xfId="52043"/>
    <cellStyle name="Output 8 2 6" xfId="52044"/>
    <cellStyle name="Output 8 2 7" xfId="52045"/>
    <cellStyle name="Output 8 2 8" xfId="52046"/>
    <cellStyle name="Output 8 2 9" xfId="52047"/>
    <cellStyle name="Output 8 3" xfId="52048"/>
    <cellStyle name="Output 8 3 10" xfId="52049"/>
    <cellStyle name="Output 8 3 11" xfId="52050"/>
    <cellStyle name="Output 8 3 2" xfId="52051"/>
    <cellStyle name="Output 8 3 2 10" xfId="52052"/>
    <cellStyle name="Output 8 3 2 11" xfId="52053"/>
    <cellStyle name="Output 8 3 2 2" xfId="52054"/>
    <cellStyle name="Output 8 3 2 3" xfId="52055"/>
    <cellStyle name="Output 8 3 2 4" xfId="52056"/>
    <cellStyle name="Output 8 3 2 5" xfId="52057"/>
    <cellStyle name="Output 8 3 2 6" xfId="52058"/>
    <cellStyle name="Output 8 3 2 7" xfId="52059"/>
    <cellStyle name="Output 8 3 2 8" xfId="52060"/>
    <cellStyle name="Output 8 3 2 9" xfId="52061"/>
    <cellStyle name="Output 8 3 3" xfId="52062"/>
    <cellStyle name="Output 8 3 4" xfId="52063"/>
    <cellStyle name="Output 8 3 5" xfId="52064"/>
    <cellStyle name="Output 8 3 6" xfId="52065"/>
    <cellStyle name="Output 8 3 7" xfId="52066"/>
    <cellStyle name="Output 8 3 8" xfId="52067"/>
    <cellStyle name="Output 8 3 9" xfId="52068"/>
    <cellStyle name="Output 8 4" xfId="52069"/>
    <cellStyle name="Output 8 4 10" xfId="52070"/>
    <cellStyle name="Output 8 4 11" xfId="52071"/>
    <cellStyle name="Output 8 4 2" xfId="52072"/>
    <cellStyle name="Output 8 4 3" xfId="52073"/>
    <cellStyle name="Output 8 4 4" xfId="52074"/>
    <cellStyle name="Output 8 4 5" xfId="52075"/>
    <cellStyle name="Output 8 4 6" xfId="52076"/>
    <cellStyle name="Output 8 4 7" xfId="52077"/>
    <cellStyle name="Output 8 4 8" xfId="52078"/>
    <cellStyle name="Output 8 4 9" xfId="52079"/>
    <cellStyle name="Output 8 5" xfId="52080"/>
    <cellStyle name="Output 8 6" xfId="52081"/>
    <cellStyle name="Output 8 7" xfId="52082"/>
    <cellStyle name="Output 8 8" xfId="52083"/>
    <cellStyle name="Output 8 9" xfId="52084"/>
    <cellStyle name="Output 9" xfId="52085"/>
    <cellStyle name="Output 9 10" xfId="52086"/>
    <cellStyle name="Output 9 11" xfId="52087"/>
    <cellStyle name="Output 9 12" xfId="52088"/>
    <cellStyle name="Output 9 13" xfId="52089"/>
    <cellStyle name="Output 9 2" xfId="52090"/>
    <cellStyle name="Output 9 2 10" xfId="52091"/>
    <cellStyle name="Output 9 2 11" xfId="52092"/>
    <cellStyle name="Output 9 2 12" xfId="52093"/>
    <cellStyle name="Output 9 2 2" xfId="52094"/>
    <cellStyle name="Output 9 2 2 10" xfId="52095"/>
    <cellStyle name="Output 9 2 2 11" xfId="52096"/>
    <cellStyle name="Output 9 2 2 2" xfId="52097"/>
    <cellStyle name="Output 9 2 2 2 10" xfId="52098"/>
    <cellStyle name="Output 9 2 2 2 11" xfId="52099"/>
    <cellStyle name="Output 9 2 2 2 2" xfId="52100"/>
    <cellStyle name="Output 9 2 2 2 3" xfId="52101"/>
    <cellStyle name="Output 9 2 2 2 4" xfId="52102"/>
    <cellStyle name="Output 9 2 2 2 5" xfId="52103"/>
    <cellStyle name="Output 9 2 2 2 6" xfId="52104"/>
    <cellStyle name="Output 9 2 2 2 7" xfId="52105"/>
    <cellStyle name="Output 9 2 2 2 8" xfId="52106"/>
    <cellStyle name="Output 9 2 2 2 9" xfId="52107"/>
    <cellStyle name="Output 9 2 2 3" xfId="52108"/>
    <cellStyle name="Output 9 2 2 4" xfId="52109"/>
    <cellStyle name="Output 9 2 2 5" xfId="52110"/>
    <cellStyle name="Output 9 2 2 6" xfId="52111"/>
    <cellStyle name="Output 9 2 2 7" xfId="52112"/>
    <cellStyle name="Output 9 2 2 8" xfId="52113"/>
    <cellStyle name="Output 9 2 2 9" xfId="52114"/>
    <cellStyle name="Output 9 2 3" xfId="52115"/>
    <cellStyle name="Output 9 2 3 10" xfId="52116"/>
    <cellStyle name="Output 9 2 3 11" xfId="52117"/>
    <cellStyle name="Output 9 2 3 2" xfId="52118"/>
    <cellStyle name="Output 9 2 3 3" xfId="52119"/>
    <cellStyle name="Output 9 2 3 4" xfId="52120"/>
    <cellStyle name="Output 9 2 3 5" xfId="52121"/>
    <cellStyle name="Output 9 2 3 6" xfId="52122"/>
    <cellStyle name="Output 9 2 3 7" xfId="52123"/>
    <cellStyle name="Output 9 2 3 8" xfId="52124"/>
    <cellStyle name="Output 9 2 3 9" xfId="52125"/>
    <cellStyle name="Output 9 2 4" xfId="52126"/>
    <cellStyle name="Output 9 2 5" xfId="52127"/>
    <cellStyle name="Output 9 2 6" xfId="52128"/>
    <cellStyle name="Output 9 2 7" xfId="52129"/>
    <cellStyle name="Output 9 2 8" xfId="52130"/>
    <cellStyle name="Output 9 2 9" xfId="52131"/>
    <cellStyle name="Output 9 3" xfId="52132"/>
    <cellStyle name="Output 9 3 10" xfId="52133"/>
    <cellStyle name="Output 9 3 11" xfId="52134"/>
    <cellStyle name="Output 9 3 2" xfId="52135"/>
    <cellStyle name="Output 9 3 2 10" xfId="52136"/>
    <cellStyle name="Output 9 3 2 11" xfId="52137"/>
    <cellStyle name="Output 9 3 2 2" xfId="52138"/>
    <cellStyle name="Output 9 3 2 3" xfId="52139"/>
    <cellStyle name="Output 9 3 2 4" xfId="52140"/>
    <cellStyle name="Output 9 3 2 5" xfId="52141"/>
    <cellStyle name="Output 9 3 2 6" xfId="52142"/>
    <cellStyle name="Output 9 3 2 7" xfId="52143"/>
    <cellStyle name="Output 9 3 2 8" xfId="52144"/>
    <cellStyle name="Output 9 3 2 9" xfId="52145"/>
    <cellStyle name="Output 9 3 3" xfId="52146"/>
    <cellStyle name="Output 9 3 4" xfId="52147"/>
    <cellStyle name="Output 9 3 5" xfId="52148"/>
    <cellStyle name="Output 9 3 6" xfId="52149"/>
    <cellStyle name="Output 9 3 7" xfId="52150"/>
    <cellStyle name="Output 9 3 8" xfId="52151"/>
    <cellStyle name="Output 9 3 9" xfId="52152"/>
    <cellStyle name="Output 9 4" xfId="52153"/>
    <cellStyle name="Output 9 4 10" xfId="52154"/>
    <cellStyle name="Output 9 4 11" xfId="52155"/>
    <cellStyle name="Output 9 4 2" xfId="52156"/>
    <cellStyle name="Output 9 4 3" xfId="52157"/>
    <cellStyle name="Output 9 4 4" xfId="52158"/>
    <cellStyle name="Output 9 4 5" xfId="52159"/>
    <cellStyle name="Output 9 4 6" xfId="52160"/>
    <cellStyle name="Output 9 4 7" xfId="52161"/>
    <cellStyle name="Output 9 4 8" xfId="52162"/>
    <cellStyle name="Output 9 4 9" xfId="52163"/>
    <cellStyle name="Output 9 5" xfId="52164"/>
    <cellStyle name="Output 9 6" xfId="52165"/>
    <cellStyle name="Output 9 7" xfId="52166"/>
    <cellStyle name="Output 9 8" xfId="52167"/>
    <cellStyle name="Output 9 9" xfId="52168"/>
    <cellStyle name="OUTPUT AMOUNTS" xfId="52169"/>
    <cellStyle name="Output Company Name" xfId="52170"/>
    <cellStyle name="Output Forecast Currency" xfId="52171"/>
    <cellStyle name="Output Forecast Date" xfId="52172"/>
    <cellStyle name="Output Forecast Multiple" xfId="52173"/>
    <cellStyle name="Output Forecast Number" xfId="52174"/>
    <cellStyle name="Output Forecast Percentage" xfId="52175"/>
    <cellStyle name="Output Forecast Period Title" xfId="52176"/>
    <cellStyle name="Output Forecast Year" xfId="52177"/>
    <cellStyle name="Output Heading 1" xfId="52178"/>
    <cellStyle name="Output Heading 2" xfId="52179"/>
    <cellStyle name="Output Heading 3" xfId="52180"/>
    <cellStyle name="Output Heading 4" xfId="52181"/>
    <cellStyle name="Output Middle Currency" xfId="52182"/>
    <cellStyle name="Output Middle Date" xfId="52183"/>
    <cellStyle name="Output Middle Multiple" xfId="52184"/>
    <cellStyle name="Output Middle Number" xfId="52185"/>
    <cellStyle name="Output Middle Percentage" xfId="52186"/>
    <cellStyle name="Output Middle Title / Name" xfId="52187"/>
    <cellStyle name="Output Middle Year" xfId="52188"/>
    <cellStyle name="Output Sheet Title" xfId="52189"/>
    <cellStyle name="Page Number" xfId="52190"/>
    <cellStyle name="Percent" xfId="3" builtinId="5" hidden="1"/>
    <cellStyle name="Percent [2]" xfId="52191"/>
    <cellStyle name="Percent [2] 2" xfId="52192"/>
    <cellStyle name="Percent 10" xfId="52193"/>
    <cellStyle name="Percent 10 2" xfId="52194"/>
    <cellStyle name="Percent 100" xfId="52195"/>
    <cellStyle name="Percent 100 2" xfId="52196"/>
    <cellStyle name="Percent 100 2 2" xfId="52197"/>
    <cellStyle name="Percent 100 2 2 2" xfId="52198"/>
    <cellStyle name="Percent 100 2 2 2 2" xfId="52199"/>
    <cellStyle name="Percent 100 2 2 2 3" xfId="52200"/>
    <cellStyle name="Percent 100 2 2 2 4" xfId="52201"/>
    <cellStyle name="Percent 100 2 2 2 5" xfId="52202"/>
    <cellStyle name="Percent 100 2 2 2 6" xfId="52203"/>
    <cellStyle name="Percent 100 2 2 3" xfId="52204"/>
    <cellStyle name="Percent 100 2 2 4" xfId="52205"/>
    <cellStyle name="Percent 100 2 2 5" xfId="52206"/>
    <cellStyle name="Percent 100 2 2 6" xfId="52207"/>
    <cellStyle name="Percent 100 2 2 7" xfId="52208"/>
    <cellStyle name="Percent 100 2 3" xfId="52209"/>
    <cellStyle name="Percent 100 2 3 2" xfId="52210"/>
    <cellStyle name="Percent 100 2 3 3" xfId="52211"/>
    <cellStyle name="Percent 100 2 3 4" xfId="52212"/>
    <cellStyle name="Percent 100 2 3 5" xfId="52213"/>
    <cellStyle name="Percent 100 2 3 6" xfId="52214"/>
    <cellStyle name="Percent 100 2 4" xfId="52215"/>
    <cellStyle name="Percent 100 2 5" xfId="52216"/>
    <cellStyle name="Percent 100 2 6" xfId="52217"/>
    <cellStyle name="Percent 100 2 7" xfId="52218"/>
    <cellStyle name="Percent 100 2 8" xfId="52219"/>
    <cellStyle name="Percent 100 3" xfId="52220"/>
    <cellStyle name="Percent 100 3 2" xfId="52221"/>
    <cellStyle name="Percent 100 3 2 2" xfId="52222"/>
    <cellStyle name="Percent 100 3 2 3" xfId="52223"/>
    <cellStyle name="Percent 100 3 2 4" xfId="52224"/>
    <cellStyle name="Percent 100 3 2 5" xfId="52225"/>
    <cellStyle name="Percent 100 3 2 6" xfId="52226"/>
    <cellStyle name="Percent 100 3 3" xfId="52227"/>
    <cellStyle name="Percent 100 3 4" xfId="52228"/>
    <cellStyle name="Percent 100 3 5" xfId="52229"/>
    <cellStyle name="Percent 100 3 6" xfId="52230"/>
    <cellStyle name="Percent 100 3 7" xfId="52231"/>
    <cellStyle name="Percent 100 4" xfId="52232"/>
    <cellStyle name="Percent 100 4 2" xfId="52233"/>
    <cellStyle name="Percent 100 4 3" xfId="52234"/>
    <cellStyle name="Percent 100 4 4" xfId="52235"/>
    <cellStyle name="Percent 100 4 5" xfId="52236"/>
    <cellStyle name="Percent 100 4 6" xfId="52237"/>
    <cellStyle name="Percent 100 5" xfId="52238"/>
    <cellStyle name="Percent 100 6" xfId="52239"/>
    <cellStyle name="Percent 100 7" xfId="52240"/>
    <cellStyle name="Percent 100 8" xfId="52241"/>
    <cellStyle name="Percent 100 9" xfId="52242"/>
    <cellStyle name="Percent 101" xfId="52243"/>
    <cellStyle name="Percent 102" xfId="52244"/>
    <cellStyle name="Percent 103" xfId="52245"/>
    <cellStyle name="Percent 104" xfId="52246"/>
    <cellStyle name="Percent 104 2" xfId="52247"/>
    <cellStyle name="Percent 105" xfId="52248"/>
    <cellStyle name="Percent 105 2" xfId="52249"/>
    <cellStyle name="Percent 106" xfId="52250"/>
    <cellStyle name="Percent 106 2" xfId="52251"/>
    <cellStyle name="Percent 106 2 2" xfId="52252"/>
    <cellStyle name="Percent 106 2 2 2" xfId="52253"/>
    <cellStyle name="Percent 106 2 2 2 2" xfId="52254"/>
    <cellStyle name="Percent 106 2 2 2 3" xfId="52255"/>
    <cellStyle name="Percent 106 2 2 2 4" xfId="52256"/>
    <cellStyle name="Percent 106 2 2 2 5" xfId="52257"/>
    <cellStyle name="Percent 106 2 2 2 6" xfId="52258"/>
    <cellStyle name="Percent 106 2 2 3" xfId="52259"/>
    <cellStyle name="Percent 106 2 2 4" xfId="52260"/>
    <cellStyle name="Percent 106 2 2 5" xfId="52261"/>
    <cellStyle name="Percent 106 2 2 6" xfId="52262"/>
    <cellStyle name="Percent 106 2 2 7" xfId="52263"/>
    <cellStyle name="Percent 106 2 3" xfId="52264"/>
    <cellStyle name="Percent 106 2 3 2" xfId="52265"/>
    <cellStyle name="Percent 106 2 3 3" xfId="52266"/>
    <cellStyle name="Percent 106 2 3 4" xfId="52267"/>
    <cellStyle name="Percent 106 2 3 5" xfId="52268"/>
    <cellStyle name="Percent 106 2 3 6" xfId="52269"/>
    <cellStyle name="Percent 106 2 4" xfId="52270"/>
    <cellStyle name="Percent 106 2 5" xfId="52271"/>
    <cellStyle name="Percent 106 2 6" xfId="52272"/>
    <cellStyle name="Percent 106 2 7" xfId="52273"/>
    <cellStyle name="Percent 106 2 8" xfId="52274"/>
    <cellStyle name="Percent 106 3" xfId="52275"/>
    <cellStyle name="Percent 106 3 2" xfId="52276"/>
    <cellStyle name="Percent 106 3 2 2" xfId="52277"/>
    <cellStyle name="Percent 106 3 2 3" xfId="52278"/>
    <cellStyle name="Percent 106 3 2 4" xfId="52279"/>
    <cellStyle name="Percent 106 3 2 5" xfId="52280"/>
    <cellStyle name="Percent 106 3 2 6" xfId="52281"/>
    <cellStyle name="Percent 106 3 3" xfId="52282"/>
    <cellStyle name="Percent 106 3 4" xfId="52283"/>
    <cellStyle name="Percent 106 3 5" xfId="52284"/>
    <cellStyle name="Percent 106 3 6" xfId="52285"/>
    <cellStyle name="Percent 106 3 7" xfId="52286"/>
    <cellStyle name="Percent 106 4" xfId="52287"/>
    <cellStyle name="Percent 106 4 2" xfId="52288"/>
    <cellStyle name="Percent 106 4 3" xfId="52289"/>
    <cellStyle name="Percent 106 4 4" xfId="52290"/>
    <cellStyle name="Percent 106 4 5" xfId="52291"/>
    <cellStyle name="Percent 106 4 6" xfId="52292"/>
    <cellStyle name="Percent 106 5" xfId="52293"/>
    <cellStyle name="Percent 106 6" xfId="52294"/>
    <cellStyle name="Percent 106 7" xfId="52295"/>
    <cellStyle name="Percent 106 8" xfId="52296"/>
    <cellStyle name="Percent 106 9" xfId="52297"/>
    <cellStyle name="Percent 107" xfId="52298"/>
    <cellStyle name="Percent 107 2" xfId="52299"/>
    <cellStyle name="Percent 107 2 2" xfId="52300"/>
    <cellStyle name="Percent 107 2 2 2" xfId="52301"/>
    <cellStyle name="Percent 107 2 2 2 2" xfId="52302"/>
    <cellStyle name="Percent 107 2 2 2 3" xfId="52303"/>
    <cellStyle name="Percent 107 2 2 2 4" xfId="52304"/>
    <cellStyle name="Percent 107 2 2 2 5" xfId="52305"/>
    <cellStyle name="Percent 107 2 2 2 6" xfId="52306"/>
    <cellStyle name="Percent 107 2 2 3" xfId="52307"/>
    <cellStyle name="Percent 107 2 2 4" xfId="52308"/>
    <cellStyle name="Percent 107 2 2 5" xfId="52309"/>
    <cellStyle name="Percent 107 2 2 6" xfId="52310"/>
    <cellStyle name="Percent 107 2 2 7" xfId="52311"/>
    <cellStyle name="Percent 107 2 3" xfId="52312"/>
    <cellStyle name="Percent 107 2 3 2" xfId="52313"/>
    <cellStyle name="Percent 107 2 3 3" xfId="52314"/>
    <cellStyle name="Percent 107 2 3 4" xfId="52315"/>
    <cellStyle name="Percent 107 2 3 5" xfId="52316"/>
    <cellStyle name="Percent 107 2 3 6" xfId="52317"/>
    <cellStyle name="Percent 107 2 4" xfId="52318"/>
    <cellStyle name="Percent 107 2 5" xfId="52319"/>
    <cellStyle name="Percent 107 2 6" xfId="52320"/>
    <cellStyle name="Percent 107 2 7" xfId="52321"/>
    <cellStyle name="Percent 107 2 8" xfId="52322"/>
    <cellStyle name="Percent 107 3" xfId="52323"/>
    <cellStyle name="Percent 107 3 2" xfId="52324"/>
    <cellStyle name="Percent 107 3 2 2" xfId="52325"/>
    <cellStyle name="Percent 107 3 2 3" xfId="52326"/>
    <cellStyle name="Percent 107 3 2 4" xfId="52327"/>
    <cellStyle name="Percent 107 3 2 5" xfId="52328"/>
    <cellStyle name="Percent 107 3 2 6" xfId="52329"/>
    <cellStyle name="Percent 107 3 3" xfId="52330"/>
    <cellStyle name="Percent 107 3 4" xfId="52331"/>
    <cellStyle name="Percent 107 3 5" xfId="52332"/>
    <cellStyle name="Percent 107 3 6" xfId="52333"/>
    <cellStyle name="Percent 107 3 7" xfId="52334"/>
    <cellStyle name="Percent 107 4" xfId="52335"/>
    <cellStyle name="Percent 107 4 2" xfId="52336"/>
    <cellStyle name="Percent 107 4 3" xfId="52337"/>
    <cellStyle name="Percent 107 4 4" xfId="52338"/>
    <cellStyle name="Percent 107 4 5" xfId="52339"/>
    <cellStyle name="Percent 107 4 6" xfId="52340"/>
    <cellStyle name="Percent 107 5" xfId="52341"/>
    <cellStyle name="Percent 107 6" xfId="52342"/>
    <cellStyle name="Percent 107 7" xfId="52343"/>
    <cellStyle name="Percent 107 8" xfId="52344"/>
    <cellStyle name="Percent 107 9" xfId="52345"/>
    <cellStyle name="Percent 108" xfId="52346"/>
    <cellStyle name="Percent 108 2" xfId="52347"/>
    <cellStyle name="Percent 108 2 2" xfId="52348"/>
    <cellStyle name="Percent 108 2 2 2" xfId="52349"/>
    <cellStyle name="Percent 108 2 2 2 2" xfId="52350"/>
    <cellStyle name="Percent 108 2 2 2 3" xfId="52351"/>
    <cellStyle name="Percent 108 2 2 2 4" xfId="52352"/>
    <cellStyle name="Percent 108 2 2 2 5" xfId="52353"/>
    <cellStyle name="Percent 108 2 2 2 6" xfId="52354"/>
    <cellStyle name="Percent 108 2 2 3" xfId="52355"/>
    <cellStyle name="Percent 108 2 2 4" xfId="52356"/>
    <cellStyle name="Percent 108 2 2 5" xfId="52357"/>
    <cellStyle name="Percent 108 2 2 6" xfId="52358"/>
    <cellStyle name="Percent 108 2 2 7" xfId="52359"/>
    <cellStyle name="Percent 108 2 3" xfId="52360"/>
    <cellStyle name="Percent 108 2 3 2" xfId="52361"/>
    <cellStyle name="Percent 108 2 3 3" xfId="52362"/>
    <cellStyle name="Percent 108 2 3 4" xfId="52363"/>
    <cellStyle name="Percent 108 2 3 5" xfId="52364"/>
    <cellStyle name="Percent 108 2 3 6" xfId="52365"/>
    <cellStyle name="Percent 108 2 4" xfId="52366"/>
    <cellStyle name="Percent 108 2 5" xfId="52367"/>
    <cellStyle name="Percent 108 2 6" xfId="52368"/>
    <cellStyle name="Percent 108 2 7" xfId="52369"/>
    <cellStyle name="Percent 108 2 8" xfId="52370"/>
    <cellStyle name="Percent 108 3" xfId="52371"/>
    <cellStyle name="Percent 108 3 2" xfId="52372"/>
    <cellStyle name="Percent 108 3 2 2" xfId="52373"/>
    <cellStyle name="Percent 108 3 2 3" xfId="52374"/>
    <cellStyle name="Percent 108 3 2 4" xfId="52375"/>
    <cellStyle name="Percent 108 3 2 5" xfId="52376"/>
    <cellStyle name="Percent 108 3 2 6" xfId="52377"/>
    <cellStyle name="Percent 108 3 3" xfId="52378"/>
    <cellStyle name="Percent 108 3 4" xfId="52379"/>
    <cellStyle name="Percent 108 3 5" xfId="52380"/>
    <cellStyle name="Percent 108 3 6" xfId="52381"/>
    <cellStyle name="Percent 108 3 7" xfId="52382"/>
    <cellStyle name="Percent 108 4" xfId="52383"/>
    <cellStyle name="Percent 108 4 2" xfId="52384"/>
    <cellStyle name="Percent 108 4 3" xfId="52385"/>
    <cellStyle name="Percent 108 4 4" xfId="52386"/>
    <cellStyle name="Percent 108 4 5" xfId="52387"/>
    <cellStyle name="Percent 108 4 6" xfId="52388"/>
    <cellStyle name="Percent 108 5" xfId="52389"/>
    <cellStyle name="Percent 108 6" xfId="52390"/>
    <cellStyle name="Percent 108 7" xfId="52391"/>
    <cellStyle name="Percent 108 8" xfId="52392"/>
    <cellStyle name="Percent 108 9" xfId="52393"/>
    <cellStyle name="Percent 109" xfId="52394"/>
    <cellStyle name="Percent 109 2" xfId="52395"/>
    <cellStyle name="Percent 109 2 2" xfId="52396"/>
    <cellStyle name="Percent 109 2 2 2" xfId="52397"/>
    <cellStyle name="Percent 109 2 2 3" xfId="52398"/>
    <cellStyle name="Percent 109 2 2 4" xfId="52399"/>
    <cellStyle name="Percent 109 2 2 5" xfId="52400"/>
    <cellStyle name="Percent 109 2 2 6" xfId="52401"/>
    <cellStyle name="Percent 109 2 3" xfId="52402"/>
    <cellStyle name="Percent 109 2 4" xfId="52403"/>
    <cellStyle name="Percent 109 2 5" xfId="52404"/>
    <cellStyle name="Percent 109 2 6" xfId="52405"/>
    <cellStyle name="Percent 109 2 7" xfId="52406"/>
    <cellStyle name="Percent 109 3" xfId="52407"/>
    <cellStyle name="Percent 109 3 2" xfId="52408"/>
    <cellStyle name="Percent 109 3 3" xfId="52409"/>
    <cellStyle name="Percent 109 3 4" xfId="52410"/>
    <cellStyle name="Percent 109 3 5" xfId="52411"/>
    <cellStyle name="Percent 109 3 6" xfId="52412"/>
    <cellStyle name="Percent 109 4" xfId="52413"/>
    <cellStyle name="Percent 109 5" xfId="52414"/>
    <cellStyle name="Percent 109 6" xfId="52415"/>
    <cellStyle name="Percent 109 7" xfId="52416"/>
    <cellStyle name="Percent 109 8" xfId="52417"/>
    <cellStyle name="Percent 11" xfId="52418"/>
    <cellStyle name="Percent 110" xfId="52419"/>
    <cellStyle name="Percent 110 2" xfId="52420"/>
    <cellStyle name="Percent 110 2 2" xfId="52421"/>
    <cellStyle name="Percent 110 2 2 2" xfId="52422"/>
    <cellStyle name="Percent 110 2 2 3" xfId="52423"/>
    <cellStyle name="Percent 110 2 2 4" xfId="52424"/>
    <cellStyle name="Percent 110 2 2 5" xfId="52425"/>
    <cellStyle name="Percent 110 2 2 6" xfId="52426"/>
    <cellStyle name="Percent 110 2 3" xfId="52427"/>
    <cellStyle name="Percent 110 2 4" xfId="52428"/>
    <cellStyle name="Percent 110 2 5" xfId="52429"/>
    <cellStyle name="Percent 110 2 6" xfId="52430"/>
    <cellStyle name="Percent 110 2 7" xfId="52431"/>
    <cellStyle name="Percent 110 3" xfId="52432"/>
    <cellStyle name="Percent 110 3 2" xfId="52433"/>
    <cellStyle name="Percent 110 3 3" xfId="52434"/>
    <cellStyle name="Percent 110 3 4" xfId="52435"/>
    <cellStyle name="Percent 110 3 5" xfId="52436"/>
    <cellStyle name="Percent 110 3 6" xfId="52437"/>
    <cellStyle name="Percent 110 4" xfId="52438"/>
    <cellStyle name="Percent 110 5" xfId="52439"/>
    <cellStyle name="Percent 110 6" xfId="52440"/>
    <cellStyle name="Percent 110 7" xfId="52441"/>
    <cellStyle name="Percent 110 8" xfId="52442"/>
    <cellStyle name="Percent 111" xfId="52443"/>
    <cellStyle name="Percent 111 2" xfId="52444"/>
    <cellStyle name="Percent 111 2 2" xfId="52445"/>
    <cellStyle name="Percent 111 2 2 2" xfId="52446"/>
    <cellStyle name="Percent 111 2 2 3" xfId="52447"/>
    <cellStyle name="Percent 111 2 2 4" xfId="52448"/>
    <cellStyle name="Percent 111 2 2 5" xfId="52449"/>
    <cellStyle name="Percent 111 2 2 6" xfId="52450"/>
    <cellStyle name="Percent 111 2 3" xfId="52451"/>
    <cellStyle name="Percent 111 2 4" xfId="52452"/>
    <cellStyle name="Percent 111 2 5" xfId="52453"/>
    <cellStyle name="Percent 111 2 6" xfId="52454"/>
    <cellStyle name="Percent 111 2 7" xfId="52455"/>
    <cellStyle name="Percent 111 3" xfId="52456"/>
    <cellStyle name="Percent 111 3 2" xfId="52457"/>
    <cellStyle name="Percent 111 3 3" xfId="52458"/>
    <cellStyle name="Percent 111 3 4" xfId="52459"/>
    <cellStyle name="Percent 111 3 5" xfId="52460"/>
    <cellStyle name="Percent 111 3 6" xfId="52461"/>
    <cellStyle name="Percent 111 4" xfId="52462"/>
    <cellStyle name="Percent 111 5" xfId="52463"/>
    <cellStyle name="Percent 111 6" xfId="52464"/>
    <cellStyle name="Percent 111 7" xfId="52465"/>
    <cellStyle name="Percent 111 8" xfId="52466"/>
    <cellStyle name="Percent 112" xfId="52467"/>
    <cellStyle name="Percent 113" xfId="52468"/>
    <cellStyle name="Percent 114" xfId="52469"/>
    <cellStyle name="Percent 115" xfId="52470"/>
    <cellStyle name="Percent 116" xfId="52471"/>
    <cellStyle name="Percent 117" xfId="52472"/>
    <cellStyle name="Percent 118" xfId="52473"/>
    <cellStyle name="Percent 119" xfId="52474"/>
    <cellStyle name="Percent 12" xfId="52475"/>
    <cellStyle name="Percent 120" xfId="52476"/>
    <cellStyle name="Percent 121" xfId="52477"/>
    <cellStyle name="Percent 122" xfId="52478"/>
    <cellStyle name="Percent 123" xfId="52479"/>
    <cellStyle name="Percent 124" xfId="52480"/>
    <cellStyle name="Percent 124 2" xfId="52481"/>
    <cellStyle name="Percent 124 2 2" xfId="52482"/>
    <cellStyle name="Percent 124 2 3" xfId="52483"/>
    <cellStyle name="Percent 124 2 4" xfId="52484"/>
    <cellStyle name="Percent 124 2 5" xfId="52485"/>
    <cellStyle name="Percent 124 2 6" xfId="52486"/>
    <cellStyle name="Percent 124 3" xfId="52487"/>
    <cellStyle name="Percent 124 4" xfId="52488"/>
    <cellStyle name="Percent 124 5" xfId="52489"/>
    <cellStyle name="Percent 124 6" xfId="52490"/>
    <cellStyle name="Percent 124 7" xfId="52491"/>
    <cellStyle name="Percent 125" xfId="52492"/>
    <cellStyle name="Percent 13" xfId="52493"/>
    <cellStyle name="Percent 13 2" xfId="52494"/>
    <cellStyle name="Percent 14" xfId="52495"/>
    <cellStyle name="Percent 14 2" xfId="52496"/>
    <cellStyle name="Percent 15" xfId="52497"/>
    <cellStyle name="Percent 15 2" xfId="52498"/>
    <cellStyle name="Percent 15 2 2" xfId="52499"/>
    <cellStyle name="Percent 16" xfId="52500"/>
    <cellStyle name="Percent 16 2" xfId="52501"/>
    <cellStyle name="Percent 17" xfId="52502"/>
    <cellStyle name="Percent 17 2" xfId="52503"/>
    <cellStyle name="Percent 18" xfId="52504"/>
    <cellStyle name="Percent 18 2" xfId="52505"/>
    <cellStyle name="Percent 19" xfId="52506"/>
    <cellStyle name="Percent 19 2" xfId="52507"/>
    <cellStyle name="Percent 2" xfId="52508"/>
    <cellStyle name="Percent 2 2" xfId="52509"/>
    <cellStyle name="Percent 2 2 2" xfId="52510"/>
    <cellStyle name="Percent 2 3" xfId="52511"/>
    <cellStyle name="Percent 2 3 2" xfId="52512"/>
    <cellStyle name="Percent 2 3 2 10" xfId="52513"/>
    <cellStyle name="Percent 2 3 2 2" xfId="52514"/>
    <cellStyle name="Percent 2 3 2 2 2" xfId="52515"/>
    <cellStyle name="Percent 2 3 2 2 2 2" xfId="52516"/>
    <cellStyle name="Percent 2 3 2 2 2 2 2" xfId="52517"/>
    <cellStyle name="Percent 2 3 2 2 2 2 2 2" xfId="52518"/>
    <cellStyle name="Percent 2 3 2 2 2 2 2 3" xfId="52519"/>
    <cellStyle name="Percent 2 3 2 2 2 2 2 4" xfId="52520"/>
    <cellStyle name="Percent 2 3 2 2 2 2 2 5" xfId="52521"/>
    <cellStyle name="Percent 2 3 2 2 2 2 2 6" xfId="52522"/>
    <cellStyle name="Percent 2 3 2 2 2 2 3" xfId="52523"/>
    <cellStyle name="Percent 2 3 2 2 2 2 4" xfId="52524"/>
    <cellStyle name="Percent 2 3 2 2 2 2 5" xfId="52525"/>
    <cellStyle name="Percent 2 3 2 2 2 2 6" xfId="52526"/>
    <cellStyle name="Percent 2 3 2 2 2 2 7" xfId="52527"/>
    <cellStyle name="Percent 2 3 2 2 2 3" xfId="52528"/>
    <cellStyle name="Percent 2 3 2 2 2 3 2" xfId="52529"/>
    <cellStyle name="Percent 2 3 2 2 2 3 3" xfId="52530"/>
    <cellStyle name="Percent 2 3 2 2 2 3 4" xfId="52531"/>
    <cellStyle name="Percent 2 3 2 2 2 3 5" xfId="52532"/>
    <cellStyle name="Percent 2 3 2 2 2 3 6" xfId="52533"/>
    <cellStyle name="Percent 2 3 2 2 2 4" xfId="52534"/>
    <cellStyle name="Percent 2 3 2 2 2 5" xfId="52535"/>
    <cellStyle name="Percent 2 3 2 2 2 6" xfId="52536"/>
    <cellStyle name="Percent 2 3 2 2 2 7" xfId="52537"/>
    <cellStyle name="Percent 2 3 2 2 2 8" xfId="52538"/>
    <cellStyle name="Percent 2 3 2 2 3" xfId="52539"/>
    <cellStyle name="Percent 2 3 2 2 3 2" xfId="52540"/>
    <cellStyle name="Percent 2 3 2 2 3 2 2" xfId="52541"/>
    <cellStyle name="Percent 2 3 2 2 3 2 3" xfId="52542"/>
    <cellStyle name="Percent 2 3 2 2 3 2 4" xfId="52543"/>
    <cellStyle name="Percent 2 3 2 2 3 2 5" xfId="52544"/>
    <cellStyle name="Percent 2 3 2 2 3 2 6" xfId="52545"/>
    <cellStyle name="Percent 2 3 2 2 3 3" xfId="52546"/>
    <cellStyle name="Percent 2 3 2 2 3 4" xfId="52547"/>
    <cellStyle name="Percent 2 3 2 2 3 5" xfId="52548"/>
    <cellStyle name="Percent 2 3 2 2 3 6" xfId="52549"/>
    <cellStyle name="Percent 2 3 2 2 3 7" xfId="52550"/>
    <cellStyle name="Percent 2 3 2 2 4" xfId="52551"/>
    <cellStyle name="Percent 2 3 2 2 4 2" xfId="52552"/>
    <cellStyle name="Percent 2 3 2 2 4 3" xfId="52553"/>
    <cellStyle name="Percent 2 3 2 2 4 4" xfId="52554"/>
    <cellStyle name="Percent 2 3 2 2 4 5" xfId="52555"/>
    <cellStyle name="Percent 2 3 2 2 4 6" xfId="52556"/>
    <cellStyle name="Percent 2 3 2 2 5" xfId="52557"/>
    <cellStyle name="Percent 2 3 2 2 6" xfId="52558"/>
    <cellStyle name="Percent 2 3 2 2 7" xfId="52559"/>
    <cellStyle name="Percent 2 3 2 2 8" xfId="52560"/>
    <cellStyle name="Percent 2 3 2 2 9" xfId="52561"/>
    <cellStyle name="Percent 2 3 2 3" xfId="52562"/>
    <cellStyle name="Percent 2 3 2 3 2" xfId="52563"/>
    <cellStyle name="Percent 2 3 2 3 2 2" xfId="52564"/>
    <cellStyle name="Percent 2 3 2 3 2 2 2" xfId="52565"/>
    <cellStyle name="Percent 2 3 2 3 2 2 3" xfId="52566"/>
    <cellStyle name="Percent 2 3 2 3 2 2 4" xfId="52567"/>
    <cellStyle name="Percent 2 3 2 3 2 2 5" xfId="52568"/>
    <cellStyle name="Percent 2 3 2 3 2 2 6" xfId="52569"/>
    <cellStyle name="Percent 2 3 2 3 2 3" xfId="52570"/>
    <cellStyle name="Percent 2 3 2 3 2 4" xfId="52571"/>
    <cellStyle name="Percent 2 3 2 3 2 5" xfId="52572"/>
    <cellStyle name="Percent 2 3 2 3 2 6" xfId="52573"/>
    <cellStyle name="Percent 2 3 2 3 2 7" xfId="52574"/>
    <cellStyle name="Percent 2 3 2 3 3" xfId="52575"/>
    <cellStyle name="Percent 2 3 2 3 3 2" xfId="52576"/>
    <cellStyle name="Percent 2 3 2 3 3 3" xfId="52577"/>
    <cellStyle name="Percent 2 3 2 3 3 4" xfId="52578"/>
    <cellStyle name="Percent 2 3 2 3 3 5" xfId="52579"/>
    <cellStyle name="Percent 2 3 2 3 3 6" xfId="52580"/>
    <cellStyle name="Percent 2 3 2 3 4" xfId="52581"/>
    <cellStyle name="Percent 2 3 2 3 5" xfId="52582"/>
    <cellStyle name="Percent 2 3 2 3 6" xfId="52583"/>
    <cellStyle name="Percent 2 3 2 3 7" xfId="52584"/>
    <cellStyle name="Percent 2 3 2 3 8" xfId="52585"/>
    <cellStyle name="Percent 2 3 2 4" xfId="52586"/>
    <cellStyle name="Percent 2 3 2 4 2" xfId="52587"/>
    <cellStyle name="Percent 2 3 2 4 2 2" xfId="52588"/>
    <cellStyle name="Percent 2 3 2 4 2 3" xfId="52589"/>
    <cellStyle name="Percent 2 3 2 4 2 4" xfId="52590"/>
    <cellStyle name="Percent 2 3 2 4 2 5" xfId="52591"/>
    <cellStyle name="Percent 2 3 2 4 2 6" xfId="52592"/>
    <cellStyle name="Percent 2 3 2 4 3" xfId="52593"/>
    <cellStyle name="Percent 2 3 2 4 4" xfId="52594"/>
    <cellStyle name="Percent 2 3 2 4 5" xfId="52595"/>
    <cellStyle name="Percent 2 3 2 4 6" xfId="52596"/>
    <cellStyle name="Percent 2 3 2 4 7" xfId="52597"/>
    <cellStyle name="Percent 2 3 2 5" xfId="52598"/>
    <cellStyle name="Percent 2 3 2 5 2" xfId="52599"/>
    <cellStyle name="Percent 2 3 2 5 3" xfId="52600"/>
    <cellStyle name="Percent 2 3 2 5 4" xfId="52601"/>
    <cellStyle name="Percent 2 3 2 5 5" xfId="52602"/>
    <cellStyle name="Percent 2 3 2 5 6" xfId="52603"/>
    <cellStyle name="Percent 2 3 2 6" xfId="52604"/>
    <cellStyle name="Percent 2 3 2 7" xfId="52605"/>
    <cellStyle name="Percent 2 3 2 8" xfId="52606"/>
    <cellStyle name="Percent 2 3 2 9" xfId="52607"/>
    <cellStyle name="Percent 2 3 3" xfId="52608"/>
    <cellStyle name="Percent 2 3 3 10" xfId="52609"/>
    <cellStyle name="Percent 2 3 3 2" xfId="52610"/>
    <cellStyle name="Percent 2 3 3 2 2" xfId="52611"/>
    <cellStyle name="Percent 2 3 3 2 2 2" xfId="52612"/>
    <cellStyle name="Percent 2 3 3 2 2 2 2" xfId="52613"/>
    <cellStyle name="Percent 2 3 3 2 2 2 2 2" xfId="52614"/>
    <cellStyle name="Percent 2 3 3 2 2 2 2 3" xfId="52615"/>
    <cellStyle name="Percent 2 3 3 2 2 2 2 4" xfId="52616"/>
    <cellStyle name="Percent 2 3 3 2 2 2 2 5" xfId="52617"/>
    <cellStyle name="Percent 2 3 3 2 2 2 2 6" xfId="52618"/>
    <cellStyle name="Percent 2 3 3 2 2 2 3" xfId="52619"/>
    <cellStyle name="Percent 2 3 3 2 2 2 4" xfId="52620"/>
    <cellStyle name="Percent 2 3 3 2 2 2 5" xfId="52621"/>
    <cellStyle name="Percent 2 3 3 2 2 2 6" xfId="52622"/>
    <cellStyle name="Percent 2 3 3 2 2 2 7" xfId="52623"/>
    <cellStyle name="Percent 2 3 3 2 2 3" xfId="52624"/>
    <cellStyle name="Percent 2 3 3 2 2 3 2" xfId="52625"/>
    <cellStyle name="Percent 2 3 3 2 2 3 3" xfId="52626"/>
    <cellStyle name="Percent 2 3 3 2 2 3 4" xfId="52627"/>
    <cellStyle name="Percent 2 3 3 2 2 3 5" xfId="52628"/>
    <cellStyle name="Percent 2 3 3 2 2 3 6" xfId="52629"/>
    <cellStyle name="Percent 2 3 3 2 2 4" xfId="52630"/>
    <cellStyle name="Percent 2 3 3 2 2 5" xfId="52631"/>
    <cellStyle name="Percent 2 3 3 2 2 6" xfId="52632"/>
    <cellStyle name="Percent 2 3 3 2 2 7" xfId="52633"/>
    <cellStyle name="Percent 2 3 3 2 2 8" xfId="52634"/>
    <cellStyle name="Percent 2 3 3 2 3" xfId="52635"/>
    <cellStyle name="Percent 2 3 3 2 3 2" xfId="52636"/>
    <cellStyle name="Percent 2 3 3 2 3 2 2" xfId="52637"/>
    <cellStyle name="Percent 2 3 3 2 3 2 3" xfId="52638"/>
    <cellStyle name="Percent 2 3 3 2 3 2 4" xfId="52639"/>
    <cellStyle name="Percent 2 3 3 2 3 2 5" xfId="52640"/>
    <cellStyle name="Percent 2 3 3 2 3 2 6" xfId="52641"/>
    <cellStyle name="Percent 2 3 3 2 3 3" xfId="52642"/>
    <cellStyle name="Percent 2 3 3 2 3 4" xfId="52643"/>
    <cellStyle name="Percent 2 3 3 2 3 5" xfId="52644"/>
    <cellStyle name="Percent 2 3 3 2 3 6" xfId="52645"/>
    <cellStyle name="Percent 2 3 3 2 3 7" xfId="52646"/>
    <cellStyle name="Percent 2 3 3 2 4" xfId="52647"/>
    <cellStyle name="Percent 2 3 3 2 4 2" xfId="52648"/>
    <cellStyle name="Percent 2 3 3 2 4 3" xfId="52649"/>
    <cellStyle name="Percent 2 3 3 2 4 4" xfId="52650"/>
    <cellStyle name="Percent 2 3 3 2 4 5" xfId="52651"/>
    <cellStyle name="Percent 2 3 3 2 4 6" xfId="52652"/>
    <cellStyle name="Percent 2 3 3 2 5" xfId="52653"/>
    <cellStyle name="Percent 2 3 3 2 6" xfId="52654"/>
    <cellStyle name="Percent 2 3 3 2 7" xfId="52655"/>
    <cellStyle name="Percent 2 3 3 2 8" xfId="52656"/>
    <cellStyle name="Percent 2 3 3 2 9" xfId="52657"/>
    <cellStyle name="Percent 2 3 3 3" xfId="52658"/>
    <cellStyle name="Percent 2 3 3 3 2" xfId="52659"/>
    <cellStyle name="Percent 2 3 3 3 2 2" xfId="52660"/>
    <cellStyle name="Percent 2 3 3 3 2 2 2" xfId="52661"/>
    <cellStyle name="Percent 2 3 3 3 2 2 3" xfId="52662"/>
    <cellStyle name="Percent 2 3 3 3 2 2 4" xfId="52663"/>
    <cellStyle name="Percent 2 3 3 3 2 2 5" xfId="52664"/>
    <cellStyle name="Percent 2 3 3 3 2 2 6" xfId="52665"/>
    <cellStyle name="Percent 2 3 3 3 2 3" xfId="52666"/>
    <cellStyle name="Percent 2 3 3 3 2 4" xfId="52667"/>
    <cellStyle name="Percent 2 3 3 3 2 5" xfId="52668"/>
    <cellStyle name="Percent 2 3 3 3 2 6" xfId="52669"/>
    <cellStyle name="Percent 2 3 3 3 2 7" xfId="52670"/>
    <cellStyle name="Percent 2 3 3 3 3" xfId="52671"/>
    <cellStyle name="Percent 2 3 3 3 3 2" xfId="52672"/>
    <cellStyle name="Percent 2 3 3 3 3 3" xfId="52673"/>
    <cellStyle name="Percent 2 3 3 3 3 4" xfId="52674"/>
    <cellStyle name="Percent 2 3 3 3 3 5" xfId="52675"/>
    <cellStyle name="Percent 2 3 3 3 3 6" xfId="52676"/>
    <cellStyle name="Percent 2 3 3 3 4" xfId="52677"/>
    <cellStyle name="Percent 2 3 3 3 5" xfId="52678"/>
    <cellStyle name="Percent 2 3 3 3 6" xfId="52679"/>
    <cellStyle name="Percent 2 3 3 3 7" xfId="52680"/>
    <cellStyle name="Percent 2 3 3 3 8" xfId="52681"/>
    <cellStyle name="Percent 2 3 3 4" xfId="52682"/>
    <cellStyle name="Percent 2 3 3 4 2" xfId="52683"/>
    <cellStyle name="Percent 2 3 3 4 2 2" xfId="52684"/>
    <cellStyle name="Percent 2 3 3 4 2 3" xfId="52685"/>
    <cellStyle name="Percent 2 3 3 4 2 4" xfId="52686"/>
    <cellStyle name="Percent 2 3 3 4 2 5" xfId="52687"/>
    <cellStyle name="Percent 2 3 3 4 2 6" xfId="52688"/>
    <cellStyle name="Percent 2 3 3 4 3" xfId="52689"/>
    <cellStyle name="Percent 2 3 3 4 4" xfId="52690"/>
    <cellStyle name="Percent 2 3 3 4 5" xfId="52691"/>
    <cellStyle name="Percent 2 3 3 4 6" xfId="52692"/>
    <cellStyle name="Percent 2 3 3 4 7" xfId="52693"/>
    <cellStyle name="Percent 2 3 3 5" xfId="52694"/>
    <cellStyle name="Percent 2 3 3 5 2" xfId="52695"/>
    <cellStyle name="Percent 2 3 3 5 3" xfId="52696"/>
    <cellStyle name="Percent 2 3 3 5 4" xfId="52697"/>
    <cellStyle name="Percent 2 3 3 5 5" xfId="52698"/>
    <cellStyle name="Percent 2 3 3 5 6" xfId="52699"/>
    <cellStyle name="Percent 2 3 3 6" xfId="52700"/>
    <cellStyle name="Percent 2 3 3 7" xfId="52701"/>
    <cellStyle name="Percent 2 3 3 8" xfId="52702"/>
    <cellStyle name="Percent 2 3 3 9" xfId="52703"/>
    <cellStyle name="Percent 2 3 4" xfId="52704"/>
    <cellStyle name="Percent 2 3 4 2" xfId="52705"/>
    <cellStyle name="Percent 2 3 4 2 2" xfId="52706"/>
    <cellStyle name="Percent 2 3 4 2 2 2" xfId="52707"/>
    <cellStyle name="Percent 2 3 4 2 2 2 2" xfId="52708"/>
    <cellStyle name="Percent 2 3 4 2 2 2 3" xfId="52709"/>
    <cellStyle name="Percent 2 3 4 2 2 2 4" xfId="52710"/>
    <cellStyle name="Percent 2 3 4 2 2 2 5" xfId="52711"/>
    <cellStyle name="Percent 2 3 4 2 2 2 6" xfId="52712"/>
    <cellStyle name="Percent 2 3 4 2 2 3" xfId="52713"/>
    <cellStyle name="Percent 2 3 4 2 2 4" xfId="52714"/>
    <cellStyle name="Percent 2 3 4 2 2 5" xfId="52715"/>
    <cellStyle name="Percent 2 3 4 2 2 6" xfId="52716"/>
    <cellStyle name="Percent 2 3 4 2 2 7" xfId="52717"/>
    <cellStyle name="Percent 2 3 4 2 3" xfId="52718"/>
    <cellStyle name="Percent 2 3 4 2 3 2" xfId="52719"/>
    <cellStyle name="Percent 2 3 4 2 3 3" xfId="52720"/>
    <cellStyle name="Percent 2 3 4 2 3 4" xfId="52721"/>
    <cellStyle name="Percent 2 3 4 2 3 5" xfId="52722"/>
    <cellStyle name="Percent 2 3 4 2 3 6" xfId="52723"/>
    <cellStyle name="Percent 2 3 4 2 4" xfId="52724"/>
    <cellStyle name="Percent 2 3 4 2 5" xfId="52725"/>
    <cellStyle name="Percent 2 3 4 2 6" xfId="52726"/>
    <cellStyle name="Percent 2 3 4 2 7" xfId="52727"/>
    <cellStyle name="Percent 2 3 4 2 8" xfId="52728"/>
    <cellStyle name="Percent 2 3 4 3" xfId="52729"/>
    <cellStyle name="Percent 2 3 4 3 2" xfId="52730"/>
    <cellStyle name="Percent 2 3 4 3 2 2" xfId="52731"/>
    <cellStyle name="Percent 2 3 4 3 2 3" xfId="52732"/>
    <cellStyle name="Percent 2 3 4 3 2 4" xfId="52733"/>
    <cellStyle name="Percent 2 3 4 3 2 5" xfId="52734"/>
    <cellStyle name="Percent 2 3 4 3 2 6" xfId="52735"/>
    <cellStyle name="Percent 2 3 4 3 3" xfId="52736"/>
    <cellStyle name="Percent 2 3 4 3 4" xfId="52737"/>
    <cellStyle name="Percent 2 3 4 3 5" xfId="52738"/>
    <cellStyle name="Percent 2 3 4 3 6" xfId="52739"/>
    <cellStyle name="Percent 2 3 4 3 7" xfId="52740"/>
    <cellStyle name="Percent 2 3 4 4" xfId="52741"/>
    <cellStyle name="Percent 2 3 4 4 2" xfId="52742"/>
    <cellStyle name="Percent 2 3 4 4 3" xfId="52743"/>
    <cellStyle name="Percent 2 3 4 4 4" xfId="52744"/>
    <cellStyle name="Percent 2 3 4 4 5" xfId="52745"/>
    <cellStyle name="Percent 2 3 4 4 6" xfId="52746"/>
    <cellStyle name="Percent 2 3 4 5" xfId="52747"/>
    <cellStyle name="Percent 2 3 4 6" xfId="52748"/>
    <cellStyle name="Percent 2 3 4 7" xfId="52749"/>
    <cellStyle name="Percent 2 3 4 8" xfId="52750"/>
    <cellStyle name="Percent 2 3 4 9" xfId="52751"/>
    <cellStyle name="Percent 2 3 5" xfId="52752"/>
    <cellStyle name="Percent 2 4" xfId="52753"/>
    <cellStyle name="Percent 2 5" xfId="52754"/>
    <cellStyle name="Percent 2 5 2" xfId="52755"/>
    <cellStyle name="Percent 2 6" xfId="52756"/>
    <cellStyle name="Percent 20" xfId="52757"/>
    <cellStyle name="Percent 20 2" xfId="52758"/>
    <cellStyle name="Percent 21" xfId="52759"/>
    <cellStyle name="Percent 21 2" xfId="52760"/>
    <cellStyle name="Percent 22" xfId="52761"/>
    <cellStyle name="Percent 22 2" xfId="52762"/>
    <cellStyle name="Percent 23" xfId="52763"/>
    <cellStyle name="Percent 23 2" xfId="52764"/>
    <cellStyle name="Percent 24" xfId="52765"/>
    <cellStyle name="Percent 24 2" xfId="52766"/>
    <cellStyle name="Percent 25" xfId="52767"/>
    <cellStyle name="Percent 25 2" xfId="52768"/>
    <cellStyle name="Percent 26" xfId="52769"/>
    <cellStyle name="Percent 26 2" xfId="52770"/>
    <cellStyle name="Percent 27" xfId="52771"/>
    <cellStyle name="Percent 27 2" xfId="52772"/>
    <cellStyle name="Percent 28" xfId="52773"/>
    <cellStyle name="Percent 28 2" xfId="52774"/>
    <cellStyle name="Percent 29" xfId="52775"/>
    <cellStyle name="Percent 29 2" xfId="52776"/>
    <cellStyle name="Percent 3" xfId="52777"/>
    <cellStyle name="Percent 3 2" xfId="52778"/>
    <cellStyle name="Percent 3 3" xfId="52779"/>
    <cellStyle name="Percent 3 4" xfId="52780"/>
    <cellStyle name="Percent 3 5" xfId="52781"/>
    <cellStyle name="Percent 30" xfId="52782"/>
    <cellStyle name="Percent 30 2" xfId="52783"/>
    <cellStyle name="Percent 31" xfId="52784"/>
    <cellStyle name="Percent 31 2" xfId="52785"/>
    <cellStyle name="Percent 32" xfId="52786"/>
    <cellStyle name="Percent 32 2" xfId="52787"/>
    <cellStyle name="Percent 33" xfId="52788"/>
    <cellStyle name="Percent 33 2" xfId="52789"/>
    <cellStyle name="Percent 34" xfId="52790"/>
    <cellStyle name="Percent 34 2" xfId="52791"/>
    <cellStyle name="Percent 35" xfId="52792"/>
    <cellStyle name="Percent 35 2" xfId="52793"/>
    <cellStyle name="Percent 36" xfId="52794"/>
    <cellStyle name="Percent 36 2" xfId="52795"/>
    <cellStyle name="Percent 37" xfId="52796"/>
    <cellStyle name="Percent 37 2" xfId="52797"/>
    <cellStyle name="Percent 38" xfId="52798"/>
    <cellStyle name="Percent 38 2" xfId="52799"/>
    <cellStyle name="Percent 39" xfId="52800"/>
    <cellStyle name="Percent 39 2" xfId="52801"/>
    <cellStyle name="Percent 4" xfId="52802"/>
    <cellStyle name="Percent 4 2" xfId="52803"/>
    <cellStyle name="Percent 4 3" xfId="52804"/>
    <cellStyle name="Percent 4 4" xfId="52805"/>
    <cellStyle name="Percent 40" xfId="52806"/>
    <cellStyle name="Percent 40 2" xfId="52807"/>
    <cellStyle name="Percent 41" xfId="52808"/>
    <cellStyle name="Percent 41 2" xfId="52809"/>
    <cellStyle name="Percent 42" xfId="52810"/>
    <cellStyle name="Percent 42 2" xfId="52811"/>
    <cellStyle name="Percent 43" xfId="52812"/>
    <cellStyle name="Percent 43 2" xfId="52813"/>
    <cellStyle name="Percent 44" xfId="52814"/>
    <cellStyle name="Percent 44 2" xfId="52815"/>
    <cellStyle name="Percent 45" xfId="52816"/>
    <cellStyle name="Percent 45 2" xfId="52817"/>
    <cellStyle name="Percent 46" xfId="52818"/>
    <cellStyle name="Percent 46 2" xfId="52819"/>
    <cellStyle name="Percent 47" xfId="52820"/>
    <cellStyle name="Percent 47 2" xfId="52821"/>
    <cellStyle name="Percent 48" xfId="52822"/>
    <cellStyle name="Percent 48 2" xfId="52823"/>
    <cellStyle name="Percent 49" xfId="52824"/>
    <cellStyle name="Percent 49 2" xfId="52825"/>
    <cellStyle name="Percent 5" xfId="52826"/>
    <cellStyle name="Percent 5 2" xfId="52827"/>
    <cellStyle name="Percent 5 3" xfId="52828"/>
    <cellStyle name="Percent 50" xfId="52829"/>
    <cellStyle name="Percent 50 2" xfId="52830"/>
    <cellStyle name="Percent 51" xfId="52831"/>
    <cellStyle name="Percent 51 2" xfId="52832"/>
    <cellStyle name="Percent 52" xfId="52833"/>
    <cellStyle name="Percent 52 2" xfId="52834"/>
    <cellStyle name="Percent 53" xfId="52835"/>
    <cellStyle name="Percent 53 2" xfId="52836"/>
    <cellStyle name="Percent 54" xfId="52837"/>
    <cellStyle name="Percent 54 2" xfId="52838"/>
    <cellStyle name="Percent 55" xfId="52839"/>
    <cellStyle name="Percent 55 2" xfId="52840"/>
    <cellStyle name="Percent 56" xfId="52841"/>
    <cellStyle name="Percent 56 2" xfId="52842"/>
    <cellStyle name="Percent 57" xfId="52843"/>
    <cellStyle name="Percent 57 10" xfId="52844"/>
    <cellStyle name="Percent 57 10 2" xfId="52845"/>
    <cellStyle name="Percent 57 10 3" xfId="52846"/>
    <cellStyle name="Percent 57 10 4" xfId="52847"/>
    <cellStyle name="Percent 57 10 5" xfId="52848"/>
    <cellStyle name="Percent 57 10 6" xfId="52849"/>
    <cellStyle name="Percent 57 11" xfId="52850"/>
    <cellStyle name="Percent 57 12" xfId="52851"/>
    <cellStyle name="Percent 57 13" xfId="52852"/>
    <cellStyle name="Percent 57 14" xfId="52853"/>
    <cellStyle name="Percent 57 15" xfId="52854"/>
    <cellStyle name="Percent 57 2" xfId="52855"/>
    <cellStyle name="Percent 57 2 10" xfId="52856"/>
    <cellStyle name="Percent 57 2 11" xfId="52857"/>
    <cellStyle name="Percent 57 2 12" xfId="52858"/>
    <cellStyle name="Percent 57 2 13" xfId="52859"/>
    <cellStyle name="Percent 57 2 14" xfId="52860"/>
    <cellStyle name="Percent 57 2 2" xfId="52861"/>
    <cellStyle name="Percent 57 2 2 2" xfId="52862"/>
    <cellStyle name="Percent 57 2 2 2 2" xfId="52863"/>
    <cellStyle name="Percent 57 2 2 2 2 2" xfId="52864"/>
    <cellStyle name="Percent 57 2 2 2 2 2 2" xfId="52865"/>
    <cellStyle name="Percent 57 2 2 2 2 2 3" xfId="52866"/>
    <cellStyle name="Percent 57 2 2 2 2 2 4" xfId="52867"/>
    <cellStyle name="Percent 57 2 2 2 2 2 5" xfId="52868"/>
    <cellStyle name="Percent 57 2 2 2 2 2 6" xfId="52869"/>
    <cellStyle name="Percent 57 2 2 2 2 3" xfId="52870"/>
    <cellStyle name="Percent 57 2 2 2 2 4" xfId="52871"/>
    <cellStyle name="Percent 57 2 2 2 2 5" xfId="52872"/>
    <cellStyle name="Percent 57 2 2 2 2 6" xfId="52873"/>
    <cellStyle name="Percent 57 2 2 2 2 7" xfId="52874"/>
    <cellStyle name="Percent 57 2 2 2 3" xfId="52875"/>
    <cellStyle name="Percent 57 2 2 2 3 2" xfId="52876"/>
    <cellStyle name="Percent 57 2 2 2 3 3" xfId="52877"/>
    <cellStyle name="Percent 57 2 2 2 3 4" xfId="52878"/>
    <cellStyle name="Percent 57 2 2 2 3 5" xfId="52879"/>
    <cellStyle name="Percent 57 2 2 2 3 6" xfId="52880"/>
    <cellStyle name="Percent 57 2 2 2 4" xfId="52881"/>
    <cellStyle name="Percent 57 2 2 2 5" xfId="52882"/>
    <cellStyle name="Percent 57 2 2 2 6" xfId="52883"/>
    <cellStyle name="Percent 57 2 2 2 7" xfId="52884"/>
    <cellStyle name="Percent 57 2 2 2 8" xfId="52885"/>
    <cellStyle name="Percent 57 2 2 3" xfId="52886"/>
    <cellStyle name="Percent 57 2 2 3 2" xfId="52887"/>
    <cellStyle name="Percent 57 2 2 3 2 2" xfId="52888"/>
    <cellStyle name="Percent 57 2 2 3 2 3" xfId="52889"/>
    <cellStyle name="Percent 57 2 2 3 2 4" xfId="52890"/>
    <cellStyle name="Percent 57 2 2 3 2 5" xfId="52891"/>
    <cellStyle name="Percent 57 2 2 3 2 6" xfId="52892"/>
    <cellStyle name="Percent 57 2 2 3 3" xfId="52893"/>
    <cellStyle name="Percent 57 2 2 3 4" xfId="52894"/>
    <cellStyle name="Percent 57 2 2 3 5" xfId="52895"/>
    <cellStyle name="Percent 57 2 2 3 6" xfId="52896"/>
    <cellStyle name="Percent 57 2 2 3 7" xfId="52897"/>
    <cellStyle name="Percent 57 2 2 4" xfId="52898"/>
    <cellStyle name="Percent 57 2 2 4 2" xfId="52899"/>
    <cellStyle name="Percent 57 2 2 4 3" xfId="52900"/>
    <cellStyle name="Percent 57 2 2 4 4" xfId="52901"/>
    <cellStyle name="Percent 57 2 2 4 5" xfId="52902"/>
    <cellStyle name="Percent 57 2 2 4 6" xfId="52903"/>
    <cellStyle name="Percent 57 2 2 5" xfId="52904"/>
    <cellStyle name="Percent 57 2 2 6" xfId="52905"/>
    <cellStyle name="Percent 57 2 2 7" xfId="52906"/>
    <cellStyle name="Percent 57 2 2 8" xfId="52907"/>
    <cellStyle name="Percent 57 2 2 9" xfId="52908"/>
    <cellStyle name="Percent 57 2 3" xfId="52909"/>
    <cellStyle name="Percent 57 2 3 2" xfId="52910"/>
    <cellStyle name="Percent 57 2 3 2 2" xfId="52911"/>
    <cellStyle name="Percent 57 2 3 2 2 2" xfId="52912"/>
    <cellStyle name="Percent 57 2 3 2 2 2 2" xfId="52913"/>
    <cellStyle name="Percent 57 2 3 2 2 2 3" xfId="52914"/>
    <cellStyle name="Percent 57 2 3 2 2 2 4" xfId="52915"/>
    <cellStyle name="Percent 57 2 3 2 2 2 5" xfId="52916"/>
    <cellStyle name="Percent 57 2 3 2 2 2 6" xfId="52917"/>
    <cellStyle name="Percent 57 2 3 2 2 3" xfId="52918"/>
    <cellStyle name="Percent 57 2 3 2 2 4" xfId="52919"/>
    <cellStyle name="Percent 57 2 3 2 2 5" xfId="52920"/>
    <cellStyle name="Percent 57 2 3 2 2 6" xfId="52921"/>
    <cellStyle name="Percent 57 2 3 2 2 7" xfId="52922"/>
    <cellStyle name="Percent 57 2 3 2 3" xfId="52923"/>
    <cellStyle name="Percent 57 2 3 2 3 2" xfId="52924"/>
    <cellStyle name="Percent 57 2 3 2 3 3" xfId="52925"/>
    <cellStyle name="Percent 57 2 3 2 3 4" xfId="52926"/>
    <cellStyle name="Percent 57 2 3 2 3 5" xfId="52927"/>
    <cellStyle name="Percent 57 2 3 2 3 6" xfId="52928"/>
    <cellStyle name="Percent 57 2 3 2 4" xfId="52929"/>
    <cellStyle name="Percent 57 2 3 2 5" xfId="52930"/>
    <cellStyle name="Percent 57 2 3 2 6" xfId="52931"/>
    <cellStyle name="Percent 57 2 3 2 7" xfId="52932"/>
    <cellStyle name="Percent 57 2 3 2 8" xfId="52933"/>
    <cellStyle name="Percent 57 2 3 3" xfId="52934"/>
    <cellStyle name="Percent 57 2 3 3 2" xfId="52935"/>
    <cellStyle name="Percent 57 2 3 3 2 2" xfId="52936"/>
    <cellStyle name="Percent 57 2 3 3 2 3" xfId="52937"/>
    <cellStyle name="Percent 57 2 3 3 2 4" xfId="52938"/>
    <cellStyle name="Percent 57 2 3 3 2 5" xfId="52939"/>
    <cellStyle name="Percent 57 2 3 3 2 6" xfId="52940"/>
    <cellStyle name="Percent 57 2 3 3 3" xfId="52941"/>
    <cellStyle name="Percent 57 2 3 3 4" xfId="52942"/>
    <cellStyle name="Percent 57 2 3 3 5" xfId="52943"/>
    <cellStyle name="Percent 57 2 3 3 6" xfId="52944"/>
    <cellStyle name="Percent 57 2 3 3 7" xfId="52945"/>
    <cellStyle name="Percent 57 2 3 4" xfId="52946"/>
    <cellStyle name="Percent 57 2 3 4 2" xfId="52947"/>
    <cellStyle name="Percent 57 2 3 4 3" xfId="52948"/>
    <cellStyle name="Percent 57 2 3 4 4" xfId="52949"/>
    <cellStyle name="Percent 57 2 3 4 5" xfId="52950"/>
    <cellStyle name="Percent 57 2 3 4 6" xfId="52951"/>
    <cellStyle name="Percent 57 2 3 5" xfId="52952"/>
    <cellStyle name="Percent 57 2 3 6" xfId="52953"/>
    <cellStyle name="Percent 57 2 3 7" xfId="52954"/>
    <cellStyle name="Percent 57 2 3 8" xfId="52955"/>
    <cellStyle name="Percent 57 2 3 9" xfId="52956"/>
    <cellStyle name="Percent 57 2 4" xfId="52957"/>
    <cellStyle name="Percent 57 2 4 2" xfId="52958"/>
    <cellStyle name="Percent 57 2 4 2 2" xfId="52959"/>
    <cellStyle name="Percent 57 2 4 2 2 2" xfId="52960"/>
    <cellStyle name="Percent 57 2 4 2 2 2 2" xfId="52961"/>
    <cellStyle name="Percent 57 2 4 2 2 2 3" xfId="52962"/>
    <cellStyle name="Percent 57 2 4 2 2 2 4" xfId="52963"/>
    <cellStyle name="Percent 57 2 4 2 2 2 5" xfId="52964"/>
    <cellStyle name="Percent 57 2 4 2 2 2 6" xfId="52965"/>
    <cellStyle name="Percent 57 2 4 2 2 3" xfId="52966"/>
    <cellStyle name="Percent 57 2 4 2 2 4" xfId="52967"/>
    <cellStyle name="Percent 57 2 4 2 2 5" xfId="52968"/>
    <cellStyle name="Percent 57 2 4 2 2 6" xfId="52969"/>
    <cellStyle name="Percent 57 2 4 2 2 7" xfId="52970"/>
    <cellStyle name="Percent 57 2 4 2 3" xfId="52971"/>
    <cellStyle name="Percent 57 2 4 2 3 2" xfId="52972"/>
    <cellStyle name="Percent 57 2 4 2 3 3" xfId="52973"/>
    <cellStyle name="Percent 57 2 4 2 3 4" xfId="52974"/>
    <cellStyle name="Percent 57 2 4 2 3 5" xfId="52975"/>
    <cellStyle name="Percent 57 2 4 2 3 6" xfId="52976"/>
    <cellStyle name="Percent 57 2 4 2 4" xfId="52977"/>
    <cellStyle name="Percent 57 2 4 2 5" xfId="52978"/>
    <cellStyle name="Percent 57 2 4 2 6" xfId="52979"/>
    <cellStyle name="Percent 57 2 4 2 7" xfId="52980"/>
    <cellStyle name="Percent 57 2 4 2 8" xfId="52981"/>
    <cellStyle name="Percent 57 2 4 3" xfId="52982"/>
    <cellStyle name="Percent 57 2 4 3 2" xfId="52983"/>
    <cellStyle name="Percent 57 2 4 3 2 2" xfId="52984"/>
    <cellStyle name="Percent 57 2 4 3 2 3" xfId="52985"/>
    <cellStyle name="Percent 57 2 4 3 2 4" xfId="52986"/>
    <cellStyle name="Percent 57 2 4 3 2 5" xfId="52987"/>
    <cellStyle name="Percent 57 2 4 3 2 6" xfId="52988"/>
    <cellStyle name="Percent 57 2 4 3 3" xfId="52989"/>
    <cellStyle name="Percent 57 2 4 3 4" xfId="52990"/>
    <cellStyle name="Percent 57 2 4 3 5" xfId="52991"/>
    <cellStyle name="Percent 57 2 4 3 6" xfId="52992"/>
    <cellStyle name="Percent 57 2 4 3 7" xfId="52993"/>
    <cellStyle name="Percent 57 2 4 4" xfId="52994"/>
    <cellStyle name="Percent 57 2 4 4 2" xfId="52995"/>
    <cellStyle name="Percent 57 2 4 4 3" xfId="52996"/>
    <cellStyle name="Percent 57 2 4 4 4" xfId="52997"/>
    <cellStyle name="Percent 57 2 4 4 5" xfId="52998"/>
    <cellStyle name="Percent 57 2 4 4 6" xfId="52999"/>
    <cellStyle name="Percent 57 2 4 5" xfId="53000"/>
    <cellStyle name="Percent 57 2 4 6" xfId="53001"/>
    <cellStyle name="Percent 57 2 4 7" xfId="53002"/>
    <cellStyle name="Percent 57 2 4 8" xfId="53003"/>
    <cellStyle name="Percent 57 2 4 9" xfId="53004"/>
    <cellStyle name="Percent 57 2 5" xfId="53005"/>
    <cellStyle name="Percent 57 2 5 2" xfId="53006"/>
    <cellStyle name="Percent 57 2 5 2 2" xfId="53007"/>
    <cellStyle name="Percent 57 2 5 2 2 2" xfId="53008"/>
    <cellStyle name="Percent 57 2 5 2 2 2 2" xfId="53009"/>
    <cellStyle name="Percent 57 2 5 2 2 2 3" xfId="53010"/>
    <cellStyle name="Percent 57 2 5 2 2 2 4" xfId="53011"/>
    <cellStyle name="Percent 57 2 5 2 2 2 5" xfId="53012"/>
    <cellStyle name="Percent 57 2 5 2 2 2 6" xfId="53013"/>
    <cellStyle name="Percent 57 2 5 2 2 3" xfId="53014"/>
    <cellStyle name="Percent 57 2 5 2 2 4" xfId="53015"/>
    <cellStyle name="Percent 57 2 5 2 2 5" xfId="53016"/>
    <cellStyle name="Percent 57 2 5 2 2 6" xfId="53017"/>
    <cellStyle name="Percent 57 2 5 2 2 7" xfId="53018"/>
    <cellStyle name="Percent 57 2 5 2 3" xfId="53019"/>
    <cellStyle name="Percent 57 2 5 2 3 2" xfId="53020"/>
    <cellStyle name="Percent 57 2 5 2 3 3" xfId="53021"/>
    <cellStyle name="Percent 57 2 5 2 3 4" xfId="53022"/>
    <cellStyle name="Percent 57 2 5 2 3 5" xfId="53023"/>
    <cellStyle name="Percent 57 2 5 2 3 6" xfId="53024"/>
    <cellStyle name="Percent 57 2 5 2 4" xfId="53025"/>
    <cellStyle name="Percent 57 2 5 2 5" xfId="53026"/>
    <cellStyle name="Percent 57 2 5 2 6" xfId="53027"/>
    <cellStyle name="Percent 57 2 5 2 7" xfId="53028"/>
    <cellStyle name="Percent 57 2 5 2 8" xfId="53029"/>
    <cellStyle name="Percent 57 2 5 3" xfId="53030"/>
    <cellStyle name="Percent 57 2 5 3 2" xfId="53031"/>
    <cellStyle name="Percent 57 2 5 3 2 2" xfId="53032"/>
    <cellStyle name="Percent 57 2 5 3 2 3" xfId="53033"/>
    <cellStyle name="Percent 57 2 5 3 2 4" xfId="53034"/>
    <cellStyle name="Percent 57 2 5 3 2 5" xfId="53035"/>
    <cellStyle name="Percent 57 2 5 3 2 6" xfId="53036"/>
    <cellStyle name="Percent 57 2 5 3 3" xfId="53037"/>
    <cellStyle name="Percent 57 2 5 3 4" xfId="53038"/>
    <cellStyle name="Percent 57 2 5 3 5" xfId="53039"/>
    <cellStyle name="Percent 57 2 5 3 6" xfId="53040"/>
    <cellStyle name="Percent 57 2 5 3 7" xfId="53041"/>
    <cellStyle name="Percent 57 2 5 4" xfId="53042"/>
    <cellStyle name="Percent 57 2 5 4 2" xfId="53043"/>
    <cellStyle name="Percent 57 2 5 4 3" xfId="53044"/>
    <cellStyle name="Percent 57 2 5 4 4" xfId="53045"/>
    <cellStyle name="Percent 57 2 5 4 5" xfId="53046"/>
    <cellStyle name="Percent 57 2 5 4 6" xfId="53047"/>
    <cellStyle name="Percent 57 2 5 5" xfId="53048"/>
    <cellStyle name="Percent 57 2 5 6" xfId="53049"/>
    <cellStyle name="Percent 57 2 5 7" xfId="53050"/>
    <cellStyle name="Percent 57 2 5 8" xfId="53051"/>
    <cellStyle name="Percent 57 2 5 9" xfId="53052"/>
    <cellStyle name="Percent 57 2 6" xfId="53053"/>
    <cellStyle name="Percent 57 2 6 2" xfId="53054"/>
    <cellStyle name="Percent 57 2 6 2 2" xfId="53055"/>
    <cellStyle name="Percent 57 2 6 2 2 2" xfId="53056"/>
    <cellStyle name="Percent 57 2 6 2 2 2 2" xfId="53057"/>
    <cellStyle name="Percent 57 2 6 2 2 2 3" xfId="53058"/>
    <cellStyle name="Percent 57 2 6 2 2 2 4" xfId="53059"/>
    <cellStyle name="Percent 57 2 6 2 2 2 5" xfId="53060"/>
    <cellStyle name="Percent 57 2 6 2 2 2 6" xfId="53061"/>
    <cellStyle name="Percent 57 2 6 2 2 3" xfId="53062"/>
    <cellStyle name="Percent 57 2 6 2 2 4" xfId="53063"/>
    <cellStyle name="Percent 57 2 6 2 2 5" xfId="53064"/>
    <cellStyle name="Percent 57 2 6 2 2 6" xfId="53065"/>
    <cellStyle name="Percent 57 2 6 2 2 7" xfId="53066"/>
    <cellStyle name="Percent 57 2 6 2 3" xfId="53067"/>
    <cellStyle name="Percent 57 2 6 2 3 2" xfId="53068"/>
    <cellStyle name="Percent 57 2 6 2 3 3" xfId="53069"/>
    <cellStyle name="Percent 57 2 6 2 3 4" xfId="53070"/>
    <cellStyle name="Percent 57 2 6 2 3 5" xfId="53071"/>
    <cellStyle name="Percent 57 2 6 2 3 6" xfId="53072"/>
    <cellStyle name="Percent 57 2 6 2 4" xfId="53073"/>
    <cellStyle name="Percent 57 2 6 2 5" xfId="53074"/>
    <cellStyle name="Percent 57 2 6 2 6" xfId="53075"/>
    <cellStyle name="Percent 57 2 6 2 7" xfId="53076"/>
    <cellStyle name="Percent 57 2 6 2 8" xfId="53077"/>
    <cellStyle name="Percent 57 2 6 3" xfId="53078"/>
    <cellStyle name="Percent 57 2 6 3 2" xfId="53079"/>
    <cellStyle name="Percent 57 2 6 3 2 2" xfId="53080"/>
    <cellStyle name="Percent 57 2 6 3 2 3" xfId="53081"/>
    <cellStyle name="Percent 57 2 6 3 2 4" xfId="53082"/>
    <cellStyle name="Percent 57 2 6 3 2 5" xfId="53083"/>
    <cellStyle name="Percent 57 2 6 3 2 6" xfId="53084"/>
    <cellStyle name="Percent 57 2 6 3 3" xfId="53085"/>
    <cellStyle name="Percent 57 2 6 3 4" xfId="53086"/>
    <cellStyle name="Percent 57 2 6 3 5" xfId="53087"/>
    <cellStyle name="Percent 57 2 6 3 6" xfId="53088"/>
    <cellStyle name="Percent 57 2 6 3 7" xfId="53089"/>
    <cellStyle name="Percent 57 2 6 4" xfId="53090"/>
    <cellStyle name="Percent 57 2 6 4 2" xfId="53091"/>
    <cellStyle name="Percent 57 2 6 4 3" xfId="53092"/>
    <cellStyle name="Percent 57 2 6 4 4" xfId="53093"/>
    <cellStyle name="Percent 57 2 6 4 5" xfId="53094"/>
    <cellStyle name="Percent 57 2 6 4 6" xfId="53095"/>
    <cellStyle name="Percent 57 2 6 5" xfId="53096"/>
    <cellStyle name="Percent 57 2 6 6" xfId="53097"/>
    <cellStyle name="Percent 57 2 6 7" xfId="53098"/>
    <cellStyle name="Percent 57 2 6 8" xfId="53099"/>
    <cellStyle name="Percent 57 2 6 9" xfId="53100"/>
    <cellStyle name="Percent 57 2 7" xfId="53101"/>
    <cellStyle name="Percent 57 2 7 2" xfId="53102"/>
    <cellStyle name="Percent 57 2 7 2 2" xfId="53103"/>
    <cellStyle name="Percent 57 2 7 2 2 2" xfId="53104"/>
    <cellStyle name="Percent 57 2 7 2 2 3" xfId="53105"/>
    <cellStyle name="Percent 57 2 7 2 2 4" xfId="53106"/>
    <cellStyle name="Percent 57 2 7 2 2 5" xfId="53107"/>
    <cellStyle name="Percent 57 2 7 2 2 6" xfId="53108"/>
    <cellStyle name="Percent 57 2 7 2 3" xfId="53109"/>
    <cellStyle name="Percent 57 2 7 2 4" xfId="53110"/>
    <cellStyle name="Percent 57 2 7 2 5" xfId="53111"/>
    <cellStyle name="Percent 57 2 7 2 6" xfId="53112"/>
    <cellStyle name="Percent 57 2 7 2 7" xfId="53113"/>
    <cellStyle name="Percent 57 2 7 3" xfId="53114"/>
    <cellStyle name="Percent 57 2 7 3 2" xfId="53115"/>
    <cellStyle name="Percent 57 2 7 3 3" xfId="53116"/>
    <cellStyle name="Percent 57 2 7 3 4" xfId="53117"/>
    <cellStyle name="Percent 57 2 7 3 5" xfId="53118"/>
    <cellStyle name="Percent 57 2 7 3 6" xfId="53119"/>
    <cellStyle name="Percent 57 2 7 4" xfId="53120"/>
    <cellStyle name="Percent 57 2 7 5" xfId="53121"/>
    <cellStyle name="Percent 57 2 7 6" xfId="53122"/>
    <cellStyle name="Percent 57 2 7 7" xfId="53123"/>
    <cellStyle name="Percent 57 2 7 8" xfId="53124"/>
    <cellStyle name="Percent 57 2 8" xfId="53125"/>
    <cellStyle name="Percent 57 2 8 2" xfId="53126"/>
    <cellStyle name="Percent 57 2 8 2 2" xfId="53127"/>
    <cellStyle name="Percent 57 2 8 2 3" xfId="53128"/>
    <cellStyle name="Percent 57 2 8 2 4" xfId="53129"/>
    <cellStyle name="Percent 57 2 8 2 5" xfId="53130"/>
    <cellStyle name="Percent 57 2 8 2 6" xfId="53131"/>
    <cellStyle name="Percent 57 2 8 3" xfId="53132"/>
    <cellStyle name="Percent 57 2 8 4" xfId="53133"/>
    <cellStyle name="Percent 57 2 8 5" xfId="53134"/>
    <cellStyle name="Percent 57 2 8 6" xfId="53135"/>
    <cellStyle name="Percent 57 2 8 7" xfId="53136"/>
    <cellStyle name="Percent 57 2 9" xfId="53137"/>
    <cellStyle name="Percent 57 2 9 2" xfId="53138"/>
    <cellStyle name="Percent 57 2 9 3" xfId="53139"/>
    <cellStyle name="Percent 57 2 9 4" xfId="53140"/>
    <cellStyle name="Percent 57 2 9 5" xfId="53141"/>
    <cellStyle name="Percent 57 2 9 6" xfId="53142"/>
    <cellStyle name="Percent 57 3" xfId="53143"/>
    <cellStyle name="Percent 57 3 2" xfId="53144"/>
    <cellStyle name="Percent 57 3 2 2" xfId="53145"/>
    <cellStyle name="Percent 57 3 2 2 2" xfId="53146"/>
    <cellStyle name="Percent 57 3 2 2 2 2" xfId="53147"/>
    <cellStyle name="Percent 57 3 2 2 2 3" xfId="53148"/>
    <cellStyle name="Percent 57 3 2 2 2 4" xfId="53149"/>
    <cellStyle name="Percent 57 3 2 2 2 5" xfId="53150"/>
    <cellStyle name="Percent 57 3 2 2 2 6" xfId="53151"/>
    <cellStyle name="Percent 57 3 2 2 3" xfId="53152"/>
    <cellStyle name="Percent 57 3 2 2 4" xfId="53153"/>
    <cellStyle name="Percent 57 3 2 2 5" xfId="53154"/>
    <cellStyle name="Percent 57 3 2 2 6" xfId="53155"/>
    <cellStyle name="Percent 57 3 2 2 7" xfId="53156"/>
    <cellStyle name="Percent 57 3 2 3" xfId="53157"/>
    <cellStyle name="Percent 57 3 2 3 2" xfId="53158"/>
    <cellStyle name="Percent 57 3 2 3 3" xfId="53159"/>
    <cellStyle name="Percent 57 3 2 3 4" xfId="53160"/>
    <cellStyle name="Percent 57 3 2 3 5" xfId="53161"/>
    <cellStyle name="Percent 57 3 2 3 6" xfId="53162"/>
    <cellStyle name="Percent 57 3 2 4" xfId="53163"/>
    <cellStyle name="Percent 57 3 2 5" xfId="53164"/>
    <cellStyle name="Percent 57 3 2 6" xfId="53165"/>
    <cellStyle name="Percent 57 3 2 7" xfId="53166"/>
    <cellStyle name="Percent 57 3 2 8" xfId="53167"/>
    <cellStyle name="Percent 57 3 3" xfId="53168"/>
    <cellStyle name="Percent 57 3 3 2" xfId="53169"/>
    <cellStyle name="Percent 57 3 3 2 2" xfId="53170"/>
    <cellStyle name="Percent 57 3 3 2 3" xfId="53171"/>
    <cellStyle name="Percent 57 3 3 2 4" xfId="53172"/>
    <cellStyle name="Percent 57 3 3 2 5" xfId="53173"/>
    <cellStyle name="Percent 57 3 3 2 6" xfId="53174"/>
    <cellStyle name="Percent 57 3 3 3" xfId="53175"/>
    <cellStyle name="Percent 57 3 3 4" xfId="53176"/>
    <cellStyle name="Percent 57 3 3 5" xfId="53177"/>
    <cellStyle name="Percent 57 3 3 6" xfId="53178"/>
    <cellStyle name="Percent 57 3 3 7" xfId="53179"/>
    <cellStyle name="Percent 57 3 4" xfId="53180"/>
    <cellStyle name="Percent 57 3 4 2" xfId="53181"/>
    <cellStyle name="Percent 57 3 4 3" xfId="53182"/>
    <cellStyle name="Percent 57 3 4 4" xfId="53183"/>
    <cellStyle name="Percent 57 3 4 5" xfId="53184"/>
    <cellStyle name="Percent 57 3 4 6" xfId="53185"/>
    <cellStyle name="Percent 57 3 5" xfId="53186"/>
    <cellStyle name="Percent 57 3 6" xfId="53187"/>
    <cellStyle name="Percent 57 3 7" xfId="53188"/>
    <cellStyle name="Percent 57 3 8" xfId="53189"/>
    <cellStyle name="Percent 57 3 9" xfId="53190"/>
    <cellStyle name="Percent 57 4" xfId="53191"/>
    <cellStyle name="Percent 57 4 2" xfId="53192"/>
    <cellStyle name="Percent 57 4 2 2" xfId="53193"/>
    <cellStyle name="Percent 57 4 2 2 2" xfId="53194"/>
    <cellStyle name="Percent 57 4 2 2 2 2" xfId="53195"/>
    <cellStyle name="Percent 57 4 2 2 2 3" xfId="53196"/>
    <cellStyle name="Percent 57 4 2 2 2 4" xfId="53197"/>
    <cellStyle name="Percent 57 4 2 2 2 5" xfId="53198"/>
    <cellStyle name="Percent 57 4 2 2 2 6" xfId="53199"/>
    <cellStyle name="Percent 57 4 2 2 3" xfId="53200"/>
    <cellStyle name="Percent 57 4 2 2 4" xfId="53201"/>
    <cellStyle name="Percent 57 4 2 2 5" xfId="53202"/>
    <cellStyle name="Percent 57 4 2 2 6" xfId="53203"/>
    <cellStyle name="Percent 57 4 2 2 7" xfId="53204"/>
    <cellStyle name="Percent 57 4 2 3" xfId="53205"/>
    <cellStyle name="Percent 57 4 2 3 2" xfId="53206"/>
    <cellStyle name="Percent 57 4 2 3 3" xfId="53207"/>
    <cellStyle name="Percent 57 4 2 3 4" xfId="53208"/>
    <cellStyle name="Percent 57 4 2 3 5" xfId="53209"/>
    <cellStyle name="Percent 57 4 2 3 6" xfId="53210"/>
    <cellStyle name="Percent 57 4 2 4" xfId="53211"/>
    <cellStyle name="Percent 57 4 2 5" xfId="53212"/>
    <cellStyle name="Percent 57 4 2 6" xfId="53213"/>
    <cellStyle name="Percent 57 4 2 7" xfId="53214"/>
    <cellStyle name="Percent 57 4 2 8" xfId="53215"/>
    <cellStyle name="Percent 57 4 3" xfId="53216"/>
    <cellStyle name="Percent 57 4 3 2" xfId="53217"/>
    <cellStyle name="Percent 57 4 3 2 2" xfId="53218"/>
    <cellStyle name="Percent 57 4 3 2 3" xfId="53219"/>
    <cellStyle name="Percent 57 4 3 2 4" xfId="53220"/>
    <cellStyle name="Percent 57 4 3 2 5" xfId="53221"/>
    <cellStyle name="Percent 57 4 3 2 6" xfId="53222"/>
    <cellStyle name="Percent 57 4 3 3" xfId="53223"/>
    <cellStyle name="Percent 57 4 3 4" xfId="53224"/>
    <cellStyle name="Percent 57 4 3 5" xfId="53225"/>
    <cellStyle name="Percent 57 4 3 6" xfId="53226"/>
    <cellStyle name="Percent 57 4 3 7" xfId="53227"/>
    <cellStyle name="Percent 57 4 4" xfId="53228"/>
    <cellStyle name="Percent 57 4 4 2" xfId="53229"/>
    <cellStyle name="Percent 57 4 4 3" xfId="53230"/>
    <cellStyle name="Percent 57 4 4 4" xfId="53231"/>
    <cellStyle name="Percent 57 4 4 5" xfId="53232"/>
    <cellStyle name="Percent 57 4 4 6" xfId="53233"/>
    <cellStyle name="Percent 57 4 5" xfId="53234"/>
    <cellStyle name="Percent 57 4 6" xfId="53235"/>
    <cellStyle name="Percent 57 4 7" xfId="53236"/>
    <cellStyle name="Percent 57 4 8" xfId="53237"/>
    <cellStyle name="Percent 57 4 9" xfId="53238"/>
    <cellStyle name="Percent 57 5" xfId="53239"/>
    <cellStyle name="Percent 57 5 2" xfId="53240"/>
    <cellStyle name="Percent 57 5 2 2" xfId="53241"/>
    <cellStyle name="Percent 57 5 2 2 2" xfId="53242"/>
    <cellStyle name="Percent 57 5 2 2 2 2" xfId="53243"/>
    <cellStyle name="Percent 57 5 2 2 2 3" xfId="53244"/>
    <cellStyle name="Percent 57 5 2 2 2 4" xfId="53245"/>
    <cellStyle name="Percent 57 5 2 2 2 5" xfId="53246"/>
    <cellStyle name="Percent 57 5 2 2 2 6" xfId="53247"/>
    <cellStyle name="Percent 57 5 2 2 3" xfId="53248"/>
    <cellStyle name="Percent 57 5 2 2 4" xfId="53249"/>
    <cellStyle name="Percent 57 5 2 2 5" xfId="53250"/>
    <cellStyle name="Percent 57 5 2 2 6" xfId="53251"/>
    <cellStyle name="Percent 57 5 2 2 7" xfId="53252"/>
    <cellStyle name="Percent 57 5 2 3" xfId="53253"/>
    <cellStyle name="Percent 57 5 2 3 2" xfId="53254"/>
    <cellStyle name="Percent 57 5 2 3 3" xfId="53255"/>
    <cellStyle name="Percent 57 5 2 3 4" xfId="53256"/>
    <cellStyle name="Percent 57 5 2 3 5" xfId="53257"/>
    <cellStyle name="Percent 57 5 2 3 6" xfId="53258"/>
    <cellStyle name="Percent 57 5 2 4" xfId="53259"/>
    <cellStyle name="Percent 57 5 2 5" xfId="53260"/>
    <cellStyle name="Percent 57 5 2 6" xfId="53261"/>
    <cellStyle name="Percent 57 5 2 7" xfId="53262"/>
    <cellStyle name="Percent 57 5 2 8" xfId="53263"/>
    <cellStyle name="Percent 57 5 3" xfId="53264"/>
    <cellStyle name="Percent 57 5 3 2" xfId="53265"/>
    <cellStyle name="Percent 57 5 3 2 2" xfId="53266"/>
    <cellStyle name="Percent 57 5 3 2 3" xfId="53267"/>
    <cellStyle name="Percent 57 5 3 2 4" xfId="53268"/>
    <cellStyle name="Percent 57 5 3 2 5" xfId="53269"/>
    <cellStyle name="Percent 57 5 3 2 6" xfId="53270"/>
    <cellStyle name="Percent 57 5 3 3" xfId="53271"/>
    <cellStyle name="Percent 57 5 3 4" xfId="53272"/>
    <cellStyle name="Percent 57 5 3 5" xfId="53273"/>
    <cellStyle name="Percent 57 5 3 6" xfId="53274"/>
    <cellStyle name="Percent 57 5 3 7" xfId="53275"/>
    <cellStyle name="Percent 57 5 4" xfId="53276"/>
    <cellStyle name="Percent 57 5 4 2" xfId="53277"/>
    <cellStyle name="Percent 57 5 4 3" xfId="53278"/>
    <cellStyle name="Percent 57 5 4 4" xfId="53279"/>
    <cellStyle name="Percent 57 5 4 5" xfId="53280"/>
    <cellStyle name="Percent 57 5 4 6" xfId="53281"/>
    <cellStyle name="Percent 57 5 5" xfId="53282"/>
    <cellStyle name="Percent 57 5 6" xfId="53283"/>
    <cellStyle name="Percent 57 5 7" xfId="53284"/>
    <cellStyle name="Percent 57 5 8" xfId="53285"/>
    <cellStyle name="Percent 57 5 9" xfId="53286"/>
    <cellStyle name="Percent 57 6" xfId="53287"/>
    <cellStyle name="Percent 57 6 2" xfId="53288"/>
    <cellStyle name="Percent 57 6 2 2" xfId="53289"/>
    <cellStyle name="Percent 57 6 2 2 2" xfId="53290"/>
    <cellStyle name="Percent 57 6 2 2 2 2" xfId="53291"/>
    <cellStyle name="Percent 57 6 2 2 2 3" xfId="53292"/>
    <cellStyle name="Percent 57 6 2 2 2 4" xfId="53293"/>
    <cellStyle name="Percent 57 6 2 2 2 5" xfId="53294"/>
    <cellStyle name="Percent 57 6 2 2 2 6" xfId="53295"/>
    <cellStyle name="Percent 57 6 2 2 3" xfId="53296"/>
    <cellStyle name="Percent 57 6 2 2 4" xfId="53297"/>
    <cellStyle name="Percent 57 6 2 2 5" xfId="53298"/>
    <cellStyle name="Percent 57 6 2 2 6" xfId="53299"/>
    <cellStyle name="Percent 57 6 2 2 7" xfId="53300"/>
    <cellStyle name="Percent 57 6 2 3" xfId="53301"/>
    <cellStyle name="Percent 57 6 2 3 2" xfId="53302"/>
    <cellStyle name="Percent 57 6 2 3 3" xfId="53303"/>
    <cellStyle name="Percent 57 6 2 3 4" xfId="53304"/>
    <cellStyle name="Percent 57 6 2 3 5" xfId="53305"/>
    <cellStyle name="Percent 57 6 2 3 6" xfId="53306"/>
    <cellStyle name="Percent 57 6 2 4" xfId="53307"/>
    <cellStyle name="Percent 57 6 2 5" xfId="53308"/>
    <cellStyle name="Percent 57 6 2 6" xfId="53309"/>
    <cellStyle name="Percent 57 6 2 7" xfId="53310"/>
    <cellStyle name="Percent 57 6 2 8" xfId="53311"/>
    <cellStyle name="Percent 57 6 3" xfId="53312"/>
    <cellStyle name="Percent 57 6 3 2" xfId="53313"/>
    <cellStyle name="Percent 57 6 3 2 2" xfId="53314"/>
    <cellStyle name="Percent 57 6 3 2 3" xfId="53315"/>
    <cellStyle name="Percent 57 6 3 2 4" xfId="53316"/>
    <cellStyle name="Percent 57 6 3 2 5" xfId="53317"/>
    <cellStyle name="Percent 57 6 3 2 6" xfId="53318"/>
    <cellStyle name="Percent 57 6 3 3" xfId="53319"/>
    <cellStyle name="Percent 57 6 3 4" xfId="53320"/>
    <cellStyle name="Percent 57 6 3 5" xfId="53321"/>
    <cellStyle name="Percent 57 6 3 6" xfId="53322"/>
    <cellStyle name="Percent 57 6 3 7" xfId="53323"/>
    <cellStyle name="Percent 57 6 4" xfId="53324"/>
    <cellStyle name="Percent 57 6 4 2" xfId="53325"/>
    <cellStyle name="Percent 57 6 4 3" xfId="53326"/>
    <cellStyle name="Percent 57 6 4 4" xfId="53327"/>
    <cellStyle name="Percent 57 6 4 5" xfId="53328"/>
    <cellStyle name="Percent 57 6 4 6" xfId="53329"/>
    <cellStyle name="Percent 57 6 5" xfId="53330"/>
    <cellStyle name="Percent 57 6 6" xfId="53331"/>
    <cellStyle name="Percent 57 6 7" xfId="53332"/>
    <cellStyle name="Percent 57 6 8" xfId="53333"/>
    <cellStyle name="Percent 57 6 9" xfId="53334"/>
    <cellStyle name="Percent 57 7" xfId="53335"/>
    <cellStyle name="Percent 57 7 2" xfId="53336"/>
    <cellStyle name="Percent 57 7 2 2" xfId="53337"/>
    <cellStyle name="Percent 57 7 2 2 2" xfId="53338"/>
    <cellStyle name="Percent 57 7 2 2 2 2" xfId="53339"/>
    <cellStyle name="Percent 57 7 2 2 2 3" xfId="53340"/>
    <cellStyle name="Percent 57 7 2 2 2 4" xfId="53341"/>
    <cellStyle name="Percent 57 7 2 2 2 5" xfId="53342"/>
    <cellStyle name="Percent 57 7 2 2 2 6" xfId="53343"/>
    <cellStyle name="Percent 57 7 2 2 3" xfId="53344"/>
    <cellStyle name="Percent 57 7 2 2 4" xfId="53345"/>
    <cellStyle name="Percent 57 7 2 2 5" xfId="53346"/>
    <cellStyle name="Percent 57 7 2 2 6" xfId="53347"/>
    <cellStyle name="Percent 57 7 2 2 7" xfId="53348"/>
    <cellStyle name="Percent 57 7 2 3" xfId="53349"/>
    <cellStyle name="Percent 57 7 2 3 2" xfId="53350"/>
    <cellStyle name="Percent 57 7 2 3 3" xfId="53351"/>
    <cellStyle name="Percent 57 7 2 3 4" xfId="53352"/>
    <cellStyle name="Percent 57 7 2 3 5" xfId="53353"/>
    <cellStyle name="Percent 57 7 2 3 6" xfId="53354"/>
    <cellStyle name="Percent 57 7 2 4" xfId="53355"/>
    <cellStyle name="Percent 57 7 2 5" xfId="53356"/>
    <cellStyle name="Percent 57 7 2 6" xfId="53357"/>
    <cellStyle name="Percent 57 7 2 7" xfId="53358"/>
    <cellStyle name="Percent 57 7 2 8" xfId="53359"/>
    <cellStyle name="Percent 57 7 3" xfId="53360"/>
    <cellStyle name="Percent 57 7 3 2" xfId="53361"/>
    <cellStyle name="Percent 57 7 3 2 2" xfId="53362"/>
    <cellStyle name="Percent 57 7 3 2 3" xfId="53363"/>
    <cellStyle name="Percent 57 7 3 2 4" xfId="53364"/>
    <cellStyle name="Percent 57 7 3 2 5" xfId="53365"/>
    <cellStyle name="Percent 57 7 3 2 6" xfId="53366"/>
    <cellStyle name="Percent 57 7 3 3" xfId="53367"/>
    <cellStyle name="Percent 57 7 3 4" xfId="53368"/>
    <cellStyle name="Percent 57 7 3 5" xfId="53369"/>
    <cellStyle name="Percent 57 7 3 6" xfId="53370"/>
    <cellStyle name="Percent 57 7 3 7" xfId="53371"/>
    <cellStyle name="Percent 57 7 4" xfId="53372"/>
    <cellStyle name="Percent 57 7 4 2" xfId="53373"/>
    <cellStyle name="Percent 57 7 4 3" xfId="53374"/>
    <cellStyle name="Percent 57 7 4 4" xfId="53375"/>
    <cellStyle name="Percent 57 7 4 5" xfId="53376"/>
    <cellStyle name="Percent 57 7 4 6" xfId="53377"/>
    <cellStyle name="Percent 57 7 5" xfId="53378"/>
    <cellStyle name="Percent 57 7 6" xfId="53379"/>
    <cellStyle name="Percent 57 7 7" xfId="53380"/>
    <cellStyle name="Percent 57 7 8" xfId="53381"/>
    <cellStyle name="Percent 57 7 9" xfId="53382"/>
    <cellStyle name="Percent 57 8" xfId="53383"/>
    <cellStyle name="Percent 57 8 2" xfId="53384"/>
    <cellStyle name="Percent 57 8 2 2" xfId="53385"/>
    <cellStyle name="Percent 57 8 2 2 2" xfId="53386"/>
    <cellStyle name="Percent 57 8 2 2 3" xfId="53387"/>
    <cellStyle name="Percent 57 8 2 2 4" xfId="53388"/>
    <cellStyle name="Percent 57 8 2 2 5" xfId="53389"/>
    <cellStyle name="Percent 57 8 2 2 6" xfId="53390"/>
    <cellStyle name="Percent 57 8 2 3" xfId="53391"/>
    <cellStyle name="Percent 57 8 2 4" xfId="53392"/>
    <cellStyle name="Percent 57 8 2 5" xfId="53393"/>
    <cellStyle name="Percent 57 8 2 6" xfId="53394"/>
    <cellStyle name="Percent 57 8 2 7" xfId="53395"/>
    <cellStyle name="Percent 57 8 3" xfId="53396"/>
    <cellStyle name="Percent 57 8 3 2" xfId="53397"/>
    <cellStyle name="Percent 57 8 3 3" xfId="53398"/>
    <cellStyle name="Percent 57 8 3 4" xfId="53399"/>
    <cellStyle name="Percent 57 8 3 5" xfId="53400"/>
    <cellStyle name="Percent 57 8 3 6" xfId="53401"/>
    <cellStyle name="Percent 57 8 4" xfId="53402"/>
    <cellStyle name="Percent 57 8 5" xfId="53403"/>
    <cellStyle name="Percent 57 8 6" xfId="53404"/>
    <cellStyle name="Percent 57 8 7" xfId="53405"/>
    <cellStyle name="Percent 57 8 8" xfId="53406"/>
    <cellStyle name="Percent 57 9" xfId="53407"/>
    <cellStyle name="Percent 57 9 2" xfId="53408"/>
    <cellStyle name="Percent 57 9 2 2" xfId="53409"/>
    <cellStyle name="Percent 57 9 2 3" xfId="53410"/>
    <cellStyle name="Percent 57 9 2 4" xfId="53411"/>
    <cellStyle name="Percent 57 9 2 5" xfId="53412"/>
    <cellStyle name="Percent 57 9 2 6" xfId="53413"/>
    <cellStyle name="Percent 57 9 3" xfId="53414"/>
    <cellStyle name="Percent 57 9 4" xfId="53415"/>
    <cellStyle name="Percent 57 9 5" xfId="53416"/>
    <cellStyle name="Percent 57 9 6" xfId="53417"/>
    <cellStyle name="Percent 57 9 7" xfId="53418"/>
    <cellStyle name="Percent 58" xfId="53419"/>
    <cellStyle name="Percent 59" xfId="53420"/>
    <cellStyle name="Percent 6" xfId="53421"/>
    <cellStyle name="Percent 6 2" xfId="53422"/>
    <cellStyle name="Percent 6 3" xfId="53423"/>
    <cellStyle name="Percent 60" xfId="53424"/>
    <cellStyle name="Percent 61" xfId="53425"/>
    <cellStyle name="Percent 62" xfId="53426"/>
    <cellStyle name="Percent 63" xfId="53427"/>
    <cellStyle name="Percent 64" xfId="53428"/>
    <cellStyle name="Percent 65" xfId="53429"/>
    <cellStyle name="Percent 65 10" xfId="53430"/>
    <cellStyle name="Percent 65 11" xfId="53431"/>
    <cellStyle name="Percent 65 2" xfId="53432"/>
    <cellStyle name="Percent 65 2 2" xfId="53433"/>
    <cellStyle name="Percent 65 2 2 2" xfId="53434"/>
    <cellStyle name="Percent 65 2 2 2 2" xfId="53435"/>
    <cellStyle name="Percent 65 2 2 2 2 2" xfId="53436"/>
    <cellStyle name="Percent 65 2 2 2 2 3" xfId="53437"/>
    <cellStyle name="Percent 65 2 2 2 2 4" xfId="53438"/>
    <cellStyle name="Percent 65 2 2 2 2 5" xfId="53439"/>
    <cellStyle name="Percent 65 2 2 2 2 6" xfId="53440"/>
    <cellStyle name="Percent 65 2 2 2 3" xfId="53441"/>
    <cellStyle name="Percent 65 2 2 2 4" xfId="53442"/>
    <cellStyle name="Percent 65 2 2 2 5" xfId="53443"/>
    <cellStyle name="Percent 65 2 2 2 6" xfId="53444"/>
    <cellStyle name="Percent 65 2 2 2 7" xfId="53445"/>
    <cellStyle name="Percent 65 2 2 3" xfId="53446"/>
    <cellStyle name="Percent 65 2 2 3 2" xfId="53447"/>
    <cellStyle name="Percent 65 2 2 3 3" xfId="53448"/>
    <cellStyle name="Percent 65 2 2 3 4" xfId="53449"/>
    <cellStyle name="Percent 65 2 2 3 5" xfId="53450"/>
    <cellStyle name="Percent 65 2 2 3 6" xfId="53451"/>
    <cellStyle name="Percent 65 2 2 4" xfId="53452"/>
    <cellStyle name="Percent 65 2 2 5" xfId="53453"/>
    <cellStyle name="Percent 65 2 2 6" xfId="53454"/>
    <cellStyle name="Percent 65 2 2 7" xfId="53455"/>
    <cellStyle name="Percent 65 2 2 8" xfId="53456"/>
    <cellStyle name="Percent 65 2 3" xfId="53457"/>
    <cellStyle name="Percent 65 2 3 2" xfId="53458"/>
    <cellStyle name="Percent 65 2 3 2 2" xfId="53459"/>
    <cellStyle name="Percent 65 2 3 2 3" xfId="53460"/>
    <cellStyle name="Percent 65 2 3 2 4" xfId="53461"/>
    <cellStyle name="Percent 65 2 3 2 5" xfId="53462"/>
    <cellStyle name="Percent 65 2 3 2 6" xfId="53463"/>
    <cellStyle name="Percent 65 2 3 3" xfId="53464"/>
    <cellStyle name="Percent 65 2 3 4" xfId="53465"/>
    <cellStyle name="Percent 65 2 3 5" xfId="53466"/>
    <cellStyle name="Percent 65 2 3 6" xfId="53467"/>
    <cellStyle name="Percent 65 2 3 7" xfId="53468"/>
    <cellStyle name="Percent 65 2 4" xfId="53469"/>
    <cellStyle name="Percent 65 2 4 2" xfId="53470"/>
    <cellStyle name="Percent 65 2 4 3" xfId="53471"/>
    <cellStyle name="Percent 65 2 4 4" xfId="53472"/>
    <cellStyle name="Percent 65 2 4 5" xfId="53473"/>
    <cellStyle name="Percent 65 2 4 6" xfId="53474"/>
    <cellStyle name="Percent 65 2 5" xfId="53475"/>
    <cellStyle name="Percent 65 2 6" xfId="53476"/>
    <cellStyle name="Percent 65 2 7" xfId="53477"/>
    <cellStyle name="Percent 65 2 8" xfId="53478"/>
    <cellStyle name="Percent 65 2 9" xfId="53479"/>
    <cellStyle name="Percent 65 3" xfId="53480"/>
    <cellStyle name="Percent 65 3 2" xfId="53481"/>
    <cellStyle name="Percent 65 3 2 2" xfId="53482"/>
    <cellStyle name="Percent 65 3 2 2 2" xfId="53483"/>
    <cellStyle name="Percent 65 3 2 2 2 2" xfId="53484"/>
    <cellStyle name="Percent 65 3 2 2 2 3" xfId="53485"/>
    <cellStyle name="Percent 65 3 2 2 2 4" xfId="53486"/>
    <cellStyle name="Percent 65 3 2 2 2 5" xfId="53487"/>
    <cellStyle name="Percent 65 3 2 2 2 6" xfId="53488"/>
    <cellStyle name="Percent 65 3 2 2 3" xfId="53489"/>
    <cellStyle name="Percent 65 3 2 2 4" xfId="53490"/>
    <cellStyle name="Percent 65 3 2 2 5" xfId="53491"/>
    <cellStyle name="Percent 65 3 2 2 6" xfId="53492"/>
    <cellStyle name="Percent 65 3 2 2 7" xfId="53493"/>
    <cellStyle name="Percent 65 3 2 3" xfId="53494"/>
    <cellStyle name="Percent 65 3 2 3 2" xfId="53495"/>
    <cellStyle name="Percent 65 3 2 3 3" xfId="53496"/>
    <cellStyle name="Percent 65 3 2 3 4" xfId="53497"/>
    <cellStyle name="Percent 65 3 2 3 5" xfId="53498"/>
    <cellStyle name="Percent 65 3 2 3 6" xfId="53499"/>
    <cellStyle name="Percent 65 3 2 4" xfId="53500"/>
    <cellStyle name="Percent 65 3 2 5" xfId="53501"/>
    <cellStyle name="Percent 65 3 2 6" xfId="53502"/>
    <cellStyle name="Percent 65 3 2 7" xfId="53503"/>
    <cellStyle name="Percent 65 3 2 8" xfId="53504"/>
    <cellStyle name="Percent 65 3 3" xfId="53505"/>
    <cellStyle name="Percent 65 3 3 2" xfId="53506"/>
    <cellStyle name="Percent 65 3 3 2 2" xfId="53507"/>
    <cellStyle name="Percent 65 3 3 2 3" xfId="53508"/>
    <cellStyle name="Percent 65 3 3 2 4" xfId="53509"/>
    <cellStyle name="Percent 65 3 3 2 5" xfId="53510"/>
    <cellStyle name="Percent 65 3 3 2 6" xfId="53511"/>
    <cellStyle name="Percent 65 3 3 3" xfId="53512"/>
    <cellStyle name="Percent 65 3 3 4" xfId="53513"/>
    <cellStyle name="Percent 65 3 3 5" xfId="53514"/>
    <cellStyle name="Percent 65 3 3 6" xfId="53515"/>
    <cellStyle name="Percent 65 3 3 7" xfId="53516"/>
    <cellStyle name="Percent 65 3 4" xfId="53517"/>
    <cellStyle name="Percent 65 3 4 2" xfId="53518"/>
    <cellStyle name="Percent 65 3 4 3" xfId="53519"/>
    <cellStyle name="Percent 65 3 4 4" xfId="53520"/>
    <cellStyle name="Percent 65 3 4 5" xfId="53521"/>
    <cellStyle name="Percent 65 3 4 6" xfId="53522"/>
    <cellStyle name="Percent 65 3 5" xfId="53523"/>
    <cellStyle name="Percent 65 3 6" xfId="53524"/>
    <cellStyle name="Percent 65 3 7" xfId="53525"/>
    <cellStyle name="Percent 65 3 8" xfId="53526"/>
    <cellStyle name="Percent 65 3 9" xfId="53527"/>
    <cellStyle name="Percent 65 4" xfId="53528"/>
    <cellStyle name="Percent 65 4 2" xfId="53529"/>
    <cellStyle name="Percent 65 4 2 2" xfId="53530"/>
    <cellStyle name="Percent 65 4 2 2 2" xfId="53531"/>
    <cellStyle name="Percent 65 4 2 2 3" xfId="53532"/>
    <cellStyle name="Percent 65 4 2 2 4" xfId="53533"/>
    <cellStyle name="Percent 65 4 2 2 5" xfId="53534"/>
    <cellStyle name="Percent 65 4 2 2 6" xfId="53535"/>
    <cellStyle name="Percent 65 4 2 3" xfId="53536"/>
    <cellStyle name="Percent 65 4 2 4" xfId="53537"/>
    <cellStyle name="Percent 65 4 2 5" xfId="53538"/>
    <cellStyle name="Percent 65 4 2 6" xfId="53539"/>
    <cellStyle name="Percent 65 4 2 7" xfId="53540"/>
    <cellStyle name="Percent 65 4 3" xfId="53541"/>
    <cellStyle name="Percent 65 4 3 2" xfId="53542"/>
    <cellStyle name="Percent 65 4 3 3" xfId="53543"/>
    <cellStyle name="Percent 65 4 3 4" xfId="53544"/>
    <cellStyle name="Percent 65 4 3 5" xfId="53545"/>
    <cellStyle name="Percent 65 4 3 6" xfId="53546"/>
    <cellStyle name="Percent 65 4 4" xfId="53547"/>
    <cellStyle name="Percent 65 4 5" xfId="53548"/>
    <cellStyle name="Percent 65 4 6" xfId="53549"/>
    <cellStyle name="Percent 65 4 7" xfId="53550"/>
    <cellStyle name="Percent 65 4 8" xfId="53551"/>
    <cellStyle name="Percent 65 5" xfId="53552"/>
    <cellStyle name="Percent 65 5 2" xfId="53553"/>
    <cellStyle name="Percent 65 5 2 2" xfId="53554"/>
    <cellStyle name="Percent 65 5 2 3" xfId="53555"/>
    <cellStyle name="Percent 65 5 2 4" xfId="53556"/>
    <cellStyle name="Percent 65 5 2 5" xfId="53557"/>
    <cellStyle name="Percent 65 5 2 6" xfId="53558"/>
    <cellStyle name="Percent 65 5 3" xfId="53559"/>
    <cellStyle name="Percent 65 5 4" xfId="53560"/>
    <cellStyle name="Percent 65 5 5" xfId="53561"/>
    <cellStyle name="Percent 65 5 6" xfId="53562"/>
    <cellStyle name="Percent 65 5 7" xfId="53563"/>
    <cellStyle name="Percent 65 6" xfId="53564"/>
    <cellStyle name="Percent 65 6 2" xfId="53565"/>
    <cellStyle name="Percent 65 6 3" xfId="53566"/>
    <cellStyle name="Percent 65 6 4" xfId="53567"/>
    <cellStyle name="Percent 65 6 5" xfId="53568"/>
    <cellStyle name="Percent 65 6 6" xfId="53569"/>
    <cellStyle name="Percent 65 7" xfId="53570"/>
    <cellStyle name="Percent 65 8" xfId="53571"/>
    <cellStyle name="Percent 65 9" xfId="53572"/>
    <cellStyle name="Percent 66" xfId="53573"/>
    <cellStyle name="Percent 66 10" xfId="53574"/>
    <cellStyle name="Percent 66 11" xfId="53575"/>
    <cellStyle name="Percent 66 2" xfId="53576"/>
    <cellStyle name="Percent 66 2 2" xfId="53577"/>
    <cellStyle name="Percent 66 2 2 2" xfId="53578"/>
    <cellStyle name="Percent 66 2 2 2 2" xfId="53579"/>
    <cellStyle name="Percent 66 2 2 2 2 2" xfId="53580"/>
    <cellStyle name="Percent 66 2 2 2 2 3" xfId="53581"/>
    <cellStyle name="Percent 66 2 2 2 2 4" xfId="53582"/>
    <cellStyle name="Percent 66 2 2 2 2 5" xfId="53583"/>
    <cellStyle name="Percent 66 2 2 2 2 6" xfId="53584"/>
    <cellStyle name="Percent 66 2 2 2 3" xfId="53585"/>
    <cellStyle name="Percent 66 2 2 2 4" xfId="53586"/>
    <cellStyle name="Percent 66 2 2 2 5" xfId="53587"/>
    <cellStyle name="Percent 66 2 2 2 6" xfId="53588"/>
    <cellStyle name="Percent 66 2 2 2 7" xfId="53589"/>
    <cellStyle name="Percent 66 2 2 3" xfId="53590"/>
    <cellStyle name="Percent 66 2 2 3 2" xfId="53591"/>
    <cellStyle name="Percent 66 2 2 3 3" xfId="53592"/>
    <cellStyle name="Percent 66 2 2 3 4" xfId="53593"/>
    <cellStyle name="Percent 66 2 2 3 5" xfId="53594"/>
    <cellStyle name="Percent 66 2 2 3 6" xfId="53595"/>
    <cellStyle name="Percent 66 2 2 4" xfId="53596"/>
    <cellStyle name="Percent 66 2 2 5" xfId="53597"/>
    <cellStyle name="Percent 66 2 2 6" xfId="53598"/>
    <cellStyle name="Percent 66 2 2 7" xfId="53599"/>
    <cellStyle name="Percent 66 2 2 8" xfId="53600"/>
    <cellStyle name="Percent 66 2 3" xfId="53601"/>
    <cellStyle name="Percent 66 2 3 2" xfId="53602"/>
    <cellStyle name="Percent 66 2 3 2 2" xfId="53603"/>
    <cellStyle name="Percent 66 2 3 2 3" xfId="53604"/>
    <cellStyle name="Percent 66 2 3 2 4" xfId="53605"/>
    <cellStyle name="Percent 66 2 3 2 5" xfId="53606"/>
    <cellStyle name="Percent 66 2 3 2 6" xfId="53607"/>
    <cellStyle name="Percent 66 2 3 3" xfId="53608"/>
    <cellStyle name="Percent 66 2 3 4" xfId="53609"/>
    <cellStyle name="Percent 66 2 3 5" xfId="53610"/>
    <cellStyle name="Percent 66 2 3 6" xfId="53611"/>
    <cellStyle name="Percent 66 2 3 7" xfId="53612"/>
    <cellStyle name="Percent 66 2 4" xfId="53613"/>
    <cellStyle name="Percent 66 2 4 2" xfId="53614"/>
    <cellStyle name="Percent 66 2 4 3" xfId="53615"/>
    <cellStyle name="Percent 66 2 4 4" xfId="53616"/>
    <cellStyle name="Percent 66 2 4 5" xfId="53617"/>
    <cellStyle name="Percent 66 2 4 6" xfId="53618"/>
    <cellStyle name="Percent 66 2 5" xfId="53619"/>
    <cellStyle name="Percent 66 2 6" xfId="53620"/>
    <cellStyle name="Percent 66 2 7" xfId="53621"/>
    <cellStyle name="Percent 66 2 8" xfId="53622"/>
    <cellStyle name="Percent 66 2 9" xfId="53623"/>
    <cellStyle name="Percent 66 3" xfId="53624"/>
    <cellStyle name="Percent 66 3 2" xfId="53625"/>
    <cellStyle name="Percent 66 3 2 2" xfId="53626"/>
    <cellStyle name="Percent 66 3 2 2 2" xfId="53627"/>
    <cellStyle name="Percent 66 3 2 2 2 2" xfId="53628"/>
    <cellStyle name="Percent 66 3 2 2 2 3" xfId="53629"/>
    <cellStyle name="Percent 66 3 2 2 2 4" xfId="53630"/>
    <cellStyle name="Percent 66 3 2 2 2 5" xfId="53631"/>
    <cellStyle name="Percent 66 3 2 2 2 6" xfId="53632"/>
    <cellStyle name="Percent 66 3 2 2 3" xfId="53633"/>
    <cellStyle name="Percent 66 3 2 2 4" xfId="53634"/>
    <cellStyle name="Percent 66 3 2 2 5" xfId="53635"/>
    <cellStyle name="Percent 66 3 2 2 6" xfId="53636"/>
    <cellStyle name="Percent 66 3 2 2 7" xfId="53637"/>
    <cellStyle name="Percent 66 3 2 3" xfId="53638"/>
    <cellStyle name="Percent 66 3 2 3 2" xfId="53639"/>
    <cellStyle name="Percent 66 3 2 3 3" xfId="53640"/>
    <cellStyle name="Percent 66 3 2 3 4" xfId="53641"/>
    <cellStyle name="Percent 66 3 2 3 5" xfId="53642"/>
    <cellStyle name="Percent 66 3 2 3 6" xfId="53643"/>
    <cellStyle name="Percent 66 3 2 4" xfId="53644"/>
    <cellStyle name="Percent 66 3 2 5" xfId="53645"/>
    <cellStyle name="Percent 66 3 2 6" xfId="53646"/>
    <cellStyle name="Percent 66 3 2 7" xfId="53647"/>
    <cellStyle name="Percent 66 3 2 8" xfId="53648"/>
    <cellStyle name="Percent 66 3 3" xfId="53649"/>
    <cellStyle name="Percent 66 3 3 2" xfId="53650"/>
    <cellStyle name="Percent 66 3 3 2 2" xfId="53651"/>
    <cellStyle name="Percent 66 3 3 2 3" xfId="53652"/>
    <cellStyle name="Percent 66 3 3 2 4" xfId="53653"/>
    <cellStyle name="Percent 66 3 3 2 5" xfId="53654"/>
    <cellStyle name="Percent 66 3 3 2 6" xfId="53655"/>
    <cellStyle name="Percent 66 3 3 3" xfId="53656"/>
    <cellStyle name="Percent 66 3 3 4" xfId="53657"/>
    <cellStyle name="Percent 66 3 3 5" xfId="53658"/>
    <cellStyle name="Percent 66 3 3 6" xfId="53659"/>
    <cellStyle name="Percent 66 3 3 7" xfId="53660"/>
    <cellStyle name="Percent 66 3 4" xfId="53661"/>
    <cellStyle name="Percent 66 3 4 2" xfId="53662"/>
    <cellStyle name="Percent 66 3 4 3" xfId="53663"/>
    <cellStyle name="Percent 66 3 4 4" xfId="53664"/>
    <cellStyle name="Percent 66 3 4 5" xfId="53665"/>
    <cellStyle name="Percent 66 3 4 6" xfId="53666"/>
    <cellStyle name="Percent 66 3 5" xfId="53667"/>
    <cellStyle name="Percent 66 3 6" xfId="53668"/>
    <cellStyle name="Percent 66 3 7" xfId="53669"/>
    <cellStyle name="Percent 66 3 8" xfId="53670"/>
    <cellStyle name="Percent 66 3 9" xfId="53671"/>
    <cellStyle name="Percent 66 4" xfId="53672"/>
    <cellStyle name="Percent 66 4 2" xfId="53673"/>
    <cellStyle name="Percent 66 4 2 2" xfId="53674"/>
    <cellStyle name="Percent 66 4 2 2 2" xfId="53675"/>
    <cellStyle name="Percent 66 4 2 2 3" xfId="53676"/>
    <cellStyle name="Percent 66 4 2 2 4" xfId="53677"/>
    <cellStyle name="Percent 66 4 2 2 5" xfId="53678"/>
    <cellStyle name="Percent 66 4 2 2 6" xfId="53679"/>
    <cellStyle name="Percent 66 4 2 3" xfId="53680"/>
    <cellStyle name="Percent 66 4 2 4" xfId="53681"/>
    <cellStyle name="Percent 66 4 2 5" xfId="53682"/>
    <cellStyle name="Percent 66 4 2 6" xfId="53683"/>
    <cellStyle name="Percent 66 4 2 7" xfId="53684"/>
    <cellStyle name="Percent 66 4 3" xfId="53685"/>
    <cellStyle name="Percent 66 4 3 2" xfId="53686"/>
    <cellStyle name="Percent 66 4 3 3" xfId="53687"/>
    <cellStyle name="Percent 66 4 3 4" xfId="53688"/>
    <cellStyle name="Percent 66 4 3 5" xfId="53689"/>
    <cellStyle name="Percent 66 4 3 6" xfId="53690"/>
    <cellStyle name="Percent 66 4 4" xfId="53691"/>
    <cellStyle name="Percent 66 4 5" xfId="53692"/>
    <cellStyle name="Percent 66 4 6" xfId="53693"/>
    <cellStyle name="Percent 66 4 7" xfId="53694"/>
    <cellStyle name="Percent 66 4 8" xfId="53695"/>
    <cellStyle name="Percent 66 5" xfId="53696"/>
    <cellStyle name="Percent 66 5 2" xfId="53697"/>
    <cellStyle name="Percent 66 5 2 2" xfId="53698"/>
    <cellStyle name="Percent 66 5 2 3" xfId="53699"/>
    <cellStyle name="Percent 66 5 2 4" xfId="53700"/>
    <cellStyle name="Percent 66 5 2 5" xfId="53701"/>
    <cellStyle name="Percent 66 5 2 6" xfId="53702"/>
    <cellStyle name="Percent 66 5 3" xfId="53703"/>
    <cellStyle name="Percent 66 5 4" xfId="53704"/>
    <cellStyle name="Percent 66 5 5" xfId="53705"/>
    <cellStyle name="Percent 66 5 6" xfId="53706"/>
    <cellStyle name="Percent 66 5 7" xfId="53707"/>
    <cellStyle name="Percent 66 6" xfId="53708"/>
    <cellStyle name="Percent 66 6 2" xfId="53709"/>
    <cellStyle name="Percent 66 6 3" xfId="53710"/>
    <cellStyle name="Percent 66 6 4" xfId="53711"/>
    <cellStyle name="Percent 66 6 5" xfId="53712"/>
    <cellStyle name="Percent 66 6 6" xfId="53713"/>
    <cellStyle name="Percent 66 7" xfId="53714"/>
    <cellStyle name="Percent 66 8" xfId="53715"/>
    <cellStyle name="Percent 66 9" xfId="53716"/>
    <cellStyle name="Percent 67" xfId="53717"/>
    <cellStyle name="Percent 67 10" xfId="53718"/>
    <cellStyle name="Percent 67 2" xfId="53719"/>
    <cellStyle name="Percent 67 2 2" xfId="53720"/>
    <cellStyle name="Percent 67 2 2 2" xfId="53721"/>
    <cellStyle name="Percent 67 2 2 2 2" xfId="53722"/>
    <cellStyle name="Percent 67 2 2 2 2 2" xfId="53723"/>
    <cellStyle name="Percent 67 2 2 2 2 3" xfId="53724"/>
    <cellStyle name="Percent 67 2 2 2 2 4" xfId="53725"/>
    <cellStyle name="Percent 67 2 2 2 2 5" xfId="53726"/>
    <cellStyle name="Percent 67 2 2 2 2 6" xfId="53727"/>
    <cellStyle name="Percent 67 2 2 2 3" xfId="53728"/>
    <cellStyle name="Percent 67 2 2 2 4" xfId="53729"/>
    <cellStyle name="Percent 67 2 2 2 5" xfId="53730"/>
    <cellStyle name="Percent 67 2 2 2 6" xfId="53731"/>
    <cellStyle name="Percent 67 2 2 2 7" xfId="53732"/>
    <cellStyle name="Percent 67 2 2 3" xfId="53733"/>
    <cellStyle name="Percent 67 2 2 3 2" xfId="53734"/>
    <cellStyle name="Percent 67 2 2 3 3" xfId="53735"/>
    <cellStyle name="Percent 67 2 2 3 4" xfId="53736"/>
    <cellStyle name="Percent 67 2 2 3 5" xfId="53737"/>
    <cellStyle name="Percent 67 2 2 3 6" xfId="53738"/>
    <cellStyle name="Percent 67 2 2 4" xfId="53739"/>
    <cellStyle name="Percent 67 2 2 5" xfId="53740"/>
    <cellStyle name="Percent 67 2 2 6" xfId="53741"/>
    <cellStyle name="Percent 67 2 2 7" xfId="53742"/>
    <cellStyle name="Percent 67 2 2 8" xfId="53743"/>
    <cellStyle name="Percent 67 2 3" xfId="53744"/>
    <cellStyle name="Percent 67 2 3 2" xfId="53745"/>
    <cellStyle name="Percent 67 2 3 2 2" xfId="53746"/>
    <cellStyle name="Percent 67 2 3 2 3" xfId="53747"/>
    <cellStyle name="Percent 67 2 3 2 4" xfId="53748"/>
    <cellStyle name="Percent 67 2 3 2 5" xfId="53749"/>
    <cellStyle name="Percent 67 2 3 2 6" xfId="53750"/>
    <cellStyle name="Percent 67 2 3 3" xfId="53751"/>
    <cellStyle name="Percent 67 2 3 4" xfId="53752"/>
    <cellStyle name="Percent 67 2 3 5" xfId="53753"/>
    <cellStyle name="Percent 67 2 3 6" xfId="53754"/>
    <cellStyle name="Percent 67 2 3 7" xfId="53755"/>
    <cellStyle name="Percent 67 2 4" xfId="53756"/>
    <cellStyle name="Percent 67 2 4 2" xfId="53757"/>
    <cellStyle name="Percent 67 2 4 3" xfId="53758"/>
    <cellStyle name="Percent 67 2 4 4" xfId="53759"/>
    <cellStyle name="Percent 67 2 4 5" xfId="53760"/>
    <cellStyle name="Percent 67 2 4 6" xfId="53761"/>
    <cellStyle name="Percent 67 2 5" xfId="53762"/>
    <cellStyle name="Percent 67 2 6" xfId="53763"/>
    <cellStyle name="Percent 67 2 7" xfId="53764"/>
    <cellStyle name="Percent 67 2 8" xfId="53765"/>
    <cellStyle name="Percent 67 2 9" xfId="53766"/>
    <cellStyle name="Percent 67 3" xfId="53767"/>
    <cellStyle name="Percent 67 3 2" xfId="53768"/>
    <cellStyle name="Percent 67 3 2 2" xfId="53769"/>
    <cellStyle name="Percent 67 3 2 2 2" xfId="53770"/>
    <cellStyle name="Percent 67 3 2 2 3" xfId="53771"/>
    <cellStyle name="Percent 67 3 2 2 4" xfId="53772"/>
    <cellStyle name="Percent 67 3 2 2 5" xfId="53773"/>
    <cellStyle name="Percent 67 3 2 2 6" xfId="53774"/>
    <cellStyle name="Percent 67 3 2 3" xfId="53775"/>
    <cellStyle name="Percent 67 3 2 4" xfId="53776"/>
    <cellStyle name="Percent 67 3 2 5" xfId="53777"/>
    <cellStyle name="Percent 67 3 2 6" xfId="53778"/>
    <cellStyle name="Percent 67 3 2 7" xfId="53779"/>
    <cellStyle name="Percent 67 3 3" xfId="53780"/>
    <cellStyle name="Percent 67 3 3 2" xfId="53781"/>
    <cellStyle name="Percent 67 3 3 3" xfId="53782"/>
    <cellStyle name="Percent 67 3 3 4" xfId="53783"/>
    <cellStyle name="Percent 67 3 3 5" xfId="53784"/>
    <cellStyle name="Percent 67 3 3 6" xfId="53785"/>
    <cellStyle name="Percent 67 3 4" xfId="53786"/>
    <cellStyle name="Percent 67 3 5" xfId="53787"/>
    <cellStyle name="Percent 67 3 6" xfId="53788"/>
    <cellStyle name="Percent 67 3 7" xfId="53789"/>
    <cellStyle name="Percent 67 3 8" xfId="53790"/>
    <cellStyle name="Percent 67 4" xfId="53791"/>
    <cellStyle name="Percent 67 4 2" xfId="53792"/>
    <cellStyle name="Percent 67 4 2 2" xfId="53793"/>
    <cellStyle name="Percent 67 4 2 3" xfId="53794"/>
    <cellStyle name="Percent 67 4 2 4" xfId="53795"/>
    <cellStyle name="Percent 67 4 2 5" xfId="53796"/>
    <cellStyle name="Percent 67 4 2 6" xfId="53797"/>
    <cellStyle name="Percent 67 4 3" xfId="53798"/>
    <cellStyle name="Percent 67 4 4" xfId="53799"/>
    <cellStyle name="Percent 67 4 5" xfId="53800"/>
    <cellStyle name="Percent 67 4 6" xfId="53801"/>
    <cellStyle name="Percent 67 4 7" xfId="53802"/>
    <cellStyle name="Percent 67 5" xfId="53803"/>
    <cellStyle name="Percent 67 5 2" xfId="53804"/>
    <cellStyle name="Percent 67 5 3" xfId="53805"/>
    <cellStyle name="Percent 67 5 4" xfId="53806"/>
    <cellStyle name="Percent 67 5 5" xfId="53807"/>
    <cellStyle name="Percent 67 5 6" xfId="53808"/>
    <cellStyle name="Percent 67 6" xfId="53809"/>
    <cellStyle name="Percent 67 7" xfId="53810"/>
    <cellStyle name="Percent 67 8" xfId="53811"/>
    <cellStyle name="Percent 67 9" xfId="53812"/>
    <cellStyle name="Percent 68" xfId="53813"/>
    <cellStyle name="Percent 68 10" xfId="53814"/>
    <cellStyle name="Percent 68 2" xfId="53815"/>
    <cellStyle name="Percent 68 2 2" xfId="53816"/>
    <cellStyle name="Percent 68 2 2 2" xfId="53817"/>
    <cellStyle name="Percent 68 2 2 2 2" xfId="53818"/>
    <cellStyle name="Percent 68 2 2 2 2 2" xfId="53819"/>
    <cellStyle name="Percent 68 2 2 2 2 3" xfId="53820"/>
    <cellStyle name="Percent 68 2 2 2 2 4" xfId="53821"/>
    <cellStyle name="Percent 68 2 2 2 2 5" xfId="53822"/>
    <cellStyle name="Percent 68 2 2 2 2 6" xfId="53823"/>
    <cellStyle name="Percent 68 2 2 2 3" xfId="53824"/>
    <cellStyle name="Percent 68 2 2 2 4" xfId="53825"/>
    <cellStyle name="Percent 68 2 2 2 5" xfId="53826"/>
    <cellStyle name="Percent 68 2 2 2 6" xfId="53827"/>
    <cellStyle name="Percent 68 2 2 2 7" xfId="53828"/>
    <cellStyle name="Percent 68 2 2 3" xfId="53829"/>
    <cellStyle name="Percent 68 2 2 3 2" xfId="53830"/>
    <cellStyle name="Percent 68 2 2 3 3" xfId="53831"/>
    <cellStyle name="Percent 68 2 2 3 4" xfId="53832"/>
    <cellStyle name="Percent 68 2 2 3 5" xfId="53833"/>
    <cellStyle name="Percent 68 2 2 3 6" xfId="53834"/>
    <cellStyle name="Percent 68 2 2 4" xfId="53835"/>
    <cellStyle name="Percent 68 2 2 5" xfId="53836"/>
    <cellStyle name="Percent 68 2 2 6" xfId="53837"/>
    <cellStyle name="Percent 68 2 2 7" xfId="53838"/>
    <cellStyle name="Percent 68 2 2 8" xfId="53839"/>
    <cellStyle name="Percent 68 2 3" xfId="53840"/>
    <cellStyle name="Percent 68 2 3 2" xfId="53841"/>
    <cellStyle name="Percent 68 2 3 2 2" xfId="53842"/>
    <cellStyle name="Percent 68 2 3 2 3" xfId="53843"/>
    <cellStyle name="Percent 68 2 3 2 4" xfId="53844"/>
    <cellStyle name="Percent 68 2 3 2 5" xfId="53845"/>
    <cellStyle name="Percent 68 2 3 2 6" xfId="53846"/>
    <cellStyle name="Percent 68 2 3 3" xfId="53847"/>
    <cellStyle name="Percent 68 2 3 4" xfId="53848"/>
    <cellStyle name="Percent 68 2 3 5" xfId="53849"/>
    <cellStyle name="Percent 68 2 3 6" xfId="53850"/>
    <cellStyle name="Percent 68 2 3 7" xfId="53851"/>
    <cellStyle name="Percent 68 2 4" xfId="53852"/>
    <cellStyle name="Percent 68 2 4 2" xfId="53853"/>
    <cellStyle name="Percent 68 2 4 3" xfId="53854"/>
    <cellStyle name="Percent 68 2 4 4" xfId="53855"/>
    <cellStyle name="Percent 68 2 4 5" xfId="53856"/>
    <cellStyle name="Percent 68 2 4 6" xfId="53857"/>
    <cellStyle name="Percent 68 2 5" xfId="53858"/>
    <cellStyle name="Percent 68 2 6" xfId="53859"/>
    <cellStyle name="Percent 68 2 7" xfId="53860"/>
    <cellStyle name="Percent 68 2 8" xfId="53861"/>
    <cellStyle name="Percent 68 2 9" xfId="53862"/>
    <cellStyle name="Percent 68 3" xfId="53863"/>
    <cellStyle name="Percent 68 3 2" xfId="53864"/>
    <cellStyle name="Percent 68 3 2 2" xfId="53865"/>
    <cellStyle name="Percent 68 3 2 2 2" xfId="53866"/>
    <cellStyle name="Percent 68 3 2 2 3" xfId="53867"/>
    <cellStyle name="Percent 68 3 2 2 4" xfId="53868"/>
    <cellStyle name="Percent 68 3 2 2 5" xfId="53869"/>
    <cellStyle name="Percent 68 3 2 2 6" xfId="53870"/>
    <cellStyle name="Percent 68 3 2 3" xfId="53871"/>
    <cellStyle name="Percent 68 3 2 4" xfId="53872"/>
    <cellStyle name="Percent 68 3 2 5" xfId="53873"/>
    <cellStyle name="Percent 68 3 2 6" xfId="53874"/>
    <cellStyle name="Percent 68 3 2 7" xfId="53875"/>
    <cellStyle name="Percent 68 3 3" xfId="53876"/>
    <cellStyle name="Percent 68 3 3 2" xfId="53877"/>
    <cellStyle name="Percent 68 3 3 3" xfId="53878"/>
    <cellStyle name="Percent 68 3 3 4" xfId="53879"/>
    <cellStyle name="Percent 68 3 3 5" xfId="53880"/>
    <cellStyle name="Percent 68 3 3 6" xfId="53881"/>
    <cellStyle name="Percent 68 3 4" xfId="53882"/>
    <cellStyle name="Percent 68 3 5" xfId="53883"/>
    <cellStyle name="Percent 68 3 6" xfId="53884"/>
    <cellStyle name="Percent 68 3 7" xfId="53885"/>
    <cellStyle name="Percent 68 3 8" xfId="53886"/>
    <cellStyle name="Percent 68 4" xfId="53887"/>
    <cellStyle name="Percent 68 4 2" xfId="53888"/>
    <cellStyle name="Percent 68 4 2 2" xfId="53889"/>
    <cellStyle name="Percent 68 4 2 3" xfId="53890"/>
    <cellStyle name="Percent 68 4 2 4" xfId="53891"/>
    <cellStyle name="Percent 68 4 2 5" xfId="53892"/>
    <cellStyle name="Percent 68 4 2 6" xfId="53893"/>
    <cellStyle name="Percent 68 4 3" xfId="53894"/>
    <cellStyle name="Percent 68 4 4" xfId="53895"/>
    <cellStyle name="Percent 68 4 5" xfId="53896"/>
    <cellStyle name="Percent 68 4 6" xfId="53897"/>
    <cellStyle name="Percent 68 4 7" xfId="53898"/>
    <cellStyle name="Percent 68 5" xfId="53899"/>
    <cellStyle name="Percent 68 5 2" xfId="53900"/>
    <cellStyle name="Percent 68 5 3" xfId="53901"/>
    <cellStyle name="Percent 68 5 4" xfId="53902"/>
    <cellStyle name="Percent 68 5 5" xfId="53903"/>
    <cellStyle name="Percent 68 5 6" xfId="53904"/>
    <cellStyle name="Percent 68 6" xfId="53905"/>
    <cellStyle name="Percent 68 7" xfId="53906"/>
    <cellStyle name="Percent 68 8" xfId="53907"/>
    <cellStyle name="Percent 68 9" xfId="53908"/>
    <cellStyle name="Percent 69" xfId="53909"/>
    <cellStyle name="Percent 69 10" xfId="53910"/>
    <cellStyle name="Percent 69 2" xfId="53911"/>
    <cellStyle name="Percent 69 2 2" xfId="53912"/>
    <cellStyle name="Percent 69 2 2 2" xfId="53913"/>
    <cellStyle name="Percent 69 2 2 2 2" xfId="53914"/>
    <cellStyle name="Percent 69 2 2 2 2 2" xfId="53915"/>
    <cellStyle name="Percent 69 2 2 2 2 3" xfId="53916"/>
    <cellStyle name="Percent 69 2 2 2 2 4" xfId="53917"/>
    <cellStyle name="Percent 69 2 2 2 2 5" xfId="53918"/>
    <cellStyle name="Percent 69 2 2 2 2 6" xfId="53919"/>
    <cellStyle name="Percent 69 2 2 2 3" xfId="53920"/>
    <cellStyle name="Percent 69 2 2 2 4" xfId="53921"/>
    <cellStyle name="Percent 69 2 2 2 5" xfId="53922"/>
    <cellStyle name="Percent 69 2 2 2 6" xfId="53923"/>
    <cellStyle name="Percent 69 2 2 2 7" xfId="53924"/>
    <cellStyle name="Percent 69 2 2 3" xfId="53925"/>
    <cellStyle name="Percent 69 2 2 3 2" xfId="53926"/>
    <cellStyle name="Percent 69 2 2 3 3" xfId="53927"/>
    <cellStyle name="Percent 69 2 2 3 4" xfId="53928"/>
    <cellStyle name="Percent 69 2 2 3 5" xfId="53929"/>
    <cellStyle name="Percent 69 2 2 3 6" xfId="53930"/>
    <cellStyle name="Percent 69 2 2 4" xfId="53931"/>
    <cellStyle name="Percent 69 2 2 5" xfId="53932"/>
    <cellStyle name="Percent 69 2 2 6" xfId="53933"/>
    <cellStyle name="Percent 69 2 2 7" xfId="53934"/>
    <cellStyle name="Percent 69 2 2 8" xfId="53935"/>
    <cellStyle name="Percent 69 2 3" xfId="53936"/>
    <cellStyle name="Percent 69 2 3 2" xfId="53937"/>
    <cellStyle name="Percent 69 2 3 2 2" xfId="53938"/>
    <cellStyle name="Percent 69 2 3 2 3" xfId="53939"/>
    <cellStyle name="Percent 69 2 3 2 4" xfId="53940"/>
    <cellStyle name="Percent 69 2 3 2 5" xfId="53941"/>
    <cellStyle name="Percent 69 2 3 2 6" xfId="53942"/>
    <cellStyle name="Percent 69 2 3 3" xfId="53943"/>
    <cellStyle name="Percent 69 2 3 4" xfId="53944"/>
    <cellStyle name="Percent 69 2 3 5" xfId="53945"/>
    <cellStyle name="Percent 69 2 3 6" xfId="53946"/>
    <cellStyle name="Percent 69 2 3 7" xfId="53947"/>
    <cellStyle name="Percent 69 2 4" xfId="53948"/>
    <cellStyle name="Percent 69 2 4 2" xfId="53949"/>
    <cellStyle name="Percent 69 2 4 3" xfId="53950"/>
    <cellStyle name="Percent 69 2 4 4" xfId="53951"/>
    <cellStyle name="Percent 69 2 4 5" xfId="53952"/>
    <cellStyle name="Percent 69 2 4 6" xfId="53953"/>
    <cellStyle name="Percent 69 2 5" xfId="53954"/>
    <cellStyle name="Percent 69 2 6" xfId="53955"/>
    <cellStyle name="Percent 69 2 7" xfId="53956"/>
    <cellStyle name="Percent 69 2 8" xfId="53957"/>
    <cellStyle name="Percent 69 2 9" xfId="53958"/>
    <cellStyle name="Percent 69 3" xfId="53959"/>
    <cellStyle name="Percent 69 3 2" xfId="53960"/>
    <cellStyle name="Percent 69 3 2 2" xfId="53961"/>
    <cellStyle name="Percent 69 3 2 2 2" xfId="53962"/>
    <cellStyle name="Percent 69 3 2 2 3" xfId="53963"/>
    <cellStyle name="Percent 69 3 2 2 4" xfId="53964"/>
    <cellStyle name="Percent 69 3 2 2 5" xfId="53965"/>
    <cellStyle name="Percent 69 3 2 2 6" xfId="53966"/>
    <cellStyle name="Percent 69 3 2 3" xfId="53967"/>
    <cellStyle name="Percent 69 3 2 4" xfId="53968"/>
    <cellStyle name="Percent 69 3 2 5" xfId="53969"/>
    <cellStyle name="Percent 69 3 2 6" xfId="53970"/>
    <cellStyle name="Percent 69 3 2 7" xfId="53971"/>
    <cellStyle name="Percent 69 3 3" xfId="53972"/>
    <cellStyle name="Percent 69 3 3 2" xfId="53973"/>
    <cellStyle name="Percent 69 3 3 3" xfId="53974"/>
    <cellStyle name="Percent 69 3 3 4" xfId="53975"/>
    <cellStyle name="Percent 69 3 3 5" xfId="53976"/>
    <cellStyle name="Percent 69 3 3 6" xfId="53977"/>
    <cellStyle name="Percent 69 3 4" xfId="53978"/>
    <cellStyle name="Percent 69 3 5" xfId="53979"/>
    <cellStyle name="Percent 69 3 6" xfId="53980"/>
    <cellStyle name="Percent 69 3 7" xfId="53981"/>
    <cellStyle name="Percent 69 3 8" xfId="53982"/>
    <cellStyle name="Percent 69 4" xfId="53983"/>
    <cellStyle name="Percent 69 4 2" xfId="53984"/>
    <cellStyle name="Percent 69 4 2 2" xfId="53985"/>
    <cellStyle name="Percent 69 4 2 3" xfId="53986"/>
    <cellStyle name="Percent 69 4 2 4" xfId="53987"/>
    <cellStyle name="Percent 69 4 2 5" xfId="53988"/>
    <cellStyle name="Percent 69 4 2 6" xfId="53989"/>
    <cellStyle name="Percent 69 4 3" xfId="53990"/>
    <cellStyle name="Percent 69 4 4" xfId="53991"/>
    <cellStyle name="Percent 69 4 5" xfId="53992"/>
    <cellStyle name="Percent 69 4 6" xfId="53993"/>
    <cellStyle name="Percent 69 4 7" xfId="53994"/>
    <cellStyle name="Percent 69 5" xfId="53995"/>
    <cellStyle name="Percent 69 5 2" xfId="53996"/>
    <cellStyle name="Percent 69 5 3" xfId="53997"/>
    <cellStyle name="Percent 69 5 4" xfId="53998"/>
    <cellStyle name="Percent 69 5 5" xfId="53999"/>
    <cellStyle name="Percent 69 5 6" xfId="54000"/>
    <cellStyle name="Percent 69 6" xfId="54001"/>
    <cellStyle name="Percent 69 7" xfId="54002"/>
    <cellStyle name="Percent 69 8" xfId="54003"/>
    <cellStyle name="Percent 69 9" xfId="54004"/>
    <cellStyle name="Percent 7" xfId="54005"/>
    <cellStyle name="Percent 7 2" xfId="54006"/>
    <cellStyle name="Percent 7 3" xfId="54007"/>
    <cellStyle name="Percent 70" xfId="54008"/>
    <cellStyle name="Percent 70 10" xfId="54009"/>
    <cellStyle name="Percent 70 2" xfId="54010"/>
    <cellStyle name="Percent 70 2 2" xfId="54011"/>
    <cellStyle name="Percent 70 2 2 2" xfId="54012"/>
    <cellStyle name="Percent 70 2 2 2 2" xfId="54013"/>
    <cellStyle name="Percent 70 2 2 2 2 2" xfId="54014"/>
    <cellStyle name="Percent 70 2 2 2 2 3" xfId="54015"/>
    <cellStyle name="Percent 70 2 2 2 2 4" xfId="54016"/>
    <cellStyle name="Percent 70 2 2 2 2 5" xfId="54017"/>
    <cellStyle name="Percent 70 2 2 2 2 6" xfId="54018"/>
    <cellStyle name="Percent 70 2 2 2 3" xfId="54019"/>
    <cellStyle name="Percent 70 2 2 2 4" xfId="54020"/>
    <cellStyle name="Percent 70 2 2 2 5" xfId="54021"/>
    <cellStyle name="Percent 70 2 2 2 6" xfId="54022"/>
    <cellStyle name="Percent 70 2 2 2 7" xfId="54023"/>
    <cellStyle name="Percent 70 2 2 3" xfId="54024"/>
    <cellStyle name="Percent 70 2 2 3 2" xfId="54025"/>
    <cellStyle name="Percent 70 2 2 3 3" xfId="54026"/>
    <cellStyle name="Percent 70 2 2 3 4" xfId="54027"/>
    <cellStyle name="Percent 70 2 2 3 5" xfId="54028"/>
    <cellStyle name="Percent 70 2 2 3 6" xfId="54029"/>
    <cellStyle name="Percent 70 2 2 4" xfId="54030"/>
    <cellStyle name="Percent 70 2 2 5" xfId="54031"/>
    <cellStyle name="Percent 70 2 2 6" xfId="54032"/>
    <cellStyle name="Percent 70 2 2 7" xfId="54033"/>
    <cellStyle name="Percent 70 2 2 8" xfId="54034"/>
    <cellStyle name="Percent 70 2 3" xfId="54035"/>
    <cellStyle name="Percent 70 2 3 2" xfId="54036"/>
    <cellStyle name="Percent 70 2 3 2 2" xfId="54037"/>
    <cellStyle name="Percent 70 2 3 2 3" xfId="54038"/>
    <cellStyle name="Percent 70 2 3 2 4" xfId="54039"/>
    <cellStyle name="Percent 70 2 3 2 5" xfId="54040"/>
    <cellStyle name="Percent 70 2 3 2 6" xfId="54041"/>
    <cellStyle name="Percent 70 2 3 3" xfId="54042"/>
    <cellStyle name="Percent 70 2 3 4" xfId="54043"/>
    <cellStyle name="Percent 70 2 3 5" xfId="54044"/>
    <cellStyle name="Percent 70 2 3 6" xfId="54045"/>
    <cellStyle name="Percent 70 2 3 7" xfId="54046"/>
    <cellStyle name="Percent 70 2 4" xfId="54047"/>
    <cellStyle name="Percent 70 2 4 2" xfId="54048"/>
    <cellStyle name="Percent 70 2 4 3" xfId="54049"/>
    <cellStyle name="Percent 70 2 4 4" xfId="54050"/>
    <cellStyle name="Percent 70 2 4 5" xfId="54051"/>
    <cellStyle name="Percent 70 2 4 6" xfId="54052"/>
    <cellStyle name="Percent 70 2 5" xfId="54053"/>
    <cellStyle name="Percent 70 2 6" xfId="54054"/>
    <cellStyle name="Percent 70 2 7" xfId="54055"/>
    <cellStyle name="Percent 70 2 8" xfId="54056"/>
    <cellStyle name="Percent 70 2 9" xfId="54057"/>
    <cellStyle name="Percent 70 3" xfId="54058"/>
    <cellStyle name="Percent 70 3 2" xfId="54059"/>
    <cellStyle name="Percent 70 3 2 2" xfId="54060"/>
    <cellStyle name="Percent 70 3 2 2 2" xfId="54061"/>
    <cellStyle name="Percent 70 3 2 2 3" xfId="54062"/>
    <cellStyle name="Percent 70 3 2 2 4" xfId="54063"/>
    <cellStyle name="Percent 70 3 2 2 5" xfId="54064"/>
    <cellStyle name="Percent 70 3 2 2 6" xfId="54065"/>
    <cellStyle name="Percent 70 3 2 3" xfId="54066"/>
    <cellStyle name="Percent 70 3 2 4" xfId="54067"/>
    <cellStyle name="Percent 70 3 2 5" xfId="54068"/>
    <cellStyle name="Percent 70 3 2 6" xfId="54069"/>
    <cellStyle name="Percent 70 3 2 7" xfId="54070"/>
    <cellStyle name="Percent 70 3 3" xfId="54071"/>
    <cellStyle name="Percent 70 3 3 2" xfId="54072"/>
    <cellStyle name="Percent 70 3 3 3" xfId="54073"/>
    <cellStyle name="Percent 70 3 3 4" xfId="54074"/>
    <cellStyle name="Percent 70 3 3 5" xfId="54075"/>
    <cellStyle name="Percent 70 3 3 6" xfId="54076"/>
    <cellStyle name="Percent 70 3 4" xfId="54077"/>
    <cellStyle name="Percent 70 3 5" xfId="54078"/>
    <cellStyle name="Percent 70 3 6" xfId="54079"/>
    <cellStyle name="Percent 70 3 7" xfId="54080"/>
    <cellStyle name="Percent 70 3 8" xfId="54081"/>
    <cellStyle name="Percent 70 4" xfId="54082"/>
    <cellStyle name="Percent 70 4 2" xfId="54083"/>
    <cellStyle name="Percent 70 4 2 2" xfId="54084"/>
    <cellStyle name="Percent 70 4 2 3" xfId="54085"/>
    <cellStyle name="Percent 70 4 2 4" xfId="54086"/>
    <cellStyle name="Percent 70 4 2 5" xfId="54087"/>
    <cellStyle name="Percent 70 4 2 6" xfId="54088"/>
    <cellStyle name="Percent 70 4 3" xfId="54089"/>
    <cellStyle name="Percent 70 4 4" xfId="54090"/>
    <cellStyle name="Percent 70 4 5" xfId="54091"/>
    <cellStyle name="Percent 70 4 6" xfId="54092"/>
    <cellStyle name="Percent 70 4 7" xfId="54093"/>
    <cellStyle name="Percent 70 5" xfId="54094"/>
    <cellStyle name="Percent 70 5 2" xfId="54095"/>
    <cellStyle name="Percent 70 5 3" xfId="54096"/>
    <cellStyle name="Percent 70 5 4" xfId="54097"/>
    <cellStyle name="Percent 70 5 5" xfId="54098"/>
    <cellStyle name="Percent 70 5 6" xfId="54099"/>
    <cellStyle name="Percent 70 6" xfId="54100"/>
    <cellStyle name="Percent 70 7" xfId="54101"/>
    <cellStyle name="Percent 70 8" xfId="54102"/>
    <cellStyle name="Percent 70 9" xfId="54103"/>
    <cellStyle name="Percent 71" xfId="54104"/>
    <cellStyle name="Percent 71 10" xfId="54105"/>
    <cellStyle name="Percent 71 2" xfId="54106"/>
    <cellStyle name="Percent 71 2 2" xfId="54107"/>
    <cellStyle name="Percent 71 2 2 2" xfId="54108"/>
    <cellStyle name="Percent 71 2 2 2 2" xfId="54109"/>
    <cellStyle name="Percent 71 2 2 2 2 2" xfId="54110"/>
    <cellStyle name="Percent 71 2 2 2 2 3" xfId="54111"/>
    <cellStyle name="Percent 71 2 2 2 2 4" xfId="54112"/>
    <cellStyle name="Percent 71 2 2 2 2 5" xfId="54113"/>
    <cellStyle name="Percent 71 2 2 2 2 6" xfId="54114"/>
    <cellStyle name="Percent 71 2 2 2 3" xfId="54115"/>
    <cellStyle name="Percent 71 2 2 2 4" xfId="54116"/>
    <cellStyle name="Percent 71 2 2 2 5" xfId="54117"/>
    <cellStyle name="Percent 71 2 2 2 6" xfId="54118"/>
    <cellStyle name="Percent 71 2 2 2 7" xfId="54119"/>
    <cellStyle name="Percent 71 2 2 3" xfId="54120"/>
    <cellStyle name="Percent 71 2 2 3 2" xfId="54121"/>
    <cellStyle name="Percent 71 2 2 3 3" xfId="54122"/>
    <cellStyle name="Percent 71 2 2 3 4" xfId="54123"/>
    <cellStyle name="Percent 71 2 2 3 5" xfId="54124"/>
    <cellStyle name="Percent 71 2 2 3 6" xfId="54125"/>
    <cellStyle name="Percent 71 2 2 4" xfId="54126"/>
    <cellStyle name="Percent 71 2 2 5" xfId="54127"/>
    <cellStyle name="Percent 71 2 2 6" xfId="54128"/>
    <cellStyle name="Percent 71 2 2 7" xfId="54129"/>
    <cellStyle name="Percent 71 2 2 8" xfId="54130"/>
    <cellStyle name="Percent 71 2 3" xfId="54131"/>
    <cellStyle name="Percent 71 2 3 2" xfId="54132"/>
    <cellStyle name="Percent 71 2 3 2 2" xfId="54133"/>
    <cellStyle name="Percent 71 2 3 2 3" xfId="54134"/>
    <cellStyle name="Percent 71 2 3 2 4" xfId="54135"/>
    <cellStyle name="Percent 71 2 3 2 5" xfId="54136"/>
    <cellStyle name="Percent 71 2 3 2 6" xfId="54137"/>
    <cellStyle name="Percent 71 2 3 3" xfId="54138"/>
    <cellStyle name="Percent 71 2 3 4" xfId="54139"/>
    <cellStyle name="Percent 71 2 3 5" xfId="54140"/>
    <cellStyle name="Percent 71 2 3 6" xfId="54141"/>
    <cellStyle name="Percent 71 2 3 7" xfId="54142"/>
    <cellStyle name="Percent 71 2 4" xfId="54143"/>
    <cellStyle name="Percent 71 2 4 2" xfId="54144"/>
    <cellStyle name="Percent 71 2 4 3" xfId="54145"/>
    <cellStyle name="Percent 71 2 4 4" xfId="54146"/>
    <cellStyle name="Percent 71 2 4 5" xfId="54147"/>
    <cellStyle name="Percent 71 2 4 6" xfId="54148"/>
    <cellStyle name="Percent 71 2 5" xfId="54149"/>
    <cellStyle name="Percent 71 2 6" xfId="54150"/>
    <cellStyle name="Percent 71 2 7" xfId="54151"/>
    <cellStyle name="Percent 71 2 8" xfId="54152"/>
    <cellStyle name="Percent 71 2 9" xfId="54153"/>
    <cellStyle name="Percent 71 3" xfId="54154"/>
    <cellStyle name="Percent 71 3 2" xfId="54155"/>
    <cellStyle name="Percent 71 3 2 2" xfId="54156"/>
    <cellStyle name="Percent 71 3 2 2 2" xfId="54157"/>
    <cellStyle name="Percent 71 3 2 2 3" xfId="54158"/>
    <cellStyle name="Percent 71 3 2 2 4" xfId="54159"/>
    <cellStyle name="Percent 71 3 2 2 5" xfId="54160"/>
    <cellStyle name="Percent 71 3 2 2 6" xfId="54161"/>
    <cellStyle name="Percent 71 3 2 3" xfId="54162"/>
    <cellStyle name="Percent 71 3 2 4" xfId="54163"/>
    <cellStyle name="Percent 71 3 2 5" xfId="54164"/>
    <cellStyle name="Percent 71 3 2 6" xfId="54165"/>
    <cellStyle name="Percent 71 3 2 7" xfId="54166"/>
    <cellStyle name="Percent 71 3 3" xfId="54167"/>
    <cellStyle name="Percent 71 3 3 2" xfId="54168"/>
    <cellStyle name="Percent 71 3 3 3" xfId="54169"/>
    <cellStyle name="Percent 71 3 3 4" xfId="54170"/>
    <cellStyle name="Percent 71 3 3 5" xfId="54171"/>
    <cellStyle name="Percent 71 3 3 6" xfId="54172"/>
    <cellStyle name="Percent 71 3 4" xfId="54173"/>
    <cellStyle name="Percent 71 3 5" xfId="54174"/>
    <cellStyle name="Percent 71 3 6" xfId="54175"/>
    <cellStyle name="Percent 71 3 7" xfId="54176"/>
    <cellStyle name="Percent 71 3 8" xfId="54177"/>
    <cellStyle name="Percent 71 4" xfId="54178"/>
    <cellStyle name="Percent 71 4 2" xfId="54179"/>
    <cellStyle name="Percent 71 4 2 2" xfId="54180"/>
    <cellStyle name="Percent 71 4 2 3" xfId="54181"/>
    <cellStyle name="Percent 71 4 2 4" xfId="54182"/>
    <cellStyle name="Percent 71 4 2 5" xfId="54183"/>
    <cellStyle name="Percent 71 4 2 6" xfId="54184"/>
    <cellStyle name="Percent 71 4 3" xfId="54185"/>
    <cellStyle name="Percent 71 4 4" xfId="54186"/>
    <cellStyle name="Percent 71 4 5" xfId="54187"/>
    <cellStyle name="Percent 71 4 6" xfId="54188"/>
    <cellStyle name="Percent 71 4 7" xfId="54189"/>
    <cellStyle name="Percent 71 5" xfId="54190"/>
    <cellStyle name="Percent 71 5 2" xfId="54191"/>
    <cellStyle name="Percent 71 5 3" xfId="54192"/>
    <cellStyle name="Percent 71 5 4" xfId="54193"/>
    <cellStyle name="Percent 71 5 5" xfId="54194"/>
    <cellStyle name="Percent 71 5 6" xfId="54195"/>
    <cellStyle name="Percent 71 6" xfId="54196"/>
    <cellStyle name="Percent 71 7" xfId="54197"/>
    <cellStyle name="Percent 71 8" xfId="54198"/>
    <cellStyle name="Percent 71 9" xfId="54199"/>
    <cellStyle name="Percent 72" xfId="54200"/>
    <cellStyle name="Percent 72 10" xfId="54201"/>
    <cellStyle name="Percent 72 2" xfId="54202"/>
    <cellStyle name="Percent 72 2 2" xfId="54203"/>
    <cellStyle name="Percent 72 2 2 2" xfId="54204"/>
    <cellStyle name="Percent 72 2 2 2 2" xfId="54205"/>
    <cellStyle name="Percent 72 2 2 2 2 2" xfId="54206"/>
    <cellStyle name="Percent 72 2 2 2 2 3" xfId="54207"/>
    <cellStyle name="Percent 72 2 2 2 2 4" xfId="54208"/>
    <cellStyle name="Percent 72 2 2 2 2 5" xfId="54209"/>
    <cellStyle name="Percent 72 2 2 2 2 6" xfId="54210"/>
    <cellStyle name="Percent 72 2 2 2 3" xfId="54211"/>
    <cellStyle name="Percent 72 2 2 2 4" xfId="54212"/>
    <cellStyle name="Percent 72 2 2 2 5" xfId="54213"/>
    <cellStyle name="Percent 72 2 2 2 6" xfId="54214"/>
    <cellStyle name="Percent 72 2 2 2 7" xfId="54215"/>
    <cellStyle name="Percent 72 2 2 3" xfId="54216"/>
    <cellStyle name="Percent 72 2 2 3 2" xfId="54217"/>
    <cellStyle name="Percent 72 2 2 3 3" xfId="54218"/>
    <cellStyle name="Percent 72 2 2 3 4" xfId="54219"/>
    <cellStyle name="Percent 72 2 2 3 5" xfId="54220"/>
    <cellStyle name="Percent 72 2 2 3 6" xfId="54221"/>
    <cellStyle name="Percent 72 2 2 4" xfId="54222"/>
    <cellStyle name="Percent 72 2 2 5" xfId="54223"/>
    <cellStyle name="Percent 72 2 2 6" xfId="54224"/>
    <cellStyle name="Percent 72 2 2 7" xfId="54225"/>
    <cellStyle name="Percent 72 2 2 8" xfId="54226"/>
    <cellStyle name="Percent 72 2 3" xfId="54227"/>
    <cellStyle name="Percent 72 2 3 2" xfId="54228"/>
    <cellStyle name="Percent 72 2 3 2 2" xfId="54229"/>
    <cellStyle name="Percent 72 2 3 2 3" xfId="54230"/>
    <cellStyle name="Percent 72 2 3 2 4" xfId="54231"/>
    <cellStyle name="Percent 72 2 3 2 5" xfId="54232"/>
    <cellStyle name="Percent 72 2 3 2 6" xfId="54233"/>
    <cellStyle name="Percent 72 2 3 3" xfId="54234"/>
    <cellStyle name="Percent 72 2 3 4" xfId="54235"/>
    <cellStyle name="Percent 72 2 3 5" xfId="54236"/>
    <cellStyle name="Percent 72 2 3 6" xfId="54237"/>
    <cellStyle name="Percent 72 2 3 7" xfId="54238"/>
    <cellStyle name="Percent 72 2 4" xfId="54239"/>
    <cellStyle name="Percent 72 2 4 2" xfId="54240"/>
    <cellStyle name="Percent 72 2 4 3" xfId="54241"/>
    <cellStyle name="Percent 72 2 4 4" xfId="54242"/>
    <cellStyle name="Percent 72 2 4 5" xfId="54243"/>
    <cellStyle name="Percent 72 2 4 6" xfId="54244"/>
    <cellStyle name="Percent 72 2 5" xfId="54245"/>
    <cellStyle name="Percent 72 2 6" xfId="54246"/>
    <cellStyle name="Percent 72 2 7" xfId="54247"/>
    <cellStyle name="Percent 72 2 8" xfId="54248"/>
    <cellStyle name="Percent 72 2 9" xfId="54249"/>
    <cellStyle name="Percent 72 3" xfId="54250"/>
    <cellStyle name="Percent 72 3 2" xfId="54251"/>
    <cellStyle name="Percent 72 3 2 2" xfId="54252"/>
    <cellStyle name="Percent 72 3 2 2 2" xfId="54253"/>
    <cellStyle name="Percent 72 3 2 2 3" xfId="54254"/>
    <cellStyle name="Percent 72 3 2 2 4" xfId="54255"/>
    <cellStyle name="Percent 72 3 2 2 5" xfId="54256"/>
    <cellStyle name="Percent 72 3 2 2 6" xfId="54257"/>
    <cellStyle name="Percent 72 3 2 3" xfId="54258"/>
    <cellStyle name="Percent 72 3 2 4" xfId="54259"/>
    <cellStyle name="Percent 72 3 2 5" xfId="54260"/>
    <cellStyle name="Percent 72 3 2 6" xfId="54261"/>
    <cellStyle name="Percent 72 3 2 7" xfId="54262"/>
    <cellStyle name="Percent 72 3 3" xfId="54263"/>
    <cellStyle name="Percent 72 3 3 2" xfId="54264"/>
    <cellStyle name="Percent 72 3 3 3" xfId="54265"/>
    <cellStyle name="Percent 72 3 3 4" xfId="54266"/>
    <cellStyle name="Percent 72 3 3 5" xfId="54267"/>
    <cellStyle name="Percent 72 3 3 6" xfId="54268"/>
    <cellStyle name="Percent 72 3 4" xfId="54269"/>
    <cellStyle name="Percent 72 3 5" xfId="54270"/>
    <cellStyle name="Percent 72 3 6" xfId="54271"/>
    <cellStyle name="Percent 72 3 7" xfId="54272"/>
    <cellStyle name="Percent 72 3 8" xfId="54273"/>
    <cellStyle name="Percent 72 4" xfId="54274"/>
    <cellStyle name="Percent 72 4 2" xfId="54275"/>
    <cellStyle name="Percent 72 4 2 2" xfId="54276"/>
    <cellStyle name="Percent 72 4 2 3" xfId="54277"/>
    <cellStyle name="Percent 72 4 2 4" xfId="54278"/>
    <cellStyle name="Percent 72 4 2 5" xfId="54279"/>
    <cellStyle name="Percent 72 4 2 6" xfId="54280"/>
    <cellStyle name="Percent 72 4 3" xfId="54281"/>
    <cellStyle name="Percent 72 4 4" xfId="54282"/>
    <cellStyle name="Percent 72 4 5" xfId="54283"/>
    <cellStyle name="Percent 72 4 6" xfId="54284"/>
    <cellStyle name="Percent 72 4 7" xfId="54285"/>
    <cellStyle name="Percent 72 5" xfId="54286"/>
    <cellStyle name="Percent 72 5 2" xfId="54287"/>
    <cellStyle name="Percent 72 5 3" xfId="54288"/>
    <cellStyle name="Percent 72 5 4" xfId="54289"/>
    <cellStyle name="Percent 72 5 5" xfId="54290"/>
    <cellStyle name="Percent 72 5 6" xfId="54291"/>
    <cellStyle name="Percent 72 6" xfId="54292"/>
    <cellStyle name="Percent 72 7" xfId="54293"/>
    <cellStyle name="Percent 72 8" xfId="54294"/>
    <cellStyle name="Percent 72 9" xfId="54295"/>
    <cellStyle name="Percent 73" xfId="54296"/>
    <cellStyle name="Percent 73 10" xfId="54297"/>
    <cellStyle name="Percent 73 2" xfId="54298"/>
    <cellStyle name="Percent 73 2 2" xfId="54299"/>
    <cellStyle name="Percent 73 2 2 2" xfId="54300"/>
    <cellStyle name="Percent 73 2 2 2 2" xfId="54301"/>
    <cellStyle name="Percent 73 2 2 2 2 2" xfId="54302"/>
    <cellStyle name="Percent 73 2 2 2 2 3" xfId="54303"/>
    <cellStyle name="Percent 73 2 2 2 2 4" xfId="54304"/>
    <cellStyle name="Percent 73 2 2 2 2 5" xfId="54305"/>
    <cellStyle name="Percent 73 2 2 2 2 6" xfId="54306"/>
    <cellStyle name="Percent 73 2 2 2 3" xfId="54307"/>
    <cellStyle name="Percent 73 2 2 2 4" xfId="54308"/>
    <cellStyle name="Percent 73 2 2 2 5" xfId="54309"/>
    <cellStyle name="Percent 73 2 2 2 6" xfId="54310"/>
    <cellStyle name="Percent 73 2 2 2 7" xfId="54311"/>
    <cellStyle name="Percent 73 2 2 3" xfId="54312"/>
    <cellStyle name="Percent 73 2 2 3 2" xfId="54313"/>
    <cellStyle name="Percent 73 2 2 3 3" xfId="54314"/>
    <cellStyle name="Percent 73 2 2 3 4" xfId="54315"/>
    <cellStyle name="Percent 73 2 2 3 5" xfId="54316"/>
    <cellStyle name="Percent 73 2 2 3 6" xfId="54317"/>
    <cellStyle name="Percent 73 2 2 4" xfId="54318"/>
    <cellStyle name="Percent 73 2 2 5" xfId="54319"/>
    <cellStyle name="Percent 73 2 2 6" xfId="54320"/>
    <cellStyle name="Percent 73 2 2 7" xfId="54321"/>
    <cellStyle name="Percent 73 2 2 8" xfId="54322"/>
    <cellStyle name="Percent 73 2 3" xfId="54323"/>
    <cellStyle name="Percent 73 2 3 2" xfId="54324"/>
    <cellStyle name="Percent 73 2 3 2 2" xfId="54325"/>
    <cellStyle name="Percent 73 2 3 2 3" xfId="54326"/>
    <cellStyle name="Percent 73 2 3 2 4" xfId="54327"/>
    <cellStyle name="Percent 73 2 3 2 5" xfId="54328"/>
    <cellStyle name="Percent 73 2 3 2 6" xfId="54329"/>
    <cellStyle name="Percent 73 2 3 3" xfId="54330"/>
    <cellStyle name="Percent 73 2 3 4" xfId="54331"/>
    <cellStyle name="Percent 73 2 3 5" xfId="54332"/>
    <cellStyle name="Percent 73 2 3 6" xfId="54333"/>
    <cellStyle name="Percent 73 2 3 7" xfId="54334"/>
    <cellStyle name="Percent 73 2 4" xfId="54335"/>
    <cellStyle name="Percent 73 2 4 2" xfId="54336"/>
    <cellStyle name="Percent 73 2 4 3" xfId="54337"/>
    <cellStyle name="Percent 73 2 4 4" xfId="54338"/>
    <cellStyle name="Percent 73 2 4 5" xfId="54339"/>
    <cellStyle name="Percent 73 2 4 6" xfId="54340"/>
    <cellStyle name="Percent 73 2 5" xfId="54341"/>
    <cellStyle name="Percent 73 2 6" xfId="54342"/>
    <cellStyle name="Percent 73 2 7" xfId="54343"/>
    <cellStyle name="Percent 73 2 8" xfId="54344"/>
    <cellStyle name="Percent 73 2 9" xfId="54345"/>
    <cellStyle name="Percent 73 3" xfId="54346"/>
    <cellStyle name="Percent 73 3 2" xfId="54347"/>
    <cellStyle name="Percent 73 3 2 2" xfId="54348"/>
    <cellStyle name="Percent 73 3 2 2 2" xfId="54349"/>
    <cellStyle name="Percent 73 3 2 2 3" xfId="54350"/>
    <cellStyle name="Percent 73 3 2 2 4" xfId="54351"/>
    <cellStyle name="Percent 73 3 2 2 5" xfId="54352"/>
    <cellStyle name="Percent 73 3 2 2 6" xfId="54353"/>
    <cellStyle name="Percent 73 3 2 3" xfId="54354"/>
    <cellStyle name="Percent 73 3 2 4" xfId="54355"/>
    <cellStyle name="Percent 73 3 2 5" xfId="54356"/>
    <cellStyle name="Percent 73 3 2 6" xfId="54357"/>
    <cellStyle name="Percent 73 3 2 7" xfId="54358"/>
    <cellStyle name="Percent 73 3 3" xfId="54359"/>
    <cellStyle name="Percent 73 3 3 2" xfId="54360"/>
    <cellStyle name="Percent 73 3 3 3" xfId="54361"/>
    <cellStyle name="Percent 73 3 3 4" xfId="54362"/>
    <cellStyle name="Percent 73 3 3 5" xfId="54363"/>
    <cellStyle name="Percent 73 3 3 6" xfId="54364"/>
    <cellStyle name="Percent 73 3 4" xfId="54365"/>
    <cellStyle name="Percent 73 3 5" xfId="54366"/>
    <cellStyle name="Percent 73 3 6" xfId="54367"/>
    <cellStyle name="Percent 73 3 7" xfId="54368"/>
    <cellStyle name="Percent 73 3 8" xfId="54369"/>
    <cellStyle name="Percent 73 4" xfId="54370"/>
    <cellStyle name="Percent 73 4 2" xfId="54371"/>
    <cellStyle name="Percent 73 4 2 2" xfId="54372"/>
    <cellStyle name="Percent 73 4 2 3" xfId="54373"/>
    <cellStyle name="Percent 73 4 2 4" xfId="54374"/>
    <cellStyle name="Percent 73 4 2 5" xfId="54375"/>
    <cellStyle name="Percent 73 4 2 6" xfId="54376"/>
    <cellStyle name="Percent 73 4 3" xfId="54377"/>
    <cellStyle name="Percent 73 4 4" xfId="54378"/>
    <cellStyle name="Percent 73 4 5" xfId="54379"/>
    <cellStyle name="Percent 73 4 6" xfId="54380"/>
    <cellStyle name="Percent 73 4 7" xfId="54381"/>
    <cellStyle name="Percent 73 5" xfId="54382"/>
    <cellStyle name="Percent 73 5 2" xfId="54383"/>
    <cellStyle name="Percent 73 5 3" xfId="54384"/>
    <cellStyle name="Percent 73 5 4" xfId="54385"/>
    <cellStyle name="Percent 73 5 5" xfId="54386"/>
    <cellStyle name="Percent 73 5 6" xfId="54387"/>
    <cellStyle name="Percent 73 6" xfId="54388"/>
    <cellStyle name="Percent 73 7" xfId="54389"/>
    <cellStyle name="Percent 73 8" xfId="54390"/>
    <cellStyle name="Percent 73 9" xfId="54391"/>
    <cellStyle name="Percent 74" xfId="54392"/>
    <cellStyle name="Percent 74 10" xfId="54393"/>
    <cellStyle name="Percent 74 2" xfId="54394"/>
    <cellStyle name="Percent 74 2 2" xfId="54395"/>
    <cellStyle name="Percent 74 2 2 2" xfId="54396"/>
    <cellStyle name="Percent 74 2 2 2 2" xfId="54397"/>
    <cellStyle name="Percent 74 2 2 2 2 2" xfId="54398"/>
    <cellStyle name="Percent 74 2 2 2 2 3" xfId="54399"/>
    <cellStyle name="Percent 74 2 2 2 2 4" xfId="54400"/>
    <cellStyle name="Percent 74 2 2 2 2 5" xfId="54401"/>
    <cellStyle name="Percent 74 2 2 2 2 6" xfId="54402"/>
    <cellStyle name="Percent 74 2 2 2 3" xfId="54403"/>
    <cellStyle name="Percent 74 2 2 2 4" xfId="54404"/>
    <cellStyle name="Percent 74 2 2 2 5" xfId="54405"/>
    <cellStyle name="Percent 74 2 2 2 6" xfId="54406"/>
    <cellStyle name="Percent 74 2 2 2 7" xfId="54407"/>
    <cellStyle name="Percent 74 2 2 3" xfId="54408"/>
    <cellStyle name="Percent 74 2 2 3 2" xfId="54409"/>
    <cellStyle name="Percent 74 2 2 3 3" xfId="54410"/>
    <cellStyle name="Percent 74 2 2 3 4" xfId="54411"/>
    <cellStyle name="Percent 74 2 2 3 5" xfId="54412"/>
    <cellStyle name="Percent 74 2 2 3 6" xfId="54413"/>
    <cellStyle name="Percent 74 2 2 4" xfId="54414"/>
    <cellStyle name="Percent 74 2 2 5" xfId="54415"/>
    <cellStyle name="Percent 74 2 2 6" xfId="54416"/>
    <cellStyle name="Percent 74 2 2 7" xfId="54417"/>
    <cellStyle name="Percent 74 2 2 8" xfId="54418"/>
    <cellStyle name="Percent 74 2 3" xfId="54419"/>
    <cellStyle name="Percent 74 2 3 2" xfId="54420"/>
    <cellStyle name="Percent 74 2 3 2 2" xfId="54421"/>
    <cellStyle name="Percent 74 2 3 2 3" xfId="54422"/>
    <cellStyle name="Percent 74 2 3 2 4" xfId="54423"/>
    <cellStyle name="Percent 74 2 3 2 5" xfId="54424"/>
    <cellStyle name="Percent 74 2 3 2 6" xfId="54425"/>
    <cellStyle name="Percent 74 2 3 3" xfId="54426"/>
    <cellStyle name="Percent 74 2 3 4" xfId="54427"/>
    <cellStyle name="Percent 74 2 3 5" xfId="54428"/>
    <cellStyle name="Percent 74 2 3 6" xfId="54429"/>
    <cellStyle name="Percent 74 2 3 7" xfId="54430"/>
    <cellStyle name="Percent 74 2 4" xfId="54431"/>
    <cellStyle name="Percent 74 2 4 2" xfId="54432"/>
    <cellStyle name="Percent 74 2 4 3" xfId="54433"/>
    <cellStyle name="Percent 74 2 4 4" xfId="54434"/>
    <cellStyle name="Percent 74 2 4 5" xfId="54435"/>
    <cellStyle name="Percent 74 2 4 6" xfId="54436"/>
    <cellStyle name="Percent 74 2 5" xfId="54437"/>
    <cellStyle name="Percent 74 2 6" xfId="54438"/>
    <cellStyle name="Percent 74 2 7" xfId="54439"/>
    <cellStyle name="Percent 74 2 8" xfId="54440"/>
    <cellStyle name="Percent 74 2 9" xfId="54441"/>
    <cellStyle name="Percent 74 3" xfId="54442"/>
    <cellStyle name="Percent 74 3 2" xfId="54443"/>
    <cellStyle name="Percent 74 3 2 2" xfId="54444"/>
    <cellStyle name="Percent 74 3 2 2 2" xfId="54445"/>
    <cellStyle name="Percent 74 3 2 2 3" xfId="54446"/>
    <cellStyle name="Percent 74 3 2 2 4" xfId="54447"/>
    <cellStyle name="Percent 74 3 2 2 5" xfId="54448"/>
    <cellStyle name="Percent 74 3 2 2 6" xfId="54449"/>
    <cellStyle name="Percent 74 3 2 3" xfId="54450"/>
    <cellStyle name="Percent 74 3 2 4" xfId="54451"/>
    <cellStyle name="Percent 74 3 2 5" xfId="54452"/>
    <cellStyle name="Percent 74 3 2 6" xfId="54453"/>
    <cellStyle name="Percent 74 3 2 7" xfId="54454"/>
    <cellStyle name="Percent 74 3 3" xfId="54455"/>
    <cellStyle name="Percent 74 3 3 2" xfId="54456"/>
    <cellStyle name="Percent 74 3 3 3" xfId="54457"/>
    <cellStyle name="Percent 74 3 3 4" xfId="54458"/>
    <cellStyle name="Percent 74 3 3 5" xfId="54459"/>
    <cellStyle name="Percent 74 3 3 6" xfId="54460"/>
    <cellStyle name="Percent 74 3 4" xfId="54461"/>
    <cellStyle name="Percent 74 3 5" xfId="54462"/>
    <cellStyle name="Percent 74 3 6" xfId="54463"/>
    <cellStyle name="Percent 74 3 7" xfId="54464"/>
    <cellStyle name="Percent 74 3 8" xfId="54465"/>
    <cellStyle name="Percent 74 4" xfId="54466"/>
    <cellStyle name="Percent 74 4 2" xfId="54467"/>
    <cellStyle name="Percent 74 4 2 2" xfId="54468"/>
    <cellStyle name="Percent 74 4 2 3" xfId="54469"/>
    <cellStyle name="Percent 74 4 2 4" xfId="54470"/>
    <cellStyle name="Percent 74 4 2 5" xfId="54471"/>
    <cellStyle name="Percent 74 4 2 6" xfId="54472"/>
    <cellStyle name="Percent 74 4 3" xfId="54473"/>
    <cellStyle name="Percent 74 4 4" xfId="54474"/>
    <cellStyle name="Percent 74 4 5" xfId="54475"/>
    <cellStyle name="Percent 74 4 6" xfId="54476"/>
    <cellStyle name="Percent 74 4 7" xfId="54477"/>
    <cellStyle name="Percent 74 5" xfId="54478"/>
    <cellStyle name="Percent 74 5 2" xfId="54479"/>
    <cellStyle name="Percent 74 5 3" xfId="54480"/>
    <cellStyle name="Percent 74 5 4" xfId="54481"/>
    <cellStyle name="Percent 74 5 5" xfId="54482"/>
    <cellStyle name="Percent 74 5 6" xfId="54483"/>
    <cellStyle name="Percent 74 6" xfId="54484"/>
    <cellStyle name="Percent 74 7" xfId="54485"/>
    <cellStyle name="Percent 74 8" xfId="54486"/>
    <cellStyle name="Percent 74 9" xfId="54487"/>
    <cellStyle name="Percent 75" xfId="54488"/>
    <cellStyle name="Percent 75 10" xfId="54489"/>
    <cellStyle name="Percent 75 2" xfId="54490"/>
    <cellStyle name="Percent 75 2 2" xfId="54491"/>
    <cellStyle name="Percent 75 2 2 2" xfId="54492"/>
    <cellStyle name="Percent 75 2 2 2 2" xfId="54493"/>
    <cellStyle name="Percent 75 2 2 2 2 2" xfId="54494"/>
    <cellStyle name="Percent 75 2 2 2 2 3" xfId="54495"/>
    <cellStyle name="Percent 75 2 2 2 2 4" xfId="54496"/>
    <cellStyle name="Percent 75 2 2 2 2 5" xfId="54497"/>
    <cellStyle name="Percent 75 2 2 2 2 6" xfId="54498"/>
    <cellStyle name="Percent 75 2 2 2 3" xfId="54499"/>
    <cellStyle name="Percent 75 2 2 2 4" xfId="54500"/>
    <cellStyle name="Percent 75 2 2 2 5" xfId="54501"/>
    <cellStyle name="Percent 75 2 2 2 6" xfId="54502"/>
    <cellStyle name="Percent 75 2 2 2 7" xfId="54503"/>
    <cellStyle name="Percent 75 2 2 3" xfId="54504"/>
    <cellStyle name="Percent 75 2 2 3 2" xfId="54505"/>
    <cellStyle name="Percent 75 2 2 3 3" xfId="54506"/>
    <cellStyle name="Percent 75 2 2 3 4" xfId="54507"/>
    <cellStyle name="Percent 75 2 2 3 5" xfId="54508"/>
    <cellStyle name="Percent 75 2 2 3 6" xfId="54509"/>
    <cellStyle name="Percent 75 2 2 4" xfId="54510"/>
    <cellStyle name="Percent 75 2 2 5" xfId="54511"/>
    <cellStyle name="Percent 75 2 2 6" xfId="54512"/>
    <cellStyle name="Percent 75 2 2 7" xfId="54513"/>
    <cellStyle name="Percent 75 2 2 8" xfId="54514"/>
    <cellStyle name="Percent 75 2 3" xfId="54515"/>
    <cellStyle name="Percent 75 2 3 2" xfId="54516"/>
    <cellStyle name="Percent 75 2 3 2 2" xfId="54517"/>
    <cellStyle name="Percent 75 2 3 2 3" xfId="54518"/>
    <cellStyle name="Percent 75 2 3 2 4" xfId="54519"/>
    <cellStyle name="Percent 75 2 3 2 5" xfId="54520"/>
    <cellStyle name="Percent 75 2 3 2 6" xfId="54521"/>
    <cellStyle name="Percent 75 2 3 3" xfId="54522"/>
    <cellStyle name="Percent 75 2 3 4" xfId="54523"/>
    <cellStyle name="Percent 75 2 3 5" xfId="54524"/>
    <cellStyle name="Percent 75 2 3 6" xfId="54525"/>
    <cellStyle name="Percent 75 2 3 7" xfId="54526"/>
    <cellStyle name="Percent 75 2 4" xfId="54527"/>
    <cellStyle name="Percent 75 2 4 2" xfId="54528"/>
    <cellStyle name="Percent 75 2 4 3" xfId="54529"/>
    <cellStyle name="Percent 75 2 4 4" xfId="54530"/>
    <cellStyle name="Percent 75 2 4 5" xfId="54531"/>
    <cellStyle name="Percent 75 2 4 6" xfId="54532"/>
    <cellStyle name="Percent 75 2 5" xfId="54533"/>
    <cellStyle name="Percent 75 2 6" xfId="54534"/>
    <cellStyle name="Percent 75 2 7" xfId="54535"/>
    <cellStyle name="Percent 75 2 8" xfId="54536"/>
    <cellStyle name="Percent 75 2 9" xfId="54537"/>
    <cellStyle name="Percent 75 3" xfId="54538"/>
    <cellStyle name="Percent 75 3 2" xfId="54539"/>
    <cellStyle name="Percent 75 3 2 2" xfId="54540"/>
    <cellStyle name="Percent 75 3 2 2 2" xfId="54541"/>
    <cellStyle name="Percent 75 3 2 2 3" xfId="54542"/>
    <cellStyle name="Percent 75 3 2 2 4" xfId="54543"/>
    <cellStyle name="Percent 75 3 2 2 5" xfId="54544"/>
    <cellStyle name="Percent 75 3 2 2 6" xfId="54545"/>
    <cellStyle name="Percent 75 3 2 3" xfId="54546"/>
    <cellStyle name="Percent 75 3 2 4" xfId="54547"/>
    <cellStyle name="Percent 75 3 2 5" xfId="54548"/>
    <cellStyle name="Percent 75 3 2 6" xfId="54549"/>
    <cellStyle name="Percent 75 3 2 7" xfId="54550"/>
    <cellStyle name="Percent 75 3 3" xfId="54551"/>
    <cellStyle name="Percent 75 3 3 2" xfId="54552"/>
    <cellStyle name="Percent 75 3 3 3" xfId="54553"/>
    <cellStyle name="Percent 75 3 3 4" xfId="54554"/>
    <cellStyle name="Percent 75 3 3 5" xfId="54555"/>
    <cellStyle name="Percent 75 3 3 6" xfId="54556"/>
    <cellStyle name="Percent 75 3 4" xfId="54557"/>
    <cellStyle name="Percent 75 3 5" xfId="54558"/>
    <cellStyle name="Percent 75 3 6" xfId="54559"/>
    <cellStyle name="Percent 75 3 7" xfId="54560"/>
    <cellStyle name="Percent 75 3 8" xfId="54561"/>
    <cellStyle name="Percent 75 4" xfId="54562"/>
    <cellStyle name="Percent 75 4 2" xfId="54563"/>
    <cellStyle name="Percent 75 4 2 2" xfId="54564"/>
    <cellStyle name="Percent 75 4 2 3" xfId="54565"/>
    <cellStyle name="Percent 75 4 2 4" xfId="54566"/>
    <cellStyle name="Percent 75 4 2 5" xfId="54567"/>
    <cellStyle name="Percent 75 4 2 6" xfId="54568"/>
    <cellStyle name="Percent 75 4 3" xfId="54569"/>
    <cellStyle name="Percent 75 4 4" xfId="54570"/>
    <cellStyle name="Percent 75 4 5" xfId="54571"/>
    <cellStyle name="Percent 75 4 6" xfId="54572"/>
    <cellStyle name="Percent 75 4 7" xfId="54573"/>
    <cellStyle name="Percent 75 5" xfId="54574"/>
    <cellStyle name="Percent 75 5 2" xfId="54575"/>
    <cellStyle name="Percent 75 5 3" xfId="54576"/>
    <cellStyle name="Percent 75 5 4" xfId="54577"/>
    <cellStyle name="Percent 75 5 5" xfId="54578"/>
    <cellStyle name="Percent 75 5 6" xfId="54579"/>
    <cellStyle name="Percent 75 6" xfId="54580"/>
    <cellStyle name="Percent 75 7" xfId="54581"/>
    <cellStyle name="Percent 75 8" xfId="54582"/>
    <cellStyle name="Percent 75 9" xfId="54583"/>
    <cellStyle name="Percent 76" xfId="54584"/>
    <cellStyle name="Percent 76 10" xfId="54585"/>
    <cellStyle name="Percent 76 2" xfId="54586"/>
    <cellStyle name="Percent 76 2 2" xfId="54587"/>
    <cellStyle name="Percent 76 2 2 2" xfId="54588"/>
    <cellStyle name="Percent 76 2 2 2 2" xfId="54589"/>
    <cellStyle name="Percent 76 2 2 2 2 2" xfId="54590"/>
    <cellStyle name="Percent 76 2 2 2 2 3" xfId="54591"/>
    <cellStyle name="Percent 76 2 2 2 2 4" xfId="54592"/>
    <cellStyle name="Percent 76 2 2 2 2 5" xfId="54593"/>
    <cellStyle name="Percent 76 2 2 2 2 6" xfId="54594"/>
    <cellStyle name="Percent 76 2 2 2 3" xfId="54595"/>
    <cellStyle name="Percent 76 2 2 2 4" xfId="54596"/>
    <cellStyle name="Percent 76 2 2 2 5" xfId="54597"/>
    <cellStyle name="Percent 76 2 2 2 6" xfId="54598"/>
    <cellStyle name="Percent 76 2 2 2 7" xfId="54599"/>
    <cellStyle name="Percent 76 2 2 3" xfId="54600"/>
    <cellStyle name="Percent 76 2 2 3 2" xfId="54601"/>
    <cellStyle name="Percent 76 2 2 3 3" xfId="54602"/>
    <cellStyle name="Percent 76 2 2 3 4" xfId="54603"/>
    <cellStyle name="Percent 76 2 2 3 5" xfId="54604"/>
    <cellStyle name="Percent 76 2 2 3 6" xfId="54605"/>
    <cellStyle name="Percent 76 2 2 4" xfId="54606"/>
    <cellStyle name="Percent 76 2 2 5" xfId="54607"/>
    <cellStyle name="Percent 76 2 2 6" xfId="54608"/>
    <cellStyle name="Percent 76 2 2 7" xfId="54609"/>
    <cellStyle name="Percent 76 2 2 8" xfId="54610"/>
    <cellStyle name="Percent 76 2 3" xfId="54611"/>
    <cellStyle name="Percent 76 2 3 2" xfId="54612"/>
    <cellStyle name="Percent 76 2 3 2 2" xfId="54613"/>
    <cellStyle name="Percent 76 2 3 2 3" xfId="54614"/>
    <cellStyle name="Percent 76 2 3 2 4" xfId="54615"/>
    <cellStyle name="Percent 76 2 3 2 5" xfId="54616"/>
    <cellStyle name="Percent 76 2 3 2 6" xfId="54617"/>
    <cellStyle name="Percent 76 2 3 3" xfId="54618"/>
    <cellStyle name="Percent 76 2 3 4" xfId="54619"/>
    <cellStyle name="Percent 76 2 3 5" xfId="54620"/>
    <cellStyle name="Percent 76 2 3 6" xfId="54621"/>
    <cellStyle name="Percent 76 2 3 7" xfId="54622"/>
    <cellStyle name="Percent 76 2 4" xfId="54623"/>
    <cellStyle name="Percent 76 2 4 2" xfId="54624"/>
    <cellStyle name="Percent 76 2 4 3" xfId="54625"/>
    <cellStyle name="Percent 76 2 4 4" xfId="54626"/>
    <cellStyle name="Percent 76 2 4 5" xfId="54627"/>
    <cellStyle name="Percent 76 2 4 6" xfId="54628"/>
    <cellStyle name="Percent 76 2 5" xfId="54629"/>
    <cellStyle name="Percent 76 2 6" xfId="54630"/>
    <cellStyle name="Percent 76 2 7" xfId="54631"/>
    <cellStyle name="Percent 76 2 8" xfId="54632"/>
    <cellStyle name="Percent 76 2 9" xfId="54633"/>
    <cellStyle name="Percent 76 3" xfId="54634"/>
    <cellStyle name="Percent 76 3 2" xfId="54635"/>
    <cellStyle name="Percent 76 3 2 2" xfId="54636"/>
    <cellStyle name="Percent 76 3 2 2 2" xfId="54637"/>
    <cellStyle name="Percent 76 3 2 2 3" xfId="54638"/>
    <cellStyle name="Percent 76 3 2 2 4" xfId="54639"/>
    <cellStyle name="Percent 76 3 2 2 5" xfId="54640"/>
    <cellStyle name="Percent 76 3 2 2 6" xfId="54641"/>
    <cellStyle name="Percent 76 3 2 3" xfId="54642"/>
    <cellStyle name="Percent 76 3 2 4" xfId="54643"/>
    <cellStyle name="Percent 76 3 2 5" xfId="54644"/>
    <cellStyle name="Percent 76 3 2 6" xfId="54645"/>
    <cellStyle name="Percent 76 3 2 7" xfId="54646"/>
    <cellStyle name="Percent 76 3 3" xfId="54647"/>
    <cellStyle name="Percent 76 3 3 2" xfId="54648"/>
    <cellStyle name="Percent 76 3 3 3" xfId="54649"/>
    <cellStyle name="Percent 76 3 3 4" xfId="54650"/>
    <cellStyle name="Percent 76 3 3 5" xfId="54651"/>
    <cellStyle name="Percent 76 3 3 6" xfId="54652"/>
    <cellStyle name="Percent 76 3 4" xfId="54653"/>
    <cellStyle name="Percent 76 3 5" xfId="54654"/>
    <cellStyle name="Percent 76 3 6" xfId="54655"/>
    <cellStyle name="Percent 76 3 7" xfId="54656"/>
    <cellStyle name="Percent 76 3 8" xfId="54657"/>
    <cellStyle name="Percent 76 4" xfId="54658"/>
    <cellStyle name="Percent 76 4 2" xfId="54659"/>
    <cellStyle name="Percent 76 4 2 2" xfId="54660"/>
    <cellStyle name="Percent 76 4 2 3" xfId="54661"/>
    <cellStyle name="Percent 76 4 2 4" xfId="54662"/>
    <cellStyle name="Percent 76 4 2 5" xfId="54663"/>
    <cellStyle name="Percent 76 4 2 6" xfId="54664"/>
    <cellStyle name="Percent 76 4 3" xfId="54665"/>
    <cellStyle name="Percent 76 4 4" xfId="54666"/>
    <cellStyle name="Percent 76 4 5" xfId="54667"/>
    <cellStyle name="Percent 76 4 6" xfId="54668"/>
    <cellStyle name="Percent 76 4 7" xfId="54669"/>
    <cellStyle name="Percent 76 5" xfId="54670"/>
    <cellStyle name="Percent 76 5 2" xfId="54671"/>
    <cellStyle name="Percent 76 5 3" xfId="54672"/>
    <cellStyle name="Percent 76 5 4" xfId="54673"/>
    <cellStyle name="Percent 76 5 5" xfId="54674"/>
    <cellStyle name="Percent 76 5 6" xfId="54675"/>
    <cellStyle name="Percent 76 6" xfId="54676"/>
    <cellStyle name="Percent 76 7" xfId="54677"/>
    <cellStyle name="Percent 76 8" xfId="54678"/>
    <cellStyle name="Percent 76 9" xfId="54679"/>
    <cellStyle name="Percent 77" xfId="54680"/>
    <cellStyle name="Percent 77 10" xfId="54681"/>
    <cellStyle name="Percent 77 2" xfId="54682"/>
    <cellStyle name="Percent 77 2 2" xfId="54683"/>
    <cellStyle name="Percent 77 2 2 2" xfId="54684"/>
    <cellStyle name="Percent 77 2 2 2 2" xfId="54685"/>
    <cellStyle name="Percent 77 2 2 2 2 2" xfId="54686"/>
    <cellStyle name="Percent 77 2 2 2 2 3" xfId="54687"/>
    <cellStyle name="Percent 77 2 2 2 2 4" xfId="54688"/>
    <cellStyle name="Percent 77 2 2 2 2 5" xfId="54689"/>
    <cellStyle name="Percent 77 2 2 2 2 6" xfId="54690"/>
    <cellStyle name="Percent 77 2 2 2 3" xfId="54691"/>
    <cellStyle name="Percent 77 2 2 2 4" xfId="54692"/>
    <cellStyle name="Percent 77 2 2 2 5" xfId="54693"/>
    <cellStyle name="Percent 77 2 2 2 6" xfId="54694"/>
    <cellStyle name="Percent 77 2 2 2 7" xfId="54695"/>
    <cellStyle name="Percent 77 2 2 3" xfId="54696"/>
    <cellStyle name="Percent 77 2 2 3 2" xfId="54697"/>
    <cellStyle name="Percent 77 2 2 3 3" xfId="54698"/>
    <cellStyle name="Percent 77 2 2 3 4" xfId="54699"/>
    <cellStyle name="Percent 77 2 2 3 5" xfId="54700"/>
    <cellStyle name="Percent 77 2 2 3 6" xfId="54701"/>
    <cellStyle name="Percent 77 2 2 4" xfId="54702"/>
    <cellStyle name="Percent 77 2 2 5" xfId="54703"/>
    <cellStyle name="Percent 77 2 2 6" xfId="54704"/>
    <cellStyle name="Percent 77 2 2 7" xfId="54705"/>
    <cellStyle name="Percent 77 2 2 8" xfId="54706"/>
    <cellStyle name="Percent 77 2 3" xfId="54707"/>
    <cellStyle name="Percent 77 2 3 2" xfId="54708"/>
    <cellStyle name="Percent 77 2 3 2 2" xfId="54709"/>
    <cellStyle name="Percent 77 2 3 2 3" xfId="54710"/>
    <cellStyle name="Percent 77 2 3 2 4" xfId="54711"/>
    <cellStyle name="Percent 77 2 3 2 5" xfId="54712"/>
    <cellStyle name="Percent 77 2 3 2 6" xfId="54713"/>
    <cellStyle name="Percent 77 2 3 3" xfId="54714"/>
    <cellStyle name="Percent 77 2 3 4" xfId="54715"/>
    <cellStyle name="Percent 77 2 3 5" xfId="54716"/>
    <cellStyle name="Percent 77 2 3 6" xfId="54717"/>
    <cellStyle name="Percent 77 2 3 7" xfId="54718"/>
    <cellStyle name="Percent 77 2 4" xfId="54719"/>
    <cellStyle name="Percent 77 2 4 2" xfId="54720"/>
    <cellStyle name="Percent 77 2 4 3" xfId="54721"/>
    <cellStyle name="Percent 77 2 4 4" xfId="54722"/>
    <cellStyle name="Percent 77 2 4 5" xfId="54723"/>
    <cellStyle name="Percent 77 2 4 6" xfId="54724"/>
    <cellStyle name="Percent 77 2 5" xfId="54725"/>
    <cellStyle name="Percent 77 2 6" xfId="54726"/>
    <cellStyle name="Percent 77 2 7" xfId="54727"/>
    <cellStyle name="Percent 77 2 8" xfId="54728"/>
    <cellStyle name="Percent 77 2 9" xfId="54729"/>
    <cellStyle name="Percent 77 3" xfId="54730"/>
    <cellStyle name="Percent 77 3 2" xfId="54731"/>
    <cellStyle name="Percent 77 3 2 2" xfId="54732"/>
    <cellStyle name="Percent 77 3 2 2 2" xfId="54733"/>
    <cellStyle name="Percent 77 3 2 2 3" xfId="54734"/>
    <cellStyle name="Percent 77 3 2 2 4" xfId="54735"/>
    <cellStyle name="Percent 77 3 2 2 5" xfId="54736"/>
    <cellStyle name="Percent 77 3 2 2 6" xfId="54737"/>
    <cellStyle name="Percent 77 3 2 3" xfId="54738"/>
    <cellStyle name="Percent 77 3 2 4" xfId="54739"/>
    <cellStyle name="Percent 77 3 2 5" xfId="54740"/>
    <cellStyle name="Percent 77 3 2 6" xfId="54741"/>
    <cellStyle name="Percent 77 3 2 7" xfId="54742"/>
    <cellStyle name="Percent 77 3 3" xfId="54743"/>
    <cellStyle name="Percent 77 3 3 2" xfId="54744"/>
    <cellStyle name="Percent 77 3 3 3" xfId="54745"/>
    <cellStyle name="Percent 77 3 3 4" xfId="54746"/>
    <cellStyle name="Percent 77 3 3 5" xfId="54747"/>
    <cellStyle name="Percent 77 3 3 6" xfId="54748"/>
    <cellStyle name="Percent 77 3 4" xfId="54749"/>
    <cellStyle name="Percent 77 3 5" xfId="54750"/>
    <cellStyle name="Percent 77 3 6" xfId="54751"/>
    <cellStyle name="Percent 77 3 7" xfId="54752"/>
    <cellStyle name="Percent 77 3 8" xfId="54753"/>
    <cellStyle name="Percent 77 4" xfId="54754"/>
    <cellStyle name="Percent 77 4 2" xfId="54755"/>
    <cellStyle name="Percent 77 4 2 2" xfId="54756"/>
    <cellStyle name="Percent 77 4 2 3" xfId="54757"/>
    <cellStyle name="Percent 77 4 2 4" xfId="54758"/>
    <cellStyle name="Percent 77 4 2 5" xfId="54759"/>
    <cellStyle name="Percent 77 4 2 6" xfId="54760"/>
    <cellStyle name="Percent 77 4 3" xfId="54761"/>
    <cellStyle name="Percent 77 4 4" xfId="54762"/>
    <cellStyle name="Percent 77 4 5" xfId="54763"/>
    <cellStyle name="Percent 77 4 6" xfId="54764"/>
    <cellStyle name="Percent 77 4 7" xfId="54765"/>
    <cellStyle name="Percent 77 5" xfId="54766"/>
    <cellStyle name="Percent 77 5 2" xfId="54767"/>
    <cellStyle name="Percent 77 5 3" xfId="54768"/>
    <cellStyle name="Percent 77 5 4" xfId="54769"/>
    <cellStyle name="Percent 77 5 5" xfId="54770"/>
    <cellStyle name="Percent 77 5 6" xfId="54771"/>
    <cellStyle name="Percent 77 6" xfId="54772"/>
    <cellStyle name="Percent 77 7" xfId="54773"/>
    <cellStyle name="Percent 77 8" xfId="54774"/>
    <cellStyle name="Percent 77 9" xfId="54775"/>
    <cellStyle name="Percent 78" xfId="54776"/>
    <cellStyle name="Percent 78 10" xfId="54777"/>
    <cellStyle name="Percent 78 2" xfId="54778"/>
    <cellStyle name="Percent 78 2 2" xfId="54779"/>
    <cellStyle name="Percent 78 2 2 2" xfId="54780"/>
    <cellStyle name="Percent 78 2 2 2 2" xfId="54781"/>
    <cellStyle name="Percent 78 2 2 2 2 2" xfId="54782"/>
    <cellStyle name="Percent 78 2 2 2 2 3" xfId="54783"/>
    <cellStyle name="Percent 78 2 2 2 2 4" xfId="54784"/>
    <cellStyle name="Percent 78 2 2 2 2 5" xfId="54785"/>
    <cellStyle name="Percent 78 2 2 2 2 6" xfId="54786"/>
    <cellStyle name="Percent 78 2 2 2 3" xfId="54787"/>
    <cellStyle name="Percent 78 2 2 2 4" xfId="54788"/>
    <cellStyle name="Percent 78 2 2 2 5" xfId="54789"/>
    <cellStyle name="Percent 78 2 2 2 6" xfId="54790"/>
    <cellStyle name="Percent 78 2 2 2 7" xfId="54791"/>
    <cellStyle name="Percent 78 2 2 3" xfId="54792"/>
    <cellStyle name="Percent 78 2 2 3 2" xfId="54793"/>
    <cellStyle name="Percent 78 2 2 3 3" xfId="54794"/>
    <cellStyle name="Percent 78 2 2 3 4" xfId="54795"/>
    <cellStyle name="Percent 78 2 2 3 5" xfId="54796"/>
    <cellStyle name="Percent 78 2 2 3 6" xfId="54797"/>
    <cellStyle name="Percent 78 2 2 4" xfId="54798"/>
    <cellStyle name="Percent 78 2 2 5" xfId="54799"/>
    <cellStyle name="Percent 78 2 2 6" xfId="54800"/>
    <cellStyle name="Percent 78 2 2 7" xfId="54801"/>
    <cellStyle name="Percent 78 2 2 8" xfId="54802"/>
    <cellStyle name="Percent 78 2 3" xfId="54803"/>
    <cellStyle name="Percent 78 2 3 2" xfId="54804"/>
    <cellStyle name="Percent 78 2 3 2 2" xfId="54805"/>
    <cellStyle name="Percent 78 2 3 2 3" xfId="54806"/>
    <cellStyle name="Percent 78 2 3 2 4" xfId="54807"/>
    <cellStyle name="Percent 78 2 3 2 5" xfId="54808"/>
    <cellStyle name="Percent 78 2 3 2 6" xfId="54809"/>
    <cellStyle name="Percent 78 2 3 3" xfId="54810"/>
    <cellStyle name="Percent 78 2 3 4" xfId="54811"/>
    <cellStyle name="Percent 78 2 3 5" xfId="54812"/>
    <cellStyle name="Percent 78 2 3 6" xfId="54813"/>
    <cellStyle name="Percent 78 2 3 7" xfId="54814"/>
    <cellStyle name="Percent 78 2 4" xfId="54815"/>
    <cellStyle name="Percent 78 2 4 2" xfId="54816"/>
    <cellStyle name="Percent 78 2 4 3" xfId="54817"/>
    <cellStyle name="Percent 78 2 4 4" xfId="54818"/>
    <cellStyle name="Percent 78 2 4 5" xfId="54819"/>
    <cellStyle name="Percent 78 2 4 6" xfId="54820"/>
    <cellStyle name="Percent 78 2 5" xfId="54821"/>
    <cellStyle name="Percent 78 2 6" xfId="54822"/>
    <cellStyle name="Percent 78 2 7" xfId="54823"/>
    <cellStyle name="Percent 78 2 8" xfId="54824"/>
    <cellStyle name="Percent 78 2 9" xfId="54825"/>
    <cellStyle name="Percent 78 3" xfId="54826"/>
    <cellStyle name="Percent 78 3 2" xfId="54827"/>
    <cellStyle name="Percent 78 3 2 2" xfId="54828"/>
    <cellStyle name="Percent 78 3 2 2 2" xfId="54829"/>
    <cellStyle name="Percent 78 3 2 2 3" xfId="54830"/>
    <cellStyle name="Percent 78 3 2 2 4" xfId="54831"/>
    <cellStyle name="Percent 78 3 2 2 5" xfId="54832"/>
    <cellStyle name="Percent 78 3 2 2 6" xfId="54833"/>
    <cellStyle name="Percent 78 3 2 3" xfId="54834"/>
    <cellStyle name="Percent 78 3 2 4" xfId="54835"/>
    <cellStyle name="Percent 78 3 2 5" xfId="54836"/>
    <cellStyle name="Percent 78 3 2 6" xfId="54837"/>
    <cellStyle name="Percent 78 3 2 7" xfId="54838"/>
    <cellStyle name="Percent 78 3 3" xfId="54839"/>
    <cellStyle name="Percent 78 3 3 2" xfId="54840"/>
    <cellStyle name="Percent 78 3 3 3" xfId="54841"/>
    <cellStyle name="Percent 78 3 3 4" xfId="54842"/>
    <cellStyle name="Percent 78 3 3 5" xfId="54843"/>
    <cellStyle name="Percent 78 3 3 6" xfId="54844"/>
    <cellStyle name="Percent 78 3 4" xfId="54845"/>
    <cellStyle name="Percent 78 3 5" xfId="54846"/>
    <cellStyle name="Percent 78 3 6" xfId="54847"/>
    <cellStyle name="Percent 78 3 7" xfId="54848"/>
    <cellStyle name="Percent 78 3 8" xfId="54849"/>
    <cellStyle name="Percent 78 4" xfId="54850"/>
    <cellStyle name="Percent 78 4 2" xfId="54851"/>
    <cellStyle name="Percent 78 4 2 2" xfId="54852"/>
    <cellStyle name="Percent 78 4 2 3" xfId="54853"/>
    <cellStyle name="Percent 78 4 2 4" xfId="54854"/>
    <cellStyle name="Percent 78 4 2 5" xfId="54855"/>
    <cellStyle name="Percent 78 4 2 6" xfId="54856"/>
    <cellStyle name="Percent 78 4 3" xfId="54857"/>
    <cellStyle name="Percent 78 4 4" xfId="54858"/>
    <cellStyle name="Percent 78 4 5" xfId="54859"/>
    <cellStyle name="Percent 78 4 6" xfId="54860"/>
    <cellStyle name="Percent 78 4 7" xfId="54861"/>
    <cellStyle name="Percent 78 5" xfId="54862"/>
    <cellStyle name="Percent 78 5 2" xfId="54863"/>
    <cellStyle name="Percent 78 5 3" xfId="54864"/>
    <cellStyle name="Percent 78 5 4" xfId="54865"/>
    <cellStyle name="Percent 78 5 5" xfId="54866"/>
    <cellStyle name="Percent 78 5 6" xfId="54867"/>
    <cellStyle name="Percent 78 6" xfId="54868"/>
    <cellStyle name="Percent 78 7" xfId="54869"/>
    <cellStyle name="Percent 78 8" xfId="54870"/>
    <cellStyle name="Percent 78 9" xfId="54871"/>
    <cellStyle name="Percent 79" xfId="54872"/>
    <cellStyle name="Percent 79 10" xfId="54873"/>
    <cellStyle name="Percent 79 2" xfId="54874"/>
    <cellStyle name="Percent 79 2 2" xfId="54875"/>
    <cellStyle name="Percent 79 2 2 2" xfId="54876"/>
    <cellStyle name="Percent 79 2 2 2 2" xfId="54877"/>
    <cellStyle name="Percent 79 2 2 2 2 2" xfId="54878"/>
    <cellStyle name="Percent 79 2 2 2 2 3" xfId="54879"/>
    <cellStyle name="Percent 79 2 2 2 2 4" xfId="54880"/>
    <cellStyle name="Percent 79 2 2 2 2 5" xfId="54881"/>
    <cellStyle name="Percent 79 2 2 2 2 6" xfId="54882"/>
    <cellStyle name="Percent 79 2 2 2 3" xfId="54883"/>
    <cellStyle name="Percent 79 2 2 2 4" xfId="54884"/>
    <cellStyle name="Percent 79 2 2 2 5" xfId="54885"/>
    <cellStyle name="Percent 79 2 2 2 6" xfId="54886"/>
    <cellStyle name="Percent 79 2 2 2 7" xfId="54887"/>
    <cellStyle name="Percent 79 2 2 3" xfId="54888"/>
    <cellStyle name="Percent 79 2 2 3 2" xfId="54889"/>
    <cellStyle name="Percent 79 2 2 3 3" xfId="54890"/>
    <cellStyle name="Percent 79 2 2 3 4" xfId="54891"/>
    <cellStyle name="Percent 79 2 2 3 5" xfId="54892"/>
    <cellStyle name="Percent 79 2 2 3 6" xfId="54893"/>
    <cellStyle name="Percent 79 2 2 4" xfId="54894"/>
    <cellStyle name="Percent 79 2 2 5" xfId="54895"/>
    <cellStyle name="Percent 79 2 2 6" xfId="54896"/>
    <cellStyle name="Percent 79 2 2 7" xfId="54897"/>
    <cellStyle name="Percent 79 2 2 8" xfId="54898"/>
    <cellStyle name="Percent 79 2 3" xfId="54899"/>
    <cellStyle name="Percent 79 2 3 2" xfId="54900"/>
    <cellStyle name="Percent 79 2 3 2 2" xfId="54901"/>
    <cellStyle name="Percent 79 2 3 2 3" xfId="54902"/>
    <cellStyle name="Percent 79 2 3 2 4" xfId="54903"/>
    <cellStyle name="Percent 79 2 3 2 5" xfId="54904"/>
    <cellStyle name="Percent 79 2 3 2 6" xfId="54905"/>
    <cellStyle name="Percent 79 2 3 3" xfId="54906"/>
    <cellStyle name="Percent 79 2 3 4" xfId="54907"/>
    <cellStyle name="Percent 79 2 3 5" xfId="54908"/>
    <cellStyle name="Percent 79 2 3 6" xfId="54909"/>
    <cellStyle name="Percent 79 2 3 7" xfId="54910"/>
    <cellStyle name="Percent 79 2 4" xfId="54911"/>
    <cellStyle name="Percent 79 2 4 2" xfId="54912"/>
    <cellStyle name="Percent 79 2 4 3" xfId="54913"/>
    <cellStyle name="Percent 79 2 4 4" xfId="54914"/>
    <cellStyle name="Percent 79 2 4 5" xfId="54915"/>
    <cellStyle name="Percent 79 2 4 6" xfId="54916"/>
    <cellStyle name="Percent 79 2 5" xfId="54917"/>
    <cellStyle name="Percent 79 2 6" xfId="54918"/>
    <cellStyle name="Percent 79 2 7" xfId="54919"/>
    <cellStyle name="Percent 79 2 8" xfId="54920"/>
    <cellStyle name="Percent 79 2 9" xfId="54921"/>
    <cellStyle name="Percent 79 3" xfId="54922"/>
    <cellStyle name="Percent 79 3 2" xfId="54923"/>
    <cellStyle name="Percent 79 3 2 2" xfId="54924"/>
    <cellStyle name="Percent 79 3 2 2 2" xfId="54925"/>
    <cellStyle name="Percent 79 3 2 2 3" xfId="54926"/>
    <cellStyle name="Percent 79 3 2 2 4" xfId="54927"/>
    <cellStyle name="Percent 79 3 2 2 5" xfId="54928"/>
    <cellStyle name="Percent 79 3 2 2 6" xfId="54929"/>
    <cellStyle name="Percent 79 3 2 3" xfId="54930"/>
    <cellStyle name="Percent 79 3 2 4" xfId="54931"/>
    <cellStyle name="Percent 79 3 2 5" xfId="54932"/>
    <cellStyle name="Percent 79 3 2 6" xfId="54933"/>
    <cellStyle name="Percent 79 3 2 7" xfId="54934"/>
    <cellStyle name="Percent 79 3 3" xfId="54935"/>
    <cellStyle name="Percent 79 3 3 2" xfId="54936"/>
    <cellStyle name="Percent 79 3 3 3" xfId="54937"/>
    <cellStyle name="Percent 79 3 3 4" xfId="54938"/>
    <cellStyle name="Percent 79 3 3 5" xfId="54939"/>
    <cellStyle name="Percent 79 3 3 6" xfId="54940"/>
    <cellStyle name="Percent 79 3 4" xfId="54941"/>
    <cellStyle name="Percent 79 3 5" xfId="54942"/>
    <cellStyle name="Percent 79 3 6" xfId="54943"/>
    <cellStyle name="Percent 79 3 7" xfId="54944"/>
    <cellStyle name="Percent 79 3 8" xfId="54945"/>
    <cellStyle name="Percent 79 4" xfId="54946"/>
    <cellStyle name="Percent 79 4 2" xfId="54947"/>
    <cellStyle name="Percent 79 4 2 2" xfId="54948"/>
    <cellStyle name="Percent 79 4 2 3" xfId="54949"/>
    <cellStyle name="Percent 79 4 2 4" xfId="54950"/>
    <cellStyle name="Percent 79 4 2 5" xfId="54951"/>
    <cellStyle name="Percent 79 4 2 6" xfId="54952"/>
    <cellStyle name="Percent 79 4 3" xfId="54953"/>
    <cellStyle name="Percent 79 4 4" xfId="54954"/>
    <cellStyle name="Percent 79 4 5" xfId="54955"/>
    <cellStyle name="Percent 79 4 6" xfId="54956"/>
    <cellStyle name="Percent 79 4 7" xfId="54957"/>
    <cellStyle name="Percent 79 5" xfId="54958"/>
    <cellStyle name="Percent 79 5 2" xfId="54959"/>
    <cellStyle name="Percent 79 5 3" xfId="54960"/>
    <cellStyle name="Percent 79 5 4" xfId="54961"/>
    <cellStyle name="Percent 79 5 5" xfId="54962"/>
    <cellStyle name="Percent 79 5 6" xfId="54963"/>
    <cellStyle name="Percent 79 6" xfId="54964"/>
    <cellStyle name="Percent 79 7" xfId="54965"/>
    <cellStyle name="Percent 79 8" xfId="54966"/>
    <cellStyle name="Percent 79 9" xfId="54967"/>
    <cellStyle name="Percent 8" xfId="54968"/>
    <cellStyle name="Percent 8 2" xfId="54969"/>
    <cellStyle name="Percent 8 3" xfId="54970"/>
    <cellStyle name="Percent 80" xfId="54971"/>
    <cellStyle name="Percent 80 2" xfId="54972"/>
    <cellStyle name="Percent 80 2 2" xfId="54973"/>
    <cellStyle name="Percent 80 2 2 2" xfId="54974"/>
    <cellStyle name="Percent 80 2 2 2 2" xfId="54975"/>
    <cellStyle name="Percent 80 2 2 2 3" xfId="54976"/>
    <cellStyle name="Percent 80 2 2 2 4" xfId="54977"/>
    <cellStyle name="Percent 80 2 2 2 5" xfId="54978"/>
    <cellStyle name="Percent 80 2 2 2 6" xfId="54979"/>
    <cellStyle name="Percent 80 2 2 3" xfId="54980"/>
    <cellStyle name="Percent 80 2 2 4" xfId="54981"/>
    <cellStyle name="Percent 80 2 2 5" xfId="54982"/>
    <cellStyle name="Percent 80 2 2 6" xfId="54983"/>
    <cellStyle name="Percent 80 2 2 7" xfId="54984"/>
    <cellStyle name="Percent 80 2 3" xfId="54985"/>
    <cellStyle name="Percent 80 2 3 2" xfId="54986"/>
    <cellStyle name="Percent 80 2 3 3" xfId="54987"/>
    <cellStyle name="Percent 80 2 3 4" xfId="54988"/>
    <cellStyle name="Percent 80 2 3 5" xfId="54989"/>
    <cellStyle name="Percent 80 2 3 6" xfId="54990"/>
    <cellStyle name="Percent 80 2 4" xfId="54991"/>
    <cellStyle name="Percent 80 2 5" xfId="54992"/>
    <cellStyle name="Percent 80 2 6" xfId="54993"/>
    <cellStyle name="Percent 80 2 7" xfId="54994"/>
    <cellStyle name="Percent 80 2 8" xfId="54995"/>
    <cellStyle name="Percent 80 3" xfId="54996"/>
    <cellStyle name="Percent 80 3 2" xfId="54997"/>
    <cellStyle name="Percent 80 3 2 2" xfId="54998"/>
    <cellStyle name="Percent 80 3 2 3" xfId="54999"/>
    <cellStyle name="Percent 80 3 2 4" xfId="55000"/>
    <cellStyle name="Percent 80 3 2 5" xfId="55001"/>
    <cellStyle name="Percent 80 3 2 6" xfId="55002"/>
    <cellStyle name="Percent 80 3 3" xfId="55003"/>
    <cellStyle name="Percent 80 3 4" xfId="55004"/>
    <cellStyle name="Percent 80 3 5" xfId="55005"/>
    <cellStyle name="Percent 80 3 6" xfId="55006"/>
    <cellStyle name="Percent 80 3 7" xfId="55007"/>
    <cellStyle name="Percent 80 4" xfId="55008"/>
    <cellStyle name="Percent 80 4 2" xfId="55009"/>
    <cellStyle name="Percent 80 4 3" xfId="55010"/>
    <cellStyle name="Percent 80 4 4" xfId="55011"/>
    <cellStyle name="Percent 80 4 5" xfId="55012"/>
    <cellStyle name="Percent 80 4 6" xfId="55013"/>
    <cellStyle name="Percent 80 5" xfId="55014"/>
    <cellStyle name="Percent 80 6" xfId="55015"/>
    <cellStyle name="Percent 80 7" xfId="55016"/>
    <cellStyle name="Percent 80 8" xfId="55017"/>
    <cellStyle name="Percent 80 9" xfId="55018"/>
    <cellStyle name="Percent 81" xfId="55019"/>
    <cellStyle name="Percent 81 2" xfId="55020"/>
    <cellStyle name="Percent 81 2 2" xfId="55021"/>
    <cellStyle name="Percent 81 2 2 2" xfId="55022"/>
    <cellStyle name="Percent 81 2 2 2 2" xfId="55023"/>
    <cellStyle name="Percent 81 2 2 2 3" xfId="55024"/>
    <cellStyle name="Percent 81 2 2 2 4" xfId="55025"/>
    <cellStyle name="Percent 81 2 2 2 5" xfId="55026"/>
    <cellStyle name="Percent 81 2 2 2 6" xfId="55027"/>
    <cellStyle name="Percent 81 2 2 3" xfId="55028"/>
    <cellStyle name="Percent 81 2 2 4" xfId="55029"/>
    <cellStyle name="Percent 81 2 2 5" xfId="55030"/>
    <cellStyle name="Percent 81 2 2 6" xfId="55031"/>
    <cellStyle name="Percent 81 2 2 7" xfId="55032"/>
    <cellStyle name="Percent 81 2 3" xfId="55033"/>
    <cellStyle name="Percent 81 2 3 2" xfId="55034"/>
    <cellStyle name="Percent 81 2 3 3" xfId="55035"/>
    <cellStyle name="Percent 81 2 3 4" xfId="55036"/>
    <cellStyle name="Percent 81 2 3 5" xfId="55037"/>
    <cellStyle name="Percent 81 2 3 6" xfId="55038"/>
    <cellStyle name="Percent 81 2 4" xfId="55039"/>
    <cellStyle name="Percent 81 2 5" xfId="55040"/>
    <cellStyle name="Percent 81 2 6" xfId="55041"/>
    <cellStyle name="Percent 81 2 7" xfId="55042"/>
    <cellStyle name="Percent 81 2 8" xfId="55043"/>
    <cellStyle name="Percent 81 3" xfId="55044"/>
    <cellStyle name="Percent 81 3 2" xfId="55045"/>
    <cellStyle name="Percent 81 3 2 2" xfId="55046"/>
    <cellStyle name="Percent 81 3 2 3" xfId="55047"/>
    <cellStyle name="Percent 81 3 2 4" xfId="55048"/>
    <cellStyle name="Percent 81 3 2 5" xfId="55049"/>
    <cellStyle name="Percent 81 3 2 6" xfId="55050"/>
    <cellStyle name="Percent 81 3 3" xfId="55051"/>
    <cellStyle name="Percent 81 3 4" xfId="55052"/>
    <cellStyle name="Percent 81 3 5" xfId="55053"/>
    <cellStyle name="Percent 81 3 6" xfId="55054"/>
    <cellStyle name="Percent 81 3 7" xfId="55055"/>
    <cellStyle name="Percent 81 4" xfId="55056"/>
    <cellStyle name="Percent 81 4 2" xfId="55057"/>
    <cellStyle name="Percent 81 4 3" xfId="55058"/>
    <cellStyle name="Percent 81 4 4" xfId="55059"/>
    <cellStyle name="Percent 81 4 5" xfId="55060"/>
    <cellStyle name="Percent 81 4 6" xfId="55061"/>
    <cellStyle name="Percent 81 5" xfId="55062"/>
    <cellStyle name="Percent 81 6" xfId="55063"/>
    <cellStyle name="Percent 81 7" xfId="55064"/>
    <cellStyle name="Percent 81 8" xfId="55065"/>
    <cellStyle name="Percent 81 9" xfId="55066"/>
    <cellStyle name="Percent 82" xfId="55067"/>
    <cellStyle name="Percent 82 2" xfId="55068"/>
    <cellStyle name="Percent 82 2 2" xfId="55069"/>
    <cellStyle name="Percent 82 2 2 2" xfId="55070"/>
    <cellStyle name="Percent 82 2 2 2 2" xfId="55071"/>
    <cellStyle name="Percent 82 2 2 2 3" xfId="55072"/>
    <cellStyle name="Percent 82 2 2 2 4" xfId="55073"/>
    <cellStyle name="Percent 82 2 2 2 5" xfId="55074"/>
    <cellStyle name="Percent 82 2 2 2 6" xfId="55075"/>
    <cellStyle name="Percent 82 2 2 3" xfId="55076"/>
    <cellStyle name="Percent 82 2 2 4" xfId="55077"/>
    <cellStyle name="Percent 82 2 2 5" xfId="55078"/>
    <cellStyle name="Percent 82 2 2 6" xfId="55079"/>
    <cellStyle name="Percent 82 2 2 7" xfId="55080"/>
    <cellStyle name="Percent 82 2 3" xfId="55081"/>
    <cellStyle name="Percent 82 2 3 2" xfId="55082"/>
    <cellStyle name="Percent 82 2 3 3" xfId="55083"/>
    <cellStyle name="Percent 82 2 3 4" xfId="55084"/>
    <cellStyle name="Percent 82 2 3 5" xfId="55085"/>
    <cellStyle name="Percent 82 2 3 6" xfId="55086"/>
    <cellStyle name="Percent 82 2 4" xfId="55087"/>
    <cellStyle name="Percent 82 2 5" xfId="55088"/>
    <cellStyle name="Percent 82 2 6" xfId="55089"/>
    <cellStyle name="Percent 82 2 7" xfId="55090"/>
    <cellStyle name="Percent 82 2 8" xfId="55091"/>
    <cellStyle name="Percent 82 3" xfId="55092"/>
    <cellStyle name="Percent 82 3 2" xfId="55093"/>
    <cellStyle name="Percent 82 3 2 2" xfId="55094"/>
    <cellStyle name="Percent 82 3 2 3" xfId="55095"/>
    <cellStyle name="Percent 82 3 2 4" xfId="55096"/>
    <cellStyle name="Percent 82 3 2 5" xfId="55097"/>
    <cellStyle name="Percent 82 3 2 6" xfId="55098"/>
    <cellStyle name="Percent 82 3 3" xfId="55099"/>
    <cellStyle name="Percent 82 3 4" xfId="55100"/>
    <cellStyle name="Percent 82 3 5" xfId="55101"/>
    <cellStyle name="Percent 82 3 6" xfId="55102"/>
    <cellStyle name="Percent 82 3 7" xfId="55103"/>
    <cellStyle name="Percent 82 4" xfId="55104"/>
    <cellStyle name="Percent 82 4 2" xfId="55105"/>
    <cellStyle name="Percent 82 4 3" xfId="55106"/>
    <cellStyle name="Percent 82 4 4" xfId="55107"/>
    <cellStyle name="Percent 82 4 5" xfId="55108"/>
    <cellStyle name="Percent 82 4 6" xfId="55109"/>
    <cellStyle name="Percent 82 5" xfId="55110"/>
    <cellStyle name="Percent 82 6" xfId="55111"/>
    <cellStyle name="Percent 82 7" xfId="55112"/>
    <cellStyle name="Percent 82 8" xfId="55113"/>
    <cellStyle name="Percent 82 9" xfId="55114"/>
    <cellStyle name="Percent 83" xfId="55115"/>
    <cellStyle name="Percent 83 2" xfId="55116"/>
    <cellStyle name="Percent 83 2 2" xfId="55117"/>
    <cellStyle name="Percent 83 2 2 2" xfId="55118"/>
    <cellStyle name="Percent 83 2 2 2 2" xfId="55119"/>
    <cellStyle name="Percent 83 2 2 2 3" xfId="55120"/>
    <cellStyle name="Percent 83 2 2 2 4" xfId="55121"/>
    <cellStyle name="Percent 83 2 2 2 5" xfId="55122"/>
    <cellStyle name="Percent 83 2 2 2 6" xfId="55123"/>
    <cellStyle name="Percent 83 2 2 3" xfId="55124"/>
    <cellStyle name="Percent 83 2 2 4" xfId="55125"/>
    <cellStyle name="Percent 83 2 2 5" xfId="55126"/>
    <cellStyle name="Percent 83 2 2 6" xfId="55127"/>
    <cellStyle name="Percent 83 2 2 7" xfId="55128"/>
    <cellStyle name="Percent 83 2 3" xfId="55129"/>
    <cellStyle name="Percent 83 2 3 2" xfId="55130"/>
    <cellStyle name="Percent 83 2 3 3" xfId="55131"/>
    <cellStyle name="Percent 83 2 3 4" xfId="55132"/>
    <cellStyle name="Percent 83 2 3 5" xfId="55133"/>
    <cellStyle name="Percent 83 2 3 6" xfId="55134"/>
    <cellStyle name="Percent 83 2 4" xfId="55135"/>
    <cellStyle name="Percent 83 2 5" xfId="55136"/>
    <cellStyle name="Percent 83 2 6" xfId="55137"/>
    <cellStyle name="Percent 83 2 7" xfId="55138"/>
    <cellStyle name="Percent 83 2 8" xfId="55139"/>
    <cellStyle name="Percent 83 3" xfId="55140"/>
    <cellStyle name="Percent 83 3 2" xfId="55141"/>
    <cellStyle name="Percent 83 3 2 2" xfId="55142"/>
    <cellStyle name="Percent 83 3 2 3" xfId="55143"/>
    <cellStyle name="Percent 83 3 2 4" xfId="55144"/>
    <cellStyle name="Percent 83 3 2 5" xfId="55145"/>
    <cellStyle name="Percent 83 3 2 6" xfId="55146"/>
    <cellStyle name="Percent 83 3 3" xfId="55147"/>
    <cellStyle name="Percent 83 3 4" xfId="55148"/>
    <cellStyle name="Percent 83 3 5" xfId="55149"/>
    <cellStyle name="Percent 83 3 6" xfId="55150"/>
    <cellStyle name="Percent 83 3 7" xfId="55151"/>
    <cellStyle name="Percent 83 4" xfId="55152"/>
    <cellStyle name="Percent 83 4 2" xfId="55153"/>
    <cellStyle name="Percent 83 4 3" xfId="55154"/>
    <cellStyle name="Percent 83 4 4" xfId="55155"/>
    <cellStyle name="Percent 83 4 5" xfId="55156"/>
    <cellStyle name="Percent 83 4 6" xfId="55157"/>
    <cellStyle name="Percent 83 5" xfId="55158"/>
    <cellStyle name="Percent 83 6" xfId="55159"/>
    <cellStyle name="Percent 83 7" xfId="55160"/>
    <cellStyle name="Percent 83 8" xfId="55161"/>
    <cellStyle name="Percent 83 9" xfId="55162"/>
    <cellStyle name="Percent 84" xfId="55163"/>
    <cellStyle name="Percent 84 2" xfId="55164"/>
    <cellStyle name="Percent 84 2 2" xfId="55165"/>
    <cellStyle name="Percent 84 2 2 2" xfId="55166"/>
    <cellStyle name="Percent 84 2 2 2 2" xfId="55167"/>
    <cellStyle name="Percent 84 2 2 2 3" xfId="55168"/>
    <cellStyle name="Percent 84 2 2 2 4" xfId="55169"/>
    <cellStyle name="Percent 84 2 2 2 5" xfId="55170"/>
    <cellStyle name="Percent 84 2 2 2 6" xfId="55171"/>
    <cellStyle name="Percent 84 2 2 3" xfId="55172"/>
    <cellStyle name="Percent 84 2 2 4" xfId="55173"/>
    <cellStyle name="Percent 84 2 2 5" xfId="55174"/>
    <cellStyle name="Percent 84 2 2 6" xfId="55175"/>
    <cellStyle name="Percent 84 2 2 7" xfId="55176"/>
    <cellStyle name="Percent 84 2 3" xfId="55177"/>
    <cellStyle name="Percent 84 2 3 2" xfId="55178"/>
    <cellStyle name="Percent 84 2 3 3" xfId="55179"/>
    <cellStyle name="Percent 84 2 3 4" xfId="55180"/>
    <cellStyle name="Percent 84 2 3 5" xfId="55181"/>
    <cellStyle name="Percent 84 2 3 6" xfId="55182"/>
    <cellStyle name="Percent 84 2 4" xfId="55183"/>
    <cellStyle name="Percent 84 2 5" xfId="55184"/>
    <cellStyle name="Percent 84 2 6" xfId="55185"/>
    <cellStyle name="Percent 84 2 7" xfId="55186"/>
    <cellStyle name="Percent 84 2 8" xfId="55187"/>
    <cellStyle name="Percent 84 3" xfId="55188"/>
    <cellStyle name="Percent 84 3 2" xfId="55189"/>
    <cellStyle name="Percent 84 3 2 2" xfId="55190"/>
    <cellStyle name="Percent 84 3 2 3" xfId="55191"/>
    <cellStyle name="Percent 84 3 2 4" xfId="55192"/>
    <cellStyle name="Percent 84 3 2 5" xfId="55193"/>
    <cellStyle name="Percent 84 3 2 6" xfId="55194"/>
    <cellStyle name="Percent 84 3 3" xfId="55195"/>
    <cellStyle name="Percent 84 3 4" xfId="55196"/>
    <cellStyle name="Percent 84 3 5" xfId="55197"/>
    <cellStyle name="Percent 84 3 6" xfId="55198"/>
    <cellStyle name="Percent 84 3 7" xfId="55199"/>
    <cellStyle name="Percent 84 4" xfId="55200"/>
    <cellStyle name="Percent 84 4 2" xfId="55201"/>
    <cellStyle name="Percent 84 4 3" xfId="55202"/>
    <cellStyle name="Percent 84 4 4" xfId="55203"/>
    <cellStyle name="Percent 84 4 5" xfId="55204"/>
    <cellStyle name="Percent 84 4 6" xfId="55205"/>
    <cellStyle name="Percent 84 5" xfId="55206"/>
    <cellStyle name="Percent 84 6" xfId="55207"/>
    <cellStyle name="Percent 84 7" xfId="55208"/>
    <cellStyle name="Percent 84 8" xfId="55209"/>
    <cellStyle name="Percent 84 9" xfId="55210"/>
    <cellStyle name="Percent 85" xfId="55211"/>
    <cellStyle name="Percent 85 2" xfId="55212"/>
    <cellStyle name="Percent 85 2 2" xfId="55213"/>
    <cellStyle name="Percent 85 2 2 2" xfId="55214"/>
    <cellStyle name="Percent 85 2 2 2 2" xfId="55215"/>
    <cellStyle name="Percent 85 2 2 2 3" xfId="55216"/>
    <cellStyle name="Percent 85 2 2 2 4" xfId="55217"/>
    <cellStyle name="Percent 85 2 2 2 5" xfId="55218"/>
    <cellStyle name="Percent 85 2 2 2 6" xfId="55219"/>
    <cellStyle name="Percent 85 2 2 3" xfId="55220"/>
    <cellStyle name="Percent 85 2 2 4" xfId="55221"/>
    <cellStyle name="Percent 85 2 2 5" xfId="55222"/>
    <cellStyle name="Percent 85 2 2 6" xfId="55223"/>
    <cellStyle name="Percent 85 2 2 7" xfId="55224"/>
    <cellStyle name="Percent 85 2 3" xfId="55225"/>
    <cellStyle name="Percent 85 2 3 2" xfId="55226"/>
    <cellStyle name="Percent 85 2 3 3" xfId="55227"/>
    <cellStyle name="Percent 85 2 3 4" xfId="55228"/>
    <cellStyle name="Percent 85 2 3 5" xfId="55229"/>
    <cellStyle name="Percent 85 2 3 6" xfId="55230"/>
    <cellStyle name="Percent 85 2 4" xfId="55231"/>
    <cellStyle name="Percent 85 2 5" xfId="55232"/>
    <cellStyle name="Percent 85 2 6" xfId="55233"/>
    <cellStyle name="Percent 85 2 7" xfId="55234"/>
    <cellStyle name="Percent 85 2 8" xfId="55235"/>
    <cellStyle name="Percent 85 3" xfId="55236"/>
    <cellStyle name="Percent 85 3 2" xfId="55237"/>
    <cellStyle name="Percent 85 3 2 2" xfId="55238"/>
    <cellStyle name="Percent 85 3 2 3" xfId="55239"/>
    <cellStyle name="Percent 85 3 2 4" xfId="55240"/>
    <cellStyle name="Percent 85 3 2 5" xfId="55241"/>
    <cellStyle name="Percent 85 3 2 6" xfId="55242"/>
    <cellStyle name="Percent 85 3 3" xfId="55243"/>
    <cellStyle name="Percent 85 3 4" xfId="55244"/>
    <cellStyle name="Percent 85 3 5" xfId="55245"/>
    <cellStyle name="Percent 85 3 6" xfId="55246"/>
    <cellStyle name="Percent 85 3 7" xfId="55247"/>
    <cellStyle name="Percent 85 4" xfId="55248"/>
    <cellStyle name="Percent 85 4 2" xfId="55249"/>
    <cellStyle name="Percent 85 4 3" xfId="55250"/>
    <cellStyle name="Percent 85 4 4" xfId="55251"/>
    <cellStyle name="Percent 85 4 5" xfId="55252"/>
    <cellStyle name="Percent 85 4 6" xfId="55253"/>
    <cellStyle name="Percent 85 5" xfId="55254"/>
    <cellStyle name="Percent 85 6" xfId="55255"/>
    <cellStyle name="Percent 85 7" xfId="55256"/>
    <cellStyle name="Percent 85 8" xfId="55257"/>
    <cellStyle name="Percent 85 9" xfId="55258"/>
    <cellStyle name="Percent 86" xfId="55259"/>
    <cellStyle name="Percent 86 2" xfId="55260"/>
    <cellStyle name="Percent 86 2 2" xfId="55261"/>
    <cellStyle name="Percent 86 2 2 2" xfId="55262"/>
    <cellStyle name="Percent 86 2 2 2 2" xfId="55263"/>
    <cellStyle name="Percent 86 2 2 2 3" xfId="55264"/>
    <cellStyle name="Percent 86 2 2 2 4" xfId="55265"/>
    <cellStyle name="Percent 86 2 2 2 5" xfId="55266"/>
    <cellStyle name="Percent 86 2 2 2 6" xfId="55267"/>
    <cellStyle name="Percent 86 2 2 3" xfId="55268"/>
    <cellStyle name="Percent 86 2 2 4" xfId="55269"/>
    <cellStyle name="Percent 86 2 2 5" xfId="55270"/>
    <cellStyle name="Percent 86 2 2 6" xfId="55271"/>
    <cellStyle name="Percent 86 2 2 7" xfId="55272"/>
    <cellStyle name="Percent 86 2 3" xfId="55273"/>
    <cellStyle name="Percent 86 2 3 2" xfId="55274"/>
    <cellStyle name="Percent 86 2 3 3" xfId="55275"/>
    <cellStyle name="Percent 86 2 3 4" xfId="55276"/>
    <cellStyle name="Percent 86 2 3 5" xfId="55277"/>
    <cellStyle name="Percent 86 2 3 6" xfId="55278"/>
    <cellStyle name="Percent 86 2 4" xfId="55279"/>
    <cellStyle name="Percent 86 2 5" xfId="55280"/>
    <cellStyle name="Percent 86 2 6" xfId="55281"/>
    <cellStyle name="Percent 86 2 7" xfId="55282"/>
    <cellStyle name="Percent 86 2 8" xfId="55283"/>
    <cellStyle name="Percent 86 3" xfId="55284"/>
    <cellStyle name="Percent 86 3 2" xfId="55285"/>
    <cellStyle name="Percent 86 3 2 2" xfId="55286"/>
    <cellStyle name="Percent 86 3 2 3" xfId="55287"/>
    <cellStyle name="Percent 86 3 2 4" xfId="55288"/>
    <cellStyle name="Percent 86 3 2 5" xfId="55289"/>
    <cellStyle name="Percent 86 3 2 6" xfId="55290"/>
    <cellStyle name="Percent 86 3 3" xfId="55291"/>
    <cellStyle name="Percent 86 3 4" xfId="55292"/>
    <cellStyle name="Percent 86 3 5" xfId="55293"/>
    <cellStyle name="Percent 86 3 6" xfId="55294"/>
    <cellStyle name="Percent 86 3 7" xfId="55295"/>
    <cellStyle name="Percent 86 4" xfId="55296"/>
    <cellStyle name="Percent 86 4 2" xfId="55297"/>
    <cellStyle name="Percent 86 4 3" xfId="55298"/>
    <cellStyle name="Percent 86 4 4" xfId="55299"/>
    <cellStyle name="Percent 86 4 5" xfId="55300"/>
    <cellStyle name="Percent 86 4 6" xfId="55301"/>
    <cellStyle name="Percent 86 5" xfId="55302"/>
    <cellStyle name="Percent 86 6" xfId="55303"/>
    <cellStyle name="Percent 86 7" xfId="55304"/>
    <cellStyle name="Percent 86 8" xfId="55305"/>
    <cellStyle name="Percent 86 9" xfId="55306"/>
    <cellStyle name="Percent 87" xfId="55307"/>
    <cellStyle name="Percent 87 2" xfId="55308"/>
    <cellStyle name="Percent 87 2 2" xfId="55309"/>
    <cellStyle name="Percent 87 2 2 2" xfId="55310"/>
    <cellStyle name="Percent 87 2 2 2 2" xfId="55311"/>
    <cellStyle name="Percent 87 2 2 2 3" xfId="55312"/>
    <cellStyle name="Percent 87 2 2 2 4" xfId="55313"/>
    <cellStyle name="Percent 87 2 2 2 5" xfId="55314"/>
    <cellStyle name="Percent 87 2 2 2 6" xfId="55315"/>
    <cellStyle name="Percent 87 2 2 3" xfId="55316"/>
    <cellStyle name="Percent 87 2 2 4" xfId="55317"/>
    <cellStyle name="Percent 87 2 2 5" xfId="55318"/>
    <cellStyle name="Percent 87 2 2 6" xfId="55319"/>
    <cellStyle name="Percent 87 2 2 7" xfId="55320"/>
    <cellStyle name="Percent 87 2 3" xfId="55321"/>
    <cellStyle name="Percent 87 2 3 2" xfId="55322"/>
    <cellStyle name="Percent 87 2 3 3" xfId="55323"/>
    <cellStyle name="Percent 87 2 3 4" xfId="55324"/>
    <cellStyle name="Percent 87 2 3 5" xfId="55325"/>
    <cellStyle name="Percent 87 2 3 6" xfId="55326"/>
    <cellStyle name="Percent 87 2 4" xfId="55327"/>
    <cellStyle name="Percent 87 2 5" xfId="55328"/>
    <cellStyle name="Percent 87 2 6" xfId="55329"/>
    <cellStyle name="Percent 87 2 7" xfId="55330"/>
    <cellStyle name="Percent 87 2 8" xfId="55331"/>
    <cellStyle name="Percent 87 3" xfId="55332"/>
    <cellStyle name="Percent 87 3 2" xfId="55333"/>
    <cellStyle name="Percent 87 3 2 2" xfId="55334"/>
    <cellStyle name="Percent 87 3 2 3" xfId="55335"/>
    <cellStyle name="Percent 87 3 2 4" xfId="55336"/>
    <cellStyle name="Percent 87 3 2 5" xfId="55337"/>
    <cellStyle name="Percent 87 3 2 6" xfId="55338"/>
    <cellStyle name="Percent 87 3 3" xfId="55339"/>
    <cellStyle name="Percent 87 3 4" xfId="55340"/>
    <cellStyle name="Percent 87 3 5" xfId="55341"/>
    <cellStyle name="Percent 87 3 6" xfId="55342"/>
    <cellStyle name="Percent 87 3 7" xfId="55343"/>
    <cellStyle name="Percent 87 4" xfId="55344"/>
    <cellStyle name="Percent 87 4 2" xfId="55345"/>
    <cellStyle name="Percent 87 4 3" xfId="55346"/>
    <cellStyle name="Percent 87 4 4" xfId="55347"/>
    <cellStyle name="Percent 87 4 5" xfId="55348"/>
    <cellStyle name="Percent 87 4 6" xfId="55349"/>
    <cellStyle name="Percent 87 5" xfId="55350"/>
    <cellStyle name="Percent 87 6" xfId="55351"/>
    <cellStyle name="Percent 87 7" xfId="55352"/>
    <cellStyle name="Percent 87 8" xfId="55353"/>
    <cellStyle name="Percent 87 9" xfId="55354"/>
    <cellStyle name="Percent 88" xfId="55355"/>
    <cellStyle name="Percent 88 2" xfId="55356"/>
    <cellStyle name="Percent 88 2 2" xfId="55357"/>
    <cellStyle name="Percent 88 2 2 2" xfId="55358"/>
    <cellStyle name="Percent 88 2 2 2 2" xfId="55359"/>
    <cellStyle name="Percent 88 2 2 2 3" xfId="55360"/>
    <cellStyle name="Percent 88 2 2 2 4" xfId="55361"/>
    <cellStyle name="Percent 88 2 2 2 5" xfId="55362"/>
    <cellStyle name="Percent 88 2 2 2 6" xfId="55363"/>
    <cellStyle name="Percent 88 2 2 3" xfId="55364"/>
    <cellStyle name="Percent 88 2 2 4" xfId="55365"/>
    <cellStyle name="Percent 88 2 2 5" xfId="55366"/>
    <cellStyle name="Percent 88 2 2 6" xfId="55367"/>
    <cellStyle name="Percent 88 2 2 7" xfId="55368"/>
    <cellStyle name="Percent 88 2 3" xfId="55369"/>
    <cellStyle name="Percent 88 2 3 2" xfId="55370"/>
    <cellStyle name="Percent 88 2 3 3" xfId="55371"/>
    <cellStyle name="Percent 88 2 3 4" xfId="55372"/>
    <cellStyle name="Percent 88 2 3 5" xfId="55373"/>
    <cellStyle name="Percent 88 2 3 6" xfId="55374"/>
    <cellStyle name="Percent 88 2 4" xfId="55375"/>
    <cellStyle name="Percent 88 2 5" xfId="55376"/>
    <cellStyle name="Percent 88 2 6" xfId="55377"/>
    <cellStyle name="Percent 88 2 7" xfId="55378"/>
    <cellStyle name="Percent 88 2 8" xfId="55379"/>
    <cellStyle name="Percent 88 3" xfId="55380"/>
    <cellStyle name="Percent 88 3 2" xfId="55381"/>
    <cellStyle name="Percent 88 3 2 2" xfId="55382"/>
    <cellStyle name="Percent 88 3 2 3" xfId="55383"/>
    <cellStyle name="Percent 88 3 2 4" xfId="55384"/>
    <cellStyle name="Percent 88 3 2 5" xfId="55385"/>
    <cellStyle name="Percent 88 3 2 6" xfId="55386"/>
    <cellStyle name="Percent 88 3 3" xfId="55387"/>
    <cellStyle name="Percent 88 3 4" xfId="55388"/>
    <cellStyle name="Percent 88 3 5" xfId="55389"/>
    <cellStyle name="Percent 88 3 6" xfId="55390"/>
    <cellStyle name="Percent 88 3 7" xfId="55391"/>
    <cellStyle name="Percent 88 4" xfId="55392"/>
    <cellStyle name="Percent 88 4 2" xfId="55393"/>
    <cellStyle name="Percent 88 4 3" xfId="55394"/>
    <cellStyle name="Percent 88 4 4" xfId="55395"/>
    <cellStyle name="Percent 88 4 5" xfId="55396"/>
    <cellStyle name="Percent 88 4 6" xfId="55397"/>
    <cellStyle name="Percent 88 5" xfId="55398"/>
    <cellStyle name="Percent 88 6" xfId="55399"/>
    <cellStyle name="Percent 88 7" xfId="55400"/>
    <cellStyle name="Percent 88 8" xfId="55401"/>
    <cellStyle name="Percent 88 9" xfId="55402"/>
    <cellStyle name="Percent 89" xfId="55403"/>
    <cellStyle name="Percent 89 2" xfId="55404"/>
    <cellStyle name="Percent 89 2 2" xfId="55405"/>
    <cellStyle name="Percent 89 2 2 2" xfId="55406"/>
    <cellStyle name="Percent 89 2 2 2 2" xfId="55407"/>
    <cellStyle name="Percent 89 2 2 2 3" xfId="55408"/>
    <cellStyle name="Percent 89 2 2 2 4" xfId="55409"/>
    <cellStyle name="Percent 89 2 2 2 5" xfId="55410"/>
    <cellStyle name="Percent 89 2 2 2 6" xfId="55411"/>
    <cellStyle name="Percent 89 2 2 3" xfId="55412"/>
    <cellStyle name="Percent 89 2 2 4" xfId="55413"/>
    <cellStyle name="Percent 89 2 2 5" xfId="55414"/>
    <cellStyle name="Percent 89 2 2 6" xfId="55415"/>
    <cellStyle name="Percent 89 2 2 7" xfId="55416"/>
    <cellStyle name="Percent 89 2 3" xfId="55417"/>
    <cellStyle name="Percent 89 2 3 2" xfId="55418"/>
    <cellStyle name="Percent 89 2 3 3" xfId="55419"/>
    <cellStyle name="Percent 89 2 3 4" xfId="55420"/>
    <cellStyle name="Percent 89 2 3 5" xfId="55421"/>
    <cellStyle name="Percent 89 2 3 6" xfId="55422"/>
    <cellStyle name="Percent 89 2 4" xfId="55423"/>
    <cellStyle name="Percent 89 2 5" xfId="55424"/>
    <cellStyle name="Percent 89 2 6" xfId="55425"/>
    <cellStyle name="Percent 89 2 7" xfId="55426"/>
    <cellStyle name="Percent 89 2 8" xfId="55427"/>
    <cellStyle name="Percent 89 3" xfId="55428"/>
    <cellStyle name="Percent 89 3 2" xfId="55429"/>
    <cellStyle name="Percent 89 3 2 2" xfId="55430"/>
    <cellStyle name="Percent 89 3 2 3" xfId="55431"/>
    <cellStyle name="Percent 89 3 2 4" xfId="55432"/>
    <cellStyle name="Percent 89 3 2 5" xfId="55433"/>
    <cellStyle name="Percent 89 3 2 6" xfId="55434"/>
    <cellStyle name="Percent 89 3 3" xfId="55435"/>
    <cellStyle name="Percent 89 3 4" xfId="55436"/>
    <cellStyle name="Percent 89 3 5" xfId="55437"/>
    <cellStyle name="Percent 89 3 6" xfId="55438"/>
    <cellStyle name="Percent 89 3 7" xfId="55439"/>
    <cellStyle name="Percent 89 4" xfId="55440"/>
    <cellStyle name="Percent 89 4 2" xfId="55441"/>
    <cellStyle name="Percent 89 4 3" xfId="55442"/>
    <cellStyle name="Percent 89 4 4" xfId="55443"/>
    <cellStyle name="Percent 89 4 5" xfId="55444"/>
    <cellStyle name="Percent 89 4 6" xfId="55445"/>
    <cellStyle name="Percent 89 5" xfId="55446"/>
    <cellStyle name="Percent 89 6" xfId="55447"/>
    <cellStyle name="Percent 89 7" xfId="55448"/>
    <cellStyle name="Percent 89 8" xfId="55449"/>
    <cellStyle name="Percent 89 9" xfId="55450"/>
    <cellStyle name="Percent 9" xfId="55451"/>
    <cellStyle name="Percent 9 2" xfId="55452"/>
    <cellStyle name="Percent 9 2 2" xfId="55453"/>
    <cellStyle name="Percent 9 3" xfId="55454"/>
    <cellStyle name="Percent 90" xfId="55455"/>
    <cellStyle name="Percent 90 2" xfId="55456"/>
    <cellStyle name="Percent 90 2 2" xfId="55457"/>
    <cellStyle name="Percent 90 2 2 2" xfId="55458"/>
    <cellStyle name="Percent 90 2 2 2 2" xfId="55459"/>
    <cellStyle name="Percent 90 2 2 2 3" xfId="55460"/>
    <cellStyle name="Percent 90 2 2 2 4" xfId="55461"/>
    <cellStyle name="Percent 90 2 2 2 5" xfId="55462"/>
    <cellStyle name="Percent 90 2 2 2 6" xfId="55463"/>
    <cellStyle name="Percent 90 2 2 3" xfId="55464"/>
    <cellStyle name="Percent 90 2 2 4" xfId="55465"/>
    <cellStyle name="Percent 90 2 2 5" xfId="55466"/>
    <cellStyle name="Percent 90 2 2 6" xfId="55467"/>
    <cellStyle name="Percent 90 2 2 7" xfId="55468"/>
    <cellStyle name="Percent 90 2 3" xfId="55469"/>
    <cellStyle name="Percent 90 2 3 2" xfId="55470"/>
    <cellStyle name="Percent 90 2 3 3" xfId="55471"/>
    <cellStyle name="Percent 90 2 3 4" xfId="55472"/>
    <cellStyle name="Percent 90 2 3 5" xfId="55473"/>
    <cellStyle name="Percent 90 2 3 6" xfId="55474"/>
    <cellStyle name="Percent 90 2 4" xfId="55475"/>
    <cellStyle name="Percent 90 2 5" xfId="55476"/>
    <cellStyle name="Percent 90 2 6" xfId="55477"/>
    <cellStyle name="Percent 90 2 7" xfId="55478"/>
    <cellStyle name="Percent 90 2 8" xfId="55479"/>
    <cellStyle name="Percent 90 3" xfId="55480"/>
    <cellStyle name="Percent 90 3 2" xfId="55481"/>
    <cellStyle name="Percent 90 3 2 2" xfId="55482"/>
    <cellStyle name="Percent 90 3 2 3" xfId="55483"/>
    <cellStyle name="Percent 90 3 2 4" xfId="55484"/>
    <cellStyle name="Percent 90 3 2 5" xfId="55485"/>
    <cellStyle name="Percent 90 3 2 6" xfId="55486"/>
    <cellStyle name="Percent 90 3 3" xfId="55487"/>
    <cellStyle name="Percent 90 3 4" xfId="55488"/>
    <cellStyle name="Percent 90 3 5" xfId="55489"/>
    <cellStyle name="Percent 90 3 6" xfId="55490"/>
    <cellStyle name="Percent 90 3 7" xfId="55491"/>
    <cellStyle name="Percent 90 4" xfId="55492"/>
    <cellStyle name="Percent 90 4 2" xfId="55493"/>
    <cellStyle name="Percent 90 4 3" xfId="55494"/>
    <cellStyle name="Percent 90 4 4" xfId="55495"/>
    <cellStyle name="Percent 90 4 5" xfId="55496"/>
    <cellStyle name="Percent 90 4 6" xfId="55497"/>
    <cellStyle name="Percent 90 5" xfId="55498"/>
    <cellStyle name="Percent 90 6" xfId="55499"/>
    <cellStyle name="Percent 90 7" xfId="55500"/>
    <cellStyle name="Percent 90 8" xfId="55501"/>
    <cellStyle name="Percent 90 9" xfId="55502"/>
    <cellStyle name="Percent 91" xfId="55503"/>
    <cellStyle name="Percent 91 2" xfId="55504"/>
    <cellStyle name="Percent 91 2 2" xfId="55505"/>
    <cellStyle name="Percent 91 2 2 2" xfId="55506"/>
    <cellStyle name="Percent 91 2 2 2 2" xfId="55507"/>
    <cellStyle name="Percent 91 2 2 2 3" xfId="55508"/>
    <cellStyle name="Percent 91 2 2 2 4" xfId="55509"/>
    <cellStyle name="Percent 91 2 2 2 5" xfId="55510"/>
    <cellStyle name="Percent 91 2 2 2 6" xfId="55511"/>
    <cellStyle name="Percent 91 2 2 3" xfId="55512"/>
    <cellStyle name="Percent 91 2 2 4" xfId="55513"/>
    <cellStyle name="Percent 91 2 2 5" xfId="55514"/>
    <cellStyle name="Percent 91 2 2 6" xfId="55515"/>
    <cellStyle name="Percent 91 2 2 7" xfId="55516"/>
    <cellStyle name="Percent 91 2 3" xfId="55517"/>
    <cellStyle name="Percent 91 2 3 2" xfId="55518"/>
    <cellStyle name="Percent 91 2 3 3" xfId="55519"/>
    <cellStyle name="Percent 91 2 3 4" xfId="55520"/>
    <cellStyle name="Percent 91 2 3 5" xfId="55521"/>
    <cellStyle name="Percent 91 2 3 6" xfId="55522"/>
    <cellStyle name="Percent 91 2 4" xfId="55523"/>
    <cellStyle name="Percent 91 2 5" xfId="55524"/>
    <cellStyle name="Percent 91 2 6" xfId="55525"/>
    <cellStyle name="Percent 91 2 7" xfId="55526"/>
    <cellStyle name="Percent 91 2 8" xfId="55527"/>
    <cellStyle name="Percent 91 3" xfId="55528"/>
    <cellStyle name="Percent 91 3 2" xfId="55529"/>
    <cellStyle name="Percent 91 3 2 2" xfId="55530"/>
    <cellStyle name="Percent 91 3 2 3" xfId="55531"/>
    <cellStyle name="Percent 91 3 2 4" xfId="55532"/>
    <cellStyle name="Percent 91 3 2 5" xfId="55533"/>
    <cellStyle name="Percent 91 3 2 6" xfId="55534"/>
    <cellStyle name="Percent 91 3 3" xfId="55535"/>
    <cellStyle name="Percent 91 3 4" xfId="55536"/>
    <cellStyle name="Percent 91 3 5" xfId="55537"/>
    <cellStyle name="Percent 91 3 6" xfId="55538"/>
    <cellStyle name="Percent 91 3 7" xfId="55539"/>
    <cellStyle name="Percent 91 4" xfId="55540"/>
    <cellStyle name="Percent 91 4 2" xfId="55541"/>
    <cellStyle name="Percent 91 4 3" xfId="55542"/>
    <cellStyle name="Percent 91 4 4" xfId="55543"/>
    <cellStyle name="Percent 91 4 5" xfId="55544"/>
    <cellStyle name="Percent 91 4 6" xfId="55545"/>
    <cellStyle name="Percent 91 5" xfId="55546"/>
    <cellStyle name="Percent 91 6" xfId="55547"/>
    <cellStyle name="Percent 91 7" xfId="55548"/>
    <cellStyle name="Percent 91 8" xfId="55549"/>
    <cellStyle name="Percent 91 9" xfId="55550"/>
    <cellStyle name="Percent 92" xfId="55551"/>
    <cellStyle name="Percent 92 2" xfId="55552"/>
    <cellStyle name="Percent 92 2 2" xfId="55553"/>
    <cellStyle name="Percent 92 2 2 2" xfId="55554"/>
    <cellStyle name="Percent 92 2 2 2 2" xfId="55555"/>
    <cellStyle name="Percent 92 2 2 2 3" xfId="55556"/>
    <cellStyle name="Percent 92 2 2 2 4" xfId="55557"/>
    <cellStyle name="Percent 92 2 2 2 5" xfId="55558"/>
    <cellStyle name="Percent 92 2 2 2 6" xfId="55559"/>
    <cellStyle name="Percent 92 2 2 3" xfId="55560"/>
    <cellStyle name="Percent 92 2 2 4" xfId="55561"/>
    <cellStyle name="Percent 92 2 2 5" xfId="55562"/>
    <cellStyle name="Percent 92 2 2 6" xfId="55563"/>
    <cellStyle name="Percent 92 2 2 7" xfId="55564"/>
    <cellStyle name="Percent 92 2 3" xfId="55565"/>
    <cellStyle name="Percent 92 2 3 2" xfId="55566"/>
    <cellStyle name="Percent 92 2 3 3" xfId="55567"/>
    <cellStyle name="Percent 92 2 3 4" xfId="55568"/>
    <cellStyle name="Percent 92 2 3 5" xfId="55569"/>
    <cellStyle name="Percent 92 2 3 6" xfId="55570"/>
    <cellStyle name="Percent 92 2 4" xfId="55571"/>
    <cellStyle name="Percent 92 2 5" xfId="55572"/>
    <cellStyle name="Percent 92 2 6" xfId="55573"/>
    <cellStyle name="Percent 92 2 7" xfId="55574"/>
    <cellStyle name="Percent 92 2 8" xfId="55575"/>
    <cellStyle name="Percent 92 3" xfId="55576"/>
    <cellStyle name="Percent 92 3 2" xfId="55577"/>
    <cellStyle name="Percent 92 3 2 2" xfId="55578"/>
    <cellStyle name="Percent 92 3 2 3" xfId="55579"/>
    <cellStyle name="Percent 92 3 2 4" xfId="55580"/>
    <cellStyle name="Percent 92 3 2 5" xfId="55581"/>
    <cellStyle name="Percent 92 3 2 6" xfId="55582"/>
    <cellStyle name="Percent 92 3 3" xfId="55583"/>
    <cellStyle name="Percent 92 3 4" xfId="55584"/>
    <cellStyle name="Percent 92 3 5" xfId="55585"/>
    <cellStyle name="Percent 92 3 6" xfId="55586"/>
    <cellStyle name="Percent 92 3 7" xfId="55587"/>
    <cellStyle name="Percent 92 4" xfId="55588"/>
    <cellStyle name="Percent 92 4 2" xfId="55589"/>
    <cellStyle name="Percent 92 4 3" xfId="55590"/>
    <cellStyle name="Percent 92 4 4" xfId="55591"/>
    <cellStyle name="Percent 92 4 5" xfId="55592"/>
    <cellStyle name="Percent 92 4 6" xfId="55593"/>
    <cellStyle name="Percent 92 5" xfId="55594"/>
    <cellStyle name="Percent 92 6" xfId="55595"/>
    <cellStyle name="Percent 92 7" xfId="55596"/>
    <cellStyle name="Percent 92 8" xfId="55597"/>
    <cellStyle name="Percent 92 9" xfId="55598"/>
    <cellStyle name="Percent 93" xfId="55599"/>
    <cellStyle name="Percent 93 2" xfId="55600"/>
    <cellStyle name="Percent 93 2 2" xfId="55601"/>
    <cellStyle name="Percent 93 2 2 2" xfId="55602"/>
    <cellStyle name="Percent 93 2 2 2 2" xfId="55603"/>
    <cellStyle name="Percent 93 2 2 2 3" xfId="55604"/>
    <cellStyle name="Percent 93 2 2 2 4" xfId="55605"/>
    <cellStyle name="Percent 93 2 2 2 5" xfId="55606"/>
    <cellStyle name="Percent 93 2 2 2 6" xfId="55607"/>
    <cellStyle name="Percent 93 2 2 3" xfId="55608"/>
    <cellStyle name="Percent 93 2 2 4" xfId="55609"/>
    <cellStyle name="Percent 93 2 2 5" xfId="55610"/>
    <cellStyle name="Percent 93 2 2 6" xfId="55611"/>
    <cellStyle name="Percent 93 2 2 7" xfId="55612"/>
    <cellStyle name="Percent 93 2 3" xfId="55613"/>
    <cellStyle name="Percent 93 2 3 2" xfId="55614"/>
    <cellStyle name="Percent 93 2 3 3" xfId="55615"/>
    <cellStyle name="Percent 93 2 3 4" xfId="55616"/>
    <cellStyle name="Percent 93 2 3 5" xfId="55617"/>
    <cellStyle name="Percent 93 2 3 6" xfId="55618"/>
    <cellStyle name="Percent 93 2 4" xfId="55619"/>
    <cellStyle name="Percent 93 2 5" xfId="55620"/>
    <cellStyle name="Percent 93 2 6" xfId="55621"/>
    <cellStyle name="Percent 93 2 7" xfId="55622"/>
    <cellStyle name="Percent 93 2 8" xfId="55623"/>
    <cellStyle name="Percent 93 3" xfId="55624"/>
    <cellStyle name="Percent 93 3 2" xfId="55625"/>
    <cellStyle name="Percent 93 3 2 2" xfId="55626"/>
    <cellStyle name="Percent 93 3 2 3" xfId="55627"/>
    <cellStyle name="Percent 93 3 2 4" xfId="55628"/>
    <cellStyle name="Percent 93 3 2 5" xfId="55629"/>
    <cellStyle name="Percent 93 3 2 6" xfId="55630"/>
    <cellStyle name="Percent 93 3 3" xfId="55631"/>
    <cellStyle name="Percent 93 3 4" xfId="55632"/>
    <cellStyle name="Percent 93 3 5" xfId="55633"/>
    <cellStyle name="Percent 93 3 6" xfId="55634"/>
    <cellStyle name="Percent 93 3 7" xfId="55635"/>
    <cellStyle name="Percent 93 4" xfId="55636"/>
    <cellStyle name="Percent 93 4 2" xfId="55637"/>
    <cellStyle name="Percent 93 4 3" xfId="55638"/>
    <cellStyle name="Percent 93 4 4" xfId="55639"/>
    <cellStyle name="Percent 93 4 5" xfId="55640"/>
    <cellStyle name="Percent 93 4 6" xfId="55641"/>
    <cellStyle name="Percent 93 5" xfId="55642"/>
    <cellStyle name="Percent 93 6" xfId="55643"/>
    <cellStyle name="Percent 93 7" xfId="55644"/>
    <cellStyle name="Percent 93 8" xfId="55645"/>
    <cellStyle name="Percent 93 9" xfId="55646"/>
    <cellStyle name="Percent 94" xfId="55647"/>
    <cellStyle name="Percent 94 2" xfId="55648"/>
    <cellStyle name="Percent 94 2 2" xfId="55649"/>
    <cellStyle name="Percent 94 2 2 2" xfId="55650"/>
    <cellStyle name="Percent 94 2 2 2 2" xfId="55651"/>
    <cellStyle name="Percent 94 2 2 2 3" xfId="55652"/>
    <cellStyle name="Percent 94 2 2 2 4" xfId="55653"/>
    <cellStyle name="Percent 94 2 2 2 5" xfId="55654"/>
    <cellStyle name="Percent 94 2 2 2 6" xfId="55655"/>
    <cellStyle name="Percent 94 2 2 3" xfId="55656"/>
    <cellStyle name="Percent 94 2 2 4" xfId="55657"/>
    <cellStyle name="Percent 94 2 2 5" xfId="55658"/>
    <cellStyle name="Percent 94 2 2 6" xfId="55659"/>
    <cellStyle name="Percent 94 2 2 7" xfId="55660"/>
    <cellStyle name="Percent 94 2 3" xfId="55661"/>
    <cellStyle name="Percent 94 2 3 2" xfId="55662"/>
    <cellStyle name="Percent 94 2 3 3" xfId="55663"/>
    <cellStyle name="Percent 94 2 3 4" xfId="55664"/>
    <cellStyle name="Percent 94 2 3 5" xfId="55665"/>
    <cellStyle name="Percent 94 2 3 6" xfId="55666"/>
    <cellStyle name="Percent 94 2 4" xfId="55667"/>
    <cellStyle name="Percent 94 2 5" xfId="55668"/>
    <cellStyle name="Percent 94 2 6" xfId="55669"/>
    <cellStyle name="Percent 94 2 7" xfId="55670"/>
    <cellStyle name="Percent 94 2 8" xfId="55671"/>
    <cellStyle name="Percent 94 3" xfId="55672"/>
    <cellStyle name="Percent 94 3 2" xfId="55673"/>
    <cellStyle name="Percent 94 3 2 2" xfId="55674"/>
    <cellStyle name="Percent 94 3 2 3" xfId="55675"/>
    <cellStyle name="Percent 94 3 2 4" xfId="55676"/>
    <cellStyle name="Percent 94 3 2 5" xfId="55677"/>
    <cellStyle name="Percent 94 3 2 6" xfId="55678"/>
    <cellStyle name="Percent 94 3 3" xfId="55679"/>
    <cellStyle name="Percent 94 3 4" xfId="55680"/>
    <cellStyle name="Percent 94 3 5" xfId="55681"/>
    <cellStyle name="Percent 94 3 6" xfId="55682"/>
    <cellStyle name="Percent 94 3 7" xfId="55683"/>
    <cellStyle name="Percent 94 4" xfId="55684"/>
    <cellStyle name="Percent 94 4 2" xfId="55685"/>
    <cellStyle name="Percent 94 4 3" xfId="55686"/>
    <cellStyle name="Percent 94 4 4" xfId="55687"/>
    <cellStyle name="Percent 94 4 5" xfId="55688"/>
    <cellStyle name="Percent 94 4 6" xfId="55689"/>
    <cellStyle name="Percent 94 5" xfId="55690"/>
    <cellStyle name="Percent 94 6" xfId="55691"/>
    <cellStyle name="Percent 94 7" xfId="55692"/>
    <cellStyle name="Percent 94 8" xfId="55693"/>
    <cellStyle name="Percent 94 9" xfId="55694"/>
    <cellStyle name="Percent 95" xfId="55695"/>
    <cellStyle name="Percent 95 2" xfId="55696"/>
    <cellStyle name="Percent 95 2 2" xfId="55697"/>
    <cellStyle name="Percent 95 2 2 2" xfId="55698"/>
    <cellStyle name="Percent 95 2 2 2 2" xfId="55699"/>
    <cellStyle name="Percent 95 2 2 2 3" xfId="55700"/>
    <cellStyle name="Percent 95 2 2 2 4" xfId="55701"/>
    <cellStyle name="Percent 95 2 2 2 5" xfId="55702"/>
    <cellStyle name="Percent 95 2 2 2 6" xfId="55703"/>
    <cellStyle name="Percent 95 2 2 3" xfId="55704"/>
    <cellStyle name="Percent 95 2 2 4" xfId="55705"/>
    <cellStyle name="Percent 95 2 2 5" xfId="55706"/>
    <cellStyle name="Percent 95 2 2 6" xfId="55707"/>
    <cellStyle name="Percent 95 2 2 7" xfId="55708"/>
    <cellStyle name="Percent 95 2 3" xfId="55709"/>
    <cellStyle name="Percent 95 2 3 2" xfId="55710"/>
    <cellStyle name="Percent 95 2 3 3" xfId="55711"/>
    <cellStyle name="Percent 95 2 3 4" xfId="55712"/>
    <cellStyle name="Percent 95 2 3 5" xfId="55713"/>
    <cellStyle name="Percent 95 2 3 6" xfId="55714"/>
    <cellStyle name="Percent 95 2 4" xfId="55715"/>
    <cellStyle name="Percent 95 2 5" xfId="55716"/>
    <cellStyle name="Percent 95 2 6" xfId="55717"/>
    <cellStyle name="Percent 95 2 7" xfId="55718"/>
    <cellStyle name="Percent 95 2 8" xfId="55719"/>
    <cellStyle name="Percent 95 3" xfId="55720"/>
    <cellStyle name="Percent 95 3 2" xfId="55721"/>
    <cellStyle name="Percent 95 3 2 2" xfId="55722"/>
    <cellStyle name="Percent 95 3 2 3" xfId="55723"/>
    <cellStyle name="Percent 95 3 2 4" xfId="55724"/>
    <cellStyle name="Percent 95 3 2 5" xfId="55725"/>
    <cellStyle name="Percent 95 3 2 6" xfId="55726"/>
    <cellStyle name="Percent 95 3 3" xfId="55727"/>
    <cellStyle name="Percent 95 3 4" xfId="55728"/>
    <cellStyle name="Percent 95 3 5" xfId="55729"/>
    <cellStyle name="Percent 95 3 6" xfId="55730"/>
    <cellStyle name="Percent 95 3 7" xfId="55731"/>
    <cellStyle name="Percent 95 4" xfId="55732"/>
    <cellStyle name="Percent 95 4 2" xfId="55733"/>
    <cellStyle name="Percent 95 4 3" xfId="55734"/>
    <cellStyle name="Percent 95 4 4" xfId="55735"/>
    <cellStyle name="Percent 95 4 5" xfId="55736"/>
    <cellStyle name="Percent 95 4 6" xfId="55737"/>
    <cellStyle name="Percent 95 5" xfId="55738"/>
    <cellStyle name="Percent 95 6" xfId="55739"/>
    <cellStyle name="Percent 95 7" xfId="55740"/>
    <cellStyle name="Percent 95 8" xfId="55741"/>
    <cellStyle name="Percent 95 9" xfId="55742"/>
    <cellStyle name="Percent 96" xfId="55743"/>
    <cellStyle name="Percent 96 2" xfId="55744"/>
    <cellStyle name="Percent 96 2 2" xfId="55745"/>
    <cellStyle name="Percent 96 2 2 2" xfId="55746"/>
    <cellStyle name="Percent 96 2 2 2 2" xfId="55747"/>
    <cellStyle name="Percent 96 2 2 2 3" xfId="55748"/>
    <cellStyle name="Percent 96 2 2 2 4" xfId="55749"/>
    <cellStyle name="Percent 96 2 2 2 5" xfId="55750"/>
    <cellStyle name="Percent 96 2 2 2 6" xfId="55751"/>
    <cellStyle name="Percent 96 2 2 3" xfId="55752"/>
    <cellStyle name="Percent 96 2 2 4" xfId="55753"/>
    <cellStyle name="Percent 96 2 2 5" xfId="55754"/>
    <cellStyle name="Percent 96 2 2 6" xfId="55755"/>
    <cellStyle name="Percent 96 2 2 7" xfId="55756"/>
    <cellStyle name="Percent 96 2 3" xfId="55757"/>
    <cellStyle name="Percent 96 2 3 2" xfId="55758"/>
    <cellStyle name="Percent 96 2 3 3" xfId="55759"/>
    <cellStyle name="Percent 96 2 3 4" xfId="55760"/>
    <cellStyle name="Percent 96 2 3 5" xfId="55761"/>
    <cellStyle name="Percent 96 2 3 6" xfId="55762"/>
    <cellStyle name="Percent 96 2 4" xfId="55763"/>
    <cellStyle name="Percent 96 2 5" xfId="55764"/>
    <cellStyle name="Percent 96 2 6" xfId="55765"/>
    <cellStyle name="Percent 96 2 7" xfId="55766"/>
    <cellStyle name="Percent 96 2 8" xfId="55767"/>
    <cellStyle name="Percent 96 3" xfId="55768"/>
    <cellStyle name="Percent 96 3 2" xfId="55769"/>
    <cellStyle name="Percent 96 3 2 2" xfId="55770"/>
    <cellStyle name="Percent 96 3 2 3" xfId="55771"/>
    <cellStyle name="Percent 96 3 2 4" xfId="55772"/>
    <cellStyle name="Percent 96 3 2 5" xfId="55773"/>
    <cellStyle name="Percent 96 3 2 6" xfId="55774"/>
    <cellStyle name="Percent 96 3 3" xfId="55775"/>
    <cellStyle name="Percent 96 3 4" xfId="55776"/>
    <cellStyle name="Percent 96 3 5" xfId="55777"/>
    <cellStyle name="Percent 96 3 6" xfId="55778"/>
    <cellStyle name="Percent 96 3 7" xfId="55779"/>
    <cellStyle name="Percent 96 4" xfId="55780"/>
    <cellStyle name="Percent 96 4 2" xfId="55781"/>
    <cellStyle name="Percent 96 4 3" xfId="55782"/>
    <cellStyle name="Percent 96 4 4" xfId="55783"/>
    <cellStyle name="Percent 96 4 5" xfId="55784"/>
    <cellStyle name="Percent 96 4 6" xfId="55785"/>
    <cellStyle name="Percent 96 5" xfId="55786"/>
    <cellStyle name="Percent 96 6" xfId="55787"/>
    <cellStyle name="Percent 96 7" xfId="55788"/>
    <cellStyle name="Percent 96 8" xfId="55789"/>
    <cellStyle name="Percent 96 9" xfId="55790"/>
    <cellStyle name="Percent 97" xfId="55791"/>
    <cellStyle name="Percent 97 2" xfId="55792"/>
    <cellStyle name="Percent 97 2 2" xfId="55793"/>
    <cellStyle name="Percent 97 2 2 2" xfId="55794"/>
    <cellStyle name="Percent 97 2 2 2 2" xfId="55795"/>
    <cellStyle name="Percent 97 2 2 2 3" xfId="55796"/>
    <cellStyle name="Percent 97 2 2 2 4" xfId="55797"/>
    <cellStyle name="Percent 97 2 2 2 5" xfId="55798"/>
    <cellStyle name="Percent 97 2 2 2 6" xfId="55799"/>
    <cellStyle name="Percent 97 2 2 3" xfId="55800"/>
    <cellStyle name="Percent 97 2 2 4" xfId="55801"/>
    <cellStyle name="Percent 97 2 2 5" xfId="55802"/>
    <cellStyle name="Percent 97 2 2 6" xfId="55803"/>
    <cellStyle name="Percent 97 2 2 7" xfId="55804"/>
    <cellStyle name="Percent 97 2 3" xfId="55805"/>
    <cellStyle name="Percent 97 2 3 2" xfId="55806"/>
    <cellStyle name="Percent 97 2 3 3" xfId="55807"/>
    <cellStyle name="Percent 97 2 3 4" xfId="55808"/>
    <cellStyle name="Percent 97 2 3 5" xfId="55809"/>
    <cellStyle name="Percent 97 2 3 6" xfId="55810"/>
    <cellStyle name="Percent 97 2 4" xfId="55811"/>
    <cellStyle name="Percent 97 2 5" xfId="55812"/>
    <cellStyle name="Percent 97 2 6" xfId="55813"/>
    <cellStyle name="Percent 97 2 7" xfId="55814"/>
    <cellStyle name="Percent 97 2 8" xfId="55815"/>
    <cellStyle name="Percent 97 3" xfId="55816"/>
    <cellStyle name="Percent 97 3 2" xfId="55817"/>
    <cellStyle name="Percent 97 3 2 2" xfId="55818"/>
    <cellStyle name="Percent 97 3 2 3" xfId="55819"/>
    <cellStyle name="Percent 97 3 2 4" xfId="55820"/>
    <cellStyle name="Percent 97 3 2 5" xfId="55821"/>
    <cellStyle name="Percent 97 3 2 6" xfId="55822"/>
    <cellStyle name="Percent 97 3 3" xfId="55823"/>
    <cellStyle name="Percent 97 3 4" xfId="55824"/>
    <cellStyle name="Percent 97 3 5" xfId="55825"/>
    <cellStyle name="Percent 97 3 6" xfId="55826"/>
    <cellStyle name="Percent 97 3 7" xfId="55827"/>
    <cellStyle name="Percent 97 4" xfId="55828"/>
    <cellStyle name="Percent 97 4 2" xfId="55829"/>
    <cellStyle name="Percent 97 4 3" xfId="55830"/>
    <cellStyle name="Percent 97 4 4" xfId="55831"/>
    <cellStyle name="Percent 97 4 5" xfId="55832"/>
    <cellStyle name="Percent 97 4 6" xfId="55833"/>
    <cellStyle name="Percent 97 5" xfId="55834"/>
    <cellStyle name="Percent 97 6" xfId="55835"/>
    <cellStyle name="Percent 97 7" xfId="55836"/>
    <cellStyle name="Percent 97 8" xfId="55837"/>
    <cellStyle name="Percent 97 9" xfId="55838"/>
    <cellStyle name="Percent 98" xfId="55839"/>
    <cellStyle name="Percent 98 2" xfId="55840"/>
    <cellStyle name="Percent 98 2 2" xfId="55841"/>
    <cellStyle name="Percent 98 2 2 2" xfId="55842"/>
    <cellStyle name="Percent 98 2 2 2 2" xfId="55843"/>
    <cellStyle name="Percent 98 2 2 2 3" xfId="55844"/>
    <cellStyle name="Percent 98 2 2 2 4" xfId="55845"/>
    <cellStyle name="Percent 98 2 2 2 5" xfId="55846"/>
    <cellStyle name="Percent 98 2 2 2 6" xfId="55847"/>
    <cellStyle name="Percent 98 2 2 3" xfId="55848"/>
    <cellStyle name="Percent 98 2 2 4" xfId="55849"/>
    <cellStyle name="Percent 98 2 2 5" xfId="55850"/>
    <cellStyle name="Percent 98 2 2 6" xfId="55851"/>
    <cellStyle name="Percent 98 2 2 7" xfId="55852"/>
    <cellStyle name="Percent 98 2 3" xfId="55853"/>
    <cellStyle name="Percent 98 2 3 2" xfId="55854"/>
    <cellStyle name="Percent 98 2 3 3" xfId="55855"/>
    <cellStyle name="Percent 98 2 3 4" xfId="55856"/>
    <cellStyle name="Percent 98 2 3 5" xfId="55857"/>
    <cellStyle name="Percent 98 2 3 6" xfId="55858"/>
    <cellStyle name="Percent 98 2 4" xfId="55859"/>
    <cellStyle name="Percent 98 2 5" xfId="55860"/>
    <cellStyle name="Percent 98 2 6" xfId="55861"/>
    <cellStyle name="Percent 98 2 7" xfId="55862"/>
    <cellStyle name="Percent 98 2 8" xfId="55863"/>
    <cellStyle name="Percent 98 3" xfId="55864"/>
    <cellStyle name="Percent 98 3 2" xfId="55865"/>
    <cellStyle name="Percent 98 3 2 2" xfId="55866"/>
    <cellStyle name="Percent 98 3 2 3" xfId="55867"/>
    <cellStyle name="Percent 98 3 2 4" xfId="55868"/>
    <cellStyle name="Percent 98 3 2 5" xfId="55869"/>
    <cellStyle name="Percent 98 3 2 6" xfId="55870"/>
    <cellStyle name="Percent 98 3 3" xfId="55871"/>
    <cellStyle name="Percent 98 3 4" xfId="55872"/>
    <cellStyle name="Percent 98 3 5" xfId="55873"/>
    <cellStyle name="Percent 98 3 6" xfId="55874"/>
    <cellStyle name="Percent 98 3 7" xfId="55875"/>
    <cellStyle name="Percent 98 4" xfId="55876"/>
    <cellStyle name="Percent 98 4 2" xfId="55877"/>
    <cellStyle name="Percent 98 4 3" xfId="55878"/>
    <cellStyle name="Percent 98 4 4" xfId="55879"/>
    <cellStyle name="Percent 98 4 5" xfId="55880"/>
    <cellStyle name="Percent 98 4 6" xfId="55881"/>
    <cellStyle name="Percent 98 5" xfId="55882"/>
    <cellStyle name="Percent 98 6" xfId="55883"/>
    <cellStyle name="Percent 98 7" xfId="55884"/>
    <cellStyle name="Percent 98 8" xfId="55885"/>
    <cellStyle name="Percent 98 9" xfId="55886"/>
    <cellStyle name="Percent 99" xfId="55887"/>
    <cellStyle name="Percent 99 2" xfId="55888"/>
    <cellStyle name="Percent 99 2 2" xfId="55889"/>
    <cellStyle name="Percent 99 2 2 2" xfId="55890"/>
    <cellStyle name="Percent 99 2 2 2 2" xfId="55891"/>
    <cellStyle name="Percent 99 2 2 2 3" xfId="55892"/>
    <cellStyle name="Percent 99 2 2 2 4" xfId="55893"/>
    <cellStyle name="Percent 99 2 2 2 5" xfId="55894"/>
    <cellStyle name="Percent 99 2 2 2 6" xfId="55895"/>
    <cellStyle name="Percent 99 2 2 3" xfId="55896"/>
    <cellStyle name="Percent 99 2 2 4" xfId="55897"/>
    <cellStyle name="Percent 99 2 2 5" xfId="55898"/>
    <cellStyle name="Percent 99 2 2 6" xfId="55899"/>
    <cellStyle name="Percent 99 2 2 7" xfId="55900"/>
    <cellStyle name="Percent 99 2 3" xfId="55901"/>
    <cellStyle name="Percent 99 2 3 2" xfId="55902"/>
    <cellStyle name="Percent 99 2 3 3" xfId="55903"/>
    <cellStyle name="Percent 99 2 3 4" xfId="55904"/>
    <cellStyle name="Percent 99 2 3 5" xfId="55905"/>
    <cellStyle name="Percent 99 2 3 6" xfId="55906"/>
    <cellStyle name="Percent 99 2 4" xfId="55907"/>
    <cellStyle name="Percent 99 2 5" xfId="55908"/>
    <cellStyle name="Percent 99 2 6" xfId="55909"/>
    <cellStyle name="Percent 99 2 7" xfId="55910"/>
    <cellStyle name="Percent 99 2 8" xfId="55911"/>
    <cellStyle name="Percent 99 3" xfId="55912"/>
    <cellStyle name="Percent 99 3 2" xfId="55913"/>
    <cellStyle name="Percent 99 3 2 2" xfId="55914"/>
    <cellStyle name="Percent 99 3 2 3" xfId="55915"/>
    <cellStyle name="Percent 99 3 2 4" xfId="55916"/>
    <cellStyle name="Percent 99 3 2 5" xfId="55917"/>
    <cellStyle name="Percent 99 3 2 6" xfId="55918"/>
    <cellStyle name="Percent 99 3 3" xfId="55919"/>
    <cellStyle name="Percent 99 3 4" xfId="55920"/>
    <cellStyle name="Percent 99 3 5" xfId="55921"/>
    <cellStyle name="Percent 99 3 6" xfId="55922"/>
    <cellStyle name="Percent 99 3 7" xfId="55923"/>
    <cellStyle name="Percent 99 4" xfId="55924"/>
    <cellStyle name="Percent 99 4 2" xfId="55925"/>
    <cellStyle name="Percent 99 4 3" xfId="55926"/>
    <cellStyle name="Percent 99 4 4" xfId="55927"/>
    <cellStyle name="Percent 99 4 5" xfId="55928"/>
    <cellStyle name="Percent 99 4 6" xfId="55929"/>
    <cellStyle name="Percent 99 5" xfId="55930"/>
    <cellStyle name="Percent 99 6" xfId="55931"/>
    <cellStyle name="Percent 99 7" xfId="55932"/>
    <cellStyle name="Percent 99 8" xfId="55933"/>
    <cellStyle name="Percent 99 9" xfId="55934"/>
    <cellStyle name="Percentage" xfId="55935"/>
    <cellStyle name="Percentage." xfId="55936"/>
    <cellStyle name="Percentage. 2" xfId="55937"/>
    <cellStyle name="Period Title" xfId="55938"/>
    <cellStyle name="Period Title 2" xfId="55939"/>
    <cellStyle name="Period Title 3" xfId="55940"/>
    <cellStyle name="Period Title 4" xfId="55941"/>
    <cellStyle name="Period Title." xfId="55942"/>
    <cellStyle name="Period Title. 2" xfId="55943"/>
    <cellStyle name="Presentation Currency" xfId="55944"/>
    <cellStyle name="Presentation Currency 2" xfId="55945"/>
    <cellStyle name="Presentation Currency." xfId="55946"/>
    <cellStyle name="Presentation Currency. 2" xfId="55947"/>
    <cellStyle name="Presentation Currency_Current_Yr" xfId="55948"/>
    <cellStyle name="Presentation Date" xfId="55949"/>
    <cellStyle name="Presentation Date 2" xfId="55950"/>
    <cellStyle name="Presentation Date." xfId="55951"/>
    <cellStyle name="Presentation Date. 2" xfId="55952"/>
    <cellStyle name="Presentation Date_Current_Yr" xfId="55953"/>
    <cellStyle name="Presentation Heading 1" xfId="55954"/>
    <cellStyle name="Presentation Heading 1 2" xfId="55955"/>
    <cellStyle name="Presentation Heading 1." xfId="55956"/>
    <cellStyle name="Presentation Heading 1. 2" xfId="55957"/>
    <cellStyle name="Presentation Heading 1_Current_Yr" xfId="55958"/>
    <cellStyle name="Presentation Heading 2" xfId="55959"/>
    <cellStyle name="Presentation Heading 2 2" xfId="55960"/>
    <cellStyle name="Presentation Heading 2." xfId="55961"/>
    <cellStyle name="Presentation Heading 2. 2" xfId="55962"/>
    <cellStyle name="Presentation Heading 2_Current_Yr" xfId="55963"/>
    <cellStyle name="Presentation Heading 3" xfId="55964"/>
    <cellStyle name="Presentation Heading 3 2" xfId="55965"/>
    <cellStyle name="Presentation Heading 3." xfId="55966"/>
    <cellStyle name="Presentation Heading 3. 2" xfId="55967"/>
    <cellStyle name="Presentation Heading 3_Current_Yr" xfId="55968"/>
    <cellStyle name="Presentation Heading 4" xfId="55969"/>
    <cellStyle name="Presentation Heading 4 2" xfId="55970"/>
    <cellStyle name="Presentation Heading 4." xfId="55971"/>
    <cellStyle name="Presentation Heading 4. 2" xfId="55972"/>
    <cellStyle name="Presentation Heading 4_Current_Yr" xfId="55973"/>
    <cellStyle name="Presentation Hyperlink Arrow" xfId="55974"/>
    <cellStyle name="Presentation Hyperlink Arrow 2" xfId="55975"/>
    <cellStyle name="Presentation Hyperlink Arrow." xfId="55976"/>
    <cellStyle name="Presentation Hyperlink Arrow_Current_Yr" xfId="55977"/>
    <cellStyle name="Presentation Hyperlink Check" xfId="55978"/>
    <cellStyle name="Presentation Hyperlink Check 2" xfId="55979"/>
    <cellStyle name="Presentation Hyperlink Check." xfId="55980"/>
    <cellStyle name="Presentation Hyperlink Check_Current_Yr" xfId="55981"/>
    <cellStyle name="Presentation Hyperlink Text" xfId="55982"/>
    <cellStyle name="Presentation Hyperlink Text 2" xfId="55983"/>
    <cellStyle name="Presentation Hyperlink Text." xfId="55984"/>
    <cellStyle name="Presentation Hyperlink Text. 2" xfId="55985"/>
    <cellStyle name="Presentation Hyperlink Text_Current_Yr" xfId="55986"/>
    <cellStyle name="Presentation Model Name" xfId="55987"/>
    <cellStyle name="Presentation Model Name 2" xfId="55988"/>
    <cellStyle name="Presentation Model Name." xfId="55989"/>
    <cellStyle name="Presentation Model Name. 2" xfId="55990"/>
    <cellStyle name="Presentation Model Name_Current_Yr" xfId="55991"/>
    <cellStyle name="Presentation Multiple" xfId="55992"/>
    <cellStyle name="Presentation Multiple 2" xfId="55993"/>
    <cellStyle name="Presentation Multiple." xfId="55994"/>
    <cellStyle name="Presentation Multiple. 2" xfId="55995"/>
    <cellStyle name="Presentation Multiple_Current_Yr" xfId="55996"/>
    <cellStyle name="Presentation Normal" xfId="55997"/>
    <cellStyle name="Presentation Normal 2" xfId="55998"/>
    <cellStyle name="Presentation Normal." xfId="55999"/>
    <cellStyle name="Presentation Normal. 2" xfId="56000"/>
    <cellStyle name="Presentation Normal_Current_Yr" xfId="56001"/>
    <cellStyle name="Presentation Number" xfId="56002"/>
    <cellStyle name="Presentation Number 2" xfId="56003"/>
    <cellStyle name="Presentation Number." xfId="56004"/>
    <cellStyle name="Presentation Number. 2" xfId="56005"/>
    <cellStyle name="Presentation Number_Current_Yr" xfId="56006"/>
    <cellStyle name="Presentation Percentage" xfId="56007"/>
    <cellStyle name="Presentation Percentage 2" xfId="56008"/>
    <cellStyle name="Presentation Percentage." xfId="56009"/>
    <cellStyle name="Presentation Percentage. 2" xfId="56010"/>
    <cellStyle name="Presentation Percentage_Current_Yr" xfId="56011"/>
    <cellStyle name="Presentation Period Title" xfId="56012"/>
    <cellStyle name="Presentation Period Title 2" xfId="56013"/>
    <cellStyle name="Presentation Period Title." xfId="56014"/>
    <cellStyle name="Presentation Period Title. 2" xfId="56015"/>
    <cellStyle name="Presentation Period Title_Current_Yr" xfId="56016"/>
    <cellStyle name="Presentation Section Number" xfId="56017"/>
    <cellStyle name="Presentation Section Number 2" xfId="56018"/>
    <cellStyle name="Presentation Section Number." xfId="56019"/>
    <cellStyle name="Presentation Section Number. 2" xfId="56020"/>
    <cellStyle name="Presentation Section Number_Current_Yr" xfId="56021"/>
    <cellStyle name="Presentation Sheet Title" xfId="56022"/>
    <cellStyle name="Presentation Sheet Title 2" xfId="56023"/>
    <cellStyle name="Presentation Sheet Title." xfId="56024"/>
    <cellStyle name="Presentation Sheet Title. 2" xfId="56025"/>
    <cellStyle name="Presentation Sheet Title_Current_Yr" xfId="56026"/>
    <cellStyle name="Presentation Sub Total." xfId="56027"/>
    <cellStyle name="Presentation Sub Total. 2" xfId="56028"/>
    <cellStyle name="Presentation TOC 1." xfId="56029"/>
    <cellStyle name="Presentation TOC 2." xfId="56030"/>
    <cellStyle name="Presentation TOC 2. 2" xfId="56031"/>
    <cellStyle name="Presentation TOC 3." xfId="56032"/>
    <cellStyle name="Presentation TOC 3. 2" xfId="56033"/>
    <cellStyle name="Presentation TOC 4." xfId="56034"/>
    <cellStyle name="Presentation TOC 4. 2" xfId="56035"/>
    <cellStyle name="Presentation Year" xfId="56036"/>
    <cellStyle name="Presentation Year 2" xfId="56037"/>
    <cellStyle name="Presentation Year." xfId="56038"/>
    <cellStyle name="Presentation Year. 2" xfId="56039"/>
    <cellStyle name="Presentation Year_Current_Yr" xfId="56040"/>
    <cellStyle name="PSChar" xfId="56041"/>
    <cellStyle name="PSChar 2" xfId="56042"/>
    <cellStyle name="PSChar 2 2" xfId="56043"/>
    <cellStyle name="PSChar 3" xfId="56044"/>
    <cellStyle name="PSChar 3 2" xfId="56045"/>
    <cellStyle name="PSChar 4" xfId="56046"/>
    <cellStyle name="PSChar 4 2" xfId="56047"/>
    <cellStyle name="PSDate" xfId="56048"/>
    <cellStyle name="PSDate 2" xfId="56049"/>
    <cellStyle name="PSDate 2 2" xfId="56050"/>
    <cellStyle name="PSDate 3" xfId="56051"/>
    <cellStyle name="PSDate 3 2" xfId="56052"/>
    <cellStyle name="PSDate 4" xfId="56053"/>
    <cellStyle name="PSDate 4 2" xfId="56054"/>
    <cellStyle name="PSDec" xfId="56055"/>
    <cellStyle name="PSDec 2" xfId="56056"/>
    <cellStyle name="PSDec 2 2" xfId="56057"/>
    <cellStyle name="PSDec 3" xfId="56058"/>
    <cellStyle name="PSDec 3 2" xfId="56059"/>
    <cellStyle name="PSDec 4" xfId="56060"/>
    <cellStyle name="PSDec 4 2" xfId="56061"/>
    <cellStyle name="PSDetail" xfId="56062"/>
    <cellStyle name="PSDetail 2" xfId="56063"/>
    <cellStyle name="PSDetail 2 2" xfId="56064"/>
    <cellStyle name="PSDetail 2 2 2" xfId="56065"/>
    <cellStyle name="PSDetail 2 3" xfId="56066"/>
    <cellStyle name="PSDetail 3" xfId="56067"/>
    <cellStyle name="PSDetail 3 2" xfId="56068"/>
    <cellStyle name="PSDetail 3 2 2" xfId="56069"/>
    <cellStyle name="PSDetail 3 2 2 2" xfId="56070"/>
    <cellStyle name="PSDetail 3 2 3" xfId="56071"/>
    <cellStyle name="PSDetail 3 3" xfId="56072"/>
    <cellStyle name="PSHeading" xfId="56073"/>
    <cellStyle name="PSHeading 2" xfId="56074"/>
    <cellStyle name="PSHeading 2 2" xfId="56075"/>
    <cellStyle name="PSHeading 3" xfId="56076"/>
    <cellStyle name="PSHeading 3 2" xfId="56077"/>
    <cellStyle name="PSHeading 4" xfId="56078"/>
    <cellStyle name="PSHeading 4 2" xfId="56079"/>
    <cellStyle name="PSHeading 5" xfId="56080"/>
    <cellStyle name="PSInt" xfId="56081"/>
    <cellStyle name="PSInt 2" xfId="56082"/>
    <cellStyle name="PSInt 2 2" xfId="56083"/>
    <cellStyle name="PSInt 3" xfId="56084"/>
    <cellStyle name="PSInt 3 2" xfId="56085"/>
    <cellStyle name="PSInt 4" xfId="56086"/>
    <cellStyle name="PSInt 4 2" xfId="56087"/>
    <cellStyle name="PSSpacer" xfId="56088"/>
    <cellStyle name="PSSpacer 2" xfId="56089"/>
    <cellStyle name="PSSpacer 2 2" xfId="56090"/>
    <cellStyle name="PSSpacer 3" xfId="56091"/>
    <cellStyle name="PSSpacer 3 2" xfId="56092"/>
    <cellStyle name="PSSpacer 4" xfId="56093"/>
    <cellStyle name="PSSpacer 4 2" xfId="56094"/>
    <cellStyle name="Ratio" xfId="56095"/>
    <cellStyle name="Ratio 2" xfId="56096"/>
    <cellStyle name="Right Currency" xfId="56097"/>
    <cellStyle name="Right Currency 2" xfId="56098"/>
    <cellStyle name="Right Currency 3" xfId="56099"/>
    <cellStyle name="Right Currency 4" xfId="56100"/>
    <cellStyle name="Right Date" xfId="56101"/>
    <cellStyle name="Right Date 2" xfId="56102"/>
    <cellStyle name="Right Date 2 2" xfId="56103"/>
    <cellStyle name="Right Date 3" xfId="56104"/>
    <cellStyle name="Right Date 3 2" xfId="56105"/>
    <cellStyle name="Right Date 4" xfId="56106"/>
    <cellStyle name="Right Multiple" xfId="56107"/>
    <cellStyle name="Right Multiple 2" xfId="56108"/>
    <cellStyle name="Right Multiple 3" xfId="56109"/>
    <cellStyle name="Right Multiple 4" xfId="56110"/>
    <cellStyle name="Right Number" xfId="56111"/>
    <cellStyle name="Right Number 2" xfId="56112"/>
    <cellStyle name="Right Number 2 2" xfId="56113"/>
    <cellStyle name="Right Number 3" xfId="56114"/>
    <cellStyle name="Right Number 3 2" xfId="56115"/>
    <cellStyle name="Right Number 4" xfId="56116"/>
    <cellStyle name="Right Percentage" xfId="56117"/>
    <cellStyle name="Right Percentage 2" xfId="56118"/>
    <cellStyle name="Right Percentage 3" xfId="56119"/>
    <cellStyle name="Right Percentage 4" xfId="56120"/>
    <cellStyle name="Right Year" xfId="56121"/>
    <cellStyle name="Right Year 2" xfId="56122"/>
    <cellStyle name="Right Year 2 2" xfId="56123"/>
    <cellStyle name="Right Year 3" xfId="56124"/>
    <cellStyle name="Right Year 4" xfId="56125"/>
    <cellStyle name="SAPBorder" xfId="56126"/>
    <cellStyle name="SAPDataCell" xfId="56127"/>
    <cellStyle name="SAPDataTotalCell" xfId="56128"/>
    <cellStyle name="SAPDimensionCell" xfId="56129"/>
    <cellStyle name="SAPEditableDataCell" xfId="56130"/>
    <cellStyle name="SAPEditableDataTotalCell" xfId="56131"/>
    <cellStyle name="SAPEmphasized" xfId="56132"/>
    <cellStyle name="SAPEmphasizedEditableDataCell" xfId="56133"/>
    <cellStyle name="SAPEmphasizedEditableDataTotalCell" xfId="56134"/>
    <cellStyle name="SAPEmphasizedLockedDataCell" xfId="56135"/>
    <cellStyle name="SAPEmphasizedLockedDataTotalCell" xfId="56136"/>
    <cellStyle name="SAPEmphasizedReadonlyDataCell" xfId="56137"/>
    <cellStyle name="SAPEmphasizedReadonlyDataTotalCell" xfId="56138"/>
    <cellStyle name="SAPEmphasizedTotal" xfId="56139"/>
    <cellStyle name="SAPError" xfId="56140"/>
    <cellStyle name="SAPError 2" xfId="56141"/>
    <cellStyle name="SAPExceptionLevel1" xfId="56142"/>
    <cellStyle name="SAPExceptionLevel2" xfId="56143"/>
    <cellStyle name="SAPExceptionLevel3" xfId="56144"/>
    <cellStyle name="SAPExceptionLevel4" xfId="56145"/>
    <cellStyle name="SAPExceptionLevel5" xfId="56146"/>
    <cellStyle name="SAPExceptionLevel6" xfId="56147"/>
    <cellStyle name="SAPExceptionLevel7" xfId="56148"/>
    <cellStyle name="SAPExceptionLevel8" xfId="56149"/>
    <cellStyle name="SAPExceptionLevel9" xfId="56150"/>
    <cellStyle name="SAPHierarchyCell0" xfId="56151"/>
    <cellStyle name="SAPHierarchyCell1" xfId="56152"/>
    <cellStyle name="SAPHierarchyCell2" xfId="56153"/>
    <cellStyle name="SAPHierarchyCell3" xfId="56154"/>
    <cellStyle name="SAPHierarchyCell4" xfId="56155"/>
    <cellStyle name="SAPKey" xfId="56156"/>
    <cellStyle name="SAPKey 2" xfId="56157"/>
    <cellStyle name="SAPLocked" xfId="56158"/>
    <cellStyle name="SAPLocked 2" xfId="56159"/>
    <cellStyle name="SAPLockedDataCell" xfId="56160"/>
    <cellStyle name="SAPLockedDataTotalCell" xfId="56161"/>
    <cellStyle name="SAPMemberCell" xfId="56162"/>
    <cellStyle name="SAPMemberTotalCell" xfId="56163"/>
    <cellStyle name="SAPOutput" xfId="56164"/>
    <cellStyle name="SAPOutput 2" xfId="56165"/>
    <cellStyle name="SAPReadonlyDataCell" xfId="56166"/>
    <cellStyle name="SAPReadonlyDataTotalCell" xfId="56167"/>
    <cellStyle name="SAPSpace" xfId="56168"/>
    <cellStyle name="SAPSpace 2" xfId="56169"/>
    <cellStyle name="SAPText" xfId="56170"/>
    <cellStyle name="SAPText 2" xfId="56171"/>
    <cellStyle name="SAPUnLocked" xfId="56172"/>
    <cellStyle name="SAPUnLocked 2" xfId="56173"/>
    <cellStyle name="Section Number" xfId="56174"/>
    <cellStyle name="Section Number 2" xfId="56175"/>
    <cellStyle name="Section Number 3" xfId="56176"/>
    <cellStyle name="Section Number 4" xfId="56177"/>
    <cellStyle name="Section Number." xfId="56178"/>
    <cellStyle name="Section Number. 2" xfId="56179"/>
    <cellStyle name="Section Number_Current_Yr" xfId="56180"/>
    <cellStyle name="Sheet Title" xfId="56181"/>
    <cellStyle name="Sheet Title 2" xfId="56182"/>
    <cellStyle name="Sheet Title 2 2" xfId="56183"/>
    <cellStyle name="Sheet Title 3" xfId="56184"/>
    <cellStyle name="Sheet Title 4" xfId="56185"/>
    <cellStyle name="Sheet Title 5" xfId="56186"/>
    <cellStyle name="Sheet Title." xfId="56187"/>
    <cellStyle name="Sheet Title. 2" xfId="56188"/>
    <cellStyle name="Sheet Title_Current_Yr" xfId="56189"/>
    <cellStyle name="Style 1" xfId="56190"/>
    <cellStyle name="Style 1 2" xfId="56191"/>
    <cellStyle name="Style2" xfId="56192"/>
    <cellStyle name="Style3" xfId="56193"/>
    <cellStyle name="Style4" xfId="56194"/>
    <cellStyle name="Style4 2" xfId="56195"/>
    <cellStyle name="Style5" xfId="56196"/>
    <cellStyle name="Style5 2" xfId="56197"/>
    <cellStyle name="Sub Total." xfId="56198"/>
    <cellStyle name="Sub Total. 2" xfId="56199"/>
    <cellStyle name="Submission Table Label" xfId="107"/>
    <cellStyle name="Submission Table Number" xfId="106"/>
    <cellStyle name="Table Head" xfId="56200"/>
    <cellStyle name="Table Head Aligned" xfId="56201"/>
    <cellStyle name="Table Head Aligned 2" xfId="56202"/>
    <cellStyle name="Table Head Aligned 2 2" xfId="56203"/>
    <cellStyle name="Table Head Aligned 2 2 2" xfId="56204"/>
    <cellStyle name="Table Head Aligned 3" xfId="56205"/>
    <cellStyle name="Table Head Aligned 3 2" xfId="56206"/>
    <cellStyle name="Table Head Blue" xfId="56207"/>
    <cellStyle name="Table Head Green" xfId="56208"/>
    <cellStyle name="Table Head Green 2" xfId="56209"/>
    <cellStyle name="Table Head Green 2 2" xfId="56210"/>
    <cellStyle name="Table Head Green 3" xfId="56211"/>
    <cellStyle name="Table Head Green 3 2" xfId="56212"/>
    <cellStyle name="Table Head Green 3 2 2" xfId="56213"/>
    <cellStyle name="Table Head_pldt" xfId="56214"/>
    <cellStyle name="Table Heading" xfId="109"/>
    <cellStyle name="Table Source" xfId="56215"/>
    <cellStyle name="Table Title" xfId="56216"/>
    <cellStyle name="Table Units" xfId="56217"/>
    <cellStyle name="Table Units 2" xfId="56218"/>
    <cellStyle name="Table Units 2 2" xfId="56219"/>
    <cellStyle name="Table Units 2 2 2" xfId="56220"/>
    <cellStyle name="Table Units 2 3" xfId="56221"/>
    <cellStyle name="Table Units 3" xfId="56222"/>
    <cellStyle name="Table Units 3 2" xfId="56223"/>
    <cellStyle name="Table Units 3 3" xfId="56224"/>
    <cellStyle name="Text" xfId="56225"/>
    <cellStyle name="Text 2" xfId="56226"/>
    <cellStyle name="Text 3" xfId="56227"/>
    <cellStyle name="Text Head 1" xfId="56228"/>
    <cellStyle name="Text Head 2" xfId="56229"/>
    <cellStyle name="Text Indent 2" xfId="56230"/>
    <cellStyle name="Theirs" xfId="56231"/>
    <cellStyle name="Title" xfId="6" builtinId="15" customBuiltin="1"/>
    <cellStyle name="Title 2" xfId="56232"/>
    <cellStyle name="Title 3" xfId="56233"/>
    <cellStyle name="Title 4" xfId="56234"/>
    <cellStyle name="Title 5" xfId="56235"/>
    <cellStyle name="Title 6" xfId="56236"/>
    <cellStyle name="Title 7" xfId="56237"/>
    <cellStyle name="TOC 1" xfId="56238"/>
    <cellStyle name="TOC 1 2" xfId="56239"/>
    <cellStyle name="TOC 2" xfId="56240"/>
    <cellStyle name="TOC 2 2" xfId="56241"/>
    <cellStyle name="TOC 2 3" xfId="56242"/>
    <cellStyle name="TOC 2 4" xfId="56243"/>
    <cellStyle name="TOC 3" xfId="56244"/>
    <cellStyle name="TOC 3 2" xfId="56245"/>
    <cellStyle name="TOC 4" xfId="56246"/>
    <cellStyle name="TOC 4 2" xfId="56247"/>
    <cellStyle name="Total" xfId="42" builtinId="25" hidden="1"/>
    <cellStyle name="Total" xfId="80" builtinId="25" hidden="1" customBuiltin="1"/>
    <cellStyle name="Total 10" xfId="56248"/>
    <cellStyle name="Total 10 10" xfId="56249"/>
    <cellStyle name="Total 10 11" xfId="56250"/>
    <cellStyle name="Total 10 12" xfId="56251"/>
    <cellStyle name="Total 10 13" xfId="56252"/>
    <cellStyle name="Total 10 2" xfId="56253"/>
    <cellStyle name="Total 10 2 10" xfId="56254"/>
    <cellStyle name="Total 10 2 11" xfId="56255"/>
    <cellStyle name="Total 10 2 12" xfId="56256"/>
    <cellStyle name="Total 10 2 2" xfId="56257"/>
    <cellStyle name="Total 10 2 2 10" xfId="56258"/>
    <cellStyle name="Total 10 2 2 11" xfId="56259"/>
    <cellStyle name="Total 10 2 2 2" xfId="56260"/>
    <cellStyle name="Total 10 2 2 2 10" xfId="56261"/>
    <cellStyle name="Total 10 2 2 2 11" xfId="56262"/>
    <cellStyle name="Total 10 2 2 2 2" xfId="56263"/>
    <cellStyle name="Total 10 2 2 2 3" xfId="56264"/>
    <cellStyle name="Total 10 2 2 2 4" xfId="56265"/>
    <cellStyle name="Total 10 2 2 2 5" xfId="56266"/>
    <cellStyle name="Total 10 2 2 2 6" xfId="56267"/>
    <cellStyle name="Total 10 2 2 2 7" xfId="56268"/>
    <cellStyle name="Total 10 2 2 2 8" xfId="56269"/>
    <cellStyle name="Total 10 2 2 2 9" xfId="56270"/>
    <cellStyle name="Total 10 2 2 3" xfId="56271"/>
    <cellStyle name="Total 10 2 2 4" xfId="56272"/>
    <cellStyle name="Total 10 2 2 5" xfId="56273"/>
    <cellStyle name="Total 10 2 2 6" xfId="56274"/>
    <cellStyle name="Total 10 2 2 7" xfId="56275"/>
    <cellStyle name="Total 10 2 2 8" xfId="56276"/>
    <cellStyle name="Total 10 2 2 9" xfId="56277"/>
    <cellStyle name="Total 10 2 3" xfId="56278"/>
    <cellStyle name="Total 10 2 3 10" xfId="56279"/>
    <cellStyle name="Total 10 2 3 11" xfId="56280"/>
    <cellStyle name="Total 10 2 3 2" xfId="56281"/>
    <cellStyle name="Total 10 2 3 3" xfId="56282"/>
    <cellStyle name="Total 10 2 3 4" xfId="56283"/>
    <cellStyle name="Total 10 2 3 5" xfId="56284"/>
    <cellStyle name="Total 10 2 3 6" xfId="56285"/>
    <cellStyle name="Total 10 2 3 7" xfId="56286"/>
    <cellStyle name="Total 10 2 3 8" xfId="56287"/>
    <cellStyle name="Total 10 2 3 9" xfId="56288"/>
    <cellStyle name="Total 10 2 4" xfId="56289"/>
    <cellStyle name="Total 10 2 5" xfId="56290"/>
    <cellStyle name="Total 10 2 6" xfId="56291"/>
    <cellStyle name="Total 10 2 7" xfId="56292"/>
    <cellStyle name="Total 10 2 8" xfId="56293"/>
    <cellStyle name="Total 10 2 9" xfId="56294"/>
    <cellStyle name="Total 10 3" xfId="56295"/>
    <cellStyle name="Total 10 3 10" xfId="56296"/>
    <cellStyle name="Total 10 3 11" xfId="56297"/>
    <cellStyle name="Total 10 3 2" xfId="56298"/>
    <cellStyle name="Total 10 3 2 10" xfId="56299"/>
    <cellStyle name="Total 10 3 2 11" xfId="56300"/>
    <cellStyle name="Total 10 3 2 2" xfId="56301"/>
    <cellStyle name="Total 10 3 2 3" xfId="56302"/>
    <cellStyle name="Total 10 3 2 4" xfId="56303"/>
    <cellStyle name="Total 10 3 2 5" xfId="56304"/>
    <cellStyle name="Total 10 3 2 6" xfId="56305"/>
    <cellStyle name="Total 10 3 2 7" xfId="56306"/>
    <cellStyle name="Total 10 3 2 8" xfId="56307"/>
    <cellStyle name="Total 10 3 2 9" xfId="56308"/>
    <cellStyle name="Total 10 3 3" xfId="56309"/>
    <cellStyle name="Total 10 3 4" xfId="56310"/>
    <cellStyle name="Total 10 3 5" xfId="56311"/>
    <cellStyle name="Total 10 3 6" xfId="56312"/>
    <cellStyle name="Total 10 3 7" xfId="56313"/>
    <cellStyle name="Total 10 3 8" xfId="56314"/>
    <cellStyle name="Total 10 3 9" xfId="56315"/>
    <cellStyle name="Total 10 4" xfId="56316"/>
    <cellStyle name="Total 10 4 10" xfId="56317"/>
    <cellStyle name="Total 10 4 11" xfId="56318"/>
    <cellStyle name="Total 10 4 2" xfId="56319"/>
    <cellStyle name="Total 10 4 3" xfId="56320"/>
    <cellStyle name="Total 10 4 4" xfId="56321"/>
    <cellStyle name="Total 10 4 5" xfId="56322"/>
    <cellStyle name="Total 10 4 6" xfId="56323"/>
    <cellStyle name="Total 10 4 7" xfId="56324"/>
    <cellStyle name="Total 10 4 8" xfId="56325"/>
    <cellStyle name="Total 10 4 9" xfId="56326"/>
    <cellStyle name="Total 10 5" xfId="56327"/>
    <cellStyle name="Total 10 6" xfId="56328"/>
    <cellStyle name="Total 10 7" xfId="56329"/>
    <cellStyle name="Total 10 8" xfId="56330"/>
    <cellStyle name="Total 10 9" xfId="56331"/>
    <cellStyle name="Total 11" xfId="56332"/>
    <cellStyle name="Total 11 10" xfId="56333"/>
    <cellStyle name="Total 11 11" xfId="56334"/>
    <cellStyle name="Total 11 12" xfId="56335"/>
    <cellStyle name="Total 11 13" xfId="56336"/>
    <cellStyle name="Total 11 2" xfId="56337"/>
    <cellStyle name="Total 11 2 10" xfId="56338"/>
    <cellStyle name="Total 11 2 11" xfId="56339"/>
    <cellStyle name="Total 11 2 12" xfId="56340"/>
    <cellStyle name="Total 11 2 2" xfId="56341"/>
    <cellStyle name="Total 11 2 2 10" xfId="56342"/>
    <cellStyle name="Total 11 2 2 11" xfId="56343"/>
    <cellStyle name="Total 11 2 2 2" xfId="56344"/>
    <cellStyle name="Total 11 2 2 2 10" xfId="56345"/>
    <cellStyle name="Total 11 2 2 2 11" xfId="56346"/>
    <cellStyle name="Total 11 2 2 2 2" xfId="56347"/>
    <cellStyle name="Total 11 2 2 2 3" xfId="56348"/>
    <cellStyle name="Total 11 2 2 2 4" xfId="56349"/>
    <cellStyle name="Total 11 2 2 2 5" xfId="56350"/>
    <cellStyle name="Total 11 2 2 2 6" xfId="56351"/>
    <cellStyle name="Total 11 2 2 2 7" xfId="56352"/>
    <cellStyle name="Total 11 2 2 2 8" xfId="56353"/>
    <cellStyle name="Total 11 2 2 2 9" xfId="56354"/>
    <cellStyle name="Total 11 2 2 3" xfId="56355"/>
    <cellStyle name="Total 11 2 2 4" xfId="56356"/>
    <cellStyle name="Total 11 2 2 5" xfId="56357"/>
    <cellStyle name="Total 11 2 2 6" xfId="56358"/>
    <cellStyle name="Total 11 2 2 7" xfId="56359"/>
    <cellStyle name="Total 11 2 2 8" xfId="56360"/>
    <cellStyle name="Total 11 2 2 9" xfId="56361"/>
    <cellStyle name="Total 11 2 3" xfId="56362"/>
    <cellStyle name="Total 11 2 3 10" xfId="56363"/>
    <cellStyle name="Total 11 2 3 11" xfId="56364"/>
    <cellStyle name="Total 11 2 3 2" xfId="56365"/>
    <cellStyle name="Total 11 2 3 3" xfId="56366"/>
    <cellStyle name="Total 11 2 3 4" xfId="56367"/>
    <cellStyle name="Total 11 2 3 5" xfId="56368"/>
    <cellStyle name="Total 11 2 3 6" xfId="56369"/>
    <cellStyle name="Total 11 2 3 7" xfId="56370"/>
    <cellStyle name="Total 11 2 3 8" xfId="56371"/>
    <cellStyle name="Total 11 2 3 9" xfId="56372"/>
    <cellStyle name="Total 11 2 4" xfId="56373"/>
    <cellStyle name="Total 11 2 5" xfId="56374"/>
    <cellStyle name="Total 11 2 6" xfId="56375"/>
    <cellStyle name="Total 11 2 7" xfId="56376"/>
    <cellStyle name="Total 11 2 8" xfId="56377"/>
    <cellStyle name="Total 11 2 9" xfId="56378"/>
    <cellStyle name="Total 11 3" xfId="56379"/>
    <cellStyle name="Total 11 3 10" xfId="56380"/>
    <cellStyle name="Total 11 3 11" xfId="56381"/>
    <cellStyle name="Total 11 3 2" xfId="56382"/>
    <cellStyle name="Total 11 3 2 10" xfId="56383"/>
    <cellStyle name="Total 11 3 2 11" xfId="56384"/>
    <cellStyle name="Total 11 3 2 2" xfId="56385"/>
    <cellStyle name="Total 11 3 2 3" xfId="56386"/>
    <cellStyle name="Total 11 3 2 4" xfId="56387"/>
    <cellStyle name="Total 11 3 2 5" xfId="56388"/>
    <cellStyle name="Total 11 3 2 6" xfId="56389"/>
    <cellStyle name="Total 11 3 2 7" xfId="56390"/>
    <cellStyle name="Total 11 3 2 8" xfId="56391"/>
    <cellStyle name="Total 11 3 2 9" xfId="56392"/>
    <cellStyle name="Total 11 3 3" xfId="56393"/>
    <cellStyle name="Total 11 3 4" xfId="56394"/>
    <cellStyle name="Total 11 3 5" xfId="56395"/>
    <cellStyle name="Total 11 3 6" xfId="56396"/>
    <cellStyle name="Total 11 3 7" xfId="56397"/>
    <cellStyle name="Total 11 3 8" xfId="56398"/>
    <cellStyle name="Total 11 3 9" xfId="56399"/>
    <cellStyle name="Total 11 4" xfId="56400"/>
    <cellStyle name="Total 11 4 10" xfId="56401"/>
    <cellStyle name="Total 11 4 11" xfId="56402"/>
    <cellStyle name="Total 11 4 2" xfId="56403"/>
    <cellStyle name="Total 11 4 3" xfId="56404"/>
    <cellStyle name="Total 11 4 4" xfId="56405"/>
    <cellStyle name="Total 11 4 5" xfId="56406"/>
    <cellStyle name="Total 11 4 6" xfId="56407"/>
    <cellStyle name="Total 11 4 7" xfId="56408"/>
    <cellStyle name="Total 11 4 8" xfId="56409"/>
    <cellStyle name="Total 11 4 9" xfId="56410"/>
    <cellStyle name="Total 11 5" xfId="56411"/>
    <cellStyle name="Total 11 6" xfId="56412"/>
    <cellStyle name="Total 11 7" xfId="56413"/>
    <cellStyle name="Total 11 8" xfId="56414"/>
    <cellStyle name="Total 11 9" xfId="56415"/>
    <cellStyle name="Total 12" xfId="56416"/>
    <cellStyle name="Total 12 10" xfId="56417"/>
    <cellStyle name="Total 12 11" xfId="56418"/>
    <cellStyle name="Total 12 12" xfId="56419"/>
    <cellStyle name="Total 12 2" xfId="56420"/>
    <cellStyle name="Total 12 2 10" xfId="56421"/>
    <cellStyle name="Total 12 2 11" xfId="56422"/>
    <cellStyle name="Total 12 2 2" xfId="56423"/>
    <cellStyle name="Total 12 2 2 10" xfId="56424"/>
    <cellStyle name="Total 12 2 2 11" xfId="56425"/>
    <cellStyle name="Total 12 2 2 2" xfId="56426"/>
    <cellStyle name="Total 12 2 2 3" xfId="56427"/>
    <cellStyle name="Total 12 2 2 4" xfId="56428"/>
    <cellStyle name="Total 12 2 2 5" xfId="56429"/>
    <cellStyle name="Total 12 2 2 6" xfId="56430"/>
    <cellStyle name="Total 12 2 2 7" xfId="56431"/>
    <cellStyle name="Total 12 2 2 8" xfId="56432"/>
    <cellStyle name="Total 12 2 2 9" xfId="56433"/>
    <cellStyle name="Total 12 2 3" xfId="56434"/>
    <cellStyle name="Total 12 2 4" xfId="56435"/>
    <cellStyle name="Total 12 2 5" xfId="56436"/>
    <cellStyle name="Total 12 2 6" xfId="56437"/>
    <cellStyle name="Total 12 2 7" xfId="56438"/>
    <cellStyle name="Total 12 2 8" xfId="56439"/>
    <cellStyle name="Total 12 2 9" xfId="56440"/>
    <cellStyle name="Total 12 3" xfId="56441"/>
    <cellStyle name="Total 12 3 10" xfId="56442"/>
    <cellStyle name="Total 12 3 11" xfId="56443"/>
    <cellStyle name="Total 12 3 2" xfId="56444"/>
    <cellStyle name="Total 12 3 3" xfId="56445"/>
    <cellStyle name="Total 12 3 4" xfId="56446"/>
    <cellStyle name="Total 12 3 5" xfId="56447"/>
    <cellStyle name="Total 12 3 6" xfId="56448"/>
    <cellStyle name="Total 12 3 7" xfId="56449"/>
    <cellStyle name="Total 12 3 8" xfId="56450"/>
    <cellStyle name="Total 12 3 9" xfId="56451"/>
    <cellStyle name="Total 12 4" xfId="56452"/>
    <cellStyle name="Total 12 5" xfId="56453"/>
    <cellStyle name="Total 12 6" xfId="56454"/>
    <cellStyle name="Total 12 7" xfId="56455"/>
    <cellStyle name="Total 12 8" xfId="56456"/>
    <cellStyle name="Total 12 9" xfId="56457"/>
    <cellStyle name="Total 13" xfId="56458"/>
    <cellStyle name="Total 13 10" xfId="56459"/>
    <cellStyle name="Total 13 11" xfId="56460"/>
    <cellStyle name="Total 13 12" xfId="56461"/>
    <cellStyle name="Total 13 2" xfId="56462"/>
    <cellStyle name="Total 13 2 10" xfId="56463"/>
    <cellStyle name="Total 13 2 11" xfId="56464"/>
    <cellStyle name="Total 13 2 2" xfId="56465"/>
    <cellStyle name="Total 13 2 2 10" xfId="56466"/>
    <cellStyle name="Total 13 2 2 11" xfId="56467"/>
    <cellStyle name="Total 13 2 2 2" xfId="56468"/>
    <cellStyle name="Total 13 2 2 3" xfId="56469"/>
    <cellStyle name="Total 13 2 2 4" xfId="56470"/>
    <cellStyle name="Total 13 2 2 5" xfId="56471"/>
    <cellStyle name="Total 13 2 2 6" xfId="56472"/>
    <cellStyle name="Total 13 2 2 7" xfId="56473"/>
    <cellStyle name="Total 13 2 2 8" xfId="56474"/>
    <cellStyle name="Total 13 2 2 9" xfId="56475"/>
    <cellStyle name="Total 13 2 3" xfId="56476"/>
    <cellStyle name="Total 13 2 4" xfId="56477"/>
    <cellStyle name="Total 13 2 5" xfId="56478"/>
    <cellStyle name="Total 13 2 6" xfId="56479"/>
    <cellStyle name="Total 13 2 7" xfId="56480"/>
    <cellStyle name="Total 13 2 8" xfId="56481"/>
    <cellStyle name="Total 13 2 9" xfId="56482"/>
    <cellStyle name="Total 13 3" xfId="56483"/>
    <cellStyle name="Total 13 3 10" xfId="56484"/>
    <cellStyle name="Total 13 3 11" xfId="56485"/>
    <cellStyle name="Total 13 3 2" xfId="56486"/>
    <cellStyle name="Total 13 3 3" xfId="56487"/>
    <cellStyle name="Total 13 3 4" xfId="56488"/>
    <cellStyle name="Total 13 3 5" xfId="56489"/>
    <cellStyle name="Total 13 3 6" xfId="56490"/>
    <cellStyle name="Total 13 3 7" xfId="56491"/>
    <cellStyle name="Total 13 3 8" xfId="56492"/>
    <cellStyle name="Total 13 3 9" xfId="56493"/>
    <cellStyle name="Total 13 4" xfId="56494"/>
    <cellStyle name="Total 13 5" xfId="56495"/>
    <cellStyle name="Total 13 6" xfId="56496"/>
    <cellStyle name="Total 13 7" xfId="56497"/>
    <cellStyle name="Total 13 8" xfId="56498"/>
    <cellStyle name="Total 13 9" xfId="56499"/>
    <cellStyle name="Total 14" xfId="56500"/>
    <cellStyle name="Total 14 10" xfId="56501"/>
    <cellStyle name="Total 14 11" xfId="56502"/>
    <cellStyle name="Total 14 2" xfId="56503"/>
    <cellStyle name="Total 14 3" xfId="56504"/>
    <cellStyle name="Total 14 4" xfId="56505"/>
    <cellStyle name="Total 14 5" xfId="56506"/>
    <cellStyle name="Total 14 6" xfId="56507"/>
    <cellStyle name="Total 14 7" xfId="56508"/>
    <cellStyle name="Total 14 8" xfId="56509"/>
    <cellStyle name="Total 14 9" xfId="56510"/>
    <cellStyle name="Total 15" xfId="56511"/>
    <cellStyle name="Total 16" xfId="56512"/>
    <cellStyle name="Total 2" xfId="56513"/>
    <cellStyle name="Total 2 10" xfId="56514"/>
    <cellStyle name="Total 2 10 10" xfId="56515"/>
    <cellStyle name="Total 2 10 11" xfId="56516"/>
    <cellStyle name="Total 2 10 2" xfId="56517"/>
    <cellStyle name="Total 2 10 3" xfId="56518"/>
    <cellStyle name="Total 2 10 4" xfId="56519"/>
    <cellStyle name="Total 2 10 5" xfId="56520"/>
    <cellStyle name="Total 2 10 6" xfId="56521"/>
    <cellStyle name="Total 2 10 7" xfId="56522"/>
    <cellStyle name="Total 2 10 8" xfId="56523"/>
    <cellStyle name="Total 2 10 9" xfId="56524"/>
    <cellStyle name="Total 2 11" xfId="56525"/>
    <cellStyle name="Total 2 12" xfId="56526"/>
    <cellStyle name="Total 2 2" xfId="56527"/>
    <cellStyle name="Total 2 2 10" xfId="56528"/>
    <cellStyle name="Total 2 2 11" xfId="56529"/>
    <cellStyle name="Total 2 2 12" xfId="56530"/>
    <cellStyle name="Total 2 2 13" xfId="56531"/>
    <cellStyle name="Total 2 2 2" xfId="56532"/>
    <cellStyle name="Total 2 2 2 10" xfId="56533"/>
    <cellStyle name="Total 2 2 2 11" xfId="56534"/>
    <cellStyle name="Total 2 2 2 12" xfId="56535"/>
    <cellStyle name="Total 2 2 2 2" xfId="56536"/>
    <cellStyle name="Total 2 2 2 2 10" xfId="56537"/>
    <cellStyle name="Total 2 2 2 2 11" xfId="56538"/>
    <cellStyle name="Total 2 2 2 2 2" xfId="56539"/>
    <cellStyle name="Total 2 2 2 2 2 10" xfId="56540"/>
    <cellStyle name="Total 2 2 2 2 2 11" xfId="56541"/>
    <cellStyle name="Total 2 2 2 2 2 2" xfId="56542"/>
    <cellStyle name="Total 2 2 2 2 2 3" xfId="56543"/>
    <cellStyle name="Total 2 2 2 2 2 4" xfId="56544"/>
    <cellStyle name="Total 2 2 2 2 2 5" xfId="56545"/>
    <cellStyle name="Total 2 2 2 2 2 6" xfId="56546"/>
    <cellStyle name="Total 2 2 2 2 2 7" xfId="56547"/>
    <cellStyle name="Total 2 2 2 2 2 8" xfId="56548"/>
    <cellStyle name="Total 2 2 2 2 2 9" xfId="56549"/>
    <cellStyle name="Total 2 2 2 2 3" xfId="56550"/>
    <cellStyle name="Total 2 2 2 2 4" xfId="56551"/>
    <cellStyle name="Total 2 2 2 2 5" xfId="56552"/>
    <cellStyle name="Total 2 2 2 2 6" xfId="56553"/>
    <cellStyle name="Total 2 2 2 2 7" xfId="56554"/>
    <cellStyle name="Total 2 2 2 2 8" xfId="56555"/>
    <cellStyle name="Total 2 2 2 2 9" xfId="56556"/>
    <cellStyle name="Total 2 2 2 3" xfId="56557"/>
    <cellStyle name="Total 2 2 2 3 10" xfId="56558"/>
    <cellStyle name="Total 2 2 2 3 11" xfId="56559"/>
    <cellStyle name="Total 2 2 2 3 2" xfId="56560"/>
    <cellStyle name="Total 2 2 2 3 3" xfId="56561"/>
    <cellStyle name="Total 2 2 2 3 4" xfId="56562"/>
    <cellStyle name="Total 2 2 2 3 5" xfId="56563"/>
    <cellStyle name="Total 2 2 2 3 6" xfId="56564"/>
    <cellStyle name="Total 2 2 2 3 7" xfId="56565"/>
    <cellStyle name="Total 2 2 2 3 8" xfId="56566"/>
    <cellStyle name="Total 2 2 2 3 9" xfId="56567"/>
    <cellStyle name="Total 2 2 2 4" xfId="56568"/>
    <cellStyle name="Total 2 2 2 5" xfId="56569"/>
    <cellStyle name="Total 2 2 2 6" xfId="56570"/>
    <cellStyle name="Total 2 2 2 7" xfId="56571"/>
    <cellStyle name="Total 2 2 2 8" xfId="56572"/>
    <cellStyle name="Total 2 2 2 9" xfId="56573"/>
    <cellStyle name="Total 2 2 3" xfId="56574"/>
    <cellStyle name="Total 2 2 3 10" xfId="56575"/>
    <cellStyle name="Total 2 2 3 11" xfId="56576"/>
    <cellStyle name="Total 2 2 3 2" xfId="56577"/>
    <cellStyle name="Total 2 2 3 2 10" xfId="56578"/>
    <cellStyle name="Total 2 2 3 2 11" xfId="56579"/>
    <cellStyle name="Total 2 2 3 2 2" xfId="56580"/>
    <cellStyle name="Total 2 2 3 2 3" xfId="56581"/>
    <cellStyle name="Total 2 2 3 2 4" xfId="56582"/>
    <cellStyle name="Total 2 2 3 2 5" xfId="56583"/>
    <cellStyle name="Total 2 2 3 2 6" xfId="56584"/>
    <cellStyle name="Total 2 2 3 2 7" xfId="56585"/>
    <cellStyle name="Total 2 2 3 2 8" xfId="56586"/>
    <cellStyle name="Total 2 2 3 2 9" xfId="56587"/>
    <cellStyle name="Total 2 2 3 3" xfId="56588"/>
    <cellStyle name="Total 2 2 3 4" xfId="56589"/>
    <cellStyle name="Total 2 2 3 5" xfId="56590"/>
    <cellStyle name="Total 2 2 3 6" xfId="56591"/>
    <cellStyle name="Total 2 2 3 7" xfId="56592"/>
    <cellStyle name="Total 2 2 3 8" xfId="56593"/>
    <cellStyle name="Total 2 2 3 9" xfId="56594"/>
    <cellStyle name="Total 2 2 4" xfId="56595"/>
    <cellStyle name="Total 2 2 4 10" xfId="56596"/>
    <cellStyle name="Total 2 2 4 11" xfId="56597"/>
    <cellStyle name="Total 2 2 4 2" xfId="56598"/>
    <cellStyle name="Total 2 2 4 3" xfId="56599"/>
    <cellStyle name="Total 2 2 4 4" xfId="56600"/>
    <cellStyle name="Total 2 2 4 5" xfId="56601"/>
    <cellStyle name="Total 2 2 4 6" xfId="56602"/>
    <cellStyle name="Total 2 2 4 7" xfId="56603"/>
    <cellStyle name="Total 2 2 4 8" xfId="56604"/>
    <cellStyle name="Total 2 2 4 9" xfId="56605"/>
    <cellStyle name="Total 2 2 5" xfId="56606"/>
    <cellStyle name="Total 2 2 6" xfId="56607"/>
    <cellStyle name="Total 2 2 7" xfId="56608"/>
    <cellStyle name="Total 2 2 8" xfId="56609"/>
    <cellStyle name="Total 2 2 9" xfId="56610"/>
    <cellStyle name="Total 2 3" xfId="56611"/>
    <cellStyle name="Total 2 3 10" xfId="56612"/>
    <cellStyle name="Total 2 3 11" xfId="56613"/>
    <cellStyle name="Total 2 3 12" xfId="56614"/>
    <cellStyle name="Total 2 3 13" xfId="56615"/>
    <cellStyle name="Total 2 3 2" xfId="56616"/>
    <cellStyle name="Total 2 3 2 10" xfId="56617"/>
    <cellStyle name="Total 2 3 2 11" xfId="56618"/>
    <cellStyle name="Total 2 3 2 12" xfId="56619"/>
    <cellStyle name="Total 2 3 2 2" xfId="56620"/>
    <cellStyle name="Total 2 3 2 2 10" xfId="56621"/>
    <cellStyle name="Total 2 3 2 2 11" xfId="56622"/>
    <cellStyle name="Total 2 3 2 2 2" xfId="56623"/>
    <cellStyle name="Total 2 3 2 2 2 10" xfId="56624"/>
    <cellStyle name="Total 2 3 2 2 2 11" xfId="56625"/>
    <cellStyle name="Total 2 3 2 2 2 2" xfId="56626"/>
    <cellStyle name="Total 2 3 2 2 2 3" xfId="56627"/>
    <cellStyle name="Total 2 3 2 2 2 4" xfId="56628"/>
    <cellStyle name="Total 2 3 2 2 2 5" xfId="56629"/>
    <cellStyle name="Total 2 3 2 2 2 6" xfId="56630"/>
    <cellStyle name="Total 2 3 2 2 2 7" xfId="56631"/>
    <cellStyle name="Total 2 3 2 2 2 8" xfId="56632"/>
    <cellStyle name="Total 2 3 2 2 2 9" xfId="56633"/>
    <cellStyle name="Total 2 3 2 2 3" xfId="56634"/>
    <cellStyle name="Total 2 3 2 2 4" xfId="56635"/>
    <cellStyle name="Total 2 3 2 2 5" xfId="56636"/>
    <cellStyle name="Total 2 3 2 2 6" xfId="56637"/>
    <cellStyle name="Total 2 3 2 2 7" xfId="56638"/>
    <cellStyle name="Total 2 3 2 2 8" xfId="56639"/>
    <cellStyle name="Total 2 3 2 2 9" xfId="56640"/>
    <cellStyle name="Total 2 3 2 3" xfId="56641"/>
    <cellStyle name="Total 2 3 2 3 10" xfId="56642"/>
    <cellStyle name="Total 2 3 2 3 11" xfId="56643"/>
    <cellStyle name="Total 2 3 2 3 2" xfId="56644"/>
    <cellStyle name="Total 2 3 2 3 3" xfId="56645"/>
    <cellStyle name="Total 2 3 2 3 4" xfId="56646"/>
    <cellStyle name="Total 2 3 2 3 5" xfId="56647"/>
    <cellStyle name="Total 2 3 2 3 6" xfId="56648"/>
    <cellStyle name="Total 2 3 2 3 7" xfId="56649"/>
    <cellStyle name="Total 2 3 2 3 8" xfId="56650"/>
    <cellStyle name="Total 2 3 2 3 9" xfId="56651"/>
    <cellStyle name="Total 2 3 2 4" xfId="56652"/>
    <cellStyle name="Total 2 3 2 5" xfId="56653"/>
    <cellStyle name="Total 2 3 2 6" xfId="56654"/>
    <cellStyle name="Total 2 3 2 7" xfId="56655"/>
    <cellStyle name="Total 2 3 2 8" xfId="56656"/>
    <cellStyle name="Total 2 3 2 9" xfId="56657"/>
    <cellStyle name="Total 2 3 3" xfId="56658"/>
    <cellStyle name="Total 2 3 3 10" xfId="56659"/>
    <cellStyle name="Total 2 3 3 11" xfId="56660"/>
    <cellStyle name="Total 2 3 3 2" xfId="56661"/>
    <cellStyle name="Total 2 3 3 2 10" xfId="56662"/>
    <cellStyle name="Total 2 3 3 2 11" xfId="56663"/>
    <cellStyle name="Total 2 3 3 2 2" xfId="56664"/>
    <cellStyle name="Total 2 3 3 2 3" xfId="56665"/>
    <cellStyle name="Total 2 3 3 2 4" xfId="56666"/>
    <cellStyle name="Total 2 3 3 2 5" xfId="56667"/>
    <cellStyle name="Total 2 3 3 2 6" xfId="56668"/>
    <cellStyle name="Total 2 3 3 2 7" xfId="56669"/>
    <cellStyle name="Total 2 3 3 2 8" xfId="56670"/>
    <cellStyle name="Total 2 3 3 2 9" xfId="56671"/>
    <cellStyle name="Total 2 3 3 3" xfId="56672"/>
    <cellStyle name="Total 2 3 3 4" xfId="56673"/>
    <cellStyle name="Total 2 3 3 5" xfId="56674"/>
    <cellStyle name="Total 2 3 3 6" xfId="56675"/>
    <cellStyle name="Total 2 3 3 7" xfId="56676"/>
    <cellStyle name="Total 2 3 3 8" xfId="56677"/>
    <cellStyle name="Total 2 3 3 9" xfId="56678"/>
    <cellStyle name="Total 2 3 4" xfId="56679"/>
    <cellStyle name="Total 2 3 4 10" xfId="56680"/>
    <cellStyle name="Total 2 3 4 11" xfId="56681"/>
    <cellStyle name="Total 2 3 4 2" xfId="56682"/>
    <cellStyle name="Total 2 3 4 3" xfId="56683"/>
    <cellStyle name="Total 2 3 4 4" xfId="56684"/>
    <cellStyle name="Total 2 3 4 5" xfId="56685"/>
    <cellStyle name="Total 2 3 4 6" xfId="56686"/>
    <cellStyle name="Total 2 3 4 7" xfId="56687"/>
    <cellStyle name="Total 2 3 4 8" xfId="56688"/>
    <cellStyle name="Total 2 3 4 9" xfId="56689"/>
    <cellStyle name="Total 2 3 5" xfId="56690"/>
    <cellStyle name="Total 2 3 6" xfId="56691"/>
    <cellStyle name="Total 2 3 7" xfId="56692"/>
    <cellStyle name="Total 2 3 8" xfId="56693"/>
    <cellStyle name="Total 2 3 9" xfId="56694"/>
    <cellStyle name="Total 2 4" xfId="56695"/>
    <cellStyle name="Total 2 4 10" xfId="56696"/>
    <cellStyle name="Total 2 4 11" xfId="56697"/>
    <cellStyle name="Total 2 4 12" xfId="56698"/>
    <cellStyle name="Total 2 4 13" xfId="56699"/>
    <cellStyle name="Total 2 4 2" xfId="56700"/>
    <cellStyle name="Total 2 4 2 10" xfId="56701"/>
    <cellStyle name="Total 2 4 2 11" xfId="56702"/>
    <cellStyle name="Total 2 4 2 12" xfId="56703"/>
    <cellStyle name="Total 2 4 2 2" xfId="56704"/>
    <cellStyle name="Total 2 4 2 2 10" xfId="56705"/>
    <cellStyle name="Total 2 4 2 2 11" xfId="56706"/>
    <cellStyle name="Total 2 4 2 2 2" xfId="56707"/>
    <cellStyle name="Total 2 4 2 2 2 10" xfId="56708"/>
    <cellStyle name="Total 2 4 2 2 2 11" xfId="56709"/>
    <cellStyle name="Total 2 4 2 2 2 2" xfId="56710"/>
    <cellStyle name="Total 2 4 2 2 2 3" xfId="56711"/>
    <cellStyle name="Total 2 4 2 2 2 4" xfId="56712"/>
    <cellStyle name="Total 2 4 2 2 2 5" xfId="56713"/>
    <cellStyle name="Total 2 4 2 2 2 6" xfId="56714"/>
    <cellStyle name="Total 2 4 2 2 2 7" xfId="56715"/>
    <cellStyle name="Total 2 4 2 2 2 8" xfId="56716"/>
    <cellStyle name="Total 2 4 2 2 2 9" xfId="56717"/>
    <cellStyle name="Total 2 4 2 2 3" xfId="56718"/>
    <cellStyle name="Total 2 4 2 2 4" xfId="56719"/>
    <cellStyle name="Total 2 4 2 2 5" xfId="56720"/>
    <cellStyle name="Total 2 4 2 2 6" xfId="56721"/>
    <cellStyle name="Total 2 4 2 2 7" xfId="56722"/>
    <cellStyle name="Total 2 4 2 2 8" xfId="56723"/>
    <cellStyle name="Total 2 4 2 2 9" xfId="56724"/>
    <cellStyle name="Total 2 4 2 3" xfId="56725"/>
    <cellStyle name="Total 2 4 2 3 10" xfId="56726"/>
    <cellStyle name="Total 2 4 2 3 11" xfId="56727"/>
    <cellStyle name="Total 2 4 2 3 2" xfId="56728"/>
    <cellStyle name="Total 2 4 2 3 3" xfId="56729"/>
    <cellStyle name="Total 2 4 2 3 4" xfId="56730"/>
    <cellStyle name="Total 2 4 2 3 5" xfId="56731"/>
    <cellStyle name="Total 2 4 2 3 6" xfId="56732"/>
    <cellStyle name="Total 2 4 2 3 7" xfId="56733"/>
    <cellStyle name="Total 2 4 2 3 8" xfId="56734"/>
    <cellStyle name="Total 2 4 2 3 9" xfId="56735"/>
    <cellStyle name="Total 2 4 2 4" xfId="56736"/>
    <cellStyle name="Total 2 4 2 5" xfId="56737"/>
    <cellStyle name="Total 2 4 2 6" xfId="56738"/>
    <cellStyle name="Total 2 4 2 7" xfId="56739"/>
    <cellStyle name="Total 2 4 2 8" xfId="56740"/>
    <cellStyle name="Total 2 4 2 9" xfId="56741"/>
    <cellStyle name="Total 2 4 3" xfId="56742"/>
    <cellStyle name="Total 2 4 3 10" xfId="56743"/>
    <cellStyle name="Total 2 4 3 11" xfId="56744"/>
    <cellStyle name="Total 2 4 3 2" xfId="56745"/>
    <cellStyle name="Total 2 4 3 2 10" xfId="56746"/>
    <cellStyle name="Total 2 4 3 2 11" xfId="56747"/>
    <cellStyle name="Total 2 4 3 2 2" xfId="56748"/>
    <cellStyle name="Total 2 4 3 2 3" xfId="56749"/>
    <cellStyle name="Total 2 4 3 2 4" xfId="56750"/>
    <cellStyle name="Total 2 4 3 2 5" xfId="56751"/>
    <cellStyle name="Total 2 4 3 2 6" xfId="56752"/>
    <cellStyle name="Total 2 4 3 2 7" xfId="56753"/>
    <cellStyle name="Total 2 4 3 2 8" xfId="56754"/>
    <cellStyle name="Total 2 4 3 2 9" xfId="56755"/>
    <cellStyle name="Total 2 4 3 3" xfId="56756"/>
    <cellStyle name="Total 2 4 3 4" xfId="56757"/>
    <cellStyle name="Total 2 4 3 5" xfId="56758"/>
    <cellStyle name="Total 2 4 3 6" xfId="56759"/>
    <cellStyle name="Total 2 4 3 7" xfId="56760"/>
    <cellStyle name="Total 2 4 3 8" xfId="56761"/>
    <cellStyle name="Total 2 4 3 9" xfId="56762"/>
    <cellStyle name="Total 2 4 4" xfId="56763"/>
    <cellStyle name="Total 2 4 4 10" xfId="56764"/>
    <cellStyle name="Total 2 4 4 11" xfId="56765"/>
    <cellStyle name="Total 2 4 4 2" xfId="56766"/>
    <cellStyle name="Total 2 4 4 3" xfId="56767"/>
    <cellStyle name="Total 2 4 4 4" xfId="56768"/>
    <cellStyle name="Total 2 4 4 5" xfId="56769"/>
    <cellStyle name="Total 2 4 4 6" xfId="56770"/>
    <cellStyle name="Total 2 4 4 7" xfId="56771"/>
    <cellStyle name="Total 2 4 4 8" xfId="56772"/>
    <cellStyle name="Total 2 4 4 9" xfId="56773"/>
    <cellStyle name="Total 2 4 5" xfId="56774"/>
    <cellStyle name="Total 2 4 6" xfId="56775"/>
    <cellStyle name="Total 2 4 7" xfId="56776"/>
    <cellStyle name="Total 2 4 8" xfId="56777"/>
    <cellStyle name="Total 2 4 9" xfId="56778"/>
    <cellStyle name="Total 2 5" xfId="56779"/>
    <cellStyle name="Total 2 5 10" xfId="56780"/>
    <cellStyle name="Total 2 5 11" xfId="56781"/>
    <cellStyle name="Total 2 5 12" xfId="56782"/>
    <cellStyle name="Total 2 5 13" xfId="56783"/>
    <cellStyle name="Total 2 5 2" xfId="56784"/>
    <cellStyle name="Total 2 5 2 10" xfId="56785"/>
    <cellStyle name="Total 2 5 2 11" xfId="56786"/>
    <cellStyle name="Total 2 5 2 12" xfId="56787"/>
    <cellStyle name="Total 2 5 2 2" xfId="56788"/>
    <cellStyle name="Total 2 5 2 2 10" xfId="56789"/>
    <cellStyle name="Total 2 5 2 2 11" xfId="56790"/>
    <cellStyle name="Total 2 5 2 2 2" xfId="56791"/>
    <cellStyle name="Total 2 5 2 2 2 10" xfId="56792"/>
    <cellStyle name="Total 2 5 2 2 2 11" xfId="56793"/>
    <cellStyle name="Total 2 5 2 2 2 2" xfId="56794"/>
    <cellStyle name="Total 2 5 2 2 2 3" xfId="56795"/>
    <cellStyle name="Total 2 5 2 2 2 4" xfId="56796"/>
    <cellStyle name="Total 2 5 2 2 2 5" xfId="56797"/>
    <cellStyle name="Total 2 5 2 2 2 6" xfId="56798"/>
    <cellStyle name="Total 2 5 2 2 2 7" xfId="56799"/>
    <cellStyle name="Total 2 5 2 2 2 8" xfId="56800"/>
    <cellStyle name="Total 2 5 2 2 2 9" xfId="56801"/>
    <cellStyle name="Total 2 5 2 2 3" xfId="56802"/>
    <cellStyle name="Total 2 5 2 2 4" xfId="56803"/>
    <cellStyle name="Total 2 5 2 2 5" xfId="56804"/>
    <cellStyle name="Total 2 5 2 2 6" xfId="56805"/>
    <cellStyle name="Total 2 5 2 2 7" xfId="56806"/>
    <cellStyle name="Total 2 5 2 2 8" xfId="56807"/>
    <cellStyle name="Total 2 5 2 2 9" xfId="56808"/>
    <cellStyle name="Total 2 5 2 3" xfId="56809"/>
    <cellStyle name="Total 2 5 2 3 10" xfId="56810"/>
    <cellStyle name="Total 2 5 2 3 11" xfId="56811"/>
    <cellStyle name="Total 2 5 2 3 2" xfId="56812"/>
    <cellStyle name="Total 2 5 2 3 3" xfId="56813"/>
    <cellStyle name="Total 2 5 2 3 4" xfId="56814"/>
    <cellStyle name="Total 2 5 2 3 5" xfId="56815"/>
    <cellStyle name="Total 2 5 2 3 6" xfId="56816"/>
    <cellStyle name="Total 2 5 2 3 7" xfId="56817"/>
    <cellStyle name="Total 2 5 2 3 8" xfId="56818"/>
    <cellStyle name="Total 2 5 2 3 9" xfId="56819"/>
    <cellStyle name="Total 2 5 2 4" xfId="56820"/>
    <cellStyle name="Total 2 5 2 5" xfId="56821"/>
    <cellStyle name="Total 2 5 2 6" xfId="56822"/>
    <cellStyle name="Total 2 5 2 7" xfId="56823"/>
    <cellStyle name="Total 2 5 2 8" xfId="56824"/>
    <cellStyle name="Total 2 5 2 9" xfId="56825"/>
    <cellStyle name="Total 2 5 3" xfId="56826"/>
    <cellStyle name="Total 2 5 3 10" xfId="56827"/>
    <cellStyle name="Total 2 5 3 11" xfId="56828"/>
    <cellStyle name="Total 2 5 3 2" xfId="56829"/>
    <cellStyle name="Total 2 5 3 2 10" xfId="56830"/>
    <cellStyle name="Total 2 5 3 2 11" xfId="56831"/>
    <cellStyle name="Total 2 5 3 2 2" xfId="56832"/>
    <cellStyle name="Total 2 5 3 2 3" xfId="56833"/>
    <cellStyle name="Total 2 5 3 2 4" xfId="56834"/>
    <cellStyle name="Total 2 5 3 2 5" xfId="56835"/>
    <cellStyle name="Total 2 5 3 2 6" xfId="56836"/>
    <cellStyle name="Total 2 5 3 2 7" xfId="56837"/>
    <cellStyle name="Total 2 5 3 2 8" xfId="56838"/>
    <cellStyle name="Total 2 5 3 2 9" xfId="56839"/>
    <cellStyle name="Total 2 5 3 3" xfId="56840"/>
    <cellStyle name="Total 2 5 3 4" xfId="56841"/>
    <cellStyle name="Total 2 5 3 5" xfId="56842"/>
    <cellStyle name="Total 2 5 3 6" xfId="56843"/>
    <cellStyle name="Total 2 5 3 7" xfId="56844"/>
    <cellStyle name="Total 2 5 3 8" xfId="56845"/>
    <cellStyle name="Total 2 5 3 9" xfId="56846"/>
    <cellStyle name="Total 2 5 4" xfId="56847"/>
    <cellStyle name="Total 2 5 4 10" xfId="56848"/>
    <cellStyle name="Total 2 5 4 11" xfId="56849"/>
    <cellStyle name="Total 2 5 4 2" xfId="56850"/>
    <cellStyle name="Total 2 5 4 3" xfId="56851"/>
    <cellStyle name="Total 2 5 4 4" xfId="56852"/>
    <cellStyle name="Total 2 5 4 5" xfId="56853"/>
    <cellStyle name="Total 2 5 4 6" xfId="56854"/>
    <cellStyle name="Total 2 5 4 7" xfId="56855"/>
    <cellStyle name="Total 2 5 4 8" xfId="56856"/>
    <cellStyle name="Total 2 5 4 9" xfId="56857"/>
    <cellStyle name="Total 2 5 5" xfId="56858"/>
    <cellStyle name="Total 2 5 6" xfId="56859"/>
    <cellStyle name="Total 2 5 7" xfId="56860"/>
    <cellStyle name="Total 2 5 8" xfId="56861"/>
    <cellStyle name="Total 2 5 9" xfId="56862"/>
    <cellStyle name="Total 2 6" xfId="56863"/>
    <cellStyle name="Total 2 6 10" xfId="56864"/>
    <cellStyle name="Total 2 6 11" xfId="56865"/>
    <cellStyle name="Total 2 6 12" xfId="56866"/>
    <cellStyle name="Total 2 6 13" xfId="56867"/>
    <cellStyle name="Total 2 6 2" xfId="56868"/>
    <cellStyle name="Total 2 6 2 10" xfId="56869"/>
    <cellStyle name="Total 2 6 2 11" xfId="56870"/>
    <cellStyle name="Total 2 6 2 12" xfId="56871"/>
    <cellStyle name="Total 2 6 2 2" xfId="56872"/>
    <cellStyle name="Total 2 6 2 2 10" xfId="56873"/>
    <cellStyle name="Total 2 6 2 2 11" xfId="56874"/>
    <cellStyle name="Total 2 6 2 2 2" xfId="56875"/>
    <cellStyle name="Total 2 6 2 2 2 10" xfId="56876"/>
    <cellStyle name="Total 2 6 2 2 2 11" xfId="56877"/>
    <cellStyle name="Total 2 6 2 2 2 2" xfId="56878"/>
    <cellStyle name="Total 2 6 2 2 2 3" xfId="56879"/>
    <cellStyle name="Total 2 6 2 2 2 4" xfId="56880"/>
    <cellStyle name="Total 2 6 2 2 2 5" xfId="56881"/>
    <cellStyle name="Total 2 6 2 2 2 6" xfId="56882"/>
    <cellStyle name="Total 2 6 2 2 2 7" xfId="56883"/>
    <cellStyle name="Total 2 6 2 2 2 8" xfId="56884"/>
    <cellStyle name="Total 2 6 2 2 2 9" xfId="56885"/>
    <cellStyle name="Total 2 6 2 2 3" xfId="56886"/>
    <cellStyle name="Total 2 6 2 2 4" xfId="56887"/>
    <cellStyle name="Total 2 6 2 2 5" xfId="56888"/>
    <cellStyle name="Total 2 6 2 2 6" xfId="56889"/>
    <cellStyle name="Total 2 6 2 2 7" xfId="56890"/>
    <cellStyle name="Total 2 6 2 2 8" xfId="56891"/>
    <cellStyle name="Total 2 6 2 2 9" xfId="56892"/>
    <cellStyle name="Total 2 6 2 3" xfId="56893"/>
    <cellStyle name="Total 2 6 2 3 10" xfId="56894"/>
    <cellStyle name="Total 2 6 2 3 11" xfId="56895"/>
    <cellStyle name="Total 2 6 2 3 2" xfId="56896"/>
    <cellStyle name="Total 2 6 2 3 3" xfId="56897"/>
    <cellStyle name="Total 2 6 2 3 4" xfId="56898"/>
    <cellStyle name="Total 2 6 2 3 5" xfId="56899"/>
    <cellStyle name="Total 2 6 2 3 6" xfId="56900"/>
    <cellStyle name="Total 2 6 2 3 7" xfId="56901"/>
    <cellStyle name="Total 2 6 2 3 8" xfId="56902"/>
    <cellStyle name="Total 2 6 2 3 9" xfId="56903"/>
    <cellStyle name="Total 2 6 2 4" xfId="56904"/>
    <cellStyle name="Total 2 6 2 5" xfId="56905"/>
    <cellStyle name="Total 2 6 2 6" xfId="56906"/>
    <cellStyle name="Total 2 6 2 7" xfId="56907"/>
    <cellStyle name="Total 2 6 2 8" xfId="56908"/>
    <cellStyle name="Total 2 6 2 9" xfId="56909"/>
    <cellStyle name="Total 2 6 3" xfId="56910"/>
    <cellStyle name="Total 2 6 3 10" xfId="56911"/>
    <cellStyle name="Total 2 6 3 11" xfId="56912"/>
    <cellStyle name="Total 2 6 3 2" xfId="56913"/>
    <cellStyle name="Total 2 6 3 2 10" xfId="56914"/>
    <cellStyle name="Total 2 6 3 2 11" xfId="56915"/>
    <cellStyle name="Total 2 6 3 2 2" xfId="56916"/>
    <cellStyle name="Total 2 6 3 2 3" xfId="56917"/>
    <cellStyle name="Total 2 6 3 2 4" xfId="56918"/>
    <cellStyle name="Total 2 6 3 2 5" xfId="56919"/>
    <cellStyle name="Total 2 6 3 2 6" xfId="56920"/>
    <cellStyle name="Total 2 6 3 2 7" xfId="56921"/>
    <cellStyle name="Total 2 6 3 2 8" xfId="56922"/>
    <cellStyle name="Total 2 6 3 2 9" xfId="56923"/>
    <cellStyle name="Total 2 6 3 3" xfId="56924"/>
    <cellStyle name="Total 2 6 3 4" xfId="56925"/>
    <cellStyle name="Total 2 6 3 5" xfId="56926"/>
    <cellStyle name="Total 2 6 3 6" xfId="56927"/>
    <cellStyle name="Total 2 6 3 7" xfId="56928"/>
    <cellStyle name="Total 2 6 3 8" xfId="56929"/>
    <cellStyle name="Total 2 6 3 9" xfId="56930"/>
    <cellStyle name="Total 2 6 4" xfId="56931"/>
    <cellStyle name="Total 2 6 4 10" xfId="56932"/>
    <cellStyle name="Total 2 6 4 11" xfId="56933"/>
    <cellStyle name="Total 2 6 4 2" xfId="56934"/>
    <cellStyle name="Total 2 6 4 3" xfId="56935"/>
    <cellStyle name="Total 2 6 4 4" xfId="56936"/>
    <cellStyle name="Total 2 6 4 5" xfId="56937"/>
    <cellStyle name="Total 2 6 4 6" xfId="56938"/>
    <cellStyle name="Total 2 6 4 7" xfId="56939"/>
    <cellStyle name="Total 2 6 4 8" xfId="56940"/>
    <cellStyle name="Total 2 6 4 9" xfId="56941"/>
    <cellStyle name="Total 2 6 5" xfId="56942"/>
    <cellStyle name="Total 2 6 6" xfId="56943"/>
    <cellStyle name="Total 2 6 7" xfId="56944"/>
    <cellStyle name="Total 2 6 8" xfId="56945"/>
    <cellStyle name="Total 2 6 9" xfId="56946"/>
    <cellStyle name="Total 2 7" xfId="56947"/>
    <cellStyle name="Total 2 7 10" xfId="56948"/>
    <cellStyle name="Total 2 7 11" xfId="56949"/>
    <cellStyle name="Total 2 7 12" xfId="56950"/>
    <cellStyle name="Total 2 7 13" xfId="56951"/>
    <cellStyle name="Total 2 7 2" xfId="56952"/>
    <cellStyle name="Total 2 7 2 10" xfId="56953"/>
    <cellStyle name="Total 2 7 2 11" xfId="56954"/>
    <cellStyle name="Total 2 7 2 12" xfId="56955"/>
    <cellStyle name="Total 2 7 2 2" xfId="56956"/>
    <cellStyle name="Total 2 7 2 2 10" xfId="56957"/>
    <cellStyle name="Total 2 7 2 2 11" xfId="56958"/>
    <cellStyle name="Total 2 7 2 2 2" xfId="56959"/>
    <cellStyle name="Total 2 7 2 2 2 10" xfId="56960"/>
    <cellStyle name="Total 2 7 2 2 2 11" xfId="56961"/>
    <cellStyle name="Total 2 7 2 2 2 2" xfId="56962"/>
    <cellStyle name="Total 2 7 2 2 2 3" xfId="56963"/>
    <cellStyle name="Total 2 7 2 2 2 4" xfId="56964"/>
    <cellStyle name="Total 2 7 2 2 2 5" xfId="56965"/>
    <cellStyle name="Total 2 7 2 2 2 6" xfId="56966"/>
    <cellStyle name="Total 2 7 2 2 2 7" xfId="56967"/>
    <cellStyle name="Total 2 7 2 2 2 8" xfId="56968"/>
    <cellStyle name="Total 2 7 2 2 2 9" xfId="56969"/>
    <cellStyle name="Total 2 7 2 2 3" xfId="56970"/>
    <cellStyle name="Total 2 7 2 2 4" xfId="56971"/>
    <cellStyle name="Total 2 7 2 2 5" xfId="56972"/>
    <cellStyle name="Total 2 7 2 2 6" xfId="56973"/>
    <cellStyle name="Total 2 7 2 2 7" xfId="56974"/>
    <cellStyle name="Total 2 7 2 2 8" xfId="56975"/>
    <cellStyle name="Total 2 7 2 2 9" xfId="56976"/>
    <cellStyle name="Total 2 7 2 3" xfId="56977"/>
    <cellStyle name="Total 2 7 2 3 10" xfId="56978"/>
    <cellStyle name="Total 2 7 2 3 11" xfId="56979"/>
    <cellStyle name="Total 2 7 2 3 2" xfId="56980"/>
    <cellStyle name="Total 2 7 2 3 3" xfId="56981"/>
    <cellStyle name="Total 2 7 2 3 4" xfId="56982"/>
    <cellStyle name="Total 2 7 2 3 5" xfId="56983"/>
    <cellStyle name="Total 2 7 2 3 6" xfId="56984"/>
    <cellStyle name="Total 2 7 2 3 7" xfId="56985"/>
    <cellStyle name="Total 2 7 2 3 8" xfId="56986"/>
    <cellStyle name="Total 2 7 2 3 9" xfId="56987"/>
    <cellStyle name="Total 2 7 2 4" xfId="56988"/>
    <cellStyle name="Total 2 7 2 5" xfId="56989"/>
    <cellStyle name="Total 2 7 2 6" xfId="56990"/>
    <cellStyle name="Total 2 7 2 7" xfId="56991"/>
    <cellStyle name="Total 2 7 2 8" xfId="56992"/>
    <cellStyle name="Total 2 7 2 9" xfId="56993"/>
    <cellStyle name="Total 2 7 3" xfId="56994"/>
    <cellStyle name="Total 2 7 3 10" xfId="56995"/>
    <cellStyle name="Total 2 7 3 11" xfId="56996"/>
    <cellStyle name="Total 2 7 3 2" xfId="56997"/>
    <cellStyle name="Total 2 7 3 2 10" xfId="56998"/>
    <cellStyle name="Total 2 7 3 2 11" xfId="56999"/>
    <cellStyle name="Total 2 7 3 2 2" xfId="57000"/>
    <cellStyle name="Total 2 7 3 2 3" xfId="57001"/>
    <cellStyle name="Total 2 7 3 2 4" xfId="57002"/>
    <cellStyle name="Total 2 7 3 2 5" xfId="57003"/>
    <cellStyle name="Total 2 7 3 2 6" xfId="57004"/>
    <cellStyle name="Total 2 7 3 2 7" xfId="57005"/>
    <cellStyle name="Total 2 7 3 2 8" xfId="57006"/>
    <cellStyle name="Total 2 7 3 2 9" xfId="57007"/>
    <cellStyle name="Total 2 7 3 3" xfId="57008"/>
    <cellStyle name="Total 2 7 3 4" xfId="57009"/>
    <cellStyle name="Total 2 7 3 5" xfId="57010"/>
    <cellStyle name="Total 2 7 3 6" xfId="57011"/>
    <cellStyle name="Total 2 7 3 7" xfId="57012"/>
    <cellStyle name="Total 2 7 3 8" xfId="57013"/>
    <cellStyle name="Total 2 7 3 9" xfId="57014"/>
    <cellStyle name="Total 2 7 4" xfId="57015"/>
    <cellStyle name="Total 2 7 4 10" xfId="57016"/>
    <cellStyle name="Total 2 7 4 11" xfId="57017"/>
    <cellStyle name="Total 2 7 4 2" xfId="57018"/>
    <cellStyle name="Total 2 7 4 3" xfId="57019"/>
    <cellStyle name="Total 2 7 4 4" xfId="57020"/>
    <cellStyle name="Total 2 7 4 5" xfId="57021"/>
    <cellStyle name="Total 2 7 4 6" xfId="57022"/>
    <cellStyle name="Total 2 7 4 7" xfId="57023"/>
    <cellStyle name="Total 2 7 4 8" xfId="57024"/>
    <cellStyle name="Total 2 7 4 9" xfId="57025"/>
    <cellStyle name="Total 2 7 5" xfId="57026"/>
    <cellStyle name="Total 2 7 6" xfId="57027"/>
    <cellStyle name="Total 2 7 7" xfId="57028"/>
    <cellStyle name="Total 2 7 8" xfId="57029"/>
    <cellStyle name="Total 2 7 9" xfId="57030"/>
    <cellStyle name="Total 2 8" xfId="57031"/>
    <cellStyle name="Total 2 8 10" xfId="57032"/>
    <cellStyle name="Total 2 8 11" xfId="57033"/>
    <cellStyle name="Total 2 8 12" xfId="57034"/>
    <cellStyle name="Total 2 8 13" xfId="57035"/>
    <cellStyle name="Total 2 8 2" xfId="57036"/>
    <cellStyle name="Total 2 8 2 10" xfId="57037"/>
    <cellStyle name="Total 2 8 2 11" xfId="57038"/>
    <cellStyle name="Total 2 8 2 12" xfId="57039"/>
    <cellStyle name="Total 2 8 2 2" xfId="57040"/>
    <cellStyle name="Total 2 8 2 2 10" xfId="57041"/>
    <cellStyle name="Total 2 8 2 2 11" xfId="57042"/>
    <cellStyle name="Total 2 8 2 2 2" xfId="57043"/>
    <cellStyle name="Total 2 8 2 2 2 10" xfId="57044"/>
    <cellStyle name="Total 2 8 2 2 2 11" xfId="57045"/>
    <cellStyle name="Total 2 8 2 2 2 2" xfId="57046"/>
    <cellStyle name="Total 2 8 2 2 2 3" xfId="57047"/>
    <cellStyle name="Total 2 8 2 2 2 4" xfId="57048"/>
    <cellStyle name="Total 2 8 2 2 2 5" xfId="57049"/>
    <cellStyle name="Total 2 8 2 2 2 6" xfId="57050"/>
    <cellStyle name="Total 2 8 2 2 2 7" xfId="57051"/>
    <cellStyle name="Total 2 8 2 2 2 8" xfId="57052"/>
    <cellStyle name="Total 2 8 2 2 2 9" xfId="57053"/>
    <cellStyle name="Total 2 8 2 2 3" xfId="57054"/>
    <cellStyle name="Total 2 8 2 2 4" xfId="57055"/>
    <cellStyle name="Total 2 8 2 2 5" xfId="57056"/>
    <cellStyle name="Total 2 8 2 2 6" xfId="57057"/>
    <cellStyle name="Total 2 8 2 2 7" xfId="57058"/>
    <cellStyle name="Total 2 8 2 2 8" xfId="57059"/>
    <cellStyle name="Total 2 8 2 2 9" xfId="57060"/>
    <cellStyle name="Total 2 8 2 3" xfId="57061"/>
    <cellStyle name="Total 2 8 2 3 10" xfId="57062"/>
    <cellStyle name="Total 2 8 2 3 11" xfId="57063"/>
    <cellStyle name="Total 2 8 2 3 2" xfId="57064"/>
    <cellStyle name="Total 2 8 2 3 3" xfId="57065"/>
    <cellStyle name="Total 2 8 2 3 4" xfId="57066"/>
    <cellStyle name="Total 2 8 2 3 5" xfId="57067"/>
    <cellStyle name="Total 2 8 2 3 6" xfId="57068"/>
    <cellStyle name="Total 2 8 2 3 7" xfId="57069"/>
    <cellStyle name="Total 2 8 2 3 8" xfId="57070"/>
    <cellStyle name="Total 2 8 2 3 9" xfId="57071"/>
    <cellStyle name="Total 2 8 2 4" xfId="57072"/>
    <cellStyle name="Total 2 8 2 5" xfId="57073"/>
    <cellStyle name="Total 2 8 2 6" xfId="57074"/>
    <cellStyle name="Total 2 8 2 7" xfId="57075"/>
    <cellStyle name="Total 2 8 2 8" xfId="57076"/>
    <cellStyle name="Total 2 8 2 9" xfId="57077"/>
    <cellStyle name="Total 2 8 3" xfId="57078"/>
    <cellStyle name="Total 2 8 3 10" xfId="57079"/>
    <cellStyle name="Total 2 8 3 11" xfId="57080"/>
    <cellStyle name="Total 2 8 3 2" xfId="57081"/>
    <cellStyle name="Total 2 8 3 2 10" xfId="57082"/>
    <cellStyle name="Total 2 8 3 2 11" xfId="57083"/>
    <cellStyle name="Total 2 8 3 2 2" xfId="57084"/>
    <cellStyle name="Total 2 8 3 2 3" xfId="57085"/>
    <cellStyle name="Total 2 8 3 2 4" xfId="57086"/>
    <cellStyle name="Total 2 8 3 2 5" xfId="57087"/>
    <cellStyle name="Total 2 8 3 2 6" xfId="57088"/>
    <cellStyle name="Total 2 8 3 2 7" xfId="57089"/>
    <cellStyle name="Total 2 8 3 2 8" xfId="57090"/>
    <cellStyle name="Total 2 8 3 2 9" xfId="57091"/>
    <cellStyle name="Total 2 8 3 3" xfId="57092"/>
    <cellStyle name="Total 2 8 3 4" xfId="57093"/>
    <cellStyle name="Total 2 8 3 5" xfId="57094"/>
    <cellStyle name="Total 2 8 3 6" xfId="57095"/>
    <cellStyle name="Total 2 8 3 7" xfId="57096"/>
    <cellStyle name="Total 2 8 3 8" xfId="57097"/>
    <cellStyle name="Total 2 8 3 9" xfId="57098"/>
    <cellStyle name="Total 2 8 4" xfId="57099"/>
    <cellStyle name="Total 2 8 4 10" xfId="57100"/>
    <cellStyle name="Total 2 8 4 11" xfId="57101"/>
    <cellStyle name="Total 2 8 4 2" xfId="57102"/>
    <cellStyle name="Total 2 8 4 3" xfId="57103"/>
    <cellStyle name="Total 2 8 4 4" xfId="57104"/>
    <cellStyle name="Total 2 8 4 5" xfId="57105"/>
    <cellStyle name="Total 2 8 4 6" xfId="57106"/>
    <cellStyle name="Total 2 8 4 7" xfId="57107"/>
    <cellStyle name="Total 2 8 4 8" xfId="57108"/>
    <cellStyle name="Total 2 8 4 9" xfId="57109"/>
    <cellStyle name="Total 2 8 5" xfId="57110"/>
    <cellStyle name="Total 2 8 6" xfId="57111"/>
    <cellStyle name="Total 2 8 7" xfId="57112"/>
    <cellStyle name="Total 2 8 8" xfId="57113"/>
    <cellStyle name="Total 2 8 9" xfId="57114"/>
    <cellStyle name="Total 2 9" xfId="57115"/>
    <cellStyle name="Total 2 9 10" xfId="57116"/>
    <cellStyle name="Total 2 9 11" xfId="57117"/>
    <cellStyle name="Total 2 9 12" xfId="57118"/>
    <cellStyle name="Total 2 9 2" xfId="57119"/>
    <cellStyle name="Total 2 9 2 10" xfId="57120"/>
    <cellStyle name="Total 2 9 2 11" xfId="57121"/>
    <cellStyle name="Total 2 9 2 2" xfId="57122"/>
    <cellStyle name="Total 2 9 2 2 10" xfId="57123"/>
    <cellStyle name="Total 2 9 2 2 11" xfId="57124"/>
    <cellStyle name="Total 2 9 2 2 2" xfId="57125"/>
    <cellStyle name="Total 2 9 2 2 3" xfId="57126"/>
    <cellStyle name="Total 2 9 2 2 4" xfId="57127"/>
    <cellStyle name="Total 2 9 2 2 5" xfId="57128"/>
    <cellStyle name="Total 2 9 2 2 6" xfId="57129"/>
    <cellStyle name="Total 2 9 2 2 7" xfId="57130"/>
    <cellStyle name="Total 2 9 2 2 8" xfId="57131"/>
    <cellStyle name="Total 2 9 2 2 9" xfId="57132"/>
    <cellStyle name="Total 2 9 2 3" xfId="57133"/>
    <cellStyle name="Total 2 9 2 4" xfId="57134"/>
    <cellStyle name="Total 2 9 2 5" xfId="57135"/>
    <cellStyle name="Total 2 9 2 6" xfId="57136"/>
    <cellStyle name="Total 2 9 2 7" xfId="57137"/>
    <cellStyle name="Total 2 9 2 8" xfId="57138"/>
    <cellStyle name="Total 2 9 2 9" xfId="57139"/>
    <cellStyle name="Total 2 9 3" xfId="57140"/>
    <cellStyle name="Total 2 9 3 10" xfId="57141"/>
    <cellStyle name="Total 2 9 3 11" xfId="57142"/>
    <cellStyle name="Total 2 9 3 2" xfId="57143"/>
    <cellStyle name="Total 2 9 3 3" xfId="57144"/>
    <cellStyle name="Total 2 9 3 4" xfId="57145"/>
    <cellStyle name="Total 2 9 3 5" xfId="57146"/>
    <cellStyle name="Total 2 9 3 6" xfId="57147"/>
    <cellStyle name="Total 2 9 3 7" xfId="57148"/>
    <cellStyle name="Total 2 9 3 8" xfId="57149"/>
    <cellStyle name="Total 2 9 3 9" xfId="57150"/>
    <cellStyle name="Total 2 9 4" xfId="57151"/>
    <cellStyle name="Total 2 9 5" xfId="57152"/>
    <cellStyle name="Total 2 9 6" xfId="57153"/>
    <cellStyle name="Total 2 9 7" xfId="57154"/>
    <cellStyle name="Total 2 9 8" xfId="57155"/>
    <cellStyle name="Total 2 9 9" xfId="57156"/>
    <cellStyle name="Total 3" xfId="57157"/>
    <cellStyle name="Total 3 10" xfId="57158"/>
    <cellStyle name="Total 3 10 10" xfId="57159"/>
    <cellStyle name="Total 3 10 11" xfId="57160"/>
    <cellStyle name="Total 3 10 2" xfId="57161"/>
    <cellStyle name="Total 3 10 3" xfId="57162"/>
    <cellStyle name="Total 3 10 4" xfId="57163"/>
    <cellStyle name="Total 3 10 5" xfId="57164"/>
    <cellStyle name="Total 3 10 6" xfId="57165"/>
    <cellStyle name="Total 3 10 7" xfId="57166"/>
    <cellStyle name="Total 3 10 8" xfId="57167"/>
    <cellStyle name="Total 3 10 9" xfId="57168"/>
    <cellStyle name="Total 3 11" xfId="57169"/>
    <cellStyle name="Total 3 12" xfId="57170"/>
    <cellStyle name="Total 3 2" xfId="57171"/>
    <cellStyle name="Total 3 2 10" xfId="57172"/>
    <cellStyle name="Total 3 2 11" xfId="57173"/>
    <cellStyle name="Total 3 2 12" xfId="57174"/>
    <cellStyle name="Total 3 2 13" xfId="57175"/>
    <cellStyle name="Total 3 2 2" xfId="57176"/>
    <cellStyle name="Total 3 2 2 10" xfId="57177"/>
    <cellStyle name="Total 3 2 2 11" xfId="57178"/>
    <cellStyle name="Total 3 2 2 12" xfId="57179"/>
    <cellStyle name="Total 3 2 2 2" xfId="57180"/>
    <cellStyle name="Total 3 2 2 2 10" xfId="57181"/>
    <cellStyle name="Total 3 2 2 2 11" xfId="57182"/>
    <cellStyle name="Total 3 2 2 2 2" xfId="57183"/>
    <cellStyle name="Total 3 2 2 2 2 10" xfId="57184"/>
    <cellStyle name="Total 3 2 2 2 2 11" xfId="57185"/>
    <cellStyle name="Total 3 2 2 2 2 2" xfId="57186"/>
    <cellStyle name="Total 3 2 2 2 2 3" xfId="57187"/>
    <cellStyle name="Total 3 2 2 2 2 4" xfId="57188"/>
    <cellStyle name="Total 3 2 2 2 2 5" xfId="57189"/>
    <cellStyle name="Total 3 2 2 2 2 6" xfId="57190"/>
    <cellStyle name="Total 3 2 2 2 2 7" xfId="57191"/>
    <cellStyle name="Total 3 2 2 2 2 8" xfId="57192"/>
    <cellStyle name="Total 3 2 2 2 2 9" xfId="57193"/>
    <cellStyle name="Total 3 2 2 2 3" xfId="57194"/>
    <cellStyle name="Total 3 2 2 2 4" xfId="57195"/>
    <cellStyle name="Total 3 2 2 2 5" xfId="57196"/>
    <cellStyle name="Total 3 2 2 2 6" xfId="57197"/>
    <cellStyle name="Total 3 2 2 2 7" xfId="57198"/>
    <cellStyle name="Total 3 2 2 2 8" xfId="57199"/>
    <cellStyle name="Total 3 2 2 2 9" xfId="57200"/>
    <cellStyle name="Total 3 2 2 3" xfId="57201"/>
    <cellStyle name="Total 3 2 2 3 10" xfId="57202"/>
    <cellStyle name="Total 3 2 2 3 11" xfId="57203"/>
    <cellStyle name="Total 3 2 2 3 2" xfId="57204"/>
    <cellStyle name="Total 3 2 2 3 3" xfId="57205"/>
    <cellStyle name="Total 3 2 2 3 4" xfId="57206"/>
    <cellStyle name="Total 3 2 2 3 5" xfId="57207"/>
    <cellStyle name="Total 3 2 2 3 6" xfId="57208"/>
    <cellStyle name="Total 3 2 2 3 7" xfId="57209"/>
    <cellStyle name="Total 3 2 2 3 8" xfId="57210"/>
    <cellStyle name="Total 3 2 2 3 9" xfId="57211"/>
    <cellStyle name="Total 3 2 2 4" xfId="57212"/>
    <cellStyle name="Total 3 2 2 5" xfId="57213"/>
    <cellStyle name="Total 3 2 2 6" xfId="57214"/>
    <cellStyle name="Total 3 2 2 7" xfId="57215"/>
    <cellStyle name="Total 3 2 2 8" xfId="57216"/>
    <cellStyle name="Total 3 2 2 9" xfId="57217"/>
    <cellStyle name="Total 3 2 3" xfId="57218"/>
    <cellStyle name="Total 3 2 3 10" xfId="57219"/>
    <cellStyle name="Total 3 2 3 11" xfId="57220"/>
    <cellStyle name="Total 3 2 3 2" xfId="57221"/>
    <cellStyle name="Total 3 2 3 2 10" xfId="57222"/>
    <cellStyle name="Total 3 2 3 2 11" xfId="57223"/>
    <cellStyle name="Total 3 2 3 2 2" xfId="57224"/>
    <cellStyle name="Total 3 2 3 2 3" xfId="57225"/>
    <cellStyle name="Total 3 2 3 2 4" xfId="57226"/>
    <cellStyle name="Total 3 2 3 2 5" xfId="57227"/>
    <cellStyle name="Total 3 2 3 2 6" xfId="57228"/>
    <cellStyle name="Total 3 2 3 2 7" xfId="57229"/>
    <cellStyle name="Total 3 2 3 2 8" xfId="57230"/>
    <cellStyle name="Total 3 2 3 2 9" xfId="57231"/>
    <cellStyle name="Total 3 2 3 3" xfId="57232"/>
    <cellStyle name="Total 3 2 3 4" xfId="57233"/>
    <cellStyle name="Total 3 2 3 5" xfId="57234"/>
    <cellStyle name="Total 3 2 3 6" xfId="57235"/>
    <cellStyle name="Total 3 2 3 7" xfId="57236"/>
    <cellStyle name="Total 3 2 3 8" xfId="57237"/>
    <cellStyle name="Total 3 2 3 9" xfId="57238"/>
    <cellStyle name="Total 3 2 4" xfId="57239"/>
    <cellStyle name="Total 3 2 4 10" xfId="57240"/>
    <cellStyle name="Total 3 2 4 11" xfId="57241"/>
    <cellStyle name="Total 3 2 4 2" xfId="57242"/>
    <cellStyle name="Total 3 2 4 3" xfId="57243"/>
    <cellStyle name="Total 3 2 4 4" xfId="57244"/>
    <cellStyle name="Total 3 2 4 5" xfId="57245"/>
    <cellStyle name="Total 3 2 4 6" xfId="57246"/>
    <cellStyle name="Total 3 2 4 7" xfId="57247"/>
    <cellStyle name="Total 3 2 4 8" xfId="57248"/>
    <cellStyle name="Total 3 2 4 9" xfId="57249"/>
    <cellStyle name="Total 3 2 5" xfId="57250"/>
    <cellStyle name="Total 3 2 6" xfId="57251"/>
    <cellStyle name="Total 3 2 7" xfId="57252"/>
    <cellStyle name="Total 3 2 8" xfId="57253"/>
    <cellStyle name="Total 3 2 9" xfId="57254"/>
    <cellStyle name="Total 3 3" xfId="57255"/>
    <cellStyle name="Total 3 3 10" xfId="57256"/>
    <cellStyle name="Total 3 3 11" xfId="57257"/>
    <cellStyle name="Total 3 3 12" xfId="57258"/>
    <cellStyle name="Total 3 3 13" xfId="57259"/>
    <cellStyle name="Total 3 3 2" xfId="57260"/>
    <cellStyle name="Total 3 3 2 10" xfId="57261"/>
    <cellStyle name="Total 3 3 2 11" xfId="57262"/>
    <cellStyle name="Total 3 3 2 12" xfId="57263"/>
    <cellStyle name="Total 3 3 2 2" xfId="57264"/>
    <cellStyle name="Total 3 3 2 2 10" xfId="57265"/>
    <cellStyle name="Total 3 3 2 2 11" xfId="57266"/>
    <cellStyle name="Total 3 3 2 2 2" xfId="57267"/>
    <cellStyle name="Total 3 3 2 2 2 10" xfId="57268"/>
    <cellStyle name="Total 3 3 2 2 2 11" xfId="57269"/>
    <cellStyle name="Total 3 3 2 2 2 2" xfId="57270"/>
    <cellStyle name="Total 3 3 2 2 2 3" xfId="57271"/>
    <cellStyle name="Total 3 3 2 2 2 4" xfId="57272"/>
    <cellStyle name="Total 3 3 2 2 2 5" xfId="57273"/>
    <cellStyle name="Total 3 3 2 2 2 6" xfId="57274"/>
    <cellStyle name="Total 3 3 2 2 2 7" xfId="57275"/>
    <cellStyle name="Total 3 3 2 2 2 8" xfId="57276"/>
    <cellStyle name="Total 3 3 2 2 2 9" xfId="57277"/>
    <cellStyle name="Total 3 3 2 2 3" xfId="57278"/>
    <cellStyle name="Total 3 3 2 2 4" xfId="57279"/>
    <cellStyle name="Total 3 3 2 2 5" xfId="57280"/>
    <cellStyle name="Total 3 3 2 2 6" xfId="57281"/>
    <cellStyle name="Total 3 3 2 2 7" xfId="57282"/>
    <cellStyle name="Total 3 3 2 2 8" xfId="57283"/>
    <cellStyle name="Total 3 3 2 2 9" xfId="57284"/>
    <cellStyle name="Total 3 3 2 3" xfId="57285"/>
    <cellStyle name="Total 3 3 2 3 10" xfId="57286"/>
    <cellStyle name="Total 3 3 2 3 11" xfId="57287"/>
    <cellStyle name="Total 3 3 2 3 2" xfId="57288"/>
    <cellStyle name="Total 3 3 2 3 3" xfId="57289"/>
    <cellStyle name="Total 3 3 2 3 4" xfId="57290"/>
    <cellStyle name="Total 3 3 2 3 5" xfId="57291"/>
    <cellStyle name="Total 3 3 2 3 6" xfId="57292"/>
    <cellStyle name="Total 3 3 2 3 7" xfId="57293"/>
    <cellStyle name="Total 3 3 2 3 8" xfId="57294"/>
    <cellStyle name="Total 3 3 2 3 9" xfId="57295"/>
    <cellStyle name="Total 3 3 2 4" xfId="57296"/>
    <cellStyle name="Total 3 3 2 5" xfId="57297"/>
    <cellStyle name="Total 3 3 2 6" xfId="57298"/>
    <cellStyle name="Total 3 3 2 7" xfId="57299"/>
    <cellStyle name="Total 3 3 2 8" xfId="57300"/>
    <cellStyle name="Total 3 3 2 9" xfId="57301"/>
    <cellStyle name="Total 3 3 3" xfId="57302"/>
    <cellStyle name="Total 3 3 3 10" xfId="57303"/>
    <cellStyle name="Total 3 3 3 11" xfId="57304"/>
    <cellStyle name="Total 3 3 3 2" xfId="57305"/>
    <cellStyle name="Total 3 3 3 2 10" xfId="57306"/>
    <cellStyle name="Total 3 3 3 2 11" xfId="57307"/>
    <cellStyle name="Total 3 3 3 2 2" xfId="57308"/>
    <cellStyle name="Total 3 3 3 2 3" xfId="57309"/>
    <cellStyle name="Total 3 3 3 2 4" xfId="57310"/>
    <cellStyle name="Total 3 3 3 2 5" xfId="57311"/>
    <cellStyle name="Total 3 3 3 2 6" xfId="57312"/>
    <cellStyle name="Total 3 3 3 2 7" xfId="57313"/>
    <cellStyle name="Total 3 3 3 2 8" xfId="57314"/>
    <cellStyle name="Total 3 3 3 2 9" xfId="57315"/>
    <cellStyle name="Total 3 3 3 3" xfId="57316"/>
    <cellStyle name="Total 3 3 3 4" xfId="57317"/>
    <cellStyle name="Total 3 3 3 5" xfId="57318"/>
    <cellStyle name="Total 3 3 3 6" xfId="57319"/>
    <cellStyle name="Total 3 3 3 7" xfId="57320"/>
    <cellStyle name="Total 3 3 3 8" xfId="57321"/>
    <cellStyle name="Total 3 3 3 9" xfId="57322"/>
    <cellStyle name="Total 3 3 4" xfId="57323"/>
    <cellStyle name="Total 3 3 4 10" xfId="57324"/>
    <cellStyle name="Total 3 3 4 11" xfId="57325"/>
    <cellStyle name="Total 3 3 4 2" xfId="57326"/>
    <cellStyle name="Total 3 3 4 3" xfId="57327"/>
    <cellStyle name="Total 3 3 4 4" xfId="57328"/>
    <cellStyle name="Total 3 3 4 5" xfId="57329"/>
    <cellStyle name="Total 3 3 4 6" xfId="57330"/>
    <cellStyle name="Total 3 3 4 7" xfId="57331"/>
    <cellStyle name="Total 3 3 4 8" xfId="57332"/>
    <cellStyle name="Total 3 3 4 9" xfId="57333"/>
    <cellStyle name="Total 3 3 5" xfId="57334"/>
    <cellStyle name="Total 3 3 6" xfId="57335"/>
    <cellStyle name="Total 3 3 7" xfId="57336"/>
    <cellStyle name="Total 3 3 8" xfId="57337"/>
    <cellStyle name="Total 3 3 9" xfId="57338"/>
    <cellStyle name="Total 3 4" xfId="57339"/>
    <cellStyle name="Total 3 4 10" xfId="57340"/>
    <cellStyle name="Total 3 4 11" xfId="57341"/>
    <cellStyle name="Total 3 4 12" xfId="57342"/>
    <cellStyle name="Total 3 4 13" xfId="57343"/>
    <cellStyle name="Total 3 4 2" xfId="57344"/>
    <cellStyle name="Total 3 4 2 10" xfId="57345"/>
    <cellStyle name="Total 3 4 2 11" xfId="57346"/>
    <cellStyle name="Total 3 4 2 12" xfId="57347"/>
    <cellStyle name="Total 3 4 2 2" xfId="57348"/>
    <cellStyle name="Total 3 4 2 2 10" xfId="57349"/>
    <cellStyle name="Total 3 4 2 2 11" xfId="57350"/>
    <cellStyle name="Total 3 4 2 2 2" xfId="57351"/>
    <cellStyle name="Total 3 4 2 2 2 10" xfId="57352"/>
    <cellStyle name="Total 3 4 2 2 2 11" xfId="57353"/>
    <cellStyle name="Total 3 4 2 2 2 2" xfId="57354"/>
    <cellStyle name="Total 3 4 2 2 2 3" xfId="57355"/>
    <cellStyle name="Total 3 4 2 2 2 4" xfId="57356"/>
    <cellStyle name="Total 3 4 2 2 2 5" xfId="57357"/>
    <cellStyle name="Total 3 4 2 2 2 6" xfId="57358"/>
    <cellStyle name="Total 3 4 2 2 2 7" xfId="57359"/>
    <cellStyle name="Total 3 4 2 2 2 8" xfId="57360"/>
    <cellStyle name="Total 3 4 2 2 2 9" xfId="57361"/>
    <cellStyle name="Total 3 4 2 2 3" xfId="57362"/>
    <cellStyle name="Total 3 4 2 2 4" xfId="57363"/>
    <cellStyle name="Total 3 4 2 2 5" xfId="57364"/>
    <cellStyle name="Total 3 4 2 2 6" xfId="57365"/>
    <cellStyle name="Total 3 4 2 2 7" xfId="57366"/>
    <cellStyle name="Total 3 4 2 2 8" xfId="57367"/>
    <cellStyle name="Total 3 4 2 2 9" xfId="57368"/>
    <cellStyle name="Total 3 4 2 3" xfId="57369"/>
    <cellStyle name="Total 3 4 2 3 10" xfId="57370"/>
    <cellStyle name="Total 3 4 2 3 11" xfId="57371"/>
    <cellStyle name="Total 3 4 2 3 2" xfId="57372"/>
    <cellStyle name="Total 3 4 2 3 3" xfId="57373"/>
    <cellStyle name="Total 3 4 2 3 4" xfId="57374"/>
    <cellStyle name="Total 3 4 2 3 5" xfId="57375"/>
    <cellStyle name="Total 3 4 2 3 6" xfId="57376"/>
    <cellStyle name="Total 3 4 2 3 7" xfId="57377"/>
    <cellStyle name="Total 3 4 2 3 8" xfId="57378"/>
    <cellStyle name="Total 3 4 2 3 9" xfId="57379"/>
    <cellStyle name="Total 3 4 2 4" xfId="57380"/>
    <cellStyle name="Total 3 4 2 5" xfId="57381"/>
    <cellStyle name="Total 3 4 2 6" xfId="57382"/>
    <cellStyle name="Total 3 4 2 7" xfId="57383"/>
    <cellStyle name="Total 3 4 2 8" xfId="57384"/>
    <cellStyle name="Total 3 4 2 9" xfId="57385"/>
    <cellStyle name="Total 3 4 3" xfId="57386"/>
    <cellStyle name="Total 3 4 3 10" xfId="57387"/>
    <cellStyle name="Total 3 4 3 11" xfId="57388"/>
    <cellStyle name="Total 3 4 3 2" xfId="57389"/>
    <cellStyle name="Total 3 4 3 2 10" xfId="57390"/>
    <cellStyle name="Total 3 4 3 2 11" xfId="57391"/>
    <cellStyle name="Total 3 4 3 2 2" xfId="57392"/>
    <cellStyle name="Total 3 4 3 2 3" xfId="57393"/>
    <cellStyle name="Total 3 4 3 2 4" xfId="57394"/>
    <cellStyle name="Total 3 4 3 2 5" xfId="57395"/>
    <cellStyle name="Total 3 4 3 2 6" xfId="57396"/>
    <cellStyle name="Total 3 4 3 2 7" xfId="57397"/>
    <cellStyle name="Total 3 4 3 2 8" xfId="57398"/>
    <cellStyle name="Total 3 4 3 2 9" xfId="57399"/>
    <cellStyle name="Total 3 4 3 3" xfId="57400"/>
    <cellStyle name="Total 3 4 3 4" xfId="57401"/>
    <cellStyle name="Total 3 4 3 5" xfId="57402"/>
    <cellStyle name="Total 3 4 3 6" xfId="57403"/>
    <cellStyle name="Total 3 4 3 7" xfId="57404"/>
    <cellStyle name="Total 3 4 3 8" xfId="57405"/>
    <cellStyle name="Total 3 4 3 9" xfId="57406"/>
    <cellStyle name="Total 3 4 4" xfId="57407"/>
    <cellStyle name="Total 3 4 4 10" xfId="57408"/>
    <cellStyle name="Total 3 4 4 11" xfId="57409"/>
    <cellStyle name="Total 3 4 4 2" xfId="57410"/>
    <cellStyle name="Total 3 4 4 3" xfId="57411"/>
    <cellStyle name="Total 3 4 4 4" xfId="57412"/>
    <cellStyle name="Total 3 4 4 5" xfId="57413"/>
    <cellStyle name="Total 3 4 4 6" xfId="57414"/>
    <cellStyle name="Total 3 4 4 7" xfId="57415"/>
    <cellStyle name="Total 3 4 4 8" xfId="57416"/>
    <cellStyle name="Total 3 4 4 9" xfId="57417"/>
    <cellStyle name="Total 3 4 5" xfId="57418"/>
    <cellStyle name="Total 3 4 6" xfId="57419"/>
    <cellStyle name="Total 3 4 7" xfId="57420"/>
    <cellStyle name="Total 3 4 8" xfId="57421"/>
    <cellStyle name="Total 3 4 9" xfId="57422"/>
    <cellStyle name="Total 3 5" xfId="57423"/>
    <cellStyle name="Total 3 5 10" xfId="57424"/>
    <cellStyle name="Total 3 5 11" xfId="57425"/>
    <cellStyle name="Total 3 5 12" xfId="57426"/>
    <cellStyle name="Total 3 5 13" xfId="57427"/>
    <cellStyle name="Total 3 5 2" xfId="57428"/>
    <cellStyle name="Total 3 5 2 10" xfId="57429"/>
    <cellStyle name="Total 3 5 2 11" xfId="57430"/>
    <cellStyle name="Total 3 5 2 12" xfId="57431"/>
    <cellStyle name="Total 3 5 2 2" xfId="57432"/>
    <cellStyle name="Total 3 5 2 2 10" xfId="57433"/>
    <cellStyle name="Total 3 5 2 2 11" xfId="57434"/>
    <cellStyle name="Total 3 5 2 2 2" xfId="57435"/>
    <cellStyle name="Total 3 5 2 2 2 10" xfId="57436"/>
    <cellStyle name="Total 3 5 2 2 2 11" xfId="57437"/>
    <cellStyle name="Total 3 5 2 2 2 2" xfId="57438"/>
    <cellStyle name="Total 3 5 2 2 2 3" xfId="57439"/>
    <cellStyle name="Total 3 5 2 2 2 4" xfId="57440"/>
    <cellStyle name="Total 3 5 2 2 2 5" xfId="57441"/>
    <cellStyle name="Total 3 5 2 2 2 6" xfId="57442"/>
    <cellStyle name="Total 3 5 2 2 2 7" xfId="57443"/>
    <cellStyle name="Total 3 5 2 2 2 8" xfId="57444"/>
    <cellStyle name="Total 3 5 2 2 2 9" xfId="57445"/>
    <cellStyle name="Total 3 5 2 2 3" xfId="57446"/>
    <cellStyle name="Total 3 5 2 2 4" xfId="57447"/>
    <cellStyle name="Total 3 5 2 2 5" xfId="57448"/>
    <cellStyle name="Total 3 5 2 2 6" xfId="57449"/>
    <cellStyle name="Total 3 5 2 2 7" xfId="57450"/>
    <cellStyle name="Total 3 5 2 2 8" xfId="57451"/>
    <cellStyle name="Total 3 5 2 2 9" xfId="57452"/>
    <cellStyle name="Total 3 5 2 3" xfId="57453"/>
    <cellStyle name="Total 3 5 2 3 10" xfId="57454"/>
    <cellStyle name="Total 3 5 2 3 11" xfId="57455"/>
    <cellStyle name="Total 3 5 2 3 2" xfId="57456"/>
    <cellStyle name="Total 3 5 2 3 3" xfId="57457"/>
    <cellStyle name="Total 3 5 2 3 4" xfId="57458"/>
    <cellStyle name="Total 3 5 2 3 5" xfId="57459"/>
    <cellStyle name="Total 3 5 2 3 6" xfId="57460"/>
    <cellStyle name="Total 3 5 2 3 7" xfId="57461"/>
    <cellStyle name="Total 3 5 2 3 8" xfId="57462"/>
    <cellStyle name="Total 3 5 2 3 9" xfId="57463"/>
    <cellStyle name="Total 3 5 2 4" xfId="57464"/>
    <cellStyle name="Total 3 5 2 5" xfId="57465"/>
    <cellStyle name="Total 3 5 2 6" xfId="57466"/>
    <cellStyle name="Total 3 5 2 7" xfId="57467"/>
    <cellStyle name="Total 3 5 2 8" xfId="57468"/>
    <cellStyle name="Total 3 5 2 9" xfId="57469"/>
    <cellStyle name="Total 3 5 3" xfId="57470"/>
    <cellStyle name="Total 3 5 3 10" xfId="57471"/>
    <cellStyle name="Total 3 5 3 11" xfId="57472"/>
    <cellStyle name="Total 3 5 3 2" xfId="57473"/>
    <cellStyle name="Total 3 5 3 2 10" xfId="57474"/>
    <cellStyle name="Total 3 5 3 2 11" xfId="57475"/>
    <cellStyle name="Total 3 5 3 2 2" xfId="57476"/>
    <cellStyle name="Total 3 5 3 2 3" xfId="57477"/>
    <cellStyle name="Total 3 5 3 2 4" xfId="57478"/>
    <cellStyle name="Total 3 5 3 2 5" xfId="57479"/>
    <cellStyle name="Total 3 5 3 2 6" xfId="57480"/>
    <cellStyle name="Total 3 5 3 2 7" xfId="57481"/>
    <cellStyle name="Total 3 5 3 2 8" xfId="57482"/>
    <cellStyle name="Total 3 5 3 2 9" xfId="57483"/>
    <cellStyle name="Total 3 5 3 3" xfId="57484"/>
    <cellStyle name="Total 3 5 3 4" xfId="57485"/>
    <cellStyle name="Total 3 5 3 5" xfId="57486"/>
    <cellStyle name="Total 3 5 3 6" xfId="57487"/>
    <cellStyle name="Total 3 5 3 7" xfId="57488"/>
    <cellStyle name="Total 3 5 3 8" xfId="57489"/>
    <cellStyle name="Total 3 5 3 9" xfId="57490"/>
    <cellStyle name="Total 3 5 4" xfId="57491"/>
    <cellStyle name="Total 3 5 4 10" xfId="57492"/>
    <cellStyle name="Total 3 5 4 11" xfId="57493"/>
    <cellStyle name="Total 3 5 4 2" xfId="57494"/>
    <cellStyle name="Total 3 5 4 3" xfId="57495"/>
    <cellStyle name="Total 3 5 4 4" xfId="57496"/>
    <cellStyle name="Total 3 5 4 5" xfId="57497"/>
    <cellStyle name="Total 3 5 4 6" xfId="57498"/>
    <cellStyle name="Total 3 5 4 7" xfId="57499"/>
    <cellStyle name="Total 3 5 4 8" xfId="57500"/>
    <cellStyle name="Total 3 5 4 9" xfId="57501"/>
    <cellStyle name="Total 3 5 5" xfId="57502"/>
    <cellStyle name="Total 3 5 6" xfId="57503"/>
    <cellStyle name="Total 3 5 7" xfId="57504"/>
    <cellStyle name="Total 3 5 8" xfId="57505"/>
    <cellStyle name="Total 3 5 9" xfId="57506"/>
    <cellStyle name="Total 3 6" xfId="57507"/>
    <cellStyle name="Total 3 6 10" xfId="57508"/>
    <cellStyle name="Total 3 6 11" xfId="57509"/>
    <cellStyle name="Total 3 6 12" xfId="57510"/>
    <cellStyle name="Total 3 6 13" xfId="57511"/>
    <cellStyle name="Total 3 6 2" xfId="57512"/>
    <cellStyle name="Total 3 6 2 10" xfId="57513"/>
    <cellStyle name="Total 3 6 2 11" xfId="57514"/>
    <cellStyle name="Total 3 6 2 12" xfId="57515"/>
    <cellStyle name="Total 3 6 2 2" xfId="57516"/>
    <cellStyle name="Total 3 6 2 2 10" xfId="57517"/>
    <cellStyle name="Total 3 6 2 2 11" xfId="57518"/>
    <cellStyle name="Total 3 6 2 2 2" xfId="57519"/>
    <cellStyle name="Total 3 6 2 2 2 10" xfId="57520"/>
    <cellStyle name="Total 3 6 2 2 2 11" xfId="57521"/>
    <cellStyle name="Total 3 6 2 2 2 2" xfId="57522"/>
    <cellStyle name="Total 3 6 2 2 2 3" xfId="57523"/>
    <cellStyle name="Total 3 6 2 2 2 4" xfId="57524"/>
    <cellStyle name="Total 3 6 2 2 2 5" xfId="57525"/>
    <cellStyle name="Total 3 6 2 2 2 6" xfId="57526"/>
    <cellStyle name="Total 3 6 2 2 2 7" xfId="57527"/>
    <cellStyle name="Total 3 6 2 2 2 8" xfId="57528"/>
    <cellStyle name="Total 3 6 2 2 2 9" xfId="57529"/>
    <cellStyle name="Total 3 6 2 2 3" xfId="57530"/>
    <cellStyle name="Total 3 6 2 2 4" xfId="57531"/>
    <cellStyle name="Total 3 6 2 2 5" xfId="57532"/>
    <cellStyle name="Total 3 6 2 2 6" xfId="57533"/>
    <cellStyle name="Total 3 6 2 2 7" xfId="57534"/>
    <cellStyle name="Total 3 6 2 2 8" xfId="57535"/>
    <cellStyle name="Total 3 6 2 2 9" xfId="57536"/>
    <cellStyle name="Total 3 6 2 3" xfId="57537"/>
    <cellStyle name="Total 3 6 2 3 10" xfId="57538"/>
    <cellStyle name="Total 3 6 2 3 11" xfId="57539"/>
    <cellStyle name="Total 3 6 2 3 2" xfId="57540"/>
    <cellStyle name="Total 3 6 2 3 3" xfId="57541"/>
    <cellStyle name="Total 3 6 2 3 4" xfId="57542"/>
    <cellStyle name="Total 3 6 2 3 5" xfId="57543"/>
    <cellStyle name="Total 3 6 2 3 6" xfId="57544"/>
    <cellStyle name="Total 3 6 2 3 7" xfId="57545"/>
    <cellStyle name="Total 3 6 2 3 8" xfId="57546"/>
    <cellStyle name="Total 3 6 2 3 9" xfId="57547"/>
    <cellStyle name="Total 3 6 2 4" xfId="57548"/>
    <cellStyle name="Total 3 6 2 5" xfId="57549"/>
    <cellStyle name="Total 3 6 2 6" xfId="57550"/>
    <cellStyle name="Total 3 6 2 7" xfId="57551"/>
    <cellStyle name="Total 3 6 2 8" xfId="57552"/>
    <cellStyle name="Total 3 6 2 9" xfId="57553"/>
    <cellStyle name="Total 3 6 3" xfId="57554"/>
    <cellStyle name="Total 3 6 3 10" xfId="57555"/>
    <cellStyle name="Total 3 6 3 11" xfId="57556"/>
    <cellStyle name="Total 3 6 3 2" xfId="57557"/>
    <cellStyle name="Total 3 6 3 2 10" xfId="57558"/>
    <cellStyle name="Total 3 6 3 2 11" xfId="57559"/>
    <cellStyle name="Total 3 6 3 2 2" xfId="57560"/>
    <cellStyle name="Total 3 6 3 2 3" xfId="57561"/>
    <cellStyle name="Total 3 6 3 2 4" xfId="57562"/>
    <cellStyle name="Total 3 6 3 2 5" xfId="57563"/>
    <cellStyle name="Total 3 6 3 2 6" xfId="57564"/>
    <cellStyle name="Total 3 6 3 2 7" xfId="57565"/>
    <cellStyle name="Total 3 6 3 2 8" xfId="57566"/>
    <cellStyle name="Total 3 6 3 2 9" xfId="57567"/>
    <cellStyle name="Total 3 6 3 3" xfId="57568"/>
    <cellStyle name="Total 3 6 3 4" xfId="57569"/>
    <cellStyle name="Total 3 6 3 5" xfId="57570"/>
    <cellStyle name="Total 3 6 3 6" xfId="57571"/>
    <cellStyle name="Total 3 6 3 7" xfId="57572"/>
    <cellStyle name="Total 3 6 3 8" xfId="57573"/>
    <cellStyle name="Total 3 6 3 9" xfId="57574"/>
    <cellStyle name="Total 3 6 4" xfId="57575"/>
    <cellStyle name="Total 3 6 4 10" xfId="57576"/>
    <cellStyle name="Total 3 6 4 11" xfId="57577"/>
    <cellStyle name="Total 3 6 4 2" xfId="57578"/>
    <cellStyle name="Total 3 6 4 3" xfId="57579"/>
    <cellStyle name="Total 3 6 4 4" xfId="57580"/>
    <cellStyle name="Total 3 6 4 5" xfId="57581"/>
    <cellStyle name="Total 3 6 4 6" xfId="57582"/>
    <cellStyle name="Total 3 6 4 7" xfId="57583"/>
    <cellStyle name="Total 3 6 4 8" xfId="57584"/>
    <cellStyle name="Total 3 6 4 9" xfId="57585"/>
    <cellStyle name="Total 3 6 5" xfId="57586"/>
    <cellStyle name="Total 3 6 6" xfId="57587"/>
    <cellStyle name="Total 3 6 7" xfId="57588"/>
    <cellStyle name="Total 3 6 8" xfId="57589"/>
    <cellStyle name="Total 3 6 9" xfId="57590"/>
    <cellStyle name="Total 3 7" xfId="57591"/>
    <cellStyle name="Total 3 7 10" xfId="57592"/>
    <cellStyle name="Total 3 7 11" xfId="57593"/>
    <cellStyle name="Total 3 7 12" xfId="57594"/>
    <cellStyle name="Total 3 7 13" xfId="57595"/>
    <cellStyle name="Total 3 7 2" xfId="57596"/>
    <cellStyle name="Total 3 7 2 10" xfId="57597"/>
    <cellStyle name="Total 3 7 2 11" xfId="57598"/>
    <cellStyle name="Total 3 7 2 12" xfId="57599"/>
    <cellStyle name="Total 3 7 2 2" xfId="57600"/>
    <cellStyle name="Total 3 7 2 2 10" xfId="57601"/>
    <cellStyle name="Total 3 7 2 2 11" xfId="57602"/>
    <cellStyle name="Total 3 7 2 2 2" xfId="57603"/>
    <cellStyle name="Total 3 7 2 2 2 10" xfId="57604"/>
    <cellStyle name="Total 3 7 2 2 2 11" xfId="57605"/>
    <cellStyle name="Total 3 7 2 2 2 2" xfId="57606"/>
    <cellStyle name="Total 3 7 2 2 2 3" xfId="57607"/>
    <cellStyle name="Total 3 7 2 2 2 4" xfId="57608"/>
    <cellStyle name="Total 3 7 2 2 2 5" xfId="57609"/>
    <cellStyle name="Total 3 7 2 2 2 6" xfId="57610"/>
    <cellStyle name="Total 3 7 2 2 2 7" xfId="57611"/>
    <cellStyle name="Total 3 7 2 2 2 8" xfId="57612"/>
    <cellStyle name="Total 3 7 2 2 2 9" xfId="57613"/>
    <cellStyle name="Total 3 7 2 2 3" xfId="57614"/>
    <cellStyle name="Total 3 7 2 2 4" xfId="57615"/>
    <cellStyle name="Total 3 7 2 2 5" xfId="57616"/>
    <cellStyle name="Total 3 7 2 2 6" xfId="57617"/>
    <cellStyle name="Total 3 7 2 2 7" xfId="57618"/>
    <cellStyle name="Total 3 7 2 2 8" xfId="57619"/>
    <cellStyle name="Total 3 7 2 2 9" xfId="57620"/>
    <cellStyle name="Total 3 7 2 3" xfId="57621"/>
    <cellStyle name="Total 3 7 2 3 10" xfId="57622"/>
    <cellStyle name="Total 3 7 2 3 11" xfId="57623"/>
    <cellStyle name="Total 3 7 2 3 2" xfId="57624"/>
    <cellStyle name="Total 3 7 2 3 3" xfId="57625"/>
    <cellStyle name="Total 3 7 2 3 4" xfId="57626"/>
    <cellStyle name="Total 3 7 2 3 5" xfId="57627"/>
    <cellStyle name="Total 3 7 2 3 6" xfId="57628"/>
    <cellStyle name="Total 3 7 2 3 7" xfId="57629"/>
    <cellStyle name="Total 3 7 2 3 8" xfId="57630"/>
    <cellStyle name="Total 3 7 2 3 9" xfId="57631"/>
    <cellStyle name="Total 3 7 2 4" xfId="57632"/>
    <cellStyle name="Total 3 7 2 5" xfId="57633"/>
    <cellStyle name="Total 3 7 2 6" xfId="57634"/>
    <cellStyle name="Total 3 7 2 7" xfId="57635"/>
    <cellStyle name="Total 3 7 2 8" xfId="57636"/>
    <cellStyle name="Total 3 7 2 9" xfId="57637"/>
    <cellStyle name="Total 3 7 3" xfId="57638"/>
    <cellStyle name="Total 3 7 3 10" xfId="57639"/>
    <cellStyle name="Total 3 7 3 11" xfId="57640"/>
    <cellStyle name="Total 3 7 3 2" xfId="57641"/>
    <cellStyle name="Total 3 7 3 2 10" xfId="57642"/>
    <cellStyle name="Total 3 7 3 2 11" xfId="57643"/>
    <cellStyle name="Total 3 7 3 2 2" xfId="57644"/>
    <cellStyle name="Total 3 7 3 2 3" xfId="57645"/>
    <cellStyle name="Total 3 7 3 2 4" xfId="57646"/>
    <cellStyle name="Total 3 7 3 2 5" xfId="57647"/>
    <cellStyle name="Total 3 7 3 2 6" xfId="57648"/>
    <cellStyle name="Total 3 7 3 2 7" xfId="57649"/>
    <cellStyle name="Total 3 7 3 2 8" xfId="57650"/>
    <cellStyle name="Total 3 7 3 2 9" xfId="57651"/>
    <cellStyle name="Total 3 7 3 3" xfId="57652"/>
    <cellStyle name="Total 3 7 3 4" xfId="57653"/>
    <cellStyle name="Total 3 7 3 5" xfId="57654"/>
    <cellStyle name="Total 3 7 3 6" xfId="57655"/>
    <cellStyle name="Total 3 7 3 7" xfId="57656"/>
    <cellStyle name="Total 3 7 3 8" xfId="57657"/>
    <cellStyle name="Total 3 7 3 9" xfId="57658"/>
    <cellStyle name="Total 3 7 4" xfId="57659"/>
    <cellStyle name="Total 3 7 4 10" xfId="57660"/>
    <cellStyle name="Total 3 7 4 11" xfId="57661"/>
    <cellStyle name="Total 3 7 4 2" xfId="57662"/>
    <cellStyle name="Total 3 7 4 3" xfId="57663"/>
    <cellStyle name="Total 3 7 4 4" xfId="57664"/>
    <cellStyle name="Total 3 7 4 5" xfId="57665"/>
    <cellStyle name="Total 3 7 4 6" xfId="57666"/>
    <cellStyle name="Total 3 7 4 7" xfId="57667"/>
    <cellStyle name="Total 3 7 4 8" xfId="57668"/>
    <cellStyle name="Total 3 7 4 9" xfId="57669"/>
    <cellStyle name="Total 3 7 5" xfId="57670"/>
    <cellStyle name="Total 3 7 6" xfId="57671"/>
    <cellStyle name="Total 3 7 7" xfId="57672"/>
    <cellStyle name="Total 3 7 8" xfId="57673"/>
    <cellStyle name="Total 3 7 9" xfId="57674"/>
    <cellStyle name="Total 3 8" xfId="57675"/>
    <cellStyle name="Total 3 8 10" xfId="57676"/>
    <cellStyle name="Total 3 8 11" xfId="57677"/>
    <cellStyle name="Total 3 8 12" xfId="57678"/>
    <cellStyle name="Total 3 8 13" xfId="57679"/>
    <cellStyle name="Total 3 8 2" xfId="57680"/>
    <cellStyle name="Total 3 8 2 10" xfId="57681"/>
    <cellStyle name="Total 3 8 2 11" xfId="57682"/>
    <cellStyle name="Total 3 8 2 12" xfId="57683"/>
    <cellStyle name="Total 3 8 2 2" xfId="57684"/>
    <cellStyle name="Total 3 8 2 2 10" xfId="57685"/>
    <cellStyle name="Total 3 8 2 2 11" xfId="57686"/>
    <cellStyle name="Total 3 8 2 2 2" xfId="57687"/>
    <cellStyle name="Total 3 8 2 2 2 10" xfId="57688"/>
    <cellStyle name="Total 3 8 2 2 2 11" xfId="57689"/>
    <cellStyle name="Total 3 8 2 2 2 2" xfId="57690"/>
    <cellStyle name="Total 3 8 2 2 2 3" xfId="57691"/>
    <cellStyle name="Total 3 8 2 2 2 4" xfId="57692"/>
    <cellStyle name="Total 3 8 2 2 2 5" xfId="57693"/>
    <cellStyle name="Total 3 8 2 2 2 6" xfId="57694"/>
    <cellStyle name="Total 3 8 2 2 2 7" xfId="57695"/>
    <cellStyle name="Total 3 8 2 2 2 8" xfId="57696"/>
    <cellStyle name="Total 3 8 2 2 2 9" xfId="57697"/>
    <cellStyle name="Total 3 8 2 2 3" xfId="57698"/>
    <cellStyle name="Total 3 8 2 2 4" xfId="57699"/>
    <cellStyle name="Total 3 8 2 2 5" xfId="57700"/>
    <cellStyle name="Total 3 8 2 2 6" xfId="57701"/>
    <cellStyle name="Total 3 8 2 2 7" xfId="57702"/>
    <cellStyle name="Total 3 8 2 2 8" xfId="57703"/>
    <cellStyle name="Total 3 8 2 2 9" xfId="57704"/>
    <cellStyle name="Total 3 8 2 3" xfId="57705"/>
    <cellStyle name="Total 3 8 2 3 10" xfId="57706"/>
    <cellStyle name="Total 3 8 2 3 11" xfId="57707"/>
    <cellStyle name="Total 3 8 2 3 2" xfId="57708"/>
    <cellStyle name="Total 3 8 2 3 3" xfId="57709"/>
    <cellStyle name="Total 3 8 2 3 4" xfId="57710"/>
    <cellStyle name="Total 3 8 2 3 5" xfId="57711"/>
    <cellStyle name="Total 3 8 2 3 6" xfId="57712"/>
    <cellStyle name="Total 3 8 2 3 7" xfId="57713"/>
    <cellStyle name="Total 3 8 2 3 8" xfId="57714"/>
    <cellStyle name="Total 3 8 2 3 9" xfId="57715"/>
    <cellStyle name="Total 3 8 2 4" xfId="57716"/>
    <cellStyle name="Total 3 8 2 5" xfId="57717"/>
    <cellStyle name="Total 3 8 2 6" xfId="57718"/>
    <cellStyle name="Total 3 8 2 7" xfId="57719"/>
    <cellStyle name="Total 3 8 2 8" xfId="57720"/>
    <cellStyle name="Total 3 8 2 9" xfId="57721"/>
    <cellStyle name="Total 3 8 3" xfId="57722"/>
    <cellStyle name="Total 3 8 3 10" xfId="57723"/>
    <cellStyle name="Total 3 8 3 11" xfId="57724"/>
    <cellStyle name="Total 3 8 3 2" xfId="57725"/>
    <cellStyle name="Total 3 8 3 2 10" xfId="57726"/>
    <cellStyle name="Total 3 8 3 2 11" xfId="57727"/>
    <cellStyle name="Total 3 8 3 2 2" xfId="57728"/>
    <cellStyle name="Total 3 8 3 2 3" xfId="57729"/>
    <cellStyle name="Total 3 8 3 2 4" xfId="57730"/>
    <cellStyle name="Total 3 8 3 2 5" xfId="57731"/>
    <cellStyle name="Total 3 8 3 2 6" xfId="57732"/>
    <cellStyle name="Total 3 8 3 2 7" xfId="57733"/>
    <cellStyle name="Total 3 8 3 2 8" xfId="57734"/>
    <cellStyle name="Total 3 8 3 2 9" xfId="57735"/>
    <cellStyle name="Total 3 8 3 3" xfId="57736"/>
    <cellStyle name="Total 3 8 3 4" xfId="57737"/>
    <cellStyle name="Total 3 8 3 5" xfId="57738"/>
    <cellStyle name="Total 3 8 3 6" xfId="57739"/>
    <cellStyle name="Total 3 8 3 7" xfId="57740"/>
    <cellStyle name="Total 3 8 3 8" xfId="57741"/>
    <cellStyle name="Total 3 8 3 9" xfId="57742"/>
    <cellStyle name="Total 3 8 4" xfId="57743"/>
    <cellStyle name="Total 3 8 4 10" xfId="57744"/>
    <cellStyle name="Total 3 8 4 11" xfId="57745"/>
    <cellStyle name="Total 3 8 4 2" xfId="57746"/>
    <cellStyle name="Total 3 8 4 3" xfId="57747"/>
    <cellStyle name="Total 3 8 4 4" xfId="57748"/>
    <cellStyle name="Total 3 8 4 5" xfId="57749"/>
    <cellStyle name="Total 3 8 4 6" xfId="57750"/>
    <cellStyle name="Total 3 8 4 7" xfId="57751"/>
    <cellStyle name="Total 3 8 4 8" xfId="57752"/>
    <cellStyle name="Total 3 8 4 9" xfId="57753"/>
    <cellStyle name="Total 3 8 5" xfId="57754"/>
    <cellStyle name="Total 3 8 6" xfId="57755"/>
    <cellStyle name="Total 3 8 7" xfId="57756"/>
    <cellStyle name="Total 3 8 8" xfId="57757"/>
    <cellStyle name="Total 3 8 9" xfId="57758"/>
    <cellStyle name="Total 3 9" xfId="57759"/>
    <cellStyle name="Total 3 9 10" xfId="57760"/>
    <cellStyle name="Total 3 9 11" xfId="57761"/>
    <cellStyle name="Total 3 9 12" xfId="57762"/>
    <cellStyle name="Total 3 9 2" xfId="57763"/>
    <cellStyle name="Total 3 9 2 10" xfId="57764"/>
    <cellStyle name="Total 3 9 2 11" xfId="57765"/>
    <cellStyle name="Total 3 9 2 2" xfId="57766"/>
    <cellStyle name="Total 3 9 2 2 10" xfId="57767"/>
    <cellStyle name="Total 3 9 2 2 11" xfId="57768"/>
    <cellStyle name="Total 3 9 2 2 2" xfId="57769"/>
    <cellStyle name="Total 3 9 2 2 3" xfId="57770"/>
    <cellStyle name="Total 3 9 2 2 4" xfId="57771"/>
    <cellStyle name="Total 3 9 2 2 5" xfId="57772"/>
    <cellStyle name="Total 3 9 2 2 6" xfId="57773"/>
    <cellStyle name="Total 3 9 2 2 7" xfId="57774"/>
    <cellStyle name="Total 3 9 2 2 8" xfId="57775"/>
    <cellStyle name="Total 3 9 2 2 9" xfId="57776"/>
    <cellStyle name="Total 3 9 2 3" xfId="57777"/>
    <cellStyle name="Total 3 9 2 4" xfId="57778"/>
    <cellStyle name="Total 3 9 2 5" xfId="57779"/>
    <cellStyle name="Total 3 9 2 6" xfId="57780"/>
    <cellStyle name="Total 3 9 2 7" xfId="57781"/>
    <cellStyle name="Total 3 9 2 8" xfId="57782"/>
    <cellStyle name="Total 3 9 2 9" xfId="57783"/>
    <cellStyle name="Total 3 9 3" xfId="57784"/>
    <cellStyle name="Total 3 9 3 10" xfId="57785"/>
    <cellStyle name="Total 3 9 3 11" xfId="57786"/>
    <cellStyle name="Total 3 9 3 2" xfId="57787"/>
    <cellStyle name="Total 3 9 3 3" xfId="57788"/>
    <cellStyle name="Total 3 9 3 4" xfId="57789"/>
    <cellStyle name="Total 3 9 3 5" xfId="57790"/>
    <cellStyle name="Total 3 9 3 6" xfId="57791"/>
    <cellStyle name="Total 3 9 3 7" xfId="57792"/>
    <cellStyle name="Total 3 9 3 8" xfId="57793"/>
    <cellStyle name="Total 3 9 3 9" xfId="57794"/>
    <cellStyle name="Total 3 9 4" xfId="57795"/>
    <cellStyle name="Total 3 9 5" xfId="57796"/>
    <cellStyle name="Total 3 9 6" xfId="57797"/>
    <cellStyle name="Total 3 9 7" xfId="57798"/>
    <cellStyle name="Total 3 9 8" xfId="57799"/>
    <cellStyle name="Total 3 9 9" xfId="57800"/>
    <cellStyle name="Total 4" xfId="57801"/>
    <cellStyle name="Total 4 10" xfId="57802"/>
    <cellStyle name="Total 4 10 10" xfId="57803"/>
    <cellStyle name="Total 4 10 11" xfId="57804"/>
    <cellStyle name="Total 4 10 2" xfId="57805"/>
    <cellStyle name="Total 4 10 3" xfId="57806"/>
    <cellStyle name="Total 4 10 4" xfId="57807"/>
    <cellStyle name="Total 4 10 5" xfId="57808"/>
    <cellStyle name="Total 4 10 6" xfId="57809"/>
    <cellStyle name="Total 4 10 7" xfId="57810"/>
    <cellStyle name="Total 4 10 8" xfId="57811"/>
    <cellStyle name="Total 4 10 9" xfId="57812"/>
    <cellStyle name="Total 4 11" xfId="57813"/>
    <cellStyle name="Total 4 12" xfId="57814"/>
    <cellStyle name="Total 4 2" xfId="57815"/>
    <cellStyle name="Total 4 2 10" xfId="57816"/>
    <cellStyle name="Total 4 2 11" xfId="57817"/>
    <cellStyle name="Total 4 2 12" xfId="57818"/>
    <cellStyle name="Total 4 2 13" xfId="57819"/>
    <cellStyle name="Total 4 2 2" xfId="57820"/>
    <cellStyle name="Total 4 2 2 10" xfId="57821"/>
    <cellStyle name="Total 4 2 2 11" xfId="57822"/>
    <cellStyle name="Total 4 2 2 12" xfId="57823"/>
    <cellStyle name="Total 4 2 2 2" xfId="57824"/>
    <cellStyle name="Total 4 2 2 2 10" xfId="57825"/>
    <cellStyle name="Total 4 2 2 2 11" xfId="57826"/>
    <cellStyle name="Total 4 2 2 2 2" xfId="57827"/>
    <cellStyle name="Total 4 2 2 2 2 10" xfId="57828"/>
    <cellStyle name="Total 4 2 2 2 2 11" xfId="57829"/>
    <cellStyle name="Total 4 2 2 2 2 2" xfId="57830"/>
    <cellStyle name="Total 4 2 2 2 2 3" xfId="57831"/>
    <cellStyle name="Total 4 2 2 2 2 4" xfId="57832"/>
    <cellStyle name="Total 4 2 2 2 2 5" xfId="57833"/>
    <cellStyle name="Total 4 2 2 2 2 6" xfId="57834"/>
    <cellStyle name="Total 4 2 2 2 2 7" xfId="57835"/>
    <cellStyle name="Total 4 2 2 2 2 8" xfId="57836"/>
    <cellStyle name="Total 4 2 2 2 2 9" xfId="57837"/>
    <cellStyle name="Total 4 2 2 2 3" xfId="57838"/>
    <cellStyle name="Total 4 2 2 2 4" xfId="57839"/>
    <cellStyle name="Total 4 2 2 2 5" xfId="57840"/>
    <cellStyle name="Total 4 2 2 2 6" xfId="57841"/>
    <cellStyle name="Total 4 2 2 2 7" xfId="57842"/>
    <cellStyle name="Total 4 2 2 2 8" xfId="57843"/>
    <cellStyle name="Total 4 2 2 2 9" xfId="57844"/>
    <cellStyle name="Total 4 2 2 3" xfId="57845"/>
    <cellStyle name="Total 4 2 2 3 10" xfId="57846"/>
    <cellStyle name="Total 4 2 2 3 11" xfId="57847"/>
    <cellStyle name="Total 4 2 2 3 2" xfId="57848"/>
    <cellStyle name="Total 4 2 2 3 3" xfId="57849"/>
    <cellStyle name="Total 4 2 2 3 4" xfId="57850"/>
    <cellStyle name="Total 4 2 2 3 5" xfId="57851"/>
    <cellStyle name="Total 4 2 2 3 6" xfId="57852"/>
    <cellStyle name="Total 4 2 2 3 7" xfId="57853"/>
    <cellStyle name="Total 4 2 2 3 8" xfId="57854"/>
    <cellStyle name="Total 4 2 2 3 9" xfId="57855"/>
    <cellStyle name="Total 4 2 2 4" xfId="57856"/>
    <cellStyle name="Total 4 2 2 5" xfId="57857"/>
    <cellStyle name="Total 4 2 2 6" xfId="57858"/>
    <cellStyle name="Total 4 2 2 7" xfId="57859"/>
    <cellStyle name="Total 4 2 2 8" xfId="57860"/>
    <cellStyle name="Total 4 2 2 9" xfId="57861"/>
    <cellStyle name="Total 4 2 3" xfId="57862"/>
    <cellStyle name="Total 4 2 3 10" xfId="57863"/>
    <cellStyle name="Total 4 2 3 11" xfId="57864"/>
    <cellStyle name="Total 4 2 3 2" xfId="57865"/>
    <cellStyle name="Total 4 2 3 2 10" xfId="57866"/>
    <cellStyle name="Total 4 2 3 2 11" xfId="57867"/>
    <cellStyle name="Total 4 2 3 2 2" xfId="57868"/>
    <cellStyle name="Total 4 2 3 2 3" xfId="57869"/>
    <cellStyle name="Total 4 2 3 2 4" xfId="57870"/>
    <cellStyle name="Total 4 2 3 2 5" xfId="57871"/>
    <cellStyle name="Total 4 2 3 2 6" xfId="57872"/>
    <cellStyle name="Total 4 2 3 2 7" xfId="57873"/>
    <cellStyle name="Total 4 2 3 2 8" xfId="57874"/>
    <cellStyle name="Total 4 2 3 2 9" xfId="57875"/>
    <cellStyle name="Total 4 2 3 3" xfId="57876"/>
    <cellStyle name="Total 4 2 3 4" xfId="57877"/>
    <cellStyle name="Total 4 2 3 5" xfId="57878"/>
    <cellStyle name="Total 4 2 3 6" xfId="57879"/>
    <cellStyle name="Total 4 2 3 7" xfId="57880"/>
    <cellStyle name="Total 4 2 3 8" xfId="57881"/>
    <cellStyle name="Total 4 2 3 9" xfId="57882"/>
    <cellStyle name="Total 4 2 4" xfId="57883"/>
    <cellStyle name="Total 4 2 4 10" xfId="57884"/>
    <cellStyle name="Total 4 2 4 11" xfId="57885"/>
    <cellStyle name="Total 4 2 4 2" xfId="57886"/>
    <cellStyle name="Total 4 2 4 3" xfId="57887"/>
    <cellStyle name="Total 4 2 4 4" xfId="57888"/>
    <cellStyle name="Total 4 2 4 5" xfId="57889"/>
    <cellStyle name="Total 4 2 4 6" xfId="57890"/>
    <cellStyle name="Total 4 2 4 7" xfId="57891"/>
    <cellStyle name="Total 4 2 4 8" xfId="57892"/>
    <cellStyle name="Total 4 2 4 9" xfId="57893"/>
    <cellStyle name="Total 4 2 5" xfId="57894"/>
    <cellStyle name="Total 4 2 6" xfId="57895"/>
    <cellStyle name="Total 4 2 7" xfId="57896"/>
    <cellStyle name="Total 4 2 8" xfId="57897"/>
    <cellStyle name="Total 4 2 9" xfId="57898"/>
    <cellStyle name="Total 4 3" xfId="57899"/>
    <cellStyle name="Total 4 3 10" xfId="57900"/>
    <cellStyle name="Total 4 3 11" xfId="57901"/>
    <cellStyle name="Total 4 3 12" xfId="57902"/>
    <cellStyle name="Total 4 3 13" xfId="57903"/>
    <cellStyle name="Total 4 3 2" xfId="57904"/>
    <cellStyle name="Total 4 3 2 10" xfId="57905"/>
    <cellStyle name="Total 4 3 2 11" xfId="57906"/>
    <cellStyle name="Total 4 3 2 12" xfId="57907"/>
    <cellStyle name="Total 4 3 2 2" xfId="57908"/>
    <cellStyle name="Total 4 3 2 2 10" xfId="57909"/>
    <cellStyle name="Total 4 3 2 2 11" xfId="57910"/>
    <cellStyle name="Total 4 3 2 2 2" xfId="57911"/>
    <cellStyle name="Total 4 3 2 2 2 10" xfId="57912"/>
    <cellStyle name="Total 4 3 2 2 2 11" xfId="57913"/>
    <cellStyle name="Total 4 3 2 2 2 2" xfId="57914"/>
    <cellStyle name="Total 4 3 2 2 2 3" xfId="57915"/>
    <cellStyle name="Total 4 3 2 2 2 4" xfId="57916"/>
    <cellStyle name="Total 4 3 2 2 2 5" xfId="57917"/>
    <cellStyle name="Total 4 3 2 2 2 6" xfId="57918"/>
    <cellStyle name="Total 4 3 2 2 2 7" xfId="57919"/>
    <cellStyle name="Total 4 3 2 2 2 8" xfId="57920"/>
    <cellStyle name="Total 4 3 2 2 2 9" xfId="57921"/>
    <cellStyle name="Total 4 3 2 2 3" xfId="57922"/>
    <cellStyle name="Total 4 3 2 2 4" xfId="57923"/>
    <cellStyle name="Total 4 3 2 2 5" xfId="57924"/>
    <cellStyle name="Total 4 3 2 2 6" xfId="57925"/>
    <cellStyle name="Total 4 3 2 2 7" xfId="57926"/>
    <cellStyle name="Total 4 3 2 2 8" xfId="57927"/>
    <cellStyle name="Total 4 3 2 2 9" xfId="57928"/>
    <cellStyle name="Total 4 3 2 3" xfId="57929"/>
    <cellStyle name="Total 4 3 2 3 10" xfId="57930"/>
    <cellStyle name="Total 4 3 2 3 11" xfId="57931"/>
    <cellStyle name="Total 4 3 2 3 2" xfId="57932"/>
    <cellStyle name="Total 4 3 2 3 3" xfId="57933"/>
    <cellStyle name="Total 4 3 2 3 4" xfId="57934"/>
    <cellStyle name="Total 4 3 2 3 5" xfId="57935"/>
    <cellStyle name="Total 4 3 2 3 6" xfId="57936"/>
    <cellStyle name="Total 4 3 2 3 7" xfId="57937"/>
    <cellStyle name="Total 4 3 2 3 8" xfId="57938"/>
    <cellStyle name="Total 4 3 2 3 9" xfId="57939"/>
    <cellStyle name="Total 4 3 2 4" xfId="57940"/>
    <cellStyle name="Total 4 3 2 5" xfId="57941"/>
    <cellStyle name="Total 4 3 2 6" xfId="57942"/>
    <cellStyle name="Total 4 3 2 7" xfId="57943"/>
    <cellStyle name="Total 4 3 2 8" xfId="57944"/>
    <cellStyle name="Total 4 3 2 9" xfId="57945"/>
    <cellStyle name="Total 4 3 3" xfId="57946"/>
    <cellStyle name="Total 4 3 3 10" xfId="57947"/>
    <cellStyle name="Total 4 3 3 11" xfId="57948"/>
    <cellStyle name="Total 4 3 3 2" xfId="57949"/>
    <cellStyle name="Total 4 3 3 2 10" xfId="57950"/>
    <cellStyle name="Total 4 3 3 2 11" xfId="57951"/>
    <cellStyle name="Total 4 3 3 2 2" xfId="57952"/>
    <cellStyle name="Total 4 3 3 2 3" xfId="57953"/>
    <cellStyle name="Total 4 3 3 2 4" xfId="57954"/>
    <cellStyle name="Total 4 3 3 2 5" xfId="57955"/>
    <cellStyle name="Total 4 3 3 2 6" xfId="57956"/>
    <cellStyle name="Total 4 3 3 2 7" xfId="57957"/>
    <cellStyle name="Total 4 3 3 2 8" xfId="57958"/>
    <cellStyle name="Total 4 3 3 2 9" xfId="57959"/>
    <cellStyle name="Total 4 3 3 3" xfId="57960"/>
    <cellStyle name="Total 4 3 3 4" xfId="57961"/>
    <cellStyle name="Total 4 3 3 5" xfId="57962"/>
    <cellStyle name="Total 4 3 3 6" xfId="57963"/>
    <cellStyle name="Total 4 3 3 7" xfId="57964"/>
    <cellStyle name="Total 4 3 3 8" xfId="57965"/>
    <cellStyle name="Total 4 3 3 9" xfId="57966"/>
    <cellStyle name="Total 4 3 4" xfId="57967"/>
    <cellStyle name="Total 4 3 4 10" xfId="57968"/>
    <cellStyle name="Total 4 3 4 11" xfId="57969"/>
    <cellStyle name="Total 4 3 4 2" xfId="57970"/>
    <cellStyle name="Total 4 3 4 3" xfId="57971"/>
    <cellStyle name="Total 4 3 4 4" xfId="57972"/>
    <cellStyle name="Total 4 3 4 5" xfId="57973"/>
    <cellStyle name="Total 4 3 4 6" xfId="57974"/>
    <cellStyle name="Total 4 3 4 7" xfId="57975"/>
    <cellStyle name="Total 4 3 4 8" xfId="57976"/>
    <cellStyle name="Total 4 3 4 9" xfId="57977"/>
    <cellStyle name="Total 4 3 5" xfId="57978"/>
    <cellStyle name="Total 4 3 6" xfId="57979"/>
    <cellStyle name="Total 4 3 7" xfId="57980"/>
    <cellStyle name="Total 4 3 8" xfId="57981"/>
    <cellStyle name="Total 4 3 9" xfId="57982"/>
    <cellStyle name="Total 4 4" xfId="57983"/>
    <cellStyle name="Total 4 4 10" xfId="57984"/>
    <cellStyle name="Total 4 4 11" xfId="57985"/>
    <cellStyle name="Total 4 4 12" xfId="57986"/>
    <cellStyle name="Total 4 4 13" xfId="57987"/>
    <cellStyle name="Total 4 4 2" xfId="57988"/>
    <cellStyle name="Total 4 4 2 10" xfId="57989"/>
    <cellStyle name="Total 4 4 2 11" xfId="57990"/>
    <cellStyle name="Total 4 4 2 12" xfId="57991"/>
    <cellStyle name="Total 4 4 2 2" xfId="57992"/>
    <cellStyle name="Total 4 4 2 2 10" xfId="57993"/>
    <cellStyle name="Total 4 4 2 2 11" xfId="57994"/>
    <cellStyle name="Total 4 4 2 2 2" xfId="57995"/>
    <cellStyle name="Total 4 4 2 2 2 10" xfId="57996"/>
    <cellStyle name="Total 4 4 2 2 2 11" xfId="57997"/>
    <cellStyle name="Total 4 4 2 2 2 2" xfId="57998"/>
    <cellStyle name="Total 4 4 2 2 2 3" xfId="57999"/>
    <cellStyle name="Total 4 4 2 2 2 4" xfId="58000"/>
    <cellStyle name="Total 4 4 2 2 2 5" xfId="58001"/>
    <cellStyle name="Total 4 4 2 2 2 6" xfId="58002"/>
    <cellStyle name="Total 4 4 2 2 2 7" xfId="58003"/>
    <cellStyle name="Total 4 4 2 2 2 8" xfId="58004"/>
    <cellStyle name="Total 4 4 2 2 2 9" xfId="58005"/>
    <cellStyle name="Total 4 4 2 2 3" xfId="58006"/>
    <cellStyle name="Total 4 4 2 2 4" xfId="58007"/>
    <cellStyle name="Total 4 4 2 2 5" xfId="58008"/>
    <cellStyle name="Total 4 4 2 2 6" xfId="58009"/>
    <cellStyle name="Total 4 4 2 2 7" xfId="58010"/>
    <cellStyle name="Total 4 4 2 2 8" xfId="58011"/>
    <cellStyle name="Total 4 4 2 2 9" xfId="58012"/>
    <cellStyle name="Total 4 4 2 3" xfId="58013"/>
    <cellStyle name="Total 4 4 2 3 10" xfId="58014"/>
    <cellStyle name="Total 4 4 2 3 11" xfId="58015"/>
    <cellStyle name="Total 4 4 2 3 2" xfId="58016"/>
    <cellStyle name="Total 4 4 2 3 3" xfId="58017"/>
    <cellStyle name="Total 4 4 2 3 4" xfId="58018"/>
    <cellStyle name="Total 4 4 2 3 5" xfId="58019"/>
    <cellStyle name="Total 4 4 2 3 6" xfId="58020"/>
    <cellStyle name="Total 4 4 2 3 7" xfId="58021"/>
    <cellStyle name="Total 4 4 2 3 8" xfId="58022"/>
    <cellStyle name="Total 4 4 2 3 9" xfId="58023"/>
    <cellStyle name="Total 4 4 2 4" xfId="58024"/>
    <cellStyle name="Total 4 4 2 5" xfId="58025"/>
    <cellStyle name="Total 4 4 2 6" xfId="58026"/>
    <cellStyle name="Total 4 4 2 7" xfId="58027"/>
    <cellStyle name="Total 4 4 2 8" xfId="58028"/>
    <cellStyle name="Total 4 4 2 9" xfId="58029"/>
    <cellStyle name="Total 4 4 3" xfId="58030"/>
    <cellStyle name="Total 4 4 3 10" xfId="58031"/>
    <cellStyle name="Total 4 4 3 11" xfId="58032"/>
    <cellStyle name="Total 4 4 3 2" xfId="58033"/>
    <cellStyle name="Total 4 4 3 2 10" xfId="58034"/>
    <cellStyle name="Total 4 4 3 2 11" xfId="58035"/>
    <cellStyle name="Total 4 4 3 2 2" xfId="58036"/>
    <cellStyle name="Total 4 4 3 2 3" xfId="58037"/>
    <cellStyle name="Total 4 4 3 2 4" xfId="58038"/>
    <cellStyle name="Total 4 4 3 2 5" xfId="58039"/>
    <cellStyle name="Total 4 4 3 2 6" xfId="58040"/>
    <cellStyle name="Total 4 4 3 2 7" xfId="58041"/>
    <cellStyle name="Total 4 4 3 2 8" xfId="58042"/>
    <cellStyle name="Total 4 4 3 2 9" xfId="58043"/>
    <cellStyle name="Total 4 4 3 3" xfId="58044"/>
    <cellStyle name="Total 4 4 3 4" xfId="58045"/>
    <cellStyle name="Total 4 4 3 5" xfId="58046"/>
    <cellStyle name="Total 4 4 3 6" xfId="58047"/>
    <cellStyle name="Total 4 4 3 7" xfId="58048"/>
    <cellStyle name="Total 4 4 3 8" xfId="58049"/>
    <cellStyle name="Total 4 4 3 9" xfId="58050"/>
    <cellStyle name="Total 4 4 4" xfId="58051"/>
    <cellStyle name="Total 4 4 4 10" xfId="58052"/>
    <cellStyle name="Total 4 4 4 11" xfId="58053"/>
    <cellStyle name="Total 4 4 4 2" xfId="58054"/>
    <cellStyle name="Total 4 4 4 3" xfId="58055"/>
    <cellStyle name="Total 4 4 4 4" xfId="58056"/>
    <cellStyle name="Total 4 4 4 5" xfId="58057"/>
    <cellStyle name="Total 4 4 4 6" xfId="58058"/>
    <cellStyle name="Total 4 4 4 7" xfId="58059"/>
    <cellStyle name="Total 4 4 4 8" xfId="58060"/>
    <cellStyle name="Total 4 4 4 9" xfId="58061"/>
    <cellStyle name="Total 4 4 5" xfId="58062"/>
    <cellStyle name="Total 4 4 6" xfId="58063"/>
    <cellStyle name="Total 4 4 7" xfId="58064"/>
    <cellStyle name="Total 4 4 8" xfId="58065"/>
    <cellStyle name="Total 4 4 9" xfId="58066"/>
    <cellStyle name="Total 4 5" xfId="58067"/>
    <cellStyle name="Total 4 5 10" xfId="58068"/>
    <cellStyle name="Total 4 5 11" xfId="58069"/>
    <cellStyle name="Total 4 5 12" xfId="58070"/>
    <cellStyle name="Total 4 5 13" xfId="58071"/>
    <cellStyle name="Total 4 5 2" xfId="58072"/>
    <cellStyle name="Total 4 5 2 10" xfId="58073"/>
    <cellStyle name="Total 4 5 2 11" xfId="58074"/>
    <cellStyle name="Total 4 5 2 12" xfId="58075"/>
    <cellStyle name="Total 4 5 2 2" xfId="58076"/>
    <cellStyle name="Total 4 5 2 2 10" xfId="58077"/>
    <cellStyle name="Total 4 5 2 2 11" xfId="58078"/>
    <cellStyle name="Total 4 5 2 2 2" xfId="58079"/>
    <cellStyle name="Total 4 5 2 2 2 10" xfId="58080"/>
    <cellStyle name="Total 4 5 2 2 2 11" xfId="58081"/>
    <cellStyle name="Total 4 5 2 2 2 2" xfId="58082"/>
    <cellStyle name="Total 4 5 2 2 2 3" xfId="58083"/>
    <cellStyle name="Total 4 5 2 2 2 4" xfId="58084"/>
    <cellStyle name="Total 4 5 2 2 2 5" xfId="58085"/>
    <cellStyle name="Total 4 5 2 2 2 6" xfId="58086"/>
    <cellStyle name="Total 4 5 2 2 2 7" xfId="58087"/>
    <cellStyle name="Total 4 5 2 2 2 8" xfId="58088"/>
    <cellStyle name="Total 4 5 2 2 2 9" xfId="58089"/>
    <cellStyle name="Total 4 5 2 2 3" xfId="58090"/>
    <cellStyle name="Total 4 5 2 2 4" xfId="58091"/>
    <cellStyle name="Total 4 5 2 2 5" xfId="58092"/>
    <cellStyle name="Total 4 5 2 2 6" xfId="58093"/>
    <cellStyle name="Total 4 5 2 2 7" xfId="58094"/>
    <cellStyle name="Total 4 5 2 2 8" xfId="58095"/>
    <cellStyle name="Total 4 5 2 2 9" xfId="58096"/>
    <cellStyle name="Total 4 5 2 3" xfId="58097"/>
    <cellStyle name="Total 4 5 2 3 10" xfId="58098"/>
    <cellStyle name="Total 4 5 2 3 11" xfId="58099"/>
    <cellStyle name="Total 4 5 2 3 2" xfId="58100"/>
    <cellStyle name="Total 4 5 2 3 3" xfId="58101"/>
    <cellStyle name="Total 4 5 2 3 4" xfId="58102"/>
    <cellStyle name="Total 4 5 2 3 5" xfId="58103"/>
    <cellStyle name="Total 4 5 2 3 6" xfId="58104"/>
    <cellStyle name="Total 4 5 2 3 7" xfId="58105"/>
    <cellStyle name="Total 4 5 2 3 8" xfId="58106"/>
    <cellStyle name="Total 4 5 2 3 9" xfId="58107"/>
    <cellStyle name="Total 4 5 2 4" xfId="58108"/>
    <cellStyle name="Total 4 5 2 5" xfId="58109"/>
    <cellStyle name="Total 4 5 2 6" xfId="58110"/>
    <cellStyle name="Total 4 5 2 7" xfId="58111"/>
    <cellStyle name="Total 4 5 2 8" xfId="58112"/>
    <cellStyle name="Total 4 5 2 9" xfId="58113"/>
    <cellStyle name="Total 4 5 3" xfId="58114"/>
    <cellStyle name="Total 4 5 3 10" xfId="58115"/>
    <cellStyle name="Total 4 5 3 11" xfId="58116"/>
    <cellStyle name="Total 4 5 3 2" xfId="58117"/>
    <cellStyle name="Total 4 5 3 2 10" xfId="58118"/>
    <cellStyle name="Total 4 5 3 2 11" xfId="58119"/>
    <cellStyle name="Total 4 5 3 2 2" xfId="58120"/>
    <cellStyle name="Total 4 5 3 2 3" xfId="58121"/>
    <cellStyle name="Total 4 5 3 2 4" xfId="58122"/>
    <cellStyle name="Total 4 5 3 2 5" xfId="58123"/>
    <cellStyle name="Total 4 5 3 2 6" xfId="58124"/>
    <cellStyle name="Total 4 5 3 2 7" xfId="58125"/>
    <cellStyle name="Total 4 5 3 2 8" xfId="58126"/>
    <cellStyle name="Total 4 5 3 2 9" xfId="58127"/>
    <cellStyle name="Total 4 5 3 3" xfId="58128"/>
    <cellStyle name="Total 4 5 3 4" xfId="58129"/>
    <cellStyle name="Total 4 5 3 5" xfId="58130"/>
    <cellStyle name="Total 4 5 3 6" xfId="58131"/>
    <cellStyle name="Total 4 5 3 7" xfId="58132"/>
    <cellStyle name="Total 4 5 3 8" xfId="58133"/>
    <cellStyle name="Total 4 5 3 9" xfId="58134"/>
    <cellStyle name="Total 4 5 4" xfId="58135"/>
    <cellStyle name="Total 4 5 4 10" xfId="58136"/>
    <cellStyle name="Total 4 5 4 11" xfId="58137"/>
    <cellStyle name="Total 4 5 4 2" xfId="58138"/>
    <cellStyle name="Total 4 5 4 3" xfId="58139"/>
    <cellStyle name="Total 4 5 4 4" xfId="58140"/>
    <cellStyle name="Total 4 5 4 5" xfId="58141"/>
    <cellStyle name="Total 4 5 4 6" xfId="58142"/>
    <cellStyle name="Total 4 5 4 7" xfId="58143"/>
    <cellStyle name="Total 4 5 4 8" xfId="58144"/>
    <cellStyle name="Total 4 5 4 9" xfId="58145"/>
    <cellStyle name="Total 4 5 5" xfId="58146"/>
    <cellStyle name="Total 4 5 6" xfId="58147"/>
    <cellStyle name="Total 4 5 7" xfId="58148"/>
    <cellStyle name="Total 4 5 8" xfId="58149"/>
    <cellStyle name="Total 4 5 9" xfId="58150"/>
    <cellStyle name="Total 4 6" xfId="58151"/>
    <cellStyle name="Total 4 6 10" xfId="58152"/>
    <cellStyle name="Total 4 6 11" xfId="58153"/>
    <cellStyle name="Total 4 6 12" xfId="58154"/>
    <cellStyle name="Total 4 6 13" xfId="58155"/>
    <cellStyle name="Total 4 6 2" xfId="58156"/>
    <cellStyle name="Total 4 6 2 10" xfId="58157"/>
    <cellStyle name="Total 4 6 2 11" xfId="58158"/>
    <cellStyle name="Total 4 6 2 12" xfId="58159"/>
    <cellStyle name="Total 4 6 2 2" xfId="58160"/>
    <cellStyle name="Total 4 6 2 2 10" xfId="58161"/>
    <cellStyle name="Total 4 6 2 2 11" xfId="58162"/>
    <cellStyle name="Total 4 6 2 2 2" xfId="58163"/>
    <cellStyle name="Total 4 6 2 2 2 10" xfId="58164"/>
    <cellStyle name="Total 4 6 2 2 2 11" xfId="58165"/>
    <cellStyle name="Total 4 6 2 2 2 2" xfId="58166"/>
    <cellStyle name="Total 4 6 2 2 2 3" xfId="58167"/>
    <cellStyle name="Total 4 6 2 2 2 4" xfId="58168"/>
    <cellStyle name="Total 4 6 2 2 2 5" xfId="58169"/>
    <cellStyle name="Total 4 6 2 2 2 6" xfId="58170"/>
    <cellStyle name="Total 4 6 2 2 2 7" xfId="58171"/>
    <cellStyle name="Total 4 6 2 2 2 8" xfId="58172"/>
    <cellStyle name="Total 4 6 2 2 2 9" xfId="58173"/>
    <cellStyle name="Total 4 6 2 2 3" xfId="58174"/>
    <cellStyle name="Total 4 6 2 2 4" xfId="58175"/>
    <cellStyle name="Total 4 6 2 2 5" xfId="58176"/>
    <cellStyle name="Total 4 6 2 2 6" xfId="58177"/>
    <cellStyle name="Total 4 6 2 2 7" xfId="58178"/>
    <cellStyle name="Total 4 6 2 2 8" xfId="58179"/>
    <cellStyle name="Total 4 6 2 2 9" xfId="58180"/>
    <cellStyle name="Total 4 6 2 3" xfId="58181"/>
    <cellStyle name="Total 4 6 2 3 10" xfId="58182"/>
    <cellStyle name="Total 4 6 2 3 11" xfId="58183"/>
    <cellStyle name="Total 4 6 2 3 2" xfId="58184"/>
    <cellStyle name="Total 4 6 2 3 3" xfId="58185"/>
    <cellStyle name="Total 4 6 2 3 4" xfId="58186"/>
    <cellStyle name="Total 4 6 2 3 5" xfId="58187"/>
    <cellStyle name="Total 4 6 2 3 6" xfId="58188"/>
    <cellStyle name="Total 4 6 2 3 7" xfId="58189"/>
    <cellStyle name="Total 4 6 2 3 8" xfId="58190"/>
    <cellStyle name="Total 4 6 2 3 9" xfId="58191"/>
    <cellStyle name="Total 4 6 2 4" xfId="58192"/>
    <cellStyle name="Total 4 6 2 5" xfId="58193"/>
    <cellStyle name="Total 4 6 2 6" xfId="58194"/>
    <cellStyle name="Total 4 6 2 7" xfId="58195"/>
    <cellStyle name="Total 4 6 2 8" xfId="58196"/>
    <cellStyle name="Total 4 6 2 9" xfId="58197"/>
    <cellStyle name="Total 4 6 3" xfId="58198"/>
    <cellStyle name="Total 4 6 3 10" xfId="58199"/>
    <cellStyle name="Total 4 6 3 11" xfId="58200"/>
    <cellStyle name="Total 4 6 3 2" xfId="58201"/>
    <cellStyle name="Total 4 6 3 2 10" xfId="58202"/>
    <cellStyle name="Total 4 6 3 2 11" xfId="58203"/>
    <cellStyle name="Total 4 6 3 2 2" xfId="58204"/>
    <cellStyle name="Total 4 6 3 2 3" xfId="58205"/>
    <cellStyle name="Total 4 6 3 2 4" xfId="58206"/>
    <cellStyle name="Total 4 6 3 2 5" xfId="58207"/>
    <cellStyle name="Total 4 6 3 2 6" xfId="58208"/>
    <cellStyle name="Total 4 6 3 2 7" xfId="58209"/>
    <cellStyle name="Total 4 6 3 2 8" xfId="58210"/>
    <cellStyle name="Total 4 6 3 2 9" xfId="58211"/>
    <cellStyle name="Total 4 6 3 3" xfId="58212"/>
    <cellStyle name="Total 4 6 3 4" xfId="58213"/>
    <cellStyle name="Total 4 6 3 5" xfId="58214"/>
    <cellStyle name="Total 4 6 3 6" xfId="58215"/>
    <cellStyle name="Total 4 6 3 7" xfId="58216"/>
    <cellStyle name="Total 4 6 3 8" xfId="58217"/>
    <cellStyle name="Total 4 6 3 9" xfId="58218"/>
    <cellStyle name="Total 4 6 4" xfId="58219"/>
    <cellStyle name="Total 4 6 4 10" xfId="58220"/>
    <cellStyle name="Total 4 6 4 11" xfId="58221"/>
    <cellStyle name="Total 4 6 4 2" xfId="58222"/>
    <cellStyle name="Total 4 6 4 3" xfId="58223"/>
    <cellStyle name="Total 4 6 4 4" xfId="58224"/>
    <cellStyle name="Total 4 6 4 5" xfId="58225"/>
    <cellStyle name="Total 4 6 4 6" xfId="58226"/>
    <cellStyle name="Total 4 6 4 7" xfId="58227"/>
    <cellStyle name="Total 4 6 4 8" xfId="58228"/>
    <cellStyle name="Total 4 6 4 9" xfId="58229"/>
    <cellStyle name="Total 4 6 5" xfId="58230"/>
    <cellStyle name="Total 4 6 6" xfId="58231"/>
    <cellStyle name="Total 4 6 7" xfId="58232"/>
    <cellStyle name="Total 4 6 8" xfId="58233"/>
    <cellStyle name="Total 4 6 9" xfId="58234"/>
    <cellStyle name="Total 4 7" xfId="58235"/>
    <cellStyle name="Total 4 7 10" xfId="58236"/>
    <cellStyle name="Total 4 7 11" xfId="58237"/>
    <cellStyle name="Total 4 7 12" xfId="58238"/>
    <cellStyle name="Total 4 7 13" xfId="58239"/>
    <cellStyle name="Total 4 7 2" xfId="58240"/>
    <cellStyle name="Total 4 7 2 10" xfId="58241"/>
    <cellStyle name="Total 4 7 2 11" xfId="58242"/>
    <cellStyle name="Total 4 7 2 12" xfId="58243"/>
    <cellStyle name="Total 4 7 2 2" xfId="58244"/>
    <cellStyle name="Total 4 7 2 2 10" xfId="58245"/>
    <cellStyle name="Total 4 7 2 2 11" xfId="58246"/>
    <cellStyle name="Total 4 7 2 2 2" xfId="58247"/>
    <cellStyle name="Total 4 7 2 2 2 10" xfId="58248"/>
    <cellStyle name="Total 4 7 2 2 2 11" xfId="58249"/>
    <cellStyle name="Total 4 7 2 2 2 2" xfId="58250"/>
    <cellStyle name="Total 4 7 2 2 2 3" xfId="58251"/>
    <cellStyle name="Total 4 7 2 2 2 4" xfId="58252"/>
    <cellStyle name="Total 4 7 2 2 2 5" xfId="58253"/>
    <cellStyle name="Total 4 7 2 2 2 6" xfId="58254"/>
    <cellStyle name="Total 4 7 2 2 2 7" xfId="58255"/>
    <cellStyle name="Total 4 7 2 2 2 8" xfId="58256"/>
    <cellStyle name="Total 4 7 2 2 2 9" xfId="58257"/>
    <cellStyle name="Total 4 7 2 2 3" xfId="58258"/>
    <cellStyle name="Total 4 7 2 2 4" xfId="58259"/>
    <cellStyle name="Total 4 7 2 2 5" xfId="58260"/>
    <cellStyle name="Total 4 7 2 2 6" xfId="58261"/>
    <cellStyle name="Total 4 7 2 2 7" xfId="58262"/>
    <cellStyle name="Total 4 7 2 2 8" xfId="58263"/>
    <cellStyle name="Total 4 7 2 2 9" xfId="58264"/>
    <cellStyle name="Total 4 7 2 3" xfId="58265"/>
    <cellStyle name="Total 4 7 2 3 10" xfId="58266"/>
    <cellStyle name="Total 4 7 2 3 11" xfId="58267"/>
    <cellStyle name="Total 4 7 2 3 2" xfId="58268"/>
    <cellStyle name="Total 4 7 2 3 3" xfId="58269"/>
    <cellStyle name="Total 4 7 2 3 4" xfId="58270"/>
    <cellStyle name="Total 4 7 2 3 5" xfId="58271"/>
    <cellStyle name="Total 4 7 2 3 6" xfId="58272"/>
    <cellStyle name="Total 4 7 2 3 7" xfId="58273"/>
    <cellStyle name="Total 4 7 2 3 8" xfId="58274"/>
    <cellStyle name="Total 4 7 2 3 9" xfId="58275"/>
    <cellStyle name="Total 4 7 2 4" xfId="58276"/>
    <cellStyle name="Total 4 7 2 5" xfId="58277"/>
    <cellStyle name="Total 4 7 2 6" xfId="58278"/>
    <cellStyle name="Total 4 7 2 7" xfId="58279"/>
    <cellStyle name="Total 4 7 2 8" xfId="58280"/>
    <cellStyle name="Total 4 7 2 9" xfId="58281"/>
    <cellStyle name="Total 4 7 3" xfId="58282"/>
    <cellStyle name="Total 4 7 3 10" xfId="58283"/>
    <cellStyle name="Total 4 7 3 11" xfId="58284"/>
    <cellStyle name="Total 4 7 3 2" xfId="58285"/>
    <cellStyle name="Total 4 7 3 2 10" xfId="58286"/>
    <cellStyle name="Total 4 7 3 2 11" xfId="58287"/>
    <cellStyle name="Total 4 7 3 2 2" xfId="58288"/>
    <cellStyle name="Total 4 7 3 2 3" xfId="58289"/>
    <cellStyle name="Total 4 7 3 2 4" xfId="58290"/>
    <cellStyle name="Total 4 7 3 2 5" xfId="58291"/>
    <cellStyle name="Total 4 7 3 2 6" xfId="58292"/>
    <cellStyle name="Total 4 7 3 2 7" xfId="58293"/>
    <cellStyle name="Total 4 7 3 2 8" xfId="58294"/>
    <cellStyle name="Total 4 7 3 2 9" xfId="58295"/>
    <cellStyle name="Total 4 7 3 3" xfId="58296"/>
    <cellStyle name="Total 4 7 3 4" xfId="58297"/>
    <cellStyle name="Total 4 7 3 5" xfId="58298"/>
    <cellStyle name="Total 4 7 3 6" xfId="58299"/>
    <cellStyle name="Total 4 7 3 7" xfId="58300"/>
    <cellStyle name="Total 4 7 3 8" xfId="58301"/>
    <cellStyle name="Total 4 7 3 9" xfId="58302"/>
    <cellStyle name="Total 4 7 4" xfId="58303"/>
    <cellStyle name="Total 4 7 4 10" xfId="58304"/>
    <cellStyle name="Total 4 7 4 11" xfId="58305"/>
    <cellStyle name="Total 4 7 4 2" xfId="58306"/>
    <cellStyle name="Total 4 7 4 3" xfId="58307"/>
    <cellStyle name="Total 4 7 4 4" xfId="58308"/>
    <cellStyle name="Total 4 7 4 5" xfId="58309"/>
    <cellStyle name="Total 4 7 4 6" xfId="58310"/>
    <cellStyle name="Total 4 7 4 7" xfId="58311"/>
    <cellStyle name="Total 4 7 4 8" xfId="58312"/>
    <cellStyle name="Total 4 7 4 9" xfId="58313"/>
    <cellStyle name="Total 4 7 5" xfId="58314"/>
    <cellStyle name="Total 4 7 6" xfId="58315"/>
    <cellStyle name="Total 4 7 7" xfId="58316"/>
    <cellStyle name="Total 4 7 8" xfId="58317"/>
    <cellStyle name="Total 4 7 9" xfId="58318"/>
    <cellStyle name="Total 4 8" xfId="58319"/>
    <cellStyle name="Total 4 8 10" xfId="58320"/>
    <cellStyle name="Total 4 8 11" xfId="58321"/>
    <cellStyle name="Total 4 8 12" xfId="58322"/>
    <cellStyle name="Total 4 8 13" xfId="58323"/>
    <cellStyle name="Total 4 8 2" xfId="58324"/>
    <cellStyle name="Total 4 8 2 10" xfId="58325"/>
    <cellStyle name="Total 4 8 2 11" xfId="58326"/>
    <cellStyle name="Total 4 8 2 12" xfId="58327"/>
    <cellStyle name="Total 4 8 2 2" xfId="58328"/>
    <cellStyle name="Total 4 8 2 2 10" xfId="58329"/>
    <cellStyle name="Total 4 8 2 2 11" xfId="58330"/>
    <cellStyle name="Total 4 8 2 2 2" xfId="58331"/>
    <cellStyle name="Total 4 8 2 2 2 10" xfId="58332"/>
    <cellStyle name="Total 4 8 2 2 2 11" xfId="58333"/>
    <cellStyle name="Total 4 8 2 2 2 2" xfId="58334"/>
    <cellStyle name="Total 4 8 2 2 2 3" xfId="58335"/>
    <cellStyle name="Total 4 8 2 2 2 4" xfId="58336"/>
    <cellStyle name="Total 4 8 2 2 2 5" xfId="58337"/>
    <cellStyle name="Total 4 8 2 2 2 6" xfId="58338"/>
    <cellStyle name="Total 4 8 2 2 2 7" xfId="58339"/>
    <cellStyle name="Total 4 8 2 2 2 8" xfId="58340"/>
    <cellStyle name="Total 4 8 2 2 2 9" xfId="58341"/>
    <cellStyle name="Total 4 8 2 2 3" xfId="58342"/>
    <cellStyle name="Total 4 8 2 2 4" xfId="58343"/>
    <cellStyle name="Total 4 8 2 2 5" xfId="58344"/>
    <cellStyle name="Total 4 8 2 2 6" xfId="58345"/>
    <cellStyle name="Total 4 8 2 2 7" xfId="58346"/>
    <cellStyle name="Total 4 8 2 2 8" xfId="58347"/>
    <cellStyle name="Total 4 8 2 2 9" xfId="58348"/>
    <cellStyle name="Total 4 8 2 3" xfId="58349"/>
    <cellStyle name="Total 4 8 2 3 10" xfId="58350"/>
    <cellStyle name="Total 4 8 2 3 11" xfId="58351"/>
    <cellStyle name="Total 4 8 2 3 2" xfId="58352"/>
    <cellStyle name="Total 4 8 2 3 3" xfId="58353"/>
    <cellStyle name="Total 4 8 2 3 4" xfId="58354"/>
    <cellStyle name="Total 4 8 2 3 5" xfId="58355"/>
    <cellStyle name="Total 4 8 2 3 6" xfId="58356"/>
    <cellStyle name="Total 4 8 2 3 7" xfId="58357"/>
    <cellStyle name="Total 4 8 2 3 8" xfId="58358"/>
    <cellStyle name="Total 4 8 2 3 9" xfId="58359"/>
    <cellStyle name="Total 4 8 2 4" xfId="58360"/>
    <cellStyle name="Total 4 8 2 5" xfId="58361"/>
    <cellStyle name="Total 4 8 2 6" xfId="58362"/>
    <cellStyle name="Total 4 8 2 7" xfId="58363"/>
    <cellStyle name="Total 4 8 2 8" xfId="58364"/>
    <cellStyle name="Total 4 8 2 9" xfId="58365"/>
    <cellStyle name="Total 4 8 3" xfId="58366"/>
    <cellStyle name="Total 4 8 3 10" xfId="58367"/>
    <cellStyle name="Total 4 8 3 11" xfId="58368"/>
    <cellStyle name="Total 4 8 3 2" xfId="58369"/>
    <cellStyle name="Total 4 8 3 2 10" xfId="58370"/>
    <cellStyle name="Total 4 8 3 2 11" xfId="58371"/>
    <cellStyle name="Total 4 8 3 2 2" xfId="58372"/>
    <cellStyle name="Total 4 8 3 2 3" xfId="58373"/>
    <cellStyle name="Total 4 8 3 2 4" xfId="58374"/>
    <cellStyle name="Total 4 8 3 2 5" xfId="58375"/>
    <cellStyle name="Total 4 8 3 2 6" xfId="58376"/>
    <cellStyle name="Total 4 8 3 2 7" xfId="58377"/>
    <cellStyle name="Total 4 8 3 2 8" xfId="58378"/>
    <cellStyle name="Total 4 8 3 2 9" xfId="58379"/>
    <cellStyle name="Total 4 8 3 3" xfId="58380"/>
    <cellStyle name="Total 4 8 3 4" xfId="58381"/>
    <cellStyle name="Total 4 8 3 5" xfId="58382"/>
    <cellStyle name="Total 4 8 3 6" xfId="58383"/>
    <cellStyle name="Total 4 8 3 7" xfId="58384"/>
    <cellStyle name="Total 4 8 3 8" xfId="58385"/>
    <cellStyle name="Total 4 8 3 9" xfId="58386"/>
    <cellStyle name="Total 4 8 4" xfId="58387"/>
    <cellStyle name="Total 4 8 4 10" xfId="58388"/>
    <cellStyle name="Total 4 8 4 11" xfId="58389"/>
    <cellStyle name="Total 4 8 4 2" xfId="58390"/>
    <cellStyle name="Total 4 8 4 3" xfId="58391"/>
    <cellStyle name="Total 4 8 4 4" xfId="58392"/>
    <cellStyle name="Total 4 8 4 5" xfId="58393"/>
    <cellStyle name="Total 4 8 4 6" xfId="58394"/>
    <cellStyle name="Total 4 8 4 7" xfId="58395"/>
    <cellStyle name="Total 4 8 4 8" xfId="58396"/>
    <cellStyle name="Total 4 8 4 9" xfId="58397"/>
    <cellStyle name="Total 4 8 5" xfId="58398"/>
    <cellStyle name="Total 4 8 6" xfId="58399"/>
    <cellStyle name="Total 4 8 7" xfId="58400"/>
    <cellStyle name="Total 4 8 8" xfId="58401"/>
    <cellStyle name="Total 4 8 9" xfId="58402"/>
    <cellStyle name="Total 4 9" xfId="58403"/>
    <cellStyle name="Total 4 9 10" xfId="58404"/>
    <cellStyle name="Total 4 9 11" xfId="58405"/>
    <cellStyle name="Total 4 9 12" xfId="58406"/>
    <cellStyle name="Total 4 9 2" xfId="58407"/>
    <cellStyle name="Total 4 9 2 10" xfId="58408"/>
    <cellStyle name="Total 4 9 2 11" xfId="58409"/>
    <cellStyle name="Total 4 9 2 2" xfId="58410"/>
    <cellStyle name="Total 4 9 2 2 10" xfId="58411"/>
    <cellStyle name="Total 4 9 2 2 11" xfId="58412"/>
    <cellStyle name="Total 4 9 2 2 2" xfId="58413"/>
    <cellStyle name="Total 4 9 2 2 3" xfId="58414"/>
    <cellStyle name="Total 4 9 2 2 4" xfId="58415"/>
    <cellStyle name="Total 4 9 2 2 5" xfId="58416"/>
    <cellStyle name="Total 4 9 2 2 6" xfId="58417"/>
    <cellStyle name="Total 4 9 2 2 7" xfId="58418"/>
    <cellStyle name="Total 4 9 2 2 8" xfId="58419"/>
    <cellStyle name="Total 4 9 2 2 9" xfId="58420"/>
    <cellStyle name="Total 4 9 2 3" xfId="58421"/>
    <cellStyle name="Total 4 9 2 4" xfId="58422"/>
    <cellStyle name="Total 4 9 2 5" xfId="58423"/>
    <cellStyle name="Total 4 9 2 6" xfId="58424"/>
    <cellStyle name="Total 4 9 2 7" xfId="58425"/>
    <cellStyle name="Total 4 9 2 8" xfId="58426"/>
    <cellStyle name="Total 4 9 2 9" xfId="58427"/>
    <cellStyle name="Total 4 9 3" xfId="58428"/>
    <cellStyle name="Total 4 9 3 10" xfId="58429"/>
    <cellStyle name="Total 4 9 3 11" xfId="58430"/>
    <cellStyle name="Total 4 9 3 2" xfId="58431"/>
    <cellStyle name="Total 4 9 3 3" xfId="58432"/>
    <cellStyle name="Total 4 9 3 4" xfId="58433"/>
    <cellStyle name="Total 4 9 3 5" xfId="58434"/>
    <cellStyle name="Total 4 9 3 6" xfId="58435"/>
    <cellStyle name="Total 4 9 3 7" xfId="58436"/>
    <cellStyle name="Total 4 9 3 8" xfId="58437"/>
    <cellStyle name="Total 4 9 3 9" xfId="58438"/>
    <cellStyle name="Total 4 9 4" xfId="58439"/>
    <cellStyle name="Total 4 9 5" xfId="58440"/>
    <cellStyle name="Total 4 9 6" xfId="58441"/>
    <cellStyle name="Total 4 9 7" xfId="58442"/>
    <cellStyle name="Total 4 9 8" xfId="58443"/>
    <cellStyle name="Total 4 9 9" xfId="58444"/>
    <cellStyle name="Total 5" xfId="58445"/>
    <cellStyle name="Total 5 10" xfId="58446"/>
    <cellStyle name="Total 5 11" xfId="58447"/>
    <cellStyle name="Total 5 12" xfId="58448"/>
    <cellStyle name="Total 5 13" xfId="58449"/>
    <cellStyle name="Total 5 14" xfId="58450"/>
    <cellStyle name="Total 5 2" xfId="58451"/>
    <cellStyle name="Total 5 2 10" xfId="58452"/>
    <cellStyle name="Total 5 2 11" xfId="58453"/>
    <cellStyle name="Total 5 2 12" xfId="58454"/>
    <cellStyle name="Total 5 2 13" xfId="58455"/>
    <cellStyle name="Total 5 2 2" xfId="58456"/>
    <cellStyle name="Total 5 2 2 10" xfId="58457"/>
    <cellStyle name="Total 5 2 2 11" xfId="58458"/>
    <cellStyle name="Total 5 2 2 12" xfId="58459"/>
    <cellStyle name="Total 5 2 2 2" xfId="58460"/>
    <cellStyle name="Total 5 2 2 2 10" xfId="58461"/>
    <cellStyle name="Total 5 2 2 2 11" xfId="58462"/>
    <cellStyle name="Total 5 2 2 2 2" xfId="58463"/>
    <cellStyle name="Total 5 2 2 2 2 10" xfId="58464"/>
    <cellStyle name="Total 5 2 2 2 2 11" xfId="58465"/>
    <cellStyle name="Total 5 2 2 2 2 2" xfId="58466"/>
    <cellStyle name="Total 5 2 2 2 2 3" xfId="58467"/>
    <cellStyle name="Total 5 2 2 2 2 4" xfId="58468"/>
    <cellStyle name="Total 5 2 2 2 2 5" xfId="58469"/>
    <cellStyle name="Total 5 2 2 2 2 6" xfId="58470"/>
    <cellStyle name="Total 5 2 2 2 2 7" xfId="58471"/>
    <cellStyle name="Total 5 2 2 2 2 8" xfId="58472"/>
    <cellStyle name="Total 5 2 2 2 2 9" xfId="58473"/>
    <cellStyle name="Total 5 2 2 2 3" xfId="58474"/>
    <cellStyle name="Total 5 2 2 2 4" xfId="58475"/>
    <cellStyle name="Total 5 2 2 2 5" xfId="58476"/>
    <cellStyle name="Total 5 2 2 2 6" xfId="58477"/>
    <cellStyle name="Total 5 2 2 2 7" xfId="58478"/>
    <cellStyle name="Total 5 2 2 2 8" xfId="58479"/>
    <cellStyle name="Total 5 2 2 2 9" xfId="58480"/>
    <cellStyle name="Total 5 2 2 3" xfId="58481"/>
    <cellStyle name="Total 5 2 2 3 10" xfId="58482"/>
    <cellStyle name="Total 5 2 2 3 11" xfId="58483"/>
    <cellStyle name="Total 5 2 2 3 2" xfId="58484"/>
    <cellStyle name="Total 5 2 2 3 3" xfId="58485"/>
    <cellStyle name="Total 5 2 2 3 4" xfId="58486"/>
    <cellStyle name="Total 5 2 2 3 5" xfId="58487"/>
    <cellStyle name="Total 5 2 2 3 6" xfId="58488"/>
    <cellStyle name="Total 5 2 2 3 7" xfId="58489"/>
    <cellStyle name="Total 5 2 2 3 8" xfId="58490"/>
    <cellStyle name="Total 5 2 2 3 9" xfId="58491"/>
    <cellStyle name="Total 5 2 2 4" xfId="58492"/>
    <cellStyle name="Total 5 2 2 5" xfId="58493"/>
    <cellStyle name="Total 5 2 2 6" xfId="58494"/>
    <cellStyle name="Total 5 2 2 7" xfId="58495"/>
    <cellStyle name="Total 5 2 2 8" xfId="58496"/>
    <cellStyle name="Total 5 2 2 9" xfId="58497"/>
    <cellStyle name="Total 5 2 3" xfId="58498"/>
    <cellStyle name="Total 5 2 3 10" xfId="58499"/>
    <cellStyle name="Total 5 2 3 11" xfId="58500"/>
    <cellStyle name="Total 5 2 3 2" xfId="58501"/>
    <cellStyle name="Total 5 2 3 2 10" xfId="58502"/>
    <cellStyle name="Total 5 2 3 2 11" xfId="58503"/>
    <cellStyle name="Total 5 2 3 2 2" xfId="58504"/>
    <cellStyle name="Total 5 2 3 2 3" xfId="58505"/>
    <cellStyle name="Total 5 2 3 2 4" xfId="58506"/>
    <cellStyle name="Total 5 2 3 2 5" xfId="58507"/>
    <cellStyle name="Total 5 2 3 2 6" xfId="58508"/>
    <cellStyle name="Total 5 2 3 2 7" xfId="58509"/>
    <cellStyle name="Total 5 2 3 2 8" xfId="58510"/>
    <cellStyle name="Total 5 2 3 2 9" xfId="58511"/>
    <cellStyle name="Total 5 2 3 3" xfId="58512"/>
    <cellStyle name="Total 5 2 3 4" xfId="58513"/>
    <cellStyle name="Total 5 2 3 5" xfId="58514"/>
    <cellStyle name="Total 5 2 3 6" xfId="58515"/>
    <cellStyle name="Total 5 2 3 7" xfId="58516"/>
    <cellStyle name="Total 5 2 3 8" xfId="58517"/>
    <cellStyle name="Total 5 2 3 9" xfId="58518"/>
    <cellStyle name="Total 5 2 4" xfId="58519"/>
    <cellStyle name="Total 5 2 4 10" xfId="58520"/>
    <cellStyle name="Total 5 2 4 11" xfId="58521"/>
    <cellStyle name="Total 5 2 4 2" xfId="58522"/>
    <cellStyle name="Total 5 2 4 3" xfId="58523"/>
    <cellStyle name="Total 5 2 4 4" xfId="58524"/>
    <cellStyle name="Total 5 2 4 5" xfId="58525"/>
    <cellStyle name="Total 5 2 4 6" xfId="58526"/>
    <cellStyle name="Total 5 2 4 7" xfId="58527"/>
    <cellStyle name="Total 5 2 4 8" xfId="58528"/>
    <cellStyle name="Total 5 2 4 9" xfId="58529"/>
    <cellStyle name="Total 5 2 5" xfId="58530"/>
    <cellStyle name="Total 5 2 6" xfId="58531"/>
    <cellStyle name="Total 5 2 7" xfId="58532"/>
    <cellStyle name="Total 5 2 8" xfId="58533"/>
    <cellStyle name="Total 5 2 9" xfId="58534"/>
    <cellStyle name="Total 5 3" xfId="58535"/>
    <cellStyle name="Total 5 3 10" xfId="58536"/>
    <cellStyle name="Total 5 3 11" xfId="58537"/>
    <cellStyle name="Total 5 3 12" xfId="58538"/>
    <cellStyle name="Total 5 3 2" xfId="58539"/>
    <cellStyle name="Total 5 3 2 10" xfId="58540"/>
    <cellStyle name="Total 5 3 2 11" xfId="58541"/>
    <cellStyle name="Total 5 3 2 2" xfId="58542"/>
    <cellStyle name="Total 5 3 2 2 10" xfId="58543"/>
    <cellStyle name="Total 5 3 2 2 11" xfId="58544"/>
    <cellStyle name="Total 5 3 2 2 2" xfId="58545"/>
    <cellStyle name="Total 5 3 2 2 3" xfId="58546"/>
    <cellStyle name="Total 5 3 2 2 4" xfId="58547"/>
    <cellStyle name="Total 5 3 2 2 5" xfId="58548"/>
    <cellStyle name="Total 5 3 2 2 6" xfId="58549"/>
    <cellStyle name="Total 5 3 2 2 7" xfId="58550"/>
    <cellStyle name="Total 5 3 2 2 8" xfId="58551"/>
    <cellStyle name="Total 5 3 2 2 9" xfId="58552"/>
    <cellStyle name="Total 5 3 2 3" xfId="58553"/>
    <cellStyle name="Total 5 3 2 4" xfId="58554"/>
    <cellStyle name="Total 5 3 2 5" xfId="58555"/>
    <cellStyle name="Total 5 3 2 6" xfId="58556"/>
    <cellStyle name="Total 5 3 2 7" xfId="58557"/>
    <cellStyle name="Total 5 3 2 8" xfId="58558"/>
    <cellStyle name="Total 5 3 2 9" xfId="58559"/>
    <cellStyle name="Total 5 3 3" xfId="58560"/>
    <cellStyle name="Total 5 3 3 10" xfId="58561"/>
    <cellStyle name="Total 5 3 3 11" xfId="58562"/>
    <cellStyle name="Total 5 3 3 2" xfId="58563"/>
    <cellStyle name="Total 5 3 3 3" xfId="58564"/>
    <cellStyle name="Total 5 3 3 4" xfId="58565"/>
    <cellStyle name="Total 5 3 3 5" xfId="58566"/>
    <cellStyle name="Total 5 3 3 6" xfId="58567"/>
    <cellStyle name="Total 5 3 3 7" xfId="58568"/>
    <cellStyle name="Total 5 3 3 8" xfId="58569"/>
    <cellStyle name="Total 5 3 3 9" xfId="58570"/>
    <cellStyle name="Total 5 3 4" xfId="58571"/>
    <cellStyle name="Total 5 3 5" xfId="58572"/>
    <cellStyle name="Total 5 3 6" xfId="58573"/>
    <cellStyle name="Total 5 3 7" xfId="58574"/>
    <cellStyle name="Total 5 3 8" xfId="58575"/>
    <cellStyle name="Total 5 3 9" xfId="58576"/>
    <cellStyle name="Total 5 4" xfId="58577"/>
    <cellStyle name="Total 5 4 10" xfId="58578"/>
    <cellStyle name="Total 5 4 11" xfId="58579"/>
    <cellStyle name="Total 5 4 2" xfId="58580"/>
    <cellStyle name="Total 5 4 2 10" xfId="58581"/>
    <cellStyle name="Total 5 4 2 11" xfId="58582"/>
    <cellStyle name="Total 5 4 2 2" xfId="58583"/>
    <cellStyle name="Total 5 4 2 3" xfId="58584"/>
    <cellStyle name="Total 5 4 2 4" xfId="58585"/>
    <cellStyle name="Total 5 4 2 5" xfId="58586"/>
    <cellStyle name="Total 5 4 2 6" xfId="58587"/>
    <cellStyle name="Total 5 4 2 7" xfId="58588"/>
    <cellStyle name="Total 5 4 2 8" xfId="58589"/>
    <cellStyle name="Total 5 4 2 9" xfId="58590"/>
    <cellStyle name="Total 5 4 3" xfId="58591"/>
    <cellStyle name="Total 5 4 4" xfId="58592"/>
    <cellStyle name="Total 5 4 5" xfId="58593"/>
    <cellStyle name="Total 5 4 6" xfId="58594"/>
    <cellStyle name="Total 5 4 7" xfId="58595"/>
    <cellStyle name="Total 5 4 8" xfId="58596"/>
    <cellStyle name="Total 5 4 9" xfId="58597"/>
    <cellStyle name="Total 5 5" xfId="58598"/>
    <cellStyle name="Total 5 5 10" xfId="58599"/>
    <cellStyle name="Total 5 5 11" xfId="58600"/>
    <cellStyle name="Total 5 5 2" xfId="58601"/>
    <cellStyle name="Total 5 5 3" xfId="58602"/>
    <cellStyle name="Total 5 5 4" xfId="58603"/>
    <cellStyle name="Total 5 5 5" xfId="58604"/>
    <cellStyle name="Total 5 5 6" xfId="58605"/>
    <cellStyle name="Total 5 5 7" xfId="58606"/>
    <cellStyle name="Total 5 5 8" xfId="58607"/>
    <cellStyle name="Total 5 5 9" xfId="58608"/>
    <cellStyle name="Total 5 6" xfId="58609"/>
    <cellStyle name="Total 5 7" xfId="58610"/>
    <cellStyle name="Total 5 8" xfId="58611"/>
    <cellStyle name="Total 5 9" xfId="58612"/>
    <cellStyle name="Total 6" xfId="58613"/>
    <cellStyle name="Total 6 10" xfId="58614"/>
    <cellStyle name="Total 6 11" xfId="58615"/>
    <cellStyle name="Total 6 12" xfId="58616"/>
    <cellStyle name="Total 6 13" xfId="58617"/>
    <cellStyle name="Total 6 2" xfId="58618"/>
    <cellStyle name="Total 6 2 10" xfId="58619"/>
    <cellStyle name="Total 6 2 11" xfId="58620"/>
    <cellStyle name="Total 6 2 12" xfId="58621"/>
    <cellStyle name="Total 6 2 2" xfId="58622"/>
    <cellStyle name="Total 6 2 2 10" xfId="58623"/>
    <cellStyle name="Total 6 2 2 11" xfId="58624"/>
    <cellStyle name="Total 6 2 2 2" xfId="58625"/>
    <cellStyle name="Total 6 2 2 2 10" xfId="58626"/>
    <cellStyle name="Total 6 2 2 2 11" xfId="58627"/>
    <cellStyle name="Total 6 2 2 2 2" xfId="58628"/>
    <cellStyle name="Total 6 2 2 2 3" xfId="58629"/>
    <cellStyle name="Total 6 2 2 2 4" xfId="58630"/>
    <cellStyle name="Total 6 2 2 2 5" xfId="58631"/>
    <cellStyle name="Total 6 2 2 2 6" xfId="58632"/>
    <cellStyle name="Total 6 2 2 2 7" xfId="58633"/>
    <cellStyle name="Total 6 2 2 2 8" xfId="58634"/>
    <cellStyle name="Total 6 2 2 2 9" xfId="58635"/>
    <cellStyle name="Total 6 2 2 3" xfId="58636"/>
    <cellStyle name="Total 6 2 2 4" xfId="58637"/>
    <cellStyle name="Total 6 2 2 5" xfId="58638"/>
    <cellStyle name="Total 6 2 2 6" xfId="58639"/>
    <cellStyle name="Total 6 2 2 7" xfId="58640"/>
    <cellStyle name="Total 6 2 2 8" xfId="58641"/>
    <cellStyle name="Total 6 2 2 9" xfId="58642"/>
    <cellStyle name="Total 6 2 3" xfId="58643"/>
    <cellStyle name="Total 6 2 3 10" xfId="58644"/>
    <cellStyle name="Total 6 2 3 11" xfId="58645"/>
    <cellStyle name="Total 6 2 3 2" xfId="58646"/>
    <cellStyle name="Total 6 2 3 3" xfId="58647"/>
    <cellStyle name="Total 6 2 3 4" xfId="58648"/>
    <cellStyle name="Total 6 2 3 5" xfId="58649"/>
    <cellStyle name="Total 6 2 3 6" xfId="58650"/>
    <cellStyle name="Total 6 2 3 7" xfId="58651"/>
    <cellStyle name="Total 6 2 3 8" xfId="58652"/>
    <cellStyle name="Total 6 2 3 9" xfId="58653"/>
    <cellStyle name="Total 6 2 4" xfId="58654"/>
    <cellStyle name="Total 6 2 5" xfId="58655"/>
    <cellStyle name="Total 6 2 6" xfId="58656"/>
    <cellStyle name="Total 6 2 7" xfId="58657"/>
    <cellStyle name="Total 6 2 8" xfId="58658"/>
    <cellStyle name="Total 6 2 9" xfId="58659"/>
    <cellStyle name="Total 6 3" xfId="58660"/>
    <cellStyle name="Total 6 3 10" xfId="58661"/>
    <cellStyle name="Total 6 3 11" xfId="58662"/>
    <cellStyle name="Total 6 3 2" xfId="58663"/>
    <cellStyle name="Total 6 3 2 10" xfId="58664"/>
    <cellStyle name="Total 6 3 2 11" xfId="58665"/>
    <cellStyle name="Total 6 3 2 2" xfId="58666"/>
    <cellStyle name="Total 6 3 2 3" xfId="58667"/>
    <cellStyle name="Total 6 3 2 4" xfId="58668"/>
    <cellStyle name="Total 6 3 2 5" xfId="58669"/>
    <cellStyle name="Total 6 3 2 6" xfId="58670"/>
    <cellStyle name="Total 6 3 2 7" xfId="58671"/>
    <cellStyle name="Total 6 3 2 8" xfId="58672"/>
    <cellStyle name="Total 6 3 2 9" xfId="58673"/>
    <cellStyle name="Total 6 3 3" xfId="58674"/>
    <cellStyle name="Total 6 3 4" xfId="58675"/>
    <cellStyle name="Total 6 3 5" xfId="58676"/>
    <cellStyle name="Total 6 3 6" xfId="58677"/>
    <cellStyle name="Total 6 3 7" xfId="58678"/>
    <cellStyle name="Total 6 3 8" xfId="58679"/>
    <cellStyle name="Total 6 3 9" xfId="58680"/>
    <cellStyle name="Total 6 4" xfId="58681"/>
    <cellStyle name="Total 6 4 10" xfId="58682"/>
    <cellStyle name="Total 6 4 11" xfId="58683"/>
    <cellStyle name="Total 6 4 2" xfId="58684"/>
    <cellStyle name="Total 6 4 3" xfId="58685"/>
    <cellStyle name="Total 6 4 4" xfId="58686"/>
    <cellStyle name="Total 6 4 5" xfId="58687"/>
    <cellStyle name="Total 6 4 6" xfId="58688"/>
    <cellStyle name="Total 6 4 7" xfId="58689"/>
    <cellStyle name="Total 6 4 8" xfId="58690"/>
    <cellStyle name="Total 6 4 9" xfId="58691"/>
    <cellStyle name="Total 6 5" xfId="58692"/>
    <cellStyle name="Total 6 6" xfId="58693"/>
    <cellStyle name="Total 6 7" xfId="58694"/>
    <cellStyle name="Total 6 8" xfId="58695"/>
    <cellStyle name="Total 6 9" xfId="58696"/>
    <cellStyle name="Total 7" xfId="58697"/>
    <cellStyle name="Total 7 10" xfId="58698"/>
    <cellStyle name="Total 7 11" xfId="58699"/>
    <cellStyle name="Total 7 12" xfId="58700"/>
    <cellStyle name="Total 7 13" xfId="58701"/>
    <cellStyle name="Total 7 2" xfId="58702"/>
    <cellStyle name="Total 7 2 10" xfId="58703"/>
    <cellStyle name="Total 7 2 11" xfId="58704"/>
    <cellStyle name="Total 7 2 12" xfId="58705"/>
    <cellStyle name="Total 7 2 2" xfId="58706"/>
    <cellStyle name="Total 7 2 2 10" xfId="58707"/>
    <cellStyle name="Total 7 2 2 11" xfId="58708"/>
    <cellStyle name="Total 7 2 2 2" xfId="58709"/>
    <cellStyle name="Total 7 2 2 2 10" xfId="58710"/>
    <cellStyle name="Total 7 2 2 2 11" xfId="58711"/>
    <cellStyle name="Total 7 2 2 2 2" xfId="58712"/>
    <cellStyle name="Total 7 2 2 2 3" xfId="58713"/>
    <cellStyle name="Total 7 2 2 2 4" xfId="58714"/>
    <cellStyle name="Total 7 2 2 2 5" xfId="58715"/>
    <cellStyle name="Total 7 2 2 2 6" xfId="58716"/>
    <cellStyle name="Total 7 2 2 2 7" xfId="58717"/>
    <cellStyle name="Total 7 2 2 2 8" xfId="58718"/>
    <cellStyle name="Total 7 2 2 2 9" xfId="58719"/>
    <cellStyle name="Total 7 2 2 3" xfId="58720"/>
    <cellStyle name="Total 7 2 2 4" xfId="58721"/>
    <cellStyle name="Total 7 2 2 5" xfId="58722"/>
    <cellStyle name="Total 7 2 2 6" xfId="58723"/>
    <cellStyle name="Total 7 2 2 7" xfId="58724"/>
    <cellStyle name="Total 7 2 2 8" xfId="58725"/>
    <cellStyle name="Total 7 2 2 9" xfId="58726"/>
    <cellStyle name="Total 7 2 3" xfId="58727"/>
    <cellStyle name="Total 7 2 3 10" xfId="58728"/>
    <cellStyle name="Total 7 2 3 11" xfId="58729"/>
    <cellStyle name="Total 7 2 3 2" xfId="58730"/>
    <cellStyle name="Total 7 2 3 3" xfId="58731"/>
    <cellStyle name="Total 7 2 3 4" xfId="58732"/>
    <cellStyle name="Total 7 2 3 5" xfId="58733"/>
    <cellStyle name="Total 7 2 3 6" xfId="58734"/>
    <cellStyle name="Total 7 2 3 7" xfId="58735"/>
    <cellStyle name="Total 7 2 3 8" xfId="58736"/>
    <cellStyle name="Total 7 2 3 9" xfId="58737"/>
    <cellStyle name="Total 7 2 4" xfId="58738"/>
    <cellStyle name="Total 7 2 5" xfId="58739"/>
    <cellStyle name="Total 7 2 6" xfId="58740"/>
    <cellStyle name="Total 7 2 7" xfId="58741"/>
    <cellStyle name="Total 7 2 8" xfId="58742"/>
    <cellStyle name="Total 7 2 9" xfId="58743"/>
    <cellStyle name="Total 7 3" xfId="58744"/>
    <cellStyle name="Total 7 3 10" xfId="58745"/>
    <cellStyle name="Total 7 3 11" xfId="58746"/>
    <cellStyle name="Total 7 3 2" xfId="58747"/>
    <cellStyle name="Total 7 3 2 10" xfId="58748"/>
    <cellStyle name="Total 7 3 2 11" xfId="58749"/>
    <cellStyle name="Total 7 3 2 2" xfId="58750"/>
    <cellStyle name="Total 7 3 2 3" xfId="58751"/>
    <cellStyle name="Total 7 3 2 4" xfId="58752"/>
    <cellStyle name="Total 7 3 2 5" xfId="58753"/>
    <cellStyle name="Total 7 3 2 6" xfId="58754"/>
    <cellStyle name="Total 7 3 2 7" xfId="58755"/>
    <cellStyle name="Total 7 3 2 8" xfId="58756"/>
    <cellStyle name="Total 7 3 2 9" xfId="58757"/>
    <cellStyle name="Total 7 3 3" xfId="58758"/>
    <cellStyle name="Total 7 3 4" xfId="58759"/>
    <cellStyle name="Total 7 3 5" xfId="58760"/>
    <cellStyle name="Total 7 3 6" xfId="58761"/>
    <cellStyle name="Total 7 3 7" xfId="58762"/>
    <cellStyle name="Total 7 3 8" xfId="58763"/>
    <cellStyle name="Total 7 3 9" xfId="58764"/>
    <cellStyle name="Total 7 4" xfId="58765"/>
    <cellStyle name="Total 7 4 10" xfId="58766"/>
    <cellStyle name="Total 7 4 11" xfId="58767"/>
    <cellStyle name="Total 7 4 2" xfId="58768"/>
    <cellStyle name="Total 7 4 3" xfId="58769"/>
    <cellStyle name="Total 7 4 4" xfId="58770"/>
    <cellStyle name="Total 7 4 5" xfId="58771"/>
    <cellStyle name="Total 7 4 6" xfId="58772"/>
    <cellStyle name="Total 7 4 7" xfId="58773"/>
    <cellStyle name="Total 7 4 8" xfId="58774"/>
    <cellStyle name="Total 7 4 9" xfId="58775"/>
    <cellStyle name="Total 7 5" xfId="58776"/>
    <cellStyle name="Total 7 6" xfId="58777"/>
    <cellStyle name="Total 7 7" xfId="58778"/>
    <cellStyle name="Total 7 8" xfId="58779"/>
    <cellStyle name="Total 7 9" xfId="58780"/>
    <cellStyle name="Total 8" xfId="58781"/>
    <cellStyle name="Total 8 10" xfId="58782"/>
    <cellStyle name="Total 8 11" xfId="58783"/>
    <cellStyle name="Total 8 12" xfId="58784"/>
    <cellStyle name="Total 8 13" xfId="58785"/>
    <cellStyle name="Total 8 2" xfId="58786"/>
    <cellStyle name="Total 8 2 10" xfId="58787"/>
    <cellStyle name="Total 8 2 11" xfId="58788"/>
    <cellStyle name="Total 8 2 12" xfId="58789"/>
    <cellStyle name="Total 8 2 2" xfId="58790"/>
    <cellStyle name="Total 8 2 2 10" xfId="58791"/>
    <cellStyle name="Total 8 2 2 11" xfId="58792"/>
    <cellStyle name="Total 8 2 2 2" xfId="58793"/>
    <cellStyle name="Total 8 2 2 2 10" xfId="58794"/>
    <cellStyle name="Total 8 2 2 2 11" xfId="58795"/>
    <cellStyle name="Total 8 2 2 2 2" xfId="58796"/>
    <cellStyle name="Total 8 2 2 2 3" xfId="58797"/>
    <cellStyle name="Total 8 2 2 2 4" xfId="58798"/>
    <cellStyle name="Total 8 2 2 2 5" xfId="58799"/>
    <cellStyle name="Total 8 2 2 2 6" xfId="58800"/>
    <cellStyle name="Total 8 2 2 2 7" xfId="58801"/>
    <cellStyle name="Total 8 2 2 2 8" xfId="58802"/>
    <cellStyle name="Total 8 2 2 2 9" xfId="58803"/>
    <cellStyle name="Total 8 2 2 3" xfId="58804"/>
    <cellStyle name="Total 8 2 2 4" xfId="58805"/>
    <cellStyle name="Total 8 2 2 5" xfId="58806"/>
    <cellStyle name="Total 8 2 2 6" xfId="58807"/>
    <cellStyle name="Total 8 2 2 7" xfId="58808"/>
    <cellStyle name="Total 8 2 2 8" xfId="58809"/>
    <cellStyle name="Total 8 2 2 9" xfId="58810"/>
    <cellStyle name="Total 8 2 3" xfId="58811"/>
    <cellStyle name="Total 8 2 3 10" xfId="58812"/>
    <cellStyle name="Total 8 2 3 11" xfId="58813"/>
    <cellStyle name="Total 8 2 3 2" xfId="58814"/>
    <cellStyle name="Total 8 2 3 3" xfId="58815"/>
    <cellStyle name="Total 8 2 3 4" xfId="58816"/>
    <cellStyle name="Total 8 2 3 5" xfId="58817"/>
    <cellStyle name="Total 8 2 3 6" xfId="58818"/>
    <cellStyle name="Total 8 2 3 7" xfId="58819"/>
    <cellStyle name="Total 8 2 3 8" xfId="58820"/>
    <cellStyle name="Total 8 2 3 9" xfId="58821"/>
    <cellStyle name="Total 8 2 4" xfId="58822"/>
    <cellStyle name="Total 8 2 5" xfId="58823"/>
    <cellStyle name="Total 8 2 6" xfId="58824"/>
    <cellStyle name="Total 8 2 7" xfId="58825"/>
    <cellStyle name="Total 8 2 8" xfId="58826"/>
    <cellStyle name="Total 8 2 9" xfId="58827"/>
    <cellStyle name="Total 8 3" xfId="58828"/>
    <cellStyle name="Total 8 3 10" xfId="58829"/>
    <cellStyle name="Total 8 3 11" xfId="58830"/>
    <cellStyle name="Total 8 3 2" xfId="58831"/>
    <cellStyle name="Total 8 3 2 10" xfId="58832"/>
    <cellStyle name="Total 8 3 2 11" xfId="58833"/>
    <cellStyle name="Total 8 3 2 2" xfId="58834"/>
    <cellStyle name="Total 8 3 2 3" xfId="58835"/>
    <cellStyle name="Total 8 3 2 4" xfId="58836"/>
    <cellStyle name="Total 8 3 2 5" xfId="58837"/>
    <cellStyle name="Total 8 3 2 6" xfId="58838"/>
    <cellStyle name="Total 8 3 2 7" xfId="58839"/>
    <cellStyle name="Total 8 3 2 8" xfId="58840"/>
    <cellStyle name="Total 8 3 2 9" xfId="58841"/>
    <cellStyle name="Total 8 3 3" xfId="58842"/>
    <cellStyle name="Total 8 3 4" xfId="58843"/>
    <cellStyle name="Total 8 3 5" xfId="58844"/>
    <cellStyle name="Total 8 3 6" xfId="58845"/>
    <cellStyle name="Total 8 3 7" xfId="58846"/>
    <cellStyle name="Total 8 3 8" xfId="58847"/>
    <cellStyle name="Total 8 3 9" xfId="58848"/>
    <cellStyle name="Total 8 4" xfId="58849"/>
    <cellStyle name="Total 8 4 10" xfId="58850"/>
    <cellStyle name="Total 8 4 11" xfId="58851"/>
    <cellStyle name="Total 8 4 2" xfId="58852"/>
    <cellStyle name="Total 8 4 3" xfId="58853"/>
    <cellStyle name="Total 8 4 4" xfId="58854"/>
    <cellStyle name="Total 8 4 5" xfId="58855"/>
    <cellStyle name="Total 8 4 6" xfId="58856"/>
    <cellStyle name="Total 8 4 7" xfId="58857"/>
    <cellStyle name="Total 8 4 8" xfId="58858"/>
    <cellStyle name="Total 8 4 9" xfId="58859"/>
    <cellStyle name="Total 8 5" xfId="58860"/>
    <cellStyle name="Total 8 6" xfId="58861"/>
    <cellStyle name="Total 8 7" xfId="58862"/>
    <cellStyle name="Total 8 8" xfId="58863"/>
    <cellStyle name="Total 8 9" xfId="58864"/>
    <cellStyle name="Total 9" xfId="58865"/>
    <cellStyle name="Total 9 10" xfId="58866"/>
    <cellStyle name="Total 9 11" xfId="58867"/>
    <cellStyle name="Total 9 12" xfId="58868"/>
    <cellStyle name="Total 9 13" xfId="58869"/>
    <cellStyle name="Total 9 2" xfId="58870"/>
    <cellStyle name="Total 9 2 10" xfId="58871"/>
    <cellStyle name="Total 9 2 11" xfId="58872"/>
    <cellStyle name="Total 9 2 12" xfId="58873"/>
    <cellStyle name="Total 9 2 2" xfId="58874"/>
    <cellStyle name="Total 9 2 2 10" xfId="58875"/>
    <cellStyle name="Total 9 2 2 11" xfId="58876"/>
    <cellStyle name="Total 9 2 2 2" xfId="58877"/>
    <cellStyle name="Total 9 2 2 2 10" xfId="58878"/>
    <cellStyle name="Total 9 2 2 2 11" xfId="58879"/>
    <cellStyle name="Total 9 2 2 2 2" xfId="58880"/>
    <cellStyle name="Total 9 2 2 2 3" xfId="58881"/>
    <cellStyle name="Total 9 2 2 2 4" xfId="58882"/>
    <cellStyle name="Total 9 2 2 2 5" xfId="58883"/>
    <cellStyle name="Total 9 2 2 2 6" xfId="58884"/>
    <cellStyle name="Total 9 2 2 2 7" xfId="58885"/>
    <cellStyle name="Total 9 2 2 2 8" xfId="58886"/>
    <cellStyle name="Total 9 2 2 2 9" xfId="58887"/>
    <cellStyle name="Total 9 2 2 3" xfId="58888"/>
    <cellStyle name="Total 9 2 2 4" xfId="58889"/>
    <cellStyle name="Total 9 2 2 5" xfId="58890"/>
    <cellStyle name="Total 9 2 2 6" xfId="58891"/>
    <cellStyle name="Total 9 2 2 7" xfId="58892"/>
    <cellStyle name="Total 9 2 2 8" xfId="58893"/>
    <cellStyle name="Total 9 2 2 9" xfId="58894"/>
    <cellStyle name="Total 9 2 3" xfId="58895"/>
    <cellStyle name="Total 9 2 3 10" xfId="58896"/>
    <cellStyle name="Total 9 2 3 11" xfId="58897"/>
    <cellStyle name="Total 9 2 3 2" xfId="58898"/>
    <cellStyle name="Total 9 2 3 3" xfId="58899"/>
    <cellStyle name="Total 9 2 3 4" xfId="58900"/>
    <cellStyle name="Total 9 2 3 5" xfId="58901"/>
    <cellStyle name="Total 9 2 3 6" xfId="58902"/>
    <cellStyle name="Total 9 2 3 7" xfId="58903"/>
    <cellStyle name="Total 9 2 3 8" xfId="58904"/>
    <cellStyle name="Total 9 2 3 9" xfId="58905"/>
    <cellStyle name="Total 9 2 4" xfId="58906"/>
    <cellStyle name="Total 9 2 5" xfId="58907"/>
    <cellStyle name="Total 9 2 6" xfId="58908"/>
    <cellStyle name="Total 9 2 7" xfId="58909"/>
    <cellStyle name="Total 9 2 8" xfId="58910"/>
    <cellStyle name="Total 9 2 9" xfId="58911"/>
    <cellStyle name="Total 9 3" xfId="58912"/>
    <cellStyle name="Total 9 3 10" xfId="58913"/>
    <cellStyle name="Total 9 3 11" xfId="58914"/>
    <cellStyle name="Total 9 3 2" xfId="58915"/>
    <cellStyle name="Total 9 3 2 10" xfId="58916"/>
    <cellStyle name="Total 9 3 2 11" xfId="58917"/>
    <cellStyle name="Total 9 3 2 2" xfId="58918"/>
    <cellStyle name="Total 9 3 2 3" xfId="58919"/>
    <cellStyle name="Total 9 3 2 4" xfId="58920"/>
    <cellStyle name="Total 9 3 2 5" xfId="58921"/>
    <cellStyle name="Total 9 3 2 6" xfId="58922"/>
    <cellStyle name="Total 9 3 2 7" xfId="58923"/>
    <cellStyle name="Total 9 3 2 8" xfId="58924"/>
    <cellStyle name="Total 9 3 2 9" xfId="58925"/>
    <cellStyle name="Total 9 3 3" xfId="58926"/>
    <cellStyle name="Total 9 3 4" xfId="58927"/>
    <cellStyle name="Total 9 3 5" xfId="58928"/>
    <cellStyle name="Total 9 3 6" xfId="58929"/>
    <cellStyle name="Total 9 3 7" xfId="58930"/>
    <cellStyle name="Total 9 3 8" xfId="58931"/>
    <cellStyle name="Total 9 3 9" xfId="58932"/>
    <cellStyle name="Total 9 4" xfId="58933"/>
    <cellStyle name="Total 9 4 10" xfId="58934"/>
    <cellStyle name="Total 9 4 11" xfId="58935"/>
    <cellStyle name="Total 9 4 2" xfId="58936"/>
    <cellStyle name="Total 9 4 3" xfId="58937"/>
    <cellStyle name="Total 9 4 4" xfId="58938"/>
    <cellStyle name="Total 9 4 5" xfId="58939"/>
    <cellStyle name="Total 9 4 6" xfId="58940"/>
    <cellStyle name="Total 9 4 7" xfId="58941"/>
    <cellStyle name="Total 9 4 8" xfId="58942"/>
    <cellStyle name="Total 9 4 9" xfId="58943"/>
    <cellStyle name="Total 9 5" xfId="58944"/>
    <cellStyle name="Total 9 6" xfId="58945"/>
    <cellStyle name="Total 9 7" xfId="58946"/>
    <cellStyle name="Total 9 8" xfId="58947"/>
    <cellStyle name="Total 9 9" xfId="58948"/>
    <cellStyle name="Warning Text" xfId="41" builtinId="11" hidden="1"/>
    <cellStyle name="Warning Text" xfId="78" builtinId="11" hidden="1" customBuiltin="1"/>
    <cellStyle name="Warning Text 2" xfId="58949"/>
    <cellStyle name="Warning Text 3" xfId="58950"/>
    <cellStyle name="Warning Text 4" xfId="58951"/>
    <cellStyle name="Warning Text 5" xfId="58952"/>
    <cellStyle name="year" xfId="58953"/>
    <cellStyle name="year 2" xfId="58954"/>
    <cellStyle name="year 2 2" xfId="58955"/>
    <cellStyle name="year 2 2 2" xfId="58956"/>
    <cellStyle name="year 2 3" xfId="58957"/>
    <cellStyle name="year 3" xfId="58958"/>
    <cellStyle name="year 3 2" xfId="58959"/>
    <cellStyle name="year 4" xfId="58960"/>
    <cellStyle name="Year." xfId="58961"/>
    <cellStyle name="Year. 2" xfId="58962"/>
  </cellStyles>
  <dxfs count="0"/>
  <tableStyles count="0" defaultTableStyle="TableStyleMedium2" defaultPivotStyle="PivotStyleLight16"/>
  <colors>
    <mruColors>
      <color rgb="FF1C4483"/>
      <color rgb="FF5FC8D7"/>
      <color rgb="FFBEAFA8"/>
      <color rgb="FF25282A"/>
      <color rgb="FFC8102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'Summary Chart'!$B$37</c:f>
              <c:strCache>
                <c:ptCount val="1"/>
                <c:pt idx="0">
                  <c:v>APA actual capex</c:v>
                </c:pt>
              </c:strCache>
            </c:strRef>
          </c:tx>
          <c:invertIfNegative val="0"/>
          <c:cat>
            <c:numRef>
              <c:f>'Summary Chart'!$C$36:$L$36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'Summary Chart'!$C$37:$L$37</c:f>
              <c:numCache>
                <c:formatCode>0.00</c:formatCode>
                <c:ptCount val="10"/>
                <c:pt idx="0">
                  <c:v>15.59618949935094</c:v>
                </c:pt>
                <c:pt idx="1">
                  <c:v>124.17519471017128</c:v>
                </c:pt>
                <c:pt idx="2">
                  <c:v>94.527162881557089</c:v>
                </c:pt>
                <c:pt idx="3">
                  <c:v>105.01358694339756</c:v>
                </c:pt>
              </c:numCache>
            </c:numRef>
          </c:val>
        </c:ser>
        <c:ser>
          <c:idx val="1"/>
          <c:order val="1"/>
          <c:tx>
            <c:strRef>
              <c:f>'Summary Chart'!$B$38</c:f>
              <c:strCache>
                <c:ptCount val="1"/>
                <c:pt idx="0">
                  <c:v>APA estimated capex</c:v>
                </c:pt>
              </c:strCache>
            </c:strRef>
          </c:tx>
          <c:spPr>
            <a:solidFill>
              <a:schemeClr val="accent1">
                <a:lumMod val="60000"/>
                <a:lumOff val="40000"/>
              </a:schemeClr>
            </a:solidFill>
            <a:ln>
              <a:noFill/>
            </a:ln>
          </c:spPr>
          <c:invertIfNegative val="0"/>
          <c:cat>
            <c:numRef>
              <c:f>'Summary Chart'!$C$36:$L$36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'Summary Chart'!$C$38:$L$38</c:f>
              <c:numCache>
                <c:formatCode>General</c:formatCode>
                <c:ptCount val="10"/>
                <c:pt idx="4" formatCode="0.00">
                  <c:v>68.986806772887945</c:v>
                </c:pt>
              </c:numCache>
            </c:numRef>
          </c:val>
        </c:ser>
        <c:dLbls>
          <c:showLegendKey val="0"/>
          <c:showVal val="0"/>
          <c:showCatName val="0"/>
          <c:showSerName val="0"/>
          <c:showPercent val="0"/>
          <c:showBubbleSize val="0"/>
        </c:dLbls>
        <c:gapWidth val="150"/>
        <c:overlap val="100"/>
        <c:axId val="375180672"/>
        <c:axId val="375191040"/>
      </c:barChart>
      <c:lineChart>
        <c:grouping val="standard"/>
        <c:varyColors val="0"/>
        <c:ser>
          <c:idx val="2"/>
          <c:order val="2"/>
          <c:tx>
            <c:strRef>
              <c:f>'Summary Chart'!$B$39</c:f>
              <c:strCache>
                <c:ptCount val="1"/>
                <c:pt idx="0">
                  <c:v>Approved capex forecast</c:v>
                </c:pt>
              </c:strCache>
            </c:strRef>
          </c:tx>
          <c:marker>
            <c:symbol val="none"/>
          </c:marker>
          <c:cat>
            <c:numRef>
              <c:f>'Summary Chart'!$C$36:$L$36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'Summary Chart'!$C$39:$L$39</c:f>
              <c:numCache>
                <c:formatCode>0.00</c:formatCode>
                <c:ptCount val="10"/>
                <c:pt idx="0">
                  <c:v>19.7</c:v>
                </c:pt>
                <c:pt idx="1">
                  <c:v>95.4</c:v>
                </c:pt>
                <c:pt idx="2">
                  <c:v>25.2</c:v>
                </c:pt>
                <c:pt idx="3">
                  <c:v>14.1</c:v>
                </c:pt>
                <c:pt idx="4">
                  <c:v>9.3000000000000007</c:v>
                </c:pt>
              </c:numCache>
            </c:numRef>
          </c:val>
          <c:smooth val="0"/>
        </c:ser>
        <c:ser>
          <c:idx val="3"/>
          <c:order val="3"/>
          <c:tx>
            <c:strRef>
              <c:f>'Summary Chart'!$B$40</c:f>
              <c:strCache>
                <c:ptCount val="1"/>
                <c:pt idx="0">
                  <c:v>APA forecast capex</c:v>
                </c:pt>
              </c:strCache>
            </c:strRef>
          </c:tx>
          <c:spPr>
            <a:ln>
              <a:solidFill>
                <a:srgbClr val="FF0000"/>
              </a:solidFill>
              <a:prstDash val="sysDash"/>
            </a:ln>
          </c:spPr>
          <c:marker>
            <c:symbol val="circle"/>
            <c:size val="7"/>
            <c:spPr>
              <a:solidFill>
                <a:srgbClr val="FF0000"/>
              </a:solidFill>
              <a:ln>
                <a:noFill/>
              </a:ln>
            </c:spPr>
          </c:marker>
          <c:cat>
            <c:numRef>
              <c:f>'Summary Chart'!$C$36:$L$36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'Summary Chart'!$C$40:$L$40</c:f>
              <c:numCache>
                <c:formatCode>General</c:formatCode>
                <c:ptCount val="10"/>
                <c:pt idx="5" formatCode="0.00">
                  <c:v>77.709757715599309</c:v>
                </c:pt>
                <c:pt idx="6" formatCode="0.00">
                  <c:v>71.924415136356842</c:v>
                </c:pt>
                <c:pt idx="7" formatCode="0.00">
                  <c:v>73.72860850879583</c:v>
                </c:pt>
                <c:pt idx="8" formatCode="0.00">
                  <c:v>17.790419625208362</c:v>
                </c:pt>
                <c:pt idx="9" formatCode="0.00">
                  <c:v>14.91993372284446</c:v>
                </c:pt>
              </c:numCache>
            </c:numRef>
          </c:val>
          <c:smooth val="0"/>
        </c:ser>
        <c:ser>
          <c:idx val="4"/>
          <c:order val="4"/>
          <c:tx>
            <c:strRef>
              <c:f>'Summary Chart'!$B$41</c:f>
              <c:strCache>
                <c:ptCount val="1"/>
                <c:pt idx="0">
                  <c:v>AER draft decision</c:v>
                </c:pt>
              </c:strCache>
            </c:strRef>
          </c:tx>
          <c:spPr>
            <a:ln>
              <a:solidFill>
                <a:srgbClr val="92D050"/>
              </a:solidFill>
              <a:prstDash val="sysDash"/>
            </a:ln>
          </c:spPr>
          <c:marker>
            <c:symbol val="circle"/>
            <c:size val="7"/>
            <c:spPr>
              <a:solidFill>
                <a:srgbClr val="92D050"/>
              </a:solidFill>
              <a:ln>
                <a:noFill/>
              </a:ln>
            </c:spPr>
          </c:marker>
          <c:cat>
            <c:numRef>
              <c:f>'Summary Chart'!$C$36:$L$36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'Summary Chart'!$C$41:$L$41</c:f>
              <c:numCache>
                <c:formatCode>General</c:formatCode>
                <c:ptCount val="10"/>
                <c:pt idx="5" formatCode="0.00">
                  <c:v>61.13482034174929</c:v>
                </c:pt>
                <c:pt idx="6" formatCode="0.00">
                  <c:v>56.935116698828736</c:v>
                </c:pt>
                <c:pt idx="7" formatCode="0.00">
                  <c:v>72.341027506059532</c:v>
                </c:pt>
                <c:pt idx="8" formatCode="0.00">
                  <c:v>13.725735840311094</c:v>
                </c:pt>
                <c:pt idx="9" formatCode="0.00">
                  <c:v>10.872428745817453</c:v>
                </c:pt>
              </c:numCache>
            </c:numRef>
          </c:val>
          <c:smooth val="0"/>
        </c:ser>
        <c:dLbls>
          <c:showLegendKey val="0"/>
          <c:showVal val="0"/>
          <c:showCatName val="0"/>
          <c:showSerName val="0"/>
          <c:showPercent val="0"/>
          <c:showBubbleSize val="0"/>
        </c:dLbls>
        <c:marker val="1"/>
        <c:smooth val="0"/>
        <c:axId val="375180672"/>
        <c:axId val="375191040"/>
      </c:lineChart>
      <c:catAx>
        <c:axId val="375180672"/>
        <c:scaling>
          <c:orientation val="minMax"/>
        </c:scaling>
        <c:delete val="0"/>
        <c:axPos val="b"/>
        <c:numFmt formatCode="General" sourceLinked="1"/>
        <c:majorTickMark val="out"/>
        <c:minorTickMark val="none"/>
        <c:tickLblPos val="nextTo"/>
        <c:txPr>
          <a:bodyPr/>
          <a:lstStyle/>
          <a:p>
            <a:pPr>
              <a:defRPr sz="1400"/>
            </a:pPr>
            <a:endParaRPr lang="en-US"/>
          </a:p>
        </c:txPr>
        <c:crossAx val="375191040"/>
        <c:crosses val="autoZero"/>
        <c:auto val="1"/>
        <c:lblAlgn val="ctr"/>
        <c:lblOffset val="100"/>
        <c:noMultiLvlLbl val="0"/>
      </c:catAx>
      <c:valAx>
        <c:axId val="375191040"/>
        <c:scaling>
          <c:orientation val="minMax"/>
        </c:scaling>
        <c:delete val="0"/>
        <c:axPos val="l"/>
        <c:majorGridlines/>
        <c:title>
          <c:tx>
            <c:rich>
              <a:bodyPr rot="-5400000" vert="horz"/>
              <a:lstStyle/>
              <a:p>
                <a:pPr>
                  <a:defRPr sz="1400"/>
                </a:pPr>
                <a:r>
                  <a:rPr lang="en-AU" sz="1400"/>
                  <a:t>Capex</a:t>
                </a:r>
                <a:r>
                  <a:rPr lang="en-AU" sz="1400" baseline="0"/>
                  <a:t> ($million, 2017)</a:t>
                </a:r>
                <a:endParaRPr lang="en-AU" sz="1400"/>
              </a:p>
            </c:rich>
          </c:tx>
          <c:layout/>
          <c:overlay val="0"/>
        </c:title>
        <c:numFmt formatCode="0" sourceLinked="0"/>
        <c:majorTickMark val="out"/>
        <c:minorTickMark val="none"/>
        <c:tickLblPos val="nextTo"/>
        <c:txPr>
          <a:bodyPr/>
          <a:lstStyle/>
          <a:p>
            <a:pPr>
              <a:defRPr sz="1400"/>
            </a:pPr>
            <a:endParaRPr lang="en-US"/>
          </a:p>
        </c:txPr>
        <c:crossAx val="375180672"/>
        <c:crosses val="autoZero"/>
        <c:crossBetween val="between"/>
      </c:valAx>
    </c:plotArea>
    <c:legend>
      <c:legendPos val="b"/>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'1.4 Output│Graphs'!$F$15</c:f>
              <c:strCache>
                <c:ptCount val="1"/>
                <c:pt idx="0">
                  <c:v>APA VTS Actuals/Forecast</c:v>
                </c:pt>
              </c:strCache>
            </c:strRef>
          </c:tx>
          <c:spPr>
            <a:solidFill>
              <a:srgbClr val="25282A"/>
            </a:solidFill>
          </c:spPr>
          <c:invertIfNegative val="0"/>
          <c:cat>
            <c:strRef>
              <c:f>'1.4 Output│Graphs'!$G$14:$P$14</c:f>
              <c:strCache>
                <c:ptCount val="10"/>
                <c:pt idx="0">
                  <c:v>2013</c:v>
                </c:pt>
                <c:pt idx="1">
                  <c:v>2014</c:v>
                </c:pt>
                <c:pt idx="2">
                  <c:v>2015</c:v>
                </c:pt>
                <c:pt idx="3">
                  <c:v>2016 (e)</c:v>
                </c:pt>
                <c:pt idx="4">
                  <c:v>2017 (f)</c:v>
                </c:pt>
                <c:pt idx="5">
                  <c:v>2018</c:v>
                </c:pt>
                <c:pt idx="6">
                  <c:v>2019</c:v>
                </c:pt>
                <c:pt idx="7">
                  <c:v>2020</c:v>
                </c:pt>
                <c:pt idx="8">
                  <c:v>2021</c:v>
                </c:pt>
                <c:pt idx="9">
                  <c:v>2022</c:v>
                </c:pt>
              </c:strCache>
            </c:strRef>
          </c:cat>
          <c:val>
            <c:numRef>
              <c:f>'1.4 Output│Graphs'!$G$15:$P$15</c:f>
              <c:numCache>
                <c:formatCode>_-* #,##0.0_-;\-* #,##0.0_-;_-* "-"?_-;_-@_-</c:formatCode>
                <c:ptCount val="10"/>
                <c:pt idx="0">
                  <c:v>15.59618949935094</c:v>
                </c:pt>
                <c:pt idx="1">
                  <c:v>124.17519471017128</c:v>
                </c:pt>
                <c:pt idx="2">
                  <c:v>94.527162881557089</c:v>
                </c:pt>
                <c:pt idx="3">
                  <c:v>105.01358694339756</c:v>
                </c:pt>
                <c:pt idx="4">
                  <c:v>62.986806772887938</c:v>
                </c:pt>
                <c:pt idx="5">
                  <c:v>61.13482034174929</c:v>
                </c:pt>
                <c:pt idx="6">
                  <c:v>56.935116698828736</c:v>
                </c:pt>
                <c:pt idx="7">
                  <c:v>72.341027506059532</c:v>
                </c:pt>
                <c:pt idx="8">
                  <c:v>13.725735840311096</c:v>
                </c:pt>
                <c:pt idx="9">
                  <c:v>10.872428745817453</c:v>
                </c:pt>
              </c:numCache>
            </c:numRef>
          </c:val>
        </c:ser>
        <c:ser>
          <c:idx val="1"/>
          <c:order val="1"/>
          <c:tx>
            <c:strRef>
              <c:f>'1.4 Output│Graphs'!$F$16</c:f>
              <c:strCache>
                <c:ptCount val="1"/>
                <c:pt idx="0">
                  <c:v>AER Forecast</c:v>
                </c:pt>
              </c:strCache>
            </c:strRef>
          </c:tx>
          <c:invertIfNegative val="0"/>
          <c:cat>
            <c:strRef>
              <c:f>'1.4 Output│Graphs'!$G$14:$P$14</c:f>
              <c:strCache>
                <c:ptCount val="10"/>
                <c:pt idx="0">
                  <c:v>2013</c:v>
                </c:pt>
                <c:pt idx="1">
                  <c:v>2014</c:v>
                </c:pt>
                <c:pt idx="2">
                  <c:v>2015</c:v>
                </c:pt>
                <c:pt idx="3">
                  <c:v>2016 (e)</c:v>
                </c:pt>
                <c:pt idx="4">
                  <c:v>2017 (f)</c:v>
                </c:pt>
                <c:pt idx="5">
                  <c:v>2018</c:v>
                </c:pt>
                <c:pt idx="6">
                  <c:v>2019</c:v>
                </c:pt>
                <c:pt idx="7">
                  <c:v>2020</c:v>
                </c:pt>
                <c:pt idx="8">
                  <c:v>2021</c:v>
                </c:pt>
                <c:pt idx="9">
                  <c:v>2022</c:v>
                </c:pt>
              </c:strCache>
            </c:strRef>
          </c:cat>
          <c:val>
            <c:numRef>
              <c:f>'1.4 Output│Graphs'!$G$16:$K$16</c:f>
              <c:numCache>
                <c:formatCode>_-* #,##0.0_-;\-* #,##0.0_-;_-* "-"?_-;_-@_-</c:formatCode>
                <c:ptCount val="5"/>
                <c:pt idx="0">
                  <c:v>17.87174253271753</c:v>
                </c:pt>
                <c:pt idx="1">
                  <c:v>99.54342150729137</c:v>
                </c:pt>
                <c:pt idx="2">
                  <c:v>24.888097968898467</c:v>
                </c:pt>
                <c:pt idx="3">
                  <c:v>13.949618827618597</c:v>
                </c:pt>
                <c:pt idx="4">
                  <c:v>9.2517603368481787</c:v>
                </c:pt>
              </c:numCache>
            </c:numRef>
          </c:val>
        </c:ser>
        <c:dLbls>
          <c:showLegendKey val="0"/>
          <c:showVal val="0"/>
          <c:showCatName val="0"/>
          <c:showSerName val="0"/>
          <c:showPercent val="0"/>
          <c:showBubbleSize val="0"/>
        </c:dLbls>
        <c:gapWidth val="20"/>
        <c:axId val="377408128"/>
        <c:axId val="377409920"/>
      </c:barChart>
      <c:catAx>
        <c:axId val="377408128"/>
        <c:scaling>
          <c:orientation val="minMax"/>
        </c:scaling>
        <c:delete val="0"/>
        <c:axPos val="b"/>
        <c:numFmt formatCode="General" sourceLinked="1"/>
        <c:majorTickMark val="out"/>
        <c:minorTickMark val="none"/>
        <c:tickLblPos val="nextTo"/>
        <c:crossAx val="377409920"/>
        <c:crosses val="autoZero"/>
        <c:auto val="1"/>
        <c:lblAlgn val="ctr"/>
        <c:lblOffset val="100"/>
        <c:noMultiLvlLbl val="0"/>
      </c:catAx>
      <c:valAx>
        <c:axId val="377409920"/>
        <c:scaling>
          <c:orientation val="minMax"/>
        </c:scaling>
        <c:delete val="0"/>
        <c:axPos val="l"/>
        <c:majorGridlines/>
        <c:title>
          <c:tx>
            <c:rich>
              <a:bodyPr rot="-5400000" vert="horz"/>
              <a:lstStyle/>
              <a:p>
                <a:pPr>
                  <a:defRPr/>
                </a:pPr>
                <a:r>
                  <a:rPr lang="en-AU"/>
                  <a:t>$ million</a:t>
                </a:r>
              </a:p>
            </c:rich>
          </c:tx>
          <c:layout/>
          <c:overlay val="0"/>
        </c:title>
        <c:numFmt formatCode="General" sourceLinked="0"/>
        <c:majorTickMark val="out"/>
        <c:minorTickMark val="none"/>
        <c:tickLblPos val="nextTo"/>
        <c:crossAx val="377408128"/>
        <c:crosses val="autoZero"/>
        <c:crossBetween val="between"/>
      </c:valAx>
    </c:plotArea>
    <c:legend>
      <c:legendPos val="b"/>
      <c:layout/>
      <c:overlay val="0"/>
    </c:legend>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emf"/></Relationships>
</file>

<file path=xl/drawings/_rels/drawing2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547686</xdr:colOff>
      <xdr:row>4</xdr:row>
      <xdr:rowOff>95250</xdr:rowOff>
    </xdr:from>
    <xdr:to>
      <xdr:col>12</xdr:col>
      <xdr:colOff>266699</xdr:colOff>
      <xdr:row>31</xdr:row>
      <xdr:rowOff>180974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533400</xdr:colOff>
      <xdr:row>3</xdr:row>
      <xdr:rowOff>28575</xdr:rowOff>
    </xdr:from>
    <xdr:to>
      <xdr:col>1</xdr:col>
      <xdr:colOff>815268</xdr:colOff>
      <xdr:row>7</xdr:row>
      <xdr:rowOff>97932</xdr:rowOff>
    </xdr:to>
    <xdr:pic>
      <xdr:nvPicPr>
        <xdr:cNvPr id="2" name="Picture 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533400" y="542925"/>
          <a:ext cx="1891593" cy="75515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533400</xdr:colOff>
      <xdr:row>3</xdr:row>
      <xdr:rowOff>28575</xdr:rowOff>
    </xdr:from>
    <xdr:to>
      <xdr:col>0</xdr:col>
      <xdr:colOff>2426354</xdr:colOff>
      <xdr:row>7</xdr:row>
      <xdr:rowOff>97932</xdr:rowOff>
    </xdr:to>
    <xdr:pic>
      <xdr:nvPicPr>
        <xdr:cNvPr id="2" name="Picture 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533400" y="542925"/>
          <a:ext cx="1891593" cy="75515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533400</xdr:colOff>
      <xdr:row>3</xdr:row>
      <xdr:rowOff>28575</xdr:rowOff>
    </xdr:from>
    <xdr:to>
      <xdr:col>1</xdr:col>
      <xdr:colOff>1891593</xdr:colOff>
      <xdr:row>7</xdr:row>
      <xdr:rowOff>97932</xdr:rowOff>
    </xdr:to>
    <xdr:pic>
      <xdr:nvPicPr>
        <xdr:cNvPr id="2" name="Picture 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104775" y="542925"/>
          <a:ext cx="1891593" cy="75515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533400</xdr:colOff>
      <xdr:row>3</xdr:row>
      <xdr:rowOff>28575</xdr:rowOff>
    </xdr:from>
    <xdr:to>
      <xdr:col>1</xdr:col>
      <xdr:colOff>2422752</xdr:colOff>
      <xdr:row>7</xdr:row>
      <xdr:rowOff>97932</xdr:rowOff>
    </xdr:to>
    <xdr:pic>
      <xdr:nvPicPr>
        <xdr:cNvPr id="2" name="Picture 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1019175" y="542925"/>
          <a:ext cx="1889352" cy="75515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533400</xdr:colOff>
      <xdr:row>3</xdr:row>
      <xdr:rowOff>28575</xdr:rowOff>
    </xdr:from>
    <xdr:to>
      <xdr:col>1</xdr:col>
      <xdr:colOff>2422752</xdr:colOff>
      <xdr:row>7</xdr:row>
      <xdr:rowOff>97932</xdr:rowOff>
    </xdr:to>
    <xdr:pic>
      <xdr:nvPicPr>
        <xdr:cNvPr id="2" name="Picture 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1143000" y="542925"/>
          <a:ext cx="1889352" cy="75515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533400</xdr:colOff>
      <xdr:row>3</xdr:row>
      <xdr:rowOff>28575</xdr:rowOff>
    </xdr:from>
    <xdr:to>
      <xdr:col>1</xdr:col>
      <xdr:colOff>2422752</xdr:colOff>
      <xdr:row>7</xdr:row>
      <xdr:rowOff>97932</xdr:rowOff>
    </xdr:to>
    <xdr:pic>
      <xdr:nvPicPr>
        <xdr:cNvPr id="2" name="Picture 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1143000" y="542925"/>
          <a:ext cx="1889352" cy="75515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533400</xdr:colOff>
      <xdr:row>3</xdr:row>
      <xdr:rowOff>28575</xdr:rowOff>
    </xdr:from>
    <xdr:to>
      <xdr:col>1</xdr:col>
      <xdr:colOff>2422752</xdr:colOff>
      <xdr:row>7</xdr:row>
      <xdr:rowOff>97932</xdr:rowOff>
    </xdr:to>
    <xdr:pic>
      <xdr:nvPicPr>
        <xdr:cNvPr id="2" name="Picture 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533400" y="542925"/>
          <a:ext cx="1891593" cy="75515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533400</xdr:colOff>
      <xdr:row>3</xdr:row>
      <xdr:rowOff>28575</xdr:rowOff>
    </xdr:from>
    <xdr:to>
      <xdr:col>1</xdr:col>
      <xdr:colOff>2422752</xdr:colOff>
      <xdr:row>7</xdr:row>
      <xdr:rowOff>97932</xdr:rowOff>
    </xdr:to>
    <xdr:pic>
      <xdr:nvPicPr>
        <xdr:cNvPr id="2" name="Picture 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866775" y="542925"/>
          <a:ext cx="1884869" cy="75515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533400</xdr:colOff>
      <xdr:row>3</xdr:row>
      <xdr:rowOff>28575</xdr:rowOff>
    </xdr:from>
    <xdr:to>
      <xdr:col>1</xdr:col>
      <xdr:colOff>2422752</xdr:colOff>
      <xdr:row>7</xdr:row>
      <xdr:rowOff>97932</xdr:rowOff>
    </xdr:to>
    <xdr:pic>
      <xdr:nvPicPr>
        <xdr:cNvPr id="2" name="Picture 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771525" y="542925"/>
          <a:ext cx="1891594" cy="75515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533400</xdr:colOff>
      <xdr:row>3</xdr:row>
      <xdr:rowOff>28575</xdr:rowOff>
    </xdr:from>
    <xdr:to>
      <xdr:col>1</xdr:col>
      <xdr:colOff>2422752</xdr:colOff>
      <xdr:row>7</xdr:row>
      <xdr:rowOff>97932</xdr:rowOff>
    </xdr:to>
    <xdr:pic>
      <xdr:nvPicPr>
        <xdr:cNvPr id="2" name="Picture 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866775" y="542925"/>
          <a:ext cx="1884869" cy="7551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533400</xdr:colOff>
      <xdr:row>3</xdr:row>
      <xdr:rowOff>28575</xdr:rowOff>
    </xdr:from>
    <xdr:to>
      <xdr:col>5</xdr:col>
      <xdr:colOff>1405818</xdr:colOff>
      <xdr:row>7</xdr:row>
      <xdr:rowOff>97932</xdr:rowOff>
    </xdr:to>
    <xdr:pic>
      <xdr:nvPicPr>
        <xdr:cNvPr id="2" name="Picture 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76200" y="542925"/>
          <a:ext cx="1891593" cy="75515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533400</xdr:colOff>
      <xdr:row>3</xdr:row>
      <xdr:rowOff>28575</xdr:rowOff>
    </xdr:from>
    <xdr:to>
      <xdr:col>1</xdr:col>
      <xdr:colOff>2422752</xdr:colOff>
      <xdr:row>7</xdr:row>
      <xdr:rowOff>97932</xdr:rowOff>
    </xdr:to>
    <xdr:pic>
      <xdr:nvPicPr>
        <xdr:cNvPr id="2" name="Picture 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866775" y="542925"/>
          <a:ext cx="1884869" cy="75515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533400</xdr:colOff>
      <xdr:row>3</xdr:row>
      <xdr:rowOff>28575</xdr:rowOff>
    </xdr:from>
    <xdr:to>
      <xdr:col>1</xdr:col>
      <xdr:colOff>2422752</xdr:colOff>
      <xdr:row>7</xdr:row>
      <xdr:rowOff>97932</xdr:rowOff>
    </xdr:to>
    <xdr:pic>
      <xdr:nvPicPr>
        <xdr:cNvPr id="2" name="Picture 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952500" y="542925"/>
          <a:ext cx="1889352" cy="75515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533400</xdr:colOff>
      <xdr:row>3</xdr:row>
      <xdr:rowOff>28575</xdr:rowOff>
    </xdr:from>
    <xdr:to>
      <xdr:col>1</xdr:col>
      <xdr:colOff>2422752</xdr:colOff>
      <xdr:row>7</xdr:row>
      <xdr:rowOff>97932</xdr:rowOff>
    </xdr:to>
    <xdr:pic>
      <xdr:nvPicPr>
        <xdr:cNvPr id="2" name="Picture 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952500" y="542925"/>
          <a:ext cx="1889352" cy="7551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533400</xdr:colOff>
      <xdr:row>3</xdr:row>
      <xdr:rowOff>28575</xdr:rowOff>
    </xdr:from>
    <xdr:to>
      <xdr:col>5</xdr:col>
      <xdr:colOff>1424868</xdr:colOff>
      <xdr:row>7</xdr:row>
      <xdr:rowOff>97932</xdr:rowOff>
    </xdr:to>
    <xdr:pic>
      <xdr:nvPicPr>
        <xdr:cNvPr id="2" name="Picture 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533400" y="542925"/>
          <a:ext cx="1891593" cy="7551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533400</xdr:colOff>
      <xdr:row>3</xdr:row>
      <xdr:rowOff>28575</xdr:rowOff>
    </xdr:from>
    <xdr:to>
      <xdr:col>1</xdr:col>
      <xdr:colOff>1891593</xdr:colOff>
      <xdr:row>7</xdr:row>
      <xdr:rowOff>97932</xdr:rowOff>
    </xdr:to>
    <xdr:pic>
      <xdr:nvPicPr>
        <xdr:cNvPr id="2" name="Picture 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76200" y="542925"/>
          <a:ext cx="1891593" cy="7551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533400</xdr:colOff>
      <xdr:row>3</xdr:row>
      <xdr:rowOff>28575</xdr:rowOff>
    </xdr:from>
    <xdr:to>
      <xdr:col>2</xdr:col>
      <xdr:colOff>158043</xdr:colOff>
      <xdr:row>7</xdr:row>
      <xdr:rowOff>97932</xdr:rowOff>
    </xdr:to>
    <xdr:pic>
      <xdr:nvPicPr>
        <xdr:cNvPr id="2" name="Picture 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76200" y="542925"/>
          <a:ext cx="1891593" cy="75515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533400</xdr:colOff>
      <xdr:row>3</xdr:row>
      <xdr:rowOff>28575</xdr:rowOff>
    </xdr:from>
    <xdr:to>
      <xdr:col>5</xdr:col>
      <xdr:colOff>1472493</xdr:colOff>
      <xdr:row>7</xdr:row>
      <xdr:rowOff>97932</xdr:rowOff>
    </xdr:to>
    <xdr:pic>
      <xdr:nvPicPr>
        <xdr:cNvPr id="2" name="Picture 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76200" y="542925"/>
          <a:ext cx="1891593" cy="755157"/>
        </a:xfrm>
        <a:prstGeom prst="rect">
          <a:avLst/>
        </a:prstGeom>
      </xdr:spPr>
    </xdr:pic>
    <xdr:clientData/>
  </xdr:twoCellAnchor>
  <xdr:twoCellAnchor>
    <xdr:from>
      <xdr:col>5</xdr:col>
      <xdr:colOff>285749</xdr:colOff>
      <xdr:row>19</xdr:row>
      <xdr:rowOff>9525</xdr:rowOff>
    </xdr:from>
    <xdr:to>
      <xdr:col>9</xdr:col>
      <xdr:colOff>400349</xdr:colOff>
      <xdr:row>31</xdr:row>
      <xdr:rowOff>146325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533400</xdr:colOff>
      <xdr:row>3</xdr:row>
      <xdr:rowOff>28575</xdr:rowOff>
    </xdr:from>
    <xdr:to>
      <xdr:col>2</xdr:col>
      <xdr:colOff>1043868</xdr:colOff>
      <xdr:row>7</xdr:row>
      <xdr:rowOff>97932</xdr:rowOff>
    </xdr:to>
    <xdr:pic>
      <xdr:nvPicPr>
        <xdr:cNvPr id="2" name="Picture 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104775" y="542925"/>
          <a:ext cx="1891593" cy="75515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533400</xdr:colOff>
      <xdr:row>3</xdr:row>
      <xdr:rowOff>28575</xdr:rowOff>
    </xdr:from>
    <xdr:to>
      <xdr:col>1</xdr:col>
      <xdr:colOff>1722944</xdr:colOff>
      <xdr:row>7</xdr:row>
      <xdr:rowOff>97932</xdr:rowOff>
    </xdr:to>
    <xdr:pic>
      <xdr:nvPicPr>
        <xdr:cNvPr id="2" name="Picture 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533400" y="542925"/>
          <a:ext cx="1891593" cy="75515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533400</xdr:colOff>
      <xdr:row>3</xdr:row>
      <xdr:rowOff>28575</xdr:rowOff>
    </xdr:from>
    <xdr:to>
      <xdr:col>1</xdr:col>
      <xdr:colOff>815268</xdr:colOff>
      <xdr:row>7</xdr:row>
      <xdr:rowOff>97932</xdr:rowOff>
    </xdr:to>
    <xdr:pic>
      <xdr:nvPicPr>
        <xdr:cNvPr id="3" name="Picture 2"/>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533400" y="542925"/>
          <a:ext cx="1891593" cy="75515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0"/>
  <sheetViews>
    <sheetView tabSelected="1" workbookViewId="0"/>
  </sheetViews>
  <sheetFormatPr defaultRowHeight="18.75"/>
  <cols>
    <col min="1" max="1" width="2.08984375" style="163" customWidth="1"/>
    <col min="2" max="16384" width="8.7265625" style="163"/>
  </cols>
  <sheetData>
    <row r="1" spans="1:16" customFormat="1" ht="18">
      <c r="A1" s="147" t="s">
        <v>597</v>
      </c>
      <c r="B1" s="147"/>
      <c r="C1" s="148"/>
      <c r="D1" s="147"/>
      <c r="E1" s="147"/>
      <c r="F1" s="148"/>
      <c r="G1" s="147"/>
      <c r="H1" s="147"/>
      <c r="I1" s="148"/>
      <c r="J1" s="147"/>
      <c r="K1" s="147"/>
      <c r="L1" s="148"/>
      <c r="M1" s="147"/>
      <c r="N1" s="147"/>
      <c r="O1" s="148"/>
    </row>
    <row r="2" spans="1:16" customFormat="1" ht="10.5" customHeight="1" thickBot="1">
      <c r="A2" s="149" t="s">
        <v>43</v>
      </c>
      <c r="B2" s="149"/>
      <c r="C2" s="150"/>
      <c r="D2" s="149"/>
      <c r="E2" s="149"/>
      <c r="F2" s="150"/>
      <c r="G2" s="149"/>
      <c r="H2" s="149"/>
      <c r="I2" s="150"/>
      <c r="J2" s="149"/>
      <c r="K2" s="149"/>
      <c r="L2" s="150"/>
      <c r="M2" s="149"/>
      <c r="N2" s="149"/>
      <c r="O2" s="150"/>
    </row>
    <row r="3" spans="1:16" customFormat="1" ht="6" customHeight="1">
      <c r="A3" s="151"/>
      <c r="B3" s="151"/>
      <c r="C3" s="151"/>
      <c r="D3" s="151"/>
      <c r="E3" s="151"/>
      <c r="F3" s="151"/>
      <c r="G3" s="151"/>
      <c r="H3" s="151"/>
      <c r="I3" s="151"/>
      <c r="J3" s="151"/>
      <c r="K3" s="151"/>
      <c r="L3" s="151"/>
      <c r="M3" s="151"/>
      <c r="N3" s="151"/>
      <c r="O3" s="151"/>
    </row>
    <row r="4" spans="1:16" customFormat="1" ht="11.25" customHeight="1">
      <c r="A4" s="152"/>
      <c r="B4" s="162" t="s">
        <v>595</v>
      </c>
      <c r="C4" s="153"/>
      <c r="D4" s="152"/>
      <c r="E4" s="153"/>
      <c r="F4" s="153"/>
      <c r="G4" s="152"/>
      <c r="H4" s="153"/>
      <c r="I4" s="153"/>
      <c r="J4" s="152"/>
      <c r="K4" s="153"/>
      <c r="L4" s="153"/>
      <c r="M4" s="152"/>
      <c r="N4" s="153"/>
      <c r="O4" s="153"/>
    </row>
    <row r="5" spans="1:16" customFormat="1" ht="12" customHeight="1">
      <c r="A5" s="154"/>
      <c r="B5" s="158" t="s">
        <v>573</v>
      </c>
      <c r="C5" s="154"/>
      <c r="D5" s="154"/>
      <c r="E5" s="154"/>
      <c r="F5" s="154"/>
      <c r="G5" s="154"/>
      <c r="H5" s="154"/>
      <c r="I5" s="154"/>
      <c r="J5" s="154"/>
      <c r="K5" s="154"/>
      <c r="L5" s="154"/>
      <c r="M5" s="154"/>
      <c r="N5" s="154"/>
      <c r="O5" s="154"/>
    </row>
    <row r="6" spans="1:16" customFormat="1" ht="12" customHeight="1">
      <c r="A6" s="154"/>
      <c r="B6" s="158" t="s">
        <v>571</v>
      </c>
      <c r="C6" s="155"/>
      <c r="D6" s="154"/>
      <c r="E6" s="155"/>
      <c r="F6" s="155"/>
      <c r="G6" s="154"/>
      <c r="H6" s="155"/>
      <c r="I6" s="155"/>
      <c r="J6" s="154"/>
      <c r="K6" s="155"/>
      <c r="L6" s="155"/>
      <c r="M6" s="154"/>
      <c r="N6" s="155"/>
      <c r="O6" s="155"/>
      <c r="P6" s="62"/>
    </row>
    <row r="7" spans="1:16" customFormat="1" ht="12" customHeight="1">
      <c r="A7" s="154"/>
      <c r="B7" s="159" t="s">
        <v>574</v>
      </c>
      <c r="C7" s="157"/>
      <c r="D7" s="154"/>
      <c r="E7" s="167"/>
      <c r="F7" s="168"/>
      <c r="G7" s="169"/>
      <c r="H7" s="167"/>
      <c r="I7" s="168"/>
      <c r="J7" s="169"/>
      <c r="K7" s="167"/>
      <c r="L7" s="168"/>
      <c r="M7" s="169"/>
      <c r="N7" s="167"/>
      <c r="O7" s="168"/>
      <c r="P7" s="62"/>
    </row>
    <row r="8" spans="1:16" customFormat="1" ht="12" customHeight="1">
      <c r="A8" s="154"/>
      <c r="B8" s="159" t="s">
        <v>575</v>
      </c>
      <c r="C8" s="157"/>
      <c r="D8" s="154"/>
      <c r="E8" s="167"/>
      <c r="F8" s="168"/>
      <c r="G8" s="169"/>
      <c r="H8" s="167"/>
      <c r="I8" s="168"/>
      <c r="J8" s="169"/>
      <c r="K8" s="167"/>
      <c r="L8" s="168"/>
      <c r="M8" s="169"/>
      <c r="N8" s="167"/>
      <c r="O8" s="168"/>
      <c r="P8" s="62"/>
    </row>
    <row r="9" spans="1:16" customFormat="1" ht="12" customHeight="1">
      <c r="A9" s="154"/>
      <c r="B9" s="159" t="s">
        <v>576</v>
      </c>
      <c r="C9" s="157"/>
      <c r="D9" s="154"/>
      <c r="E9" s="167"/>
      <c r="F9" s="168"/>
      <c r="G9" s="169"/>
      <c r="H9" s="167"/>
      <c r="I9" s="168"/>
      <c r="J9" s="169"/>
      <c r="K9" s="167"/>
      <c r="L9" s="168"/>
      <c r="M9" s="169"/>
      <c r="N9" s="167"/>
      <c r="O9" s="168"/>
      <c r="P9" s="62"/>
    </row>
    <row r="10" spans="1:16" customFormat="1" ht="12" customHeight="1">
      <c r="A10" s="154"/>
      <c r="B10" s="160" t="s">
        <v>577</v>
      </c>
      <c r="C10" s="157"/>
      <c r="D10" s="154"/>
      <c r="E10" s="167"/>
      <c r="F10" s="168"/>
      <c r="G10" s="169"/>
      <c r="H10" s="167"/>
      <c r="I10" s="168"/>
      <c r="J10" s="169"/>
      <c r="K10" s="167"/>
      <c r="L10" s="168"/>
      <c r="M10" s="169"/>
      <c r="N10" s="167"/>
      <c r="O10" s="168"/>
      <c r="P10" s="62"/>
    </row>
    <row r="11" spans="1:16" customFormat="1" ht="12" customHeight="1">
      <c r="A11" s="154"/>
      <c r="B11" s="159" t="s">
        <v>578</v>
      </c>
      <c r="C11" s="157"/>
      <c r="D11" s="154"/>
      <c r="E11" s="167"/>
      <c r="F11" s="168"/>
      <c r="G11" s="169"/>
      <c r="H11" s="167"/>
      <c r="I11" s="168"/>
      <c r="J11" s="169"/>
      <c r="K11" s="167"/>
      <c r="L11" s="168"/>
      <c r="M11" s="169"/>
      <c r="N11" s="167"/>
      <c r="O11" s="168"/>
      <c r="P11" s="62"/>
    </row>
    <row r="12" spans="1:16" customFormat="1" ht="12" customHeight="1">
      <c r="A12" s="154"/>
      <c r="B12" s="159" t="s">
        <v>579</v>
      </c>
      <c r="C12" s="157"/>
      <c r="D12" s="154"/>
      <c r="E12" s="167"/>
      <c r="F12" s="168"/>
      <c r="G12" s="169"/>
      <c r="H12" s="167"/>
      <c r="I12" s="168"/>
      <c r="J12" s="169"/>
      <c r="K12" s="167"/>
      <c r="L12" s="168"/>
      <c r="M12" s="169"/>
      <c r="N12" s="167"/>
      <c r="O12" s="168"/>
      <c r="P12" s="62"/>
    </row>
    <row r="13" spans="1:16" customFormat="1" ht="12" customHeight="1">
      <c r="A13" s="154"/>
      <c r="B13" s="159" t="s">
        <v>580</v>
      </c>
      <c r="C13" s="157"/>
      <c r="D13" s="154"/>
      <c r="E13" s="167"/>
      <c r="F13" s="168"/>
      <c r="G13" s="169"/>
      <c r="H13" s="167"/>
      <c r="I13" s="168"/>
      <c r="J13" s="169"/>
      <c r="K13" s="167"/>
      <c r="L13" s="168"/>
      <c r="M13" s="169"/>
      <c r="N13" s="167"/>
      <c r="O13" s="168"/>
      <c r="P13" s="62"/>
    </row>
    <row r="14" spans="1:16" customFormat="1" ht="12" customHeight="1">
      <c r="A14" s="154"/>
      <c r="B14" s="159" t="s">
        <v>581</v>
      </c>
      <c r="C14" s="157"/>
      <c r="D14" s="154"/>
      <c r="E14" s="167"/>
      <c r="F14" s="168"/>
      <c r="G14" s="169"/>
      <c r="H14" s="167"/>
      <c r="I14" s="168"/>
      <c r="J14" s="169"/>
      <c r="K14" s="167"/>
      <c r="L14" s="168"/>
      <c r="M14" s="169"/>
      <c r="N14" s="167"/>
      <c r="O14" s="168"/>
      <c r="P14" s="62"/>
    </row>
    <row r="15" spans="1:16" customFormat="1" ht="12" customHeight="1">
      <c r="A15" s="154"/>
      <c r="B15" s="159" t="s">
        <v>582</v>
      </c>
      <c r="C15" s="157"/>
      <c r="D15" s="154"/>
      <c r="E15" s="167"/>
      <c r="F15" s="168"/>
      <c r="G15" s="169"/>
      <c r="H15" s="167"/>
      <c r="I15" s="168"/>
      <c r="J15" s="169"/>
      <c r="K15" s="167"/>
      <c r="L15" s="168"/>
      <c r="M15" s="169"/>
      <c r="N15" s="167"/>
      <c r="O15" s="168"/>
      <c r="P15" s="62"/>
    </row>
    <row r="16" spans="1:16" s="62" customFormat="1" ht="12" customHeight="1">
      <c r="A16" s="154"/>
      <c r="B16" s="159" t="s">
        <v>583</v>
      </c>
      <c r="C16" s="157"/>
      <c r="D16" s="154"/>
      <c r="E16" s="167"/>
      <c r="F16" s="168"/>
      <c r="G16" s="169"/>
      <c r="H16" s="167"/>
      <c r="I16" s="168"/>
      <c r="J16" s="169"/>
      <c r="K16" s="167"/>
      <c r="L16" s="168"/>
      <c r="M16" s="169"/>
      <c r="N16" s="167"/>
      <c r="O16" s="168"/>
    </row>
    <row r="17" spans="1:15" s="62" customFormat="1" ht="12" customHeight="1">
      <c r="A17" s="154"/>
      <c r="B17" s="159" t="s">
        <v>584</v>
      </c>
      <c r="C17" s="157"/>
      <c r="D17" s="154"/>
      <c r="E17" s="167"/>
      <c r="F17" s="168"/>
      <c r="G17" s="169"/>
      <c r="H17" s="167"/>
      <c r="I17" s="168"/>
      <c r="J17" s="169"/>
      <c r="K17" s="167"/>
      <c r="L17" s="168"/>
      <c r="M17" s="169"/>
      <c r="N17" s="167"/>
      <c r="O17" s="168"/>
    </row>
    <row r="18" spans="1:15" s="62" customFormat="1" ht="12" customHeight="1">
      <c r="A18" s="154"/>
      <c r="B18" s="159" t="s">
        <v>585</v>
      </c>
      <c r="C18" s="157"/>
      <c r="D18" s="154"/>
      <c r="E18" s="167"/>
      <c r="F18" s="168"/>
      <c r="G18" s="169"/>
      <c r="H18" s="167"/>
      <c r="I18" s="168"/>
      <c r="J18" s="169"/>
      <c r="K18" s="167"/>
      <c r="L18" s="168"/>
      <c r="M18" s="169"/>
      <c r="N18" s="167"/>
      <c r="O18" s="168"/>
    </row>
    <row r="19" spans="1:15" s="62" customFormat="1" ht="12" customHeight="1">
      <c r="A19" s="154"/>
      <c r="B19" s="159" t="s">
        <v>586</v>
      </c>
      <c r="C19" s="157"/>
      <c r="D19" s="154"/>
      <c r="E19" s="167"/>
      <c r="F19" s="168"/>
      <c r="G19" s="169"/>
      <c r="H19" s="167"/>
      <c r="I19" s="168"/>
      <c r="J19" s="169"/>
      <c r="K19" s="167"/>
      <c r="L19" s="168"/>
      <c r="M19" s="169"/>
      <c r="N19" s="167"/>
      <c r="O19" s="168"/>
    </row>
    <row r="20" spans="1:15" s="62" customFormat="1" ht="12" customHeight="1">
      <c r="A20" s="154"/>
      <c r="B20" s="159" t="s">
        <v>587</v>
      </c>
      <c r="C20" s="157"/>
      <c r="D20" s="154"/>
      <c r="E20" s="167"/>
      <c r="F20" s="168"/>
      <c r="G20" s="169"/>
      <c r="H20" s="167"/>
      <c r="I20" s="168"/>
      <c r="J20" s="169"/>
      <c r="K20" s="167"/>
      <c r="L20" s="168"/>
      <c r="M20" s="169"/>
      <c r="N20" s="167"/>
      <c r="O20" s="168"/>
    </row>
    <row r="21" spans="1:15" s="62" customFormat="1" ht="12" customHeight="1">
      <c r="A21" s="154"/>
      <c r="B21" s="159" t="s">
        <v>588</v>
      </c>
      <c r="C21" s="157"/>
      <c r="D21" s="154"/>
      <c r="E21" s="167"/>
      <c r="F21" s="168"/>
      <c r="G21" s="169"/>
      <c r="H21" s="167"/>
      <c r="I21" s="168"/>
      <c r="J21" s="169"/>
      <c r="K21" s="167"/>
      <c r="L21" s="168"/>
      <c r="M21" s="169"/>
      <c r="N21" s="167"/>
      <c r="O21" s="168"/>
    </row>
    <row r="22" spans="1:15" s="62" customFormat="1" ht="12" customHeight="1">
      <c r="A22" s="154"/>
      <c r="B22" s="159" t="s">
        <v>589</v>
      </c>
      <c r="C22" s="157"/>
      <c r="D22" s="154"/>
      <c r="E22" s="167"/>
      <c r="F22" s="168"/>
      <c r="G22" s="169"/>
      <c r="H22" s="167"/>
      <c r="I22" s="168"/>
      <c r="J22" s="169"/>
      <c r="K22" s="167"/>
      <c r="L22" s="168"/>
      <c r="M22" s="169"/>
      <c r="N22" s="167"/>
      <c r="O22" s="168"/>
    </row>
    <row r="23" spans="1:15" s="62" customFormat="1" ht="12" customHeight="1">
      <c r="A23" s="154"/>
      <c r="B23" s="159" t="s">
        <v>590</v>
      </c>
      <c r="C23" s="157"/>
      <c r="D23" s="154"/>
      <c r="E23" s="167"/>
      <c r="F23" s="168"/>
      <c r="G23" s="169"/>
      <c r="H23" s="167"/>
      <c r="I23" s="168"/>
      <c r="J23" s="169"/>
      <c r="K23" s="167"/>
      <c r="L23" s="168"/>
      <c r="M23" s="169"/>
      <c r="N23" s="167"/>
      <c r="O23" s="168"/>
    </row>
    <row r="24" spans="1:15" s="62" customFormat="1" ht="12" customHeight="1">
      <c r="A24" s="154"/>
      <c r="B24" s="159" t="s">
        <v>591</v>
      </c>
      <c r="C24" s="157"/>
      <c r="D24" s="154"/>
      <c r="E24" s="167"/>
      <c r="F24" s="168"/>
      <c r="G24" s="169"/>
      <c r="H24" s="167"/>
      <c r="I24" s="168"/>
      <c r="J24" s="169"/>
      <c r="K24" s="167"/>
      <c r="L24" s="168"/>
      <c r="M24" s="169"/>
      <c r="N24" s="167"/>
      <c r="O24" s="168"/>
    </row>
    <row r="25" spans="1:15" s="62" customFormat="1" ht="12" customHeight="1">
      <c r="A25" s="154"/>
      <c r="B25" s="159" t="s">
        <v>592</v>
      </c>
      <c r="C25" s="157"/>
      <c r="D25" s="154"/>
      <c r="E25" s="167"/>
      <c r="F25" s="168"/>
      <c r="G25" s="169"/>
      <c r="H25" s="167"/>
      <c r="I25" s="168"/>
      <c r="J25" s="169"/>
      <c r="K25" s="167"/>
      <c r="L25" s="168"/>
      <c r="M25" s="169"/>
      <c r="N25" s="167"/>
      <c r="O25" s="168"/>
    </row>
    <row r="26" spans="1:15" s="62" customFormat="1" ht="12" customHeight="1">
      <c r="A26" s="154"/>
      <c r="B26" s="159" t="s">
        <v>593</v>
      </c>
      <c r="C26" s="157"/>
      <c r="D26" s="154"/>
      <c r="E26" s="167"/>
      <c r="F26" s="168"/>
      <c r="G26" s="169"/>
      <c r="H26" s="167"/>
      <c r="I26" s="168"/>
      <c r="J26" s="169"/>
      <c r="K26" s="167"/>
      <c r="L26" s="168"/>
      <c r="M26" s="169"/>
      <c r="N26" s="167"/>
      <c r="O26" s="168"/>
    </row>
    <row r="27" spans="1:15" s="62" customFormat="1" ht="12" customHeight="1">
      <c r="A27" s="154"/>
      <c r="B27" s="159" t="s">
        <v>594</v>
      </c>
      <c r="C27" s="157"/>
      <c r="D27" s="154"/>
      <c r="E27" s="156"/>
      <c r="F27" s="157"/>
      <c r="G27" s="154"/>
      <c r="H27" s="156"/>
      <c r="I27" s="157"/>
      <c r="J27" s="154"/>
      <c r="K27" s="156"/>
      <c r="L27" s="157"/>
      <c r="M27" s="154"/>
      <c r="N27" s="156"/>
      <c r="O27" s="157"/>
    </row>
    <row r="28" spans="1:15" ht="12" customHeight="1">
      <c r="A28" s="162"/>
      <c r="B28" s="162" t="s">
        <v>596</v>
      </c>
      <c r="C28" s="161"/>
      <c r="D28" s="162"/>
      <c r="E28" s="161"/>
      <c r="F28" s="161"/>
      <c r="G28" s="162"/>
      <c r="H28" s="161"/>
      <c r="I28" s="161"/>
      <c r="J28" s="162"/>
      <c r="K28" s="161"/>
      <c r="L28" s="161"/>
      <c r="M28" s="162"/>
      <c r="N28" s="161"/>
      <c r="O28" s="161"/>
    </row>
    <row r="29" spans="1:15">
      <c r="A29" s="164"/>
      <c r="B29" s="164"/>
      <c r="C29" s="165"/>
      <c r="D29" s="164"/>
      <c r="E29" s="164"/>
      <c r="F29" s="165"/>
      <c r="G29" s="164"/>
      <c r="H29" s="164"/>
      <c r="I29" s="165"/>
      <c r="J29" s="164"/>
      <c r="K29" s="164"/>
      <c r="L29" s="165"/>
      <c r="M29" s="164"/>
      <c r="N29" s="164"/>
      <c r="O29" s="165"/>
    </row>
    <row r="30" spans="1:15">
      <c r="A30" s="164"/>
      <c r="B30" s="164"/>
      <c r="C30" s="165"/>
      <c r="D30" s="164"/>
      <c r="E30" s="164"/>
      <c r="F30" s="165"/>
      <c r="G30" s="164"/>
      <c r="H30" s="164"/>
      <c r="I30" s="165"/>
      <c r="J30" s="164"/>
      <c r="K30" s="164"/>
      <c r="L30" s="165"/>
      <c r="M30" s="164"/>
      <c r="N30" s="164"/>
      <c r="O30" s="165"/>
    </row>
    <row r="31" spans="1:15">
      <c r="A31" s="164"/>
      <c r="B31" s="164"/>
      <c r="C31" s="165"/>
      <c r="D31" s="164"/>
      <c r="E31" s="164"/>
      <c r="F31" s="165"/>
      <c r="G31" s="164"/>
      <c r="H31" s="164"/>
      <c r="I31" s="165"/>
      <c r="J31" s="164"/>
      <c r="K31" s="164"/>
      <c r="L31" s="165"/>
      <c r="M31" s="164"/>
      <c r="N31" s="164"/>
      <c r="O31" s="165"/>
    </row>
    <row r="32" spans="1:15">
      <c r="A32" s="164"/>
      <c r="B32" s="164"/>
      <c r="C32" s="165"/>
      <c r="D32" s="164"/>
      <c r="E32" s="164"/>
      <c r="F32" s="165"/>
      <c r="G32" s="164"/>
      <c r="H32" s="164"/>
      <c r="I32" s="165"/>
      <c r="J32" s="164"/>
      <c r="K32" s="164"/>
      <c r="L32" s="165"/>
      <c r="M32" s="164"/>
      <c r="N32" s="164"/>
      <c r="O32" s="165"/>
    </row>
    <row r="33" spans="1:15">
      <c r="A33" s="164"/>
      <c r="B33" s="164"/>
      <c r="C33" s="165"/>
      <c r="D33" s="164"/>
      <c r="E33" s="164"/>
      <c r="F33" s="165"/>
      <c r="G33" s="164"/>
      <c r="H33" s="164"/>
      <c r="I33" s="165"/>
      <c r="J33" s="164"/>
      <c r="K33" s="164"/>
      <c r="L33" s="165"/>
      <c r="M33" s="164"/>
      <c r="N33" s="164"/>
      <c r="O33" s="165"/>
    </row>
    <row r="34" spans="1:15">
      <c r="A34" s="164"/>
      <c r="B34" s="165"/>
      <c r="C34" s="165"/>
      <c r="D34" s="164"/>
      <c r="E34" s="165"/>
      <c r="F34" s="165"/>
      <c r="G34" s="164"/>
      <c r="H34" s="165"/>
      <c r="I34" s="165"/>
      <c r="J34" s="164"/>
      <c r="K34" s="165"/>
      <c r="L34" s="165"/>
      <c r="M34" s="164"/>
      <c r="N34" s="165"/>
      <c r="O34" s="165"/>
    </row>
    <row r="35" spans="1:15">
      <c r="A35" s="164"/>
      <c r="B35" s="165"/>
      <c r="C35" s="165"/>
      <c r="D35" s="164"/>
      <c r="E35" s="165"/>
      <c r="F35" s="165"/>
      <c r="G35" s="164"/>
      <c r="H35" s="165"/>
      <c r="I35" s="165"/>
      <c r="J35" s="164"/>
      <c r="K35" s="165"/>
      <c r="L35" s="165"/>
      <c r="M35" s="164"/>
      <c r="N35" s="165"/>
      <c r="O35" s="165"/>
    </row>
    <row r="36" spans="1:15">
      <c r="A36" s="164"/>
      <c r="B36" s="165"/>
      <c r="C36" s="165"/>
      <c r="D36" s="164"/>
      <c r="E36" s="165"/>
      <c r="F36" s="165"/>
      <c r="G36" s="164"/>
      <c r="H36" s="165"/>
      <c r="I36" s="165"/>
      <c r="J36" s="164"/>
      <c r="K36" s="165"/>
      <c r="L36" s="165"/>
      <c r="M36" s="164"/>
      <c r="N36" s="165"/>
      <c r="O36" s="165"/>
    </row>
    <row r="37" spans="1:15">
      <c r="A37" s="164"/>
      <c r="B37" s="164"/>
      <c r="C37" s="165"/>
      <c r="D37" s="164"/>
      <c r="E37" s="164"/>
      <c r="F37" s="165"/>
      <c r="G37" s="164"/>
      <c r="H37" s="164"/>
      <c r="I37" s="165"/>
      <c r="J37" s="164"/>
      <c r="K37" s="164"/>
      <c r="L37" s="165"/>
      <c r="M37" s="164"/>
      <c r="N37" s="164"/>
      <c r="O37" s="165"/>
    </row>
    <row r="38" spans="1:15">
      <c r="A38" s="164"/>
      <c r="B38" s="164"/>
      <c r="C38" s="165"/>
      <c r="D38" s="164"/>
      <c r="E38" s="164"/>
      <c r="F38" s="165"/>
      <c r="G38" s="164"/>
      <c r="H38" s="164"/>
      <c r="I38" s="165"/>
      <c r="J38" s="164"/>
      <c r="K38" s="164"/>
      <c r="L38" s="165"/>
      <c r="M38" s="164"/>
      <c r="N38" s="164"/>
      <c r="O38" s="165"/>
    </row>
    <row r="39" spans="1:15">
      <c r="A39" s="164"/>
      <c r="B39" s="164"/>
      <c r="C39" s="165"/>
      <c r="D39" s="164"/>
      <c r="E39" s="164"/>
      <c r="F39" s="165"/>
      <c r="G39" s="164"/>
      <c r="H39" s="164"/>
      <c r="I39" s="165"/>
      <c r="J39" s="164"/>
      <c r="K39" s="164"/>
      <c r="L39" s="165"/>
      <c r="M39" s="164"/>
      <c r="N39" s="164"/>
      <c r="O39" s="165"/>
    </row>
    <row r="40" spans="1:15">
      <c r="A40" s="164"/>
      <c r="B40" s="164"/>
      <c r="C40" s="165"/>
      <c r="D40" s="164"/>
      <c r="E40" s="164"/>
      <c r="F40" s="165"/>
      <c r="G40" s="164"/>
      <c r="H40" s="164"/>
      <c r="I40" s="165"/>
      <c r="J40" s="164"/>
      <c r="K40" s="164"/>
      <c r="L40" s="165"/>
      <c r="M40" s="164"/>
      <c r="N40" s="164"/>
      <c r="O40" s="165"/>
    </row>
    <row r="41" spans="1:15">
      <c r="A41" s="164"/>
      <c r="B41" s="164"/>
      <c r="C41" s="165"/>
      <c r="D41" s="164"/>
      <c r="E41" s="164"/>
      <c r="F41" s="165"/>
      <c r="G41" s="164"/>
      <c r="H41" s="164"/>
      <c r="I41" s="165"/>
      <c r="J41" s="164"/>
      <c r="K41" s="164"/>
      <c r="L41" s="165"/>
      <c r="M41" s="164"/>
      <c r="N41" s="164"/>
      <c r="O41" s="165"/>
    </row>
    <row r="42" spans="1:15">
      <c r="A42" s="164"/>
      <c r="B42" s="166"/>
      <c r="C42" s="165"/>
      <c r="D42" s="164"/>
      <c r="E42" s="166"/>
      <c r="F42" s="165"/>
      <c r="G42" s="164"/>
      <c r="H42" s="166"/>
      <c r="I42" s="165"/>
      <c r="J42" s="164"/>
      <c r="K42" s="166"/>
      <c r="L42" s="165"/>
      <c r="M42" s="164"/>
      <c r="N42" s="166"/>
      <c r="O42" s="165"/>
    </row>
    <row r="43" spans="1:15">
      <c r="A43" s="164"/>
      <c r="B43" s="164"/>
      <c r="C43" s="164"/>
      <c r="D43" s="164"/>
      <c r="E43" s="164"/>
      <c r="F43" s="164"/>
      <c r="G43" s="164"/>
      <c r="H43" s="164"/>
      <c r="I43" s="164"/>
      <c r="J43" s="164"/>
      <c r="K43" s="164"/>
      <c r="L43" s="164"/>
      <c r="M43" s="164"/>
      <c r="N43" s="164"/>
      <c r="O43" s="164"/>
    </row>
    <row r="44" spans="1:15">
      <c r="A44" s="164"/>
      <c r="B44" s="164"/>
      <c r="C44" s="164"/>
      <c r="D44" s="164"/>
      <c r="E44" s="164"/>
      <c r="F44" s="164"/>
      <c r="G44" s="164"/>
      <c r="H44" s="164"/>
      <c r="I44" s="164"/>
      <c r="J44" s="164"/>
      <c r="K44" s="164"/>
      <c r="L44" s="164"/>
      <c r="M44" s="164"/>
      <c r="N44" s="164"/>
      <c r="O44" s="164"/>
    </row>
    <row r="45" spans="1:15">
      <c r="A45" s="164"/>
      <c r="B45" s="164"/>
      <c r="C45" s="164"/>
      <c r="D45" s="164"/>
      <c r="E45" s="164"/>
      <c r="F45" s="164"/>
      <c r="G45" s="164"/>
      <c r="H45" s="164"/>
      <c r="I45" s="164"/>
      <c r="J45" s="164"/>
      <c r="K45" s="164"/>
      <c r="L45" s="164"/>
      <c r="M45" s="164"/>
      <c r="N45" s="164"/>
      <c r="O45" s="164"/>
    </row>
    <row r="46" spans="1:15">
      <c r="A46" s="164"/>
      <c r="B46" s="164"/>
      <c r="C46" s="164"/>
      <c r="D46" s="164"/>
      <c r="E46" s="164"/>
      <c r="F46" s="164"/>
      <c r="G46" s="164"/>
      <c r="H46" s="164"/>
      <c r="I46" s="164"/>
      <c r="J46" s="164"/>
      <c r="K46" s="164"/>
      <c r="L46" s="164"/>
      <c r="M46" s="164"/>
      <c r="N46" s="164"/>
      <c r="O46" s="164"/>
    </row>
    <row r="47" spans="1:15">
      <c r="A47" s="164"/>
      <c r="B47" s="164"/>
      <c r="C47" s="164"/>
      <c r="D47" s="164"/>
      <c r="E47" s="164"/>
      <c r="F47" s="164"/>
      <c r="G47" s="164"/>
      <c r="H47" s="164"/>
      <c r="I47" s="164"/>
      <c r="J47" s="164"/>
      <c r="K47" s="164"/>
      <c r="L47" s="164"/>
      <c r="M47" s="164"/>
      <c r="N47" s="164"/>
      <c r="O47" s="164"/>
    </row>
    <row r="48" spans="1:15">
      <c r="A48" s="164"/>
      <c r="B48" s="164"/>
      <c r="C48" s="164"/>
      <c r="D48" s="164"/>
      <c r="E48" s="164"/>
      <c r="F48" s="164"/>
      <c r="G48" s="164"/>
      <c r="H48" s="164"/>
      <c r="I48" s="164"/>
      <c r="J48" s="164"/>
      <c r="K48" s="164"/>
      <c r="L48" s="164"/>
      <c r="M48" s="164"/>
      <c r="N48" s="164"/>
      <c r="O48" s="164"/>
    </row>
    <row r="49" spans="1:15">
      <c r="A49" s="164"/>
      <c r="B49" s="164"/>
      <c r="C49" s="164"/>
      <c r="D49" s="164"/>
      <c r="E49" s="164"/>
      <c r="F49" s="164"/>
      <c r="G49" s="164"/>
      <c r="H49" s="164"/>
      <c r="I49" s="164"/>
      <c r="J49" s="164"/>
      <c r="K49" s="164"/>
      <c r="L49" s="164"/>
      <c r="M49" s="164"/>
      <c r="N49" s="164"/>
      <c r="O49" s="164"/>
    </row>
    <row r="50" spans="1:15">
      <c r="A50" s="164"/>
      <c r="B50" s="164"/>
      <c r="C50" s="164"/>
      <c r="D50" s="164"/>
      <c r="E50" s="164"/>
      <c r="F50" s="164"/>
      <c r="G50" s="164"/>
      <c r="H50" s="164"/>
      <c r="I50" s="164"/>
      <c r="J50" s="164"/>
      <c r="K50" s="164"/>
      <c r="L50" s="164"/>
      <c r="M50" s="164"/>
      <c r="N50" s="164"/>
      <c r="O50" s="164"/>
    </row>
  </sheetData>
  <hyperlinks>
    <hyperlink ref="B5" location="'Summary Chart'!A1" display="Summary Chart"/>
    <hyperlink ref="B6" location="'Draft Decision - Output│Tables'!A1" display="Draft Decision - Output│Tables"/>
    <hyperlink ref="B7" location="'1.0 Output│PTRM'!A1" display="1.0 Output│PTRM"/>
    <hyperlink ref="B8" location="'1.1 Output│RFM'!A1" display="1.1 Output│RFM"/>
    <hyperlink ref="B9" location="'1.2 Output│RIN'!A1" display="1.2 Output│RIN"/>
    <hyperlink ref="B10" location="'1.3 Output│Tables'!A1" display="1.3 Output│Tables"/>
    <hyperlink ref="B11" location="'1.4 Output│Graphs'!A1" display="1.4 Output│Graphs"/>
    <hyperlink ref="B12" location="'1.5 Output│2017 Corp Capex'!A1" display="1.5 Output│2017 Corp Capex"/>
    <hyperlink ref="B13" location="'2.0 Input│Historic Capex'!A1" display="2.0 Input│Historic Capex"/>
    <hyperlink ref="B14" location="'3.0 Input│AMP'!A1" display="3.0 Input│AMP"/>
    <hyperlink ref="B15" location="'3.1 Input│B&amp;T'!A1" display="3.1 Input│B&amp;T"/>
    <hyperlink ref="B16" location="'3.2 Input│Other'!A1" display="3.2 Input│Other"/>
    <hyperlink ref="B17" location="'3.3 Input│RIN'!A1" display="3.3 Input│RIN"/>
    <hyperlink ref="B18" location="'4.0 Calc│AER Forecast ($nom)'!A1" display="4.0 Calc│AER Forecast ($nom)"/>
    <hyperlink ref="B19" location="'4.1 Calc│Hist Act ($nom)'!A1" display="4.1 Calc│Hist Act ($nom)"/>
    <hyperlink ref="B20" location="'4.2 Calc│Hist Com ($nom)'!A1" display="4.2 Calc│Hist Com ($nom)"/>
    <hyperlink ref="B21" location="'5.0 Calc│Forecast Projects'!A1" display="5.0 Calc│Forecast Projects"/>
    <hyperlink ref="B22" location="'5.1 Calc│$ million'!A1" display="5.1 Calc│$ million"/>
    <hyperlink ref="B23" location="'5.2 Calc│VTS'!A1" display="5.2 Calc│VTS"/>
    <hyperlink ref="B24" location="'5.3 Calc│Forecast $2017'!A1" display="5.3 Calc│Forecast $2017"/>
    <hyperlink ref="B25" location="'5.4 Calc│Escalators'!A1" display="5.4 Calc│Escalators"/>
    <hyperlink ref="B26" location="'5.5 Calc│Escalated capex'!A1" display="5.5 Calc│Escalated capex"/>
    <hyperlink ref="B27" location="'5.6 Calc│As Commissioned'!A1" display="5.6 Calc│As Commissioned"/>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5FC8D7"/>
  </sheetPr>
  <dimension ref="A1:AA280"/>
  <sheetViews>
    <sheetView topLeftCell="A67" zoomScale="85" zoomScaleNormal="85" workbookViewId="0">
      <selection activeCell="A96" sqref="A96:XFD96"/>
    </sheetView>
  </sheetViews>
  <sheetFormatPr defaultRowHeight="18"/>
  <cols>
    <col min="1" max="1" width="6.7265625" style="9" customWidth="1"/>
    <col min="2" max="2" width="58.1796875" style="9" customWidth="1"/>
    <col min="3" max="3" width="20.26953125" style="9" bestFit="1" customWidth="1"/>
    <col min="4" max="4" width="21.36328125" style="9" customWidth="1"/>
    <col min="5" max="5" width="21.36328125" style="14" customWidth="1"/>
    <col min="6" max="6" width="20.36328125" style="14" customWidth="1"/>
    <col min="7" max="7" width="10.81640625" style="9" customWidth="1"/>
    <col min="8" max="8" width="11.81640625" style="9" customWidth="1"/>
    <col min="9" max="11" width="10.81640625" style="9" customWidth="1"/>
    <col min="12" max="12" width="11.81640625" style="9" customWidth="1"/>
    <col min="13" max="13" width="10.81640625" style="9" customWidth="1"/>
    <col min="14" max="14" width="11.1796875" style="9" customWidth="1"/>
    <col min="15" max="15" width="11.54296875" style="9" customWidth="1"/>
    <col min="16" max="16" width="10.81640625" style="9" customWidth="1"/>
    <col min="17" max="17" width="9.81640625" style="9" customWidth="1"/>
    <col min="18" max="18" width="13.36328125" style="9" bestFit="1" customWidth="1"/>
    <col min="19" max="20" width="11.81640625" style="9" bestFit="1" customWidth="1"/>
    <col min="21" max="24" width="10.81640625" style="9" bestFit="1" customWidth="1"/>
    <col min="25" max="25" width="11.81640625" style="9" bestFit="1" customWidth="1"/>
    <col min="26" max="26" width="9.81640625" style="9" bestFit="1" customWidth="1"/>
    <col min="27" max="27" width="11.81640625" style="9" bestFit="1" customWidth="1"/>
    <col min="28" max="16384" width="8.7265625" style="9"/>
  </cols>
  <sheetData>
    <row r="1" spans="1:23" s="2" customFormat="1" ht="13.5"/>
    <row r="2" spans="1:23" s="2" customFormat="1" ht="13.5"/>
    <row r="3" spans="1:23" s="2" customFormat="1" ht="13.5"/>
    <row r="4" spans="1:23" s="2" customFormat="1" ht="13.5"/>
    <row r="5" spans="1:23" s="2" customFormat="1" ht="13.5"/>
    <row r="6" spans="1:23" s="2" customFormat="1" ht="13.5"/>
    <row r="7" spans="1:23" s="2" customFormat="1" ht="13.5"/>
    <row r="8" spans="1:23" s="2" customFormat="1" ht="13.5"/>
    <row r="9" spans="1:23" s="2" customFormat="1" ht="13.5"/>
    <row r="11" spans="1:23" ht="20.25">
      <c r="A11" s="5" t="str">
        <f ca="1">RIGHT(CELL("filename",A1),LEN(CELL("filename",A1))-FIND("]",CELL("filename",A1)))</f>
        <v>2.0 Input│Historic Capex</v>
      </c>
      <c r="F11" s="176" t="s">
        <v>53</v>
      </c>
      <c r="G11" s="176"/>
      <c r="H11" s="176"/>
      <c r="I11" s="176"/>
      <c r="J11" s="176"/>
      <c r="K11" s="176"/>
      <c r="L11" s="176"/>
      <c r="M11" s="176" t="s">
        <v>83</v>
      </c>
      <c r="N11" s="176"/>
      <c r="O11" s="176"/>
      <c r="P11" s="176"/>
      <c r="Q11" s="176"/>
    </row>
    <row r="12" spans="1:23" s="11" customFormat="1" ht="36">
      <c r="A12" s="12" t="s">
        <v>3</v>
      </c>
      <c r="B12" s="12" t="s">
        <v>0</v>
      </c>
      <c r="C12" s="12" t="s">
        <v>49</v>
      </c>
      <c r="D12" s="12" t="s">
        <v>4</v>
      </c>
      <c r="E12" s="12" t="s">
        <v>52</v>
      </c>
      <c r="F12" s="79">
        <f>'3.2 Input│Other'!F23</f>
        <v>2012</v>
      </c>
      <c r="G12" s="79">
        <f>'3.2 Input│Other'!G23</f>
        <v>2013</v>
      </c>
      <c r="H12" s="79">
        <f>'3.2 Input│Other'!H23</f>
        <v>2014</v>
      </c>
      <c r="I12" s="79">
        <f>'3.2 Input│Other'!I23</f>
        <v>2015</v>
      </c>
      <c r="J12" s="79" t="str">
        <f>'3.2 Input│Other'!J23</f>
        <v>2016 (e)</v>
      </c>
      <c r="K12" s="79" t="str">
        <f>'3.2 Input│Other'!K23</f>
        <v>2017 (f)</v>
      </c>
      <c r="L12" s="35" t="s">
        <v>12</v>
      </c>
      <c r="M12" s="12">
        <v>2013</v>
      </c>
      <c r="N12" s="12">
        <v>2014</v>
      </c>
      <c r="O12" s="12">
        <v>2015</v>
      </c>
      <c r="P12" s="12">
        <v>2016</v>
      </c>
      <c r="Q12" s="12">
        <v>2017</v>
      </c>
      <c r="R12" s="12" t="s">
        <v>12</v>
      </c>
      <c r="W12" s="114"/>
    </row>
    <row r="13" spans="1:23">
      <c r="A13" s="7">
        <v>1</v>
      </c>
      <c r="B13" s="7" t="s">
        <v>403</v>
      </c>
      <c r="C13" s="7" t="s">
        <v>15</v>
      </c>
      <c r="D13" s="7" t="s">
        <v>67</v>
      </c>
      <c r="E13" s="7" t="s">
        <v>245</v>
      </c>
      <c r="F13" s="28">
        <v>0</v>
      </c>
      <c r="G13" s="7">
        <v>8134553.96</v>
      </c>
      <c r="H13" s="7">
        <v>26606375.390000001</v>
      </c>
      <c r="I13" s="7">
        <v>2492547.9799999995</v>
      </c>
      <c r="J13" s="7">
        <v>877.27000000000294</v>
      </c>
      <c r="K13" s="7">
        <v>0</v>
      </c>
      <c r="L13" s="34">
        <f>SUM(G13:K13)</f>
        <v>37234354.600000001</v>
      </c>
      <c r="M13" s="7">
        <v>4309004.3763999995</v>
      </c>
      <c r="N13" s="7">
        <v>29602016.141107202</v>
      </c>
      <c r="O13" s="7">
        <v>0</v>
      </c>
      <c r="P13" s="7">
        <v>0</v>
      </c>
      <c r="Q13" s="7">
        <v>0</v>
      </c>
      <c r="R13" s="34">
        <f>SUM(M13:Q13)</f>
        <v>33911020.517507203</v>
      </c>
      <c r="S13" s="49"/>
      <c r="T13" s="49"/>
      <c r="U13" s="49"/>
      <c r="V13" s="49"/>
    </row>
    <row r="14" spans="1:23">
      <c r="A14" s="8">
        <f>IF(B14=0,,A13+1)</f>
        <v>2</v>
      </c>
      <c r="B14" s="7" t="s">
        <v>404</v>
      </c>
      <c r="C14" s="7" t="s">
        <v>14</v>
      </c>
      <c r="D14" s="7" t="s">
        <v>67</v>
      </c>
      <c r="E14" s="7" t="s">
        <v>245</v>
      </c>
      <c r="F14" s="28">
        <v>0</v>
      </c>
      <c r="G14" s="7">
        <v>0</v>
      </c>
      <c r="H14" s="7">
        <v>0</v>
      </c>
      <c r="I14" s="7">
        <v>0</v>
      </c>
      <c r="J14" s="7">
        <v>0</v>
      </c>
      <c r="K14" s="7">
        <v>0</v>
      </c>
      <c r="L14" s="34">
        <f t="shared" ref="L14:L77" si="0">SUM(G14:K14)</f>
        <v>0</v>
      </c>
      <c r="M14" s="7">
        <v>0</v>
      </c>
      <c r="N14" s="7">
        <v>2517235.2838079999</v>
      </c>
      <c r="O14" s="7">
        <v>0</v>
      </c>
      <c r="P14" s="7">
        <v>0</v>
      </c>
      <c r="Q14" s="7">
        <v>0</v>
      </c>
      <c r="R14" s="34">
        <f t="shared" ref="R14:R77" si="1">SUM(M14:Q14)</f>
        <v>2517235.2838079999</v>
      </c>
      <c r="S14" s="49"/>
      <c r="T14" s="49"/>
      <c r="U14" s="49"/>
      <c r="V14" s="49"/>
    </row>
    <row r="15" spans="1:23">
      <c r="A15" s="8">
        <f t="shared" ref="A15:A78" si="2">IF(B15=0,,A14+1)</f>
        <v>3</v>
      </c>
      <c r="B15" s="7" t="s">
        <v>249</v>
      </c>
      <c r="C15" s="7" t="s">
        <v>14</v>
      </c>
      <c r="D15" s="7" t="s">
        <v>67</v>
      </c>
      <c r="E15" s="7" t="s">
        <v>245</v>
      </c>
      <c r="F15" s="28">
        <v>0</v>
      </c>
      <c r="G15" s="7">
        <v>0</v>
      </c>
      <c r="H15" s="7">
        <v>0</v>
      </c>
      <c r="I15" s="7">
        <v>0</v>
      </c>
      <c r="J15" s="7">
        <v>0</v>
      </c>
      <c r="K15" s="7">
        <v>9267887.2827350423</v>
      </c>
      <c r="L15" s="34">
        <f t="shared" si="0"/>
        <v>9267887.2827350423</v>
      </c>
      <c r="M15" s="7">
        <v>0</v>
      </c>
      <c r="N15" s="7">
        <v>1289952.7622400001</v>
      </c>
      <c r="O15" s="7">
        <v>11551411.62123272</v>
      </c>
      <c r="P15" s="7">
        <v>0</v>
      </c>
      <c r="Q15" s="7">
        <v>0</v>
      </c>
      <c r="R15" s="34">
        <f t="shared" si="1"/>
        <v>12841364.38347272</v>
      </c>
      <c r="S15" s="49"/>
      <c r="T15" s="49"/>
      <c r="U15" s="49"/>
      <c r="V15" s="49"/>
    </row>
    <row r="16" spans="1:23">
      <c r="A16" s="8">
        <f t="shared" si="2"/>
        <v>4</v>
      </c>
      <c r="B16" s="7" t="s">
        <v>405</v>
      </c>
      <c r="C16" s="7" t="s">
        <v>15</v>
      </c>
      <c r="D16" s="7" t="s">
        <v>201</v>
      </c>
      <c r="E16" s="7" t="s">
        <v>245</v>
      </c>
      <c r="F16" s="28">
        <v>0</v>
      </c>
      <c r="G16" s="7">
        <v>0</v>
      </c>
      <c r="H16" s="7">
        <v>0</v>
      </c>
      <c r="I16" s="7">
        <v>0</v>
      </c>
      <c r="J16" s="7">
        <v>100000</v>
      </c>
      <c r="K16" s="7">
        <v>200000</v>
      </c>
      <c r="L16" s="34">
        <f t="shared" si="0"/>
        <v>300000</v>
      </c>
      <c r="M16" s="7">
        <v>0</v>
      </c>
      <c r="N16" s="7">
        <v>0</v>
      </c>
      <c r="O16" s="7">
        <v>252120.431855</v>
      </c>
      <c r="P16" s="7">
        <v>252708.190702625</v>
      </c>
      <c r="Q16" s="7">
        <v>0</v>
      </c>
      <c r="R16" s="34">
        <f t="shared" si="1"/>
        <v>504828.622557625</v>
      </c>
      <c r="S16" s="49"/>
      <c r="T16" s="49"/>
      <c r="U16" s="49"/>
      <c r="V16" s="49"/>
    </row>
    <row r="17" spans="1:22">
      <c r="A17" s="8">
        <f t="shared" si="2"/>
        <v>5</v>
      </c>
      <c r="B17" s="7" t="s">
        <v>406</v>
      </c>
      <c r="C17" s="7" t="s">
        <v>51</v>
      </c>
      <c r="D17" s="7" t="s">
        <v>201</v>
      </c>
      <c r="E17" s="7" t="s">
        <v>245</v>
      </c>
      <c r="F17" s="28">
        <v>0</v>
      </c>
      <c r="G17" s="7">
        <v>0</v>
      </c>
      <c r="H17" s="7">
        <v>0</v>
      </c>
      <c r="I17" s="7">
        <v>0</v>
      </c>
      <c r="J17" s="7">
        <v>0</v>
      </c>
      <c r="K17" s="7">
        <v>0</v>
      </c>
      <c r="L17" s="34">
        <f t="shared" si="0"/>
        <v>0</v>
      </c>
      <c r="M17" s="7">
        <v>0</v>
      </c>
      <c r="N17" s="7">
        <v>402388.98080000002</v>
      </c>
      <c r="O17" s="7">
        <v>0</v>
      </c>
      <c r="P17" s="7">
        <v>0</v>
      </c>
      <c r="Q17" s="7">
        <v>0</v>
      </c>
      <c r="R17" s="34">
        <f t="shared" si="1"/>
        <v>402388.98080000002</v>
      </c>
      <c r="S17" s="49"/>
      <c r="T17" s="49"/>
      <c r="U17" s="49"/>
      <c r="V17" s="49"/>
    </row>
    <row r="18" spans="1:22">
      <c r="A18" s="8">
        <f t="shared" si="2"/>
        <v>6</v>
      </c>
      <c r="B18" s="7" t="s">
        <v>407</v>
      </c>
      <c r="C18" s="7" t="s">
        <v>15</v>
      </c>
      <c r="D18" s="7" t="s">
        <v>201</v>
      </c>
      <c r="E18" s="7" t="s">
        <v>245</v>
      </c>
      <c r="F18" s="28">
        <v>0</v>
      </c>
      <c r="G18" s="7">
        <v>104428.1</v>
      </c>
      <c r="H18" s="7">
        <v>9056</v>
      </c>
      <c r="I18" s="7">
        <v>0</v>
      </c>
      <c r="J18" s="7">
        <v>0</v>
      </c>
      <c r="K18" s="7">
        <v>0</v>
      </c>
      <c r="L18" s="34">
        <f t="shared" si="0"/>
        <v>113484.1</v>
      </c>
      <c r="M18" s="7">
        <v>90049.12</v>
      </c>
      <c r="N18" s="7">
        <v>0</v>
      </c>
      <c r="O18" s="7">
        <v>0</v>
      </c>
      <c r="P18" s="7">
        <v>0</v>
      </c>
      <c r="Q18" s="7">
        <v>0</v>
      </c>
      <c r="R18" s="34">
        <f t="shared" si="1"/>
        <v>90049.12</v>
      </c>
      <c r="S18" s="49"/>
      <c r="T18" s="49"/>
      <c r="U18" s="49"/>
      <c r="V18" s="49"/>
    </row>
    <row r="19" spans="1:22">
      <c r="A19" s="8">
        <f t="shared" si="2"/>
        <v>7</v>
      </c>
      <c r="B19" s="7" t="s">
        <v>408</v>
      </c>
      <c r="C19" s="7" t="s">
        <v>15</v>
      </c>
      <c r="D19" s="7" t="s">
        <v>201</v>
      </c>
      <c r="E19" s="7" t="s">
        <v>245</v>
      </c>
      <c r="F19" s="28">
        <v>0</v>
      </c>
      <c r="G19" s="7">
        <v>0</v>
      </c>
      <c r="H19" s="7">
        <v>0</v>
      </c>
      <c r="I19" s="7">
        <v>0</v>
      </c>
      <c r="J19" s="7">
        <v>0</v>
      </c>
      <c r="K19" s="7">
        <v>0</v>
      </c>
      <c r="L19" s="34">
        <f t="shared" si="0"/>
        <v>0</v>
      </c>
      <c r="M19" s="7">
        <v>0</v>
      </c>
      <c r="N19" s="7">
        <v>663922.51280000003</v>
      </c>
      <c r="O19" s="7">
        <v>0</v>
      </c>
      <c r="P19" s="7">
        <v>0</v>
      </c>
      <c r="Q19" s="7">
        <v>0</v>
      </c>
      <c r="R19" s="34">
        <f t="shared" si="1"/>
        <v>663922.51280000003</v>
      </c>
      <c r="S19" s="49"/>
      <c r="T19" s="49"/>
      <c r="U19" s="49"/>
      <c r="V19" s="49"/>
    </row>
    <row r="20" spans="1:22">
      <c r="A20" s="8">
        <f t="shared" si="2"/>
        <v>8</v>
      </c>
      <c r="B20" s="7" t="s">
        <v>409</v>
      </c>
      <c r="C20" s="7" t="s">
        <v>15</v>
      </c>
      <c r="D20" s="7" t="s">
        <v>201</v>
      </c>
      <c r="E20" s="7" t="s">
        <v>245</v>
      </c>
      <c r="F20" s="28">
        <v>0</v>
      </c>
      <c r="G20" s="7">
        <v>0</v>
      </c>
      <c r="H20" s="7">
        <v>0</v>
      </c>
      <c r="I20" s="7">
        <v>0</v>
      </c>
      <c r="J20" s="7">
        <v>0</v>
      </c>
      <c r="K20" s="7">
        <v>0</v>
      </c>
      <c r="L20" s="34">
        <f t="shared" si="0"/>
        <v>0</v>
      </c>
      <c r="M20" s="7">
        <v>0</v>
      </c>
      <c r="N20" s="7">
        <v>0</v>
      </c>
      <c r="O20" s="7">
        <v>909192.03442759998</v>
      </c>
      <c r="P20" s="7">
        <v>0</v>
      </c>
      <c r="Q20" s="7">
        <v>0</v>
      </c>
      <c r="R20" s="34">
        <f t="shared" si="1"/>
        <v>909192.03442759998</v>
      </c>
      <c r="S20" s="49"/>
      <c r="T20" s="49"/>
      <c r="U20" s="49"/>
      <c r="V20" s="49"/>
    </row>
    <row r="21" spans="1:22">
      <c r="A21" s="8">
        <f t="shared" si="2"/>
        <v>9</v>
      </c>
      <c r="B21" s="7" t="s">
        <v>410</v>
      </c>
      <c r="C21" s="7" t="s">
        <v>18</v>
      </c>
      <c r="D21" s="7" t="s">
        <v>201</v>
      </c>
      <c r="E21" s="7" t="s">
        <v>245</v>
      </c>
      <c r="F21" s="28">
        <v>0</v>
      </c>
      <c r="G21" s="7">
        <v>61810.95</v>
      </c>
      <c r="H21" s="7">
        <v>0</v>
      </c>
      <c r="I21" s="7">
        <v>0</v>
      </c>
      <c r="J21" s="7">
        <v>0</v>
      </c>
      <c r="K21" s="7">
        <v>0</v>
      </c>
      <c r="L21" s="34">
        <f t="shared" si="0"/>
        <v>61810.95</v>
      </c>
      <c r="M21" s="7">
        <v>12688.699999999997</v>
      </c>
      <c r="N21" s="7">
        <v>0</v>
      </c>
      <c r="O21" s="7">
        <v>0</v>
      </c>
      <c r="P21" s="7">
        <v>0</v>
      </c>
      <c r="Q21" s="7">
        <v>0</v>
      </c>
      <c r="R21" s="34">
        <f t="shared" si="1"/>
        <v>12688.699999999997</v>
      </c>
      <c r="S21" s="49"/>
      <c r="T21" s="49"/>
      <c r="U21" s="49"/>
      <c r="V21" s="49"/>
    </row>
    <row r="22" spans="1:22">
      <c r="A22" s="8">
        <f t="shared" si="2"/>
        <v>10</v>
      </c>
      <c r="B22" s="7" t="s">
        <v>411</v>
      </c>
      <c r="C22" s="7" t="s">
        <v>18</v>
      </c>
      <c r="D22" s="7" t="s">
        <v>201</v>
      </c>
      <c r="E22" s="7" t="s">
        <v>245</v>
      </c>
      <c r="F22" s="28">
        <v>0</v>
      </c>
      <c r="G22" s="7">
        <v>879.8</v>
      </c>
      <c r="H22" s="7">
        <v>0</v>
      </c>
      <c r="I22" s="7">
        <v>0</v>
      </c>
      <c r="J22" s="7">
        <v>0</v>
      </c>
      <c r="K22" s="7">
        <v>0</v>
      </c>
      <c r="L22" s="34">
        <f t="shared" si="0"/>
        <v>879.8</v>
      </c>
      <c r="M22" s="7">
        <v>-6200.9199999999983</v>
      </c>
      <c r="N22" s="7">
        <v>0</v>
      </c>
      <c r="O22" s="7">
        <v>0</v>
      </c>
      <c r="P22" s="7">
        <v>0</v>
      </c>
      <c r="Q22" s="7">
        <v>0</v>
      </c>
      <c r="R22" s="34">
        <f t="shared" si="1"/>
        <v>-6200.9199999999983</v>
      </c>
      <c r="S22" s="49"/>
      <c r="T22" s="49"/>
      <c r="U22" s="49"/>
      <c r="V22" s="49"/>
    </row>
    <row r="23" spans="1:22">
      <c r="A23" s="8">
        <f t="shared" si="2"/>
        <v>11</v>
      </c>
      <c r="B23" s="7" t="s">
        <v>412</v>
      </c>
      <c r="C23" s="7" t="s">
        <v>18</v>
      </c>
      <c r="D23" s="7" t="s">
        <v>201</v>
      </c>
      <c r="E23" s="7" t="s">
        <v>245</v>
      </c>
      <c r="F23" s="28">
        <v>0</v>
      </c>
      <c r="G23" s="7">
        <v>0</v>
      </c>
      <c r="H23" s="7">
        <v>111330.8</v>
      </c>
      <c r="I23" s="7">
        <v>0</v>
      </c>
      <c r="J23" s="7">
        <v>0</v>
      </c>
      <c r="K23" s="7">
        <v>0</v>
      </c>
      <c r="L23" s="34">
        <f t="shared" si="0"/>
        <v>111330.8</v>
      </c>
      <c r="M23" s="7">
        <v>50134.75</v>
      </c>
      <c r="N23" s="7">
        <v>0</v>
      </c>
      <c r="O23" s="7">
        <v>0</v>
      </c>
      <c r="P23" s="7">
        <v>0</v>
      </c>
      <c r="Q23" s="7">
        <v>0</v>
      </c>
      <c r="R23" s="34">
        <f t="shared" si="1"/>
        <v>50134.75</v>
      </c>
      <c r="S23" s="49"/>
      <c r="T23" s="49"/>
      <c r="U23" s="49"/>
      <c r="V23" s="49"/>
    </row>
    <row r="24" spans="1:22">
      <c r="A24" s="8">
        <f t="shared" si="2"/>
        <v>12</v>
      </c>
      <c r="B24" s="7" t="s">
        <v>300</v>
      </c>
      <c r="C24" s="7" t="s">
        <v>18</v>
      </c>
      <c r="D24" s="7" t="s">
        <v>201</v>
      </c>
      <c r="E24" s="7" t="s">
        <v>245</v>
      </c>
      <c r="F24" s="28">
        <v>0</v>
      </c>
      <c r="G24" s="7">
        <v>0</v>
      </c>
      <c r="H24" s="7">
        <v>0</v>
      </c>
      <c r="I24" s="7">
        <v>0</v>
      </c>
      <c r="J24" s="7">
        <v>0</v>
      </c>
      <c r="K24" s="7">
        <v>0</v>
      </c>
      <c r="L24" s="34">
        <f t="shared" si="0"/>
        <v>0</v>
      </c>
      <c r="M24" s="7">
        <v>0</v>
      </c>
      <c r="N24" s="7">
        <v>141829.45111199998</v>
      </c>
      <c r="O24" s="7">
        <v>0</v>
      </c>
      <c r="P24" s="7">
        <v>0</v>
      </c>
      <c r="Q24" s="7">
        <v>0</v>
      </c>
      <c r="R24" s="34">
        <f t="shared" si="1"/>
        <v>141829.45111199998</v>
      </c>
      <c r="S24" s="49"/>
      <c r="T24" s="49"/>
      <c r="U24" s="49"/>
      <c r="V24" s="49"/>
    </row>
    <row r="25" spans="1:22">
      <c r="A25" s="8">
        <f t="shared" si="2"/>
        <v>13</v>
      </c>
      <c r="B25" s="7" t="s">
        <v>413</v>
      </c>
      <c r="C25" s="7" t="s">
        <v>18</v>
      </c>
      <c r="D25" s="7" t="s">
        <v>201</v>
      </c>
      <c r="E25" s="7" t="s">
        <v>245</v>
      </c>
      <c r="F25" s="28">
        <v>0</v>
      </c>
      <c r="G25" s="7">
        <v>0</v>
      </c>
      <c r="H25" s="7">
        <v>0</v>
      </c>
      <c r="I25" s="7">
        <v>0</v>
      </c>
      <c r="J25" s="7">
        <v>0</v>
      </c>
      <c r="K25" s="7">
        <v>0</v>
      </c>
      <c r="L25" s="34">
        <f t="shared" si="0"/>
        <v>0</v>
      </c>
      <c r="M25" s="7">
        <v>0</v>
      </c>
      <c r="N25" s="7">
        <v>0</v>
      </c>
      <c r="O25" s="7">
        <v>0</v>
      </c>
      <c r="P25" s="7">
        <v>0</v>
      </c>
      <c r="Q25" s="7">
        <v>202382.21215186577</v>
      </c>
      <c r="R25" s="34">
        <f t="shared" si="1"/>
        <v>202382.21215186577</v>
      </c>
      <c r="S25" s="49"/>
      <c r="T25" s="49"/>
      <c r="U25" s="49"/>
      <c r="V25" s="49"/>
    </row>
    <row r="26" spans="1:22">
      <c r="A26" s="8">
        <f t="shared" si="2"/>
        <v>14</v>
      </c>
      <c r="B26" s="7" t="s">
        <v>414</v>
      </c>
      <c r="C26" s="7" t="s">
        <v>18</v>
      </c>
      <c r="D26" s="7" t="s">
        <v>201</v>
      </c>
      <c r="E26" s="7" t="s">
        <v>245</v>
      </c>
      <c r="F26" s="28">
        <v>0</v>
      </c>
      <c r="G26" s="7">
        <v>0</v>
      </c>
      <c r="H26" s="7">
        <v>40300</v>
      </c>
      <c r="I26" s="7">
        <v>0</v>
      </c>
      <c r="J26" s="7">
        <v>0</v>
      </c>
      <c r="K26" s="7">
        <v>0</v>
      </c>
      <c r="L26" s="34">
        <f t="shared" si="0"/>
        <v>40300</v>
      </c>
      <c r="M26" s="7">
        <v>0</v>
      </c>
      <c r="N26" s="7">
        <v>0</v>
      </c>
      <c r="O26" s="7">
        <v>0</v>
      </c>
      <c r="P26" s="7">
        <v>12120.2504748384</v>
      </c>
      <c r="Q26" s="7">
        <v>202382.21215186577</v>
      </c>
      <c r="R26" s="34">
        <f t="shared" si="1"/>
        <v>214502.46262670416</v>
      </c>
      <c r="S26" s="49"/>
      <c r="T26" s="49"/>
      <c r="U26" s="49"/>
      <c r="V26" s="49"/>
    </row>
    <row r="27" spans="1:22">
      <c r="A27" s="8">
        <f t="shared" si="2"/>
        <v>15</v>
      </c>
      <c r="B27" s="7" t="s">
        <v>415</v>
      </c>
      <c r="C27" s="7" t="s">
        <v>18</v>
      </c>
      <c r="D27" s="7" t="s">
        <v>201</v>
      </c>
      <c r="E27" s="7" t="s">
        <v>245</v>
      </c>
      <c r="F27" s="28">
        <v>0</v>
      </c>
      <c r="G27" s="7">
        <v>0</v>
      </c>
      <c r="H27" s="7">
        <v>0</v>
      </c>
      <c r="I27" s="7">
        <v>0</v>
      </c>
      <c r="J27" s="7">
        <v>0</v>
      </c>
      <c r="K27" s="7">
        <v>0</v>
      </c>
      <c r="L27" s="34">
        <f t="shared" si="0"/>
        <v>0</v>
      </c>
      <c r="M27" s="7">
        <v>0</v>
      </c>
      <c r="N27" s="7">
        <v>0</v>
      </c>
      <c r="O27" s="7">
        <v>0</v>
      </c>
      <c r="P27" s="7">
        <v>66661.377611611199</v>
      </c>
      <c r="Q27" s="7">
        <v>0</v>
      </c>
      <c r="R27" s="34">
        <f t="shared" si="1"/>
        <v>66661.377611611199</v>
      </c>
      <c r="S27" s="49"/>
      <c r="T27" s="49"/>
      <c r="U27" s="49"/>
      <c r="V27" s="49"/>
    </row>
    <row r="28" spans="1:22">
      <c r="A28" s="8">
        <f t="shared" si="2"/>
        <v>16</v>
      </c>
      <c r="B28" s="7" t="s">
        <v>416</v>
      </c>
      <c r="C28" s="7" t="s">
        <v>18</v>
      </c>
      <c r="D28" s="7" t="s">
        <v>201</v>
      </c>
      <c r="E28" s="7" t="s">
        <v>245</v>
      </c>
      <c r="F28" s="28">
        <v>0</v>
      </c>
      <c r="G28" s="7">
        <v>0</v>
      </c>
      <c r="H28" s="7">
        <v>0</v>
      </c>
      <c r="I28" s="7">
        <v>0</v>
      </c>
      <c r="J28" s="7">
        <v>0</v>
      </c>
      <c r="K28" s="7">
        <v>0</v>
      </c>
      <c r="L28" s="34">
        <f t="shared" si="0"/>
        <v>0</v>
      </c>
      <c r="M28" s="7">
        <v>10029.200000000001</v>
      </c>
      <c r="N28" s="7">
        <v>0</v>
      </c>
      <c r="O28" s="7">
        <v>0</v>
      </c>
      <c r="P28" s="7">
        <v>0</v>
      </c>
      <c r="Q28" s="7">
        <v>0</v>
      </c>
      <c r="R28" s="34">
        <f t="shared" si="1"/>
        <v>10029.200000000001</v>
      </c>
      <c r="S28" s="49"/>
      <c r="T28" s="49"/>
      <c r="U28" s="49"/>
      <c r="V28" s="49"/>
    </row>
    <row r="29" spans="1:22">
      <c r="A29" s="8">
        <f t="shared" si="2"/>
        <v>17</v>
      </c>
      <c r="B29" s="7" t="s">
        <v>302</v>
      </c>
      <c r="C29" s="7" t="s">
        <v>18</v>
      </c>
      <c r="D29" s="7" t="s">
        <v>201</v>
      </c>
      <c r="E29" s="7" t="s">
        <v>245</v>
      </c>
      <c r="F29" s="28">
        <v>0</v>
      </c>
      <c r="G29" s="7">
        <v>0</v>
      </c>
      <c r="H29" s="7">
        <v>0</v>
      </c>
      <c r="I29" s="7">
        <v>0</v>
      </c>
      <c r="J29" s="7">
        <v>0</v>
      </c>
      <c r="K29" s="7">
        <v>0</v>
      </c>
      <c r="L29" s="34">
        <f t="shared" si="0"/>
        <v>0</v>
      </c>
      <c r="M29" s="7">
        <v>0</v>
      </c>
      <c r="N29" s="7">
        <v>50294.131600000001</v>
      </c>
      <c r="O29" s="7">
        <v>84667.082498880001</v>
      </c>
      <c r="P29" s="7">
        <v>0</v>
      </c>
      <c r="Q29" s="7">
        <v>0</v>
      </c>
      <c r="R29" s="34">
        <f t="shared" si="1"/>
        <v>134961.21409888001</v>
      </c>
      <c r="S29" s="49"/>
      <c r="T29" s="49"/>
      <c r="U29" s="49"/>
      <c r="V29" s="49"/>
    </row>
    <row r="30" spans="1:22">
      <c r="A30" s="8">
        <f t="shared" si="2"/>
        <v>18</v>
      </c>
      <c r="B30" s="7" t="s">
        <v>417</v>
      </c>
      <c r="C30" s="7" t="s">
        <v>14</v>
      </c>
      <c r="D30" s="7" t="s">
        <v>201</v>
      </c>
      <c r="E30" s="7" t="s">
        <v>245</v>
      </c>
      <c r="F30" s="28">
        <v>0</v>
      </c>
      <c r="G30" s="7">
        <v>0</v>
      </c>
      <c r="H30" s="7">
        <v>0</v>
      </c>
      <c r="I30" s="7">
        <v>0</v>
      </c>
      <c r="J30" s="7">
        <v>0</v>
      </c>
      <c r="K30" s="7">
        <v>70000</v>
      </c>
      <c r="L30" s="34">
        <f t="shared" si="0"/>
        <v>70000</v>
      </c>
      <c r="M30" s="7">
        <v>0</v>
      </c>
      <c r="N30" s="7">
        <v>0</v>
      </c>
      <c r="O30" s="7">
        <v>40207.168477913045</v>
      </c>
      <c r="P30" s="7">
        <v>191241.71685974437</v>
      </c>
      <c r="Q30" s="7">
        <v>0</v>
      </c>
      <c r="R30" s="34">
        <f t="shared" si="1"/>
        <v>231448.88533765741</v>
      </c>
      <c r="S30" s="49"/>
      <c r="T30" s="49"/>
      <c r="U30" s="49"/>
      <c r="V30" s="49"/>
    </row>
    <row r="31" spans="1:22">
      <c r="A31" s="8">
        <f t="shared" si="2"/>
        <v>19</v>
      </c>
      <c r="B31" s="7" t="s">
        <v>418</v>
      </c>
      <c r="C31" s="7" t="s">
        <v>18</v>
      </c>
      <c r="D31" s="7" t="s">
        <v>201</v>
      </c>
      <c r="E31" s="7" t="s">
        <v>245</v>
      </c>
      <c r="F31" s="28">
        <v>0</v>
      </c>
      <c r="G31" s="7">
        <v>0</v>
      </c>
      <c r="H31" s="7">
        <v>14416.72</v>
      </c>
      <c r="I31" s="7">
        <v>38911</v>
      </c>
      <c r="J31" s="7">
        <v>30323.599999999999</v>
      </c>
      <c r="K31" s="7">
        <v>0</v>
      </c>
      <c r="L31" s="34">
        <f t="shared" si="0"/>
        <v>83651.320000000007</v>
      </c>
      <c r="M31" s="7">
        <v>90262.8</v>
      </c>
      <c r="N31" s="7">
        <v>90529.436879999994</v>
      </c>
      <c r="O31" s="7">
        <v>90714.731248800003</v>
      </c>
      <c r="P31" s="7">
        <v>90901.878561288002</v>
      </c>
      <c r="Q31" s="7">
        <v>91071.995468339592</v>
      </c>
      <c r="R31" s="34">
        <f t="shared" si="1"/>
        <v>453480.84215842758</v>
      </c>
      <c r="S31" s="49"/>
      <c r="T31" s="49"/>
      <c r="U31" s="49"/>
      <c r="V31" s="49"/>
    </row>
    <row r="32" spans="1:22">
      <c r="A32" s="8">
        <f t="shared" si="2"/>
        <v>20</v>
      </c>
      <c r="B32" s="7" t="s">
        <v>419</v>
      </c>
      <c r="C32" s="7" t="s">
        <v>18</v>
      </c>
      <c r="D32" s="7" t="s">
        <v>201</v>
      </c>
      <c r="E32" s="7" t="s">
        <v>245</v>
      </c>
      <c r="F32" s="28">
        <v>0</v>
      </c>
      <c r="G32" s="7">
        <v>0</v>
      </c>
      <c r="H32" s="7">
        <v>0</v>
      </c>
      <c r="I32" s="7">
        <v>0</v>
      </c>
      <c r="J32" s="7">
        <v>0</v>
      </c>
      <c r="K32" s="7">
        <v>20000</v>
      </c>
      <c r="L32" s="34">
        <f t="shared" si="0"/>
        <v>20000</v>
      </c>
      <c r="M32" s="7">
        <v>20058.400000000001</v>
      </c>
      <c r="N32" s="7">
        <v>20117.65264</v>
      </c>
      <c r="O32" s="7">
        <v>20158.829166399999</v>
      </c>
      <c r="P32" s="7">
        <v>0</v>
      </c>
      <c r="Q32" s="7">
        <v>0</v>
      </c>
      <c r="R32" s="34">
        <f t="shared" si="1"/>
        <v>60334.881806400001</v>
      </c>
      <c r="S32" s="49"/>
      <c r="T32" s="49"/>
      <c r="U32" s="49"/>
      <c r="V32" s="49"/>
    </row>
    <row r="33" spans="1:22">
      <c r="A33" s="8">
        <f t="shared" si="2"/>
        <v>21</v>
      </c>
      <c r="B33" s="7" t="s">
        <v>420</v>
      </c>
      <c r="C33" s="7" t="s">
        <v>18</v>
      </c>
      <c r="D33" s="7" t="s">
        <v>201</v>
      </c>
      <c r="E33" s="7" t="s">
        <v>245</v>
      </c>
      <c r="F33" s="28">
        <v>0</v>
      </c>
      <c r="G33" s="7">
        <v>59521.63</v>
      </c>
      <c r="H33" s="7">
        <v>173679.9</v>
      </c>
      <c r="I33" s="7">
        <v>0</v>
      </c>
      <c r="J33" s="7">
        <v>0</v>
      </c>
      <c r="K33" s="7">
        <v>0</v>
      </c>
      <c r="L33" s="34">
        <f t="shared" si="0"/>
        <v>233201.53</v>
      </c>
      <c r="M33" s="7">
        <v>500705.25474943902</v>
      </c>
      <c r="N33" s="7">
        <v>778243.12053103978</v>
      </c>
      <c r="O33" s="7">
        <v>0</v>
      </c>
      <c r="P33" s="7">
        <v>0</v>
      </c>
      <c r="Q33" s="7">
        <v>0</v>
      </c>
      <c r="R33" s="34">
        <f t="shared" si="1"/>
        <v>1278948.3752804787</v>
      </c>
      <c r="S33" s="49"/>
      <c r="T33" s="49"/>
      <c r="U33" s="49"/>
      <c r="V33" s="49"/>
    </row>
    <row r="34" spans="1:22">
      <c r="A34" s="8">
        <f t="shared" si="2"/>
        <v>22</v>
      </c>
      <c r="B34" s="7" t="s">
        <v>421</v>
      </c>
      <c r="C34" s="7" t="s">
        <v>18</v>
      </c>
      <c r="D34" s="7" t="s">
        <v>201</v>
      </c>
      <c r="E34" s="7" t="s">
        <v>245</v>
      </c>
      <c r="F34" s="28">
        <v>0</v>
      </c>
      <c r="G34" s="7">
        <v>0</v>
      </c>
      <c r="H34" s="7">
        <v>16081.25</v>
      </c>
      <c r="I34" s="7">
        <v>0</v>
      </c>
      <c r="J34" s="7">
        <v>0</v>
      </c>
      <c r="K34" s="7">
        <v>0</v>
      </c>
      <c r="L34" s="34">
        <f t="shared" si="0"/>
        <v>16081.25</v>
      </c>
      <c r="M34" s="7">
        <v>10026.950000000001</v>
      </c>
      <c r="N34" s="7">
        <v>10061.071820000001</v>
      </c>
      <c r="O34" s="7">
        <v>10092.9213107</v>
      </c>
      <c r="P34" s="7">
        <v>10120.505976714499</v>
      </c>
      <c r="Q34" s="7">
        <v>10155.299936009564</v>
      </c>
      <c r="R34" s="34">
        <f t="shared" si="1"/>
        <v>50456.749043424068</v>
      </c>
      <c r="S34" s="49"/>
      <c r="T34" s="49"/>
      <c r="U34" s="49"/>
      <c r="V34" s="49"/>
    </row>
    <row r="35" spans="1:22">
      <c r="A35" s="8">
        <f t="shared" si="2"/>
        <v>23</v>
      </c>
      <c r="B35" s="7" t="s">
        <v>422</v>
      </c>
      <c r="C35" s="7" t="s">
        <v>15</v>
      </c>
      <c r="D35" s="7" t="s">
        <v>201</v>
      </c>
      <c r="E35" s="7" t="s">
        <v>245</v>
      </c>
      <c r="F35" s="28">
        <v>0</v>
      </c>
      <c r="G35" s="7">
        <v>922.2</v>
      </c>
      <c r="H35" s="7">
        <v>94508.09</v>
      </c>
      <c r="I35" s="7">
        <v>0</v>
      </c>
      <c r="J35" s="7">
        <v>0</v>
      </c>
      <c r="K35" s="7">
        <v>0</v>
      </c>
      <c r="L35" s="34">
        <f t="shared" si="0"/>
        <v>95430.29</v>
      </c>
      <c r="M35" s="7">
        <v>0</v>
      </c>
      <c r="N35" s="7">
        <v>183832.69279999996</v>
      </c>
      <c r="O35" s="7">
        <v>0</v>
      </c>
      <c r="P35" s="7">
        <v>0</v>
      </c>
      <c r="Q35" s="7">
        <v>0</v>
      </c>
      <c r="R35" s="34">
        <f t="shared" si="1"/>
        <v>183832.69279999996</v>
      </c>
      <c r="S35" s="49"/>
      <c r="T35" s="49"/>
      <c r="U35" s="49"/>
      <c r="V35" s="49"/>
    </row>
    <row r="36" spans="1:22">
      <c r="A36" s="8">
        <f t="shared" si="2"/>
        <v>24</v>
      </c>
      <c r="B36" s="7" t="s">
        <v>423</v>
      </c>
      <c r="C36" s="7" t="s">
        <v>15</v>
      </c>
      <c r="D36" s="7" t="s">
        <v>201</v>
      </c>
      <c r="E36" s="7" t="s">
        <v>245</v>
      </c>
      <c r="F36" s="28">
        <v>0</v>
      </c>
      <c r="G36" s="7">
        <v>0</v>
      </c>
      <c r="H36" s="7">
        <v>0</v>
      </c>
      <c r="I36" s="7">
        <v>0</v>
      </c>
      <c r="J36" s="7">
        <v>0</v>
      </c>
      <c r="K36" s="7">
        <v>0</v>
      </c>
      <c r="L36" s="34">
        <f t="shared" si="0"/>
        <v>0</v>
      </c>
      <c r="M36" s="7">
        <v>0</v>
      </c>
      <c r="N36" s="7">
        <v>0</v>
      </c>
      <c r="O36" s="7">
        <v>353063.15168950002</v>
      </c>
      <c r="P36" s="7">
        <v>0</v>
      </c>
      <c r="Q36" s="7">
        <v>0</v>
      </c>
      <c r="R36" s="34">
        <f t="shared" si="1"/>
        <v>353063.15168950002</v>
      </c>
      <c r="S36" s="49"/>
      <c r="T36" s="49"/>
      <c r="U36" s="49"/>
      <c r="V36" s="49"/>
    </row>
    <row r="37" spans="1:22">
      <c r="A37" s="8">
        <f t="shared" si="2"/>
        <v>25</v>
      </c>
      <c r="B37" s="7" t="s">
        <v>424</v>
      </c>
      <c r="C37" s="7" t="s">
        <v>15</v>
      </c>
      <c r="D37" s="7" t="s">
        <v>201</v>
      </c>
      <c r="E37" s="7" t="s">
        <v>245</v>
      </c>
      <c r="F37" s="28">
        <v>0</v>
      </c>
      <c r="G37" s="7">
        <v>0</v>
      </c>
      <c r="H37" s="7">
        <v>0</v>
      </c>
      <c r="I37" s="7">
        <v>0</v>
      </c>
      <c r="J37" s="7">
        <v>0</v>
      </c>
      <c r="K37" s="7">
        <v>0</v>
      </c>
      <c r="L37" s="34">
        <f t="shared" si="0"/>
        <v>0</v>
      </c>
      <c r="M37" s="7">
        <v>0</v>
      </c>
      <c r="N37" s="7">
        <v>100610.7182</v>
      </c>
      <c r="O37" s="7">
        <v>0</v>
      </c>
      <c r="P37" s="7">
        <v>0</v>
      </c>
      <c r="Q37" s="7">
        <v>0</v>
      </c>
      <c r="R37" s="34">
        <f t="shared" si="1"/>
        <v>100610.7182</v>
      </c>
      <c r="S37" s="49"/>
      <c r="T37" s="49"/>
      <c r="U37" s="49"/>
      <c r="V37" s="49"/>
    </row>
    <row r="38" spans="1:22">
      <c r="A38" s="8">
        <f t="shared" si="2"/>
        <v>26</v>
      </c>
      <c r="B38" s="7" t="s">
        <v>425</v>
      </c>
      <c r="C38" s="7" t="s">
        <v>51</v>
      </c>
      <c r="D38" s="7" t="s">
        <v>201</v>
      </c>
      <c r="E38" s="7" t="s">
        <v>245</v>
      </c>
      <c r="F38" s="28">
        <v>0</v>
      </c>
      <c r="G38" s="7">
        <v>890.75</v>
      </c>
      <c r="H38" s="7">
        <v>142234.07</v>
      </c>
      <c r="I38" s="7">
        <v>54126.05</v>
      </c>
      <c r="J38" s="7">
        <v>63973.919999999998</v>
      </c>
      <c r="K38" s="7">
        <v>50000</v>
      </c>
      <c r="L38" s="34">
        <f t="shared" si="0"/>
        <v>311224.78999999998</v>
      </c>
      <c r="M38" s="7">
        <v>210095.69107137716</v>
      </c>
      <c r="N38" s="7">
        <v>213898.86432970315</v>
      </c>
      <c r="O38" s="7">
        <v>215318.62462131103</v>
      </c>
      <c r="P38" s="7">
        <v>216698.68375165455</v>
      </c>
      <c r="Q38" s="7">
        <v>325703.41888201702</v>
      </c>
      <c r="R38" s="34">
        <f t="shared" si="1"/>
        <v>1181715.2826560629</v>
      </c>
      <c r="S38" s="49"/>
      <c r="T38" s="49"/>
      <c r="U38" s="49"/>
      <c r="V38" s="49"/>
    </row>
    <row r="39" spans="1:22">
      <c r="A39" s="8">
        <f t="shared" si="2"/>
        <v>27</v>
      </c>
      <c r="B39" s="7" t="s">
        <v>306</v>
      </c>
      <c r="C39" s="7" t="s">
        <v>51</v>
      </c>
      <c r="D39" s="7" t="s">
        <v>201</v>
      </c>
      <c r="E39" s="7" t="s">
        <v>245</v>
      </c>
      <c r="F39" s="28">
        <v>0</v>
      </c>
      <c r="G39" s="7">
        <v>0</v>
      </c>
      <c r="H39" s="7">
        <v>0</v>
      </c>
      <c r="I39" s="7">
        <v>0</v>
      </c>
      <c r="J39" s="7">
        <v>0</v>
      </c>
      <c r="K39" s="7">
        <v>0</v>
      </c>
      <c r="L39" s="34">
        <f t="shared" si="0"/>
        <v>0</v>
      </c>
      <c r="M39" s="7">
        <v>0</v>
      </c>
      <c r="N39" s="7">
        <v>0</v>
      </c>
      <c r="O39" s="7">
        <v>0</v>
      </c>
      <c r="P39" s="7">
        <v>126354.0953513125</v>
      </c>
      <c r="Q39" s="7">
        <v>0</v>
      </c>
      <c r="R39" s="34">
        <f t="shared" si="1"/>
        <v>126354.0953513125</v>
      </c>
      <c r="S39" s="49"/>
      <c r="T39" s="49"/>
      <c r="U39" s="49"/>
      <c r="V39" s="49"/>
    </row>
    <row r="40" spans="1:22">
      <c r="A40" s="8">
        <f t="shared" si="2"/>
        <v>28</v>
      </c>
      <c r="B40" s="7" t="s">
        <v>426</v>
      </c>
      <c r="C40" s="7" t="s">
        <v>51</v>
      </c>
      <c r="D40" s="7" t="s">
        <v>201</v>
      </c>
      <c r="E40" s="7" t="s">
        <v>245</v>
      </c>
      <c r="F40" s="28">
        <v>0</v>
      </c>
      <c r="G40" s="7">
        <v>0</v>
      </c>
      <c r="H40" s="7">
        <v>0</v>
      </c>
      <c r="I40" s="7">
        <v>0</v>
      </c>
      <c r="J40" s="7">
        <v>0</v>
      </c>
      <c r="K40" s="7">
        <v>0</v>
      </c>
      <c r="L40" s="34">
        <f t="shared" si="0"/>
        <v>0</v>
      </c>
      <c r="M40" s="7">
        <v>0</v>
      </c>
      <c r="N40" s="7">
        <v>0</v>
      </c>
      <c r="O40" s="7">
        <v>2928953.3116935999</v>
      </c>
      <c r="P40" s="7">
        <v>0</v>
      </c>
      <c r="Q40" s="7">
        <v>0</v>
      </c>
      <c r="R40" s="34">
        <f t="shared" si="1"/>
        <v>2928953.3116935999</v>
      </c>
      <c r="S40" s="49"/>
      <c r="T40" s="49"/>
      <c r="U40" s="49"/>
      <c r="V40" s="49"/>
    </row>
    <row r="41" spans="1:22">
      <c r="A41" s="8">
        <f t="shared" si="2"/>
        <v>29</v>
      </c>
      <c r="B41" s="7" t="s">
        <v>311</v>
      </c>
      <c r="C41" s="7" t="s">
        <v>51</v>
      </c>
      <c r="D41" s="7" t="s">
        <v>201</v>
      </c>
      <c r="E41" s="7" t="s">
        <v>245</v>
      </c>
      <c r="F41" s="28">
        <v>0</v>
      </c>
      <c r="G41" s="7">
        <v>10313.6</v>
      </c>
      <c r="H41" s="7">
        <v>32182.300000000003</v>
      </c>
      <c r="I41" s="7">
        <v>134741.20000000001</v>
      </c>
      <c r="J41" s="7">
        <v>162983.16</v>
      </c>
      <c r="K41" s="7">
        <v>100000</v>
      </c>
      <c r="L41" s="34">
        <f t="shared" si="0"/>
        <v>440220.26</v>
      </c>
      <c r="M41" s="7">
        <v>185256.18568232661</v>
      </c>
      <c r="N41" s="7">
        <v>213753.57017449665</v>
      </c>
      <c r="O41" s="7">
        <v>225328.81433843399</v>
      </c>
      <c r="P41" s="7">
        <v>163270.82987932468</v>
      </c>
      <c r="Q41" s="7">
        <v>111172.12884359554</v>
      </c>
      <c r="R41" s="34">
        <f t="shared" si="1"/>
        <v>898781.52891817747</v>
      </c>
      <c r="S41" s="49"/>
      <c r="T41" s="49"/>
      <c r="U41" s="49"/>
      <c r="V41" s="49"/>
    </row>
    <row r="42" spans="1:22">
      <c r="A42" s="8">
        <f t="shared" si="2"/>
        <v>30</v>
      </c>
      <c r="B42" s="7" t="s">
        <v>427</v>
      </c>
      <c r="C42" s="7" t="s">
        <v>51</v>
      </c>
      <c r="D42" s="7" t="s">
        <v>201</v>
      </c>
      <c r="E42" s="7" t="s">
        <v>245</v>
      </c>
      <c r="F42" s="28">
        <v>0</v>
      </c>
      <c r="G42" s="7">
        <v>34062.33</v>
      </c>
      <c r="H42" s="7">
        <v>0</v>
      </c>
      <c r="I42" s="7">
        <v>0</v>
      </c>
      <c r="J42" s="7">
        <v>0</v>
      </c>
      <c r="K42" s="7">
        <v>0</v>
      </c>
      <c r="L42" s="34">
        <f t="shared" si="0"/>
        <v>34062.33</v>
      </c>
      <c r="M42" s="7">
        <v>422529.69541176467</v>
      </c>
      <c r="N42" s="7">
        <v>406329.11045367841</v>
      </c>
      <c r="O42" s="7">
        <v>277205.71886049822</v>
      </c>
      <c r="P42" s="7">
        <v>50746.666294888164</v>
      </c>
      <c r="Q42" s="7">
        <v>50919.044868024859</v>
      </c>
      <c r="R42" s="34">
        <f t="shared" si="1"/>
        <v>1207730.2358888541</v>
      </c>
      <c r="S42" s="49"/>
      <c r="T42" s="49"/>
      <c r="U42" s="49"/>
      <c r="V42" s="49"/>
    </row>
    <row r="43" spans="1:22">
      <c r="A43" s="8">
        <f t="shared" si="2"/>
        <v>31</v>
      </c>
      <c r="B43" s="7" t="s">
        <v>428</v>
      </c>
      <c r="C43" s="7" t="s">
        <v>51</v>
      </c>
      <c r="D43" s="7" t="s">
        <v>201</v>
      </c>
      <c r="E43" s="7" t="s">
        <v>245</v>
      </c>
      <c r="F43" s="28">
        <v>0</v>
      </c>
      <c r="G43" s="7">
        <v>5671</v>
      </c>
      <c r="H43" s="7">
        <v>0</v>
      </c>
      <c r="I43" s="7">
        <v>0</v>
      </c>
      <c r="J43" s="7">
        <v>0</v>
      </c>
      <c r="K43" s="7">
        <v>0</v>
      </c>
      <c r="L43" s="34">
        <f t="shared" si="0"/>
        <v>5671</v>
      </c>
      <c r="M43" s="7">
        <v>0</v>
      </c>
      <c r="N43" s="7">
        <v>0</v>
      </c>
      <c r="O43" s="7">
        <v>0</v>
      </c>
      <c r="P43" s="7">
        <v>723528.03768322896</v>
      </c>
      <c r="Q43" s="7">
        <v>0</v>
      </c>
      <c r="R43" s="34">
        <f t="shared" si="1"/>
        <v>723528.03768322896</v>
      </c>
      <c r="S43" s="49"/>
      <c r="T43" s="49"/>
      <c r="U43" s="49"/>
      <c r="V43" s="49"/>
    </row>
    <row r="44" spans="1:22">
      <c r="A44" s="8">
        <f t="shared" si="2"/>
        <v>32</v>
      </c>
      <c r="B44" s="7" t="s">
        <v>429</v>
      </c>
      <c r="C44" s="7" t="s">
        <v>17</v>
      </c>
      <c r="D44" s="7" t="s">
        <v>201</v>
      </c>
      <c r="E44" s="7" t="s">
        <v>245</v>
      </c>
      <c r="F44" s="28">
        <v>0</v>
      </c>
      <c r="G44" s="7">
        <v>0</v>
      </c>
      <c r="H44" s="7">
        <v>0</v>
      </c>
      <c r="I44" s="7">
        <v>285847.41000000003</v>
      </c>
      <c r="J44" s="7">
        <v>6015.5000000000009</v>
      </c>
      <c r="K44" s="7">
        <v>0</v>
      </c>
      <c r="L44" s="34">
        <f t="shared" si="0"/>
        <v>291862.91000000003</v>
      </c>
      <c r="M44" s="7">
        <v>0</v>
      </c>
      <c r="N44" s="7">
        <v>251504.34049999999</v>
      </c>
      <c r="O44" s="7">
        <v>0</v>
      </c>
      <c r="P44" s="7">
        <v>0</v>
      </c>
      <c r="Q44" s="7">
        <v>0</v>
      </c>
      <c r="R44" s="34">
        <f t="shared" si="1"/>
        <v>251504.34049999999</v>
      </c>
      <c r="S44" s="49"/>
      <c r="T44" s="49"/>
      <c r="U44" s="49"/>
      <c r="V44" s="49"/>
    </row>
    <row r="45" spans="1:22">
      <c r="A45" s="8">
        <f t="shared" si="2"/>
        <v>33</v>
      </c>
      <c r="B45" s="7" t="s">
        <v>430</v>
      </c>
      <c r="C45" s="7" t="s">
        <v>51</v>
      </c>
      <c r="D45" s="7" t="s">
        <v>201</v>
      </c>
      <c r="E45" s="7" t="s">
        <v>245</v>
      </c>
      <c r="F45" s="28">
        <v>0</v>
      </c>
      <c r="G45" s="7">
        <v>479498.95999999996</v>
      </c>
      <c r="H45" s="7">
        <v>2616566.96</v>
      </c>
      <c r="I45" s="7">
        <v>7811136.25</v>
      </c>
      <c r="J45" s="7">
        <v>750463.8000000004</v>
      </c>
      <c r="K45" s="7">
        <v>0</v>
      </c>
      <c r="L45" s="34">
        <f t="shared" si="0"/>
        <v>11657665.970000001</v>
      </c>
      <c r="M45" s="7">
        <v>3740075.5781618166</v>
      </c>
      <c r="N45" s="7">
        <v>1483992.4240804682</v>
      </c>
      <c r="O45" s="7">
        <v>0</v>
      </c>
      <c r="P45" s="7">
        <v>0</v>
      </c>
      <c r="Q45" s="7">
        <v>0</v>
      </c>
      <c r="R45" s="34">
        <f t="shared" si="1"/>
        <v>5224068.0022422848</v>
      </c>
      <c r="S45" s="49"/>
      <c r="T45" s="49"/>
      <c r="U45" s="49"/>
      <c r="V45" s="49"/>
    </row>
    <row r="46" spans="1:22">
      <c r="A46" s="8">
        <f t="shared" si="2"/>
        <v>34</v>
      </c>
      <c r="B46" s="7" t="s">
        <v>431</v>
      </c>
      <c r="C46" s="7" t="s">
        <v>51</v>
      </c>
      <c r="D46" s="7" t="s">
        <v>201</v>
      </c>
      <c r="E46" s="7" t="s">
        <v>245</v>
      </c>
      <c r="F46" s="28">
        <v>0</v>
      </c>
      <c r="G46" s="7">
        <v>67874.3</v>
      </c>
      <c r="H46" s="7">
        <v>307062.84000000003</v>
      </c>
      <c r="I46" s="7">
        <v>0</v>
      </c>
      <c r="J46" s="7">
        <v>-0.02</v>
      </c>
      <c r="K46" s="7">
        <v>0</v>
      </c>
      <c r="L46" s="34">
        <f t="shared" si="0"/>
        <v>374937.12</v>
      </c>
      <c r="M46" s="7">
        <v>0</v>
      </c>
      <c r="N46" s="7">
        <v>0</v>
      </c>
      <c r="O46" s="7">
        <v>93612.172790815996</v>
      </c>
      <c r="P46" s="7">
        <v>0</v>
      </c>
      <c r="Q46" s="7">
        <v>0</v>
      </c>
      <c r="R46" s="34">
        <f t="shared" si="1"/>
        <v>93612.172790815996</v>
      </c>
      <c r="S46" s="49"/>
      <c r="T46" s="49"/>
      <c r="U46" s="49"/>
      <c r="V46" s="49"/>
    </row>
    <row r="47" spans="1:22">
      <c r="A47" s="8">
        <f t="shared" si="2"/>
        <v>35</v>
      </c>
      <c r="B47" s="7" t="s">
        <v>432</v>
      </c>
      <c r="C47" s="7" t="s">
        <v>51</v>
      </c>
      <c r="D47" s="7" t="s">
        <v>201</v>
      </c>
      <c r="E47" s="7" t="s">
        <v>245</v>
      </c>
      <c r="F47" s="28">
        <v>0</v>
      </c>
      <c r="G47" s="7">
        <v>67319.22</v>
      </c>
      <c r="H47" s="7">
        <v>210131.44999999998</v>
      </c>
      <c r="I47" s="7">
        <v>0</v>
      </c>
      <c r="J47" s="7">
        <v>0</v>
      </c>
      <c r="K47" s="7">
        <v>0</v>
      </c>
      <c r="L47" s="34">
        <f t="shared" si="0"/>
        <v>277450.67</v>
      </c>
      <c r="M47" s="7">
        <v>41114.184999999998</v>
      </c>
      <c r="N47" s="7">
        <v>241444.16688</v>
      </c>
      <c r="O47" s="7">
        <v>0</v>
      </c>
      <c r="P47" s="7">
        <v>0</v>
      </c>
      <c r="Q47" s="7">
        <v>0</v>
      </c>
      <c r="R47" s="34">
        <f t="shared" si="1"/>
        <v>282558.35187999997</v>
      </c>
      <c r="S47" s="49"/>
      <c r="T47" s="49"/>
      <c r="U47" s="49"/>
      <c r="V47" s="49"/>
    </row>
    <row r="48" spans="1:22">
      <c r="A48" s="8">
        <f t="shared" si="2"/>
        <v>36</v>
      </c>
      <c r="B48" s="7" t="s">
        <v>433</v>
      </c>
      <c r="C48" s="7" t="s">
        <v>51</v>
      </c>
      <c r="D48" s="7" t="s">
        <v>201</v>
      </c>
      <c r="E48" s="7" t="s">
        <v>245</v>
      </c>
      <c r="F48" s="28">
        <v>0</v>
      </c>
      <c r="G48" s="7">
        <v>0</v>
      </c>
      <c r="H48" s="7">
        <v>0</v>
      </c>
      <c r="I48" s="7">
        <v>0</v>
      </c>
      <c r="J48" s="7">
        <v>0</v>
      </c>
      <c r="K48" s="7">
        <v>0</v>
      </c>
      <c r="L48" s="34">
        <f t="shared" si="0"/>
        <v>0</v>
      </c>
      <c r="M48" s="7">
        <v>0</v>
      </c>
      <c r="N48" s="7">
        <v>0</v>
      </c>
      <c r="O48" s="7">
        <v>0</v>
      </c>
      <c r="P48" s="7">
        <v>126354.0953513125</v>
      </c>
      <c r="Q48" s="7">
        <v>0</v>
      </c>
      <c r="R48" s="34">
        <f t="shared" si="1"/>
        <v>126354.0953513125</v>
      </c>
      <c r="S48" s="49"/>
      <c r="T48" s="49"/>
      <c r="U48" s="49"/>
      <c r="V48" s="49"/>
    </row>
    <row r="49" spans="1:23">
      <c r="A49" s="8">
        <f t="shared" si="2"/>
        <v>37</v>
      </c>
      <c r="B49" s="7" t="s">
        <v>434</v>
      </c>
      <c r="C49" s="7" t="s">
        <v>14</v>
      </c>
      <c r="D49" s="7" t="s">
        <v>201</v>
      </c>
      <c r="E49" s="7" t="s">
        <v>245</v>
      </c>
      <c r="F49" s="28">
        <v>0</v>
      </c>
      <c r="G49" s="7">
        <v>0</v>
      </c>
      <c r="H49" s="7">
        <v>0</v>
      </c>
      <c r="I49" s="7">
        <v>0</v>
      </c>
      <c r="J49" s="7">
        <v>0</v>
      </c>
      <c r="K49" s="7">
        <v>0</v>
      </c>
      <c r="L49" s="34">
        <f t="shared" si="0"/>
        <v>0</v>
      </c>
      <c r="M49" s="7">
        <v>0</v>
      </c>
      <c r="N49" s="7">
        <v>201203.4724</v>
      </c>
      <c r="O49" s="7">
        <v>0</v>
      </c>
      <c r="P49" s="7">
        <v>0</v>
      </c>
      <c r="Q49" s="7">
        <v>0</v>
      </c>
      <c r="R49" s="34">
        <f t="shared" si="1"/>
        <v>201203.4724</v>
      </c>
      <c r="S49" s="49"/>
      <c r="T49" s="49"/>
      <c r="U49" s="49"/>
      <c r="V49" s="49"/>
    </row>
    <row r="50" spans="1:23">
      <c r="A50" s="8">
        <f t="shared" si="2"/>
        <v>38</v>
      </c>
      <c r="B50" s="7" t="s">
        <v>435</v>
      </c>
      <c r="C50" s="7" t="s">
        <v>51</v>
      </c>
      <c r="D50" s="7" t="s">
        <v>201</v>
      </c>
      <c r="E50" s="7" t="s">
        <v>245</v>
      </c>
      <c r="F50" s="28">
        <v>0</v>
      </c>
      <c r="G50" s="7">
        <v>1130.5</v>
      </c>
      <c r="H50" s="7">
        <v>92576.040000000008</v>
      </c>
      <c r="I50" s="7">
        <v>30257.329999999998</v>
      </c>
      <c r="J50" s="7">
        <v>53832.909999999996</v>
      </c>
      <c r="K50" s="7">
        <v>100000</v>
      </c>
      <c r="L50" s="34">
        <f t="shared" si="0"/>
        <v>277796.78000000003</v>
      </c>
      <c r="M50" s="7">
        <v>-110012.58</v>
      </c>
      <c r="N50" s="7">
        <v>0</v>
      </c>
      <c r="O50" s="7">
        <v>126093.98274625</v>
      </c>
      <c r="P50" s="7">
        <v>126404.83847051875</v>
      </c>
      <c r="Q50" s="7">
        <v>0</v>
      </c>
      <c r="R50" s="34">
        <f t="shared" si="1"/>
        <v>142486.24121676874</v>
      </c>
      <c r="S50" s="49"/>
      <c r="T50" s="49"/>
      <c r="U50" s="49"/>
      <c r="V50" s="49"/>
    </row>
    <row r="51" spans="1:23">
      <c r="A51" s="8">
        <f t="shared" si="2"/>
        <v>39</v>
      </c>
      <c r="B51" s="7" t="s">
        <v>436</v>
      </c>
      <c r="C51" s="7" t="s">
        <v>51</v>
      </c>
      <c r="D51" s="7" t="s">
        <v>201</v>
      </c>
      <c r="E51" s="7" t="s">
        <v>245</v>
      </c>
      <c r="F51" s="28">
        <v>0</v>
      </c>
      <c r="G51" s="7">
        <v>0</v>
      </c>
      <c r="H51" s="7">
        <v>0</v>
      </c>
      <c r="I51" s="7">
        <v>17709</v>
      </c>
      <c r="J51" s="7">
        <v>84557.63</v>
      </c>
      <c r="K51" s="7">
        <v>25000</v>
      </c>
      <c r="L51" s="34">
        <f t="shared" si="0"/>
        <v>127266.63</v>
      </c>
      <c r="M51" s="7">
        <v>46128.11</v>
      </c>
      <c r="N51" s="7">
        <v>90541.562579999998</v>
      </c>
      <c r="O51" s="7">
        <v>90787.667577300002</v>
      </c>
      <c r="P51" s="7">
        <v>91011.483698773503</v>
      </c>
      <c r="Q51" s="7">
        <v>91267.417841787494</v>
      </c>
      <c r="R51" s="34">
        <f t="shared" si="1"/>
        <v>409736.241697861</v>
      </c>
      <c r="S51" s="49"/>
      <c r="T51" s="49"/>
      <c r="U51" s="49"/>
      <c r="V51" s="49"/>
    </row>
    <row r="52" spans="1:23">
      <c r="A52" s="8">
        <f t="shared" si="2"/>
        <v>40</v>
      </c>
      <c r="B52" s="7" t="s">
        <v>437</v>
      </c>
      <c r="C52" s="7" t="s">
        <v>51</v>
      </c>
      <c r="D52" s="7" t="s">
        <v>201</v>
      </c>
      <c r="E52" s="7" t="s">
        <v>245</v>
      </c>
      <c r="F52" s="28">
        <v>0</v>
      </c>
      <c r="G52" s="7">
        <v>174</v>
      </c>
      <c r="H52" s="7">
        <v>63266.31</v>
      </c>
      <c r="I52" s="7">
        <v>250206.75</v>
      </c>
      <c r="J52" s="7">
        <v>24895.18</v>
      </c>
      <c r="K52" s="7">
        <v>25000</v>
      </c>
      <c r="L52" s="34">
        <f t="shared" si="0"/>
        <v>363542.24</v>
      </c>
      <c r="M52" s="7">
        <v>95264.574999999997</v>
      </c>
      <c r="N52" s="7">
        <v>95571.649389999991</v>
      </c>
      <c r="O52" s="7">
        <v>95831.42688715001</v>
      </c>
      <c r="P52" s="7">
        <v>96067.677237594238</v>
      </c>
      <c r="Q52" s="7">
        <v>20281.648409286106</v>
      </c>
      <c r="R52" s="34">
        <f t="shared" si="1"/>
        <v>403016.9769240304</v>
      </c>
      <c r="S52" s="49"/>
      <c r="T52" s="49"/>
      <c r="U52" s="49"/>
      <c r="V52" s="49"/>
    </row>
    <row r="53" spans="1:23">
      <c r="A53" s="8">
        <f t="shared" si="2"/>
        <v>41</v>
      </c>
      <c r="B53" s="7" t="s">
        <v>194</v>
      </c>
      <c r="C53" s="7" t="s">
        <v>15</v>
      </c>
      <c r="D53" s="7" t="s">
        <v>201</v>
      </c>
      <c r="E53" s="7" t="s">
        <v>245</v>
      </c>
      <c r="F53" s="28">
        <v>0</v>
      </c>
      <c r="G53" s="7">
        <v>0</v>
      </c>
      <c r="H53" s="7">
        <v>-52</v>
      </c>
      <c r="I53" s="7">
        <v>0</v>
      </c>
      <c r="J53" s="7">
        <v>30000</v>
      </c>
      <c r="K53" s="7">
        <v>0</v>
      </c>
      <c r="L53" s="34">
        <f t="shared" si="0"/>
        <v>29948</v>
      </c>
      <c r="M53" s="7">
        <v>30028.85</v>
      </c>
      <c r="N53" s="7">
        <v>0</v>
      </c>
      <c r="O53" s="7">
        <v>0</v>
      </c>
      <c r="P53" s="7">
        <v>0</v>
      </c>
      <c r="Q53" s="7">
        <v>0</v>
      </c>
      <c r="R53" s="34">
        <f t="shared" si="1"/>
        <v>30028.85</v>
      </c>
      <c r="S53" s="49"/>
      <c r="T53" s="49"/>
      <c r="U53" s="49"/>
      <c r="V53" s="49"/>
      <c r="W53" s="48"/>
    </row>
    <row r="54" spans="1:23">
      <c r="A54" s="8">
        <f t="shared" si="2"/>
        <v>42</v>
      </c>
      <c r="B54" s="7" t="s">
        <v>438</v>
      </c>
      <c r="C54" s="7" t="s">
        <v>18</v>
      </c>
      <c r="D54" s="7" t="s">
        <v>68</v>
      </c>
      <c r="E54" s="7" t="s">
        <v>245</v>
      </c>
      <c r="F54" s="28">
        <v>0</v>
      </c>
      <c r="G54" s="7">
        <v>78414.37</v>
      </c>
      <c r="H54" s="7">
        <v>33433</v>
      </c>
      <c r="I54" s="7">
        <v>0</v>
      </c>
      <c r="J54" s="7">
        <v>0</v>
      </c>
      <c r="K54" s="7">
        <v>10000</v>
      </c>
      <c r="L54" s="34">
        <f t="shared" si="0"/>
        <v>121847.37</v>
      </c>
      <c r="M54" s="7">
        <v>47656</v>
      </c>
      <c r="N54" s="7">
        <v>50294.131600000001</v>
      </c>
      <c r="O54" s="7">
        <v>50397.072915999997</v>
      </c>
      <c r="P54" s="7">
        <v>50501.043645159996</v>
      </c>
      <c r="Q54" s="7">
        <v>50595.553037966441</v>
      </c>
      <c r="R54" s="34">
        <f t="shared" si="1"/>
        <v>249443.80119912641</v>
      </c>
      <c r="S54" s="49"/>
      <c r="T54" s="49"/>
      <c r="U54" s="49"/>
      <c r="V54" s="49"/>
    </row>
    <row r="55" spans="1:23">
      <c r="A55" s="8">
        <f t="shared" si="2"/>
        <v>43</v>
      </c>
      <c r="B55" s="7" t="s">
        <v>309</v>
      </c>
      <c r="C55" s="7" t="s">
        <v>18</v>
      </c>
      <c r="D55" s="7" t="s">
        <v>68</v>
      </c>
      <c r="E55" s="7" t="s">
        <v>245</v>
      </c>
      <c r="F55" s="28">
        <v>0</v>
      </c>
      <c r="G55" s="7">
        <v>0</v>
      </c>
      <c r="H55" s="7">
        <v>0</v>
      </c>
      <c r="I55" s="7">
        <v>0</v>
      </c>
      <c r="J55" s="7">
        <v>0</v>
      </c>
      <c r="K55" s="7">
        <v>10000</v>
      </c>
      <c r="L55" s="34">
        <f t="shared" si="0"/>
        <v>10000</v>
      </c>
      <c r="M55" s="7">
        <v>0</v>
      </c>
      <c r="N55" s="7">
        <v>0</v>
      </c>
      <c r="O55" s="7">
        <v>0</v>
      </c>
      <c r="P55" s="7">
        <v>0</v>
      </c>
      <c r="Q55" s="7">
        <v>101191.10607593288</v>
      </c>
      <c r="R55" s="34">
        <f t="shared" si="1"/>
        <v>101191.10607593288</v>
      </c>
      <c r="S55" s="49"/>
      <c r="T55" s="49"/>
      <c r="U55" s="49"/>
      <c r="V55" s="49"/>
    </row>
    <row r="56" spans="1:23">
      <c r="A56" s="8">
        <f t="shared" si="2"/>
        <v>44</v>
      </c>
      <c r="B56" s="7" t="s">
        <v>439</v>
      </c>
      <c r="C56" s="7" t="s">
        <v>18</v>
      </c>
      <c r="D56" s="7" t="s">
        <v>68</v>
      </c>
      <c r="E56" s="7" t="s">
        <v>245</v>
      </c>
      <c r="F56" s="28">
        <v>0</v>
      </c>
      <c r="G56" s="7">
        <v>28090.516425236197</v>
      </c>
      <c r="H56" s="7">
        <v>85086.327990951759</v>
      </c>
      <c r="I56" s="7">
        <v>94876.527780069766</v>
      </c>
      <c r="J56" s="7">
        <v>59503.360337538397</v>
      </c>
      <c r="K56" s="7">
        <v>0</v>
      </c>
      <c r="L56" s="34">
        <f t="shared" si="0"/>
        <v>267556.73253379611</v>
      </c>
      <c r="M56" s="7">
        <v>23593.692999999999</v>
      </c>
      <c r="N56" s="7">
        <v>23663.388917799999</v>
      </c>
      <c r="O56" s="7">
        <v>23711.822806977998</v>
      </c>
      <c r="P56" s="7">
        <v>23760.741035047777</v>
      </c>
      <c r="Q56" s="7">
        <v>23805.207704363209</v>
      </c>
      <c r="R56" s="34">
        <f t="shared" si="1"/>
        <v>118534.85346418899</v>
      </c>
      <c r="S56" s="49"/>
      <c r="T56" s="49"/>
      <c r="U56" s="49"/>
      <c r="V56" s="49"/>
    </row>
    <row r="57" spans="1:23">
      <c r="A57" s="8">
        <f t="shared" si="2"/>
        <v>45</v>
      </c>
      <c r="B57" s="7" t="s">
        <v>440</v>
      </c>
      <c r="C57" s="7" t="s">
        <v>18</v>
      </c>
      <c r="D57" s="7" t="s">
        <v>68</v>
      </c>
      <c r="E57" s="7" t="s">
        <v>245</v>
      </c>
      <c r="F57" s="28">
        <v>0</v>
      </c>
      <c r="G57" s="7">
        <v>0</v>
      </c>
      <c r="H57" s="7">
        <v>0</v>
      </c>
      <c r="I57" s="7">
        <v>0</v>
      </c>
      <c r="J57" s="7">
        <v>0</v>
      </c>
      <c r="K57" s="7">
        <v>0</v>
      </c>
      <c r="L57" s="34">
        <f t="shared" si="0"/>
        <v>0</v>
      </c>
      <c r="M57" s="7">
        <v>50146</v>
      </c>
      <c r="N57" s="7">
        <v>50294.131600000001</v>
      </c>
      <c r="O57" s="7">
        <v>50397.072915999997</v>
      </c>
      <c r="P57" s="7">
        <v>50501.043645159996</v>
      </c>
      <c r="Q57" s="7">
        <v>50595.553037966441</v>
      </c>
      <c r="R57" s="34">
        <f t="shared" si="1"/>
        <v>251933.80119912641</v>
      </c>
      <c r="S57" s="49"/>
      <c r="T57" s="49"/>
      <c r="U57" s="49"/>
      <c r="V57" s="49"/>
    </row>
    <row r="58" spans="1:23">
      <c r="A58" s="8">
        <f t="shared" si="2"/>
        <v>46</v>
      </c>
      <c r="B58" s="7" t="s">
        <v>441</v>
      </c>
      <c r="C58" s="7" t="s">
        <v>18</v>
      </c>
      <c r="D58" s="7" t="s">
        <v>68</v>
      </c>
      <c r="E58" s="7" t="s">
        <v>245</v>
      </c>
      <c r="F58" s="28">
        <v>0</v>
      </c>
      <c r="G58" s="7">
        <v>52890.504699999998</v>
      </c>
      <c r="H58" s="7">
        <v>215346.10914999997</v>
      </c>
      <c r="I58" s="7">
        <v>550230.76062000007</v>
      </c>
      <c r="J58" s="7">
        <v>163384.28675999999</v>
      </c>
      <c r="K58" s="7">
        <v>28230</v>
      </c>
      <c r="L58" s="34">
        <f t="shared" si="0"/>
        <v>1010081.66123</v>
      </c>
      <c r="M58" s="7">
        <v>-126715.05</v>
      </c>
      <c r="N58" s="7">
        <v>10058.82632</v>
      </c>
      <c r="O58" s="7">
        <v>10079.414583199999</v>
      </c>
      <c r="P58" s="7">
        <v>10100.208729032</v>
      </c>
      <c r="Q58" s="7">
        <v>10119.110607593288</v>
      </c>
      <c r="R58" s="34">
        <f t="shared" si="1"/>
        <v>-86357.489760174692</v>
      </c>
      <c r="S58" s="49"/>
      <c r="T58" s="49"/>
      <c r="U58" s="49"/>
      <c r="V58" s="49"/>
    </row>
    <row r="59" spans="1:23">
      <c r="A59" s="8">
        <f t="shared" si="2"/>
        <v>47</v>
      </c>
      <c r="B59" s="7" t="s">
        <v>442</v>
      </c>
      <c r="C59" s="7" t="s">
        <v>50</v>
      </c>
      <c r="D59" s="7" t="s">
        <v>68</v>
      </c>
      <c r="E59" s="7" t="s">
        <v>245</v>
      </c>
      <c r="F59" s="28">
        <v>0</v>
      </c>
      <c r="G59" s="7">
        <v>0</v>
      </c>
      <c r="H59" s="7">
        <v>0</v>
      </c>
      <c r="I59" s="7">
        <v>0</v>
      </c>
      <c r="J59" s="7">
        <v>0</v>
      </c>
      <c r="K59" s="7">
        <v>0</v>
      </c>
      <c r="L59" s="34">
        <f t="shared" si="0"/>
        <v>0</v>
      </c>
      <c r="M59" s="7">
        <v>3847881.4201388895</v>
      </c>
      <c r="N59" s="7">
        <v>5368873.9616569448</v>
      </c>
      <c r="O59" s="7">
        <v>0</v>
      </c>
      <c r="P59" s="7">
        <v>0</v>
      </c>
      <c r="Q59" s="7">
        <v>0</v>
      </c>
      <c r="R59" s="34">
        <f t="shared" si="1"/>
        <v>9216755.3817958347</v>
      </c>
      <c r="S59" s="49"/>
      <c r="T59" s="49"/>
      <c r="U59" s="49"/>
      <c r="V59" s="49"/>
    </row>
    <row r="60" spans="1:23">
      <c r="A60" s="8">
        <f t="shared" si="2"/>
        <v>48</v>
      </c>
      <c r="B60" s="7" t="s">
        <v>443</v>
      </c>
      <c r="C60" s="7" t="s">
        <v>18</v>
      </c>
      <c r="D60" s="7" t="s">
        <v>68</v>
      </c>
      <c r="E60" s="7" t="s">
        <v>245</v>
      </c>
      <c r="F60" s="28">
        <v>0</v>
      </c>
      <c r="G60" s="7">
        <v>0</v>
      </c>
      <c r="H60" s="7">
        <v>0</v>
      </c>
      <c r="I60" s="7">
        <v>0</v>
      </c>
      <c r="J60" s="7">
        <v>0</v>
      </c>
      <c r="K60" s="7">
        <v>0</v>
      </c>
      <c r="L60" s="34">
        <f t="shared" si="0"/>
        <v>0</v>
      </c>
      <c r="M60" s="7">
        <v>0</v>
      </c>
      <c r="N60" s="7">
        <v>0</v>
      </c>
      <c r="O60" s="7">
        <v>252187.96549249999</v>
      </c>
      <c r="P60" s="7">
        <v>0</v>
      </c>
      <c r="Q60" s="7">
        <v>0</v>
      </c>
      <c r="R60" s="34">
        <f t="shared" si="1"/>
        <v>252187.96549249999</v>
      </c>
      <c r="S60" s="49"/>
      <c r="T60" s="49"/>
      <c r="U60" s="49"/>
      <c r="V60" s="49"/>
    </row>
    <row r="61" spans="1:23">
      <c r="A61" s="8">
        <f t="shared" si="2"/>
        <v>49</v>
      </c>
      <c r="B61" s="7" t="s">
        <v>444</v>
      </c>
      <c r="C61" s="7" t="s">
        <v>50</v>
      </c>
      <c r="D61" s="7" t="s">
        <v>68</v>
      </c>
      <c r="E61" s="7" t="s">
        <v>245</v>
      </c>
      <c r="F61" s="28">
        <v>0</v>
      </c>
      <c r="G61" s="7">
        <v>0</v>
      </c>
      <c r="H61" s="7">
        <v>60923.51</v>
      </c>
      <c r="I61" s="7">
        <v>0</v>
      </c>
      <c r="J61" s="7">
        <v>0</v>
      </c>
      <c r="K61" s="7">
        <v>0</v>
      </c>
      <c r="L61" s="34">
        <f t="shared" si="0"/>
        <v>60923.51</v>
      </c>
      <c r="M61" s="7">
        <v>75208.875</v>
      </c>
      <c r="N61" s="7">
        <v>75451.302150000003</v>
      </c>
      <c r="O61" s="7">
        <v>30262.555859099997</v>
      </c>
      <c r="P61" s="7">
        <v>30337.1612329245</v>
      </c>
      <c r="Q61" s="7">
        <v>30422.47261392916</v>
      </c>
      <c r="R61" s="34">
        <f t="shared" si="1"/>
        <v>241682.36685595365</v>
      </c>
      <c r="S61" s="49"/>
      <c r="T61" s="49"/>
      <c r="U61" s="49"/>
      <c r="V61" s="49"/>
    </row>
    <row r="62" spans="1:23">
      <c r="A62" s="8">
        <f t="shared" si="2"/>
        <v>50</v>
      </c>
      <c r="B62" s="7" t="s">
        <v>445</v>
      </c>
      <c r="C62" s="7" t="s">
        <v>50</v>
      </c>
      <c r="D62" s="7" t="s">
        <v>68</v>
      </c>
      <c r="E62" s="7" t="s">
        <v>245</v>
      </c>
      <c r="F62" s="28">
        <v>0</v>
      </c>
      <c r="G62" s="7">
        <v>0</v>
      </c>
      <c r="H62" s="7">
        <v>0</v>
      </c>
      <c r="I62" s="7">
        <v>0</v>
      </c>
      <c r="J62" s="7">
        <v>0</v>
      </c>
      <c r="K62" s="7">
        <v>0</v>
      </c>
      <c r="L62" s="34">
        <f t="shared" si="0"/>
        <v>0</v>
      </c>
      <c r="M62" s="7">
        <v>0</v>
      </c>
      <c r="N62" s="7">
        <v>100610.7182</v>
      </c>
      <c r="O62" s="7">
        <v>0</v>
      </c>
      <c r="P62" s="7">
        <v>0</v>
      </c>
      <c r="Q62" s="7">
        <v>0</v>
      </c>
      <c r="R62" s="34">
        <f t="shared" si="1"/>
        <v>100610.7182</v>
      </c>
      <c r="S62" s="49"/>
      <c r="T62" s="49"/>
      <c r="U62" s="49"/>
      <c r="V62" s="49"/>
    </row>
    <row r="63" spans="1:23">
      <c r="A63" s="8">
        <f t="shared" si="2"/>
        <v>51</v>
      </c>
      <c r="B63" s="7" t="s">
        <v>446</v>
      </c>
      <c r="C63" s="7" t="s">
        <v>18</v>
      </c>
      <c r="D63" s="7" t="s">
        <v>68</v>
      </c>
      <c r="E63" s="7" t="s">
        <v>245</v>
      </c>
      <c r="F63" s="28">
        <v>0</v>
      </c>
      <c r="G63" s="7">
        <v>8861.6981199999991</v>
      </c>
      <c r="H63" s="7">
        <v>34769.949999999997</v>
      </c>
      <c r="I63" s="7">
        <v>31686.217720000004</v>
      </c>
      <c r="J63" s="7">
        <v>0</v>
      </c>
      <c r="K63" s="7">
        <v>0</v>
      </c>
      <c r="L63" s="34">
        <f t="shared" si="0"/>
        <v>75317.865839999999</v>
      </c>
      <c r="M63" s="7">
        <v>-18289.614000000001</v>
      </c>
      <c r="N63" s="7">
        <v>47326.777835599998</v>
      </c>
      <c r="O63" s="7">
        <v>47423.645613955996</v>
      </c>
      <c r="P63" s="7">
        <v>47521.482070095553</v>
      </c>
      <c r="Q63" s="7">
        <v>47610.415408726418</v>
      </c>
      <c r="R63" s="34">
        <f t="shared" si="1"/>
        <v>171592.70692837797</v>
      </c>
      <c r="S63" s="49"/>
      <c r="T63" s="49"/>
      <c r="U63" s="49"/>
      <c r="V63" s="49"/>
    </row>
    <row r="64" spans="1:23">
      <c r="A64" s="8">
        <f t="shared" si="2"/>
        <v>52</v>
      </c>
      <c r="B64" s="7" t="s">
        <v>447</v>
      </c>
      <c r="C64" s="7" t="s">
        <v>50</v>
      </c>
      <c r="D64" s="7" t="s">
        <v>68</v>
      </c>
      <c r="E64" s="7" t="s">
        <v>245</v>
      </c>
      <c r="F64" s="28">
        <v>0</v>
      </c>
      <c r="G64" s="7">
        <v>11857.7292</v>
      </c>
      <c r="H64" s="7">
        <v>66978.215700000001</v>
      </c>
      <c r="I64" s="7">
        <v>0</v>
      </c>
      <c r="J64" s="7">
        <v>0</v>
      </c>
      <c r="K64" s="7">
        <v>0</v>
      </c>
      <c r="L64" s="34">
        <f t="shared" si="0"/>
        <v>78835.944900000002</v>
      </c>
      <c r="M64" s="7">
        <v>442388</v>
      </c>
      <c r="N64" s="7">
        <v>0</v>
      </c>
      <c r="O64" s="7">
        <v>0</v>
      </c>
      <c r="P64" s="7">
        <v>0</v>
      </c>
      <c r="Q64" s="7">
        <v>0</v>
      </c>
      <c r="R64" s="34">
        <f t="shared" si="1"/>
        <v>442388</v>
      </c>
      <c r="S64" s="49"/>
      <c r="T64" s="49"/>
      <c r="U64" s="49"/>
      <c r="V64" s="49"/>
    </row>
    <row r="65" spans="1:22">
      <c r="A65" s="8">
        <f t="shared" si="2"/>
        <v>53</v>
      </c>
      <c r="B65" s="7" t="s">
        <v>448</v>
      </c>
      <c r="C65" s="7" t="s">
        <v>18</v>
      </c>
      <c r="D65" s="7" t="s">
        <v>68</v>
      </c>
      <c r="E65" s="7" t="s">
        <v>245</v>
      </c>
      <c r="F65" s="28">
        <v>0</v>
      </c>
      <c r="G65" s="7">
        <v>0</v>
      </c>
      <c r="H65" s="7">
        <v>0</v>
      </c>
      <c r="I65" s="7">
        <v>0</v>
      </c>
      <c r="J65" s="7">
        <v>0</v>
      </c>
      <c r="K65" s="7">
        <v>0</v>
      </c>
      <c r="L65" s="34">
        <f t="shared" si="0"/>
        <v>0</v>
      </c>
      <c r="M65" s="7">
        <v>0</v>
      </c>
      <c r="N65" s="7">
        <v>20122.143640000002</v>
      </c>
      <c r="O65" s="7">
        <v>0</v>
      </c>
      <c r="P65" s="7">
        <v>0</v>
      </c>
      <c r="Q65" s="7">
        <v>0</v>
      </c>
      <c r="R65" s="34">
        <f t="shared" si="1"/>
        <v>20122.143640000002</v>
      </c>
      <c r="S65" s="49"/>
      <c r="T65" s="49"/>
      <c r="U65" s="49"/>
      <c r="V65" s="49"/>
    </row>
    <row r="66" spans="1:22">
      <c r="A66" s="8">
        <f t="shared" si="2"/>
        <v>54</v>
      </c>
      <c r="B66" s="7" t="s">
        <v>449</v>
      </c>
      <c r="C66" s="7" t="s">
        <v>18</v>
      </c>
      <c r="D66" s="7" t="s">
        <v>68</v>
      </c>
      <c r="E66" s="7" t="s">
        <v>245</v>
      </c>
      <c r="F66" s="28">
        <v>0</v>
      </c>
      <c r="G66" s="7">
        <v>0</v>
      </c>
      <c r="H66" s="7">
        <v>0</v>
      </c>
      <c r="I66" s="7">
        <v>0</v>
      </c>
      <c r="J66" s="7">
        <v>0</v>
      </c>
      <c r="K66" s="7">
        <v>0</v>
      </c>
      <c r="L66" s="34">
        <f t="shared" si="0"/>
        <v>0</v>
      </c>
      <c r="M66" s="7">
        <v>0</v>
      </c>
      <c r="N66" s="7">
        <v>0</v>
      </c>
      <c r="O66" s="7">
        <v>0</v>
      </c>
      <c r="P66" s="7">
        <v>235807.78925744782</v>
      </c>
      <c r="Q66" s="7">
        <v>0</v>
      </c>
      <c r="R66" s="34">
        <f t="shared" si="1"/>
        <v>235807.78925744782</v>
      </c>
      <c r="S66" s="49"/>
      <c r="T66" s="49"/>
      <c r="U66" s="49"/>
      <c r="V66" s="49"/>
    </row>
    <row r="67" spans="1:22">
      <c r="A67" s="8">
        <f t="shared" si="2"/>
        <v>55</v>
      </c>
      <c r="B67" s="7" t="s">
        <v>450</v>
      </c>
      <c r="C67" s="7" t="s">
        <v>18</v>
      </c>
      <c r="D67" s="7" t="s">
        <v>68</v>
      </c>
      <c r="E67" s="7" t="s">
        <v>245</v>
      </c>
      <c r="F67" s="28">
        <v>0</v>
      </c>
      <c r="G67" s="7">
        <v>0</v>
      </c>
      <c r="H67" s="7">
        <v>0</v>
      </c>
      <c r="I67" s="7">
        <v>0</v>
      </c>
      <c r="J67" s="7">
        <v>0</v>
      </c>
      <c r="K67" s="7">
        <v>0</v>
      </c>
      <c r="L67" s="34">
        <f t="shared" si="0"/>
        <v>0</v>
      </c>
      <c r="M67" s="7">
        <v>0</v>
      </c>
      <c r="N67" s="7">
        <v>0</v>
      </c>
      <c r="O67" s="7">
        <v>234850.35978855999</v>
      </c>
      <c r="P67" s="7">
        <v>0</v>
      </c>
      <c r="Q67" s="7">
        <v>0</v>
      </c>
      <c r="R67" s="34">
        <f t="shared" si="1"/>
        <v>234850.35978855999</v>
      </c>
      <c r="S67" s="49"/>
      <c r="T67" s="49"/>
      <c r="U67" s="49"/>
      <c r="V67" s="49"/>
    </row>
    <row r="68" spans="1:22">
      <c r="A68" s="8">
        <f t="shared" si="2"/>
        <v>56</v>
      </c>
      <c r="B68" s="7" t="s">
        <v>451</v>
      </c>
      <c r="C68" s="7" t="s">
        <v>18</v>
      </c>
      <c r="D68" s="7" t="s">
        <v>68</v>
      </c>
      <c r="E68" s="7" t="s">
        <v>245</v>
      </c>
      <c r="F68" s="28">
        <v>0</v>
      </c>
      <c r="G68" s="7">
        <v>0</v>
      </c>
      <c r="H68" s="7">
        <v>0</v>
      </c>
      <c r="I68" s="7">
        <v>0</v>
      </c>
      <c r="J68" s="7">
        <v>0</v>
      </c>
      <c r="K68" s="7">
        <v>0</v>
      </c>
      <c r="L68" s="34">
        <f t="shared" si="0"/>
        <v>0</v>
      </c>
      <c r="M68" s="7">
        <v>10026.950000000001</v>
      </c>
      <c r="N68" s="7">
        <v>0</v>
      </c>
      <c r="O68" s="7">
        <v>0</v>
      </c>
      <c r="P68" s="7">
        <v>0</v>
      </c>
      <c r="Q68" s="7">
        <v>0</v>
      </c>
      <c r="R68" s="34">
        <f t="shared" si="1"/>
        <v>10026.950000000001</v>
      </c>
      <c r="S68" s="49"/>
      <c r="T68" s="49"/>
      <c r="U68" s="49"/>
      <c r="V68" s="49"/>
    </row>
    <row r="69" spans="1:22">
      <c r="A69" s="8">
        <f t="shared" si="2"/>
        <v>57</v>
      </c>
      <c r="B69" s="7" t="s">
        <v>314</v>
      </c>
      <c r="C69" s="7" t="s">
        <v>18</v>
      </c>
      <c r="D69" s="7" t="s">
        <v>68</v>
      </c>
      <c r="E69" s="7" t="s">
        <v>245</v>
      </c>
      <c r="F69" s="28">
        <v>0</v>
      </c>
      <c r="G69" s="7">
        <v>0</v>
      </c>
      <c r="H69" s="7">
        <v>0</v>
      </c>
      <c r="I69" s="7">
        <v>0</v>
      </c>
      <c r="J69" s="7">
        <v>55925</v>
      </c>
      <c r="K69" s="7">
        <v>1000000</v>
      </c>
      <c r="L69" s="34">
        <f t="shared" si="0"/>
        <v>1055925</v>
      </c>
      <c r="M69" s="7">
        <v>0</v>
      </c>
      <c r="N69" s="7">
        <v>0</v>
      </c>
      <c r="O69" s="7">
        <v>0</v>
      </c>
      <c r="P69" s="7">
        <v>0</v>
      </c>
      <c r="Q69" s="7">
        <v>1813494.5561047224</v>
      </c>
      <c r="R69" s="34">
        <f t="shared" si="1"/>
        <v>1813494.5561047224</v>
      </c>
      <c r="S69" s="49"/>
      <c r="T69" s="49"/>
      <c r="U69" s="49"/>
      <c r="V69" s="49"/>
    </row>
    <row r="70" spans="1:22">
      <c r="A70" s="8">
        <f t="shared" si="2"/>
        <v>58</v>
      </c>
      <c r="B70" s="7" t="s">
        <v>452</v>
      </c>
      <c r="C70" s="7" t="s">
        <v>18</v>
      </c>
      <c r="D70" s="7" t="s">
        <v>68</v>
      </c>
      <c r="E70" s="7" t="s">
        <v>245</v>
      </c>
      <c r="F70" s="28">
        <v>0</v>
      </c>
      <c r="G70" s="7">
        <v>0</v>
      </c>
      <c r="H70" s="7">
        <v>0</v>
      </c>
      <c r="I70" s="7">
        <v>0</v>
      </c>
      <c r="J70" s="7">
        <v>0</v>
      </c>
      <c r="K70" s="7">
        <v>0</v>
      </c>
      <c r="L70" s="34">
        <f t="shared" si="0"/>
        <v>0</v>
      </c>
      <c r="M70" s="7">
        <v>94353.599499999997</v>
      </c>
      <c r="N70" s="7">
        <v>0</v>
      </c>
      <c r="O70" s="7">
        <v>0</v>
      </c>
      <c r="P70" s="7">
        <v>0</v>
      </c>
      <c r="Q70" s="7">
        <v>0</v>
      </c>
      <c r="R70" s="34">
        <f t="shared" si="1"/>
        <v>94353.599499999997</v>
      </c>
      <c r="S70" s="49"/>
      <c r="T70" s="49"/>
      <c r="U70" s="49"/>
      <c r="V70" s="49"/>
    </row>
    <row r="71" spans="1:22">
      <c r="A71" s="8">
        <f t="shared" si="2"/>
        <v>59</v>
      </c>
      <c r="B71" s="7" t="s">
        <v>453</v>
      </c>
      <c r="C71" s="7" t="s">
        <v>18</v>
      </c>
      <c r="D71" s="7" t="s">
        <v>68</v>
      </c>
      <c r="E71" s="7" t="s">
        <v>245</v>
      </c>
      <c r="F71" s="28">
        <v>0</v>
      </c>
      <c r="G71" s="7">
        <v>0</v>
      </c>
      <c r="H71" s="7">
        <v>0</v>
      </c>
      <c r="I71" s="7">
        <v>0</v>
      </c>
      <c r="J71" s="7">
        <v>0</v>
      </c>
      <c r="K71" s="7">
        <v>0</v>
      </c>
      <c r="L71" s="34">
        <f t="shared" si="0"/>
        <v>0</v>
      </c>
      <c r="M71" s="7">
        <v>10026.950000000001</v>
      </c>
      <c r="N71" s="7">
        <v>10061.071820000001</v>
      </c>
      <c r="O71" s="7">
        <v>10092.9213107</v>
      </c>
      <c r="P71" s="7">
        <v>10120.505976714499</v>
      </c>
      <c r="Q71" s="7">
        <v>10155.299936009564</v>
      </c>
      <c r="R71" s="34">
        <f t="shared" si="1"/>
        <v>50456.749043424068</v>
      </c>
      <c r="S71" s="49"/>
      <c r="T71" s="49"/>
      <c r="U71" s="49"/>
      <c r="V71" s="49"/>
    </row>
    <row r="72" spans="1:22">
      <c r="A72" s="8">
        <f t="shared" si="2"/>
        <v>60</v>
      </c>
      <c r="B72" s="7" t="s">
        <v>454</v>
      </c>
      <c r="C72" s="7" t="s">
        <v>18</v>
      </c>
      <c r="D72" s="7" t="s">
        <v>68</v>
      </c>
      <c r="E72" s="7" t="s">
        <v>245</v>
      </c>
      <c r="F72" s="28">
        <v>0</v>
      </c>
      <c r="G72" s="7">
        <v>0</v>
      </c>
      <c r="H72" s="7">
        <v>0</v>
      </c>
      <c r="I72" s="7">
        <v>0</v>
      </c>
      <c r="J72" s="7">
        <v>0</v>
      </c>
      <c r="K72" s="7">
        <v>0</v>
      </c>
      <c r="L72" s="34">
        <f t="shared" si="0"/>
        <v>0</v>
      </c>
      <c r="M72" s="7">
        <v>23435.112499999999</v>
      </c>
      <c r="N72" s="7">
        <v>0</v>
      </c>
      <c r="O72" s="7">
        <v>0</v>
      </c>
      <c r="P72" s="7">
        <v>0</v>
      </c>
      <c r="Q72" s="7">
        <v>0</v>
      </c>
      <c r="R72" s="34">
        <f t="shared" si="1"/>
        <v>23435.112499999999</v>
      </c>
      <c r="S72" s="49"/>
      <c r="T72" s="49"/>
      <c r="U72" s="49"/>
      <c r="V72" s="49"/>
    </row>
    <row r="73" spans="1:22">
      <c r="A73" s="8">
        <f t="shared" si="2"/>
        <v>61</v>
      </c>
      <c r="B73" s="7" t="s">
        <v>455</v>
      </c>
      <c r="C73" s="7" t="s">
        <v>18</v>
      </c>
      <c r="D73" s="7" t="s">
        <v>68</v>
      </c>
      <c r="E73" s="7" t="s">
        <v>245</v>
      </c>
      <c r="F73" s="28">
        <v>0</v>
      </c>
      <c r="G73" s="7">
        <v>0</v>
      </c>
      <c r="H73" s="7">
        <v>0</v>
      </c>
      <c r="I73" s="7">
        <v>25383.25</v>
      </c>
      <c r="J73" s="7">
        <v>113039.53</v>
      </c>
      <c r="K73" s="7">
        <v>450000</v>
      </c>
      <c r="L73" s="34">
        <f t="shared" si="0"/>
        <v>588422.78</v>
      </c>
      <c r="M73" s="7">
        <v>0</v>
      </c>
      <c r="N73" s="7">
        <v>0</v>
      </c>
      <c r="O73" s="7">
        <v>103816.43251079142</v>
      </c>
      <c r="P73" s="7">
        <v>1042838.6836582808</v>
      </c>
      <c r="Q73" s="7">
        <v>471456.24412150448</v>
      </c>
      <c r="R73" s="34">
        <f t="shared" si="1"/>
        <v>1618111.3602905767</v>
      </c>
      <c r="S73" s="49"/>
      <c r="T73" s="49"/>
      <c r="U73" s="49"/>
      <c r="V73" s="49"/>
    </row>
    <row r="74" spans="1:22">
      <c r="A74" s="8">
        <f t="shared" si="2"/>
        <v>62</v>
      </c>
      <c r="B74" s="7" t="s">
        <v>456</v>
      </c>
      <c r="C74" s="7" t="s">
        <v>50</v>
      </c>
      <c r="D74" s="7" t="s">
        <v>68</v>
      </c>
      <c r="E74" s="7" t="s">
        <v>245</v>
      </c>
      <c r="F74" s="28">
        <v>0</v>
      </c>
      <c r="G74" s="7">
        <v>0</v>
      </c>
      <c r="H74" s="7">
        <v>0</v>
      </c>
      <c r="I74" s="7">
        <v>0</v>
      </c>
      <c r="J74" s="7">
        <v>0</v>
      </c>
      <c r="K74" s="7">
        <v>0</v>
      </c>
      <c r="L74" s="34">
        <f t="shared" si="0"/>
        <v>0</v>
      </c>
      <c r="M74" s="7">
        <v>0</v>
      </c>
      <c r="N74" s="7">
        <v>0</v>
      </c>
      <c r="O74" s="7">
        <v>150599.6738285</v>
      </c>
      <c r="P74" s="7">
        <v>150805.50236039748</v>
      </c>
      <c r="Q74" s="7">
        <v>0</v>
      </c>
      <c r="R74" s="34">
        <f t="shared" si="1"/>
        <v>301405.17618889746</v>
      </c>
      <c r="S74" s="49"/>
      <c r="T74" s="49"/>
      <c r="U74" s="49"/>
      <c r="V74" s="49"/>
    </row>
    <row r="75" spans="1:22">
      <c r="A75" s="8">
        <f t="shared" si="2"/>
        <v>63</v>
      </c>
      <c r="B75" s="7" t="s">
        <v>457</v>
      </c>
      <c r="C75" s="7" t="s">
        <v>50</v>
      </c>
      <c r="D75" s="7" t="s">
        <v>68</v>
      </c>
      <c r="E75" s="7" t="s">
        <v>245</v>
      </c>
      <c r="F75" s="28">
        <v>0</v>
      </c>
      <c r="G75" s="7">
        <v>4961.33781</v>
      </c>
      <c r="H75" s="7">
        <v>88164.18140999999</v>
      </c>
      <c r="I75" s="7">
        <v>1020411.51696</v>
      </c>
      <c r="J75" s="7">
        <v>30176.035049999999</v>
      </c>
      <c r="K75" s="7">
        <v>47050</v>
      </c>
      <c r="L75" s="34">
        <f t="shared" si="0"/>
        <v>1190763.0712300001</v>
      </c>
      <c r="M75" s="7">
        <v>260525.5</v>
      </c>
      <c r="N75" s="7">
        <v>0</v>
      </c>
      <c r="O75" s="7">
        <v>0</v>
      </c>
      <c r="P75" s="7">
        <v>0</v>
      </c>
      <c r="Q75" s="7">
        <v>0</v>
      </c>
      <c r="R75" s="34">
        <f t="shared" si="1"/>
        <v>260525.5</v>
      </c>
      <c r="S75" s="49"/>
      <c r="T75" s="49"/>
      <c r="U75" s="49"/>
      <c r="V75" s="49"/>
    </row>
    <row r="76" spans="1:22">
      <c r="A76" s="8">
        <f t="shared" si="2"/>
        <v>64</v>
      </c>
      <c r="B76" s="7" t="s">
        <v>458</v>
      </c>
      <c r="C76" s="7" t="s">
        <v>50</v>
      </c>
      <c r="D76" s="7" t="s">
        <v>68</v>
      </c>
      <c r="E76" s="7" t="s">
        <v>245</v>
      </c>
      <c r="F76" s="28">
        <v>0</v>
      </c>
      <c r="G76" s="7">
        <v>0</v>
      </c>
      <c r="H76" s="7">
        <v>0</v>
      </c>
      <c r="I76" s="7">
        <v>0</v>
      </c>
      <c r="J76" s="7">
        <v>0</v>
      </c>
      <c r="K76" s="7">
        <v>0</v>
      </c>
      <c r="L76" s="34">
        <f t="shared" si="0"/>
        <v>0</v>
      </c>
      <c r="M76" s="7">
        <v>0</v>
      </c>
      <c r="N76" s="7">
        <v>40008.982000000004</v>
      </c>
      <c r="O76" s="7">
        <v>0</v>
      </c>
      <c r="P76" s="7">
        <v>0</v>
      </c>
      <c r="Q76" s="7">
        <v>0</v>
      </c>
      <c r="R76" s="34">
        <f t="shared" si="1"/>
        <v>40008.982000000004</v>
      </c>
      <c r="S76" s="49"/>
      <c r="T76" s="49"/>
      <c r="U76" s="49"/>
      <c r="V76" s="49"/>
    </row>
    <row r="77" spans="1:22">
      <c r="A77" s="8">
        <f t="shared" si="2"/>
        <v>65</v>
      </c>
      <c r="B77" s="7" t="s">
        <v>459</v>
      </c>
      <c r="C77" s="7" t="s">
        <v>50</v>
      </c>
      <c r="D77" s="7" t="s">
        <v>68</v>
      </c>
      <c r="E77" s="7" t="s">
        <v>245</v>
      </c>
      <c r="F77" s="28">
        <v>0</v>
      </c>
      <c r="G77" s="7">
        <v>0</v>
      </c>
      <c r="H77" s="7">
        <v>0</v>
      </c>
      <c r="I77" s="7">
        <v>0</v>
      </c>
      <c r="J77" s="7">
        <v>0</v>
      </c>
      <c r="K77" s="7">
        <v>0</v>
      </c>
      <c r="L77" s="34">
        <f t="shared" si="0"/>
        <v>0</v>
      </c>
      <c r="M77" s="7">
        <v>0</v>
      </c>
      <c r="N77" s="7">
        <v>0</v>
      </c>
      <c r="O77" s="7">
        <v>30040.5201825</v>
      </c>
      <c r="P77" s="7">
        <v>0</v>
      </c>
      <c r="Q77" s="7">
        <v>0</v>
      </c>
      <c r="R77" s="34">
        <f t="shared" si="1"/>
        <v>30040.5201825</v>
      </c>
      <c r="S77" s="49"/>
      <c r="T77" s="49"/>
      <c r="U77" s="49"/>
      <c r="V77" s="49"/>
    </row>
    <row r="78" spans="1:22">
      <c r="A78" s="8">
        <f t="shared" si="2"/>
        <v>66</v>
      </c>
      <c r="B78" s="7" t="s">
        <v>460</v>
      </c>
      <c r="C78" s="7" t="s">
        <v>18</v>
      </c>
      <c r="D78" s="7" t="s">
        <v>68</v>
      </c>
      <c r="E78" s="7" t="s">
        <v>245</v>
      </c>
      <c r="F78" s="28">
        <v>0</v>
      </c>
      <c r="G78" s="7">
        <v>211241.59609766386</v>
      </c>
      <c r="H78" s="7">
        <v>302736.87171848048</v>
      </c>
      <c r="I78" s="7">
        <v>276048.92102265212</v>
      </c>
      <c r="J78" s="7">
        <v>374324.34725222865</v>
      </c>
      <c r="K78" s="7">
        <v>209022</v>
      </c>
      <c r="L78" s="34">
        <f t="shared" ref="L78:L141" si="3">SUM(G78:K78)</f>
        <v>1373373.7360910252</v>
      </c>
      <c r="M78" s="7">
        <v>-1518438.1342199999</v>
      </c>
      <c r="N78" s="7">
        <v>0</v>
      </c>
      <c r="O78" s="7">
        <v>0</v>
      </c>
      <c r="P78" s="7">
        <v>0</v>
      </c>
      <c r="Q78" s="7">
        <v>0</v>
      </c>
      <c r="R78" s="34">
        <f t="shared" ref="R78:R141" si="4">SUM(M78:Q78)</f>
        <v>-1518438.1342199999</v>
      </c>
      <c r="S78" s="49"/>
      <c r="T78" s="49"/>
      <c r="U78" s="49"/>
      <c r="V78" s="49"/>
    </row>
    <row r="79" spans="1:22">
      <c r="A79" s="8">
        <f t="shared" ref="A79:A142" si="5">IF(B79=0,,A78+1)</f>
        <v>67</v>
      </c>
      <c r="B79" s="7" t="s">
        <v>461</v>
      </c>
      <c r="C79" s="7" t="s">
        <v>51</v>
      </c>
      <c r="D79" s="7" t="s">
        <v>201</v>
      </c>
      <c r="E79" s="7" t="s">
        <v>245</v>
      </c>
      <c r="F79" s="28">
        <v>0</v>
      </c>
      <c r="G79" s="7">
        <v>0</v>
      </c>
      <c r="H79" s="7">
        <v>0</v>
      </c>
      <c r="I79" s="7">
        <v>0</v>
      </c>
      <c r="J79" s="7">
        <v>0</v>
      </c>
      <c r="K79" s="7">
        <v>0</v>
      </c>
      <c r="L79" s="34">
        <f t="shared" si="3"/>
        <v>0</v>
      </c>
      <c r="M79" s="7">
        <v>0</v>
      </c>
      <c r="N79" s="7">
        <v>0</v>
      </c>
      <c r="O79" s="7">
        <v>329938.01217239996</v>
      </c>
      <c r="P79" s="7">
        <v>0</v>
      </c>
      <c r="Q79" s="7">
        <v>0</v>
      </c>
      <c r="R79" s="34">
        <f t="shared" si="4"/>
        <v>329938.01217239996</v>
      </c>
      <c r="S79" s="49"/>
      <c r="T79" s="49"/>
      <c r="U79" s="49"/>
      <c r="V79" s="49"/>
    </row>
    <row r="80" spans="1:22">
      <c r="A80" s="8">
        <f t="shared" si="5"/>
        <v>68</v>
      </c>
      <c r="B80" s="7" t="s">
        <v>462</v>
      </c>
      <c r="C80" s="7" t="s">
        <v>51</v>
      </c>
      <c r="D80" s="7" t="s">
        <v>201</v>
      </c>
      <c r="E80" s="7" t="s">
        <v>245</v>
      </c>
      <c r="F80" s="28">
        <v>0</v>
      </c>
      <c r="G80" s="7">
        <v>0</v>
      </c>
      <c r="H80" s="7">
        <v>0</v>
      </c>
      <c r="I80" s="7">
        <v>0</v>
      </c>
      <c r="J80" s="7">
        <v>0</v>
      </c>
      <c r="K80" s="7">
        <v>0</v>
      </c>
      <c r="L80" s="34">
        <f t="shared" si="3"/>
        <v>0</v>
      </c>
      <c r="M80" s="7">
        <v>0</v>
      </c>
      <c r="N80" s="7">
        <v>179323.05296</v>
      </c>
      <c r="O80" s="7">
        <v>0</v>
      </c>
      <c r="P80" s="7">
        <v>0</v>
      </c>
      <c r="Q80" s="7">
        <v>0</v>
      </c>
      <c r="R80" s="34">
        <f t="shared" si="4"/>
        <v>179323.05296</v>
      </c>
      <c r="S80" s="49"/>
      <c r="T80" s="49"/>
      <c r="U80" s="49"/>
      <c r="V80" s="49"/>
    </row>
    <row r="81" spans="1:22">
      <c r="A81" s="8">
        <f t="shared" si="5"/>
        <v>69</v>
      </c>
      <c r="B81" s="7" t="s">
        <v>463</v>
      </c>
      <c r="C81" s="7" t="s">
        <v>51</v>
      </c>
      <c r="D81" s="7" t="s">
        <v>201</v>
      </c>
      <c r="E81" s="7" t="s">
        <v>245</v>
      </c>
      <c r="F81" s="28">
        <v>0</v>
      </c>
      <c r="G81" s="7">
        <v>-4131.05</v>
      </c>
      <c r="H81" s="7">
        <v>0</v>
      </c>
      <c r="I81" s="7">
        <v>0</v>
      </c>
      <c r="J81" s="7">
        <v>0</v>
      </c>
      <c r="K81" s="7">
        <v>0</v>
      </c>
      <c r="L81" s="34">
        <f t="shared" si="3"/>
        <v>-4131.05</v>
      </c>
      <c r="M81" s="7">
        <v>-26613.300000000003</v>
      </c>
      <c r="N81" s="7">
        <v>0</v>
      </c>
      <c r="O81" s="7">
        <v>0</v>
      </c>
      <c r="P81" s="7">
        <v>0</v>
      </c>
      <c r="Q81" s="7">
        <v>0</v>
      </c>
      <c r="R81" s="34">
        <f t="shared" si="4"/>
        <v>-26613.300000000003</v>
      </c>
      <c r="S81" s="49"/>
      <c r="T81" s="49"/>
      <c r="U81" s="49"/>
      <c r="V81" s="49"/>
    </row>
    <row r="82" spans="1:22">
      <c r="A82" s="8">
        <f t="shared" si="5"/>
        <v>70</v>
      </c>
      <c r="B82" s="7" t="s">
        <v>364</v>
      </c>
      <c r="C82" s="7" t="s">
        <v>51</v>
      </c>
      <c r="D82" s="7" t="s">
        <v>201</v>
      </c>
      <c r="E82" s="7" t="s">
        <v>245</v>
      </c>
      <c r="F82" s="28">
        <v>0</v>
      </c>
      <c r="G82" s="7">
        <v>0</v>
      </c>
      <c r="H82" s="7">
        <v>0</v>
      </c>
      <c r="I82" s="7">
        <v>0</v>
      </c>
      <c r="J82" s="7">
        <v>0</v>
      </c>
      <c r="K82" s="7">
        <v>0</v>
      </c>
      <c r="L82" s="34">
        <f t="shared" si="3"/>
        <v>0</v>
      </c>
      <c r="M82" s="7">
        <v>144640.99</v>
      </c>
      <c r="N82" s="7">
        <v>0</v>
      </c>
      <c r="O82" s="7">
        <v>0</v>
      </c>
      <c r="P82" s="7">
        <v>0</v>
      </c>
      <c r="Q82" s="7">
        <v>0</v>
      </c>
      <c r="R82" s="34">
        <f t="shared" si="4"/>
        <v>144640.99</v>
      </c>
      <c r="S82" s="49"/>
      <c r="T82" s="49"/>
      <c r="U82" s="49"/>
      <c r="V82" s="49"/>
    </row>
    <row r="83" spans="1:22">
      <c r="A83" s="8">
        <f t="shared" si="5"/>
        <v>71</v>
      </c>
      <c r="B83" s="7" t="s">
        <v>308</v>
      </c>
      <c r="C83" s="7" t="s">
        <v>14</v>
      </c>
      <c r="D83" s="7" t="s">
        <v>201</v>
      </c>
      <c r="E83" s="7" t="s">
        <v>245</v>
      </c>
      <c r="F83" s="28">
        <v>0</v>
      </c>
      <c r="G83" s="7">
        <v>18725</v>
      </c>
      <c r="H83" s="7">
        <v>98704</v>
      </c>
      <c r="I83" s="7">
        <v>20000</v>
      </c>
      <c r="J83" s="7">
        <v>89800</v>
      </c>
      <c r="K83" s="7">
        <v>50000</v>
      </c>
      <c r="L83" s="34">
        <f t="shared" si="3"/>
        <v>277229</v>
      </c>
      <c r="M83" s="7">
        <v>111615</v>
      </c>
      <c r="N83" s="7">
        <v>200600.23919999998</v>
      </c>
      <c r="O83" s="7">
        <v>200866.18171200002</v>
      </c>
      <c r="P83" s="7">
        <v>201110.33927795998</v>
      </c>
      <c r="Q83" s="7">
        <v>201384.11582748636</v>
      </c>
      <c r="R83" s="34">
        <f t="shared" si="4"/>
        <v>915575.8760174464</v>
      </c>
      <c r="S83" s="49"/>
      <c r="T83" s="49"/>
      <c r="U83" s="49"/>
      <c r="V83" s="49"/>
    </row>
    <row r="84" spans="1:22">
      <c r="A84" s="8">
        <f t="shared" si="5"/>
        <v>72</v>
      </c>
      <c r="B84" s="7" t="s">
        <v>464</v>
      </c>
      <c r="C84" s="7" t="s">
        <v>18</v>
      </c>
      <c r="D84" s="7" t="s">
        <v>201</v>
      </c>
      <c r="E84" s="7" t="s">
        <v>245</v>
      </c>
      <c r="F84" s="28">
        <v>0</v>
      </c>
      <c r="G84" s="7">
        <v>0</v>
      </c>
      <c r="H84" s="7">
        <v>0</v>
      </c>
      <c r="I84" s="7">
        <v>0</v>
      </c>
      <c r="J84" s="7">
        <v>47690</v>
      </c>
      <c r="K84" s="7">
        <v>0</v>
      </c>
      <c r="L84" s="34">
        <f t="shared" si="3"/>
        <v>47690</v>
      </c>
      <c r="M84" s="7">
        <v>10028.300000000001</v>
      </c>
      <c r="N84" s="7">
        <v>10059.72452</v>
      </c>
      <c r="O84" s="7">
        <v>10084.817274199999</v>
      </c>
      <c r="P84" s="7">
        <v>10108.327628105</v>
      </c>
      <c r="Q84" s="7">
        <v>10133.586338959798</v>
      </c>
      <c r="R84" s="34">
        <f t="shared" si="4"/>
        <v>50414.755761264794</v>
      </c>
      <c r="S84" s="49"/>
      <c r="T84" s="49"/>
      <c r="U84" s="49"/>
      <c r="V84" s="49"/>
    </row>
    <row r="85" spans="1:22">
      <c r="A85" s="8">
        <f t="shared" si="5"/>
        <v>73</v>
      </c>
      <c r="B85" s="7" t="s">
        <v>189</v>
      </c>
      <c r="C85" s="7" t="s">
        <v>14</v>
      </c>
      <c r="D85" s="7" t="s">
        <v>201</v>
      </c>
      <c r="E85" s="7" t="s">
        <v>245</v>
      </c>
      <c r="F85" s="28">
        <v>0</v>
      </c>
      <c r="G85" s="7">
        <v>0</v>
      </c>
      <c r="H85" s="7">
        <v>0</v>
      </c>
      <c r="I85" s="7">
        <v>20098.400000000001</v>
      </c>
      <c r="J85" s="7">
        <v>868819.02</v>
      </c>
      <c r="K85" s="7">
        <v>0</v>
      </c>
      <c r="L85" s="34">
        <f t="shared" si="3"/>
        <v>888917.42</v>
      </c>
      <c r="M85" s="7">
        <v>0</v>
      </c>
      <c r="N85" s="7">
        <v>0</v>
      </c>
      <c r="O85" s="7">
        <v>0</v>
      </c>
      <c r="P85" s="7">
        <v>2544803.798257126</v>
      </c>
      <c r="Q85" s="7">
        <v>0</v>
      </c>
      <c r="R85" s="34">
        <f t="shared" si="4"/>
        <v>2544803.798257126</v>
      </c>
      <c r="S85" s="49"/>
      <c r="T85" s="49"/>
      <c r="U85" s="49"/>
      <c r="V85" s="49"/>
    </row>
    <row r="86" spans="1:22">
      <c r="A86" s="8">
        <f t="shared" si="5"/>
        <v>74</v>
      </c>
      <c r="B86" s="7" t="s">
        <v>465</v>
      </c>
      <c r="C86" s="7" t="s">
        <v>51</v>
      </c>
      <c r="D86" s="7" t="s">
        <v>201</v>
      </c>
      <c r="E86" s="7" t="s">
        <v>245</v>
      </c>
      <c r="F86" s="28">
        <v>0</v>
      </c>
      <c r="G86" s="7">
        <v>0</v>
      </c>
      <c r="H86" s="7">
        <v>0</v>
      </c>
      <c r="I86" s="7">
        <v>31113.5</v>
      </c>
      <c r="J86" s="7">
        <v>350723.48</v>
      </c>
      <c r="K86" s="129"/>
      <c r="L86" s="34">
        <f t="shared" si="3"/>
        <v>381836.98</v>
      </c>
      <c r="M86" s="7">
        <v>0</v>
      </c>
      <c r="N86" s="7">
        <v>0</v>
      </c>
      <c r="O86" s="7">
        <v>0</v>
      </c>
      <c r="P86" s="7">
        <v>0</v>
      </c>
      <c r="Q86" s="7">
        <v>612316.764426084</v>
      </c>
      <c r="R86" s="34">
        <f t="shared" si="4"/>
        <v>612316.764426084</v>
      </c>
      <c r="S86" s="49"/>
      <c r="T86" s="49"/>
      <c r="U86" s="49"/>
      <c r="V86" s="49"/>
    </row>
    <row r="87" spans="1:22">
      <c r="A87" s="8">
        <f t="shared" si="5"/>
        <v>75</v>
      </c>
      <c r="B87" s="7" t="s">
        <v>466</v>
      </c>
      <c r="C87" s="7" t="s">
        <v>51</v>
      </c>
      <c r="D87" s="7" t="s">
        <v>201</v>
      </c>
      <c r="E87" s="7" t="s">
        <v>245</v>
      </c>
      <c r="F87" s="28">
        <v>0</v>
      </c>
      <c r="G87" s="7">
        <v>0</v>
      </c>
      <c r="H87" s="7">
        <v>0</v>
      </c>
      <c r="I87" s="7">
        <v>0</v>
      </c>
      <c r="J87" s="7">
        <v>0</v>
      </c>
      <c r="K87" s="7">
        <v>0</v>
      </c>
      <c r="L87" s="34">
        <f t="shared" si="3"/>
        <v>0</v>
      </c>
      <c r="M87" s="7">
        <v>0</v>
      </c>
      <c r="N87" s="7">
        <v>0</v>
      </c>
      <c r="O87" s="7">
        <v>0</v>
      </c>
      <c r="P87" s="7">
        <v>927231.03247873078</v>
      </c>
      <c r="Q87" s="7">
        <v>0</v>
      </c>
      <c r="R87" s="34">
        <f t="shared" si="4"/>
        <v>927231.03247873078</v>
      </c>
      <c r="S87" s="49"/>
      <c r="T87" s="49"/>
      <c r="U87" s="49"/>
      <c r="V87" s="49"/>
    </row>
    <row r="88" spans="1:22">
      <c r="A88" s="8">
        <f t="shared" si="5"/>
        <v>76</v>
      </c>
      <c r="B88" s="7" t="s">
        <v>467</v>
      </c>
      <c r="C88" s="7" t="s">
        <v>51</v>
      </c>
      <c r="D88" s="7" t="s">
        <v>201</v>
      </c>
      <c r="E88" s="7" t="s">
        <v>245</v>
      </c>
      <c r="F88" s="28">
        <v>0</v>
      </c>
      <c r="G88" s="7">
        <v>0</v>
      </c>
      <c r="H88" s="7">
        <v>0</v>
      </c>
      <c r="I88" s="7">
        <v>0</v>
      </c>
      <c r="J88" s="7">
        <v>0</v>
      </c>
      <c r="K88" s="7">
        <v>0</v>
      </c>
      <c r="L88" s="34">
        <f t="shared" si="3"/>
        <v>0</v>
      </c>
      <c r="M88" s="7">
        <v>0</v>
      </c>
      <c r="N88" s="7">
        <v>0</v>
      </c>
      <c r="O88" s="7">
        <v>0</v>
      </c>
      <c r="P88" s="7">
        <v>1048301.801928621</v>
      </c>
      <c r="Q88" s="7">
        <v>0</v>
      </c>
      <c r="R88" s="34">
        <f t="shared" si="4"/>
        <v>1048301.801928621</v>
      </c>
      <c r="S88" s="49"/>
      <c r="T88" s="49"/>
      <c r="U88" s="49"/>
      <c r="V88" s="49"/>
    </row>
    <row r="89" spans="1:22">
      <c r="A89" s="8">
        <f t="shared" si="5"/>
        <v>77</v>
      </c>
      <c r="B89" s="7" t="s">
        <v>468</v>
      </c>
      <c r="C89" s="7" t="s">
        <v>18</v>
      </c>
      <c r="D89" s="7" t="s">
        <v>201</v>
      </c>
      <c r="E89" s="7" t="s">
        <v>245</v>
      </c>
      <c r="F89" s="28">
        <v>0</v>
      </c>
      <c r="G89" s="7">
        <v>0</v>
      </c>
      <c r="H89" s="7">
        <v>0</v>
      </c>
      <c r="I89" s="7">
        <v>0</v>
      </c>
      <c r="J89" s="7">
        <v>0</v>
      </c>
      <c r="K89" s="129"/>
      <c r="L89" s="34">
        <f t="shared" si="3"/>
        <v>0</v>
      </c>
      <c r="M89" s="7">
        <v>0</v>
      </c>
      <c r="N89" s="7">
        <v>0</v>
      </c>
      <c r="O89" s="7">
        <v>0</v>
      </c>
      <c r="P89" s="7">
        <v>0</v>
      </c>
      <c r="Q89" s="7">
        <v>544363.31047233951</v>
      </c>
      <c r="R89" s="34">
        <f t="shared" si="4"/>
        <v>544363.31047233951</v>
      </c>
      <c r="S89" s="49"/>
      <c r="T89" s="49"/>
      <c r="U89" s="49"/>
      <c r="V89" s="49"/>
    </row>
    <row r="90" spans="1:22">
      <c r="A90" s="8">
        <f t="shared" si="5"/>
        <v>78</v>
      </c>
      <c r="B90" s="7" t="s">
        <v>469</v>
      </c>
      <c r="C90" s="7" t="s">
        <v>18</v>
      </c>
      <c r="D90" s="7" t="s">
        <v>201</v>
      </c>
      <c r="E90" s="7" t="s">
        <v>245</v>
      </c>
      <c r="F90" s="28">
        <v>0</v>
      </c>
      <c r="G90" s="7">
        <v>0</v>
      </c>
      <c r="H90" s="7">
        <v>0</v>
      </c>
      <c r="I90" s="7">
        <v>140780.29</v>
      </c>
      <c r="J90" s="7">
        <v>307245.02</v>
      </c>
      <c r="K90" s="7">
        <v>0</v>
      </c>
      <c r="L90" s="34">
        <f t="shared" si="3"/>
        <v>448025.31000000006</v>
      </c>
      <c r="M90" s="7">
        <v>0</v>
      </c>
      <c r="N90" s="7">
        <v>0</v>
      </c>
      <c r="O90" s="7">
        <v>0</v>
      </c>
      <c r="P90" s="7">
        <v>437345.33518357598</v>
      </c>
      <c r="Q90" s="7">
        <v>0</v>
      </c>
      <c r="R90" s="34">
        <f t="shared" si="4"/>
        <v>437345.33518357598</v>
      </c>
      <c r="S90" s="49"/>
      <c r="T90" s="49"/>
      <c r="U90" s="49"/>
      <c r="V90" s="49"/>
    </row>
    <row r="91" spans="1:22">
      <c r="A91" s="8">
        <f t="shared" si="5"/>
        <v>79</v>
      </c>
      <c r="B91" s="7" t="s">
        <v>470</v>
      </c>
      <c r="C91" s="7" t="s">
        <v>18</v>
      </c>
      <c r="D91" s="7" t="s">
        <v>201</v>
      </c>
      <c r="E91" s="7" t="s">
        <v>245</v>
      </c>
      <c r="F91" s="28">
        <v>0</v>
      </c>
      <c r="G91" s="7">
        <v>0</v>
      </c>
      <c r="H91" s="7">
        <v>0</v>
      </c>
      <c r="I91" s="7">
        <v>0</v>
      </c>
      <c r="J91" s="7">
        <v>0</v>
      </c>
      <c r="K91" s="7">
        <v>0</v>
      </c>
      <c r="L91" s="34">
        <f t="shared" si="3"/>
        <v>0</v>
      </c>
      <c r="M91" s="7">
        <v>0</v>
      </c>
      <c r="N91" s="7">
        <v>0</v>
      </c>
      <c r="O91" s="7">
        <v>0</v>
      </c>
      <c r="P91" s="7">
        <v>405509.91679242015</v>
      </c>
      <c r="Q91" s="7">
        <v>0</v>
      </c>
      <c r="R91" s="34">
        <f t="shared" si="4"/>
        <v>405509.91679242015</v>
      </c>
      <c r="S91" s="49"/>
      <c r="T91" s="49"/>
      <c r="U91" s="49"/>
      <c r="V91" s="49"/>
    </row>
    <row r="92" spans="1:22">
      <c r="A92" s="8">
        <f t="shared" si="5"/>
        <v>80</v>
      </c>
      <c r="B92" s="7" t="s">
        <v>471</v>
      </c>
      <c r="C92" s="7" t="s">
        <v>18</v>
      </c>
      <c r="D92" s="7" t="s">
        <v>201</v>
      </c>
      <c r="E92" s="7" t="s">
        <v>245</v>
      </c>
      <c r="F92" s="28">
        <v>0</v>
      </c>
      <c r="G92" s="7">
        <v>0</v>
      </c>
      <c r="H92" s="7">
        <v>0</v>
      </c>
      <c r="I92" s="7">
        <v>0</v>
      </c>
      <c r="J92" s="7">
        <v>0</v>
      </c>
      <c r="K92" s="7">
        <v>0</v>
      </c>
      <c r="L92" s="34">
        <f t="shared" si="3"/>
        <v>0</v>
      </c>
      <c r="M92" s="7">
        <v>0</v>
      </c>
      <c r="N92" s="7">
        <v>0</v>
      </c>
      <c r="O92" s="7">
        <v>0</v>
      </c>
      <c r="P92" s="7">
        <v>0</v>
      </c>
      <c r="Q92" s="7">
        <v>222973.82454841866</v>
      </c>
      <c r="R92" s="34">
        <f t="shared" si="4"/>
        <v>222973.82454841866</v>
      </c>
      <c r="S92" s="49"/>
      <c r="T92" s="49"/>
      <c r="U92" s="49"/>
      <c r="V92" s="49"/>
    </row>
    <row r="93" spans="1:22">
      <c r="A93" s="8">
        <f t="shared" si="5"/>
        <v>81</v>
      </c>
      <c r="B93" s="7" t="s">
        <v>472</v>
      </c>
      <c r="C93" s="7" t="s">
        <v>18</v>
      </c>
      <c r="D93" s="7" t="s">
        <v>201</v>
      </c>
      <c r="E93" s="7" t="s">
        <v>245</v>
      </c>
      <c r="F93" s="28">
        <v>0</v>
      </c>
      <c r="G93" s="7">
        <v>5363.81</v>
      </c>
      <c r="H93" s="7">
        <v>616839.03</v>
      </c>
      <c r="I93" s="7">
        <v>37257.130000000012</v>
      </c>
      <c r="J93" s="7">
        <v>41434.17</v>
      </c>
      <c r="K93" s="7">
        <v>0</v>
      </c>
      <c r="L93" s="34">
        <f t="shared" si="3"/>
        <v>700894.14000000013</v>
      </c>
      <c r="M93" s="7">
        <v>463932.6</v>
      </c>
      <c r="N93" s="7">
        <v>0</v>
      </c>
      <c r="O93" s="7">
        <v>0</v>
      </c>
      <c r="P93" s="7">
        <v>0</v>
      </c>
      <c r="Q93" s="7">
        <v>0</v>
      </c>
      <c r="R93" s="34">
        <f t="shared" si="4"/>
        <v>463932.6</v>
      </c>
      <c r="S93" s="49"/>
      <c r="T93" s="49"/>
      <c r="U93" s="49"/>
      <c r="V93" s="49"/>
    </row>
    <row r="94" spans="1:22">
      <c r="A94" s="8">
        <f t="shared" si="5"/>
        <v>82</v>
      </c>
      <c r="B94" s="7" t="s">
        <v>473</v>
      </c>
      <c r="C94" s="7" t="s">
        <v>18</v>
      </c>
      <c r="D94" s="7" t="s">
        <v>201</v>
      </c>
      <c r="E94" s="7" t="s">
        <v>245</v>
      </c>
      <c r="F94" s="28">
        <v>0</v>
      </c>
      <c r="G94" s="7">
        <v>0</v>
      </c>
      <c r="H94" s="7">
        <v>0</v>
      </c>
      <c r="I94" s="7">
        <v>67224.28</v>
      </c>
      <c r="J94" s="7">
        <v>486847.33999999997</v>
      </c>
      <c r="K94" s="7">
        <v>100000</v>
      </c>
      <c r="L94" s="34">
        <f t="shared" si="3"/>
        <v>654071.62</v>
      </c>
      <c r="M94" s="7">
        <v>0</v>
      </c>
      <c r="N94" s="7">
        <v>0</v>
      </c>
      <c r="O94" s="7">
        <v>0</v>
      </c>
      <c r="P94" s="7">
        <v>588402.51070300699</v>
      </c>
      <c r="Q94" s="7">
        <v>0</v>
      </c>
      <c r="R94" s="34">
        <f t="shared" si="4"/>
        <v>588402.51070300699</v>
      </c>
      <c r="S94" s="49"/>
      <c r="T94" s="49"/>
      <c r="U94" s="49"/>
      <c r="V94" s="49"/>
    </row>
    <row r="95" spans="1:22">
      <c r="A95" s="8">
        <f t="shared" si="5"/>
        <v>83</v>
      </c>
      <c r="B95" s="7" t="s">
        <v>474</v>
      </c>
      <c r="C95" s="7" t="s">
        <v>51</v>
      </c>
      <c r="D95" s="7" t="s">
        <v>201</v>
      </c>
      <c r="E95" s="7" t="s">
        <v>245</v>
      </c>
      <c r="F95" s="28">
        <v>0</v>
      </c>
      <c r="G95" s="7">
        <v>0</v>
      </c>
      <c r="H95" s="7">
        <v>0</v>
      </c>
      <c r="I95" s="7">
        <v>17158.900000000001</v>
      </c>
      <c r="J95" s="7">
        <v>7880.1999999999971</v>
      </c>
      <c r="K95" s="7">
        <v>0</v>
      </c>
      <c r="L95" s="34">
        <f t="shared" si="3"/>
        <v>25039.1</v>
      </c>
      <c r="M95" s="7">
        <v>0</v>
      </c>
      <c r="N95" s="7">
        <v>0</v>
      </c>
      <c r="O95" s="7">
        <v>0</v>
      </c>
      <c r="P95" s="7">
        <v>0</v>
      </c>
      <c r="Q95" s="7">
        <v>1302572.535011983</v>
      </c>
      <c r="R95" s="34">
        <f t="shared" si="4"/>
        <v>1302572.535011983</v>
      </c>
      <c r="S95" s="49"/>
      <c r="T95" s="49"/>
      <c r="U95" s="49"/>
      <c r="V95" s="49"/>
    </row>
    <row r="96" spans="1:22">
      <c r="A96" s="8">
        <f t="shared" si="5"/>
        <v>84</v>
      </c>
      <c r="B96" s="7" t="s">
        <v>190</v>
      </c>
      <c r="C96" s="7" t="s">
        <v>51</v>
      </c>
      <c r="D96" s="7" t="s">
        <v>201</v>
      </c>
      <c r="E96" s="7" t="s">
        <v>245</v>
      </c>
      <c r="F96" s="28">
        <v>0</v>
      </c>
      <c r="G96" s="7">
        <v>0</v>
      </c>
      <c r="H96" s="7">
        <v>1590</v>
      </c>
      <c r="I96" s="7">
        <v>24041.279999999999</v>
      </c>
      <c r="J96" s="7">
        <v>3716.1200000000026</v>
      </c>
      <c r="K96" s="129"/>
      <c r="L96" s="34">
        <f t="shared" si="3"/>
        <v>29347.4</v>
      </c>
      <c r="M96" s="7">
        <v>0</v>
      </c>
      <c r="N96" s="7">
        <v>0</v>
      </c>
      <c r="O96" s="7">
        <v>1107453.3093174999</v>
      </c>
      <c r="P96" s="7">
        <v>0</v>
      </c>
      <c r="Q96" s="7">
        <v>0</v>
      </c>
      <c r="R96" s="34">
        <f t="shared" si="4"/>
        <v>1107453.3093174999</v>
      </c>
      <c r="S96" s="49"/>
      <c r="T96" s="49"/>
      <c r="U96" s="49"/>
      <c r="V96" s="49"/>
    </row>
    <row r="97" spans="1:22">
      <c r="A97" s="8">
        <f t="shared" si="5"/>
        <v>85</v>
      </c>
      <c r="B97" s="7" t="s">
        <v>475</v>
      </c>
      <c r="C97" s="7" t="s">
        <v>51</v>
      </c>
      <c r="D97" s="7" t="s">
        <v>201</v>
      </c>
      <c r="E97" s="7" t="s">
        <v>245</v>
      </c>
      <c r="F97" s="28">
        <v>0</v>
      </c>
      <c r="G97" s="7">
        <v>0</v>
      </c>
      <c r="H97" s="7">
        <v>0</v>
      </c>
      <c r="I97" s="7">
        <v>0</v>
      </c>
      <c r="J97" s="7">
        <v>0</v>
      </c>
      <c r="K97" s="7">
        <v>0</v>
      </c>
      <c r="L97" s="34">
        <f t="shared" si="3"/>
        <v>0</v>
      </c>
      <c r="M97" s="7">
        <v>0</v>
      </c>
      <c r="N97" s="7">
        <v>0</v>
      </c>
      <c r="O97" s="7">
        <v>0</v>
      </c>
      <c r="P97" s="7">
        <v>0</v>
      </c>
      <c r="Q97" s="7">
        <v>800555.58310824924</v>
      </c>
      <c r="R97" s="34">
        <f t="shared" si="4"/>
        <v>800555.58310824924</v>
      </c>
      <c r="S97" s="49"/>
      <c r="T97" s="49"/>
      <c r="U97" s="49"/>
      <c r="V97" s="49"/>
    </row>
    <row r="98" spans="1:22">
      <c r="A98" s="8">
        <f t="shared" si="5"/>
        <v>86</v>
      </c>
      <c r="B98" s="7" t="s">
        <v>476</v>
      </c>
      <c r="C98" s="7" t="s">
        <v>14</v>
      </c>
      <c r="D98" s="7" t="s">
        <v>201</v>
      </c>
      <c r="E98" s="7" t="s">
        <v>245</v>
      </c>
      <c r="F98" s="28">
        <v>0</v>
      </c>
      <c r="G98" s="7">
        <v>0</v>
      </c>
      <c r="H98" s="7">
        <v>0</v>
      </c>
      <c r="I98" s="7">
        <v>0</v>
      </c>
      <c r="J98" s="7">
        <v>0</v>
      </c>
      <c r="K98" s="7">
        <v>0</v>
      </c>
      <c r="L98" s="34">
        <f t="shared" si="3"/>
        <v>0</v>
      </c>
      <c r="M98" s="7">
        <v>385280.04565217393</v>
      </c>
      <c r="N98" s="7">
        <v>666424.81743478251</v>
      </c>
      <c r="O98" s="7">
        <v>451772.53817673918</v>
      </c>
      <c r="P98" s="7">
        <v>331747.49507731025</v>
      </c>
      <c r="Q98" s="7">
        <v>473524.7545848529</v>
      </c>
      <c r="R98" s="34">
        <f t="shared" si="4"/>
        <v>2308749.6509258589</v>
      </c>
      <c r="S98" s="49"/>
      <c r="T98" s="49"/>
      <c r="U98" s="49"/>
      <c r="V98" s="49"/>
    </row>
    <row r="99" spans="1:22">
      <c r="A99" s="8">
        <f t="shared" si="5"/>
        <v>87</v>
      </c>
      <c r="B99" s="7" t="s">
        <v>477</v>
      </c>
      <c r="C99" s="7" t="s">
        <v>15</v>
      </c>
      <c r="D99" s="7" t="s">
        <v>201</v>
      </c>
      <c r="E99" s="7" t="s">
        <v>245</v>
      </c>
      <c r="F99" s="28">
        <v>0</v>
      </c>
      <c r="G99" s="7">
        <v>23570.02</v>
      </c>
      <c r="H99" s="7">
        <v>15134.58</v>
      </c>
      <c r="I99" s="7">
        <v>12066.000000000002</v>
      </c>
      <c r="J99" s="7">
        <v>0</v>
      </c>
      <c r="K99" s="7">
        <v>0</v>
      </c>
      <c r="L99" s="34">
        <f t="shared" si="3"/>
        <v>50770.6</v>
      </c>
      <c r="M99" s="7">
        <v>-10182.400000000009</v>
      </c>
      <c r="N99" s="7">
        <v>0</v>
      </c>
      <c r="O99" s="7">
        <v>0</v>
      </c>
      <c r="P99" s="7">
        <v>0</v>
      </c>
      <c r="Q99" s="7">
        <v>0</v>
      </c>
      <c r="R99" s="34">
        <f t="shared" si="4"/>
        <v>-10182.400000000009</v>
      </c>
      <c r="S99" s="49"/>
      <c r="T99" s="49"/>
      <c r="U99" s="49"/>
      <c r="V99" s="49"/>
    </row>
    <row r="100" spans="1:22">
      <c r="A100" s="8">
        <f t="shared" si="5"/>
        <v>88</v>
      </c>
      <c r="B100" s="7" t="s">
        <v>478</v>
      </c>
      <c r="C100" s="7" t="s">
        <v>15</v>
      </c>
      <c r="D100" s="7" t="s">
        <v>201</v>
      </c>
      <c r="E100" s="7" t="s">
        <v>245</v>
      </c>
      <c r="F100" s="28">
        <v>0</v>
      </c>
      <c r="G100" s="7">
        <v>0</v>
      </c>
      <c r="H100" s="7">
        <v>0</v>
      </c>
      <c r="I100" s="7">
        <v>1070</v>
      </c>
      <c r="J100" s="7">
        <v>230475.43</v>
      </c>
      <c r="K100" s="7">
        <v>100000</v>
      </c>
      <c r="L100" s="34">
        <f t="shared" si="3"/>
        <v>331545.43</v>
      </c>
      <c r="M100" s="7">
        <v>857042.8</v>
      </c>
      <c r="N100" s="7">
        <v>0</v>
      </c>
      <c r="O100" s="7">
        <v>0</v>
      </c>
      <c r="P100" s="7">
        <v>0</v>
      </c>
      <c r="Q100" s="7">
        <v>0</v>
      </c>
      <c r="R100" s="34">
        <f t="shared" si="4"/>
        <v>857042.8</v>
      </c>
      <c r="S100" s="49"/>
      <c r="T100" s="49"/>
      <c r="U100" s="49"/>
      <c r="V100" s="49"/>
    </row>
    <row r="101" spans="1:22">
      <c r="A101" s="8">
        <f t="shared" si="5"/>
        <v>89</v>
      </c>
      <c r="B101" s="7" t="s">
        <v>479</v>
      </c>
      <c r="C101" s="7" t="s">
        <v>15</v>
      </c>
      <c r="D101" s="7" t="s">
        <v>201</v>
      </c>
      <c r="E101" s="7" t="s">
        <v>245</v>
      </c>
      <c r="F101" s="28">
        <v>0</v>
      </c>
      <c r="G101" s="7">
        <v>0</v>
      </c>
      <c r="H101" s="7">
        <v>0</v>
      </c>
      <c r="I101" s="7">
        <v>0</v>
      </c>
      <c r="J101" s="7">
        <v>61409.78</v>
      </c>
      <c r="K101" s="7">
        <v>0</v>
      </c>
      <c r="L101" s="34">
        <f t="shared" si="3"/>
        <v>61409.78</v>
      </c>
      <c r="M101" s="7">
        <v>50103.829999999994</v>
      </c>
      <c r="N101" s="7">
        <v>0</v>
      </c>
      <c r="O101" s="7">
        <v>0</v>
      </c>
      <c r="P101" s="7">
        <v>0</v>
      </c>
      <c r="Q101" s="7">
        <v>0</v>
      </c>
      <c r="R101" s="34">
        <f t="shared" si="4"/>
        <v>50103.829999999994</v>
      </c>
      <c r="S101" s="49"/>
      <c r="T101" s="49"/>
      <c r="U101" s="49"/>
      <c r="V101" s="49"/>
    </row>
    <row r="102" spans="1:22">
      <c r="A102" s="8">
        <f t="shared" si="5"/>
        <v>90</v>
      </c>
      <c r="B102" s="7" t="s">
        <v>480</v>
      </c>
      <c r="C102" s="7" t="s">
        <v>15</v>
      </c>
      <c r="D102" s="7" t="s">
        <v>201</v>
      </c>
      <c r="E102" s="7" t="s">
        <v>245</v>
      </c>
      <c r="F102" s="28">
        <v>0</v>
      </c>
      <c r="G102" s="7">
        <v>0</v>
      </c>
      <c r="H102" s="7">
        <v>0</v>
      </c>
      <c r="I102" s="7">
        <v>0</v>
      </c>
      <c r="J102" s="7">
        <v>218</v>
      </c>
      <c r="K102" s="7">
        <v>300000</v>
      </c>
      <c r="L102" s="34">
        <f t="shared" si="3"/>
        <v>300218</v>
      </c>
      <c r="M102" s="7">
        <v>851826</v>
      </c>
      <c r="N102" s="7">
        <v>0</v>
      </c>
      <c r="O102" s="7">
        <v>0</v>
      </c>
      <c r="P102" s="7">
        <v>0</v>
      </c>
      <c r="Q102" s="7">
        <v>0</v>
      </c>
      <c r="R102" s="34">
        <f t="shared" si="4"/>
        <v>851826</v>
      </c>
      <c r="S102" s="49"/>
      <c r="T102" s="49"/>
      <c r="U102" s="49"/>
      <c r="V102" s="49"/>
    </row>
    <row r="103" spans="1:22">
      <c r="A103" s="8">
        <f t="shared" si="5"/>
        <v>91</v>
      </c>
      <c r="B103" s="7" t="s">
        <v>481</v>
      </c>
      <c r="C103" s="7" t="s">
        <v>15</v>
      </c>
      <c r="D103" s="7" t="s">
        <v>201</v>
      </c>
      <c r="E103" s="7" t="s">
        <v>245</v>
      </c>
      <c r="F103" s="28">
        <v>0</v>
      </c>
      <c r="G103" s="7">
        <v>0</v>
      </c>
      <c r="H103" s="7">
        <v>0</v>
      </c>
      <c r="I103" s="7">
        <v>0</v>
      </c>
      <c r="J103" s="7">
        <v>0</v>
      </c>
      <c r="K103" s="7">
        <v>0</v>
      </c>
      <c r="L103" s="34">
        <f t="shared" si="3"/>
        <v>0</v>
      </c>
      <c r="M103" s="7">
        <v>0</v>
      </c>
      <c r="N103" s="7">
        <v>0</v>
      </c>
      <c r="O103" s="7">
        <v>0</v>
      </c>
      <c r="P103" s="7">
        <v>0</v>
      </c>
      <c r="Q103" s="7">
        <v>417567.57921888074</v>
      </c>
      <c r="R103" s="34">
        <f t="shared" si="4"/>
        <v>417567.57921888074</v>
      </c>
      <c r="S103" s="49"/>
      <c r="T103" s="49"/>
      <c r="U103" s="49"/>
      <c r="V103" s="49"/>
    </row>
    <row r="104" spans="1:22">
      <c r="A104" s="8">
        <f t="shared" si="5"/>
        <v>92</v>
      </c>
      <c r="B104" s="7" t="s">
        <v>310</v>
      </c>
      <c r="C104" s="7" t="s">
        <v>51</v>
      </c>
      <c r="D104" s="7" t="s">
        <v>201</v>
      </c>
      <c r="E104" s="7" t="s">
        <v>245</v>
      </c>
      <c r="F104" s="28">
        <v>0</v>
      </c>
      <c r="G104" s="7">
        <v>0</v>
      </c>
      <c r="H104" s="7">
        <v>0</v>
      </c>
      <c r="I104" s="7">
        <v>5301</v>
      </c>
      <c r="J104" s="7">
        <v>0</v>
      </c>
      <c r="K104" s="7">
        <v>160000</v>
      </c>
      <c r="L104" s="34">
        <f t="shared" si="3"/>
        <v>165301</v>
      </c>
      <c r="M104" s="7">
        <v>200883.49881796693</v>
      </c>
      <c r="N104" s="7">
        <v>225031.27800472811</v>
      </c>
      <c r="O104" s="7">
        <v>0</v>
      </c>
      <c r="P104" s="7">
        <v>0</v>
      </c>
      <c r="Q104" s="7">
        <v>0</v>
      </c>
      <c r="R104" s="34">
        <f t="shared" si="4"/>
        <v>425914.77682269504</v>
      </c>
      <c r="S104" s="49"/>
      <c r="T104" s="49"/>
      <c r="U104" s="49"/>
      <c r="V104" s="49"/>
    </row>
    <row r="105" spans="1:22">
      <c r="A105" s="8">
        <f t="shared" si="5"/>
        <v>93</v>
      </c>
      <c r="B105" s="7" t="s">
        <v>482</v>
      </c>
      <c r="C105" s="7" t="s">
        <v>18</v>
      </c>
      <c r="D105" s="7" t="s">
        <v>201</v>
      </c>
      <c r="E105" s="7" t="s">
        <v>245</v>
      </c>
      <c r="F105" s="28">
        <v>0</v>
      </c>
      <c r="G105" s="7">
        <v>17837.72</v>
      </c>
      <c r="H105" s="7">
        <v>24900</v>
      </c>
      <c r="I105" s="7">
        <v>0</v>
      </c>
      <c r="J105" s="7">
        <v>0</v>
      </c>
      <c r="K105" s="7">
        <v>150000</v>
      </c>
      <c r="L105" s="34">
        <f t="shared" si="3"/>
        <v>192737.72</v>
      </c>
      <c r="M105" s="7">
        <v>653450.23433441564</v>
      </c>
      <c r="N105" s="7">
        <v>0</v>
      </c>
      <c r="O105" s="7">
        <v>1013598.5701958439</v>
      </c>
      <c r="P105" s="7">
        <v>726387.09070026164</v>
      </c>
      <c r="Q105" s="7">
        <v>0</v>
      </c>
      <c r="R105" s="34">
        <f t="shared" si="4"/>
        <v>2393435.8952305214</v>
      </c>
      <c r="S105" s="49"/>
      <c r="T105" s="49"/>
      <c r="U105" s="49"/>
      <c r="V105" s="49"/>
    </row>
    <row r="106" spans="1:22">
      <c r="A106" s="8">
        <f t="shared" si="5"/>
        <v>94</v>
      </c>
      <c r="B106" s="7" t="s">
        <v>483</v>
      </c>
      <c r="C106" s="7" t="s">
        <v>18</v>
      </c>
      <c r="D106" s="7" t="s">
        <v>201</v>
      </c>
      <c r="E106" s="7" t="s">
        <v>245</v>
      </c>
      <c r="F106" s="28">
        <v>0</v>
      </c>
      <c r="G106" s="7">
        <v>0</v>
      </c>
      <c r="H106" s="7">
        <v>0</v>
      </c>
      <c r="I106" s="7">
        <v>0</v>
      </c>
      <c r="J106" s="7">
        <v>0</v>
      </c>
      <c r="K106" s="7">
        <v>0</v>
      </c>
      <c r="L106" s="34">
        <f t="shared" si="3"/>
        <v>0</v>
      </c>
      <c r="M106" s="7">
        <v>0</v>
      </c>
      <c r="N106" s="7">
        <v>75380.139500000005</v>
      </c>
      <c r="O106" s="7">
        <v>75571.378519999998</v>
      </c>
      <c r="P106" s="7">
        <v>75739.067043574993</v>
      </c>
      <c r="Q106" s="7">
        <v>75945.493121992913</v>
      </c>
      <c r="R106" s="34">
        <f t="shared" si="4"/>
        <v>302636.07818556792</v>
      </c>
      <c r="S106" s="49"/>
      <c r="T106" s="49"/>
      <c r="U106" s="49"/>
      <c r="V106" s="49"/>
    </row>
    <row r="107" spans="1:22">
      <c r="A107" s="8">
        <f t="shared" si="5"/>
        <v>95</v>
      </c>
      <c r="B107" s="7" t="s">
        <v>484</v>
      </c>
      <c r="C107" s="7" t="s">
        <v>17</v>
      </c>
      <c r="D107" s="7" t="s">
        <v>201</v>
      </c>
      <c r="E107" s="7" t="s">
        <v>245</v>
      </c>
      <c r="F107" s="28">
        <v>0</v>
      </c>
      <c r="G107" s="7">
        <v>0</v>
      </c>
      <c r="H107" s="7">
        <v>0</v>
      </c>
      <c r="I107" s="7">
        <v>0</v>
      </c>
      <c r="J107" s="7">
        <v>0</v>
      </c>
      <c r="K107" s="7">
        <v>0</v>
      </c>
      <c r="L107" s="34">
        <f t="shared" si="3"/>
        <v>0</v>
      </c>
      <c r="M107" s="7">
        <v>29343.239999999998</v>
      </c>
      <c r="N107" s="7">
        <v>0</v>
      </c>
      <c r="O107" s="7">
        <v>0</v>
      </c>
      <c r="P107" s="7">
        <v>0</v>
      </c>
      <c r="Q107" s="7">
        <v>0</v>
      </c>
      <c r="R107" s="34">
        <f t="shared" si="4"/>
        <v>29343.239999999998</v>
      </c>
      <c r="S107" s="49"/>
      <c r="T107" s="49"/>
      <c r="U107" s="49"/>
      <c r="V107" s="49"/>
    </row>
    <row r="108" spans="1:22">
      <c r="A108" s="8">
        <f t="shared" si="5"/>
        <v>96</v>
      </c>
      <c r="B108" s="7" t="s">
        <v>191</v>
      </c>
      <c r="C108" s="7" t="s">
        <v>17</v>
      </c>
      <c r="D108" s="7" t="s">
        <v>201</v>
      </c>
      <c r="E108" s="7" t="s">
        <v>245</v>
      </c>
      <c r="F108" s="28">
        <v>0</v>
      </c>
      <c r="G108" s="7">
        <v>0</v>
      </c>
      <c r="H108" s="7">
        <v>0</v>
      </c>
      <c r="I108" s="7">
        <v>0</v>
      </c>
      <c r="J108" s="7">
        <v>10000</v>
      </c>
      <c r="K108" s="7">
        <v>50000</v>
      </c>
      <c r="L108" s="34">
        <f t="shared" si="3"/>
        <v>60000</v>
      </c>
      <c r="M108" s="7">
        <v>95138.5</v>
      </c>
      <c r="N108" s="7">
        <v>0</v>
      </c>
      <c r="O108" s="7">
        <v>0</v>
      </c>
      <c r="P108" s="7">
        <v>0</v>
      </c>
      <c r="Q108" s="7">
        <v>0</v>
      </c>
      <c r="R108" s="34">
        <f t="shared" si="4"/>
        <v>95138.5</v>
      </c>
      <c r="S108" s="49"/>
      <c r="T108" s="49"/>
      <c r="U108" s="49"/>
      <c r="V108" s="49"/>
    </row>
    <row r="109" spans="1:22">
      <c r="A109" s="8">
        <f t="shared" si="5"/>
        <v>97</v>
      </c>
      <c r="B109" s="7" t="s">
        <v>485</v>
      </c>
      <c r="C109" s="7" t="s">
        <v>17</v>
      </c>
      <c r="D109" s="7" t="s">
        <v>201</v>
      </c>
      <c r="E109" s="7" t="s">
        <v>245</v>
      </c>
      <c r="F109" s="28">
        <v>0</v>
      </c>
      <c r="G109" s="7">
        <v>0</v>
      </c>
      <c r="H109" s="7">
        <v>91009.78</v>
      </c>
      <c r="I109" s="7">
        <v>0</v>
      </c>
      <c r="J109" s="7">
        <v>334933</v>
      </c>
      <c r="K109" s="7">
        <v>0</v>
      </c>
      <c r="L109" s="34">
        <f t="shared" si="3"/>
        <v>425942.78</v>
      </c>
      <c r="M109" s="7">
        <v>100175</v>
      </c>
      <c r="N109" s="7">
        <v>100375.1495</v>
      </c>
      <c r="O109" s="7">
        <v>100541.36357</v>
      </c>
      <c r="P109" s="7">
        <v>100693.96204872499</v>
      </c>
      <c r="Q109" s="7">
        <v>0</v>
      </c>
      <c r="R109" s="34">
        <f t="shared" si="4"/>
        <v>401785.47511872498</v>
      </c>
      <c r="S109" s="49"/>
      <c r="T109" s="49"/>
      <c r="U109" s="49"/>
      <c r="V109" s="49"/>
    </row>
    <row r="110" spans="1:22">
      <c r="A110" s="8">
        <f t="shared" si="5"/>
        <v>98</v>
      </c>
      <c r="B110" s="7" t="s">
        <v>486</v>
      </c>
      <c r="C110" s="7" t="s">
        <v>18</v>
      </c>
      <c r="D110" s="7" t="s">
        <v>201</v>
      </c>
      <c r="E110" s="7" t="s">
        <v>245</v>
      </c>
      <c r="F110" s="28">
        <v>0</v>
      </c>
      <c r="G110" s="7">
        <v>98368.47</v>
      </c>
      <c r="H110" s="7">
        <v>100004.42</v>
      </c>
      <c r="I110" s="7">
        <v>8235.2000000000007</v>
      </c>
      <c r="J110" s="7">
        <v>131637.03</v>
      </c>
      <c r="K110" s="7">
        <v>150000</v>
      </c>
      <c r="L110" s="34">
        <f t="shared" si="3"/>
        <v>488245.12</v>
      </c>
      <c r="M110" s="7">
        <v>-177951.88914438506</v>
      </c>
      <c r="N110" s="7">
        <v>112280.70595620319</v>
      </c>
      <c r="O110" s="7">
        <v>112818.88585469838</v>
      </c>
      <c r="P110" s="7">
        <v>113323.08982703608</v>
      </c>
      <c r="Q110" s="7">
        <v>113864.87417750797</v>
      </c>
      <c r="R110" s="34">
        <f t="shared" si="4"/>
        <v>274335.66667106061</v>
      </c>
      <c r="S110" s="49"/>
      <c r="T110" s="49"/>
      <c r="U110" s="49"/>
      <c r="V110" s="49"/>
    </row>
    <row r="111" spans="1:22">
      <c r="A111" s="8">
        <f t="shared" si="5"/>
        <v>99</v>
      </c>
      <c r="B111" s="7" t="s">
        <v>487</v>
      </c>
      <c r="C111" s="7" t="s">
        <v>15</v>
      </c>
      <c r="D111" s="7" t="s">
        <v>201</v>
      </c>
      <c r="E111" s="7" t="s">
        <v>245</v>
      </c>
      <c r="F111" s="28">
        <v>0</v>
      </c>
      <c r="G111" s="7">
        <v>0</v>
      </c>
      <c r="H111" s="7">
        <v>0</v>
      </c>
      <c r="I111" s="7">
        <v>10038.5</v>
      </c>
      <c r="J111" s="7">
        <v>497302.54</v>
      </c>
      <c r="K111" s="7">
        <v>365000</v>
      </c>
      <c r="L111" s="34">
        <f t="shared" si="3"/>
        <v>872341.04</v>
      </c>
      <c r="M111" s="7">
        <v>670537.38399999996</v>
      </c>
      <c r="N111" s="7">
        <v>0</v>
      </c>
      <c r="O111" s="7">
        <v>0</v>
      </c>
      <c r="P111" s="7">
        <v>0</v>
      </c>
      <c r="Q111" s="7">
        <v>0</v>
      </c>
      <c r="R111" s="34">
        <f t="shared" si="4"/>
        <v>670537.38399999996</v>
      </c>
      <c r="S111" s="49"/>
      <c r="T111" s="49"/>
      <c r="U111" s="49"/>
      <c r="V111" s="49"/>
    </row>
    <row r="112" spans="1:22">
      <c r="A112" s="8">
        <f t="shared" si="5"/>
        <v>100</v>
      </c>
      <c r="B112" s="7" t="s">
        <v>488</v>
      </c>
      <c r="C112" s="7" t="s">
        <v>15</v>
      </c>
      <c r="D112" s="7" t="s">
        <v>201</v>
      </c>
      <c r="E112" s="7" t="s">
        <v>245</v>
      </c>
      <c r="F112" s="28">
        <v>0</v>
      </c>
      <c r="G112" s="7">
        <v>0</v>
      </c>
      <c r="H112" s="7">
        <v>0</v>
      </c>
      <c r="I112" s="7">
        <v>0</v>
      </c>
      <c r="J112" s="7">
        <v>0</v>
      </c>
      <c r="K112" s="7">
        <v>0</v>
      </c>
      <c r="L112" s="34">
        <f t="shared" si="3"/>
        <v>0</v>
      </c>
      <c r="M112" s="7">
        <v>45121.275000000001</v>
      </c>
      <c r="N112" s="7">
        <v>100610.7182</v>
      </c>
      <c r="O112" s="7">
        <v>0</v>
      </c>
      <c r="P112" s="7">
        <v>0</v>
      </c>
      <c r="Q112" s="7">
        <v>0</v>
      </c>
      <c r="R112" s="34">
        <f t="shared" si="4"/>
        <v>145731.9932</v>
      </c>
      <c r="S112" s="49"/>
      <c r="T112" s="49"/>
      <c r="U112" s="49"/>
      <c r="V112" s="49"/>
    </row>
    <row r="113" spans="1:22">
      <c r="A113" s="8">
        <f t="shared" si="5"/>
        <v>101</v>
      </c>
      <c r="B113" s="7" t="s">
        <v>489</v>
      </c>
      <c r="C113" s="7" t="s">
        <v>15</v>
      </c>
      <c r="D113" s="7" t="s">
        <v>201</v>
      </c>
      <c r="E113" s="7" t="s">
        <v>245</v>
      </c>
      <c r="F113" s="28">
        <v>0</v>
      </c>
      <c r="G113" s="7">
        <v>0</v>
      </c>
      <c r="H113" s="7">
        <v>0</v>
      </c>
      <c r="I113" s="7">
        <v>0</v>
      </c>
      <c r="J113" s="7">
        <v>0</v>
      </c>
      <c r="K113" s="7">
        <v>0</v>
      </c>
      <c r="L113" s="34">
        <f t="shared" si="3"/>
        <v>0</v>
      </c>
      <c r="M113" s="7">
        <v>0</v>
      </c>
      <c r="N113" s="7">
        <v>0</v>
      </c>
      <c r="O113" s="7">
        <v>0</v>
      </c>
      <c r="P113" s="7">
        <v>227711.38447607626</v>
      </c>
      <c r="Q113" s="7">
        <v>0</v>
      </c>
      <c r="R113" s="34">
        <f t="shared" si="4"/>
        <v>227711.38447607626</v>
      </c>
      <c r="S113" s="49"/>
      <c r="T113" s="49"/>
      <c r="U113" s="49"/>
      <c r="V113" s="49"/>
    </row>
    <row r="114" spans="1:22">
      <c r="A114" s="8">
        <f t="shared" si="5"/>
        <v>102</v>
      </c>
      <c r="B114" s="7" t="s">
        <v>490</v>
      </c>
      <c r="C114" s="7" t="s">
        <v>15</v>
      </c>
      <c r="D114" s="7" t="s">
        <v>201</v>
      </c>
      <c r="E114" s="7" t="s">
        <v>245</v>
      </c>
      <c r="F114" s="28">
        <v>0</v>
      </c>
      <c r="G114" s="7">
        <v>0</v>
      </c>
      <c r="H114" s="7">
        <v>0</v>
      </c>
      <c r="I114" s="7">
        <v>0</v>
      </c>
      <c r="J114" s="7">
        <v>0</v>
      </c>
      <c r="K114" s="7">
        <v>0</v>
      </c>
      <c r="L114" s="34">
        <f t="shared" si="3"/>
        <v>0</v>
      </c>
      <c r="M114" s="7">
        <v>0</v>
      </c>
      <c r="N114" s="7">
        <v>281684.86135999998</v>
      </c>
      <c r="O114" s="7">
        <v>0</v>
      </c>
      <c r="P114" s="7">
        <v>0</v>
      </c>
      <c r="Q114" s="7">
        <v>0</v>
      </c>
      <c r="R114" s="34">
        <f t="shared" si="4"/>
        <v>281684.86135999998</v>
      </c>
      <c r="S114" s="49"/>
      <c r="T114" s="49"/>
      <c r="U114" s="49"/>
      <c r="V114" s="49"/>
    </row>
    <row r="115" spans="1:22">
      <c r="A115" s="8">
        <f t="shared" si="5"/>
        <v>103</v>
      </c>
      <c r="B115" s="7" t="s">
        <v>491</v>
      </c>
      <c r="C115" s="7" t="s">
        <v>15</v>
      </c>
      <c r="D115" s="7" t="s">
        <v>201</v>
      </c>
      <c r="E115" s="7" t="s">
        <v>245</v>
      </c>
      <c r="F115" s="28">
        <v>0</v>
      </c>
      <c r="G115" s="7">
        <v>0</v>
      </c>
      <c r="H115" s="7">
        <v>0</v>
      </c>
      <c r="I115" s="7">
        <v>0</v>
      </c>
      <c r="J115" s="7">
        <v>80000</v>
      </c>
      <c r="K115" s="7">
        <v>0</v>
      </c>
      <c r="L115" s="34">
        <f t="shared" si="3"/>
        <v>80000</v>
      </c>
      <c r="M115" s="7">
        <v>0</v>
      </c>
      <c r="N115" s="7">
        <v>35213.751369999998</v>
      </c>
      <c r="O115" s="7">
        <v>35325.22458745</v>
      </c>
      <c r="P115" s="7">
        <v>0</v>
      </c>
      <c r="Q115" s="7">
        <v>0</v>
      </c>
      <c r="R115" s="34">
        <f t="shared" si="4"/>
        <v>70538.975957449991</v>
      </c>
      <c r="S115" s="49"/>
      <c r="T115" s="49"/>
      <c r="U115" s="49"/>
      <c r="V115" s="49"/>
    </row>
    <row r="116" spans="1:22">
      <c r="A116" s="8">
        <f t="shared" si="5"/>
        <v>104</v>
      </c>
      <c r="B116" s="7" t="s">
        <v>492</v>
      </c>
      <c r="C116" s="7" t="s">
        <v>15</v>
      </c>
      <c r="D116" s="7" t="s">
        <v>201</v>
      </c>
      <c r="E116" s="7" t="s">
        <v>245</v>
      </c>
      <c r="F116" s="28">
        <v>0</v>
      </c>
      <c r="G116" s="7">
        <v>0</v>
      </c>
      <c r="H116" s="7">
        <v>0</v>
      </c>
      <c r="I116" s="7">
        <v>0</v>
      </c>
      <c r="J116" s="7">
        <v>120000</v>
      </c>
      <c r="K116" s="7">
        <v>0</v>
      </c>
      <c r="L116" s="34">
        <f t="shared" si="3"/>
        <v>120000</v>
      </c>
      <c r="M116" s="7">
        <v>0</v>
      </c>
      <c r="N116" s="7">
        <v>100610.7182</v>
      </c>
      <c r="O116" s="7">
        <v>126161.51638375</v>
      </c>
      <c r="P116" s="7">
        <v>0</v>
      </c>
      <c r="Q116" s="7">
        <v>0</v>
      </c>
      <c r="R116" s="34">
        <f t="shared" si="4"/>
        <v>226772.23458375002</v>
      </c>
      <c r="S116" s="49"/>
      <c r="T116" s="49"/>
      <c r="U116" s="49"/>
      <c r="V116" s="49"/>
    </row>
    <row r="117" spans="1:22">
      <c r="A117" s="8">
        <f t="shared" si="5"/>
        <v>105</v>
      </c>
      <c r="B117" s="7" t="s">
        <v>493</v>
      </c>
      <c r="C117" s="7" t="s">
        <v>51</v>
      </c>
      <c r="D117" s="7" t="s">
        <v>201</v>
      </c>
      <c r="E117" s="7" t="s">
        <v>245</v>
      </c>
      <c r="F117" s="28">
        <v>0</v>
      </c>
      <c r="G117" s="7">
        <v>0</v>
      </c>
      <c r="H117" s="7">
        <v>0</v>
      </c>
      <c r="I117" s="7">
        <v>0</v>
      </c>
      <c r="J117" s="7">
        <v>0</v>
      </c>
      <c r="K117" s="7">
        <v>0</v>
      </c>
      <c r="L117" s="34">
        <f t="shared" si="3"/>
        <v>0</v>
      </c>
      <c r="M117" s="7">
        <v>65175.175000000003</v>
      </c>
      <c r="N117" s="7">
        <v>0</v>
      </c>
      <c r="O117" s="7">
        <v>0</v>
      </c>
      <c r="P117" s="7">
        <v>0</v>
      </c>
      <c r="Q117" s="7">
        <v>0</v>
      </c>
      <c r="R117" s="34">
        <f t="shared" si="4"/>
        <v>65175.175000000003</v>
      </c>
      <c r="S117" s="49"/>
      <c r="T117" s="49"/>
      <c r="U117" s="49"/>
      <c r="V117" s="49"/>
    </row>
    <row r="118" spans="1:22">
      <c r="A118" s="8">
        <f t="shared" si="5"/>
        <v>106</v>
      </c>
      <c r="B118" s="7" t="s">
        <v>494</v>
      </c>
      <c r="C118" s="7" t="s">
        <v>14</v>
      </c>
      <c r="D118" s="7" t="s">
        <v>201</v>
      </c>
      <c r="E118" s="7" t="s">
        <v>245</v>
      </c>
      <c r="F118" s="28">
        <v>0</v>
      </c>
      <c r="G118" s="7">
        <v>0</v>
      </c>
      <c r="H118" s="7">
        <v>0</v>
      </c>
      <c r="I118" s="7">
        <v>0</v>
      </c>
      <c r="J118" s="7">
        <v>10534</v>
      </c>
      <c r="K118" s="7">
        <v>90000</v>
      </c>
      <c r="L118" s="34">
        <f t="shared" si="3"/>
        <v>100534</v>
      </c>
      <c r="M118" s="7">
        <v>0</v>
      </c>
      <c r="N118" s="7">
        <v>1318211.3588533332</v>
      </c>
      <c r="O118" s="7">
        <v>1320304.4754385334</v>
      </c>
      <c r="P118" s="7">
        <v>1322147.5980758951</v>
      </c>
      <c r="Q118" s="7">
        <v>0</v>
      </c>
      <c r="R118" s="34">
        <f t="shared" si="4"/>
        <v>3960663.4323677616</v>
      </c>
      <c r="S118" s="49"/>
      <c r="T118" s="49"/>
      <c r="U118" s="49"/>
      <c r="V118" s="49"/>
    </row>
    <row r="119" spans="1:22">
      <c r="A119" s="8">
        <f t="shared" si="5"/>
        <v>107</v>
      </c>
      <c r="B119" s="7" t="s">
        <v>495</v>
      </c>
      <c r="C119" s="7" t="s">
        <v>14</v>
      </c>
      <c r="D119" s="7" t="s">
        <v>201</v>
      </c>
      <c r="E119" s="7" t="s">
        <v>245</v>
      </c>
      <c r="F119" s="28">
        <v>0</v>
      </c>
      <c r="G119" s="7">
        <v>34177.300000000003</v>
      </c>
      <c r="H119" s="7">
        <v>39851.75</v>
      </c>
      <c r="I119" s="7">
        <v>0</v>
      </c>
      <c r="J119" s="7">
        <v>0</v>
      </c>
      <c r="K119" s="7">
        <v>0</v>
      </c>
      <c r="L119" s="34">
        <f t="shared" si="3"/>
        <v>74029.05</v>
      </c>
      <c r="M119" s="7">
        <v>33404.056349999999</v>
      </c>
      <c r="N119" s="7">
        <v>0</v>
      </c>
      <c r="O119" s="7">
        <v>0</v>
      </c>
      <c r="P119" s="7">
        <v>0</v>
      </c>
      <c r="Q119" s="7">
        <v>0</v>
      </c>
      <c r="R119" s="34">
        <f t="shared" si="4"/>
        <v>33404.056349999999</v>
      </c>
      <c r="S119" s="49"/>
      <c r="T119" s="49"/>
      <c r="U119" s="49"/>
      <c r="V119" s="49"/>
    </row>
    <row r="120" spans="1:22">
      <c r="A120" s="8">
        <f t="shared" si="5"/>
        <v>108</v>
      </c>
      <c r="B120" s="7" t="s">
        <v>496</v>
      </c>
      <c r="C120" s="7" t="s">
        <v>15</v>
      </c>
      <c r="D120" s="7" t="s">
        <v>201</v>
      </c>
      <c r="E120" s="7" t="s">
        <v>245</v>
      </c>
      <c r="F120" s="28">
        <v>0</v>
      </c>
      <c r="G120" s="7">
        <v>2244.6</v>
      </c>
      <c r="H120" s="7">
        <v>16577.75</v>
      </c>
      <c r="I120" s="7">
        <v>183683.64</v>
      </c>
      <c r="J120" s="7">
        <v>1610455.53</v>
      </c>
      <c r="K120" s="7">
        <v>0</v>
      </c>
      <c r="L120" s="34">
        <f t="shared" si="3"/>
        <v>1812961.52</v>
      </c>
      <c r="M120" s="7">
        <v>0</v>
      </c>
      <c r="N120" s="7">
        <v>914005.14142</v>
      </c>
      <c r="O120" s="7">
        <v>0</v>
      </c>
      <c r="P120" s="7">
        <v>0</v>
      </c>
      <c r="Q120" s="7">
        <v>0</v>
      </c>
      <c r="R120" s="34">
        <f t="shared" si="4"/>
        <v>914005.14142</v>
      </c>
      <c r="S120" s="49"/>
      <c r="T120" s="49"/>
      <c r="U120" s="49"/>
      <c r="V120" s="49"/>
    </row>
    <row r="121" spans="1:22">
      <c r="A121" s="8">
        <f t="shared" si="5"/>
        <v>109</v>
      </c>
      <c r="B121" s="7" t="s">
        <v>497</v>
      </c>
      <c r="C121" s="7" t="s">
        <v>15</v>
      </c>
      <c r="D121" s="7" t="s">
        <v>201</v>
      </c>
      <c r="E121" s="7" t="s">
        <v>245</v>
      </c>
      <c r="F121" s="28">
        <v>0</v>
      </c>
      <c r="G121" s="7">
        <v>0</v>
      </c>
      <c r="H121" s="7">
        <v>0</v>
      </c>
      <c r="I121" s="7">
        <v>0</v>
      </c>
      <c r="J121" s="7">
        <v>0</v>
      </c>
      <c r="K121" s="7">
        <v>0</v>
      </c>
      <c r="L121" s="34">
        <f t="shared" si="3"/>
        <v>0</v>
      </c>
      <c r="M121" s="7">
        <v>0</v>
      </c>
      <c r="N121" s="7">
        <v>709036.43538000004</v>
      </c>
      <c r="O121" s="7">
        <v>0</v>
      </c>
      <c r="P121" s="7">
        <v>0</v>
      </c>
      <c r="Q121" s="7">
        <v>0</v>
      </c>
      <c r="R121" s="34">
        <f t="shared" si="4"/>
        <v>709036.43538000004</v>
      </c>
      <c r="S121" s="49"/>
      <c r="T121" s="49"/>
      <c r="U121" s="49"/>
      <c r="V121" s="49"/>
    </row>
    <row r="122" spans="1:22">
      <c r="A122" s="8">
        <f t="shared" si="5"/>
        <v>110</v>
      </c>
      <c r="B122" s="7" t="s">
        <v>498</v>
      </c>
      <c r="C122" s="7" t="s">
        <v>15</v>
      </c>
      <c r="D122" s="7" t="s">
        <v>201</v>
      </c>
      <c r="E122" s="7" t="s">
        <v>245</v>
      </c>
      <c r="F122" s="28">
        <v>0</v>
      </c>
      <c r="G122" s="7">
        <v>1160</v>
      </c>
      <c r="H122" s="7">
        <v>17428</v>
      </c>
      <c r="I122" s="7">
        <v>0</v>
      </c>
      <c r="J122" s="7">
        <v>316977</v>
      </c>
      <c r="K122" s="7">
        <v>0</v>
      </c>
      <c r="L122" s="34">
        <f t="shared" si="3"/>
        <v>335565</v>
      </c>
      <c r="M122" s="7">
        <v>0</v>
      </c>
      <c r="N122" s="7">
        <v>0</v>
      </c>
      <c r="O122" s="7">
        <v>354548.57770600001</v>
      </c>
      <c r="P122" s="7">
        <v>0</v>
      </c>
      <c r="Q122" s="7">
        <v>0</v>
      </c>
      <c r="R122" s="34">
        <f t="shared" si="4"/>
        <v>354548.57770600001</v>
      </c>
      <c r="S122" s="49"/>
      <c r="T122" s="49"/>
      <c r="U122" s="49"/>
      <c r="V122" s="49"/>
    </row>
    <row r="123" spans="1:22">
      <c r="A123" s="8">
        <f t="shared" si="5"/>
        <v>111</v>
      </c>
      <c r="B123" s="7" t="s">
        <v>499</v>
      </c>
      <c r="C123" s="7" t="s">
        <v>51</v>
      </c>
      <c r="D123" s="7" t="s">
        <v>201</v>
      </c>
      <c r="E123" s="7" t="s">
        <v>245</v>
      </c>
      <c r="F123" s="28">
        <v>0</v>
      </c>
      <c r="G123" s="7">
        <v>325106.7200000002</v>
      </c>
      <c r="H123" s="7">
        <v>1640823.98</v>
      </c>
      <c r="I123" s="7">
        <v>0</v>
      </c>
      <c r="J123" s="7">
        <v>0</v>
      </c>
      <c r="K123" s="7">
        <v>0</v>
      </c>
      <c r="L123" s="34">
        <f t="shared" si="3"/>
        <v>1965930.7000000002</v>
      </c>
      <c r="M123" s="7">
        <v>-375147.24999999977</v>
      </c>
      <c r="N123" s="7">
        <v>0</v>
      </c>
      <c r="O123" s="7">
        <v>0</v>
      </c>
      <c r="P123" s="7">
        <v>0</v>
      </c>
      <c r="Q123" s="7">
        <v>0</v>
      </c>
      <c r="R123" s="34">
        <f t="shared" si="4"/>
        <v>-375147.24999999977</v>
      </c>
      <c r="S123" s="49"/>
      <c r="T123" s="49"/>
      <c r="U123" s="49"/>
      <c r="V123" s="49"/>
    </row>
    <row r="124" spans="1:22">
      <c r="A124" s="8">
        <f t="shared" si="5"/>
        <v>112</v>
      </c>
      <c r="B124" s="7" t="s">
        <v>500</v>
      </c>
      <c r="C124" s="7" t="s">
        <v>15</v>
      </c>
      <c r="D124" s="7" t="s">
        <v>201</v>
      </c>
      <c r="E124" s="7" t="s">
        <v>245</v>
      </c>
      <c r="F124" s="28">
        <v>0</v>
      </c>
      <c r="G124" s="7">
        <v>0</v>
      </c>
      <c r="H124" s="7">
        <v>0</v>
      </c>
      <c r="I124" s="7">
        <v>0</v>
      </c>
      <c r="J124" s="7">
        <v>0</v>
      </c>
      <c r="K124" s="7">
        <v>0</v>
      </c>
      <c r="L124" s="34">
        <f t="shared" si="3"/>
        <v>0</v>
      </c>
      <c r="M124" s="7">
        <v>0</v>
      </c>
      <c r="N124" s="7">
        <v>894640.35111000005</v>
      </c>
      <c r="O124" s="7">
        <v>0</v>
      </c>
      <c r="P124" s="7">
        <v>0</v>
      </c>
      <c r="Q124" s="7">
        <v>0</v>
      </c>
      <c r="R124" s="34">
        <f t="shared" si="4"/>
        <v>894640.35111000005</v>
      </c>
      <c r="S124" s="49"/>
      <c r="T124" s="49"/>
      <c r="U124" s="49"/>
      <c r="V124" s="49"/>
    </row>
    <row r="125" spans="1:22">
      <c r="A125" s="8">
        <f t="shared" si="5"/>
        <v>113</v>
      </c>
      <c r="B125" s="7" t="s">
        <v>501</v>
      </c>
      <c r="C125" s="7" t="s">
        <v>15</v>
      </c>
      <c r="D125" s="7" t="s">
        <v>201</v>
      </c>
      <c r="E125" s="7" t="s">
        <v>245</v>
      </c>
      <c r="F125" s="28">
        <v>0</v>
      </c>
      <c r="G125" s="7">
        <v>27089.84</v>
      </c>
      <c r="H125" s="7">
        <v>889622.64999999991</v>
      </c>
      <c r="I125" s="7">
        <v>5007242.5399999991</v>
      </c>
      <c r="J125" s="7">
        <v>3272234.0900000003</v>
      </c>
      <c r="K125" s="7">
        <v>0</v>
      </c>
      <c r="L125" s="34">
        <f t="shared" si="3"/>
        <v>9196189.1199999992</v>
      </c>
      <c r="M125" s="7">
        <v>-7007.61</v>
      </c>
      <c r="N125" s="7">
        <v>3350780.2387800002</v>
      </c>
      <c r="O125" s="7">
        <v>0</v>
      </c>
      <c r="P125" s="7">
        <v>0</v>
      </c>
      <c r="Q125" s="7">
        <v>0</v>
      </c>
      <c r="R125" s="34">
        <f t="shared" si="4"/>
        <v>3343772.6287800004</v>
      </c>
      <c r="S125" s="49"/>
      <c r="T125" s="49"/>
      <c r="U125" s="49"/>
      <c r="V125" s="49"/>
    </row>
    <row r="126" spans="1:22">
      <c r="A126" s="8">
        <f t="shared" si="5"/>
        <v>114</v>
      </c>
      <c r="B126" s="7" t="s">
        <v>502</v>
      </c>
      <c r="C126" s="7" t="s">
        <v>14</v>
      </c>
      <c r="D126" s="7" t="s">
        <v>201</v>
      </c>
      <c r="E126" s="7" t="s">
        <v>245</v>
      </c>
      <c r="F126" s="28">
        <v>0</v>
      </c>
      <c r="G126" s="7">
        <v>0</v>
      </c>
      <c r="H126" s="7">
        <v>0</v>
      </c>
      <c r="I126" s="7">
        <v>87</v>
      </c>
      <c r="J126" s="7">
        <v>144969.5</v>
      </c>
      <c r="K126" s="7">
        <v>0</v>
      </c>
      <c r="L126" s="34">
        <f t="shared" si="3"/>
        <v>145056.5</v>
      </c>
      <c r="M126" s="7">
        <v>0</v>
      </c>
      <c r="N126" s="7">
        <v>0</v>
      </c>
      <c r="O126" s="7">
        <v>0</v>
      </c>
      <c r="P126" s="7">
        <v>0</v>
      </c>
      <c r="Q126" s="7">
        <v>0</v>
      </c>
      <c r="R126" s="34">
        <f t="shared" si="4"/>
        <v>0</v>
      </c>
      <c r="S126" s="49"/>
      <c r="T126" s="49"/>
      <c r="U126" s="49"/>
      <c r="V126" s="49"/>
    </row>
    <row r="127" spans="1:22">
      <c r="A127" s="8">
        <f t="shared" si="5"/>
        <v>115</v>
      </c>
      <c r="B127" s="7" t="s">
        <v>503</v>
      </c>
      <c r="C127" s="7" t="s">
        <v>14</v>
      </c>
      <c r="D127" s="7" t="s">
        <v>67</v>
      </c>
      <c r="E127" s="7" t="s">
        <v>245</v>
      </c>
      <c r="F127" s="28">
        <v>0</v>
      </c>
      <c r="G127" s="7">
        <v>4006990.75</v>
      </c>
      <c r="H127" s="7">
        <v>85648927.659999996</v>
      </c>
      <c r="I127" s="7">
        <v>65640112.890000001</v>
      </c>
      <c r="J127" s="7">
        <v>635203.40999999945</v>
      </c>
      <c r="K127" s="7">
        <v>0</v>
      </c>
      <c r="L127" s="34">
        <f t="shared" si="3"/>
        <v>155931234.71000001</v>
      </c>
      <c r="M127" s="7">
        <v>1819127.1999330136</v>
      </c>
      <c r="N127" s="7">
        <v>34518284.327998042</v>
      </c>
      <c r="O127" s="7">
        <v>0</v>
      </c>
      <c r="P127" s="7">
        <v>0</v>
      </c>
      <c r="Q127" s="7">
        <v>0</v>
      </c>
      <c r="R127" s="34">
        <f t="shared" si="4"/>
        <v>36337411.527931057</v>
      </c>
      <c r="S127" s="49"/>
      <c r="T127" s="49"/>
      <c r="U127" s="49"/>
      <c r="V127" s="49"/>
    </row>
    <row r="128" spans="1:22">
      <c r="A128" s="8">
        <f t="shared" si="5"/>
        <v>116</v>
      </c>
      <c r="B128" s="7" t="s">
        <v>504</v>
      </c>
      <c r="C128" s="7" t="s">
        <v>14</v>
      </c>
      <c r="D128" s="7" t="s">
        <v>67</v>
      </c>
      <c r="E128" s="7" t="s">
        <v>245</v>
      </c>
      <c r="F128" s="28">
        <v>0</v>
      </c>
      <c r="G128" s="7">
        <v>0</v>
      </c>
      <c r="H128" s="7">
        <v>0</v>
      </c>
      <c r="I128" s="7">
        <v>0</v>
      </c>
      <c r="J128" s="7">
        <v>0</v>
      </c>
      <c r="K128" s="7">
        <v>0</v>
      </c>
      <c r="L128" s="34">
        <f t="shared" si="3"/>
        <v>0</v>
      </c>
      <c r="M128" s="7">
        <v>190659.31064481012</v>
      </c>
      <c r="N128" s="7">
        <v>1722649.6837353103</v>
      </c>
      <c r="O128" s="7">
        <v>0</v>
      </c>
      <c r="P128" s="7">
        <v>0</v>
      </c>
      <c r="Q128" s="7">
        <v>0</v>
      </c>
      <c r="R128" s="34">
        <f t="shared" si="4"/>
        <v>1913308.9943801204</v>
      </c>
      <c r="S128" s="49"/>
      <c r="T128" s="49"/>
      <c r="U128" s="49"/>
      <c r="V128" s="49"/>
    </row>
    <row r="129" spans="1:22">
      <c r="A129" s="8">
        <f t="shared" si="5"/>
        <v>117</v>
      </c>
      <c r="B129" s="7" t="s">
        <v>505</v>
      </c>
      <c r="C129" s="7" t="s">
        <v>51</v>
      </c>
      <c r="D129" s="7" t="s">
        <v>67</v>
      </c>
      <c r="E129" s="7" t="s">
        <v>245</v>
      </c>
      <c r="F129" s="28">
        <v>0</v>
      </c>
      <c r="G129" s="7">
        <v>0</v>
      </c>
      <c r="H129" s="7">
        <v>0</v>
      </c>
      <c r="I129" s="7">
        <v>0</v>
      </c>
      <c r="J129" s="7">
        <v>0</v>
      </c>
      <c r="K129" s="7">
        <v>0</v>
      </c>
      <c r="L129" s="34">
        <f t="shared" si="3"/>
        <v>0</v>
      </c>
      <c r="M129" s="7">
        <v>602082.03361518984</v>
      </c>
      <c r="N129" s="7">
        <v>5439946.3696904546</v>
      </c>
      <c r="O129" s="7">
        <v>0</v>
      </c>
      <c r="P129" s="7">
        <v>0</v>
      </c>
      <c r="Q129" s="7">
        <v>0</v>
      </c>
      <c r="R129" s="34">
        <f t="shared" si="4"/>
        <v>6042028.4033056442</v>
      </c>
      <c r="S129" s="49"/>
      <c r="T129" s="49"/>
      <c r="U129" s="49"/>
      <c r="V129" s="49"/>
    </row>
    <row r="130" spans="1:22">
      <c r="A130" s="8">
        <f t="shared" si="5"/>
        <v>118</v>
      </c>
      <c r="B130" s="7" t="s">
        <v>506</v>
      </c>
      <c r="C130" s="7" t="s">
        <v>18</v>
      </c>
      <c r="D130" s="7" t="s">
        <v>201</v>
      </c>
      <c r="E130" s="7" t="s">
        <v>245</v>
      </c>
      <c r="F130" s="28">
        <v>0</v>
      </c>
      <c r="G130" s="7">
        <v>0</v>
      </c>
      <c r="H130" s="7">
        <v>0</v>
      </c>
      <c r="I130" s="7">
        <v>0</v>
      </c>
      <c r="J130" s="7">
        <v>0</v>
      </c>
      <c r="K130" s="7">
        <v>0</v>
      </c>
      <c r="L130" s="34">
        <f t="shared" si="3"/>
        <v>0</v>
      </c>
      <c r="M130" s="7">
        <v>110306.34999999999</v>
      </c>
      <c r="N130" s="7">
        <v>0</v>
      </c>
      <c r="O130" s="7">
        <v>0</v>
      </c>
      <c r="P130" s="7">
        <v>0</v>
      </c>
      <c r="Q130" s="7">
        <v>0</v>
      </c>
      <c r="R130" s="34">
        <f t="shared" si="4"/>
        <v>110306.34999999999</v>
      </c>
      <c r="S130" s="49"/>
      <c r="T130" s="49"/>
      <c r="U130" s="49"/>
      <c r="V130" s="49"/>
    </row>
    <row r="131" spans="1:22">
      <c r="A131" s="8">
        <f t="shared" si="5"/>
        <v>119</v>
      </c>
      <c r="B131" s="7" t="s">
        <v>507</v>
      </c>
      <c r="C131" s="7" t="s">
        <v>14</v>
      </c>
      <c r="D131" s="7" t="s">
        <v>201</v>
      </c>
      <c r="E131" s="7" t="s">
        <v>245</v>
      </c>
      <c r="F131" s="28">
        <v>0</v>
      </c>
      <c r="G131" s="7">
        <v>0</v>
      </c>
      <c r="H131" s="7">
        <v>0</v>
      </c>
      <c r="I131" s="7">
        <v>0</v>
      </c>
      <c r="J131" s="7">
        <v>0</v>
      </c>
      <c r="K131" s="7">
        <v>0</v>
      </c>
      <c r="L131" s="34">
        <f t="shared" si="3"/>
        <v>0</v>
      </c>
      <c r="M131" s="7">
        <v>-22513.099999999977</v>
      </c>
      <c r="N131" s="7">
        <v>0</v>
      </c>
      <c r="O131" s="7">
        <v>0</v>
      </c>
      <c r="P131" s="7">
        <v>0</v>
      </c>
      <c r="Q131" s="7">
        <v>0</v>
      </c>
      <c r="R131" s="34">
        <f t="shared" si="4"/>
        <v>-22513.099999999977</v>
      </c>
      <c r="S131" s="49"/>
      <c r="T131" s="49"/>
      <c r="U131" s="49"/>
      <c r="V131" s="49"/>
    </row>
    <row r="132" spans="1:22">
      <c r="A132" s="8">
        <f t="shared" si="5"/>
        <v>120</v>
      </c>
      <c r="B132" s="7" t="s">
        <v>508</v>
      </c>
      <c r="C132" s="7" t="s">
        <v>15</v>
      </c>
      <c r="D132" s="7" t="s">
        <v>201</v>
      </c>
      <c r="E132" s="7" t="s">
        <v>245</v>
      </c>
      <c r="F132" s="28">
        <v>0</v>
      </c>
      <c r="G132" s="7">
        <v>3203.9</v>
      </c>
      <c r="H132" s="7">
        <v>5158.9600000000009</v>
      </c>
      <c r="I132" s="7">
        <v>0</v>
      </c>
      <c r="J132" s="7">
        <v>0</v>
      </c>
      <c r="K132" s="7">
        <v>0</v>
      </c>
      <c r="L132" s="34">
        <f t="shared" si="3"/>
        <v>8362.86</v>
      </c>
      <c r="M132" s="7">
        <v>-12958.5</v>
      </c>
      <c r="N132" s="7">
        <v>0</v>
      </c>
      <c r="O132" s="7">
        <v>0</v>
      </c>
      <c r="P132" s="7">
        <v>0</v>
      </c>
      <c r="Q132" s="7">
        <v>0</v>
      </c>
      <c r="R132" s="34">
        <f t="shared" si="4"/>
        <v>-12958.5</v>
      </c>
      <c r="S132" s="49"/>
      <c r="T132" s="49"/>
      <c r="U132" s="49"/>
      <c r="V132" s="49"/>
    </row>
    <row r="133" spans="1:22">
      <c r="A133" s="8">
        <f t="shared" si="5"/>
        <v>121</v>
      </c>
      <c r="B133" s="7" t="s">
        <v>509</v>
      </c>
      <c r="C133" s="7" t="s">
        <v>51</v>
      </c>
      <c r="D133" s="7" t="s">
        <v>201</v>
      </c>
      <c r="E133" s="7" t="s">
        <v>245</v>
      </c>
      <c r="F133" s="28">
        <v>0</v>
      </c>
      <c r="G133" s="7">
        <v>6147.52</v>
      </c>
      <c r="H133" s="7">
        <v>0</v>
      </c>
      <c r="I133" s="7">
        <v>0</v>
      </c>
      <c r="J133" s="7">
        <v>0</v>
      </c>
      <c r="K133" s="7">
        <v>0</v>
      </c>
      <c r="L133" s="34">
        <f t="shared" si="3"/>
        <v>6147.52</v>
      </c>
      <c r="M133" s="7">
        <v>-224.46999999999389</v>
      </c>
      <c r="N133" s="7">
        <v>0</v>
      </c>
      <c r="O133" s="7">
        <v>0</v>
      </c>
      <c r="P133" s="7">
        <v>0</v>
      </c>
      <c r="Q133" s="7">
        <v>0</v>
      </c>
      <c r="R133" s="34">
        <f t="shared" si="4"/>
        <v>-224.46999999999389</v>
      </c>
      <c r="S133" s="49"/>
      <c r="T133" s="49"/>
      <c r="U133" s="49"/>
      <c r="V133" s="49"/>
    </row>
    <row r="134" spans="1:22">
      <c r="A134" s="8">
        <f t="shared" si="5"/>
        <v>122</v>
      </c>
      <c r="B134" s="7" t="s">
        <v>510</v>
      </c>
      <c r="C134" s="7" t="s">
        <v>51</v>
      </c>
      <c r="D134" s="7" t="s">
        <v>201</v>
      </c>
      <c r="E134" s="7" t="s">
        <v>245</v>
      </c>
      <c r="F134" s="28">
        <v>0</v>
      </c>
      <c r="G134" s="7">
        <v>0</v>
      </c>
      <c r="H134" s="7">
        <v>-42.39</v>
      </c>
      <c r="I134" s="7">
        <v>0</v>
      </c>
      <c r="J134" s="7">
        <v>0</v>
      </c>
      <c r="K134" s="7">
        <v>0</v>
      </c>
      <c r="L134" s="34">
        <f t="shared" si="3"/>
        <v>-42.39</v>
      </c>
      <c r="M134" s="7">
        <v>-15153.320000000065</v>
      </c>
      <c r="N134" s="7">
        <v>0</v>
      </c>
      <c r="O134" s="7">
        <v>0</v>
      </c>
      <c r="P134" s="7">
        <v>0</v>
      </c>
      <c r="Q134" s="7">
        <v>0</v>
      </c>
      <c r="R134" s="34">
        <f t="shared" si="4"/>
        <v>-15153.320000000065</v>
      </c>
      <c r="S134" s="49"/>
      <c r="T134" s="49"/>
      <c r="U134" s="49"/>
      <c r="V134" s="49"/>
    </row>
    <row r="135" spans="1:22">
      <c r="A135" s="8">
        <f t="shared" si="5"/>
        <v>123</v>
      </c>
      <c r="B135" s="7" t="s">
        <v>511</v>
      </c>
      <c r="C135" s="7" t="s">
        <v>51</v>
      </c>
      <c r="D135" s="7" t="s">
        <v>201</v>
      </c>
      <c r="E135" s="7" t="s">
        <v>245</v>
      </c>
      <c r="F135" s="28">
        <v>0</v>
      </c>
      <c r="G135" s="7">
        <v>0</v>
      </c>
      <c r="H135" s="7">
        <v>0</v>
      </c>
      <c r="I135" s="7">
        <v>0</v>
      </c>
      <c r="J135" s="7">
        <v>0</v>
      </c>
      <c r="K135" s="7">
        <v>0</v>
      </c>
      <c r="L135" s="34">
        <f t="shared" si="3"/>
        <v>0</v>
      </c>
      <c r="M135" s="7">
        <v>-96840.029999999984</v>
      </c>
      <c r="N135" s="7">
        <v>0</v>
      </c>
      <c r="O135" s="7">
        <v>0</v>
      </c>
      <c r="P135" s="7">
        <v>0</v>
      </c>
      <c r="Q135" s="7">
        <v>0</v>
      </c>
      <c r="R135" s="34">
        <f t="shared" si="4"/>
        <v>-96840.029999999984</v>
      </c>
      <c r="S135" s="49"/>
      <c r="T135" s="49"/>
      <c r="U135" s="49"/>
      <c r="V135" s="49"/>
    </row>
    <row r="136" spans="1:22">
      <c r="A136" s="8">
        <f t="shared" si="5"/>
        <v>124</v>
      </c>
      <c r="B136" s="7" t="s">
        <v>512</v>
      </c>
      <c r="C136" s="7" t="s">
        <v>14</v>
      </c>
      <c r="D136" s="7" t="s">
        <v>201</v>
      </c>
      <c r="E136" s="7" t="s">
        <v>245</v>
      </c>
      <c r="F136" s="28">
        <v>0</v>
      </c>
      <c r="G136" s="7">
        <v>0</v>
      </c>
      <c r="H136" s="7">
        <v>0</v>
      </c>
      <c r="I136" s="7">
        <v>0</v>
      </c>
      <c r="J136" s="7">
        <v>0</v>
      </c>
      <c r="K136" s="7">
        <v>0</v>
      </c>
      <c r="L136" s="34">
        <f t="shared" si="3"/>
        <v>0</v>
      </c>
      <c r="M136" s="7">
        <v>-25899.119999999995</v>
      </c>
      <c r="N136" s="7">
        <v>0</v>
      </c>
      <c r="O136" s="7">
        <v>0</v>
      </c>
      <c r="P136" s="7">
        <v>0</v>
      </c>
      <c r="Q136" s="7">
        <v>0</v>
      </c>
      <c r="R136" s="34">
        <f t="shared" si="4"/>
        <v>-25899.119999999995</v>
      </c>
      <c r="S136" s="49"/>
      <c r="T136" s="49"/>
      <c r="U136" s="49"/>
      <c r="V136" s="49"/>
    </row>
    <row r="137" spans="1:22">
      <c r="A137" s="8">
        <f t="shared" si="5"/>
        <v>125</v>
      </c>
      <c r="B137" s="7" t="s">
        <v>513</v>
      </c>
      <c r="C137" s="7" t="s">
        <v>15</v>
      </c>
      <c r="D137" s="7" t="s">
        <v>67</v>
      </c>
      <c r="E137" s="7" t="s">
        <v>245</v>
      </c>
      <c r="F137" s="28">
        <v>0</v>
      </c>
      <c r="G137" s="7">
        <v>116664.37</v>
      </c>
      <c r="H137" s="7">
        <v>121805.28</v>
      </c>
      <c r="I137" s="7">
        <v>59020.54</v>
      </c>
      <c r="J137" s="7">
        <v>-2941.24</v>
      </c>
      <c r="K137" s="7">
        <v>0</v>
      </c>
      <c r="L137" s="34">
        <f t="shared" si="3"/>
        <v>294548.95</v>
      </c>
      <c r="M137" s="7">
        <v>-411065.64999999991</v>
      </c>
      <c r="N137" s="7">
        <v>0</v>
      </c>
      <c r="O137" s="7">
        <v>0</v>
      </c>
      <c r="P137" s="7">
        <v>0</v>
      </c>
      <c r="Q137" s="7">
        <v>0</v>
      </c>
      <c r="R137" s="34">
        <f t="shared" si="4"/>
        <v>-411065.64999999991</v>
      </c>
      <c r="S137" s="49"/>
      <c r="T137" s="49"/>
      <c r="U137" s="49"/>
      <c r="V137" s="49"/>
    </row>
    <row r="138" spans="1:22">
      <c r="A138" s="8">
        <f>IF(B138=0,,A137+1)</f>
        <v>126</v>
      </c>
      <c r="B138" s="7" t="s">
        <v>514</v>
      </c>
      <c r="C138" s="7" t="s">
        <v>14</v>
      </c>
      <c r="D138" s="7" t="s">
        <v>67</v>
      </c>
      <c r="E138" s="7" t="s">
        <v>245</v>
      </c>
      <c r="F138" s="28">
        <v>0</v>
      </c>
      <c r="G138" s="7">
        <v>51715.09</v>
      </c>
      <c r="H138" s="7">
        <v>38571.050000000003</v>
      </c>
      <c r="I138" s="7">
        <v>5019.9499999999989</v>
      </c>
      <c r="J138" s="7">
        <v>4029.08</v>
      </c>
      <c r="K138" s="7">
        <v>0</v>
      </c>
      <c r="L138" s="34">
        <f t="shared" si="3"/>
        <v>99335.17</v>
      </c>
      <c r="M138" s="7">
        <v>-483491.84000000008</v>
      </c>
      <c r="N138" s="7">
        <v>0</v>
      </c>
      <c r="O138" s="7">
        <v>0</v>
      </c>
      <c r="P138" s="7">
        <v>0</v>
      </c>
      <c r="Q138" s="7">
        <v>0</v>
      </c>
      <c r="R138" s="34">
        <f t="shared" si="4"/>
        <v>-483491.84000000008</v>
      </c>
      <c r="S138" s="49"/>
      <c r="T138" s="49"/>
      <c r="U138" s="49"/>
      <c r="V138" s="49"/>
    </row>
    <row r="139" spans="1:22">
      <c r="A139" s="8">
        <f t="shared" si="5"/>
        <v>127</v>
      </c>
      <c r="B139" s="7" t="s">
        <v>515</v>
      </c>
      <c r="C139" s="7" t="s">
        <v>15</v>
      </c>
      <c r="D139" s="7" t="s">
        <v>201</v>
      </c>
      <c r="E139" s="7" t="s">
        <v>245</v>
      </c>
      <c r="F139" s="28">
        <v>0</v>
      </c>
      <c r="G139" s="7">
        <v>-12591.73</v>
      </c>
      <c r="H139" s="7">
        <v>22820.080000000002</v>
      </c>
      <c r="I139" s="7">
        <v>0</v>
      </c>
      <c r="J139" s="7">
        <v>0</v>
      </c>
      <c r="K139" s="7">
        <v>0</v>
      </c>
      <c r="L139" s="34">
        <f t="shared" si="3"/>
        <v>10228.350000000002</v>
      </c>
      <c r="M139" s="7">
        <v>-453916.73</v>
      </c>
      <c r="N139" s="7">
        <v>0</v>
      </c>
      <c r="O139" s="7">
        <v>0</v>
      </c>
      <c r="P139" s="7">
        <v>0</v>
      </c>
      <c r="Q139" s="7">
        <v>0</v>
      </c>
      <c r="R139" s="34">
        <f t="shared" si="4"/>
        <v>-453916.73</v>
      </c>
      <c r="S139" s="49"/>
      <c r="T139" s="49"/>
      <c r="U139" s="49"/>
      <c r="V139" s="49"/>
    </row>
    <row r="140" spans="1:22">
      <c r="A140" s="8">
        <f t="shared" si="5"/>
        <v>128</v>
      </c>
      <c r="B140" s="7" t="s">
        <v>516</v>
      </c>
      <c r="C140" s="7" t="s">
        <v>15</v>
      </c>
      <c r="D140" s="7" t="s">
        <v>201</v>
      </c>
      <c r="E140" s="7" t="s">
        <v>245</v>
      </c>
      <c r="F140" s="28">
        <v>0</v>
      </c>
      <c r="G140" s="7">
        <v>0</v>
      </c>
      <c r="H140" s="7">
        <v>0</v>
      </c>
      <c r="I140" s="7">
        <v>0</v>
      </c>
      <c r="J140" s="7">
        <v>0</v>
      </c>
      <c r="K140" s="7">
        <v>0</v>
      </c>
      <c r="L140" s="34">
        <f t="shared" si="3"/>
        <v>0</v>
      </c>
      <c r="M140" s="7">
        <v>-35578.82</v>
      </c>
      <c r="N140" s="7">
        <v>0</v>
      </c>
      <c r="O140" s="7">
        <v>0</v>
      </c>
      <c r="P140" s="7">
        <v>0</v>
      </c>
      <c r="Q140" s="7">
        <v>0</v>
      </c>
      <c r="R140" s="34">
        <f t="shared" si="4"/>
        <v>-35578.82</v>
      </c>
      <c r="S140" s="49"/>
      <c r="T140" s="49"/>
      <c r="U140" s="49"/>
      <c r="V140" s="49"/>
    </row>
    <row r="141" spans="1:22">
      <c r="A141" s="8">
        <f t="shared" si="5"/>
        <v>129</v>
      </c>
      <c r="B141" s="7" t="s">
        <v>517</v>
      </c>
      <c r="C141" s="7" t="s">
        <v>15</v>
      </c>
      <c r="D141" s="7" t="s">
        <v>201</v>
      </c>
      <c r="E141" s="7" t="s">
        <v>245</v>
      </c>
      <c r="F141" s="28">
        <v>0</v>
      </c>
      <c r="G141" s="7">
        <v>0</v>
      </c>
      <c r="H141" s="7">
        <v>0</v>
      </c>
      <c r="I141" s="7">
        <v>0</v>
      </c>
      <c r="J141" s="7">
        <v>0</v>
      </c>
      <c r="K141" s="7">
        <v>0</v>
      </c>
      <c r="L141" s="34">
        <f t="shared" si="3"/>
        <v>0</v>
      </c>
      <c r="M141" s="7">
        <v>-281229.84999999998</v>
      </c>
      <c r="N141" s="7">
        <v>0</v>
      </c>
      <c r="O141" s="7">
        <v>0</v>
      </c>
      <c r="P141" s="7">
        <v>0</v>
      </c>
      <c r="Q141" s="7">
        <v>0</v>
      </c>
      <c r="R141" s="34">
        <f t="shared" si="4"/>
        <v>-281229.84999999998</v>
      </c>
      <c r="S141" s="49"/>
      <c r="T141" s="49"/>
      <c r="U141" s="49"/>
      <c r="V141" s="49"/>
    </row>
    <row r="142" spans="1:22">
      <c r="A142" s="8">
        <f t="shared" si="5"/>
        <v>130</v>
      </c>
      <c r="B142" s="7" t="s">
        <v>518</v>
      </c>
      <c r="C142" s="7" t="s">
        <v>18</v>
      </c>
      <c r="D142" s="7" t="s">
        <v>201</v>
      </c>
      <c r="E142" s="7" t="s">
        <v>245</v>
      </c>
      <c r="F142" s="28">
        <v>0</v>
      </c>
      <c r="G142" s="7">
        <v>0</v>
      </c>
      <c r="H142" s="7">
        <v>17873</v>
      </c>
      <c r="I142" s="7">
        <v>0</v>
      </c>
      <c r="J142" s="7">
        <v>0</v>
      </c>
      <c r="K142" s="7">
        <v>0</v>
      </c>
      <c r="L142" s="34">
        <f t="shared" ref="L142:L205" si="6">SUM(G142:K142)</f>
        <v>17873</v>
      </c>
      <c r="M142" s="7">
        <v>0</v>
      </c>
      <c r="N142" s="7">
        <v>0</v>
      </c>
      <c r="O142" s="7">
        <v>0</v>
      </c>
      <c r="P142" s="7">
        <v>0</v>
      </c>
      <c r="Q142" s="7">
        <v>0</v>
      </c>
      <c r="R142" s="34">
        <f t="shared" ref="R142:R205" si="7">SUM(M142:Q142)</f>
        <v>0</v>
      </c>
      <c r="S142" s="49"/>
      <c r="T142" s="49"/>
      <c r="U142" s="49"/>
      <c r="V142" s="49"/>
    </row>
    <row r="143" spans="1:22">
      <c r="A143" s="8">
        <f t="shared" ref="A143:A157" si="8">IF(B143=0,,A142+1)</f>
        <v>131</v>
      </c>
      <c r="B143" s="7" t="s">
        <v>519</v>
      </c>
      <c r="C143" s="7" t="s">
        <v>50</v>
      </c>
      <c r="D143" s="7" t="s">
        <v>68</v>
      </c>
      <c r="E143" s="7" t="s">
        <v>245</v>
      </c>
      <c r="F143" s="28">
        <v>0</v>
      </c>
      <c r="G143" s="7">
        <v>29482.73</v>
      </c>
      <c r="H143" s="7">
        <v>11269.500000000004</v>
      </c>
      <c r="I143" s="7">
        <v>0</v>
      </c>
      <c r="J143" s="7">
        <v>0</v>
      </c>
      <c r="K143" s="7">
        <v>0</v>
      </c>
      <c r="L143" s="34">
        <f t="shared" si="6"/>
        <v>40752.230000000003</v>
      </c>
      <c r="M143" s="7">
        <v>-426344.52</v>
      </c>
      <c r="N143" s="7">
        <v>0</v>
      </c>
      <c r="O143" s="7">
        <v>0</v>
      </c>
      <c r="P143" s="7">
        <v>0</v>
      </c>
      <c r="Q143" s="7">
        <v>0</v>
      </c>
      <c r="R143" s="34">
        <f t="shared" si="7"/>
        <v>-426344.52</v>
      </c>
      <c r="S143" s="49"/>
      <c r="T143" s="49"/>
      <c r="U143" s="49"/>
      <c r="V143" s="49"/>
    </row>
    <row r="144" spans="1:22">
      <c r="A144" s="8">
        <f t="shared" si="8"/>
        <v>132</v>
      </c>
      <c r="B144" s="7" t="s">
        <v>520</v>
      </c>
      <c r="C144" s="7" t="s">
        <v>51</v>
      </c>
      <c r="D144" s="7" t="s">
        <v>201</v>
      </c>
      <c r="E144" s="7" t="s">
        <v>245</v>
      </c>
      <c r="F144" s="28">
        <v>0</v>
      </c>
      <c r="G144" s="7">
        <v>109672.54</v>
      </c>
      <c r="H144" s="7">
        <v>0</v>
      </c>
      <c r="I144" s="7">
        <v>0</v>
      </c>
      <c r="J144" s="7">
        <v>0</v>
      </c>
      <c r="K144" s="7">
        <v>0</v>
      </c>
      <c r="L144" s="34">
        <f t="shared" si="6"/>
        <v>109672.54</v>
      </c>
      <c r="M144" s="7">
        <v>0</v>
      </c>
      <c r="N144" s="7">
        <v>0</v>
      </c>
      <c r="O144" s="7">
        <v>0</v>
      </c>
      <c r="P144" s="7">
        <v>0</v>
      </c>
      <c r="Q144" s="7">
        <v>0</v>
      </c>
      <c r="R144" s="34">
        <f t="shared" si="7"/>
        <v>0</v>
      </c>
      <c r="S144" s="49"/>
      <c r="T144" s="49"/>
      <c r="U144" s="49"/>
      <c r="V144" s="49"/>
    </row>
    <row r="145" spans="1:22">
      <c r="A145" s="8">
        <f t="shared" si="8"/>
        <v>133</v>
      </c>
      <c r="B145" s="7" t="s">
        <v>521</v>
      </c>
      <c r="C145" s="7" t="s">
        <v>14</v>
      </c>
      <c r="D145" s="7" t="s">
        <v>67</v>
      </c>
      <c r="E145" s="7" t="s">
        <v>245</v>
      </c>
      <c r="F145" s="28">
        <v>0</v>
      </c>
      <c r="G145" s="7">
        <v>0</v>
      </c>
      <c r="H145" s="7">
        <v>0</v>
      </c>
      <c r="I145" s="7">
        <v>6392032.4512848351</v>
      </c>
      <c r="J145" s="7">
        <v>91499230.478861541</v>
      </c>
      <c r="K145" s="7">
        <v>43063099.490152895</v>
      </c>
      <c r="L145" s="34">
        <f t="shared" si="6"/>
        <v>140954362.42029929</v>
      </c>
      <c r="M145" s="7">
        <v>0</v>
      </c>
      <c r="N145" s="7">
        <v>0</v>
      </c>
      <c r="O145" s="7">
        <v>0</v>
      </c>
      <c r="P145" s="7">
        <v>0</v>
      </c>
      <c r="Q145" s="7">
        <v>0</v>
      </c>
      <c r="R145" s="34">
        <f t="shared" si="7"/>
        <v>0</v>
      </c>
      <c r="S145" s="49"/>
      <c r="T145" s="49"/>
      <c r="U145" s="49"/>
      <c r="V145" s="49"/>
    </row>
    <row r="146" spans="1:22">
      <c r="A146" s="8">
        <f t="shared" si="8"/>
        <v>134</v>
      </c>
      <c r="B146" s="7" t="s">
        <v>522</v>
      </c>
      <c r="C146" s="7" t="s">
        <v>18</v>
      </c>
      <c r="D146" s="7" t="s">
        <v>201</v>
      </c>
      <c r="E146" s="7" t="s">
        <v>245</v>
      </c>
      <c r="F146" s="28">
        <v>0</v>
      </c>
      <c r="G146" s="7">
        <v>0</v>
      </c>
      <c r="H146" s="7">
        <v>0</v>
      </c>
      <c r="I146" s="7">
        <v>0</v>
      </c>
      <c r="J146" s="7">
        <v>30881</v>
      </c>
      <c r="K146" s="7">
        <v>0</v>
      </c>
      <c r="L146" s="34">
        <f t="shared" si="6"/>
        <v>30881</v>
      </c>
      <c r="M146" s="7">
        <v>0</v>
      </c>
      <c r="N146" s="7">
        <v>0</v>
      </c>
      <c r="O146" s="7">
        <v>0</v>
      </c>
      <c r="P146" s="7">
        <v>0</v>
      </c>
      <c r="Q146" s="7">
        <v>0</v>
      </c>
      <c r="R146" s="34">
        <f t="shared" si="7"/>
        <v>0</v>
      </c>
      <c r="S146" s="49"/>
      <c r="T146" s="49"/>
      <c r="U146" s="49"/>
      <c r="V146" s="49"/>
    </row>
    <row r="147" spans="1:22">
      <c r="A147" s="8">
        <f t="shared" si="8"/>
        <v>135</v>
      </c>
      <c r="B147" s="7" t="s">
        <v>192</v>
      </c>
      <c r="C147" s="7" t="s">
        <v>18</v>
      </c>
      <c r="D147" s="7" t="s">
        <v>201</v>
      </c>
      <c r="E147" s="7" t="s">
        <v>245</v>
      </c>
      <c r="F147" s="28">
        <v>0</v>
      </c>
      <c r="G147" s="7">
        <v>0</v>
      </c>
      <c r="H147" s="7">
        <v>0</v>
      </c>
      <c r="I147" s="7">
        <v>0</v>
      </c>
      <c r="J147" s="7">
        <v>190850.4</v>
      </c>
      <c r="K147" s="7">
        <v>0</v>
      </c>
      <c r="L147" s="34">
        <f t="shared" si="6"/>
        <v>190850.4</v>
      </c>
      <c r="M147" s="7">
        <v>0</v>
      </c>
      <c r="N147" s="7">
        <v>0</v>
      </c>
      <c r="O147" s="7">
        <v>0</v>
      </c>
      <c r="P147" s="7">
        <v>0</v>
      </c>
      <c r="Q147" s="7">
        <v>0</v>
      </c>
      <c r="R147" s="34">
        <f t="shared" si="7"/>
        <v>0</v>
      </c>
      <c r="S147" s="49"/>
      <c r="T147" s="49"/>
      <c r="U147" s="49"/>
      <c r="V147" s="49"/>
    </row>
    <row r="148" spans="1:22">
      <c r="A148" s="8">
        <f t="shared" si="8"/>
        <v>136</v>
      </c>
      <c r="B148" s="7" t="s">
        <v>523</v>
      </c>
      <c r="C148" s="7" t="s">
        <v>50</v>
      </c>
      <c r="D148" s="7" t="s">
        <v>68</v>
      </c>
      <c r="E148" s="7" t="s">
        <v>245</v>
      </c>
      <c r="F148" s="28">
        <v>0</v>
      </c>
      <c r="G148" s="7">
        <v>0</v>
      </c>
      <c r="H148" s="7">
        <v>0</v>
      </c>
      <c r="I148" s="7">
        <v>0</v>
      </c>
      <c r="J148" s="7">
        <v>2856.8</v>
      </c>
      <c r="K148" s="7">
        <v>0</v>
      </c>
      <c r="L148" s="34">
        <f t="shared" si="6"/>
        <v>2856.8</v>
      </c>
      <c r="M148" s="7">
        <v>0</v>
      </c>
      <c r="N148" s="7">
        <v>0</v>
      </c>
      <c r="O148" s="7">
        <v>0</v>
      </c>
      <c r="P148" s="7">
        <v>0</v>
      </c>
      <c r="Q148" s="7">
        <v>0</v>
      </c>
      <c r="R148" s="34">
        <f t="shared" si="7"/>
        <v>0</v>
      </c>
      <c r="S148" s="49"/>
      <c r="T148" s="49"/>
      <c r="U148" s="49"/>
      <c r="V148" s="49"/>
    </row>
    <row r="149" spans="1:22">
      <c r="A149" s="8">
        <f t="shared" si="8"/>
        <v>137</v>
      </c>
      <c r="B149" s="7" t="s">
        <v>524</v>
      </c>
      <c r="C149" s="7" t="s">
        <v>50</v>
      </c>
      <c r="D149" s="7" t="s">
        <v>68</v>
      </c>
      <c r="E149" s="7" t="s">
        <v>245</v>
      </c>
      <c r="F149" s="28">
        <v>0</v>
      </c>
      <c r="G149" s="7">
        <v>0</v>
      </c>
      <c r="H149" s="7">
        <v>0</v>
      </c>
      <c r="I149" s="7">
        <v>0</v>
      </c>
      <c r="J149" s="7">
        <v>23849.55</v>
      </c>
      <c r="K149" s="7">
        <v>0</v>
      </c>
      <c r="L149" s="34">
        <f t="shared" si="6"/>
        <v>23849.55</v>
      </c>
      <c r="M149" s="7">
        <v>0</v>
      </c>
      <c r="N149" s="7">
        <v>0</v>
      </c>
      <c r="O149" s="7">
        <v>0</v>
      </c>
      <c r="P149" s="7">
        <v>0</v>
      </c>
      <c r="Q149" s="7">
        <v>0</v>
      </c>
      <c r="R149" s="34">
        <f t="shared" si="7"/>
        <v>0</v>
      </c>
      <c r="S149" s="49"/>
      <c r="T149" s="49"/>
      <c r="U149" s="49"/>
      <c r="V149" s="49"/>
    </row>
    <row r="150" spans="1:22">
      <c r="A150" s="8">
        <f t="shared" si="8"/>
        <v>138</v>
      </c>
      <c r="B150" s="7" t="s">
        <v>525</v>
      </c>
      <c r="C150" s="7" t="s">
        <v>18</v>
      </c>
      <c r="D150" s="7" t="s">
        <v>68</v>
      </c>
      <c r="E150" s="7" t="s">
        <v>245</v>
      </c>
      <c r="F150" s="28">
        <v>0</v>
      </c>
      <c r="G150" s="7">
        <v>242365.2632114446</v>
      </c>
      <c r="H150" s="7">
        <v>340342.97298974404</v>
      </c>
      <c r="I150" s="7">
        <v>308327.88047802</v>
      </c>
      <c r="J150" s="7">
        <v>17522.852509126176</v>
      </c>
      <c r="K150" s="7">
        <v>0</v>
      </c>
      <c r="L150" s="34">
        <f t="shared" si="6"/>
        <v>908558.96918833477</v>
      </c>
      <c r="M150" s="7">
        <v>0</v>
      </c>
      <c r="N150" s="7">
        <v>0</v>
      </c>
      <c r="O150" s="7">
        <v>0</v>
      </c>
      <c r="P150" s="7">
        <v>0</v>
      </c>
      <c r="Q150" s="7">
        <v>0</v>
      </c>
      <c r="R150" s="34">
        <f t="shared" si="7"/>
        <v>0</v>
      </c>
      <c r="S150" s="49"/>
      <c r="T150" s="49"/>
      <c r="U150" s="49"/>
      <c r="V150" s="49"/>
    </row>
    <row r="151" spans="1:22">
      <c r="A151" s="8">
        <f t="shared" si="8"/>
        <v>139</v>
      </c>
      <c r="B151" s="7" t="s">
        <v>526</v>
      </c>
      <c r="C151" s="7" t="s">
        <v>18</v>
      </c>
      <c r="D151" s="7" t="s">
        <v>68</v>
      </c>
      <c r="E151" s="7" t="s">
        <v>245</v>
      </c>
      <c r="F151" s="28">
        <v>0</v>
      </c>
      <c r="G151" s="7">
        <v>0</v>
      </c>
      <c r="H151" s="7">
        <v>0</v>
      </c>
      <c r="I151" s="7">
        <v>153669.92468012476</v>
      </c>
      <c r="J151" s="7">
        <v>156678.92036519549</v>
      </c>
      <c r="K151" s="7">
        <v>0</v>
      </c>
      <c r="L151" s="34">
        <f t="shared" si="6"/>
        <v>310348.84504532022</v>
      </c>
      <c r="M151" s="7">
        <v>0</v>
      </c>
      <c r="N151" s="7">
        <v>0</v>
      </c>
      <c r="O151" s="7">
        <v>0</v>
      </c>
      <c r="P151" s="7">
        <v>0</v>
      </c>
      <c r="Q151" s="7">
        <v>0</v>
      </c>
      <c r="R151" s="34">
        <f t="shared" si="7"/>
        <v>0</v>
      </c>
      <c r="S151" s="49"/>
      <c r="T151" s="49"/>
      <c r="U151" s="49"/>
      <c r="V151" s="49"/>
    </row>
    <row r="152" spans="1:22">
      <c r="A152" s="8">
        <f t="shared" si="8"/>
        <v>140</v>
      </c>
      <c r="B152" s="7" t="s">
        <v>527</v>
      </c>
      <c r="C152" s="7" t="s">
        <v>18</v>
      </c>
      <c r="D152" s="7" t="s">
        <v>68</v>
      </c>
      <c r="E152" s="7" t="s">
        <v>245</v>
      </c>
      <c r="F152" s="28">
        <v>0</v>
      </c>
      <c r="G152" s="7">
        <v>0</v>
      </c>
      <c r="H152" s="7">
        <v>0</v>
      </c>
      <c r="I152" s="7">
        <v>44725.166717266788</v>
      </c>
      <c r="J152" s="7">
        <v>22022.8998043436</v>
      </c>
      <c r="K152" s="7">
        <v>0</v>
      </c>
      <c r="L152" s="34">
        <f t="shared" si="6"/>
        <v>66748.066521610395</v>
      </c>
      <c r="M152" s="7">
        <v>0</v>
      </c>
      <c r="N152" s="7">
        <v>0</v>
      </c>
      <c r="O152" s="7">
        <v>0</v>
      </c>
      <c r="P152" s="7">
        <v>0</v>
      </c>
      <c r="Q152" s="7">
        <v>0</v>
      </c>
      <c r="R152" s="34">
        <f t="shared" si="7"/>
        <v>0</v>
      </c>
      <c r="S152" s="49"/>
      <c r="T152" s="49"/>
      <c r="U152" s="49"/>
      <c r="V152" s="49"/>
    </row>
    <row r="153" spans="1:22">
      <c r="A153" s="8">
        <f t="shared" si="8"/>
        <v>141</v>
      </c>
      <c r="B153" s="7" t="s">
        <v>528</v>
      </c>
      <c r="C153" s="7" t="s">
        <v>18</v>
      </c>
      <c r="D153" s="7" t="s">
        <v>68</v>
      </c>
      <c r="E153" s="7" t="s">
        <v>245</v>
      </c>
      <c r="F153" s="28">
        <v>0</v>
      </c>
      <c r="G153" s="7">
        <v>0</v>
      </c>
      <c r="H153" s="7">
        <v>0</v>
      </c>
      <c r="I153" s="7">
        <v>0</v>
      </c>
      <c r="J153" s="7">
        <v>458.34437409184051</v>
      </c>
      <c r="K153" s="7">
        <v>0</v>
      </c>
      <c r="L153" s="34">
        <f t="shared" si="6"/>
        <v>458.34437409184051</v>
      </c>
      <c r="M153" s="7">
        <v>0</v>
      </c>
      <c r="N153" s="7">
        <v>0</v>
      </c>
      <c r="O153" s="7">
        <v>0</v>
      </c>
      <c r="P153" s="7">
        <v>0</v>
      </c>
      <c r="Q153" s="7">
        <v>0</v>
      </c>
      <c r="R153" s="34">
        <f t="shared" si="7"/>
        <v>0</v>
      </c>
      <c r="S153" s="49"/>
      <c r="T153" s="49"/>
      <c r="U153" s="49"/>
      <c r="V153" s="49"/>
    </row>
    <row r="154" spans="1:22">
      <c r="A154" s="8">
        <f t="shared" si="8"/>
        <v>142</v>
      </c>
      <c r="B154" s="7" t="s">
        <v>529</v>
      </c>
      <c r="C154" s="7" t="s">
        <v>18</v>
      </c>
      <c r="D154" s="7" t="s">
        <v>68</v>
      </c>
      <c r="E154" s="7" t="s">
        <v>245</v>
      </c>
      <c r="F154" s="28">
        <v>0</v>
      </c>
      <c r="G154" s="7">
        <v>0</v>
      </c>
      <c r="H154" s="7">
        <v>0</v>
      </c>
      <c r="I154" s="7">
        <v>0</v>
      </c>
      <c r="J154" s="7">
        <v>67569.954976391164</v>
      </c>
      <c r="K154" s="7">
        <v>0</v>
      </c>
      <c r="L154" s="34">
        <f t="shared" si="6"/>
        <v>67569.954976391164</v>
      </c>
      <c r="M154" s="7">
        <v>0</v>
      </c>
      <c r="N154" s="7">
        <v>0</v>
      </c>
      <c r="O154" s="7">
        <v>0</v>
      </c>
      <c r="P154" s="7">
        <v>0</v>
      </c>
      <c r="Q154" s="7">
        <v>0</v>
      </c>
      <c r="R154" s="34">
        <f t="shared" si="7"/>
        <v>0</v>
      </c>
      <c r="S154" s="49"/>
      <c r="T154" s="49"/>
      <c r="U154" s="49"/>
      <c r="V154" s="49"/>
    </row>
    <row r="155" spans="1:22">
      <c r="A155" s="8">
        <f t="shared" si="8"/>
        <v>143</v>
      </c>
      <c r="B155" s="7" t="s">
        <v>530</v>
      </c>
      <c r="C155" s="7" t="s">
        <v>18</v>
      </c>
      <c r="D155" s="7" t="s">
        <v>68</v>
      </c>
      <c r="E155" s="7" t="s">
        <v>245</v>
      </c>
      <c r="F155" s="28">
        <v>0</v>
      </c>
      <c r="G155" s="7">
        <v>0</v>
      </c>
      <c r="H155" s="7">
        <v>0</v>
      </c>
      <c r="I155" s="7">
        <v>0</v>
      </c>
      <c r="J155" s="7">
        <v>111589.81948692139</v>
      </c>
      <c r="K155" s="7">
        <v>0</v>
      </c>
      <c r="L155" s="34">
        <f t="shared" si="6"/>
        <v>111589.81948692139</v>
      </c>
      <c r="M155" s="7">
        <v>0</v>
      </c>
      <c r="N155" s="7">
        <v>0</v>
      </c>
      <c r="O155" s="7">
        <v>0</v>
      </c>
      <c r="P155" s="7">
        <v>0</v>
      </c>
      <c r="Q155" s="7">
        <v>0</v>
      </c>
      <c r="R155" s="34">
        <f t="shared" si="7"/>
        <v>0</v>
      </c>
      <c r="S155" s="49"/>
      <c r="T155" s="49"/>
      <c r="U155" s="49"/>
      <c r="V155" s="49"/>
    </row>
    <row r="156" spans="1:22">
      <c r="A156" s="8">
        <f t="shared" si="8"/>
        <v>144</v>
      </c>
      <c r="B156" s="7" t="s">
        <v>531</v>
      </c>
      <c r="C156" s="7" t="s">
        <v>18</v>
      </c>
      <c r="D156" s="7" t="s">
        <v>68</v>
      </c>
      <c r="E156" s="7" t="s">
        <v>245</v>
      </c>
      <c r="F156" s="28">
        <v>0</v>
      </c>
      <c r="G156" s="7">
        <v>0</v>
      </c>
      <c r="H156" s="7">
        <v>0</v>
      </c>
      <c r="I156" s="7">
        <v>303211.38191</v>
      </c>
      <c r="J156" s="7">
        <v>3462.8799999999997</v>
      </c>
      <c r="K156" s="7">
        <v>0</v>
      </c>
      <c r="L156" s="34">
        <f t="shared" si="6"/>
        <v>306674.26191</v>
      </c>
      <c r="M156" s="7">
        <v>0</v>
      </c>
      <c r="N156" s="7">
        <v>0</v>
      </c>
      <c r="O156" s="7">
        <v>0</v>
      </c>
      <c r="P156" s="7">
        <v>0</v>
      </c>
      <c r="Q156" s="7">
        <v>0</v>
      </c>
      <c r="R156" s="34">
        <f t="shared" si="7"/>
        <v>0</v>
      </c>
      <c r="S156" s="49"/>
      <c r="T156" s="49"/>
      <c r="U156" s="49"/>
      <c r="V156" s="49"/>
    </row>
    <row r="157" spans="1:22">
      <c r="A157" s="8">
        <f t="shared" si="8"/>
        <v>145</v>
      </c>
      <c r="B157" s="7" t="s">
        <v>532</v>
      </c>
      <c r="C157" s="7" t="s">
        <v>18</v>
      </c>
      <c r="D157" s="7" t="s">
        <v>68</v>
      </c>
      <c r="E157" s="7" t="s">
        <v>245</v>
      </c>
      <c r="F157" s="28">
        <v>0</v>
      </c>
      <c r="G157" s="7">
        <v>65362.018908852959</v>
      </c>
      <c r="H157" s="7">
        <v>895833.23438823572</v>
      </c>
      <c r="I157" s="7">
        <v>79250.174489848083</v>
      </c>
      <c r="J157" s="7">
        <v>0</v>
      </c>
      <c r="K157" s="7">
        <v>0</v>
      </c>
      <c r="L157" s="34">
        <f t="shared" si="6"/>
        <v>1040445.4277869368</v>
      </c>
      <c r="M157" s="7">
        <v>0</v>
      </c>
      <c r="N157" s="7">
        <v>0</v>
      </c>
      <c r="O157" s="7">
        <v>0</v>
      </c>
      <c r="P157" s="7">
        <v>0</v>
      </c>
      <c r="Q157" s="7">
        <v>0</v>
      </c>
      <c r="R157" s="34">
        <f t="shared" si="7"/>
        <v>0</v>
      </c>
      <c r="S157" s="49"/>
      <c r="T157" s="49"/>
      <c r="U157" s="49"/>
      <c r="V157" s="49"/>
    </row>
    <row r="158" spans="1:22">
      <c r="A158" s="8">
        <f t="shared" ref="A158:A204" si="9">IF(B158=0,,A157+1)</f>
        <v>146</v>
      </c>
      <c r="B158" s="7" t="s">
        <v>533</v>
      </c>
      <c r="C158" s="7" t="s">
        <v>18</v>
      </c>
      <c r="D158" s="7" t="s">
        <v>68</v>
      </c>
      <c r="E158" s="7" t="s">
        <v>245</v>
      </c>
      <c r="F158" s="28">
        <v>0</v>
      </c>
      <c r="G158" s="7">
        <v>806330.32735472836</v>
      </c>
      <c r="H158" s="7">
        <v>1986550.9701373517</v>
      </c>
      <c r="I158" s="7">
        <v>2564771.5454456266</v>
      </c>
      <c r="J158" s="7">
        <v>1771.8758814397704</v>
      </c>
      <c r="K158" s="7">
        <v>0</v>
      </c>
      <c r="L158" s="34">
        <f t="shared" si="6"/>
        <v>5359424.718819146</v>
      </c>
      <c r="M158" s="7">
        <v>0</v>
      </c>
      <c r="N158" s="7">
        <v>0</v>
      </c>
      <c r="O158" s="7">
        <v>0</v>
      </c>
      <c r="P158" s="7">
        <v>0</v>
      </c>
      <c r="Q158" s="7">
        <v>0</v>
      </c>
      <c r="R158" s="34">
        <f t="shared" si="7"/>
        <v>0</v>
      </c>
      <c r="S158" s="49"/>
      <c r="T158" s="49"/>
      <c r="U158" s="49"/>
      <c r="V158" s="49"/>
    </row>
    <row r="159" spans="1:22">
      <c r="A159" s="8">
        <f t="shared" si="9"/>
        <v>147</v>
      </c>
      <c r="B159" s="7" t="s">
        <v>534</v>
      </c>
      <c r="C159" s="7" t="s">
        <v>18</v>
      </c>
      <c r="D159" s="7" t="s">
        <v>68</v>
      </c>
      <c r="E159" s="7" t="s">
        <v>245</v>
      </c>
      <c r="F159" s="28">
        <v>0</v>
      </c>
      <c r="G159" s="7">
        <v>0</v>
      </c>
      <c r="H159" s="7">
        <v>0</v>
      </c>
      <c r="I159" s="7">
        <v>104729.08412195355</v>
      </c>
      <c r="J159" s="7">
        <v>325950.51318549167</v>
      </c>
      <c r="K159" s="7">
        <v>512309</v>
      </c>
      <c r="L159" s="34">
        <f t="shared" si="6"/>
        <v>942988.59730744525</v>
      </c>
      <c r="M159" s="7">
        <v>0</v>
      </c>
      <c r="N159" s="7">
        <v>0</v>
      </c>
      <c r="O159" s="7">
        <v>0</v>
      </c>
      <c r="P159" s="7">
        <v>0</v>
      </c>
      <c r="Q159" s="7">
        <v>0</v>
      </c>
      <c r="R159" s="34">
        <f t="shared" si="7"/>
        <v>0</v>
      </c>
      <c r="S159" s="49"/>
      <c r="T159" s="49"/>
      <c r="U159" s="49"/>
      <c r="V159" s="49"/>
    </row>
    <row r="160" spans="1:22">
      <c r="A160" s="8">
        <f t="shared" si="9"/>
        <v>148</v>
      </c>
      <c r="B160" s="7" t="s">
        <v>535</v>
      </c>
      <c r="C160" s="7" t="s">
        <v>18</v>
      </c>
      <c r="D160" s="7" t="s">
        <v>68</v>
      </c>
      <c r="E160" s="7" t="s">
        <v>245</v>
      </c>
      <c r="F160" s="28">
        <v>0</v>
      </c>
      <c r="G160" s="7">
        <v>0</v>
      </c>
      <c r="H160" s="7">
        <v>0</v>
      </c>
      <c r="I160" s="7">
        <v>0</v>
      </c>
      <c r="J160" s="7">
        <v>42640.345464593382</v>
      </c>
      <c r="K160" s="7">
        <v>0</v>
      </c>
      <c r="L160" s="34">
        <f t="shared" si="6"/>
        <v>42640.345464593382</v>
      </c>
      <c r="M160" s="7">
        <v>0</v>
      </c>
      <c r="N160" s="7">
        <v>0</v>
      </c>
      <c r="O160" s="7">
        <v>0</v>
      </c>
      <c r="P160" s="7">
        <v>0</v>
      </c>
      <c r="Q160" s="7">
        <v>0</v>
      </c>
      <c r="R160" s="34">
        <f t="shared" si="7"/>
        <v>0</v>
      </c>
      <c r="S160" s="49"/>
      <c r="T160" s="49"/>
      <c r="U160" s="49"/>
      <c r="V160" s="49"/>
    </row>
    <row r="161" spans="1:22">
      <c r="A161" s="8">
        <f t="shared" si="9"/>
        <v>149</v>
      </c>
      <c r="B161" s="7" t="s">
        <v>536</v>
      </c>
      <c r="C161" s="7" t="s">
        <v>18</v>
      </c>
      <c r="D161" s="7" t="s">
        <v>68</v>
      </c>
      <c r="E161" s="7" t="s">
        <v>245</v>
      </c>
      <c r="F161" s="28">
        <v>0</v>
      </c>
      <c r="G161" s="7">
        <v>0</v>
      </c>
      <c r="H161" s="7">
        <v>0</v>
      </c>
      <c r="I161" s="7">
        <v>0</v>
      </c>
      <c r="J161" s="7">
        <v>160167.17376535895</v>
      </c>
      <c r="K161" s="7">
        <v>0</v>
      </c>
      <c r="L161" s="34">
        <f t="shared" si="6"/>
        <v>160167.17376535895</v>
      </c>
      <c r="M161" s="7">
        <v>0</v>
      </c>
      <c r="N161" s="7">
        <v>0</v>
      </c>
      <c r="O161" s="7">
        <v>0</v>
      </c>
      <c r="P161" s="7">
        <v>0</v>
      </c>
      <c r="Q161" s="7">
        <v>0</v>
      </c>
      <c r="R161" s="34">
        <f t="shared" si="7"/>
        <v>0</v>
      </c>
      <c r="S161" s="49"/>
      <c r="T161" s="49"/>
      <c r="U161" s="49"/>
      <c r="V161" s="49"/>
    </row>
    <row r="162" spans="1:22">
      <c r="A162" s="8">
        <f t="shared" si="9"/>
        <v>150</v>
      </c>
      <c r="B162" s="7" t="s">
        <v>537</v>
      </c>
      <c r="C162" s="7" t="s">
        <v>18</v>
      </c>
      <c r="D162" s="7" t="s">
        <v>68</v>
      </c>
      <c r="E162" s="7" t="s">
        <v>245</v>
      </c>
      <c r="F162" s="28">
        <v>0</v>
      </c>
      <c r="G162" s="7">
        <v>0</v>
      </c>
      <c r="H162" s="7">
        <v>0</v>
      </c>
      <c r="I162" s="7">
        <v>0</v>
      </c>
      <c r="J162" s="7">
        <v>10956.523552395736</v>
      </c>
      <c r="K162" s="7">
        <v>0</v>
      </c>
      <c r="L162" s="34">
        <f t="shared" si="6"/>
        <v>10956.523552395736</v>
      </c>
      <c r="M162" s="7">
        <v>0</v>
      </c>
      <c r="N162" s="7">
        <v>0</v>
      </c>
      <c r="O162" s="7">
        <v>0</v>
      </c>
      <c r="P162" s="7">
        <v>0</v>
      </c>
      <c r="Q162" s="7">
        <v>0</v>
      </c>
      <c r="R162" s="34">
        <f t="shared" si="7"/>
        <v>0</v>
      </c>
      <c r="S162" s="49"/>
      <c r="T162" s="49"/>
      <c r="U162" s="49"/>
      <c r="V162" s="49"/>
    </row>
    <row r="163" spans="1:22">
      <c r="A163" s="8">
        <f t="shared" si="9"/>
        <v>151</v>
      </c>
      <c r="B163" s="7" t="s">
        <v>538</v>
      </c>
      <c r="C163" s="7" t="s">
        <v>18</v>
      </c>
      <c r="D163" s="7" t="s">
        <v>68</v>
      </c>
      <c r="E163" s="7" t="s">
        <v>245</v>
      </c>
      <c r="F163" s="28">
        <v>0</v>
      </c>
      <c r="G163" s="7">
        <v>0</v>
      </c>
      <c r="H163" s="7">
        <v>0</v>
      </c>
      <c r="I163" s="7">
        <v>0</v>
      </c>
      <c r="J163" s="7">
        <v>3457.1067450647274</v>
      </c>
      <c r="K163" s="7">
        <v>0</v>
      </c>
      <c r="L163" s="34">
        <f t="shared" si="6"/>
        <v>3457.1067450647274</v>
      </c>
      <c r="M163" s="7">
        <v>0</v>
      </c>
      <c r="N163" s="7">
        <v>0</v>
      </c>
      <c r="O163" s="7">
        <v>0</v>
      </c>
      <c r="P163" s="7">
        <v>0</v>
      </c>
      <c r="Q163" s="7">
        <v>0</v>
      </c>
      <c r="R163" s="34">
        <f t="shared" si="7"/>
        <v>0</v>
      </c>
      <c r="S163" s="49"/>
      <c r="T163" s="49"/>
      <c r="U163" s="49"/>
      <c r="V163" s="49"/>
    </row>
    <row r="164" spans="1:22">
      <c r="A164" s="8">
        <f t="shared" si="9"/>
        <v>152</v>
      </c>
      <c r="B164" s="7" t="s">
        <v>539</v>
      </c>
      <c r="C164" s="7" t="s">
        <v>18</v>
      </c>
      <c r="D164" s="7" t="s">
        <v>68</v>
      </c>
      <c r="E164" s="7" t="s">
        <v>245</v>
      </c>
      <c r="F164" s="28">
        <v>0</v>
      </c>
      <c r="G164" s="7">
        <v>0</v>
      </c>
      <c r="H164" s="7">
        <v>0</v>
      </c>
      <c r="I164" s="7">
        <v>0</v>
      </c>
      <c r="J164" s="7">
        <v>185722.39660841541</v>
      </c>
      <c r="K164" s="7">
        <v>0</v>
      </c>
      <c r="L164" s="34">
        <f t="shared" si="6"/>
        <v>185722.39660841541</v>
      </c>
      <c r="M164" s="7">
        <v>0</v>
      </c>
      <c r="N164" s="7">
        <v>0</v>
      </c>
      <c r="O164" s="7">
        <v>0</v>
      </c>
      <c r="P164" s="7">
        <v>0</v>
      </c>
      <c r="Q164" s="7">
        <v>0</v>
      </c>
      <c r="R164" s="34">
        <f t="shared" si="7"/>
        <v>0</v>
      </c>
      <c r="S164" s="49"/>
      <c r="T164" s="49"/>
      <c r="U164" s="49"/>
      <c r="V164" s="49"/>
    </row>
    <row r="165" spans="1:22">
      <c r="A165" s="8">
        <f>IF(B165=0,,A164+1)</f>
        <v>153</v>
      </c>
      <c r="B165" s="7" t="s">
        <v>540</v>
      </c>
      <c r="C165" s="7" t="s">
        <v>18</v>
      </c>
      <c r="D165" s="7" t="s">
        <v>68</v>
      </c>
      <c r="E165" s="7" t="s">
        <v>245</v>
      </c>
      <c r="F165" s="28">
        <v>0</v>
      </c>
      <c r="G165" s="7">
        <v>1751.8135323517856</v>
      </c>
      <c r="H165" s="7">
        <v>0</v>
      </c>
      <c r="I165" s="7">
        <v>0</v>
      </c>
      <c r="J165" s="7">
        <v>0</v>
      </c>
      <c r="K165" s="7">
        <v>0</v>
      </c>
      <c r="L165" s="34">
        <f t="shared" si="6"/>
        <v>1751.8135323517856</v>
      </c>
      <c r="M165" s="7">
        <v>0</v>
      </c>
      <c r="N165" s="7">
        <v>0</v>
      </c>
      <c r="O165" s="7">
        <v>0</v>
      </c>
      <c r="P165" s="7">
        <v>0</v>
      </c>
      <c r="Q165" s="7">
        <v>0</v>
      </c>
      <c r="R165" s="34">
        <f t="shared" si="7"/>
        <v>0</v>
      </c>
      <c r="S165" s="49"/>
      <c r="T165" s="49"/>
      <c r="U165" s="49"/>
      <c r="V165" s="49"/>
    </row>
    <row r="166" spans="1:22">
      <c r="A166" s="8">
        <f t="shared" si="9"/>
        <v>154</v>
      </c>
      <c r="B166" s="7" t="s">
        <v>541</v>
      </c>
      <c r="C166" s="7" t="s">
        <v>18</v>
      </c>
      <c r="D166" s="7" t="s">
        <v>68</v>
      </c>
      <c r="E166" s="7" t="s">
        <v>245</v>
      </c>
      <c r="F166" s="28">
        <v>0</v>
      </c>
      <c r="G166" s="7">
        <v>0</v>
      </c>
      <c r="H166" s="7">
        <v>22811.977256227234</v>
      </c>
      <c r="I166" s="7">
        <v>27279.57947559754</v>
      </c>
      <c r="J166" s="7">
        <v>28375.380858363464</v>
      </c>
      <c r="K166" s="7">
        <v>0</v>
      </c>
      <c r="L166" s="34">
        <f t="shared" si="6"/>
        <v>78466.937590188245</v>
      </c>
      <c r="M166" s="7">
        <v>0</v>
      </c>
      <c r="N166" s="7">
        <v>0</v>
      </c>
      <c r="O166" s="7">
        <v>0</v>
      </c>
      <c r="P166" s="7">
        <v>0</v>
      </c>
      <c r="Q166" s="7">
        <v>0</v>
      </c>
      <c r="R166" s="34">
        <f t="shared" si="7"/>
        <v>0</v>
      </c>
      <c r="S166" s="49"/>
      <c r="T166" s="49"/>
      <c r="U166" s="49"/>
      <c r="V166" s="49"/>
    </row>
    <row r="167" spans="1:22">
      <c r="A167" s="8">
        <f t="shared" si="9"/>
        <v>155</v>
      </c>
      <c r="B167" s="7" t="s">
        <v>542</v>
      </c>
      <c r="C167" s="7" t="s">
        <v>18</v>
      </c>
      <c r="D167" s="7" t="s">
        <v>68</v>
      </c>
      <c r="E167" s="7" t="s">
        <v>245</v>
      </c>
      <c r="F167" s="28">
        <v>0</v>
      </c>
      <c r="G167" s="7">
        <v>5453.1937780163908</v>
      </c>
      <c r="H167" s="7">
        <v>0</v>
      </c>
      <c r="I167" s="7">
        <v>0</v>
      </c>
      <c r="J167" s="7">
        <v>0</v>
      </c>
      <c r="K167" s="7">
        <v>0</v>
      </c>
      <c r="L167" s="34">
        <f t="shared" si="6"/>
        <v>5453.1937780163908</v>
      </c>
      <c r="M167" s="7">
        <v>0</v>
      </c>
      <c r="N167" s="7">
        <v>0</v>
      </c>
      <c r="O167" s="7">
        <v>0</v>
      </c>
      <c r="P167" s="7">
        <v>0</v>
      </c>
      <c r="Q167" s="7">
        <v>0</v>
      </c>
      <c r="R167" s="34">
        <f t="shared" si="7"/>
        <v>0</v>
      </c>
      <c r="S167" s="49"/>
      <c r="T167" s="49"/>
      <c r="U167" s="49"/>
      <c r="V167" s="49"/>
    </row>
    <row r="168" spans="1:22">
      <c r="A168" s="8">
        <f t="shared" si="9"/>
        <v>156</v>
      </c>
      <c r="B168" s="7" t="s">
        <v>543</v>
      </c>
      <c r="C168" s="7" t="s">
        <v>18</v>
      </c>
      <c r="D168" s="7" t="s">
        <v>68</v>
      </c>
      <c r="E168" s="7" t="s">
        <v>245</v>
      </c>
      <c r="F168" s="28">
        <v>0</v>
      </c>
      <c r="G168" s="7">
        <v>7605.640606611456</v>
      </c>
      <c r="H168" s="7">
        <v>4061.9410956166503</v>
      </c>
      <c r="I168" s="7">
        <v>0</v>
      </c>
      <c r="J168" s="7">
        <v>0</v>
      </c>
      <c r="K168" s="7">
        <v>0</v>
      </c>
      <c r="L168" s="34">
        <f t="shared" si="6"/>
        <v>11667.581702228106</v>
      </c>
      <c r="M168" s="7">
        <v>0</v>
      </c>
      <c r="N168" s="7">
        <v>0</v>
      </c>
      <c r="O168" s="7">
        <v>0</v>
      </c>
      <c r="P168" s="7">
        <v>0</v>
      </c>
      <c r="Q168" s="7">
        <v>0</v>
      </c>
      <c r="R168" s="34">
        <f t="shared" si="7"/>
        <v>0</v>
      </c>
      <c r="S168" s="49"/>
      <c r="T168" s="49"/>
      <c r="U168" s="49"/>
      <c r="V168" s="49"/>
    </row>
    <row r="169" spans="1:22">
      <c r="A169" s="8">
        <f t="shared" si="9"/>
        <v>157</v>
      </c>
      <c r="B169" s="7" t="s">
        <v>544</v>
      </c>
      <c r="C169" s="7" t="s">
        <v>18</v>
      </c>
      <c r="D169" s="7" t="s">
        <v>68</v>
      </c>
      <c r="E169" s="7" t="s">
        <v>245</v>
      </c>
      <c r="F169" s="28">
        <v>0</v>
      </c>
      <c r="G169" s="7">
        <v>33318.381439835313</v>
      </c>
      <c r="H169" s="7">
        <v>2571.9178980898232</v>
      </c>
      <c r="I169" s="7">
        <v>0</v>
      </c>
      <c r="J169" s="7">
        <v>0</v>
      </c>
      <c r="K169" s="7">
        <v>0</v>
      </c>
      <c r="L169" s="34">
        <f t="shared" si="6"/>
        <v>35890.299337925135</v>
      </c>
      <c r="M169" s="7">
        <v>0</v>
      </c>
      <c r="N169" s="7">
        <v>0</v>
      </c>
      <c r="O169" s="7">
        <v>0</v>
      </c>
      <c r="P169" s="7">
        <v>0</v>
      </c>
      <c r="Q169" s="7">
        <v>0</v>
      </c>
      <c r="R169" s="34">
        <f t="shared" si="7"/>
        <v>0</v>
      </c>
      <c r="S169" s="49"/>
      <c r="T169" s="49"/>
      <c r="U169" s="49"/>
      <c r="V169" s="49"/>
    </row>
    <row r="170" spans="1:22">
      <c r="A170" s="8">
        <f t="shared" si="9"/>
        <v>158</v>
      </c>
      <c r="B170" s="7" t="s">
        <v>545</v>
      </c>
      <c r="C170" s="7" t="s">
        <v>18</v>
      </c>
      <c r="D170" s="7" t="s">
        <v>68</v>
      </c>
      <c r="E170" s="7" t="s">
        <v>245</v>
      </c>
      <c r="F170" s="28">
        <v>0</v>
      </c>
      <c r="G170" s="7">
        <v>9285.9184238807466</v>
      </c>
      <c r="H170" s="7">
        <v>12608.936474957311</v>
      </c>
      <c r="I170" s="7">
        <v>0</v>
      </c>
      <c r="J170" s="7">
        <v>0</v>
      </c>
      <c r="K170" s="7">
        <v>0</v>
      </c>
      <c r="L170" s="34">
        <f t="shared" si="6"/>
        <v>21894.854898838057</v>
      </c>
      <c r="M170" s="7">
        <v>0</v>
      </c>
      <c r="N170" s="7">
        <v>0</v>
      </c>
      <c r="O170" s="7">
        <v>0</v>
      </c>
      <c r="P170" s="7">
        <v>0</v>
      </c>
      <c r="Q170" s="7">
        <v>0</v>
      </c>
      <c r="R170" s="34">
        <f t="shared" si="7"/>
        <v>0</v>
      </c>
      <c r="S170" s="49"/>
      <c r="T170" s="49"/>
      <c r="U170" s="49"/>
      <c r="V170" s="49"/>
    </row>
    <row r="171" spans="1:22">
      <c r="A171" s="8">
        <f t="shared" si="9"/>
        <v>159</v>
      </c>
      <c r="B171" s="7" t="s">
        <v>546</v>
      </c>
      <c r="C171" s="7" t="s">
        <v>18</v>
      </c>
      <c r="D171" s="7" t="s">
        <v>68</v>
      </c>
      <c r="E171" s="7" t="s">
        <v>245</v>
      </c>
      <c r="F171" s="28">
        <v>0</v>
      </c>
      <c r="G171" s="7">
        <v>135912.92647934036</v>
      </c>
      <c r="H171" s="7">
        <v>98899.212200325448</v>
      </c>
      <c r="I171" s="7">
        <v>0</v>
      </c>
      <c r="J171" s="7">
        <v>0</v>
      </c>
      <c r="K171" s="7">
        <v>0</v>
      </c>
      <c r="L171" s="34">
        <f t="shared" si="6"/>
        <v>234812.1386796658</v>
      </c>
      <c r="M171" s="7">
        <v>0</v>
      </c>
      <c r="N171" s="7">
        <v>0</v>
      </c>
      <c r="O171" s="7">
        <v>0</v>
      </c>
      <c r="P171" s="7">
        <v>0</v>
      </c>
      <c r="Q171" s="7">
        <v>0</v>
      </c>
      <c r="R171" s="34">
        <f t="shared" si="7"/>
        <v>0</v>
      </c>
      <c r="S171" s="49"/>
      <c r="T171" s="49"/>
      <c r="U171" s="49"/>
      <c r="V171" s="49"/>
    </row>
    <row r="172" spans="1:22">
      <c r="A172" s="8">
        <f t="shared" si="9"/>
        <v>160</v>
      </c>
      <c r="B172" s="7" t="s">
        <v>547</v>
      </c>
      <c r="C172" s="7" t="s">
        <v>18</v>
      </c>
      <c r="D172" s="7" t="s">
        <v>68</v>
      </c>
      <c r="E172" s="7" t="s">
        <v>245</v>
      </c>
      <c r="F172" s="28">
        <v>0</v>
      </c>
      <c r="G172" s="7">
        <v>2637.3632629831268</v>
      </c>
      <c r="H172" s="7">
        <v>0</v>
      </c>
      <c r="I172" s="7">
        <v>0</v>
      </c>
      <c r="J172" s="7">
        <v>0</v>
      </c>
      <c r="K172" s="7">
        <v>0</v>
      </c>
      <c r="L172" s="34">
        <f t="shared" si="6"/>
        <v>2637.3632629831268</v>
      </c>
      <c r="M172" s="7">
        <v>0</v>
      </c>
      <c r="N172" s="7">
        <v>0</v>
      </c>
      <c r="O172" s="7">
        <v>0</v>
      </c>
      <c r="P172" s="7">
        <v>0</v>
      </c>
      <c r="Q172" s="7">
        <v>0</v>
      </c>
      <c r="R172" s="34">
        <f t="shared" si="7"/>
        <v>0</v>
      </c>
      <c r="S172" s="49"/>
      <c r="T172" s="49"/>
      <c r="U172" s="49"/>
      <c r="V172" s="49"/>
    </row>
    <row r="173" spans="1:22">
      <c r="A173" s="8">
        <f t="shared" si="9"/>
        <v>161</v>
      </c>
      <c r="B173" s="7" t="s">
        <v>548</v>
      </c>
      <c r="C173" s="7" t="s">
        <v>18</v>
      </c>
      <c r="D173" s="7" t="s">
        <v>68</v>
      </c>
      <c r="E173" s="7" t="s">
        <v>245</v>
      </c>
      <c r="F173" s="28">
        <v>0</v>
      </c>
      <c r="G173" s="7">
        <v>0</v>
      </c>
      <c r="H173" s="7">
        <v>2091.1817613123344</v>
      </c>
      <c r="I173" s="7">
        <v>85100.782629050605</v>
      </c>
      <c r="J173" s="7">
        <v>154249.18346424162</v>
      </c>
      <c r="K173" s="7">
        <v>0</v>
      </c>
      <c r="L173" s="34">
        <f t="shared" si="6"/>
        <v>241441.14785460455</v>
      </c>
      <c r="M173" s="7">
        <v>0</v>
      </c>
      <c r="N173" s="7">
        <v>0</v>
      </c>
      <c r="O173" s="7">
        <v>0</v>
      </c>
      <c r="P173" s="7">
        <v>0</v>
      </c>
      <c r="Q173" s="7">
        <v>0</v>
      </c>
      <c r="R173" s="34">
        <f t="shared" si="7"/>
        <v>0</v>
      </c>
      <c r="S173" s="49"/>
      <c r="T173" s="49"/>
      <c r="U173" s="49"/>
      <c r="V173" s="49"/>
    </row>
    <row r="174" spans="1:22">
      <c r="A174" s="8">
        <f t="shared" si="9"/>
        <v>162</v>
      </c>
      <c r="B174" s="7" t="s">
        <v>549</v>
      </c>
      <c r="C174" s="7" t="s">
        <v>18</v>
      </c>
      <c r="D174" s="7" t="s">
        <v>68</v>
      </c>
      <c r="E174" s="7" t="s">
        <v>245</v>
      </c>
      <c r="F174" s="28">
        <v>0</v>
      </c>
      <c r="G174" s="7">
        <v>0</v>
      </c>
      <c r="H174" s="7">
        <v>0</v>
      </c>
      <c r="I174" s="7">
        <v>37193.70622204207</v>
      </c>
      <c r="J174" s="7">
        <v>61169.950185518828</v>
      </c>
      <c r="K174" s="7">
        <v>0</v>
      </c>
      <c r="L174" s="34">
        <f t="shared" si="6"/>
        <v>98363.656407560891</v>
      </c>
      <c r="M174" s="7">
        <v>0</v>
      </c>
      <c r="N174" s="7">
        <v>0</v>
      </c>
      <c r="O174" s="7">
        <v>0</v>
      </c>
      <c r="P174" s="7">
        <v>0</v>
      </c>
      <c r="Q174" s="7">
        <v>0</v>
      </c>
      <c r="R174" s="34">
        <f t="shared" si="7"/>
        <v>0</v>
      </c>
      <c r="S174" s="49"/>
      <c r="T174" s="49"/>
      <c r="U174" s="49"/>
      <c r="V174" s="49"/>
    </row>
    <row r="175" spans="1:22">
      <c r="A175" s="8">
        <f t="shared" si="9"/>
        <v>163</v>
      </c>
      <c r="B175" s="7" t="s">
        <v>550</v>
      </c>
      <c r="C175" s="7" t="s">
        <v>18</v>
      </c>
      <c r="D175" s="7" t="s">
        <v>68</v>
      </c>
      <c r="E175" s="7" t="s">
        <v>245</v>
      </c>
      <c r="F175" s="28">
        <v>0</v>
      </c>
      <c r="G175" s="7">
        <v>0</v>
      </c>
      <c r="H175" s="7">
        <v>0</v>
      </c>
      <c r="I175" s="7">
        <v>0</v>
      </c>
      <c r="J175" s="7">
        <v>19777.140300860367</v>
      </c>
      <c r="K175" s="7">
        <v>0</v>
      </c>
      <c r="L175" s="34">
        <f t="shared" si="6"/>
        <v>19777.140300860367</v>
      </c>
      <c r="M175" s="7">
        <v>0</v>
      </c>
      <c r="N175" s="7">
        <v>0</v>
      </c>
      <c r="O175" s="7">
        <v>0</v>
      </c>
      <c r="P175" s="7">
        <v>0</v>
      </c>
      <c r="Q175" s="7">
        <v>0</v>
      </c>
      <c r="R175" s="34">
        <f t="shared" si="7"/>
        <v>0</v>
      </c>
      <c r="S175" s="49"/>
      <c r="T175" s="49"/>
      <c r="U175" s="49"/>
      <c r="V175" s="49"/>
    </row>
    <row r="176" spans="1:22">
      <c r="A176" s="8">
        <f t="shared" si="9"/>
        <v>164</v>
      </c>
      <c r="B176" s="7" t="s">
        <v>551</v>
      </c>
      <c r="C176" s="7" t="s">
        <v>18</v>
      </c>
      <c r="D176" s="7" t="s">
        <v>68</v>
      </c>
      <c r="E176" s="7" t="s">
        <v>245</v>
      </c>
      <c r="F176" s="28">
        <v>0</v>
      </c>
      <c r="G176" s="7">
        <v>0</v>
      </c>
      <c r="H176" s="7">
        <v>0</v>
      </c>
      <c r="I176" s="7">
        <v>0</v>
      </c>
      <c r="J176" s="7">
        <v>4246.8421758681179</v>
      </c>
      <c r="K176" s="7">
        <v>0</v>
      </c>
      <c r="L176" s="34">
        <f t="shared" si="6"/>
        <v>4246.8421758681179</v>
      </c>
      <c r="M176" s="7">
        <v>0</v>
      </c>
      <c r="N176" s="7">
        <v>0</v>
      </c>
      <c r="O176" s="7">
        <v>0</v>
      </c>
      <c r="P176" s="7">
        <v>0</v>
      </c>
      <c r="Q176" s="7">
        <v>0</v>
      </c>
      <c r="R176" s="34">
        <f t="shared" si="7"/>
        <v>0</v>
      </c>
      <c r="S176" s="49"/>
      <c r="T176" s="49"/>
      <c r="U176" s="49"/>
      <c r="V176" s="49"/>
    </row>
    <row r="177" spans="1:22">
      <c r="A177" s="8">
        <f t="shared" si="9"/>
        <v>165</v>
      </c>
      <c r="B177" s="7" t="s">
        <v>552</v>
      </c>
      <c r="C177" s="7" t="s">
        <v>18</v>
      </c>
      <c r="D177" s="7" t="s">
        <v>68</v>
      </c>
      <c r="E177" s="7" t="s">
        <v>245</v>
      </c>
      <c r="F177" s="28">
        <v>0</v>
      </c>
      <c r="G177" s="7">
        <v>0</v>
      </c>
      <c r="H177" s="7">
        <v>0</v>
      </c>
      <c r="I177" s="7">
        <v>0</v>
      </c>
      <c r="J177" s="7">
        <v>4887.8164925673827</v>
      </c>
      <c r="K177" s="7">
        <v>0</v>
      </c>
      <c r="L177" s="34">
        <f t="shared" si="6"/>
        <v>4887.8164925673827</v>
      </c>
      <c r="M177" s="7">
        <v>0</v>
      </c>
      <c r="N177" s="7">
        <v>0</v>
      </c>
      <c r="O177" s="7">
        <v>0</v>
      </c>
      <c r="P177" s="7">
        <v>0</v>
      </c>
      <c r="Q177" s="7">
        <v>0</v>
      </c>
      <c r="R177" s="34">
        <f t="shared" si="7"/>
        <v>0</v>
      </c>
      <c r="S177" s="49"/>
      <c r="T177" s="49"/>
      <c r="U177" s="49"/>
      <c r="V177" s="49"/>
    </row>
    <row r="178" spans="1:22">
      <c r="A178" s="8">
        <f t="shared" si="9"/>
        <v>166</v>
      </c>
      <c r="B178" s="7" t="s">
        <v>553</v>
      </c>
      <c r="C178" s="7" t="s">
        <v>18</v>
      </c>
      <c r="D178" s="7" t="s">
        <v>68</v>
      </c>
      <c r="E178" s="7" t="s">
        <v>245</v>
      </c>
      <c r="F178" s="28">
        <v>0</v>
      </c>
      <c r="G178" s="7">
        <v>0</v>
      </c>
      <c r="H178" s="7">
        <v>0</v>
      </c>
      <c r="I178" s="7">
        <v>0</v>
      </c>
      <c r="J178" s="7">
        <v>295817.78493999992</v>
      </c>
      <c r="K178" s="7">
        <v>0</v>
      </c>
      <c r="L178" s="34">
        <f t="shared" si="6"/>
        <v>295817.78493999992</v>
      </c>
      <c r="M178" s="7">
        <v>0</v>
      </c>
      <c r="N178" s="7">
        <v>0</v>
      </c>
      <c r="O178" s="7">
        <v>0</v>
      </c>
      <c r="P178" s="7">
        <v>0</v>
      </c>
      <c r="Q178" s="7">
        <v>0</v>
      </c>
      <c r="R178" s="34">
        <f t="shared" si="7"/>
        <v>0</v>
      </c>
      <c r="S178" s="49"/>
      <c r="T178" s="49"/>
      <c r="U178" s="49"/>
      <c r="V178" s="49"/>
    </row>
    <row r="179" spans="1:22">
      <c r="A179" s="8">
        <f t="shared" si="9"/>
        <v>167</v>
      </c>
      <c r="B179" s="7" t="s">
        <v>554</v>
      </c>
      <c r="C179" s="7" t="s">
        <v>18</v>
      </c>
      <c r="D179" s="7" t="s">
        <v>68</v>
      </c>
      <c r="E179" s="7" t="s">
        <v>245</v>
      </c>
      <c r="F179" s="28">
        <v>0</v>
      </c>
      <c r="G179" s="7">
        <v>0</v>
      </c>
      <c r="H179" s="7">
        <v>-26601</v>
      </c>
      <c r="I179" s="7">
        <v>23200</v>
      </c>
      <c r="J179" s="7">
        <v>-178445</v>
      </c>
      <c r="K179" s="7">
        <v>0</v>
      </c>
      <c r="L179" s="34">
        <f t="shared" si="6"/>
        <v>-181846</v>
      </c>
      <c r="M179" s="7">
        <v>0</v>
      </c>
      <c r="N179" s="7">
        <v>0</v>
      </c>
      <c r="O179" s="7">
        <v>0</v>
      </c>
      <c r="P179" s="7">
        <v>0</v>
      </c>
      <c r="Q179" s="7">
        <v>0</v>
      </c>
      <c r="R179" s="34">
        <f t="shared" si="7"/>
        <v>0</v>
      </c>
      <c r="S179" s="49"/>
      <c r="T179" s="49"/>
      <c r="U179" s="49"/>
      <c r="V179" s="49"/>
    </row>
    <row r="180" spans="1:22">
      <c r="A180" s="8">
        <f t="shared" si="9"/>
        <v>168</v>
      </c>
      <c r="B180" s="7" t="s">
        <v>555</v>
      </c>
      <c r="C180" s="7" t="s">
        <v>18</v>
      </c>
      <c r="D180" s="7" t="s">
        <v>68</v>
      </c>
      <c r="E180" s="7" t="s">
        <v>245</v>
      </c>
      <c r="F180" s="28">
        <v>0</v>
      </c>
      <c r="G180" s="7">
        <v>0</v>
      </c>
      <c r="H180" s="7">
        <v>0</v>
      </c>
      <c r="I180" s="7">
        <v>0</v>
      </c>
      <c r="J180" s="7">
        <v>0</v>
      </c>
      <c r="K180" s="7">
        <v>261222</v>
      </c>
      <c r="L180" s="34">
        <f t="shared" si="6"/>
        <v>261222</v>
      </c>
      <c r="M180" s="7">
        <v>0</v>
      </c>
      <c r="N180" s="7">
        <v>0</v>
      </c>
      <c r="O180" s="7">
        <v>0</v>
      </c>
      <c r="P180" s="7">
        <v>0</v>
      </c>
      <c r="Q180" s="7">
        <v>0</v>
      </c>
      <c r="R180" s="34">
        <f t="shared" si="7"/>
        <v>0</v>
      </c>
      <c r="S180" s="49"/>
      <c r="T180" s="49"/>
      <c r="U180" s="49"/>
      <c r="V180" s="49"/>
    </row>
    <row r="181" spans="1:22">
      <c r="A181" s="8">
        <f t="shared" si="9"/>
        <v>169</v>
      </c>
      <c r="B181" s="7" t="s">
        <v>556</v>
      </c>
      <c r="C181" s="7" t="s">
        <v>18</v>
      </c>
      <c r="D181" s="7" t="s">
        <v>68</v>
      </c>
      <c r="E181" s="7" t="s">
        <v>245</v>
      </c>
      <c r="F181" s="28">
        <v>0</v>
      </c>
      <c r="G181" s="7">
        <v>0</v>
      </c>
      <c r="H181" s="7">
        <v>0</v>
      </c>
      <c r="I181" s="7">
        <v>0</v>
      </c>
      <c r="J181" s="7">
        <v>0</v>
      </c>
      <c r="K181" s="7">
        <v>598799</v>
      </c>
      <c r="L181" s="34">
        <f t="shared" si="6"/>
        <v>598799</v>
      </c>
      <c r="M181" s="7">
        <v>0</v>
      </c>
      <c r="N181" s="7">
        <v>0</v>
      </c>
      <c r="O181" s="7">
        <v>0</v>
      </c>
      <c r="P181" s="7">
        <v>0</v>
      </c>
      <c r="Q181" s="7">
        <v>0</v>
      </c>
      <c r="R181" s="34">
        <f t="shared" si="7"/>
        <v>0</v>
      </c>
      <c r="S181" s="49"/>
      <c r="T181" s="49"/>
      <c r="U181" s="49"/>
      <c r="V181" s="49"/>
    </row>
    <row r="182" spans="1:22">
      <c r="A182" s="8">
        <f t="shared" si="9"/>
        <v>170</v>
      </c>
      <c r="B182" s="7" t="s">
        <v>557</v>
      </c>
      <c r="C182" s="7" t="s">
        <v>18</v>
      </c>
      <c r="D182" s="7" t="s">
        <v>68</v>
      </c>
      <c r="E182" s="7" t="s">
        <v>245</v>
      </c>
      <c r="F182" s="28">
        <v>0</v>
      </c>
      <c r="G182" s="7">
        <v>0</v>
      </c>
      <c r="H182" s="7">
        <v>0</v>
      </c>
      <c r="I182" s="7">
        <v>0</v>
      </c>
      <c r="J182" s="7">
        <v>0</v>
      </c>
      <c r="K182" s="7">
        <v>5057812</v>
      </c>
      <c r="L182" s="34">
        <f t="shared" si="6"/>
        <v>5057812</v>
      </c>
      <c r="M182" s="7">
        <v>0</v>
      </c>
      <c r="N182" s="7">
        <v>0</v>
      </c>
      <c r="O182" s="7">
        <v>0</v>
      </c>
      <c r="P182" s="7">
        <v>0</v>
      </c>
      <c r="Q182" s="7">
        <v>0</v>
      </c>
      <c r="R182" s="34">
        <f t="shared" si="7"/>
        <v>0</v>
      </c>
      <c r="S182" s="49"/>
      <c r="T182" s="49"/>
      <c r="U182" s="49"/>
      <c r="V182" s="49"/>
    </row>
    <row r="183" spans="1:22">
      <c r="A183" s="8">
        <f t="shared" si="9"/>
        <v>171</v>
      </c>
      <c r="B183" s="7" t="s">
        <v>558</v>
      </c>
      <c r="C183" s="7" t="s">
        <v>18</v>
      </c>
      <c r="D183" s="7" t="s">
        <v>68</v>
      </c>
      <c r="E183" s="7" t="s">
        <v>245</v>
      </c>
      <c r="F183" s="28">
        <v>0</v>
      </c>
      <c r="G183" s="7">
        <v>0</v>
      </c>
      <c r="H183" s="7">
        <v>0</v>
      </c>
      <c r="I183" s="7">
        <v>0</v>
      </c>
      <c r="J183" s="7">
        <v>0</v>
      </c>
      <c r="K183" s="7">
        <v>366376</v>
      </c>
      <c r="L183" s="34">
        <f t="shared" si="6"/>
        <v>366376</v>
      </c>
      <c r="M183" s="7">
        <v>0</v>
      </c>
      <c r="N183" s="7">
        <v>0</v>
      </c>
      <c r="O183" s="7">
        <v>0</v>
      </c>
      <c r="P183" s="7">
        <v>0</v>
      </c>
      <c r="Q183" s="7">
        <v>0</v>
      </c>
      <c r="R183" s="34">
        <f t="shared" si="7"/>
        <v>0</v>
      </c>
      <c r="S183" s="49"/>
      <c r="T183" s="49"/>
      <c r="U183" s="49"/>
      <c r="V183" s="49"/>
    </row>
    <row r="184" spans="1:22">
      <c r="A184" s="8">
        <f t="shared" si="9"/>
        <v>0</v>
      </c>
      <c r="B184" s="7">
        <v>0</v>
      </c>
      <c r="C184" s="7" t="s">
        <v>402</v>
      </c>
      <c r="D184" s="7" t="s">
        <v>402</v>
      </c>
      <c r="E184" s="7"/>
      <c r="F184" s="28">
        <v>0</v>
      </c>
      <c r="G184" s="7">
        <v>0</v>
      </c>
      <c r="H184" s="7">
        <v>0</v>
      </c>
      <c r="I184" s="7">
        <v>0</v>
      </c>
      <c r="J184" s="7">
        <v>0</v>
      </c>
      <c r="K184" s="7">
        <v>0</v>
      </c>
      <c r="L184" s="34">
        <f t="shared" si="6"/>
        <v>0</v>
      </c>
      <c r="M184" s="7">
        <v>0</v>
      </c>
      <c r="N184" s="7">
        <v>0</v>
      </c>
      <c r="O184" s="7">
        <v>0</v>
      </c>
      <c r="P184" s="7">
        <v>0</v>
      </c>
      <c r="Q184" s="7">
        <v>0</v>
      </c>
      <c r="R184" s="34">
        <f t="shared" si="7"/>
        <v>0</v>
      </c>
      <c r="S184" s="49"/>
      <c r="T184" s="49"/>
      <c r="U184" s="49"/>
      <c r="V184" s="49"/>
    </row>
    <row r="185" spans="1:22">
      <c r="A185" s="8">
        <f t="shared" si="9"/>
        <v>0</v>
      </c>
      <c r="B185" s="7">
        <v>0</v>
      </c>
      <c r="C185" s="7" t="s">
        <v>402</v>
      </c>
      <c r="D185" s="7" t="s">
        <v>402</v>
      </c>
      <c r="E185" s="7"/>
      <c r="F185" s="28">
        <v>0</v>
      </c>
      <c r="G185" s="7">
        <v>0</v>
      </c>
      <c r="H185" s="7">
        <v>0</v>
      </c>
      <c r="I185" s="7">
        <v>0</v>
      </c>
      <c r="J185" s="7">
        <v>0</v>
      </c>
      <c r="K185" s="7">
        <v>0</v>
      </c>
      <c r="L185" s="34">
        <f t="shared" si="6"/>
        <v>0</v>
      </c>
      <c r="M185" s="7">
        <v>0</v>
      </c>
      <c r="N185" s="7">
        <v>0</v>
      </c>
      <c r="O185" s="7">
        <v>0</v>
      </c>
      <c r="P185" s="7">
        <v>0</v>
      </c>
      <c r="Q185" s="7">
        <v>0</v>
      </c>
      <c r="R185" s="34">
        <f t="shared" si="7"/>
        <v>0</v>
      </c>
      <c r="S185" s="49"/>
      <c r="T185" s="49"/>
      <c r="U185" s="49"/>
      <c r="V185" s="49"/>
    </row>
    <row r="186" spans="1:22">
      <c r="A186" s="8">
        <f t="shared" si="9"/>
        <v>0</v>
      </c>
      <c r="B186" s="7">
        <v>0</v>
      </c>
      <c r="C186" s="7" t="s">
        <v>402</v>
      </c>
      <c r="D186" s="7" t="s">
        <v>402</v>
      </c>
      <c r="E186" s="7"/>
      <c r="F186" s="28">
        <v>0</v>
      </c>
      <c r="G186" s="7">
        <v>0</v>
      </c>
      <c r="H186" s="7">
        <v>0</v>
      </c>
      <c r="I186" s="7">
        <v>0</v>
      </c>
      <c r="J186" s="7">
        <v>0</v>
      </c>
      <c r="K186" s="7">
        <v>0</v>
      </c>
      <c r="L186" s="34">
        <f t="shared" si="6"/>
        <v>0</v>
      </c>
      <c r="M186" s="7">
        <v>0</v>
      </c>
      <c r="N186" s="7">
        <v>0</v>
      </c>
      <c r="O186" s="7">
        <v>0</v>
      </c>
      <c r="P186" s="7">
        <v>0</v>
      </c>
      <c r="Q186" s="7">
        <v>0</v>
      </c>
      <c r="R186" s="34">
        <f t="shared" si="7"/>
        <v>0</v>
      </c>
      <c r="S186" s="49"/>
      <c r="T186" s="49"/>
      <c r="U186" s="49"/>
      <c r="V186" s="49"/>
    </row>
    <row r="187" spans="1:22">
      <c r="A187" s="8">
        <f t="shared" si="9"/>
        <v>0</v>
      </c>
      <c r="B187" s="7">
        <v>0</v>
      </c>
      <c r="C187" s="7" t="s">
        <v>402</v>
      </c>
      <c r="D187" s="7" t="s">
        <v>402</v>
      </c>
      <c r="E187" s="7"/>
      <c r="F187" s="28">
        <v>0</v>
      </c>
      <c r="G187" s="7">
        <v>0</v>
      </c>
      <c r="H187" s="7">
        <v>0</v>
      </c>
      <c r="I187" s="7">
        <v>0</v>
      </c>
      <c r="J187" s="7">
        <v>0</v>
      </c>
      <c r="K187" s="7">
        <v>0</v>
      </c>
      <c r="L187" s="34">
        <f t="shared" si="6"/>
        <v>0</v>
      </c>
      <c r="M187" s="7">
        <v>0</v>
      </c>
      <c r="N187" s="7">
        <v>0</v>
      </c>
      <c r="O187" s="7">
        <v>0</v>
      </c>
      <c r="P187" s="7">
        <v>0</v>
      </c>
      <c r="Q187" s="7">
        <v>0</v>
      </c>
      <c r="R187" s="34">
        <f t="shared" si="7"/>
        <v>0</v>
      </c>
      <c r="S187" s="49"/>
      <c r="T187" s="49"/>
      <c r="U187" s="49"/>
      <c r="V187" s="49"/>
    </row>
    <row r="188" spans="1:22">
      <c r="A188" s="8">
        <f t="shared" si="9"/>
        <v>0</v>
      </c>
      <c r="B188" s="7">
        <v>0</v>
      </c>
      <c r="C188" s="7" t="s">
        <v>402</v>
      </c>
      <c r="D188" s="7" t="s">
        <v>402</v>
      </c>
      <c r="E188" s="7"/>
      <c r="F188" s="28">
        <v>0</v>
      </c>
      <c r="G188" s="7">
        <v>0</v>
      </c>
      <c r="H188" s="7">
        <v>0</v>
      </c>
      <c r="I188" s="7">
        <v>0</v>
      </c>
      <c r="J188" s="7">
        <v>0</v>
      </c>
      <c r="K188" s="7">
        <v>0</v>
      </c>
      <c r="L188" s="34">
        <f t="shared" si="6"/>
        <v>0</v>
      </c>
      <c r="M188" s="7">
        <v>0</v>
      </c>
      <c r="N188" s="7">
        <v>0</v>
      </c>
      <c r="O188" s="7">
        <v>0</v>
      </c>
      <c r="P188" s="7">
        <v>0</v>
      </c>
      <c r="Q188" s="7">
        <v>0</v>
      </c>
      <c r="R188" s="34">
        <f t="shared" si="7"/>
        <v>0</v>
      </c>
      <c r="S188" s="49"/>
      <c r="T188" s="49"/>
      <c r="U188" s="49"/>
      <c r="V188" s="49"/>
    </row>
    <row r="189" spans="1:22">
      <c r="A189" s="8">
        <f t="shared" si="9"/>
        <v>0</v>
      </c>
      <c r="B189" s="7">
        <v>0</v>
      </c>
      <c r="C189" s="7" t="s">
        <v>402</v>
      </c>
      <c r="D189" s="7" t="s">
        <v>402</v>
      </c>
      <c r="E189" s="7"/>
      <c r="F189" s="28">
        <v>0</v>
      </c>
      <c r="G189" s="7">
        <v>0</v>
      </c>
      <c r="H189" s="7">
        <v>0</v>
      </c>
      <c r="I189" s="7">
        <v>0</v>
      </c>
      <c r="J189" s="7">
        <v>0</v>
      </c>
      <c r="K189" s="7">
        <v>0</v>
      </c>
      <c r="L189" s="34">
        <f t="shared" si="6"/>
        <v>0</v>
      </c>
      <c r="M189" s="7">
        <v>0</v>
      </c>
      <c r="N189" s="7">
        <v>0</v>
      </c>
      <c r="O189" s="7">
        <v>0</v>
      </c>
      <c r="P189" s="7">
        <v>0</v>
      </c>
      <c r="Q189" s="7">
        <v>0</v>
      </c>
      <c r="R189" s="34">
        <f t="shared" si="7"/>
        <v>0</v>
      </c>
      <c r="S189" s="49"/>
      <c r="T189" s="49"/>
      <c r="U189" s="49"/>
      <c r="V189" s="49"/>
    </row>
    <row r="190" spans="1:22">
      <c r="A190" s="8">
        <f t="shared" si="9"/>
        <v>0</v>
      </c>
      <c r="B190" s="7">
        <v>0</v>
      </c>
      <c r="C190" s="7" t="s">
        <v>402</v>
      </c>
      <c r="D190" s="7" t="s">
        <v>402</v>
      </c>
      <c r="E190" s="7"/>
      <c r="F190" s="28">
        <v>0</v>
      </c>
      <c r="G190" s="7">
        <v>0</v>
      </c>
      <c r="H190" s="7">
        <v>0</v>
      </c>
      <c r="I190" s="7">
        <v>0</v>
      </c>
      <c r="J190" s="7">
        <v>0</v>
      </c>
      <c r="K190" s="7">
        <v>0</v>
      </c>
      <c r="L190" s="34">
        <f t="shared" si="6"/>
        <v>0</v>
      </c>
      <c r="M190" s="7">
        <v>0</v>
      </c>
      <c r="N190" s="7">
        <v>0</v>
      </c>
      <c r="O190" s="7">
        <v>0</v>
      </c>
      <c r="P190" s="7">
        <v>0</v>
      </c>
      <c r="Q190" s="7">
        <v>0</v>
      </c>
      <c r="R190" s="34">
        <f t="shared" si="7"/>
        <v>0</v>
      </c>
      <c r="S190" s="49"/>
      <c r="T190" s="49"/>
      <c r="U190" s="49"/>
      <c r="V190" s="49"/>
    </row>
    <row r="191" spans="1:22">
      <c r="A191" s="8">
        <f t="shared" si="9"/>
        <v>0</v>
      </c>
      <c r="B191" s="7">
        <v>0</v>
      </c>
      <c r="C191" s="7" t="s">
        <v>402</v>
      </c>
      <c r="D191" s="7" t="s">
        <v>402</v>
      </c>
      <c r="E191" s="7"/>
      <c r="F191" s="28">
        <v>0</v>
      </c>
      <c r="G191" s="7">
        <v>0</v>
      </c>
      <c r="H191" s="7">
        <v>0</v>
      </c>
      <c r="I191" s="7">
        <v>0</v>
      </c>
      <c r="J191" s="7">
        <v>0</v>
      </c>
      <c r="K191" s="7">
        <v>0</v>
      </c>
      <c r="L191" s="34">
        <f t="shared" si="6"/>
        <v>0</v>
      </c>
      <c r="M191" s="7">
        <v>0</v>
      </c>
      <c r="N191" s="7">
        <v>0</v>
      </c>
      <c r="O191" s="7">
        <v>0</v>
      </c>
      <c r="P191" s="7">
        <v>0</v>
      </c>
      <c r="Q191" s="7">
        <v>0</v>
      </c>
      <c r="R191" s="34">
        <f t="shared" si="7"/>
        <v>0</v>
      </c>
      <c r="S191" s="49"/>
      <c r="T191" s="49"/>
      <c r="U191" s="49"/>
      <c r="V191" s="49"/>
    </row>
    <row r="192" spans="1:22">
      <c r="A192" s="8">
        <f t="shared" si="9"/>
        <v>0</v>
      </c>
      <c r="B192" s="7">
        <v>0</v>
      </c>
      <c r="C192" s="7" t="s">
        <v>402</v>
      </c>
      <c r="D192" s="7" t="s">
        <v>402</v>
      </c>
      <c r="E192" s="7"/>
      <c r="F192" s="28">
        <v>0</v>
      </c>
      <c r="G192" s="7">
        <v>0</v>
      </c>
      <c r="H192" s="7">
        <v>0</v>
      </c>
      <c r="I192" s="7">
        <v>0</v>
      </c>
      <c r="J192" s="7">
        <v>0</v>
      </c>
      <c r="K192" s="7">
        <v>0</v>
      </c>
      <c r="L192" s="34">
        <f t="shared" si="6"/>
        <v>0</v>
      </c>
      <c r="M192" s="7">
        <v>0</v>
      </c>
      <c r="N192" s="7">
        <v>0</v>
      </c>
      <c r="O192" s="7">
        <v>0</v>
      </c>
      <c r="P192" s="7">
        <v>0</v>
      </c>
      <c r="Q192" s="7">
        <v>0</v>
      </c>
      <c r="R192" s="34">
        <f t="shared" si="7"/>
        <v>0</v>
      </c>
      <c r="S192" s="49"/>
      <c r="T192" s="49"/>
      <c r="U192" s="49"/>
      <c r="V192" s="49"/>
    </row>
    <row r="193" spans="1:27">
      <c r="A193" s="8">
        <f t="shared" si="9"/>
        <v>0</v>
      </c>
      <c r="B193" s="7">
        <v>0</v>
      </c>
      <c r="C193" s="7" t="s">
        <v>402</v>
      </c>
      <c r="D193" s="7" t="s">
        <v>402</v>
      </c>
      <c r="E193" s="7"/>
      <c r="F193" s="28">
        <v>0</v>
      </c>
      <c r="G193" s="7">
        <v>0</v>
      </c>
      <c r="H193" s="7">
        <v>0</v>
      </c>
      <c r="I193" s="7">
        <v>0</v>
      </c>
      <c r="J193" s="7">
        <v>0</v>
      </c>
      <c r="K193" s="7">
        <v>0</v>
      </c>
      <c r="L193" s="34">
        <f t="shared" si="6"/>
        <v>0</v>
      </c>
      <c r="M193" s="7">
        <v>0</v>
      </c>
      <c r="N193" s="7">
        <v>0</v>
      </c>
      <c r="O193" s="7">
        <v>0</v>
      </c>
      <c r="P193" s="7">
        <v>0</v>
      </c>
      <c r="Q193" s="7">
        <v>0</v>
      </c>
      <c r="R193" s="34">
        <f t="shared" si="7"/>
        <v>0</v>
      </c>
      <c r="S193" s="49"/>
      <c r="T193" s="49"/>
      <c r="U193" s="49"/>
      <c r="V193" s="49"/>
    </row>
    <row r="194" spans="1:27">
      <c r="A194" s="8">
        <f t="shared" si="9"/>
        <v>0</v>
      </c>
      <c r="B194" s="7">
        <v>0</v>
      </c>
      <c r="C194" s="7" t="s">
        <v>402</v>
      </c>
      <c r="D194" s="7" t="s">
        <v>402</v>
      </c>
      <c r="E194" s="7"/>
      <c r="F194" s="28">
        <v>0</v>
      </c>
      <c r="G194" s="7">
        <v>0</v>
      </c>
      <c r="H194" s="7">
        <v>0</v>
      </c>
      <c r="I194" s="7">
        <v>0</v>
      </c>
      <c r="J194" s="7">
        <v>0</v>
      </c>
      <c r="K194" s="7">
        <v>0</v>
      </c>
      <c r="L194" s="34">
        <f t="shared" si="6"/>
        <v>0</v>
      </c>
      <c r="M194" s="7">
        <v>0</v>
      </c>
      <c r="N194" s="7">
        <v>0</v>
      </c>
      <c r="O194" s="7">
        <v>0</v>
      </c>
      <c r="P194" s="7">
        <v>0</v>
      </c>
      <c r="Q194" s="7">
        <v>0</v>
      </c>
      <c r="R194" s="34">
        <f t="shared" si="7"/>
        <v>0</v>
      </c>
      <c r="S194" s="49"/>
      <c r="T194" s="49"/>
      <c r="U194" s="49"/>
      <c r="V194" s="49"/>
      <c r="W194" s="58"/>
      <c r="X194" s="58"/>
      <c r="Y194" s="58"/>
      <c r="Z194" s="58"/>
      <c r="AA194" s="58"/>
    </row>
    <row r="195" spans="1:27">
      <c r="A195" s="8">
        <f t="shared" si="9"/>
        <v>0</v>
      </c>
      <c r="B195" s="7">
        <v>0</v>
      </c>
      <c r="C195" s="7" t="s">
        <v>402</v>
      </c>
      <c r="D195" s="7" t="s">
        <v>402</v>
      </c>
      <c r="E195" s="7"/>
      <c r="F195" s="28">
        <v>0</v>
      </c>
      <c r="G195" s="7">
        <v>0</v>
      </c>
      <c r="H195" s="7">
        <v>0</v>
      </c>
      <c r="I195" s="7">
        <v>0</v>
      </c>
      <c r="J195" s="7">
        <v>0</v>
      </c>
      <c r="K195" s="7">
        <v>0</v>
      </c>
      <c r="L195" s="34">
        <f t="shared" si="6"/>
        <v>0</v>
      </c>
      <c r="M195" s="7">
        <v>0</v>
      </c>
      <c r="N195" s="7">
        <v>0</v>
      </c>
      <c r="O195" s="7">
        <v>0</v>
      </c>
      <c r="P195" s="7">
        <v>0</v>
      </c>
      <c r="Q195" s="7">
        <v>0</v>
      </c>
      <c r="R195" s="34">
        <f t="shared" si="7"/>
        <v>0</v>
      </c>
      <c r="S195" s="49"/>
      <c r="T195" s="49"/>
      <c r="U195" s="49"/>
      <c r="V195" s="49"/>
      <c r="W195" s="58"/>
      <c r="X195" s="58"/>
      <c r="Y195" s="58"/>
      <c r="Z195" s="58"/>
      <c r="AA195" s="58"/>
    </row>
    <row r="196" spans="1:27">
      <c r="A196" s="8">
        <f t="shared" si="9"/>
        <v>0</v>
      </c>
      <c r="B196" s="7">
        <v>0</v>
      </c>
      <c r="C196" s="7" t="s">
        <v>402</v>
      </c>
      <c r="D196" s="7" t="s">
        <v>402</v>
      </c>
      <c r="E196" s="7"/>
      <c r="F196" s="28">
        <v>0</v>
      </c>
      <c r="G196" s="7">
        <v>0</v>
      </c>
      <c r="H196" s="7">
        <v>0</v>
      </c>
      <c r="I196" s="7">
        <v>0</v>
      </c>
      <c r="J196" s="7">
        <v>0</v>
      </c>
      <c r="K196" s="7">
        <v>0</v>
      </c>
      <c r="L196" s="34">
        <f t="shared" si="6"/>
        <v>0</v>
      </c>
      <c r="M196" s="7">
        <v>0</v>
      </c>
      <c r="N196" s="7">
        <v>0</v>
      </c>
      <c r="O196" s="7">
        <v>0</v>
      </c>
      <c r="P196" s="7">
        <v>0</v>
      </c>
      <c r="Q196" s="7">
        <v>0</v>
      </c>
      <c r="R196" s="34">
        <f t="shared" si="7"/>
        <v>0</v>
      </c>
      <c r="S196" s="49"/>
      <c r="T196" s="49"/>
      <c r="U196" s="49"/>
      <c r="V196" s="49"/>
      <c r="W196" s="58"/>
      <c r="X196" s="58"/>
      <c r="Y196" s="58"/>
      <c r="Z196" s="58"/>
      <c r="AA196" s="58"/>
    </row>
    <row r="197" spans="1:27">
      <c r="A197" s="8">
        <f t="shared" si="9"/>
        <v>0</v>
      </c>
      <c r="B197" s="7">
        <v>0</v>
      </c>
      <c r="C197" s="7" t="s">
        <v>402</v>
      </c>
      <c r="D197" s="7" t="s">
        <v>402</v>
      </c>
      <c r="E197" s="7"/>
      <c r="F197" s="28">
        <v>0</v>
      </c>
      <c r="G197" s="7">
        <v>0</v>
      </c>
      <c r="H197" s="7">
        <v>0</v>
      </c>
      <c r="I197" s="7">
        <v>0</v>
      </c>
      <c r="J197" s="7">
        <v>0</v>
      </c>
      <c r="K197" s="7">
        <v>0</v>
      </c>
      <c r="L197" s="34">
        <f t="shared" si="6"/>
        <v>0</v>
      </c>
      <c r="M197" s="7">
        <v>0</v>
      </c>
      <c r="N197" s="7">
        <v>0</v>
      </c>
      <c r="O197" s="7">
        <v>0</v>
      </c>
      <c r="P197" s="7">
        <v>0</v>
      </c>
      <c r="Q197" s="7">
        <v>0</v>
      </c>
      <c r="R197" s="34">
        <f t="shared" si="7"/>
        <v>0</v>
      </c>
      <c r="S197" s="49"/>
      <c r="T197" s="49"/>
      <c r="U197" s="49"/>
      <c r="V197" s="49"/>
      <c r="W197" s="58"/>
      <c r="X197" s="58"/>
      <c r="Y197" s="58"/>
      <c r="Z197" s="58"/>
      <c r="AA197" s="58"/>
    </row>
    <row r="198" spans="1:27">
      <c r="A198" s="8">
        <f t="shared" si="9"/>
        <v>0</v>
      </c>
      <c r="B198" s="7">
        <v>0</v>
      </c>
      <c r="C198" s="7" t="s">
        <v>402</v>
      </c>
      <c r="D198" s="7" t="s">
        <v>402</v>
      </c>
      <c r="E198" s="7"/>
      <c r="F198" s="28">
        <v>0</v>
      </c>
      <c r="G198" s="7">
        <v>0</v>
      </c>
      <c r="H198" s="7">
        <v>0</v>
      </c>
      <c r="I198" s="7">
        <v>0</v>
      </c>
      <c r="J198" s="7">
        <v>0</v>
      </c>
      <c r="K198" s="7">
        <v>0</v>
      </c>
      <c r="L198" s="34">
        <f t="shared" si="6"/>
        <v>0</v>
      </c>
      <c r="M198" s="7">
        <v>0</v>
      </c>
      <c r="N198" s="7">
        <v>0</v>
      </c>
      <c r="O198" s="7">
        <v>0</v>
      </c>
      <c r="P198" s="7">
        <v>0</v>
      </c>
      <c r="Q198" s="7">
        <v>0</v>
      </c>
      <c r="R198" s="34">
        <f t="shared" si="7"/>
        <v>0</v>
      </c>
      <c r="S198" s="49"/>
      <c r="T198" s="49"/>
      <c r="U198" s="49"/>
      <c r="V198" s="49"/>
      <c r="W198" s="58"/>
      <c r="X198" s="58"/>
      <c r="Y198" s="58"/>
      <c r="Z198" s="58"/>
      <c r="AA198" s="58"/>
    </row>
    <row r="199" spans="1:27">
      <c r="A199" s="8">
        <f t="shared" si="9"/>
        <v>0</v>
      </c>
      <c r="B199" s="7">
        <v>0</v>
      </c>
      <c r="C199" s="7" t="s">
        <v>402</v>
      </c>
      <c r="D199" s="7" t="s">
        <v>402</v>
      </c>
      <c r="E199" s="7"/>
      <c r="F199" s="28">
        <v>0</v>
      </c>
      <c r="G199" s="7">
        <v>0</v>
      </c>
      <c r="H199" s="7">
        <v>0</v>
      </c>
      <c r="I199" s="7">
        <v>0</v>
      </c>
      <c r="J199" s="7">
        <v>0</v>
      </c>
      <c r="K199" s="7">
        <v>0</v>
      </c>
      <c r="L199" s="34">
        <f t="shared" si="6"/>
        <v>0</v>
      </c>
      <c r="M199" s="7">
        <v>0</v>
      </c>
      <c r="N199" s="7">
        <v>0</v>
      </c>
      <c r="O199" s="7">
        <v>0</v>
      </c>
      <c r="P199" s="7">
        <v>0</v>
      </c>
      <c r="Q199" s="7">
        <v>0</v>
      </c>
      <c r="R199" s="34">
        <f t="shared" si="7"/>
        <v>0</v>
      </c>
      <c r="S199" s="49"/>
      <c r="T199" s="49"/>
      <c r="U199" s="49"/>
      <c r="V199" s="49"/>
      <c r="W199" s="58"/>
      <c r="X199" s="58"/>
      <c r="Y199" s="58"/>
      <c r="Z199" s="58"/>
      <c r="AA199" s="58"/>
    </row>
    <row r="200" spans="1:27">
      <c r="A200" s="8">
        <f t="shared" si="9"/>
        <v>0</v>
      </c>
      <c r="B200" s="7">
        <v>0</v>
      </c>
      <c r="C200" s="7" t="s">
        <v>402</v>
      </c>
      <c r="D200" s="7" t="s">
        <v>402</v>
      </c>
      <c r="E200" s="7"/>
      <c r="F200" s="28">
        <v>0</v>
      </c>
      <c r="G200" s="7">
        <v>0</v>
      </c>
      <c r="H200" s="7">
        <v>0</v>
      </c>
      <c r="I200" s="7">
        <v>0</v>
      </c>
      <c r="J200" s="7">
        <v>0</v>
      </c>
      <c r="K200" s="7">
        <v>0</v>
      </c>
      <c r="L200" s="34">
        <f t="shared" si="6"/>
        <v>0</v>
      </c>
      <c r="M200" s="7">
        <v>0</v>
      </c>
      <c r="N200" s="7">
        <v>0</v>
      </c>
      <c r="O200" s="7">
        <v>0</v>
      </c>
      <c r="P200" s="7">
        <v>0</v>
      </c>
      <c r="Q200" s="7">
        <v>0</v>
      </c>
      <c r="R200" s="34">
        <f t="shared" si="7"/>
        <v>0</v>
      </c>
      <c r="S200" s="49"/>
      <c r="T200" s="49"/>
      <c r="U200" s="49"/>
      <c r="V200" s="49"/>
      <c r="W200" s="58"/>
      <c r="X200" s="58"/>
      <c r="Y200" s="58"/>
      <c r="Z200" s="58"/>
      <c r="AA200" s="58"/>
    </row>
    <row r="201" spans="1:27">
      <c r="A201" s="8">
        <f t="shared" si="9"/>
        <v>0</v>
      </c>
      <c r="B201" s="7">
        <v>0</v>
      </c>
      <c r="C201" s="7" t="s">
        <v>402</v>
      </c>
      <c r="D201" s="7" t="s">
        <v>402</v>
      </c>
      <c r="E201" s="7"/>
      <c r="F201" s="28">
        <v>0</v>
      </c>
      <c r="G201" s="7">
        <v>0</v>
      </c>
      <c r="H201" s="7">
        <v>0</v>
      </c>
      <c r="I201" s="7">
        <v>0</v>
      </c>
      <c r="J201" s="7">
        <v>0</v>
      </c>
      <c r="K201" s="7">
        <v>0</v>
      </c>
      <c r="L201" s="34">
        <f t="shared" si="6"/>
        <v>0</v>
      </c>
      <c r="M201" s="7">
        <v>0</v>
      </c>
      <c r="N201" s="7">
        <v>0</v>
      </c>
      <c r="O201" s="7">
        <v>0</v>
      </c>
      <c r="P201" s="7">
        <v>0</v>
      </c>
      <c r="Q201" s="7">
        <v>0</v>
      </c>
      <c r="R201" s="34">
        <f t="shared" si="7"/>
        <v>0</v>
      </c>
      <c r="S201" s="49"/>
      <c r="T201" s="49"/>
      <c r="U201" s="49"/>
      <c r="V201" s="49"/>
      <c r="W201" s="58"/>
      <c r="X201" s="58"/>
      <c r="Y201" s="58"/>
      <c r="Z201" s="58"/>
      <c r="AA201" s="58"/>
    </row>
    <row r="202" spans="1:27">
      <c r="A202" s="8">
        <f t="shared" si="9"/>
        <v>0</v>
      </c>
      <c r="B202" s="7">
        <v>0</v>
      </c>
      <c r="C202" s="7">
        <v>0</v>
      </c>
      <c r="D202" s="7">
        <v>0</v>
      </c>
      <c r="E202" s="7"/>
      <c r="F202" s="28">
        <v>0</v>
      </c>
      <c r="G202" s="7">
        <v>0</v>
      </c>
      <c r="H202" s="7">
        <v>0</v>
      </c>
      <c r="I202" s="7">
        <v>0</v>
      </c>
      <c r="J202" s="7">
        <v>0</v>
      </c>
      <c r="K202" s="7">
        <v>0</v>
      </c>
      <c r="L202" s="34">
        <f t="shared" si="6"/>
        <v>0</v>
      </c>
      <c r="M202" s="7">
        <v>0</v>
      </c>
      <c r="N202" s="7">
        <v>0</v>
      </c>
      <c r="O202" s="7">
        <v>0</v>
      </c>
      <c r="P202" s="7">
        <v>0</v>
      </c>
      <c r="Q202" s="7">
        <v>0</v>
      </c>
      <c r="R202" s="34">
        <f t="shared" si="7"/>
        <v>0</v>
      </c>
      <c r="S202" s="49"/>
      <c r="T202" s="49"/>
      <c r="U202" s="49"/>
      <c r="V202" s="49"/>
      <c r="W202" s="58"/>
      <c r="X202" s="58"/>
      <c r="Y202" s="58"/>
      <c r="Z202" s="58"/>
      <c r="AA202" s="58"/>
    </row>
    <row r="203" spans="1:27">
      <c r="A203" s="8">
        <f t="shared" si="9"/>
        <v>0</v>
      </c>
      <c r="B203" s="7">
        <v>0</v>
      </c>
      <c r="C203" s="7">
        <v>0</v>
      </c>
      <c r="D203" s="7">
        <v>0</v>
      </c>
      <c r="E203" s="7"/>
      <c r="F203" s="28">
        <v>0</v>
      </c>
      <c r="G203" s="7">
        <v>0</v>
      </c>
      <c r="H203" s="7">
        <v>0</v>
      </c>
      <c r="I203" s="7">
        <v>0</v>
      </c>
      <c r="J203" s="7">
        <v>0</v>
      </c>
      <c r="K203" s="7">
        <v>0</v>
      </c>
      <c r="L203" s="34">
        <f t="shared" si="6"/>
        <v>0</v>
      </c>
      <c r="M203" s="7">
        <v>0</v>
      </c>
      <c r="N203" s="7">
        <v>0</v>
      </c>
      <c r="O203" s="7">
        <v>0</v>
      </c>
      <c r="P203" s="7">
        <v>0</v>
      </c>
      <c r="Q203" s="7">
        <v>0</v>
      </c>
      <c r="R203" s="34">
        <f t="shared" si="7"/>
        <v>0</v>
      </c>
      <c r="S203" s="49"/>
      <c r="T203" s="49"/>
      <c r="U203" s="49"/>
      <c r="V203" s="49"/>
      <c r="W203" s="58"/>
      <c r="X203" s="58"/>
      <c r="Y203" s="58"/>
      <c r="Z203" s="58"/>
      <c r="AA203" s="58"/>
    </row>
    <row r="204" spans="1:27">
      <c r="A204" s="8">
        <f t="shared" si="9"/>
        <v>0</v>
      </c>
      <c r="B204" s="7">
        <v>0</v>
      </c>
      <c r="C204" s="7">
        <v>0</v>
      </c>
      <c r="D204" s="7">
        <v>0</v>
      </c>
      <c r="E204" s="7"/>
      <c r="F204" s="28">
        <v>0</v>
      </c>
      <c r="G204" s="7">
        <v>0</v>
      </c>
      <c r="H204" s="7">
        <v>0</v>
      </c>
      <c r="I204" s="7">
        <v>0</v>
      </c>
      <c r="J204" s="7">
        <v>0</v>
      </c>
      <c r="K204" s="7">
        <v>0</v>
      </c>
      <c r="L204" s="34">
        <f t="shared" si="6"/>
        <v>0</v>
      </c>
      <c r="M204" s="7">
        <v>0</v>
      </c>
      <c r="N204" s="7">
        <v>0</v>
      </c>
      <c r="O204" s="7">
        <v>0</v>
      </c>
      <c r="P204" s="7">
        <v>0</v>
      </c>
      <c r="Q204" s="7">
        <v>0</v>
      </c>
      <c r="R204" s="34">
        <f t="shared" si="7"/>
        <v>0</v>
      </c>
      <c r="S204" s="49"/>
      <c r="T204" s="49"/>
      <c r="U204" s="49"/>
      <c r="V204" s="49"/>
      <c r="W204" s="58"/>
      <c r="X204" s="58"/>
      <c r="Y204" s="58"/>
      <c r="Z204" s="58"/>
      <c r="AA204" s="58"/>
    </row>
    <row r="205" spans="1:27">
      <c r="A205" s="8">
        <f>IF(B205=0,,A204+1)</f>
        <v>0</v>
      </c>
      <c r="B205" s="7">
        <v>0</v>
      </c>
      <c r="C205" s="7">
        <v>0</v>
      </c>
      <c r="D205" s="7">
        <v>0</v>
      </c>
      <c r="E205" s="7"/>
      <c r="F205" s="28">
        <v>0</v>
      </c>
      <c r="G205" s="7">
        <v>0</v>
      </c>
      <c r="H205" s="7">
        <v>0</v>
      </c>
      <c r="I205" s="7">
        <v>0</v>
      </c>
      <c r="J205" s="7">
        <v>0</v>
      </c>
      <c r="K205" s="7">
        <v>0</v>
      </c>
      <c r="L205" s="34">
        <f t="shared" si="6"/>
        <v>0</v>
      </c>
      <c r="M205" s="7">
        <v>0</v>
      </c>
      <c r="N205" s="7">
        <v>0</v>
      </c>
      <c r="O205" s="7">
        <v>0</v>
      </c>
      <c r="P205" s="7">
        <v>0</v>
      </c>
      <c r="Q205" s="7">
        <v>0</v>
      </c>
      <c r="R205" s="34">
        <f t="shared" si="7"/>
        <v>0</v>
      </c>
      <c r="T205" s="49"/>
      <c r="U205" s="49"/>
      <c r="V205" s="49"/>
    </row>
    <row r="206" spans="1:27">
      <c r="A206" s="8">
        <f>IF(B206=0,,A205+1)</f>
        <v>0</v>
      </c>
      <c r="B206" s="7">
        <v>0</v>
      </c>
      <c r="C206" s="7">
        <v>0</v>
      </c>
      <c r="D206" s="7">
        <v>0</v>
      </c>
      <c r="E206" s="7"/>
      <c r="F206" s="28">
        <v>0</v>
      </c>
      <c r="G206" s="7">
        <v>0</v>
      </c>
      <c r="H206" s="7">
        <v>0</v>
      </c>
      <c r="I206" s="7">
        <v>0</v>
      </c>
      <c r="J206" s="7">
        <v>0</v>
      </c>
      <c r="K206" s="7">
        <v>0</v>
      </c>
      <c r="L206" s="34">
        <f t="shared" ref="L206:L219" si="10">SUM(G206:K206)</f>
        <v>0</v>
      </c>
      <c r="M206" s="7">
        <v>0</v>
      </c>
      <c r="N206" s="7">
        <v>0</v>
      </c>
      <c r="O206" s="7">
        <v>0</v>
      </c>
      <c r="P206" s="7">
        <v>0</v>
      </c>
      <c r="Q206" s="7">
        <v>0</v>
      </c>
      <c r="R206" s="34">
        <f t="shared" ref="R206:R219" si="11">SUM(M206:Q206)</f>
        <v>0</v>
      </c>
      <c r="T206" s="49"/>
      <c r="U206" s="49"/>
      <c r="V206" s="49"/>
    </row>
    <row r="207" spans="1:27">
      <c r="A207" s="8">
        <f>IF(B207=0,,A206+1)</f>
        <v>0</v>
      </c>
      <c r="B207" s="7">
        <v>0</v>
      </c>
      <c r="C207" s="7">
        <v>0</v>
      </c>
      <c r="D207" s="7">
        <v>0</v>
      </c>
      <c r="E207" s="7"/>
      <c r="F207" s="28">
        <v>0</v>
      </c>
      <c r="G207" s="7">
        <v>0</v>
      </c>
      <c r="H207" s="7">
        <v>0</v>
      </c>
      <c r="I207" s="7">
        <v>0</v>
      </c>
      <c r="J207" s="7">
        <v>0</v>
      </c>
      <c r="K207" s="7">
        <v>0</v>
      </c>
      <c r="L207" s="34">
        <f t="shared" si="10"/>
        <v>0</v>
      </c>
      <c r="M207" s="7">
        <v>0</v>
      </c>
      <c r="N207" s="7">
        <v>0</v>
      </c>
      <c r="O207" s="7">
        <v>0</v>
      </c>
      <c r="P207" s="7">
        <v>0</v>
      </c>
      <c r="Q207" s="7">
        <v>0</v>
      </c>
      <c r="R207" s="34">
        <f t="shared" si="11"/>
        <v>0</v>
      </c>
      <c r="T207" s="49"/>
      <c r="U207" s="49"/>
      <c r="V207" s="49"/>
    </row>
    <row r="208" spans="1:27">
      <c r="A208" s="8">
        <f t="shared" ref="A208:A222" si="12">IF(B208=0,,A207+1)</f>
        <v>0</v>
      </c>
      <c r="B208" s="7">
        <v>0</v>
      </c>
      <c r="C208" s="7">
        <v>0</v>
      </c>
      <c r="D208" s="7">
        <v>0</v>
      </c>
      <c r="E208" s="7"/>
      <c r="F208" s="28">
        <v>0</v>
      </c>
      <c r="G208" s="7">
        <v>0</v>
      </c>
      <c r="H208" s="7">
        <v>0</v>
      </c>
      <c r="I208" s="7">
        <v>0</v>
      </c>
      <c r="J208" s="7">
        <v>0</v>
      </c>
      <c r="K208" s="7">
        <v>0</v>
      </c>
      <c r="L208" s="34">
        <f t="shared" si="10"/>
        <v>0</v>
      </c>
      <c r="M208" s="7">
        <v>0</v>
      </c>
      <c r="N208" s="7">
        <v>0</v>
      </c>
      <c r="O208" s="7">
        <v>0</v>
      </c>
      <c r="P208" s="7">
        <v>0</v>
      </c>
      <c r="Q208" s="7">
        <v>0</v>
      </c>
      <c r="R208" s="34">
        <f t="shared" si="11"/>
        <v>0</v>
      </c>
      <c r="T208" s="49"/>
      <c r="U208" s="49"/>
      <c r="V208" s="49"/>
    </row>
    <row r="209" spans="1:22">
      <c r="A209" s="8">
        <f t="shared" si="12"/>
        <v>0</v>
      </c>
      <c r="B209" s="7">
        <v>0</v>
      </c>
      <c r="C209" s="7">
        <v>0</v>
      </c>
      <c r="D209" s="7">
        <v>0</v>
      </c>
      <c r="E209" s="7"/>
      <c r="F209" s="28">
        <v>0</v>
      </c>
      <c r="G209" s="7">
        <v>0</v>
      </c>
      <c r="H209" s="7">
        <v>0</v>
      </c>
      <c r="I209" s="7">
        <v>0</v>
      </c>
      <c r="J209" s="7">
        <v>0</v>
      </c>
      <c r="K209" s="7">
        <v>0</v>
      </c>
      <c r="L209" s="34">
        <f t="shared" si="10"/>
        <v>0</v>
      </c>
      <c r="M209" s="7">
        <v>0</v>
      </c>
      <c r="N209" s="7">
        <v>0</v>
      </c>
      <c r="O209" s="7">
        <v>0</v>
      </c>
      <c r="P209" s="7">
        <v>0</v>
      </c>
      <c r="Q209" s="7">
        <v>0</v>
      </c>
      <c r="R209" s="34">
        <f t="shared" si="11"/>
        <v>0</v>
      </c>
      <c r="T209" s="49"/>
      <c r="U209" s="49"/>
      <c r="V209" s="49"/>
    </row>
    <row r="210" spans="1:22">
      <c r="A210" s="8">
        <f t="shared" si="12"/>
        <v>0</v>
      </c>
      <c r="B210" s="7">
        <v>0</v>
      </c>
      <c r="C210" s="7">
        <v>0</v>
      </c>
      <c r="D210" s="7">
        <v>0</v>
      </c>
      <c r="E210" s="7"/>
      <c r="F210" s="28">
        <v>0</v>
      </c>
      <c r="G210" s="7">
        <v>0</v>
      </c>
      <c r="H210" s="7">
        <v>0</v>
      </c>
      <c r="I210" s="7">
        <v>0</v>
      </c>
      <c r="J210" s="7">
        <v>0</v>
      </c>
      <c r="K210" s="7">
        <v>0</v>
      </c>
      <c r="L210" s="34">
        <f t="shared" si="10"/>
        <v>0</v>
      </c>
      <c r="M210" s="7">
        <v>0</v>
      </c>
      <c r="N210" s="7">
        <v>0</v>
      </c>
      <c r="O210" s="7">
        <v>0</v>
      </c>
      <c r="P210" s="7">
        <v>0</v>
      </c>
      <c r="Q210" s="7">
        <v>0</v>
      </c>
      <c r="R210" s="34">
        <f t="shared" si="11"/>
        <v>0</v>
      </c>
      <c r="T210" s="49"/>
      <c r="U210" s="49"/>
      <c r="V210" s="49"/>
    </row>
    <row r="211" spans="1:22">
      <c r="A211" s="8">
        <f t="shared" si="12"/>
        <v>0</v>
      </c>
      <c r="B211" s="7">
        <v>0</v>
      </c>
      <c r="C211" s="7">
        <v>0</v>
      </c>
      <c r="D211" s="7">
        <v>0</v>
      </c>
      <c r="E211" s="7"/>
      <c r="F211" s="28">
        <v>0</v>
      </c>
      <c r="G211" s="7">
        <v>0</v>
      </c>
      <c r="H211" s="7">
        <v>0</v>
      </c>
      <c r="I211" s="7">
        <v>0</v>
      </c>
      <c r="J211" s="7">
        <v>0</v>
      </c>
      <c r="K211" s="7">
        <v>0</v>
      </c>
      <c r="L211" s="34">
        <f t="shared" si="10"/>
        <v>0</v>
      </c>
      <c r="M211" s="7">
        <v>0</v>
      </c>
      <c r="N211" s="7">
        <v>0</v>
      </c>
      <c r="O211" s="7">
        <v>0</v>
      </c>
      <c r="P211" s="7">
        <v>0</v>
      </c>
      <c r="Q211" s="7">
        <v>0</v>
      </c>
      <c r="R211" s="34">
        <f t="shared" si="11"/>
        <v>0</v>
      </c>
      <c r="T211" s="49"/>
      <c r="U211" s="49"/>
      <c r="V211" s="49"/>
    </row>
    <row r="212" spans="1:22">
      <c r="A212" s="8">
        <f t="shared" si="12"/>
        <v>0</v>
      </c>
      <c r="B212" s="7">
        <v>0</v>
      </c>
      <c r="C212" s="7">
        <v>0</v>
      </c>
      <c r="D212" s="7">
        <v>0</v>
      </c>
      <c r="E212" s="7"/>
      <c r="F212" s="28">
        <v>0</v>
      </c>
      <c r="G212" s="7">
        <v>0</v>
      </c>
      <c r="H212" s="7">
        <v>0</v>
      </c>
      <c r="I212" s="7">
        <v>0</v>
      </c>
      <c r="J212" s="7">
        <v>0</v>
      </c>
      <c r="K212" s="7">
        <v>0</v>
      </c>
      <c r="L212" s="34">
        <f t="shared" si="10"/>
        <v>0</v>
      </c>
      <c r="M212" s="7">
        <v>0</v>
      </c>
      <c r="N212" s="7">
        <v>0</v>
      </c>
      <c r="O212" s="7">
        <v>0</v>
      </c>
      <c r="P212" s="7">
        <v>0</v>
      </c>
      <c r="Q212" s="7">
        <v>0</v>
      </c>
      <c r="R212" s="34">
        <f t="shared" si="11"/>
        <v>0</v>
      </c>
      <c r="T212" s="49"/>
      <c r="U212" s="49"/>
      <c r="V212" s="49"/>
    </row>
    <row r="213" spans="1:22">
      <c r="A213" s="8">
        <f t="shared" si="12"/>
        <v>0</v>
      </c>
      <c r="B213" s="7">
        <v>0</v>
      </c>
      <c r="C213" s="7">
        <v>0</v>
      </c>
      <c r="D213" s="7">
        <v>0</v>
      </c>
      <c r="E213" s="7"/>
      <c r="F213" s="28">
        <v>0</v>
      </c>
      <c r="G213" s="7">
        <v>0</v>
      </c>
      <c r="H213" s="7">
        <v>0</v>
      </c>
      <c r="I213" s="7">
        <v>0</v>
      </c>
      <c r="J213" s="7">
        <v>0</v>
      </c>
      <c r="K213" s="7">
        <v>0</v>
      </c>
      <c r="L213" s="34">
        <f t="shared" si="10"/>
        <v>0</v>
      </c>
      <c r="M213" s="7">
        <v>0</v>
      </c>
      <c r="N213" s="7">
        <v>0</v>
      </c>
      <c r="O213" s="7">
        <v>0</v>
      </c>
      <c r="P213" s="7">
        <v>0</v>
      </c>
      <c r="Q213" s="7">
        <v>0</v>
      </c>
      <c r="R213" s="34">
        <f t="shared" si="11"/>
        <v>0</v>
      </c>
      <c r="T213" s="49"/>
      <c r="U213" s="49"/>
      <c r="V213" s="49"/>
    </row>
    <row r="214" spans="1:22">
      <c r="A214" s="8">
        <f t="shared" si="12"/>
        <v>0</v>
      </c>
      <c r="B214" s="7">
        <v>0</v>
      </c>
      <c r="C214" s="7">
        <v>0</v>
      </c>
      <c r="D214" s="7">
        <v>0</v>
      </c>
      <c r="E214" s="7"/>
      <c r="F214" s="28">
        <v>0</v>
      </c>
      <c r="G214" s="7">
        <v>0</v>
      </c>
      <c r="H214" s="7">
        <v>0</v>
      </c>
      <c r="I214" s="7">
        <v>0</v>
      </c>
      <c r="J214" s="7">
        <v>0</v>
      </c>
      <c r="K214" s="7">
        <v>0</v>
      </c>
      <c r="L214" s="34">
        <f t="shared" si="10"/>
        <v>0</v>
      </c>
      <c r="M214" s="7">
        <v>0</v>
      </c>
      <c r="N214" s="7">
        <v>0</v>
      </c>
      <c r="O214" s="7">
        <v>0</v>
      </c>
      <c r="P214" s="7">
        <v>0</v>
      </c>
      <c r="Q214" s="7">
        <v>0</v>
      </c>
      <c r="R214" s="34">
        <f t="shared" si="11"/>
        <v>0</v>
      </c>
      <c r="T214" s="49"/>
      <c r="U214" s="49"/>
      <c r="V214" s="49"/>
    </row>
    <row r="215" spans="1:22">
      <c r="A215" s="8">
        <f t="shared" si="12"/>
        <v>0</v>
      </c>
      <c r="B215" s="7">
        <v>0</v>
      </c>
      <c r="C215" s="7">
        <v>0</v>
      </c>
      <c r="D215" s="7">
        <v>0</v>
      </c>
      <c r="E215" s="7"/>
      <c r="F215" s="28">
        <v>0</v>
      </c>
      <c r="G215" s="7">
        <v>0</v>
      </c>
      <c r="H215" s="7">
        <v>0</v>
      </c>
      <c r="I215" s="7">
        <v>0</v>
      </c>
      <c r="J215" s="7">
        <v>0</v>
      </c>
      <c r="K215" s="7">
        <v>0</v>
      </c>
      <c r="L215" s="34">
        <f t="shared" si="10"/>
        <v>0</v>
      </c>
      <c r="M215" s="7">
        <v>0</v>
      </c>
      <c r="N215" s="7">
        <v>0</v>
      </c>
      <c r="O215" s="7">
        <v>0</v>
      </c>
      <c r="P215" s="7">
        <v>0</v>
      </c>
      <c r="Q215" s="7">
        <v>0</v>
      </c>
      <c r="R215" s="34">
        <f t="shared" si="11"/>
        <v>0</v>
      </c>
      <c r="T215" s="49"/>
      <c r="U215" s="49"/>
      <c r="V215" s="49"/>
    </row>
    <row r="216" spans="1:22">
      <c r="A216" s="8">
        <f t="shared" si="12"/>
        <v>0</v>
      </c>
      <c r="B216" s="7">
        <v>0</v>
      </c>
      <c r="C216" s="7">
        <v>0</v>
      </c>
      <c r="D216" s="7">
        <v>0</v>
      </c>
      <c r="E216" s="7"/>
      <c r="F216" s="28">
        <v>0</v>
      </c>
      <c r="G216" s="7">
        <v>0</v>
      </c>
      <c r="H216" s="7">
        <v>0</v>
      </c>
      <c r="I216" s="7">
        <v>0</v>
      </c>
      <c r="J216" s="7">
        <v>0</v>
      </c>
      <c r="K216" s="7">
        <v>0</v>
      </c>
      <c r="L216" s="34">
        <f t="shared" si="10"/>
        <v>0</v>
      </c>
      <c r="M216" s="7">
        <v>0</v>
      </c>
      <c r="N216" s="7">
        <v>0</v>
      </c>
      <c r="O216" s="7">
        <v>0</v>
      </c>
      <c r="P216" s="7">
        <v>0</v>
      </c>
      <c r="Q216" s="7">
        <v>0</v>
      </c>
      <c r="R216" s="34">
        <f t="shared" si="11"/>
        <v>0</v>
      </c>
      <c r="T216" s="49"/>
      <c r="U216" s="49"/>
      <c r="V216" s="49"/>
    </row>
    <row r="217" spans="1:22">
      <c r="A217" s="8">
        <f t="shared" si="12"/>
        <v>0</v>
      </c>
      <c r="B217" s="7">
        <v>0</v>
      </c>
      <c r="C217" s="7">
        <v>0</v>
      </c>
      <c r="D217" s="7">
        <v>0</v>
      </c>
      <c r="E217" s="7"/>
      <c r="F217" s="28">
        <v>0</v>
      </c>
      <c r="G217" s="7">
        <v>0</v>
      </c>
      <c r="H217" s="7">
        <v>0</v>
      </c>
      <c r="I217" s="7">
        <v>0</v>
      </c>
      <c r="J217" s="7">
        <v>0</v>
      </c>
      <c r="K217" s="7">
        <v>0</v>
      </c>
      <c r="L217" s="34">
        <f t="shared" si="10"/>
        <v>0</v>
      </c>
      <c r="M217" s="7">
        <v>0</v>
      </c>
      <c r="N217" s="7">
        <v>0</v>
      </c>
      <c r="O217" s="7">
        <v>0</v>
      </c>
      <c r="P217" s="7">
        <v>0</v>
      </c>
      <c r="Q217" s="7">
        <v>0</v>
      </c>
      <c r="R217" s="34">
        <f t="shared" si="11"/>
        <v>0</v>
      </c>
      <c r="T217" s="49"/>
      <c r="U217" s="49"/>
      <c r="V217" s="49"/>
    </row>
    <row r="218" spans="1:22">
      <c r="A218" s="8">
        <f t="shared" si="12"/>
        <v>0</v>
      </c>
      <c r="B218" s="7">
        <v>0</v>
      </c>
      <c r="C218" s="7">
        <v>0</v>
      </c>
      <c r="D218" s="7">
        <v>0</v>
      </c>
      <c r="E218" s="7"/>
      <c r="F218" s="28">
        <v>0</v>
      </c>
      <c r="G218" s="7">
        <v>0</v>
      </c>
      <c r="H218" s="7">
        <v>0</v>
      </c>
      <c r="I218" s="7">
        <v>0</v>
      </c>
      <c r="J218" s="7">
        <v>0</v>
      </c>
      <c r="K218" s="7">
        <v>0</v>
      </c>
      <c r="L218" s="34">
        <f t="shared" si="10"/>
        <v>0</v>
      </c>
      <c r="M218" s="7">
        <v>0</v>
      </c>
      <c r="N218" s="7">
        <v>0</v>
      </c>
      <c r="O218" s="7">
        <v>0</v>
      </c>
      <c r="P218" s="7">
        <v>0</v>
      </c>
      <c r="Q218" s="7">
        <v>0</v>
      </c>
      <c r="R218" s="34">
        <f t="shared" si="11"/>
        <v>0</v>
      </c>
      <c r="T218" s="49"/>
      <c r="U218" s="49"/>
      <c r="V218" s="49"/>
    </row>
    <row r="219" spans="1:22">
      <c r="A219" s="8">
        <f t="shared" si="12"/>
        <v>0</v>
      </c>
      <c r="B219" s="7">
        <v>0</v>
      </c>
      <c r="C219" s="7">
        <v>0</v>
      </c>
      <c r="D219" s="7">
        <v>0</v>
      </c>
      <c r="E219" s="7"/>
      <c r="F219" s="28">
        <v>0</v>
      </c>
      <c r="G219" s="7">
        <v>0</v>
      </c>
      <c r="H219" s="7">
        <v>0</v>
      </c>
      <c r="I219" s="7">
        <v>0</v>
      </c>
      <c r="J219" s="7">
        <v>0</v>
      </c>
      <c r="K219" s="7">
        <v>0</v>
      </c>
      <c r="L219" s="34">
        <f t="shared" si="10"/>
        <v>0</v>
      </c>
      <c r="M219" s="7">
        <v>0</v>
      </c>
      <c r="N219" s="7">
        <v>0</v>
      </c>
      <c r="O219" s="7">
        <v>0</v>
      </c>
      <c r="P219" s="7">
        <v>0</v>
      </c>
      <c r="Q219" s="7">
        <v>0</v>
      </c>
      <c r="R219" s="34">
        <f t="shared" si="11"/>
        <v>0</v>
      </c>
      <c r="T219" s="49"/>
      <c r="U219" s="49"/>
      <c r="V219" s="49"/>
    </row>
    <row r="220" spans="1:22">
      <c r="A220" s="8">
        <f t="shared" si="12"/>
        <v>0</v>
      </c>
    </row>
    <row r="221" spans="1:22">
      <c r="A221" s="8">
        <f t="shared" si="12"/>
        <v>0</v>
      </c>
      <c r="B221" s="7"/>
      <c r="C221" s="7"/>
      <c r="D221" s="7"/>
      <c r="E221" s="7"/>
      <c r="F221" s="71"/>
      <c r="G221" s="28"/>
      <c r="H221" s="28"/>
      <c r="I221" s="28"/>
      <c r="J221" s="28"/>
      <c r="K221" s="34"/>
      <c r="L221" s="34"/>
    </row>
    <row r="222" spans="1:22">
      <c r="A222" s="8">
        <f t="shared" si="12"/>
        <v>0</v>
      </c>
      <c r="B222" s="14"/>
      <c r="C222" s="14"/>
      <c r="D222" s="14"/>
      <c r="G222" s="14"/>
      <c r="H222" s="14"/>
      <c r="I222" s="14"/>
      <c r="J222" s="14"/>
      <c r="K222" s="14"/>
    </row>
    <row r="223" spans="1:22">
      <c r="A223" s="14"/>
      <c r="B223" s="14"/>
      <c r="C223" s="14"/>
      <c r="D223" s="14"/>
      <c r="G223" s="14"/>
      <c r="H223" s="14"/>
      <c r="I223" s="14"/>
      <c r="J223" s="14"/>
      <c r="K223" s="14"/>
    </row>
    <row r="224" spans="1:22">
      <c r="A224" s="14"/>
      <c r="B224" s="14"/>
      <c r="C224" s="14"/>
      <c r="D224" s="14"/>
      <c r="G224" s="14"/>
      <c r="H224" s="14"/>
      <c r="I224" s="14"/>
      <c r="J224" s="14"/>
      <c r="K224" s="14"/>
    </row>
    <row r="225" spans="1:11">
      <c r="A225" s="14"/>
      <c r="B225" s="14"/>
      <c r="C225" s="14"/>
      <c r="D225" s="14"/>
      <c r="G225" s="14"/>
      <c r="H225" s="14"/>
      <c r="I225" s="14"/>
      <c r="J225" s="14"/>
      <c r="K225" s="14"/>
    </row>
    <row r="226" spans="1:11">
      <c r="A226" s="14"/>
      <c r="B226" s="14"/>
      <c r="C226" s="14"/>
      <c r="D226" s="14"/>
      <c r="G226" s="14"/>
      <c r="H226" s="14"/>
      <c r="I226" s="14"/>
      <c r="J226" s="14"/>
      <c r="K226" s="14"/>
    </row>
    <row r="227" spans="1:11">
      <c r="A227" s="14"/>
      <c r="B227" s="14"/>
      <c r="C227" s="14"/>
      <c r="D227" s="14"/>
      <c r="G227" s="14"/>
      <c r="H227" s="14"/>
      <c r="I227" s="14"/>
      <c r="J227" s="14"/>
      <c r="K227" s="14"/>
    </row>
    <row r="228" spans="1:11">
      <c r="A228" s="14"/>
      <c r="B228" s="14"/>
      <c r="C228" s="14"/>
      <c r="D228" s="14"/>
      <c r="G228" s="14"/>
      <c r="H228" s="14"/>
      <c r="I228" s="14"/>
      <c r="J228" s="14"/>
      <c r="K228" s="14"/>
    </row>
    <row r="229" spans="1:11">
      <c r="A229" s="14"/>
      <c r="B229" s="14"/>
      <c r="C229" s="14"/>
      <c r="D229" s="14"/>
      <c r="G229" s="14"/>
      <c r="H229" s="14"/>
      <c r="I229" s="14"/>
      <c r="J229" s="14"/>
      <c r="K229" s="14"/>
    </row>
    <row r="230" spans="1:11">
      <c r="A230" s="14"/>
      <c r="B230" s="14"/>
      <c r="C230" s="14"/>
      <c r="D230" s="14"/>
      <c r="G230" s="14"/>
      <c r="H230" s="14"/>
      <c r="I230" s="14"/>
      <c r="J230" s="14"/>
      <c r="K230" s="14"/>
    </row>
    <row r="231" spans="1:11">
      <c r="A231" s="14"/>
      <c r="B231" s="14"/>
      <c r="C231" s="14"/>
      <c r="D231" s="14"/>
      <c r="G231" s="14"/>
      <c r="H231" s="14"/>
      <c r="I231" s="14"/>
      <c r="J231" s="14"/>
      <c r="K231" s="14"/>
    </row>
    <row r="232" spans="1:11">
      <c r="A232" s="14"/>
      <c r="B232" s="14"/>
      <c r="C232" s="14"/>
      <c r="D232" s="14"/>
      <c r="G232" s="14"/>
      <c r="H232" s="14"/>
      <c r="I232" s="14"/>
      <c r="J232" s="14"/>
      <c r="K232" s="14"/>
    </row>
    <row r="233" spans="1:11">
      <c r="A233" s="14"/>
      <c r="B233" s="14"/>
      <c r="C233" s="14"/>
      <c r="D233" s="14"/>
      <c r="G233" s="14"/>
      <c r="H233" s="14"/>
      <c r="I233" s="14"/>
      <c r="J233" s="14"/>
      <c r="K233" s="14"/>
    </row>
    <row r="234" spans="1:11">
      <c r="A234" s="14"/>
      <c r="B234" s="14"/>
      <c r="C234" s="14"/>
      <c r="D234" s="14"/>
      <c r="G234" s="14"/>
      <c r="H234" s="14"/>
      <c r="I234" s="14"/>
      <c r="J234" s="14"/>
      <c r="K234" s="14"/>
    </row>
    <row r="235" spans="1:11">
      <c r="A235" s="14"/>
      <c r="B235" s="14"/>
      <c r="C235" s="14"/>
      <c r="D235" s="14"/>
      <c r="G235" s="14"/>
      <c r="H235" s="14"/>
      <c r="I235" s="14"/>
      <c r="J235" s="14"/>
      <c r="K235" s="14"/>
    </row>
    <row r="236" spans="1:11">
      <c r="A236" s="14"/>
      <c r="B236" s="14"/>
      <c r="C236" s="14"/>
      <c r="D236" s="14"/>
      <c r="G236" s="14"/>
      <c r="H236" s="14"/>
      <c r="I236" s="14"/>
      <c r="J236" s="14"/>
      <c r="K236" s="14"/>
    </row>
    <row r="237" spans="1:11">
      <c r="A237" s="14"/>
      <c r="B237" s="14"/>
      <c r="C237" s="14"/>
      <c r="D237" s="14"/>
      <c r="G237" s="14"/>
      <c r="H237" s="14"/>
      <c r="I237" s="14"/>
      <c r="J237" s="14"/>
      <c r="K237" s="14"/>
    </row>
    <row r="238" spans="1:11">
      <c r="A238" s="14"/>
      <c r="B238" s="14"/>
      <c r="C238" s="14"/>
      <c r="D238" s="14"/>
      <c r="G238" s="14"/>
      <c r="H238" s="14"/>
      <c r="I238" s="14"/>
      <c r="J238" s="14"/>
      <c r="K238" s="14"/>
    </row>
    <row r="239" spans="1:11">
      <c r="A239" s="14"/>
      <c r="B239" s="14"/>
      <c r="C239" s="14"/>
      <c r="D239" s="14"/>
      <c r="G239" s="14"/>
      <c r="H239" s="14"/>
      <c r="I239" s="14"/>
      <c r="J239" s="14"/>
      <c r="K239" s="14"/>
    </row>
    <row r="240" spans="1:11">
      <c r="A240" s="14"/>
      <c r="B240" s="14"/>
      <c r="C240" s="14"/>
      <c r="D240" s="14"/>
      <c r="G240" s="14"/>
      <c r="H240" s="14"/>
      <c r="I240" s="14"/>
      <c r="J240" s="14"/>
      <c r="K240" s="14"/>
    </row>
    <row r="241" spans="1:11">
      <c r="A241" s="14"/>
      <c r="B241" s="14"/>
      <c r="C241" s="14"/>
      <c r="D241" s="14"/>
      <c r="G241" s="14"/>
      <c r="H241" s="14"/>
      <c r="I241" s="14"/>
      <c r="J241" s="14"/>
      <c r="K241" s="14"/>
    </row>
    <row r="242" spans="1:11">
      <c r="A242" s="14"/>
      <c r="B242" s="14"/>
      <c r="C242" s="14"/>
      <c r="D242" s="14"/>
      <c r="G242" s="14"/>
      <c r="H242" s="14"/>
      <c r="I242" s="14"/>
      <c r="J242" s="14"/>
      <c r="K242" s="14"/>
    </row>
    <row r="243" spans="1:11">
      <c r="A243" s="14"/>
      <c r="B243" s="14"/>
      <c r="C243" s="14"/>
      <c r="D243" s="14"/>
      <c r="G243" s="14"/>
      <c r="H243" s="14"/>
      <c r="I243" s="14"/>
      <c r="J243" s="14"/>
      <c r="K243" s="14"/>
    </row>
    <row r="244" spans="1:11">
      <c r="A244" s="14"/>
      <c r="B244" s="14"/>
      <c r="C244" s="14"/>
      <c r="D244" s="14"/>
      <c r="G244" s="14"/>
      <c r="H244" s="14"/>
      <c r="I244" s="14"/>
      <c r="J244" s="14"/>
      <c r="K244" s="14"/>
    </row>
    <row r="245" spans="1:11">
      <c r="A245" s="14"/>
      <c r="B245" s="14"/>
      <c r="C245" s="14"/>
      <c r="D245" s="14"/>
      <c r="G245" s="14"/>
      <c r="H245" s="14"/>
      <c r="I245" s="14"/>
      <c r="J245" s="14"/>
      <c r="K245" s="14"/>
    </row>
    <row r="246" spans="1:11">
      <c r="A246" s="14"/>
      <c r="B246" s="14"/>
      <c r="C246" s="14"/>
      <c r="D246" s="14"/>
      <c r="G246" s="14"/>
      <c r="H246" s="14"/>
      <c r="I246" s="14"/>
      <c r="J246" s="14"/>
      <c r="K246" s="14"/>
    </row>
    <row r="247" spans="1:11">
      <c r="A247" s="14"/>
      <c r="B247" s="14"/>
      <c r="C247" s="14"/>
      <c r="D247" s="14"/>
      <c r="G247" s="14"/>
      <c r="H247" s="14"/>
      <c r="I247" s="14"/>
      <c r="J247" s="14"/>
      <c r="K247" s="14"/>
    </row>
    <row r="248" spans="1:11">
      <c r="A248" s="14"/>
      <c r="B248" s="14"/>
      <c r="C248" s="14"/>
      <c r="D248" s="14"/>
      <c r="G248" s="14"/>
      <c r="H248" s="14"/>
      <c r="I248" s="14"/>
      <c r="J248" s="14"/>
      <c r="K248" s="14"/>
    </row>
    <row r="249" spans="1:11">
      <c r="A249" s="14"/>
      <c r="B249" s="14"/>
      <c r="C249" s="14"/>
      <c r="D249" s="14"/>
      <c r="G249" s="14"/>
      <c r="H249" s="14"/>
      <c r="I249" s="14"/>
      <c r="J249" s="14"/>
      <c r="K249" s="14"/>
    </row>
    <row r="250" spans="1:11">
      <c r="A250" s="14"/>
      <c r="B250" s="14"/>
      <c r="C250" s="14"/>
      <c r="D250" s="14"/>
      <c r="G250" s="14"/>
      <c r="H250" s="14"/>
      <c r="I250" s="14"/>
      <c r="J250" s="14"/>
      <c r="K250" s="14"/>
    </row>
    <row r="251" spans="1:11">
      <c r="A251" s="14"/>
      <c r="B251" s="14"/>
      <c r="C251" s="14"/>
      <c r="D251" s="14"/>
      <c r="G251" s="14"/>
      <c r="H251" s="14"/>
      <c r="I251" s="14"/>
      <c r="J251" s="14"/>
      <c r="K251" s="14"/>
    </row>
    <row r="252" spans="1:11">
      <c r="A252" s="14"/>
      <c r="B252" s="14"/>
      <c r="C252" s="14"/>
      <c r="D252" s="14"/>
      <c r="G252" s="14"/>
      <c r="H252" s="14"/>
      <c r="I252" s="14"/>
      <c r="J252" s="14"/>
      <c r="K252" s="14"/>
    </row>
    <row r="253" spans="1:11">
      <c r="A253" s="14"/>
      <c r="B253" s="14"/>
      <c r="C253" s="14"/>
      <c r="D253" s="14"/>
      <c r="G253" s="14"/>
      <c r="H253" s="14"/>
      <c r="I253" s="14"/>
      <c r="J253" s="14"/>
      <c r="K253" s="14"/>
    </row>
    <row r="254" spans="1:11">
      <c r="A254" s="14"/>
      <c r="B254" s="14"/>
      <c r="C254" s="14"/>
      <c r="D254" s="14"/>
      <c r="G254" s="14"/>
      <c r="H254" s="14"/>
      <c r="I254" s="14"/>
      <c r="J254" s="14"/>
      <c r="K254" s="14"/>
    </row>
    <row r="255" spans="1:11">
      <c r="A255" s="14"/>
      <c r="B255" s="14"/>
      <c r="C255" s="14"/>
      <c r="D255" s="14"/>
      <c r="G255" s="14"/>
      <c r="H255" s="14"/>
      <c r="I255" s="14"/>
      <c r="J255" s="14"/>
      <c r="K255" s="14"/>
    </row>
    <row r="256" spans="1:11">
      <c r="A256" s="14"/>
      <c r="B256" s="14"/>
      <c r="C256" s="14"/>
      <c r="D256" s="14"/>
      <c r="G256" s="14"/>
      <c r="H256" s="14"/>
      <c r="I256" s="14"/>
      <c r="J256" s="14"/>
      <c r="K256" s="14"/>
    </row>
    <row r="257" spans="1:11">
      <c r="A257" s="14"/>
      <c r="B257" s="14"/>
      <c r="C257" s="14"/>
      <c r="D257" s="14"/>
      <c r="G257" s="14"/>
      <c r="H257" s="14"/>
      <c r="I257" s="14"/>
      <c r="J257" s="14"/>
      <c r="K257" s="14"/>
    </row>
    <row r="258" spans="1:11">
      <c r="A258" s="14"/>
      <c r="B258" s="14"/>
      <c r="C258" s="14"/>
      <c r="D258" s="14"/>
      <c r="G258" s="14"/>
      <c r="H258" s="14"/>
      <c r="I258" s="14"/>
      <c r="J258" s="14"/>
      <c r="K258" s="14"/>
    </row>
    <row r="259" spans="1:11">
      <c r="A259" s="14"/>
      <c r="B259" s="14"/>
      <c r="C259" s="14"/>
      <c r="D259" s="14"/>
      <c r="G259" s="14"/>
      <c r="H259" s="14"/>
      <c r="I259" s="14"/>
      <c r="J259" s="14"/>
      <c r="K259" s="14"/>
    </row>
    <row r="260" spans="1:11">
      <c r="A260" s="14"/>
      <c r="B260" s="14"/>
      <c r="C260" s="14"/>
      <c r="D260" s="14"/>
      <c r="G260" s="14"/>
      <c r="H260" s="14"/>
      <c r="I260" s="14"/>
      <c r="J260" s="14"/>
      <c r="K260" s="14"/>
    </row>
    <row r="261" spans="1:11">
      <c r="A261" s="14"/>
      <c r="B261" s="14"/>
      <c r="C261" s="14"/>
      <c r="D261" s="14"/>
      <c r="G261" s="14"/>
      <c r="H261" s="14"/>
      <c r="I261" s="14"/>
      <c r="J261" s="14"/>
      <c r="K261" s="14"/>
    </row>
    <row r="262" spans="1:11">
      <c r="A262" s="14"/>
      <c r="B262" s="14"/>
      <c r="C262" s="14"/>
      <c r="D262" s="14"/>
      <c r="G262" s="14"/>
      <c r="H262" s="14"/>
      <c r="I262" s="14"/>
      <c r="J262" s="14"/>
      <c r="K262" s="14"/>
    </row>
    <row r="263" spans="1:11">
      <c r="A263" s="14"/>
      <c r="B263" s="14"/>
      <c r="C263" s="14"/>
      <c r="D263" s="14"/>
      <c r="G263" s="14"/>
      <c r="H263" s="14"/>
      <c r="I263" s="14"/>
      <c r="J263" s="14"/>
      <c r="K263" s="14"/>
    </row>
    <row r="264" spans="1:11">
      <c r="A264" s="14"/>
      <c r="B264" s="14"/>
      <c r="C264" s="14"/>
      <c r="D264" s="14"/>
      <c r="G264" s="14"/>
      <c r="H264" s="14"/>
      <c r="I264" s="14"/>
      <c r="J264" s="14"/>
      <c r="K264" s="14"/>
    </row>
    <row r="265" spans="1:11">
      <c r="A265" s="14"/>
      <c r="B265" s="14"/>
      <c r="C265" s="14"/>
      <c r="D265" s="14"/>
      <c r="G265" s="14"/>
      <c r="H265" s="14"/>
      <c r="I265" s="14"/>
      <c r="J265" s="14"/>
      <c r="K265" s="14"/>
    </row>
    <row r="266" spans="1:11">
      <c r="A266" s="14"/>
      <c r="B266" s="14"/>
      <c r="C266" s="14"/>
      <c r="D266" s="14"/>
      <c r="G266" s="14"/>
      <c r="H266" s="14"/>
      <c r="I266" s="14"/>
      <c r="J266" s="14"/>
      <c r="K266" s="14"/>
    </row>
    <row r="267" spans="1:11">
      <c r="A267" s="14"/>
      <c r="B267" s="14"/>
      <c r="C267" s="14"/>
      <c r="D267" s="14"/>
      <c r="G267" s="14"/>
      <c r="H267" s="14"/>
      <c r="I267" s="14"/>
      <c r="J267" s="14"/>
      <c r="K267" s="14"/>
    </row>
    <row r="268" spans="1:11">
      <c r="A268" s="14"/>
      <c r="B268" s="14"/>
      <c r="C268" s="14"/>
      <c r="D268" s="14"/>
      <c r="G268" s="14"/>
      <c r="H268" s="14"/>
      <c r="I268" s="14"/>
      <c r="J268" s="14"/>
      <c r="K268" s="14"/>
    </row>
    <row r="269" spans="1:11">
      <c r="A269" s="14"/>
      <c r="B269" s="14"/>
      <c r="C269" s="14"/>
      <c r="D269" s="14"/>
      <c r="G269" s="14"/>
      <c r="H269" s="14"/>
      <c r="I269" s="14"/>
      <c r="J269" s="14"/>
      <c r="K269" s="14"/>
    </row>
    <row r="270" spans="1:11">
      <c r="A270" s="14"/>
      <c r="B270" s="14"/>
      <c r="C270" s="14"/>
      <c r="D270" s="14"/>
      <c r="G270" s="14"/>
      <c r="H270" s="14"/>
      <c r="I270" s="14"/>
      <c r="J270" s="14"/>
      <c r="K270" s="14"/>
    </row>
    <row r="271" spans="1:11">
      <c r="A271" s="14"/>
      <c r="B271" s="14"/>
      <c r="C271" s="14"/>
      <c r="D271" s="14"/>
      <c r="G271" s="14"/>
      <c r="H271" s="14"/>
      <c r="I271" s="14"/>
      <c r="J271" s="14"/>
      <c r="K271" s="14"/>
    </row>
    <row r="272" spans="1:11">
      <c r="A272" s="14"/>
      <c r="B272" s="14"/>
      <c r="C272" s="14"/>
      <c r="D272" s="14"/>
      <c r="G272" s="14"/>
      <c r="H272" s="14"/>
      <c r="I272" s="14"/>
      <c r="J272" s="14"/>
      <c r="K272" s="14"/>
    </row>
    <row r="273" spans="1:11">
      <c r="A273" s="14"/>
      <c r="B273" s="14"/>
      <c r="C273" s="14"/>
      <c r="D273" s="14"/>
      <c r="G273" s="14"/>
      <c r="H273" s="14"/>
      <c r="I273" s="14"/>
      <c r="J273" s="14"/>
      <c r="K273" s="14"/>
    </row>
    <row r="274" spans="1:11">
      <c r="A274" s="14"/>
      <c r="B274" s="14"/>
      <c r="C274" s="14"/>
      <c r="D274" s="14"/>
      <c r="G274" s="14"/>
      <c r="H274" s="14"/>
      <c r="I274" s="14"/>
      <c r="J274" s="14"/>
      <c r="K274" s="14"/>
    </row>
    <row r="275" spans="1:11">
      <c r="A275" s="14"/>
      <c r="B275" s="14"/>
      <c r="C275" s="14"/>
      <c r="D275" s="14"/>
      <c r="G275" s="14"/>
      <c r="H275" s="14"/>
      <c r="I275" s="14"/>
      <c r="J275" s="14"/>
      <c r="K275" s="14"/>
    </row>
    <row r="276" spans="1:11">
      <c r="A276" s="14"/>
      <c r="B276" s="14"/>
      <c r="C276" s="14"/>
      <c r="D276" s="14"/>
      <c r="G276" s="14"/>
      <c r="H276" s="14"/>
      <c r="I276" s="14"/>
      <c r="J276" s="14"/>
      <c r="K276" s="14"/>
    </row>
    <row r="277" spans="1:11">
      <c r="A277" s="14"/>
      <c r="B277" s="14"/>
      <c r="C277" s="14"/>
      <c r="D277" s="14"/>
      <c r="G277" s="14"/>
      <c r="H277" s="14"/>
      <c r="I277" s="14"/>
      <c r="J277" s="14"/>
      <c r="K277" s="14"/>
    </row>
    <row r="278" spans="1:11">
      <c r="A278" s="14"/>
      <c r="B278" s="14"/>
      <c r="C278" s="14"/>
      <c r="D278" s="14"/>
      <c r="G278" s="14"/>
      <c r="H278" s="14"/>
      <c r="I278" s="14"/>
      <c r="J278" s="14"/>
      <c r="K278" s="14"/>
    </row>
    <row r="279" spans="1:11">
      <c r="A279" s="14"/>
      <c r="B279" s="14"/>
      <c r="C279" s="14"/>
      <c r="D279" s="14"/>
      <c r="G279" s="14"/>
      <c r="H279" s="14"/>
      <c r="I279" s="14"/>
      <c r="J279" s="14"/>
      <c r="K279" s="14"/>
    </row>
    <row r="280" spans="1:11">
      <c r="A280" s="14"/>
      <c r="B280" s="14"/>
      <c r="C280" s="14"/>
      <c r="D280" s="14"/>
      <c r="G280" s="14"/>
      <c r="H280" s="14"/>
      <c r="I280" s="14"/>
      <c r="J280" s="14"/>
      <c r="K280" s="14"/>
    </row>
  </sheetData>
  <autoFilter ref="B12:R157"/>
  <mergeCells count="2">
    <mergeCell ref="F11:L11"/>
    <mergeCell ref="M11:Q11"/>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5FC8D7"/>
  </sheetPr>
  <dimension ref="A1:W159"/>
  <sheetViews>
    <sheetView topLeftCell="A70" zoomScale="70" zoomScaleNormal="70" workbookViewId="0">
      <selection activeCell="H95" sqref="H95"/>
    </sheetView>
  </sheetViews>
  <sheetFormatPr defaultRowHeight="18"/>
  <cols>
    <col min="1" max="1" width="15.36328125" customWidth="1"/>
    <col min="2" max="2" width="96.08984375" bestFit="1" customWidth="1"/>
    <col min="3" max="3" width="17.7265625" style="14" customWidth="1"/>
    <col min="5" max="5" width="20.08984375" style="14" bestFit="1" customWidth="1"/>
    <col min="6" max="6" width="10.90625" style="14" customWidth="1"/>
    <col min="7" max="7" width="12.26953125" customWidth="1"/>
    <col min="8" max="8" width="13.36328125" customWidth="1"/>
    <col min="9" max="9" width="11.6328125" customWidth="1"/>
    <col min="10" max="11" width="10.6328125" customWidth="1"/>
    <col min="12" max="12" width="8.7265625" customWidth="1"/>
    <col min="13" max="13" width="10" customWidth="1"/>
    <col min="14" max="17" width="8.7265625" customWidth="1"/>
    <col min="18" max="19" width="11.6328125" bestFit="1" customWidth="1"/>
  </cols>
  <sheetData>
    <row r="1" spans="1:23" s="2" customFormat="1" ht="13.5"/>
    <row r="2" spans="1:23" s="2" customFormat="1" ht="13.5"/>
    <row r="3" spans="1:23" s="2" customFormat="1" ht="13.5"/>
    <row r="4" spans="1:23" s="2" customFormat="1" ht="13.5"/>
    <row r="5" spans="1:23" s="2" customFormat="1" ht="13.5"/>
    <row r="6" spans="1:23" s="2" customFormat="1" ht="13.5"/>
    <row r="7" spans="1:23" s="2" customFormat="1" ht="13.5"/>
    <row r="8" spans="1:23" s="2" customFormat="1" ht="13.5"/>
    <row r="9" spans="1:23" s="2" customFormat="1" ht="13.5"/>
    <row r="10" spans="1:23">
      <c r="R10" s="62"/>
      <c r="S10" s="62"/>
      <c r="T10" s="62"/>
      <c r="U10" s="62"/>
    </row>
    <row r="11" spans="1:23" ht="20.25">
      <c r="A11" s="5" t="str">
        <f ca="1">RIGHT(CELL("filename",A1),LEN(CELL("filename",A1))-FIND("]",CELL("filename",A1)))</f>
        <v>3.0 Input│AMP</v>
      </c>
      <c r="R11" s="62"/>
      <c r="S11" s="62"/>
      <c r="T11" s="62"/>
      <c r="U11" s="62"/>
    </row>
    <row r="12" spans="1:23" s="6" customFormat="1" ht="40.5">
      <c r="A12" s="38" t="s">
        <v>10</v>
      </c>
      <c r="B12" s="38" t="s">
        <v>11</v>
      </c>
      <c r="C12" s="38" t="s">
        <v>1</v>
      </c>
      <c r="D12" s="38" t="s">
        <v>26</v>
      </c>
      <c r="E12" s="6" t="s">
        <v>70</v>
      </c>
      <c r="F12" s="38" t="s">
        <v>66</v>
      </c>
      <c r="G12" s="38">
        <f>'3.2 Input│Other'!L23</f>
        <v>2018</v>
      </c>
      <c r="H12" s="38">
        <f>'3.2 Input│Other'!M23</f>
        <v>2019</v>
      </c>
      <c r="I12" s="38">
        <f>'3.2 Input│Other'!N23</f>
        <v>2020</v>
      </c>
      <c r="J12" s="38">
        <f>'3.2 Input│Other'!O23</f>
        <v>2021</v>
      </c>
      <c r="K12" s="38">
        <f>'3.2 Input│Other'!P23</f>
        <v>2022</v>
      </c>
      <c r="L12" s="38" t="s">
        <v>40</v>
      </c>
      <c r="M12" s="38" t="s">
        <v>382</v>
      </c>
      <c r="N12" s="38" t="s">
        <v>383</v>
      </c>
      <c r="O12" s="38" t="s">
        <v>384</v>
      </c>
      <c r="P12" s="38" t="s">
        <v>18</v>
      </c>
      <c r="Q12" s="38" t="s">
        <v>12</v>
      </c>
      <c r="S12" s="62"/>
      <c r="T12" s="62"/>
      <c r="U12" s="62"/>
      <c r="V12" s="62"/>
    </row>
    <row r="13" spans="1:23">
      <c r="A13" s="45">
        <v>1</v>
      </c>
      <c r="B13" s="112" t="s">
        <v>252</v>
      </c>
      <c r="C13" s="111">
        <v>202</v>
      </c>
      <c r="D13" s="44" t="s">
        <v>29</v>
      </c>
      <c r="E13" s="7" t="s">
        <v>15</v>
      </c>
      <c r="F13" s="7" t="s">
        <v>201</v>
      </c>
      <c r="G13" s="28">
        <v>381730.50666666677</v>
      </c>
      <c r="H13" s="28">
        <v>190865.25333333336</v>
      </c>
      <c r="I13" s="28">
        <v>0</v>
      </c>
      <c r="J13" s="28">
        <v>0</v>
      </c>
      <c r="K13" s="28">
        <v>0</v>
      </c>
      <c r="L13" s="47">
        <v>0.23664122137404581</v>
      </c>
      <c r="M13" s="47">
        <v>0.74372363497766736</v>
      </c>
      <c r="N13" s="47">
        <v>0</v>
      </c>
      <c r="O13" s="47">
        <v>1.9635143648286883E-2</v>
      </c>
      <c r="P13" s="47">
        <v>0</v>
      </c>
      <c r="Q13" s="46">
        <f t="shared" ref="Q13:Q55" si="0">SUM(L13:P13)</f>
        <v>1</v>
      </c>
      <c r="R13" s="48" t="str">
        <f>IF(SUM(G13:K13)&gt;0,IF(Q13&lt;&gt;1,"Error","Correct"),IF(Q13&gt;0,"Error","Correct"))</f>
        <v>Correct</v>
      </c>
      <c r="S13" s="62"/>
      <c r="T13" s="62"/>
      <c r="U13" s="62"/>
      <c r="V13" s="62"/>
      <c r="W13" s="14"/>
    </row>
    <row r="14" spans="1:23">
      <c r="A14" s="45">
        <f>IF(B14=0,,A13+1)</f>
        <v>2</v>
      </c>
      <c r="B14" s="112" t="s">
        <v>253</v>
      </c>
      <c r="C14" s="111">
        <v>203</v>
      </c>
      <c r="D14" s="44" t="s">
        <v>29</v>
      </c>
      <c r="E14" s="7" t="s">
        <v>15</v>
      </c>
      <c r="F14" s="7" t="s">
        <v>201</v>
      </c>
      <c r="G14" s="28">
        <v>0</v>
      </c>
      <c r="H14" s="28">
        <v>0</v>
      </c>
      <c r="I14" s="28">
        <v>1045505.7599999999</v>
      </c>
      <c r="J14" s="28">
        <v>0</v>
      </c>
      <c r="K14" s="28">
        <v>0</v>
      </c>
      <c r="L14" s="47">
        <v>0.23664122137404581</v>
      </c>
      <c r="M14" s="47">
        <v>0.48645643042655262</v>
      </c>
      <c r="N14" s="47">
        <v>0</v>
      </c>
      <c r="O14" s="47">
        <v>0.27690234819940157</v>
      </c>
      <c r="P14" s="47">
        <v>0</v>
      </c>
      <c r="Q14" s="46">
        <f t="shared" si="0"/>
        <v>1</v>
      </c>
      <c r="R14" s="48" t="str">
        <f t="shared" ref="R14:R57" si="1">IF(SUM(G14:K14)&gt;0,IF(Q14&lt;&gt;1,"Error","Correct"),IF(Q14&gt;0,"Error","Correct"))</f>
        <v>Correct</v>
      </c>
      <c r="S14" s="62"/>
      <c r="T14" s="62"/>
      <c r="U14" s="62"/>
      <c r="V14" s="62"/>
      <c r="W14" s="14"/>
    </row>
    <row r="15" spans="1:23">
      <c r="A15" s="45">
        <f t="shared" ref="A15:A78" si="2">IF(B15=0,,A14+1)</f>
        <v>3</v>
      </c>
      <c r="B15" s="126" t="s">
        <v>254</v>
      </c>
      <c r="C15" s="127">
        <v>204</v>
      </c>
      <c r="D15" s="128" t="s">
        <v>29</v>
      </c>
      <c r="E15" s="129" t="s">
        <v>15</v>
      </c>
      <c r="F15" s="129" t="s">
        <v>201</v>
      </c>
      <c r="G15" s="130">
        <v>0</v>
      </c>
      <c r="H15" s="130">
        <v>0</v>
      </c>
      <c r="I15" s="130">
        <v>2297362.2833333332</v>
      </c>
      <c r="J15" s="130">
        <v>2297362.2833333332</v>
      </c>
      <c r="K15" s="130">
        <v>2297362.2833333332</v>
      </c>
      <c r="L15" s="131">
        <v>0.25123360858402416</v>
      </c>
      <c r="M15" s="131">
        <v>0.46382207153991395</v>
      </c>
      <c r="N15" s="131">
        <v>0</v>
      </c>
      <c r="O15" s="131">
        <v>0.28494431987606195</v>
      </c>
      <c r="P15" s="131">
        <v>0</v>
      </c>
      <c r="Q15" s="46">
        <f t="shared" si="0"/>
        <v>1</v>
      </c>
      <c r="R15" s="48" t="str">
        <f t="shared" si="1"/>
        <v>Correct</v>
      </c>
      <c r="S15" s="62"/>
      <c r="T15" s="62"/>
      <c r="U15" s="62"/>
      <c r="V15" s="62"/>
      <c r="W15" s="14"/>
    </row>
    <row r="16" spans="1:23">
      <c r="A16" s="45">
        <f t="shared" si="2"/>
        <v>4</v>
      </c>
      <c r="B16" s="112" t="s">
        <v>255</v>
      </c>
      <c r="C16" s="111">
        <v>205</v>
      </c>
      <c r="D16" s="44" t="s">
        <v>29</v>
      </c>
      <c r="E16" s="7" t="s">
        <v>15</v>
      </c>
      <c r="F16" s="7" t="s">
        <v>201</v>
      </c>
      <c r="G16" s="28">
        <v>0</v>
      </c>
      <c r="H16" s="28">
        <v>330397.71999999997</v>
      </c>
      <c r="I16" s="28">
        <v>330397.71999999997</v>
      </c>
      <c r="J16" s="28">
        <v>330397.71999999997</v>
      </c>
      <c r="K16" s="28">
        <v>0</v>
      </c>
      <c r="L16" s="47">
        <v>0.23664122137404581</v>
      </c>
      <c r="M16" s="47">
        <v>0.29622783111215173</v>
      </c>
      <c r="N16" s="47">
        <v>0</v>
      </c>
      <c r="O16" s="47">
        <v>0.26535392960137055</v>
      </c>
      <c r="P16" s="47">
        <v>0.20177701791243191</v>
      </c>
      <c r="Q16" s="46">
        <f t="shared" si="0"/>
        <v>1</v>
      </c>
      <c r="R16" s="48" t="str">
        <f t="shared" si="1"/>
        <v>Correct</v>
      </c>
      <c r="S16" s="62"/>
      <c r="T16" s="62"/>
      <c r="U16" s="62"/>
      <c r="V16" s="62"/>
      <c r="W16" s="14"/>
    </row>
    <row r="17" spans="1:23">
      <c r="A17" s="45">
        <f t="shared" si="2"/>
        <v>5</v>
      </c>
      <c r="B17" s="112" t="s">
        <v>256</v>
      </c>
      <c r="C17" s="111">
        <v>206</v>
      </c>
      <c r="D17" s="44" t="s">
        <v>29</v>
      </c>
      <c r="E17" s="7" t="s">
        <v>16</v>
      </c>
      <c r="F17" s="7" t="s">
        <v>201</v>
      </c>
      <c r="G17" s="28">
        <v>75569.200000000012</v>
      </c>
      <c r="H17" s="28">
        <v>0</v>
      </c>
      <c r="I17" s="28">
        <v>0</v>
      </c>
      <c r="J17" s="28">
        <v>0</v>
      </c>
      <c r="K17" s="28">
        <v>0</v>
      </c>
      <c r="L17" s="47">
        <v>0.28571428571428575</v>
      </c>
      <c r="M17" s="47">
        <v>0.32828189262292046</v>
      </c>
      <c r="N17" s="47">
        <v>0</v>
      </c>
      <c r="O17" s="47">
        <v>0.33540119519592637</v>
      </c>
      <c r="P17" s="47">
        <v>5.0602626466867459E-2</v>
      </c>
      <c r="Q17" s="46">
        <f t="shared" si="0"/>
        <v>1</v>
      </c>
      <c r="R17" s="48" t="str">
        <f t="shared" si="1"/>
        <v>Correct</v>
      </c>
      <c r="S17" s="62"/>
      <c r="T17" s="62"/>
      <c r="U17" s="62"/>
      <c r="V17" s="62"/>
      <c r="W17" s="14"/>
    </row>
    <row r="18" spans="1:23">
      <c r="A18" s="45">
        <f t="shared" si="2"/>
        <v>6</v>
      </c>
      <c r="B18" s="112" t="s">
        <v>257</v>
      </c>
      <c r="C18" s="111" t="s">
        <v>258</v>
      </c>
      <c r="D18" s="44" t="s">
        <v>29</v>
      </c>
      <c r="E18" s="7" t="s">
        <v>15</v>
      </c>
      <c r="F18" s="7" t="s">
        <v>201</v>
      </c>
      <c r="G18" s="28">
        <v>139391.85999999999</v>
      </c>
      <c r="H18" s="28">
        <v>0</v>
      </c>
      <c r="I18" s="28">
        <v>0</v>
      </c>
      <c r="J18" s="28">
        <v>0</v>
      </c>
      <c r="K18" s="28">
        <v>0</v>
      </c>
      <c r="L18" s="47">
        <v>0.23664122137404583</v>
      </c>
      <c r="M18" s="47">
        <v>0.47609666733767675</v>
      </c>
      <c r="N18" s="47">
        <v>0</v>
      </c>
      <c r="O18" s="47">
        <v>0.28726211128827756</v>
      </c>
      <c r="P18" s="47">
        <v>0</v>
      </c>
      <c r="Q18" s="46">
        <f t="shared" si="0"/>
        <v>1.0000000000000002</v>
      </c>
      <c r="R18" s="48" t="str">
        <f t="shared" si="1"/>
        <v>Correct</v>
      </c>
      <c r="S18" s="62"/>
      <c r="T18" s="62"/>
      <c r="U18" s="62"/>
      <c r="V18" s="62"/>
      <c r="W18" s="14"/>
    </row>
    <row r="19" spans="1:23">
      <c r="A19" s="45">
        <f t="shared" si="2"/>
        <v>7</v>
      </c>
      <c r="B19" s="112" t="s">
        <v>259</v>
      </c>
      <c r="C19" s="111" t="s">
        <v>260</v>
      </c>
      <c r="D19" s="44" t="s">
        <v>29</v>
      </c>
      <c r="E19" s="7" t="s">
        <v>15</v>
      </c>
      <c r="F19" s="7" t="s">
        <v>201</v>
      </c>
      <c r="G19" s="28">
        <v>0</v>
      </c>
      <c r="H19" s="28">
        <v>0</v>
      </c>
      <c r="I19" s="28">
        <v>901953.34000000008</v>
      </c>
      <c r="J19" s="28">
        <v>0</v>
      </c>
      <c r="K19" s="28">
        <v>0</v>
      </c>
      <c r="L19" s="47">
        <v>0.24644217183119474</v>
      </c>
      <c r="M19" s="47">
        <v>0.56579201757820419</v>
      </c>
      <c r="N19" s="47">
        <v>0</v>
      </c>
      <c r="O19" s="47">
        <v>0.18776581059060107</v>
      </c>
      <c r="P19" s="47">
        <v>0</v>
      </c>
      <c r="Q19" s="46">
        <f t="shared" si="0"/>
        <v>1</v>
      </c>
      <c r="R19" s="48" t="str">
        <f t="shared" si="1"/>
        <v>Correct</v>
      </c>
      <c r="S19" s="62"/>
      <c r="T19" s="62"/>
      <c r="U19" s="62"/>
      <c r="V19" s="62"/>
      <c r="W19" s="14"/>
    </row>
    <row r="20" spans="1:23">
      <c r="A20" s="45">
        <f t="shared" si="2"/>
        <v>8</v>
      </c>
      <c r="B20" s="112" t="s">
        <v>261</v>
      </c>
      <c r="C20" s="111" t="s">
        <v>262</v>
      </c>
      <c r="D20" s="44" t="s">
        <v>29</v>
      </c>
      <c r="E20" s="7" t="s">
        <v>15</v>
      </c>
      <c r="F20" s="7" t="s">
        <v>201</v>
      </c>
      <c r="G20" s="28">
        <v>0</v>
      </c>
      <c r="H20" s="28">
        <v>87971.739999999991</v>
      </c>
      <c r="I20" s="28">
        <v>0</v>
      </c>
      <c r="J20" s="28">
        <v>0</v>
      </c>
      <c r="K20" s="28">
        <v>0</v>
      </c>
      <c r="L20" s="47">
        <v>0.23664122137404581</v>
      </c>
      <c r="M20" s="47">
        <v>7.4001037151248793E-3</v>
      </c>
      <c r="N20" s="47">
        <v>0</v>
      </c>
      <c r="O20" s="47">
        <v>0.75595867491082924</v>
      </c>
      <c r="P20" s="47">
        <v>0</v>
      </c>
      <c r="Q20" s="46">
        <f t="shared" si="0"/>
        <v>0.99999999999999989</v>
      </c>
      <c r="R20" s="48" t="str">
        <f t="shared" si="1"/>
        <v>Correct</v>
      </c>
      <c r="S20" s="62"/>
      <c r="T20" s="62"/>
      <c r="U20" s="62"/>
      <c r="V20" s="62"/>
      <c r="W20" s="14"/>
    </row>
    <row r="21" spans="1:23">
      <c r="A21" s="45">
        <f t="shared" si="2"/>
        <v>9</v>
      </c>
      <c r="B21" s="112" t="s">
        <v>263</v>
      </c>
      <c r="C21" s="111">
        <v>208</v>
      </c>
      <c r="D21" s="44" t="s">
        <v>29</v>
      </c>
      <c r="E21" s="7" t="s">
        <v>15</v>
      </c>
      <c r="F21" s="7" t="s">
        <v>201</v>
      </c>
      <c r="G21" s="28">
        <v>93782.9</v>
      </c>
      <c r="H21" s="28">
        <v>0</v>
      </c>
      <c r="I21" s="28">
        <v>0</v>
      </c>
      <c r="J21" s="28">
        <v>0</v>
      </c>
      <c r="K21" s="28">
        <v>0</v>
      </c>
      <c r="L21" s="47">
        <v>0.23664122137404583</v>
      </c>
      <c r="M21" s="47">
        <v>0.27932597520443492</v>
      </c>
      <c r="N21" s="47">
        <v>0</v>
      </c>
      <c r="O21" s="47">
        <v>0.48403280342151933</v>
      </c>
      <c r="P21" s="47">
        <v>0</v>
      </c>
      <c r="Q21" s="46">
        <f t="shared" si="0"/>
        <v>1</v>
      </c>
      <c r="R21" s="48" t="str">
        <f t="shared" si="1"/>
        <v>Correct</v>
      </c>
      <c r="S21" s="62"/>
      <c r="T21" s="62"/>
      <c r="U21" s="62"/>
      <c r="V21" s="62"/>
      <c r="W21" s="14"/>
    </row>
    <row r="22" spans="1:23">
      <c r="A22" s="45">
        <f t="shared" si="2"/>
        <v>10</v>
      </c>
      <c r="B22" s="112" t="s">
        <v>264</v>
      </c>
      <c r="C22" s="111">
        <v>209</v>
      </c>
      <c r="D22" s="44" t="s">
        <v>29</v>
      </c>
      <c r="E22" s="7" t="s">
        <v>15</v>
      </c>
      <c r="F22" s="7" t="s">
        <v>201</v>
      </c>
      <c r="G22" s="28">
        <v>144918.75</v>
      </c>
      <c r="H22" s="28">
        <v>144918.75</v>
      </c>
      <c r="I22" s="28">
        <v>144918.75</v>
      </c>
      <c r="J22" s="28">
        <v>144918.75</v>
      </c>
      <c r="K22" s="28">
        <v>144918.75</v>
      </c>
      <c r="L22" s="47">
        <v>0.23664122137404581</v>
      </c>
      <c r="M22" s="47">
        <v>0</v>
      </c>
      <c r="N22" s="47">
        <v>0</v>
      </c>
      <c r="O22" s="47">
        <v>0.76335877862595425</v>
      </c>
      <c r="P22" s="47">
        <v>0</v>
      </c>
      <c r="Q22" s="46">
        <f t="shared" si="0"/>
        <v>1</v>
      </c>
      <c r="R22" s="48" t="str">
        <f t="shared" si="1"/>
        <v>Correct</v>
      </c>
      <c r="S22" s="62"/>
      <c r="T22" s="62"/>
      <c r="U22" s="62"/>
      <c r="V22" s="62"/>
      <c r="W22" s="14"/>
    </row>
    <row r="23" spans="1:23">
      <c r="A23" s="45">
        <f t="shared" si="2"/>
        <v>11</v>
      </c>
      <c r="B23" s="112" t="s">
        <v>265</v>
      </c>
      <c r="C23" s="111">
        <v>210</v>
      </c>
      <c r="D23" s="44" t="s">
        <v>77</v>
      </c>
      <c r="E23" s="7" t="s">
        <v>50</v>
      </c>
      <c r="F23" s="7" t="s">
        <v>68</v>
      </c>
      <c r="G23" s="28">
        <v>0</v>
      </c>
      <c r="H23" s="28">
        <v>648767</v>
      </c>
      <c r="I23" s="28">
        <v>648767</v>
      </c>
      <c r="J23" s="28">
        <v>648767</v>
      </c>
      <c r="K23" s="28">
        <v>0</v>
      </c>
      <c r="L23" s="47">
        <v>0.2857142857142857</v>
      </c>
      <c r="M23" s="47">
        <v>0</v>
      </c>
      <c r="N23" s="47">
        <v>0</v>
      </c>
      <c r="O23" s="47">
        <v>0.7142857142857143</v>
      </c>
      <c r="P23" s="47">
        <v>0</v>
      </c>
      <c r="Q23" s="46">
        <f t="shared" si="0"/>
        <v>1</v>
      </c>
      <c r="R23" s="48" t="str">
        <f t="shared" si="1"/>
        <v>Correct</v>
      </c>
      <c r="S23" s="62"/>
      <c r="T23" s="62"/>
      <c r="U23" s="62"/>
      <c r="V23" s="62"/>
      <c r="W23" s="14"/>
    </row>
    <row r="24" spans="1:23">
      <c r="A24" s="45">
        <f t="shared" si="2"/>
        <v>12</v>
      </c>
      <c r="B24" s="112" t="s">
        <v>266</v>
      </c>
      <c r="C24" s="111">
        <v>211</v>
      </c>
      <c r="D24" s="44" t="s">
        <v>29</v>
      </c>
      <c r="E24" s="7" t="s">
        <v>15</v>
      </c>
      <c r="F24" s="7" t="s">
        <v>201</v>
      </c>
      <c r="G24" s="28">
        <v>1656341.4000000001</v>
      </c>
      <c r="H24" s="28">
        <v>0</v>
      </c>
      <c r="I24" s="28">
        <v>0</v>
      </c>
      <c r="J24" s="28">
        <v>0</v>
      </c>
      <c r="K24" s="28">
        <v>0</v>
      </c>
      <c r="L24" s="47">
        <v>0.28571428571428575</v>
      </c>
      <c r="M24" s="47">
        <v>0.34021548939125718</v>
      </c>
      <c r="N24" s="47">
        <v>0</v>
      </c>
      <c r="O24" s="47">
        <v>0.37407022489445718</v>
      </c>
      <c r="P24" s="47">
        <v>0</v>
      </c>
      <c r="Q24" s="46">
        <f t="shared" si="0"/>
        <v>1</v>
      </c>
      <c r="R24" s="48" t="str">
        <f t="shared" si="1"/>
        <v>Correct</v>
      </c>
      <c r="S24" s="62"/>
      <c r="T24" s="62"/>
      <c r="U24" s="62"/>
      <c r="V24" s="62"/>
      <c r="W24" s="14"/>
    </row>
    <row r="25" spans="1:23">
      <c r="A25" s="45">
        <f t="shared" si="2"/>
        <v>13</v>
      </c>
      <c r="B25" s="112" t="s">
        <v>267</v>
      </c>
      <c r="C25" s="111">
        <v>212</v>
      </c>
      <c r="D25" s="44" t="s">
        <v>29</v>
      </c>
      <c r="E25" s="7" t="s">
        <v>18</v>
      </c>
      <c r="F25" s="7" t="s">
        <v>201</v>
      </c>
      <c r="G25" s="28">
        <v>70284.199999999983</v>
      </c>
      <c r="H25" s="28">
        <v>70284.199999999983</v>
      </c>
      <c r="I25" s="28">
        <v>70284.199999999983</v>
      </c>
      <c r="J25" s="28">
        <v>70284.199999999983</v>
      </c>
      <c r="K25" s="28">
        <v>70284.199999999983</v>
      </c>
      <c r="L25" s="47">
        <v>0.32669077829725601</v>
      </c>
      <c r="M25" s="47">
        <v>0.4801505886102424</v>
      </c>
      <c r="N25" s="47">
        <v>0</v>
      </c>
      <c r="O25" s="47">
        <v>0.14762919688920126</v>
      </c>
      <c r="P25" s="47">
        <v>4.5529436203300314E-2</v>
      </c>
      <c r="Q25" s="46">
        <f t="shared" si="0"/>
        <v>1</v>
      </c>
      <c r="R25" s="48" t="str">
        <f t="shared" si="1"/>
        <v>Correct</v>
      </c>
      <c r="S25" s="62"/>
      <c r="T25" s="62"/>
      <c r="U25" s="62"/>
      <c r="V25" s="62"/>
      <c r="W25" s="14"/>
    </row>
    <row r="26" spans="1:23">
      <c r="A26" s="45">
        <f t="shared" si="2"/>
        <v>14</v>
      </c>
      <c r="B26" s="112" t="s">
        <v>268</v>
      </c>
      <c r="C26" s="111">
        <v>216</v>
      </c>
      <c r="D26" s="44" t="s">
        <v>29</v>
      </c>
      <c r="E26" s="7" t="s">
        <v>51</v>
      </c>
      <c r="F26" s="7" t="s">
        <v>201</v>
      </c>
      <c r="G26" s="28">
        <v>0</v>
      </c>
      <c r="H26" s="28">
        <v>0</v>
      </c>
      <c r="I26" s="28">
        <v>0</v>
      </c>
      <c r="J26" s="28">
        <v>504246.51</v>
      </c>
      <c r="K26" s="28">
        <v>0</v>
      </c>
      <c r="L26" s="47">
        <v>0.23664122137404578</v>
      </c>
      <c r="M26" s="47">
        <v>0.19797658093855722</v>
      </c>
      <c r="N26" s="47">
        <v>0</v>
      </c>
      <c r="O26" s="47">
        <v>0.56538219768739695</v>
      </c>
      <c r="P26" s="47">
        <v>0</v>
      </c>
      <c r="Q26" s="46">
        <f t="shared" si="0"/>
        <v>1</v>
      </c>
      <c r="R26" s="48" t="str">
        <f t="shared" si="1"/>
        <v>Correct</v>
      </c>
      <c r="S26" s="62"/>
      <c r="T26" s="62"/>
      <c r="U26" s="62"/>
      <c r="V26" s="62"/>
      <c r="W26" s="14"/>
    </row>
    <row r="27" spans="1:23">
      <c r="A27" s="45">
        <f t="shared" si="2"/>
        <v>15</v>
      </c>
      <c r="B27" s="112" t="s">
        <v>269</v>
      </c>
      <c r="C27" s="111">
        <v>220</v>
      </c>
      <c r="D27" s="44" t="s">
        <v>29</v>
      </c>
      <c r="E27" s="7" t="s">
        <v>14</v>
      </c>
      <c r="F27" s="7" t="s">
        <v>201</v>
      </c>
      <c r="G27" s="28">
        <v>0</v>
      </c>
      <c r="H27" s="28">
        <v>0</v>
      </c>
      <c r="I27" s="28">
        <v>230860</v>
      </c>
      <c r="J27" s="28">
        <v>0</v>
      </c>
      <c r="K27" s="28">
        <v>0</v>
      </c>
      <c r="L27" s="47">
        <v>0.2857142857142857</v>
      </c>
      <c r="M27" s="47">
        <v>0.13365243004418262</v>
      </c>
      <c r="N27" s="47">
        <v>0</v>
      </c>
      <c r="O27" s="47">
        <v>0.58063328424153171</v>
      </c>
      <c r="P27" s="47">
        <v>0</v>
      </c>
      <c r="Q27" s="46">
        <f t="shared" si="0"/>
        <v>1</v>
      </c>
      <c r="R27" s="48" t="str">
        <f t="shared" si="1"/>
        <v>Correct</v>
      </c>
      <c r="S27" s="62"/>
      <c r="T27" s="62"/>
      <c r="U27" s="62"/>
      <c r="V27" s="62"/>
      <c r="W27" s="14"/>
    </row>
    <row r="28" spans="1:23">
      <c r="A28" s="45">
        <f t="shared" si="2"/>
        <v>16</v>
      </c>
      <c r="B28" s="112" t="s">
        <v>270</v>
      </c>
      <c r="C28" s="111">
        <v>223</v>
      </c>
      <c r="D28" s="44" t="s">
        <v>77</v>
      </c>
      <c r="E28" s="7" t="s">
        <v>50</v>
      </c>
      <c r="F28" s="7" t="s">
        <v>68</v>
      </c>
      <c r="G28" s="28">
        <v>324178.40000000002</v>
      </c>
      <c r="H28" s="28">
        <v>0</v>
      </c>
      <c r="I28" s="28">
        <v>0</v>
      </c>
      <c r="J28" s="28">
        <v>0</v>
      </c>
      <c r="K28" s="28">
        <v>0</v>
      </c>
      <c r="L28" s="47">
        <v>0.2857142857142857</v>
      </c>
      <c r="M28" s="47">
        <v>0</v>
      </c>
      <c r="N28" s="47">
        <v>0</v>
      </c>
      <c r="O28" s="47">
        <v>0.71428571428571419</v>
      </c>
      <c r="P28" s="47">
        <v>0</v>
      </c>
      <c r="Q28" s="46">
        <f t="shared" si="0"/>
        <v>0.99999999999999989</v>
      </c>
      <c r="R28" s="48" t="str">
        <f t="shared" si="1"/>
        <v>Correct</v>
      </c>
      <c r="S28" s="62"/>
      <c r="T28" s="62"/>
      <c r="U28" s="62"/>
      <c r="V28" s="62"/>
      <c r="W28" s="14"/>
    </row>
    <row r="29" spans="1:23">
      <c r="A29" s="45">
        <f t="shared" si="2"/>
        <v>17</v>
      </c>
      <c r="B29" s="112" t="s">
        <v>271</v>
      </c>
      <c r="C29" s="111">
        <v>224</v>
      </c>
      <c r="D29" s="44" t="s">
        <v>29</v>
      </c>
      <c r="E29" s="7" t="s">
        <v>17</v>
      </c>
      <c r="F29" s="7" t="s">
        <v>201</v>
      </c>
      <c r="G29" s="28">
        <v>973960.39999999991</v>
      </c>
      <c r="H29" s="28">
        <v>0</v>
      </c>
      <c r="I29" s="28">
        <v>0</v>
      </c>
      <c r="J29" s="28">
        <v>0</v>
      </c>
      <c r="K29" s="28">
        <v>0</v>
      </c>
      <c r="L29" s="47">
        <v>0.28571428571428575</v>
      </c>
      <c r="M29" s="47">
        <v>0.66767396292498138</v>
      </c>
      <c r="N29" s="47">
        <v>0</v>
      </c>
      <c r="O29" s="47">
        <v>4.6611751360732943E-2</v>
      </c>
      <c r="P29" s="47">
        <v>0</v>
      </c>
      <c r="Q29" s="46">
        <f t="shared" si="0"/>
        <v>1</v>
      </c>
      <c r="R29" s="48" t="str">
        <f t="shared" si="1"/>
        <v>Correct</v>
      </c>
      <c r="S29" s="62"/>
      <c r="T29" s="62"/>
      <c r="U29" s="62"/>
      <c r="V29" s="62"/>
      <c r="W29" s="14"/>
    </row>
    <row r="30" spans="1:23">
      <c r="A30" s="45">
        <f t="shared" si="2"/>
        <v>18</v>
      </c>
      <c r="B30" s="112" t="s">
        <v>272</v>
      </c>
      <c r="C30" s="111">
        <v>225</v>
      </c>
      <c r="D30" s="44" t="s">
        <v>29</v>
      </c>
      <c r="E30" s="7" t="s">
        <v>18</v>
      </c>
      <c r="F30" s="7" t="s">
        <v>201</v>
      </c>
      <c r="G30" s="28">
        <v>101494.95999999998</v>
      </c>
      <c r="H30" s="28">
        <v>101494.95999999998</v>
      </c>
      <c r="I30" s="28">
        <v>101494.95999999998</v>
      </c>
      <c r="J30" s="28">
        <v>101494.95999999998</v>
      </c>
      <c r="K30" s="28">
        <v>101494.95999999998</v>
      </c>
      <c r="L30" s="47">
        <v>0.35097861016941134</v>
      </c>
      <c r="M30" s="47">
        <v>0.31942472808502015</v>
      </c>
      <c r="N30" s="47">
        <v>0</v>
      </c>
      <c r="O30" s="47">
        <v>0.22082278765369234</v>
      </c>
      <c r="P30" s="47">
        <v>0.10877387409187608</v>
      </c>
      <c r="Q30" s="46">
        <f t="shared" si="0"/>
        <v>0.99999999999999989</v>
      </c>
      <c r="R30" s="48" t="str">
        <f t="shared" si="1"/>
        <v>Correct</v>
      </c>
      <c r="S30" s="62"/>
      <c r="T30" s="62"/>
      <c r="U30" s="62"/>
      <c r="V30" s="62"/>
      <c r="W30" s="14"/>
    </row>
    <row r="31" spans="1:23">
      <c r="A31" s="45">
        <f t="shared" si="2"/>
        <v>19</v>
      </c>
      <c r="B31" s="112" t="s">
        <v>273</v>
      </c>
      <c r="C31" s="111">
        <v>227</v>
      </c>
      <c r="D31" s="44" t="s">
        <v>29</v>
      </c>
      <c r="E31" s="7" t="s">
        <v>18</v>
      </c>
      <c r="F31" s="7" t="s">
        <v>201</v>
      </c>
      <c r="G31" s="28">
        <v>162466.12615384621</v>
      </c>
      <c r="H31" s="28">
        <v>2780.5938461538462</v>
      </c>
      <c r="I31" s="28">
        <v>0</v>
      </c>
      <c r="J31" s="28">
        <v>0</v>
      </c>
      <c r="K31" s="28">
        <v>0</v>
      </c>
      <c r="L31" s="47">
        <v>0.21875</v>
      </c>
      <c r="M31" s="47">
        <v>0</v>
      </c>
      <c r="N31" s="47">
        <v>0</v>
      </c>
      <c r="O31" s="47">
        <v>0</v>
      </c>
      <c r="P31" s="47">
        <v>0.78125</v>
      </c>
      <c r="Q31" s="46">
        <f t="shared" si="0"/>
        <v>1</v>
      </c>
      <c r="R31" s="48" t="str">
        <f t="shared" si="1"/>
        <v>Correct</v>
      </c>
      <c r="S31" s="62"/>
      <c r="T31" s="62"/>
      <c r="U31" s="62"/>
      <c r="V31" s="62"/>
      <c r="W31" s="14"/>
    </row>
    <row r="32" spans="1:23">
      <c r="A32" s="45">
        <f t="shared" si="2"/>
        <v>20</v>
      </c>
      <c r="B32" s="112" t="s">
        <v>274</v>
      </c>
      <c r="C32" s="111" t="s">
        <v>275</v>
      </c>
      <c r="D32" s="44" t="s">
        <v>29</v>
      </c>
      <c r="E32" s="7" t="s">
        <v>14</v>
      </c>
      <c r="F32" s="7" t="s">
        <v>201</v>
      </c>
      <c r="G32" s="130"/>
      <c r="H32" s="130"/>
      <c r="I32" s="28">
        <v>0</v>
      </c>
      <c r="J32" s="28">
        <v>0</v>
      </c>
      <c r="K32" s="28">
        <v>0</v>
      </c>
      <c r="L32" s="47">
        <v>0.21875000000000003</v>
      </c>
      <c r="M32" s="47">
        <v>0.29704977687388123</v>
      </c>
      <c r="N32" s="47">
        <v>0</v>
      </c>
      <c r="O32" s="47">
        <v>0.48420022312611882</v>
      </c>
      <c r="P32" s="47">
        <v>0</v>
      </c>
      <c r="Q32" s="46">
        <f t="shared" si="0"/>
        <v>1</v>
      </c>
      <c r="R32" s="48" t="str">
        <f t="shared" si="1"/>
        <v>Error</v>
      </c>
      <c r="S32" s="62"/>
      <c r="T32" s="62"/>
      <c r="U32" s="62"/>
      <c r="V32" s="62"/>
      <c r="W32" s="14"/>
    </row>
    <row r="33" spans="1:23">
      <c r="A33" s="45">
        <f t="shared" si="2"/>
        <v>21</v>
      </c>
      <c r="B33" s="112" t="s">
        <v>276</v>
      </c>
      <c r="C33" s="111" t="s">
        <v>277</v>
      </c>
      <c r="D33" s="44" t="s">
        <v>29</v>
      </c>
      <c r="E33" s="7" t="s">
        <v>14</v>
      </c>
      <c r="F33" s="7" t="s">
        <v>201</v>
      </c>
      <c r="G33" s="130"/>
      <c r="H33" s="130"/>
      <c r="I33" s="28">
        <v>0</v>
      </c>
      <c r="J33" s="28">
        <v>0</v>
      </c>
      <c r="K33" s="28">
        <v>0</v>
      </c>
      <c r="L33" s="47">
        <v>0.21875000000000003</v>
      </c>
      <c r="M33" s="47">
        <v>0.29860952599723495</v>
      </c>
      <c r="N33" s="47">
        <v>0</v>
      </c>
      <c r="O33" s="47">
        <v>0.48264047400276505</v>
      </c>
      <c r="P33" s="47">
        <v>0</v>
      </c>
      <c r="Q33" s="46">
        <f t="shared" si="0"/>
        <v>1</v>
      </c>
      <c r="R33" s="48" t="str">
        <f t="shared" si="1"/>
        <v>Error</v>
      </c>
      <c r="S33" s="62"/>
      <c r="T33" s="62"/>
      <c r="U33" s="62"/>
      <c r="V33" s="62"/>
      <c r="W33" s="14"/>
    </row>
    <row r="34" spans="1:23">
      <c r="A34" s="45">
        <f t="shared" si="2"/>
        <v>22</v>
      </c>
      <c r="B34" s="112" t="s">
        <v>278</v>
      </c>
      <c r="C34" s="111" t="s">
        <v>279</v>
      </c>
      <c r="D34" s="44" t="s">
        <v>29</v>
      </c>
      <c r="E34" s="7" t="s">
        <v>14</v>
      </c>
      <c r="F34" s="7" t="s">
        <v>201</v>
      </c>
      <c r="G34" s="130"/>
      <c r="H34" s="130"/>
      <c r="I34" s="28">
        <v>0</v>
      </c>
      <c r="J34" s="28">
        <v>0</v>
      </c>
      <c r="K34" s="28">
        <v>0</v>
      </c>
      <c r="L34" s="47">
        <v>0.21875000000000003</v>
      </c>
      <c r="M34" s="47">
        <v>0.30017154938263985</v>
      </c>
      <c r="N34" s="47">
        <v>0</v>
      </c>
      <c r="O34" s="47">
        <v>0.48107845061736015</v>
      </c>
      <c r="P34" s="47">
        <v>0</v>
      </c>
      <c r="Q34" s="46">
        <f t="shared" si="0"/>
        <v>1</v>
      </c>
      <c r="R34" s="48" t="str">
        <f t="shared" si="1"/>
        <v>Error</v>
      </c>
      <c r="S34" s="62"/>
      <c r="T34" s="62"/>
      <c r="U34" s="62"/>
      <c r="V34" s="62"/>
      <c r="W34" s="14"/>
    </row>
    <row r="35" spans="1:23">
      <c r="A35" s="45">
        <f t="shared" si="2"/>
        <v>23</v>
      </c>
      <c r="B35" s="112" t="s">
        <v>280</v>
      </c>
      <c r="C35" s="111" t="s">
        <v>281</v>
      </c>
      <c r="D35" s="44" t="s">
        <v>29</v>
      </c>
      <c r="E35" s="7" t="s">
        <v>14</v>
      </c>
      <c r="F35" s="7" t="s">
        <v>201</v>
      </c>
      <c r="G35" s="130"/>
      <c r="H35" s="130"/>
      <c r="I35" s="28">
        <v>0</v>
      </c>
      <c r="J35" s="28">
        <v>0</v>
      </c>
      <c r="K35" s="28">
        <v>0</v>
      </c>
      <c r="L35" s="47">
        <v>0.21875000000000003</v>
      </c>
      <c r="M35" s="47">
        <v>0.16838631027107454</v>
      </c>
      <c r="N35" s="47">
        <v>0</v>
      </c>
      <c r="O35" s="47">
        <v>0.61286368972892546</v>
      </c>
      <c r="P35" s="47">
        <v>0</v>
      </c>
      <c r="Q35" s="46">
        <f t="shared" si="0"/>
        <v>1</v>
      </c>
      <c r="R35" s="48" t="str">
        <f t="shared" si="1"/>
        <v>Error</v>
      </c>
      <c r="S35" s="62"/>
      <c r="T35" s="62"/>
      <c r="U35" s="62"/>
      <c r="V35" s="62"/>
      <c r="W35" s="14"/>
    </row>
    <row r="36" spans="1:23">
      <c r="A36" s="45">
        <f t="shared" si="2"/>
        <v>24</v>
      </c>
      <c r="B36" s="112" t="s">
        <v>282</v>
      </c>
      <c r="C36" s="111">
        <v>235</v>
      </c>
      <c r="D36" s="44" t="s">
        <v>29</v>
      </c>
      <c r="E36" s="7" t="s">
        <v>15</v>
      </c>
      <c r="F36" s="7" t="s">
        <v>201</v>
      </c>
      <c r="G36" s="28">
        <v>0</v>
      </c>
      <c r="H36" s="28">
        <v>0</v>
      </c>
      <c r="I36" s="28">
        <v>0</v>
      </c>
      <c r="J36" s="130"/>
      <c r="K36" s="130"/>
      <c r="L36" s="47">
        <v>0.23664122137404583</v>
      </c>
      <c r="M36" s="47">
        <v>0</v>
      </c>
      <c r="N36" s="47">
        <v>0</v>
      </c>
      <c r="O36" s="47">
        <v>0.76335877862595425</v>
      </c>
      <c r="P36" s="47">
        <v>0</v>
      </c>
      <c r="Q36" s="46">
        <f t="shared" si="0"/>
        <v>1</v>
      </c>
      <c r="R36" s="48" t="str">
        <f t="shared" si="1"/>
        <v>Error</v>
      </c>
      <c r="S36" s="62"/>
      <c r="T36" s="62"/>
      <c r="U36" s="62"/>
      <c r="V36" s="62"/>
      <c r="W36" s="14"/>
    </row>
    <row r="37" spans="1:23">
      <c r="A37" s="45">
        <f t="shared" si="2"/>
        <v>25</v>
      </c>
      <c r="B37" s="112" t="s">
        <v>283</v>
      </c>
      <c r="C37" s="111">
        <v>236</v>
      </c>
      <c r="D37" s="44" t="s">
        <v>29</v>
      </c>
      <c r="E37" s="7" t="s">
        <v>15</v>
      </c>
      <c r="F37" s="7" t="s">
        <v>201</v>
      </c>
      <c r="G37" s="28">
        <v>0</v>
      </c>
      <c r="H37" s="28">
        <v>0</v>
      </c>
      <c r="I37" s="28">
        <v>1173411.5400000003</v>
      </c>
      <c r="J37" s="28">
        <v>0</v>
      </c>
      <c r="K37" s="28">
        <v>0</v>
      </c>
      <c r="L37" s="47">
        <v>0.36549626910947197</v>
      </c>
      <c r="M37" s="47">
        <v>0.45542418987970751</v>
      </c>
      <c r="N37" s="47">
        <v>0</v>
      </c>
      <c r="O37" s="47">
        <v>0.17907954101082046</v>
      </c>
      <c r="P37" s="47">
        <v>0</v>
      </c>
      <c r="Q37" s="46">
        <f t="shared" si="0"/>
        <v>0.99999999999999989</v>
      </c>
      <c r="R37" s="48" t="str">
        <f t="shared" si="1"/>
        <v>Correct</v>
      </c>
      <c r="S37" s="62"/>
      <c r="T37" s="62"/>
      <c r="U37" s="62"/>
      <c r="V37" s="62"/>
      <c r="W37" s="14"/>
    </row>
    <row r="38" spans="1:23">
      <c r="A38" s="45">
        <f t="shared" si="2"/>
        <v>26</v>
      </c>
      <c r="B38" s="112" t="s">
        <v>284</v>
      </c>
      <c r="C38" s="111" t="s">
        <v>285</v>
      </c>
      <c r="D38" s="44" t="s">
        <v>29</v>
      </c>
      <c r="E38" s="7" t="s">
        <v>15</v>
      </c>
      <c r="F38" s="7" t="s">
        <v>201</v>
      </c>
      <c r="G38" s="28">
        <v>268558.9473</v>
      </c>
      <c r="H38" s="28">
        <v>0</v>
      </c>
      <c r="I38" s="28">
        <v>0</v>
      </c>
      <c r="J38" s="28">
        <v>0</v>
      </c>
      <c r="K38" s="28">
        <v>0</v>
      </c>
      <c r="L38" s="47">
        <v>0.23664122137404581</v>
      </c>
      <c r="M38" s="47">
        <v>0</v>
      </c>
      <c r="N38" s="47">
        <v>0</v>
      </c>
      <c r="O38" s="47">
        <v>0.76335877862595414</v>
      </c>
      <c r="P38" s="47">
        <v>0</v>
      </c>
      <c r="Q38" s="46">
        <f t="shared" si="0"/>
        <v>1</v>
      </c>
      <c r="R38" s="48" t="str">
        <f t="shared" si="1"/>
        <v>Correct</v>
      </c>
      <c r="S38" s="62"/>
      <c r="T38" s="62"/>
      <c r="U38" s="62"/>
      <c r="V38" s="62"/>
      <c r="W38" s="14"/>
    </row>
    <row r="39" spans="1:23">
      <c r="A39" s="45">
        <f t="shared" si="2"/>
        <v>27</v>
      </c>
      <c r="B39" s="112" t="s">
        <v>286</v>
      </c>
      <c r="C39" s="111" t="s">
        <v>287</v>
      </c>
      <c r="D39" s="44" t="s">
        <v>29</v>
      </c>
      <c r="E39" s="7" t="s">
        <v>15</v>
      </c>
      <c r="F39" s="7" t="s">
        <v>201</v>
      </c>
      <c r="G39" s="28">
        <v>0</v>
      </c>
      <c r="H39" s="28">
        <v>0</v>
      </c>
      <c r="I39" s="28">
        <v>268558.9473</v>
      </c>
      <c r="J39" s="28">
        <v>0</v>
      </c>
      <c r="K39" s="28">
        <v>0</v>
      </c>
      <c r="L39" s="47">
        <v>0.23664122137404581</v>
      </c>
      <c r="M39" s="47">
        <v>0</v>
      </c>
      <c r="N39" s="47">
        <v>0</v>
      </c>
      <c r="O39" s="47">
        <v>0.76335877862595414</v>
      </c>
      <c r="P39" s="47">
        <v>0</v>
      </c>
      <c r="Q39" s="46">
        <f t="shared" si="0"/>
        <v>1</v>
      </c>
      <c r="R39" s="48" t="str">
        <f t="shared" si="1"/>
        <v>Correct</v>
      </c>
      <c r="S39" s="62"/>
      <c r="T39" s="62"/>
      <c r="U39" s="62"/>
      <c r="V39" s="62"/>
      <c r="W39" s="14"/>
    </row>
    <row r="40" spans="1:23">
      <c r="A40" s="45">
        <f t="shared" si="2"/>
        <v>28</v>
      </c>
      <c r="B40" s="112" t="s">
        <v>288</v>
      </c>
      <c r="C40" s="111" t="s">
        <v>289</v>
      </c>
      <c r="D40" s="44" t="s">
        <v>29</v>
      </c>
      <c r="E40" s="7" t="s">
        <v>15</v>
      </c>
      <c r="F40" s="7" t="s">
        <v>201</v>
      </c>
      <c r="G40" s="28">
        <v>0</v>
      </c>
      <c r="H40" s="28">
        <v>0</v>
      </c>
      <c r="I40" s="28">
        <v>0</v>
      </c>
      <c r="J40" s="28">
        <v>268558.9473</v>
      </c>
      <c r="K40" s="28">
        <v>0</v>
      </c>
      <c r="L40" s="47">
        <v>0.23664122137404581</v>
      </c>
      <c r="M40" s="47">
        <v>0</v>
      </c>
      <c r="N40" s="47">
        <v>0</v>
      </c>
      <c r="O40" s="47">
        <v>0.76335877862595414</v>
      </c>
      <c r="P40" s="47">
        <v>0</v>
      </c>
      <c r="Q40" s="46">
        <f t="shared" si="0"/>
        <v>1</v>
      </c>
      <c r="R40" s="48" t="str">
        <f t="shared" si="1"/>
        <v>Correct</v>
      </c>
      <c r="S40" s="62"/>
      <c r="T40" s="62"/>
      <c r="U40" s="62"/>
      <c r="V40" s="62"/>
      <c r="W40" s="14"/>
    </row>
    <row r="41" spans="1:23">
      <c r="A41" s="45">
        <f t="shared" si="2"/>
        <v>29</v>
      </c>
      <c r="B41" s="112" t="s">
        <v>290</v>
      </c>
      <c r="C41" s="111" t="s">
        <v>291</v>
      </c>
      <c r="D41" s="44" t="s">
        <v>29</v>
      </c>
      <c r="E41" s="7" t="s">
        <v>51</v>
      </c>
      <c r="F41" s="7" t="s">
        <v>201</v>
      </c>
      <c r="G41" s="28">
        <v>0</v>
      </c>
      <c r="H41" s="28">
        <v>0</v>
      </c>
      <c r="I41" s="28">
        <v>0</v>
      </c>
      <c r="J41" s="28">
        <v>0</v>
      </c>
      <c r="K41" s="28">
        <v>82002.731999999989</v>
      </c>
      <c r="L41" s="47">
        <v>0.28571428571428575</v>
      </c>
      <c r="M41" s="47">
        <v>0</v>
      </c>
      <c r="N41" s="47">
        <v>0</v>
      </c>
      <c r="O41" s="47">
        <v>0.7142857142857143</v>
      </c>
      <c r="P41" s="47">
        <v>0</v>
      </c>
      <c r="Q41" s="46">
        <f t="shared" si="0"/>
        <v>1</v>
      </c>
      <c r="R41" s="48" t="str">
        <f t="shared" si="1"/>
        <v>Correct</v>
      </c>
      <c r="S41" s="62"/>
      <c r="T41" s="62"/>
      <c r="U41" s="62"/>
      <c r="V41" s="62"/>
      <c r="W41" s="14"/>
    </row>
    <row r="42" spans="1:23">
      <c r="A42" s="45">
        <f t="shared" si="2"/>
        <v>30</v>
      </c>
      <c r="B42" s="112" t="s">
        <v>292</v>
      </c>
      <c r="C42" s="111" t="s">
        <v>293</v>
      </c>
      <c r="D42" s="44" t="s">
        <v>29</v>
      </c>
      <c r="E42" s="7" t="s">
        <v>15</v>
      </c>
      <c r="F42" s="7" t="s">
        <v>68</v>
      </c>
      <c r="G42" s="28">
        <v>0</v>
      </c>
      <c r="H42" s="28">
        <v>0</v>
      </c>
      <c r="I42" s="28">
        <v>0</v>
      </c>
      <c r="J42" s="28">
        <v>0</v>
      </c>
      <c r="K42" s="28">
        <v>82002.731999999989</v>
      </c>
      <c r="L42" s="47">
        <v>0.28571428571428575</v>
      </c>
      <c r="M42" s="47">
        <v>0</v>
      </c>
      <c r="N42" s="47">
        <v>0</v>
      </c>
      <c r="O42" s="47">
        <v>0.7142857142857143</v>
      </c>
      <c r="P42" s="47">
        <v>0</v>
      </c>
      <c r="Q42" s="46">
        <f t="shared" si="0"/>
        <v>1</v>
      </c>
      <c r="R42" s="48" t="str">
        <f t="shared" si="1"/>
        <v>Correct</v>
      </c>
      <c r="S42" s="62"/>
      <c r="T42" s="62"/>
      <c r="U42" s="62"/>
      <c r="V42" s="62"/>
      <c r="W42" s="14"/>
    </row>
    <row r="43" spans="1:23">
      <c r="A43" s="45">
        <f t="shared" si="2"/>
        <v>31</v>
      </c>
      <c r="B43" s="112" t="s">
        <v>294</v>
      </c>
      <c r="C43" s="111" t="s">
        <v>295</v>
      </c>
      <c r="D43" s="44" t="s">
        <v>77</v>
      </c>
      <c r="E43" s="7" t="s">
        <v>18</v>
      </c>
      <c r="F43" s="7" t="s">
        <v>201</v>
      </c>
      <c r="G43" s="28">
        <v>19083.52</v>
      </c>
      <c r="H43" s="28">
        <v>0</v>
      </c>
      <c r="I43" s="28">
        <v>0</v>
      </c>
      <c r="J43" s="28">
        <v>0</v>
      </c>
      <c r="K43" s="28">
        <v>0</v>
      </c>
      <c r="L43" s="47">
        <v>0.21875000000000003</v>
      </c>
      <c r="M43" s="47">
        <v>0.78125</v>
      </c>
      <c r="N43" s="47">
        <v>0</v>
      </c>
      <c r="O43" s="47">
        <v>0</v>
      </c>
      <c r="P43" s="47">
        <v>0</v>
      </c>
      <c r="Q43" s="46">
        <f t="shared" si="0"/>
        <v>1</v>
      </c>
      <c r="R43" s="48" t="str">
        <f t="shared" si="1"/>
        <v>Correct</v>
      </c>
      <c r="S43" s="62"/>
      <c r="T43" s="62"/>
      <c r="U43" s="62"/>
      <c r="V43" s="62"/>
      <c r="W43" s="14"/>
    </row>
    <row r="44" spans="1:23">
      <c r="A44" s="45">
        <f t="shared" si="2"/>
        <v>32</v>
      </c>
      <c r="B44" s="112" t="s">
        <v>296</v>
      </c>
      <c r="C44" s="111" t="s">
        <v>297</v>
      </c>
      <c r="D44" s="44" t="s">
        <v>77</v>
      </c>
      <c r="E44" s="7" t="s">
        <v>18</v>
      </c>
      <c r="F44" s="7" t="s">
        <v>201</v>
      </c>
      <c r="G44" s="28">
        <v>278309.12</v>
      </c>
      <c r="H44" s="28">
        <v>278309.12</v>
      </c>
      <c r="I44" s="28">
        <v>278309.12</v>
      </c>
      <c r="J44" s="28">
        <v>278309.12</v>
      </c>
      <c r="K44" s="28">
        <v>278309.12</v>
      </c>
      <c r="L44" s="47">
        <v>0.21875</v>
      </c>
      <c r="M44" s="47">
        <v>0.77867013484861725</v>
      </c>
      <c r="N44" s="47">
        <v>0</v>
      </c>
      <c r="O44" s="47">
        <v>2.5798651513827498E-3</v>
      </c>
      <c r="P44" s="47">
        <v>0</v>
      </c>
      <c r="Q44" s="46">
        <f t="shared" si="0"/>
        <v>1</v>
      </c>
      <c r="R44" s="48" t="str">
        <f t="shared" si="1"/>
        <v>Correct</v>
      </c>
      <c r="S44" s="62"/>
      <c r="T44" s="62"/>
      <c r="U44" s="62"/>
      <c r="V44" s="62"/>
      <c r="W44" s="14"/>
    </row>
    <row r="45" spans="1:23">
      <c r="A45" s="45">
        <f t="shared" si="2"/>
        <v>33</v>
      </c>
      <c r="B45" s="112" t="s">
        <v>298</v>
      </c>
      <c r="C45" s="111" t="s">
        <v>299</v>
      </c>
      <c r="D45" s="44" t="s">
        <v>77</v>
      </c>
      <c r="E45" s="7" t="s">
        <v>18</v>
      </c>
      <c r="F45" s="7" t="s">
        <v>201</v>
      </c>
      <c r="G45" s="28">
        <v>1945.5999999999995</v>
      </c>
      <c r="H45" s="28">
        <v>1945.5999999999995</v>
      </c>
      <c r="I45" s="28">
        <v>1945.5999999999995</v>
      </c>
      <c r="J45" s="28">
        <v>1945.5999999999995</v>
      </c>
      <c r="K45" s="28">
        <v>1945.5999999999995</v>
      </c>
      <c r="L45" s="47">
        <v>0.58881578947368418</v>
      </c>
      <c r="M45" s="47">
        <v>0.41118421052631576</v>
      </c>
      <c r="N45" s="47">
        <v>0</v>
      </c>
      <c r="O45" s="47">
        <v>0</v>
      </c>
      <c r="P45" s="47">
        <v>0</v>
      </c>
      <c r="Q45" s="46">
        <f t="shared" si="0"/>
        <v>1</v>
      </c>
      <c r="R45" s="48" t="str">
        <f t="shared" si="1"/>
        <v>Correct</v>
      </c>
      <c r="S45" s="62"/>
      <c r="T45" s="62"/>
      <c r="U45" s="62"/>
      <c r="V45" s="62"/>
      <c r="W45" s="14"/>
    </row>
    <row r="46" spans="1:23">
      <c r="A46" s="45">
        <f t="shared" si="2"/>
        <v>34</v>
      </c>
      <c r="B46" s="112" t="s">
        <v>300</v>
      </c>
      <c r="C46" s="111" t="s">
        <v>301</v>
      </c>
      <c r="D46" s="44" t="s">
        <v>77</v>
      </c>
      <c r="E46" s="7" t="s">
        <v>18</v>
      </c>
      <c r="F46" s="7" t="s">
        <v>201</v>
      </c>
      <c r="G46" s="28">
        <v>0</v>
      </c>
      <c r="H46" s="28">
        <v>0</v>
      </c>
      <c r="I46" s="28">
        <v>107878.39999999999</v>
      </c>
      <c r="J46" s="28">
        <v>0</v>
      </c>
      <c r="K46" s="28">
        <v>0</v>
      </c>
      <c r="L46" s="47">
        <v>0.21875000000000003</v>
      </c>
      <c r="M46" s="47">
        <v>0.73582848837209303</v>
      </c>
      <c r="N46" s="47">
        <v>0</v>
      </c>
      <c r="O46" s="47">
        <v>4.5421511627906981E-2</v>
      </c>
      <c r="P46" s="47">
        <v>0</v>
      </c>
      <c r="Q46" s="46">
        <f t="shared" si="0"/>
        <v>1</v>
      </c>
      <c r="R46" s="48" t="str">
        <f t="shared" si="1"/>
        <v>Correct</v>
      </c>
      <c r="S46" s="62"/>
      <c r="T46" s="62"/>
      <c r="U46" s="62"/>
      <c r="V46" s="62"/>
      <c r="W46" s="14"/>
    </row>
    <row r="47" spans="1:23">
      <c r="A47" s="45">
        <f t="shared" si="2"/>
        <v>35</v>
      </c>
      <c r="B47" s="112" t="s">
        <v>302</v>
      </c>
      <c r="C47" s="111" t="s">
        <v>303</v>
      </c>
      <c r="D47" s="44" t="s">
        <v>77</v>
      </c>
      <c r="E47" s="7" t="s">
        <v>18</v>
      </c>
      <c r="F47" s="7" t="s">
        <v>201</v>
      </c>
      <c r="G47" s="28">
        <v>0</v>
      </c>
      <c r="H47" s="28">
        <v>0</v>
      </c>
      <c r="I47" s="28">
        <v>0</v>
      </c>
      <c r="J47" s="28">
        <v>123107.84</v>
      </c>
      <c r="K47" s="28">
        <v>0</v>
      </c>
      <c r="L47" s="47">
        <v>0.21875000000000003</v>
      </c>
      <c r="M47" s="47">
        <v>0.41124919420241635</v>
      </c>
      <c r="N47" s="47">
        <v>0</v>
      </c>
      <c r="O47" s="47">
        <v>0.37000080579758365</v>
      </c>
      <c r="P47" s="47">
        <v>0</v>
      </c>
      <c r="Q47" s="46">
        <f t="shared" si="0"/>
        <v>1</v>
      </c>
      <c r="R47" s="48" t="str">
        <f t="shared" si="1"/>
        <v>Correct</v>
      </c>
      <c r="S47" s="62"/>
      <c r="T47" s="62"/>
      <c r="U47" s="62"/>
      <c r="V47" s="62"/>
      <c r="W47" s="14"/>
    </row>
    <row r="48" spans="1:23">
      <c r="A48" s="45">
        <f t="shared" si="2"/>
        <v>36</v>
      </c>
      <c r="B48" s="112" t="s">
        <v>304</v>
      </c>
      <c r="C48" s="111">
        <v>240</v>
      </c>
      <c r="D48" s="44" t="s">
        <v>29</v>
      </c>
      <c r="E48" s="7" t="s">
        <v>14</v>
      </c>
      <c r="F48" s="7" t="s">
        <v>201</v>
      </c>
      <c r="G48" s="28">
        <v>210339.83999999997</v>
      </c>
      <c r="H48" s="28">
        <v>0</v>
      </c>
      <c r="I48" s="28">
        <v>0</v>
      </c>
      <c r="J48" s="28">
        <v>0</v>
      </c>
      <c r="K48" s="28">
        <v>0</v>
      </c>
      <c r="L48" s="47">
        <v>0.21875000000000003</v>
      </c>
      <c r="M48" s="47">
        <v>0.78125</v>
      </c>
      <c r="N48" s="47">
        <v>0</v>
      </c>
      <c r="O48" s="47">
        <v>0</v>
      </c>
      <c r="P48" s="47">
        <v>0</v>
      </c>
      <c r="Q48" s="46">
        <f t="shared" si="0"/>
        <v>1</v>
      </c>
      <c r="R48" s="48" t="str">
        <f t="shared" si="1"/>
        <v>Correct</v>
      </c>
      <c r="S48" s="62"/>
      <c r="T48" s="62"/>
      <c r="U48" s="62"/>
      <c r="V48" s="62"/>
      <c r="W48" s="14"/>
    </row>
    <row r="49" spans="1:23">
      <c r="A49" s="45">
        <f t="shared" si="2"/>
        <v>37</v>
      </c>
      <c r="B49" s="112" t="s">
        <v>305</v>
      </c>
      <c r="C49" s="111">
        <v>241</v>
      </c>
      <c r="D49" s="44" t="s">
        <v>29</v>
      </c>
      <c r="E49" s="7" t="s">
        <v>18</v>
      </c>
      <c r="F49" s="7" t="s">
        <v>201</v>
      </c>
      <c r="G49" s="28">
        <v>573053.77777777775</v>
      </c>
      <c r="H49" s="28">
        <v>60456.555555555569</v>
      </c>
      <c r="I49" s="28">
        <v>60456.555555555569</v>
      </c>
      <c r="J49" s="28">
        <v>60456.555555555569</v>
      </c>
      <c r="K49" s="28">
        <v>60456.555555555569</v>
      </c>
      <c r="L49" s="47">
        <v>0.3341044080109955</v>
      </c>
      <c r="M49" s="47">
        <v>0.64426664048694282</v>
      </c>
      <c r="N49" s="47">
        <v>0</v>
      </c>
      <c r="O49" s="47">
        <v>0</v>
      </c>
      <c r="P49" s="47">
        <v>2.1628951502061653E-2</v>
      </c>
      <c r="Q49" s="46">
        <f t="shared" si="0"/>
        <v>1</v>
      </c>
      <c r="R49" s="48" t="str">
        <f t="shared" si="1"/>
        <v>Correct</v>
      </c>
      <c r="S49" s="62"/>
      <c r="T49" s="62"/>
      <c r="U49" s="62"/>
      <c r="V49" s="62"/>
      <c r="W49" s="14"/>
    </row>
    <row r="50" spans="1:23">
      <c r="A50" s="45">
        <f t="shared" si="2"/>
        <v>38</v>
      </c>
      <c r="B50" s="112" t="s">
        <v>306</v>
      </c>
      <c r="C50" s="111">
        <v>242</v>
      </c>
      <c r="D50" s="44" t="s">
        <v>29</v>
      </c>
      <c r="E50" s="7" t="s">
        <v>51</v>
      </c>
      <c r="F50" s="7" t="s">
        <v>201</v>
      </c>
      <c r="G50" s="28">
        <v>0</v>
      </c>
      <c r="H50" s="28">
        <v>0</v>
      </c>
      <c r="I50" s="28">
        <v>342346.23999999999</v>
      </c>
      <c r="J50" s="28">
        <v>0</v>
      </c>
      <c r="K50" s="28">
        <v>0</v>
      </c>
      <c r="L50" s="47">
        <v>0.23418466637752472</v>
      </c>
      <c r="M50" s="47">
        <v>9.5932118313903497E-2</v>
      </c>
      <c r="N50" s="47">
        <v>0</v>
      </c>
      <c r="O50" s="47">
        <v>0.66988321530857187</v>
      </c>
      <c r="P50" s="47">
        <v>0</v>
      </c>
      <c r="Q50" s="46">
        <f t="shared" si="0"/>
        <v>1</v>
      </c>
      <c r="R50" s="48" t="str">
        <f t="shared" si="1"/>
        <v>Correct</v>
      </c>
      <c r="S50" s="62"/>
      <c r="T50" s="62"/>
      <c r="U50" s="62"/>
      <c r="V50" s="62"/>
      <c r="W50" s="14"/>
    </row>
    <row r="51" spans="1:23">
      <c r="A51" s="45">
        <f t="shared" si="2"/>
        <v>39</v>
      </c>
      <c r="B51" s="112" t="s">
        <v>307</v>
      </c>
      <c r="C51" s="111">
        <v>243</v>
      </c>
      <c r="D51" s="44" t="s">
        <v>77</v>
      </c>
      <c r="E51" s="7" t="s">
        <v>50</v>
      </c>
      <c r="F51" s="7" t="s">
        <v>68</v>
      </c>
      <c r="G51" s="28">
        <v>365236.3839999999</v>
      </c>
      <c r="H51" s="28">
        <v>365236.3839999999</v>
      </c>
      <c r="I51" s="28">
        <v>365236.3839999999</v>
      </c>
      <c r="J51" s="28">
        <v>365236.3839999999</v>
      </c>
      <c r="K51" s="28">
        <v>365236.3839999999</v>
      </c>
      <c r="L51" s="47">
        <v>0.37331982785154283</v>
      </c>
      <c r="M51" s="47">
        <v>0</v>
      </c>
      <c r="N51" s="47">
        <v>0</v>
      </c>
      <c r="O51" s="47">
        <v>0.62668017214845717</v>
      </c>
      <c r="P51" s="47">
        <v>0</v>
      </c>
      <c r="Q51" s="46">
        <f t="shared" si="0"/>
        <v>1</v>
      </c>
      <c r="R51" s="48" t="str">
        <f t="shared" si="1"/>
        <v>Correct</v>
      </c>
      <c r="S51" s="62"/>
      <c r="T51" s="62"/>
      <c r="U51" s="62"/>
      <c r="V51" s="62"/>
      <c r="W51" s="14"/>
    </row>
    <row r="52" spans="1:23">
      <c r="A52" s="45">
        <f t="shared" si="2"/>
        <v>40</v>
      </c>
      <c r="B52" s="112" t="s">
        <v>308</v>
      </c>
      <c r="C52" s="111">
        <v>244</v>
      </c>
      <c r="D52" s="44" t="s">
        <v>29</v>
      </c>
      <c r="E52" s="7" t="s">
        <v>18</v>
      </c>
      <c r="F52" s="7" t="s">
        <v>201</v>
      </c>
      <c r="G52" s="28">
        <v>232464.38400000005</v>
      </c>
      <c r="H52" s="28">
        <v>232464.38400000005</v>
      </c>
      <c r="I52" s="28">
        <v>232464.38400000005</v>
      </c>
      <c r="J52" s="28">
        <v>232464.38400000005</v>
      </c>
      <c r="K52" s="28">
        <v>232464.38400000005</v>
      </c>
      <c r="L52" s="47">
        <v>0.36122343799555984</v>
      </c>
      <c r="M52" s="47">
        <v>0.52090044038746175</v>
      </c>
      <c r="N52" s="47">
        <v>1.0840370282270854E-2</v>
      </c>
      <c r="O52" s="47">
        <v>4.9375305595200342E-2</v>
      </c>
      <c r="P52" s="47">
        <v>5.7660445739507349E-2</v>
      </c>
      <c r="Q52" s="46">
        <f t="shared" si="0"/>
        <v>1</v>
      </c>
      <c r="R52" s="48" t="str">
        <f t="shared" si="1"/>
        <v>Correct</v>
      </c>
      <c r="S52" s="62"/>
      <c r="T52" s="62"/>
      <c r="U52" s="62"/>
      <c r="V52" s="62"/>
      <c r="W52" s="14"/>
    </row>
    <row r="53" spans="1:23">
      <c r="A53" s="45">
        <f t="shared" si="2"/>
        <v>41</v>
      </c>
      <c r="B53" s="112" t="s">
        <v>309</v>
      </c>
      <c r="C53" s="111">
        <v>245</v>
      </c>
      <c r="D53" s="44" t="s">
        <v>77</v>
      </c>
      <c r="E53" s="7" t="s">
        <v>18</v>
      </c>
      <c r="F53" s="7" t="s">
        <v>68</v>
      </c>
      <c r="G53" s="28">
        <v>0</v>
      </c>
      <c r="H53" s="28">
        <v>0</v>
      </c>
      <c r="I53" s="28">
        <v>25000</v>
      </c>
      <c r="J53" s="28">
        <v>25000</v>
      </c>
      <c r="K53" s="28">
        <v>0</v>
      </c>
      <c r="L53" s="47">
        <v>0</v>
      </c>
      <c r="M53" s="47">
        <v>1</v>
      </c>
      <c r="N53" s="47">
        <v>0</v>
      </c>
      <c r="O53" s="47">
        <v>0</v>
      </c>
      <c r="P53" s="47">
        <v>0</v>
      </c>
      <c r="Q53" s="46">
        <f t="shared" si="0"/>
        <v>1</v>
      </c>
      <c r="R53" s="48" t="str">
        <f t="shared" si="1"/>
        <v>Correct</v>
      </c>
      <c r="S53" s="62"/>
      <c r="T53" s="62"/>
      <c r="U53" s="62"/>
      <c r="V53" s="62"/>
      <c r="W53" s="14"/>
    </row>
    <row r="54" spans="1:23">
      <c r="A54" s="45">
        <f t="shared" si="2"/>
        <v>42</v>
      </c>
      <c r="B54" s="112" t="s">
        <v>310</v>
      </c>
      <c r="C54" s="111">
        <v>247</v>
      </c>
      <c r="D54" s="44" t="s">
        <v>29</v>
      </c>
      <c r="E54" s="7" t="s">
        <v>51</v>
      </c>
      <c r="F54" s="7" t="s">
        <v>201</v>
      </c>
      <c r="G54" s="28">
        <v>0</v>
      </c>
      <c r="H54" s="28">
        <v>619257.80000000005</v>
      </c>
      <c r="I54" s="28">
        <v>0</v>
      </c>
      <c r="J54" s="28">
        <v>0</v>
      </c>
      <c r="K54" s="28">
        <v>0</v>
      </c>
      <c r="L54" s="47">
        <v>0.32447035790263762</v>
      </c>
      <c r="M54" s="47">
        <v>0.53391656915746555</v>
      </c>
      <c r="N54" s="47">
        <v>0</v>
      </c>
      <c r="O54" s="47">
        <v>0.14161307293989675</v>
      </c>
      <c r="P54" s="47">
        <v>0</v>
      </c>
      <c r="Q54" s="46">
        <f t="shared" si="0"/>
        <v>1</v>
      </c>
      <c r="R54" s="48" t="str">
        <f t="shared" si="1"/>
        <v>Correct</v>
      </c>
      <c r="S54" s="62"/>
      <c r="T54" s="62"/>
      <c r="U54" s="62"/>
      <c r="V54" s="62"/>
      <c r="W54" s="14"/>
    </row>
    <row r="55" spans="1:23">
      <c r="A55" s="45">
        <f t="shared" si="2"/>
        <v>43</v>
      </c>
      <c r="B55" s="112" t="s">
        <v>311</v>
      </c>
      <c r="C55" s="111">
        <v>249</v>
      </c>
      <c r="D55" s="44" t="s">
        <v>29</v>
      </c>
      <c r="E55" s="7" t="s">
        <v>18</v>
      </c>
      <c r="F55" s="7" t="s">
        <v>201</v>
      </c>
      <c r="G55" s="28">
        <v>178000.00000000003</v>
      </c>
      <c r="H55" s="28">
        <v>178000.00000000003</v>
      </c>
      <c r="I55" s="28">
        <v>178000.00000000003</v>
      </c>
      <c r="J55" s="28">
        <v>178000.00000000003</v>
      </c>
      <c r="K55" s="28">
        <v>178000.00000000003</v>
      </c>
      <c r="L55" s="47">
        <v>0.11235955056179775</v>
      </c>
      <c r="M55" s="47">
        <v>0.38202247191011235</v>
      </c>
      <c r="N55" s="47">
        <v>0</v>
      </c>
      <c r="O55" s="47">
        <v>0.5056179775280899</v>
      </c>
      <c r="P55" s="47">
        <v>0</v>
      </c>
      <c r="Q55" s="46">
        <f t="shared" si="0"/>
        <v>1</v>
      </c>
      <c r="R55" s="48" t="str">
        <f t="shared" si="1"/>
        <v>Correct</v>
      </c>
      <c r="S55" s="62"/>
      <c r="T55" s="62"/>
      <c r="U55" s="62"/>
      <c r="V55" s="62"/>
      <c r="W55" s="14"/>
    </row>
    <row r="56" spans="1:23">
      <c r="A56" s="45">
        <f t="shared" si="2"/>
        <v>44</v>
      </c>
      <c r="B56" s="112" t="s">
        <v>312</v>
      </c>
      <c r="C56" s="111">
        <v>250</v>
      </c>
      <c r="D56" s="44" t="s">
        <v>29</v>
      </c>
      <c r="E56" s="7" t="s">
        <v>14</v>
      </c>
      <c r="F56" s="7" t="s">
        <v>201</v>
      </c>
      <c r="G56" s="28">
        <v>956710.40000000026</v>
      </c>
      <c r="H56" s="28">
        <v>956710.40000000026</v>
      </c>
      <c r="I56" s="28">
        <v>0</v>
      </c>
      <c r="J56" s="28">
        <v>0</v>
      </c>
      <c r="K56" s="28">
        <v>0</v>
      </c>
      <c r="L56" s="47">
        <v>0.21875000000000003</v>
      </c>
      <c r="M56" s="47">
        <v>0.6221459492862208</v>
      </c>
      <c r="N56" s="47">
        <v>0</v>
      </c>
      <c r="O56" s="47">
        <v>0.10893212825950256</v>
      </c>
      <c r="P56" s="47">
        <v>5.0171922454276652E-2</v>
      </c>
      <c r="Q56" s="46">
        <f t="shared" ref="Q56:Q106" si="3">SUM(L56:P56)</f>
        <v>1</v>
      </c>
      <c r="R56" s="48" t="str">
        <f t="shared" si="1"/>
        <v>Correct</v>
      </c>
      <c r="S56" s="62"/>
      <c r="T56" s="62"/>
      <c r="U56" s="62"/>
      <c r="V56" s="62"/>
      <c r="W56" s="14"/>
    </row>
    <row r="57" spans="1:23">
      <c r="A57" s="45">
        <f t="shared" si="2"/>
        <v>45</v>
      </c>
      <c r="B57" s="112" t="s">
        <v>313</v>
      </c>
      <c r="C57" s="111">
        <v>251</v>
      </c>
      <c r="D57" s="44" t="s">
        <v>29</v>
      </c>
      <c r="E57" s="7" t="s">
        <v>18</v>
      </c>
      <c r="F57" s="7" t="s">
        <v>68</v>
      </c>
      <c r="G57" s="28">
        <v>70000.000000000015</v>
      </c>
      <c r="H57" s="28">
        <v>70000.000000000015</v>
      </c>
      <c r="I57" s="28">
        <v>70000.000000000015</v>
      </c>
      <c r="J57" s="28">
        <v>70000.000000000015</v>
      </c>
      <c r="K57" s="28">
        <v>70000.000000000015</v>
      </c>
      <c r="L57" s="47">
        <v>0.2857142857142857</v>
      </c>
      <c r="M57" s="47">
        <v>0</v>
      </c>
      <c r="N57" s="47">
        <v>0</v>
      </c>
      <c r="O57" s="47">
        <v>0.7142857142857143</v>
      </c>
      <c r="P57" s="47">
        <v>0</v>
      </c>
      <c r="Q57" s="46">
        <f t="shared" si="3"/>
        <v>1</v>
      </c>
      <c r="R57" s="48" t="str">
        <f t="shared" si="1"/>
        <v>Correct</v>
      </c>
      <c r="S57" s="62"/>
      <c r="T57" s="62"/>
      <c r="U57" s="62"/>
      <c r="V57" s="62"/>
      <c r="W57" s="14"/>
    </row>
    <row r="58" spans="1:23">
      <c r="A58" s="45">
        <f t="shared" si="2"/>
        <v>46</v>
      </c>
      <c r="B58" s="112" t="s">
        <v>315</v>
      </c>
      <c r="C58" s="111">
        <v>257</v>
      </c>
      <c r="D58" s="44" t="s">
        <v>29</v>
      </c>
      <c r="E58" s="7" t="s">
        <v>18</v>
      </c>
      <c r="F58" s="7" t="s">
        <v>201</v>
      </c>
      <c r="G58" s="28">
        <v>151759.04000000001</v>
      </c>
      <c r="H58" s="28">
        <v>151759.04000000001</v>
      </c>
      <c r="I58" s="28">
        <v>151759.04000000001</v>
      </c>
      <c r="J58" s="28">
        <v>151759.04000000001</v>
      </c>
      <c r="K58" s="28">
        <v>0</v>
      </c>
      <c r="L58" s="47">
        <v>0.25630954175777598</v>
      </c>
      <c r="M58" s="47">
        <v>5.1886530120380303E-2</v>
      </c>
      <c r="N58" s="47">
        <v>0</v>
      </c>
      <c r="O58" s="47">
        <v>0.69180392812184366</v>
      </c>
      <c r="P58" s="47">
        <v>0</v>
      </c>
      <c r="Q58" s="46">
        <f t="shared" si="3"/>
        <v>1</v>
      </c>
      <c r="R58" s="48" t="str">
        <f t="shared" ref="R58:R106" si="4">IF(SUM(G58:K58)&gt;0,IF(Q58&lt;&gt;1,"Error","Correct"),IF(Q58&gt;0,"Error","Correct"))</f>
        <v>Correct</v>
      </c>
      <c r="S58" s="62"/>
      <c r="T58" s="62"/>
      <c r="U58" s="62"/>
      <c r="V58" s="62"/>
      <c r="W58" s="14"/>
    </row>
    <row r="59" spans="1:23">
      <c r="A59" s="45">
        <f t="shared" si="2"/>
        <v>47</v>
      </c>
      <c r="B59" s="112" t="s">
        <v>316</v>
      </c>
      <c r="C59" s="111" t="s">
        <v>317</v>
      </c>
      <c r="D59" s="44" t="s">
        <v>29</v>
      </c>
      <c r="E59" s="7" t="s">
        <v>18</v>
      </c>
      <c r="F59" s="7" t="s">
        <v>201</v>
      </c>
      <c r="G59" s="28">
        <v>564768</v>
      </c>
      <c r="H59" s="28">
        <v>0</v>
      </c>
      <c r="I59" s="28">
        <v>0</v>
      </c>
      <c r="J59" s="28">
        <v>0</v>
      </c>
      <c r="K59" s="28">
        <v>0</v>
      </c>
      <c r="L59" s="47">
        <v>0.22299953255141938</v>
      </c>
      <c r="M59" s="47">
        <v>3.5635871720777382E-2</v>
      </c>
      <c r="N59" s="47">
        <v>0</v>
      </c>
      <c r="O59" s="47">
        <v>0.74136459572780322</v>
      </c>
      <c r="P59" s="47">
        <v>0</v>
      </c>
      <c r="Q59" s="46">
        <f t="shared" si="3"/>
        <v>1</v>
      </c>
      <c r="R59" s="48" t="str">
        <f t="shared" si="4"/>
        <v>Correct</v>
      </c>
      <c r="S59" s="62"/>
      <c r="T59" s="62"/>
      <c r="U59" s="62"/>
      <c r="V59" s="62"/>
      <c r="W59" s="14"/>
    </row>
    <row r="60" spans="1:23">
      <c r="A60" s="45">
        <f t="shared" si="2"/>
        <v>48</v>
      </c>
      <c r="B60" s="112" t="s">
        <v>318</v>
      </c>
      <c r="C60" s="111" t="s">
        <v>319</v>
      </c>
      <c r="D60" s="44" t="s">
        <v>29</v>
      </c>
      <c r="E60" s="7" t="s">
        <v>18</v>
      </c>
      <c r="F60" s="7" t="s">
        <v>201</v>
      </c>
      <c r="G60" s="28">
        <v>425799.68000000005</v>
      </c>
      <c r="H60" s="28">
        <v>0</v>
      </c>
      <c r="I60" s="28">
        <v>0</v>
      </c>
      <c r="J60" s="28">
        <v>0</v>
      </c>
      <c r="K60" s="28">
        <v>0</v>
      </c>
      <c r="L60" s="47">
        <v>0.22438645327305087</v>
      </c>
      <c r="M60" s="47">
        <v>2.4612512625655333E-2</v>
      </c>
      <c r="N60" s="47">
        <v>0</v>
      </c>
      <c r="O60" s="47">
        <v>0.75100103410129382</v>
      </c>
      <c r="P60" s="47">
        <v>0</v>
      </c>
      <c r="Q60" s="46">
        <f t="shared" si="3"/>
        <v>1</v>
      </c>
      <c r="R60" s="48" t="str">
        <f t="shared" si="4"/>
        <v>Correct</v>
      </c>
      <c r="S60" s="62"/>
      <c r="T60" s="62"/>
      <c r="U60" s="62"/>
      <c r="V60" s="62"/>
      <c r="W60" s="14"/>
    </row>
    <row r="61" spans="1:23">
      <c r="A61" s="45">
        <f t="shared" si="2"/>
        <v>49</v>
      </c>
      <c r="B61" s="112" t="s">
        <v>320</v>
      </c>
      <c r="C61" s="111" t="s">
        <v>321</v>
      </c>
      <c r="D61" s="44" t="s">
        <v>29</v>
      </c>
      <c r="E61" s="7" t="s">
        <v>18</v>
      </c>
      <c r="F61" s="7" t="s">
        <v>201</v>
      </c>
      <c r="G61" s="28">
        <v>0</v>
      </c>
      <c r="H61" s="28">
        <v>649896.95999999996</v>
      </c>
      <c r="I61" s="28">
        <v>0</v>
      </c>
      <c r="J61" s="28">
        <v>0</v>
      </c>
      <c r="K61" s="28">
        <v>0</v>
      </c>
      <c r="L61" s="47">
        <v>0.22244289310108487</v>
      </c>
      <c r="M61" s="47">
        <v>7.2756148913206184E-2</v>
      </c>
      <c r="N61" s="47">
        <v>0</v>
      </c>
      <c r="O61" s="47">
        <v>0.70480095798570908</v>
      </c>
      <c r="P61" s="47">
        <v>0</v>
      </c>
      <c r="Q61" s="46">
        <f t="shared" si="3"/>
        <v>1</v>
      </c>
      <c r="R61" s="48" t="str">
        <f t="shared" si="4"/>
        <v>Correct</v>
      </c>
      <c r="S61" s="62"/>
      <c r="T61" s="62"/>
      <c r="U61" s="62"/>
      <c r="V61" s="62"/>
      <c r="W61" s="14"/>
    </row>
    <row r="62" spans="1:23">
      <c r="A62" s="45">
        <f t="shared" si="2"/>
        <v>50</v>
      </c>
      <c r="B62" s="112" t="s">
        <v>322</v>
      </c>
      <c r="C62" s="111" t="s">
        <v>323</v>
      </c>
      <c r="D62" s="44" t="s">
        <v>29</v>
      </c>
      <c r="E62" s="7" t="s">
        <v>18</v>
      </c>
      <c r="F62" s="7" t="s">
        <v>201</v>
      </c>
      <c r="G62" s="28">
        <v>0</v>
      </c>
      <c r="H62" s="28">
        <v>0</v>
      </c>
      <c r="I62" s="28">
        <v>0</v>
      </c>
      <c r="J62" s="28">
        <v>1377768.96</v>
      </c>
      <c r="K62" s="28">
        <v>0</v>
      </c>
      <c r="L62" s="47">
        <v>0.22049194663232943</v>
      </c>
      <c r="M62" s="47">
        <v>3.4319251901276687E-2</v>
      </c>
      <c r="N62" s="47">
        <v>0</v>
      </c>
      <c r="O62" s="47">
        <v>0.74518880146639388</v>
      </c>
      <c r="P62" s="47">
        <v>0</v>
      </c>
      <c r="Q62" s="46">
        <f t="shared" si="3"/>
        <v>1</v>
      </c>
      <c r="R62" s="48" t="str">
        <f t="shared" si="4"/>
        <v>Correct</v>
      </c>
      <c r="S62" s="62"/>
      <c r="T62" s="62"/>
      <c r="U62" s="62"/>
      <c r="V62" s="62"/>
      <c r="W62" s="14"/>
    </row>
    <row r="63" spans="1:23">
      <c r="A63" s="45">
        <f t="shared" si="2"/>
        <v>51</v>
      </c>
      <c r="B63" s="112" t="s">
        <v>324</v>
      </c>
      <c r="C63" s="111" t="s">
        <v>325</v>
      </c>
      <c r="D63" s="44" t="s">
        <v>29</v>
      </c>
      <c r="E63" s="7" t="s">
        <v>18</v>
      </c>
      <c r="F63" s="7" t="s">
        <v>201</v>
      </c>
      <c r="G63" s="28">
        <v>0</v>
      </c>
      <c r="H63" s="28">
        <v>0</v>
      </c>
      <c r="I63" s="28">
        <v>0</v>
      </c>
      <c r="J63" s="28">
        <v>0</v>
      </c>
      <c r="K63" s="28">
        <v>2380922.8799999999</v>
      </c>
      <c r="L63" s="47">
        <v>0.219758012489678</v>
      </c>
      <c r="M63" s="47">
        <v>1.9859526067471787E-2</v>
      </c>
      <c r="N63" s="47">
        <v>0</v>
      </c>
      <c r="O63" s="47">
        <v>0.76038246144285027</v>
      </c>
      <c r="P63" s="47">
        <v>0</v>
      </c>
      <c r="Q63" s="46">
        <f t="shared" si="3"/>
        <v>1</v>
      </c>
      <c r="R63" s="48" t="str">
        <f t="shared" si="4"/>
        <v>Correct</v>
      </c>
      <c r="S63" s="62"/>
      <c r="T63" s="62"/>
      <c r="U63" s="62"/>
      <c r="V63" s="62"/>
      <c r="W63" s="14"/>
    </row>
    <row r="64" spans="1:23">
      <c r="A64" s="45">
        <f t="shared" si="2"/>
        <v>52</v>
      </c>
      <c r="B64" s="112" t="s">
        <v>326</v>
      </c>
      <c r="C64" s="111" t="s">
        <v>327</v>
      </c>
      <c r="D64" s="44" t="s">
        <v>29</v>
      </c>
      <c r="E64" s="7" t="s">
        <v>18</v>
      </c>
      <c r="F64" s="7" t="s">
        <v>201</v>
      </c>
      <c r="G64" s="28">
        <v>0</v>
      </c>
      <c r="H64" s="28">
        <v>0</v>
      </c>
      <c r="I64" s="28">
        <v>0</v>
      </c>
      <c r="J64" s="28">
        <v>1023660.8</v>
      </c>
      <c r="K64" s="28">
        <v>0</v>
      </c>
      <c r="L64" s="47">
        <v>0.22109452662444434</v>
      </c>
      <c r="M64" s="47">
        <v>4.6191082045927714E-2</v>
      </c>
      <c r="N64" s="47">
        <v>0</v>
      </c>
      <c r="O64" s="47">
        <v>0.7327143913296279</v>
      </c>
      <c r="P64" s="47">
        <v>0</v>
      </c>
      <c r="Q64" s="46">
        <f t="shared" si="3"/>
        <v>1</v>
      </c>
      <c r="R64" s="48" t="str">
        <f t="shared" si="4"/>
        <v>Correct</v>
      </c>
      <c r="S64" s="62"/>
      <c r="T64" s="62"/>
      <c r="U64" s="62"/>
      <c r="V64" s="62"/>
      <c r="W64" s="14"/>
    </row>
    <row r="65" spans="1:23">
      <c r="A65" s="45">
        <f t="shared" si="2"/>
        <v>53</v>
      </c>
      <c r="B65" s="112" t="s">
        <v>328</v>
      </c>
      <c r="C65" s="111" t="s">
        <v>329</v>
      </c>
      <c r="D65" s="44" t="s">
        <v>29</v>
      </c>
      <c r="E65" s="7" t="s">
        <v>18</v>
      </c>
      <c r="F65" s="7" t="s">
        <v>201</v>
      </c>
      <c r="G65" s="28">
        <v>573095.68000000005</v>
      </c>
      <c r="H65" s="28">
        <v>0</v>
      </c>
      <c r="I65" s="28">
        <v>0</v>
      </c>
      <c r="J65" s="28">
        <v>0</v>
      </c>
      <c r="K65" s="28">
        <v>0</v>
      </c>
      <c r="L65" s="47">
        <v>0.22293778239612627</v>
      </c>
      <c r="M65" s="47">
        <v>8.250629284101392E-2</v>
      </c>
      <c r="N65" s="47">
        <v>0</v>
      </c>
      <c r="O65" s="47">
        <v>0.69455592476285988</v>
      </c>
      <c r="P65" s="47">
        <v>0</v>
      </c>
      <c r="Q65" s="46">
        <f t="shared" si="3"/>
        <v>1</v>
      </c>
      <c r="R65" s="48" t="str">
        <f t="shared" si="4"/>
        <v>Correct</v>
      </c>
      <c r="S65" s="62"/>
      <c r="T65" s="62"/>
      <c r="U65" s="62"/>
      <c r="V65" s="62"/>
      <c r="W65" s="14"/>
    </row>
    <row r="66" spans="1:23">
      <c r="A66" s="45">
        <f t="shared" si="2"/>
        <v>54</v>
      </c>
      <c r="B66" s="112" t="s">
        <v>330</v>
      </c>
      <c r="C66" s="111" t="s">
        <v>331</v>
      </c>
      <c r="D66" s="44" t="s">
        <v>29</v>
      </c>
      <c r="E66" s="7" t="s">
        <v>18</v>
      </c>
      <c r="F66" s="7" t="s">
        <v>201</v>
      </c>
      <c r="G66" s="28">
        <v>0</v>
      </c>
      <c r="H66" s="28">
        <v>587336.95999999996</v>
      </c>
      <c r="I66" s="28">
        <v>0</v>
      </c>
      <c r="J66" s="28">
        <v>0</v>
      </c>
      <c r="K66" s="28">
        <v>0</v>
      </c>
      <c r="L66" s="47">
        <v>0.22283624037554187</v>
      </c>
      <c r="M66" s="47">
        <v>3.4266530749231243E-2</v>
      </c>
      <c r="N66" s="47">
        <v>0</v>
      </c>
      <c r="O66" s="47">
        <v>0.74289722887522702</v>
      </c>
      <c r="P66" s="47">
        <v>0</v>
      </c>
      <c r="Q66" s="46">
        <f t="shared" si="3"/>
        <v>1</v>
      </c>
      <c r="R66" s="48" t="str">
        <f t="shared" si="4"/>
        <v>Correct</v>
      </c>
      <c r="S66" s="62"/>
      <c r="T66" s="62"/>
      <c r="U66" s="62"/>
      <c r="V66" s="62"/>
      <c r="W66" s="14"/>
    </row>
    <row r="67" spans="1:23">
      <c r="A67" s="45">
        <f t="shared" si="2"/>
        <v>55</v>
      </c>
      <c r="B67" s="112" t="s">
        <v>332</v>
      </c>
      <c r="C67" s="111" t="s">
        <v>333</v>
      </c>
      <c r="D67" s="44" t="s">
        <v>29</v>
      </c>
      <c r="E67" s="7" t="s">
        <v>18</v>
      </c>
      <c r="F67" s="7" t="s">
        <v>201</v>
      </c>
      <c r="G67" s="28">
        <v>0</v>
      </c>
      <c r="H67" s="28">
        <v>521020.16000000003</v>
      </c>
      <c r="I67" s="28">
        <v>0</v>
      </c>
      <c r="J67" s="28">
        <v>0</v>
      </c>
      <c r="K67" s="28">
        <v>0</v>
      </c>
      <c r="L67" s="47">
        <v>0.22335634766992513</v>
      </c>
      <c r="M67" s="47">
        <v>3.8628063835380186E-2</v>
      </c>
      <c r="N67" s="47">
        <v>0</v>
      </c>
      <c r="O67" s="47">
        <v>0.73801558849469462</v>
      </c>
      <c r="P67" s="47">
        <v>0</v>
      </c>
      <c r="Q67" s="46">
        <f t="shared" si="3"/>
        <v>1</v>
      </c>
      <c r="R67" s="48" t="str">
        <f t="shared" si="4"/>
        <v>Correct</v>
      </c>
      <c r="S67" s="62"/>
      <c r="T67" s="62"/>
      <c r="U67" s="62"/>
      <c r="V67" s="62"/>
      <c r="W67" s="14"/>
    </row>
    <row r="68" spans="1:23">
      <c r="A68" s="45">
        <f t="shared" si="2"/>
        <v>56</v>
      </c>
      <c r="B68" s="112" t="s">
        <v>334</v>
      </c>
      <c r="C68" s="111" t="s">
        <v>335</v>
      </c>
      <c r="D68" s="44" t="s">
        <v>29</v>
      </c>
      <c r="E68" s="7" t="s">
        <v>18</v>
      </c>
      <c r="F68" s="7" t="s">
        <v>201</v>
      </c>
      <c r="G68" s="28">
        <v>0</v>
      </c>
      <c r="H68" s="28">
        <v>0</v>
      </c>
      <c r="I68" s="28">
        <v>0</v>
      </c>
      <c r="J68" s="28">
        <v>1380663.04</v>
      </c>
      <c r="K68" s="28">
        <v>0</v>
      </c>
      <c r="L68" s="47">
        <v>0.2204882952468982</v>
      </c>
      <c r="M68" s="47">
        <v>1.6000283458011594E-2</v>
      </c>
      <c r="N68" s="47">
        <v>0</v>
      </c>
      <c r="O68" s="47">
        <v>0.7635114212950902</v>
      </c>
      <c r="P68" s="47">
        <v>0</v>
      </c>
      <c r="Q68" s="46">
        <f t="shared" si="3"/>
        <v>1</v>
      </c>
      <c r="R68" s="48" t="str">
        <f t="shared" si="4"/>
        <v>Correct</v>
      </c>
      <c r="S68" s="62"/>
      <c r="T68" s="62"/>
      <c r="U68" s="62"/>
      <c r="V68" s="62"/>
      <c r="W68" s="14"/>
    </row>
    <row r="69" spans="1:23">
      <c r="A69" s="45">
        <f t="shared" si="2"/>
        <v>57</v>
      </c>
      <c r="B69" s="112" t="s">
        <v>336</v>
      </c>
      <c r="C69" s="111" t="s">
        <v>337</v>
      </c>
      <c r="D69" s="44" t="s">
        <v>29</v>
      </c>
      <c r="E69" s="7" t="s">
        <v>18</v>
      </c>
      <c r="F69" s="7" t="s">
        <v>201</v>
      </c>
      <c r="G69" s="28">
        <v>0</v>
      </c>
      <c r="H69" s="28">
        <v>0</v>
      </c>
      <c r="I69" s="28">
        <v>555975.68000000005</v>
      </c>
      <c r="J69" s="28">
        <v>0</v>
      </c>
      <c r="K69" s="28">
        <v>0</v>
      </c>
      <c r="L69" s="47">
        <v>0.22306673558095208</v>
      </c>
      <c r="M69" s="47">
        <v>1.8849745370157201E-2</v>
      </c>
      <c r="N69" s="47">
        <v>0</v>
      </c>
      <c r="O69" s="47">
        <v>0.75808351904889082</v>
      </c>
      <c r="P69" s="47">
        <v>0</v>
      </c>
      <c r="Q69" s="46">
        <f t="shared" si="3"/>
        <v>1</v>
      </c>
      <c r="R69" s="48" t="str">
        <f t="shared" si="4"/>
        <v>Correct</v>
      </c>
      <c r="S69" s="62"/>
      <c r="T69" s="62"/>
      <c r="U69" s="62"/>
      <c r="V69" s="62"/>
      <c r="W69" s="14"/>
    </row>
    <row r="70" spans="1:23">
      <c r="A70" s="45">
        <f t="shared" si="2"/>
        <v>58</v>
      </c>
      <c r="B70" s="112" t="s">
        <v>338</v>
      </c>
      <c r="C70" s="111" t="s">
        <v>339</v>
      </c>
      <c r="D70" s="44" t="s">
        <v>29</v>
      </c>
      <c r="E70" s="7" t="s">
        <v>18</v>
      </c>
      <c r="F70" s="7" t="s">
        <v>201</v>
      </c>
      <c r="G70" s="28">
        <v>0</v>
      </c>
      <c r="H70" s="28">
        <v>0</v>
      </c>
      <c r="I70" s="28">
        <v>0</v>
      </c>
      <c r="J70" s="28">
        <v>0</v>
      </c>
      <c r="K70" s="28">
        <v>748398.08000000007</v>
      </c>
      <c r="L70" s="47">
        <v>0.22195684948844338</v>
      </c>
      <c r="M70" s="47">
        <v>6.3180279671481779E-2</v>
      </c>
      <c r="N70" s="47">
        <v>0</v>
      </c>
      <c r="O70" s="47">
        <v>0.71486287084007483</v>
      </c>
      <c r="P70" s="47">
        <v>0</v>
      </c>
      <c r="Q70" s="46">
        <f t="shared" si="3"/>
        <v>1</v>
      </c>
      <c r="R70" s="48" t="str">
        <f t="shared" si="4"/>
        <v>Correct</v>
      </c>
      <c r="S70" s="62"/>
      <c r="T70" s="62"/>
      <c r="U70" s="62"/>
      <c r="V70" s="62"/>
      <c r="W70" s="14"/>
    </row>
    <row r="71" spans="1:23">
      <c r="A71" s="45">
        <f t="shared" si="2"/>
        <v>59</v>
      </c>
      <c r="B71" s="112" t="s">
        <v>340</v>
      </c>
      <c r="C71" s="111" t="s">
        <v>341</v>
      </c>
      <c r="D71" s="44" t="s">
        <v>29</v>
      </c>
      <c r="E71" s="7" t="s">
        <v>18</v>
      </c>
      <c r="F71" s="7" t="s">
        <v>201</v>
      </c>
      <c r="G71" s="28">
        <v>0</v>
      </c>
      <c r="H71" s="28">
        <v>0</v>
      </c>
      <c r="I71" s="28">
        <v>0</v>
      </c>
      <c r="J71" s="28">
        <v>611088.64000000001</v>
      </c>
      <c r="K71" s="28">
        <v>0</v>
      </c>
      <c r="L71" s="47">
        <v>0.22267741714197142</v>
      </c>
      <c r="M71" s="47">
        <v>5.1609534093122723E-2</v>
      </c>
      <c r="N71" s="47">
        <v>0</v>
      </c>
      <c r="O71" s="47">
        <v>0.72571304876490583</v>
      </c>
      <c r="P71" s="47">
        <v>0</v>
      </c>
      <c r="Q71" s="46">
        <f t="shared" si="3"/>
        <v>1</v>
      </c>
      <c r="R71" s="48" t="str">
        <f t="shared" si="4"/>
        <v>Correct</v>
      </c>
      <c r="S71" s="62"/>
      <c r="T71" s="62"/>
      <c r="U71" s="62"/>
      <c r="V71" s="62"/>
      <c r="W71" s="14"/>
    </row>
    <row r="72" spans="1:23">
      <c r="A72" s="45">
        <f t="shared" si="2"/>
        <v>60</v>
      </c>
      <c r="B72" s="112" t="s">
        <v>342</v>
      </c>
      <c r="C72" s="111" t="s">
        <v>343</v>
      </c>
      <c r="D72" s="44" t="s">
        <v>29</v>
      </c>
      <c r="E72" s="7" t="s">
        <v>18</v>
      </c>
      <c r="F72" s="7" t="s">
        <v>201</v>
      </c>
      <c r="G72" s="28">
        <v>0</v>
      </c>
      <c r="H72" s="28">
        <v>0</v>
      </c>
      <c r="I72" s="28">
        <v>0</v>
      </c>
      <c r="J72" s="28">
        <v>0</v>
      </c>
      <c r="K72" s="28">
        <v>510551.04000000004</v>
      </c>
      <c r="L72" s="47">
        <v>0.22345080327326333</v>
      </c>
      <c r="M72" s="47">
        <v>2.6694686588044164E-2</v>
      </c>
      <c r="N72" s="47">
        <v>0</v>
      </c>
      <c r="O72" s="47">
        <v>0.74985451013869242</v>
      </c>
      <c r="P72" s="47">
        <v>0</v>
      </c>
      <c r="Q72" s="46">
        <f t="shared" si="3"/>
        <v>0.99999999999999989</v>
      </c>
      <c r="R72" s="48" t="str">
        <f t="shared" si="4"/>
        <v>Correct</v>
      </c>
      <c r="S72" s="62"/>
      <c r="T72" s="62"/>
      <c r="U72" s="62"/>
      <c r="V72" s="62"/>
      <c r="W72" s="14"/>
    </row>
    <row r="73" spans="1:23">
      <c r="A73" s="45">
        <f t="shared" si="2"/>
        <v>61</v>
      </c>
      <c r="B73" s="112" t="s">
        <v>344</v>
      </c>
      <c r="C73" s="111" t="s">
        <v>345</v>
      </c>
      <c r="D73" s="44" t="s">
        <v>29</v>
      </c>
      <c r="E73" s="7" t="s">
        <v>18</v>
      </c>
      <c r="F73" s="7" t="s">
        <v>201</v>
      </c>
      <c r="G73" s="28">
        <v>0</v>
      </c>
      <c r="H73" s="28">
        <v>0</v>
      </c>
      <c r="I73" s="28">
        <v>0</v>
      </c>
      <c r="J73" s="28">
        <v>0</v>
      </c>
      <c r="K73" s="28">
        <v>512325.12</v>
      </c>
      <c r="L73" s="47">
        <v>0.22343452532641775</v>
      </c>
      <c r="M73" s="47">
        <v>6.155856656023425E-2</v>
      </c>
      <c r="N73" s="47">
        <v>0</v>
      </c>
      <c r="O73" s="47">
        <v>0.71500690811334799</v>
      </c>
      <c r="P73" s="47">
        <v>0</v>
      </c>
      <c r="Q73" s="46">
        <f t="shared" si="3"/>
        <v>1</v>
      </c>
      <c r="R73" s="48" t="str">
        <f t="shared" si="4"/>
        <v>Correct</v>
      </c>
      <c r="S73" s="62"/>
      <c r="T73" s="62"/>
      <c r="U73" s="62"/>
      <c r="V73" s="62"/>
      <c r="W73" s="14"/>
    </row>
    <row r="74" spans="1:23">
      <c r="A74" s="45">
        <f t="shared" si="2"/>
        <v>62</v>
      </c>
      <c r="B74" s="112" t="s">
        <v>346</v>
      </c>
      <c r="C74" s="111" t="s">
        <v>347</v>
      </c>
      <c r="D74" s="44" t="s">
        <v>29</v>
      </c>
      <c r="E74" s="7" t="s">
        <v>18</v>
      </c>
      <c r="F74" s="7" t="s">
        <v>201</v>
      </c>
      <c r="G74" s="28">
        <v>0</v>
      </c>
      <c r="H74" s="28">
        <v>447777.28000000003</v>
      </c>
      <c r="I74" s="28">
        <v>0</v>
      </c>
      <c r="J74" s="28">
        <v>0</v>
      </c>
      <c r="K74" s="28">
        <v>0</v>
      </c>
      <c r="L74" s="47">
        <v>0.22410980744713088</v>
      </c>
      <c r="M74" s="47">
        <v>4.9334794297736587E-2</v>
      </c>
      <c r="N74" s="47">
        <v>0</v>
      </c>
      <c r="O74" s="47">
        <v>0.72655539825513249</v>
      </c>
      <c r="P74" s="47">
        <v>0</v>
      </c>
      <c r="Q74" s="46">
        <f t="shared" si="3"/>
        <v>1</v>
      </c>
      <c r="R74" s="48" t="str">
        <f t="shared" si="4"/>
        <v>Correct</v>
      </c>
      <c r="S74" s="62"/>
      <c r="T74" s="62"/>
      <c r="U74" s="62"/>
      <c r="V74" s="62"/>
      <c r="W74" s="14"/>
    </row>
    <row r="75" spans="1:23">
      <c r="A75" s="45">
        <f t="shared" si="2"/>
        <v>63</v>
      </c>
      <c r="B75" s="112" t="s">
        <v>348</v>
      </c>
      <c r="C75" s="111" t="s">
        <v>349</v>
      </c>
      <c r="D75" s="44" t="s">
        <v>29</v>
      </c>
      <c r="E75" s="7" t="s">
        <v>18</v>
      </c>
      <c r="F75" s="7" t="s">
        <v>201</v>
      </c>
      <c r="G75" s="28">
        <v>383189.76000000001</v>
      </c>
      <c r="H75" s="28">
        <v>0</v>
      </c>
      <c r="I75" s="28">
        <v>0</v>
      </c>
      <c r="J75" s="28">
        <v>0</v>
      </c>
      <c r="K75" s="28">
        <v>0</v>
      </c>
      <c r="L75" s="47">
        <v>0.22501321538446123</v>
      </c>
      <c r="M75" s="47">
        <v>2.734937384548063E-2</v>
      </c>
      <c r="N75" s="47">
        <v>0</v>
      </c>
      <c r="O75" s="47">
        <v>0.74763741077005819</v>
      </c>
      <c r="P75" s="47">
        <v>0</v>
      </c>
      <c r="Q75" s="46">
        <f t="shared" si="3"/>
        <v>1</v>
      </c>
      <c r="R75" s="48" t="str">
        <f t="shared" si="4"/>
        <v>Correct</v>
      </c>
      <c r="S75" s="62"/>
      <c r="T75" s="62"/>
      <c r="U75" s="62"/>
      <c r="V75" s="62"/>
      <c r="W75" s="14"/>
    </row>
    <row r="76" spans="1:23">
      <c r="A76" s="45">
        <f t="shared" si="2"/>
        <v>64</v>
      </c>
      <c r="B76" s="112" t="s">
        <v>350</v>
      </c>
      <c r="C76" s="111" t="s">
        <v>351</v>
      </c>
      <c r="D76" s="44" t="s">
        <v>29</v>
      </c>
      <c r="E76" s="7" t="s">
        <v>18</v>
      </c>
      <c r="F76" s="7" t="s">
        <v>201</v>
      </c>
      <c r="G76" s="28">
        <v>473861.12</v>
      </c>
      <c r="H76" s="28">
        <v>0</v>
      </c>
      <c r="I76" s="28">
        <v>0</v>
      </c>
      <c r="J76" s="28">
        <v>0</v>
      </c>
      <c r="K76" s="28">
        <v>0</v>
      </c>
      <c r="L76" s="47">
        <v>0.22381477509697359</v>
      </c>
      <c r="M76" s="47">
        <v>5.988463455284114E-2</v>
      </c>
      <c r="N76" s="47">
        <v>0</v>
      </c>
      <c r="O76" s="47">
        <v>0.71630059035018534</v>
      </c>
      <c r="P76" s="47">
        <v>0</v>
      </c>
      <c r="Q76" s="46">
        <f t="shared" si="3"/>
        <v>1</v>
      </c>
      <c r="R76" s="48" t="str">
        <f t="shared" si="4"/>
        <v>Correct</v>
      </c>
      <c r="S76" s="62"/>
      <c r="T76" s="62"/>
      <c r="U76" s="62"/>
      <c r="V76" s="62"/>
      <c r="W76" s="14"/>
    </row>
    <row r="77" spans="1:23">
      <c r="A77" s="45">
        <f t="shared" si="2"/>
        <v>65</v>
      </c>
      <c r="B77" s="112" t="s">
        <v>352</v>
      </c>
      <c r="C77" s="111" t="s">
        <v>353</v>
      </c>
      <c r="D77" s="44" t="s">
        <v>29</v>
      </c>
      <c r="E77" s="7" t="s">
        <v>18</v>
      </c>
      <c r="F77" s="7" t="s">
        <v>201</v>
      </c>
      <c r="G77" s="28">
        <v>0</v>
      </c>
      <c r="H77" s="28">
        <v>0</v>
      </c>
      <c r="I77" s="28">
        <v>3513.6000000000004</v>
      </c>
      <c r="J77" s="28">
        <v>0</v>
      </c>
      <c r="K77" s="28">
        <v>0</v>
      </c>
      <c r="L77" s="47">
        <v>0.2233037340619308</v>
      </c>
      <c r="M77" s="47">
        <v>5.3790983606557381E-2</v>
      </c>
      <c r="N77" s="47">
        <v>0</v>
      </c>
      <c r="O77" s="47">
        <v>0.72290528233151186</v>
      </c>
      <c r="P77" s="47">
        <v>0</v>
      </c>
      <c r="Q77" s="46">
        <f t="shared" si="3"/>
        <v>1</v>
      </c>
      <c r="R77" s="48" t="str">
        <f t="shared" si="4"/>
        <v>Correct</v>
      </c>
      <c r="S77" s="62"/>
      <c r="T77" s="62"/>
      <c r="U77" s="62"/>
      <c r="V77" s="62"/>
      <c r="W77" s="14"/>
    </row>
    <row r="78" spans="1:23">
      <c r="A78" s="45">
        <f t="shared" si="2"/>
        <v>66</v>
      </c>
      <c r="B78" s="112" t="s">
        <v>354</v>
      </c>
      <c r="C78" s="111" t="s">
        <v>355</v>
      </c>
      <c r="D78" s="44" t="s">
        <v>29</v>
      </c>
      <c r="E78" s="7" t="s">
        <v>18</v>
      </c>
      <c r="F78" s="7" t="s">
        <v>201</v>
      </c>
      <c r="G78" s="28">
        <v>925523.32</v>
      </c>
      <c r="H78" s="28">
        <v>174115.72</v>
      </c>
      <c r="I78" s="28">
        <v>0</v>
      </c>
      <c r="J78" s="28">
        <v>0</v>
      </c>
      <c r="K78" s="28">
        <v>0</v>
      </c>
      <c r="L78" s="47">
        <v>0.21875000000000003</v>
      </c>
      <c r="M78" s="47">
        <v>2.3053928678268824E-2</v>
      </c>
      <c r="N78" s="47">
        <v>0</v>
      </c>
      <c r="O78" s="47">
        <v>0.75819607132173117</v>
      </c>
      <c r="P78" s="47">
        <v>0</v>
      </c>
      <c r="Q78" s="46">
        <f t="shared" si="3"/>
        <v>1</v>
      </c>
      <c r="R78" s="48" t="str">
        <f t="shared" si="4"/>
        <v>Correct</v>
      </c>
      <c r="S78" s="62"/>
      <c r="T78" s="62"/>
      <c r="U78" s="62"/>
      <c r="V78" s="62"/>
      <c r="W78" s="14"/>
    </row>
    <row r="79" spans="1:23">
      <c r="A79" s="45">
        <f t="shared" ref="A79:A142" si="5">IF(B79=0,,A78+1)</f>
        <v>67</v>
      </c>
      <c r="B79" s="112" t="s">
        <v>356</v>
      </c>
      <c r="C79" s="111" t="s">
        <v>357</v>
      </c>
      <c r="D79" s="44" t="s">
        <v>29</v>
      </c>
      <c r="E79" s="7" t="s">
        <v>14</v>
      </c>
      <c r="F79" s="7" t="s">
        <v>201</v>
      </c>
      <c r="G79" s="28">
        <v>0</v>
      </c>
      <c r="H79" s="130"/>
      <c r="I79" s="130"/>
      <c r="J79" s="28">
        <v>0</v>
      </c>
      <c r="K79" s="28">
        <v>0</v>
      </c>
      <c r="L79" s="47">
        <v>0.13541538480928927</v>
      </c>
      <c r="M79" s="47">
        <v>0.29080834859080085</v>
      </c>
      <c r="N79" s="47">
        <v>0</v>
      </c>
      <c r="O79" s="47">
        <v>0.57377626659990977</v>
      </c>
      <c r="P79" s="47">
        <v>0</v>
      </c>
      <c r="Q79" s="46">
        <f t="shared" si="3"/>
        <v>0.99999999999999989</v>
      </c>
      <c r="R79" s="48" t="str">
        <f t="shared" si="4"/>
        <v>Error</v>
      </c>
      <c r="S79" s="62"/>
      <c r="T79" s="62"/>
      <c r="U79" s="62"/>
      <c r="V79" s="62"/>
      <c r="W79" s="14"/>
    </row>
    <row r="80" spans="1:23">
      <c r="A80" s="45">
        <f t="shared" si="5"/>
        <v>68</v>
      </c>
      <c r="B80" s="112" t="s">
        <v>358</v>
      </c>
      <c r="C80" s="111" t="s">
        <v>359</v>
      </c>
      <c r="D80" s="44" t="s">
        <v>29</v>
      </c>
      <c r="E80" s="7" t="s">
        <v>14</v>
      </c>
      <c r="F80" s="7" t="s">
        <v>201</v>
      </c>
      <c r="G80" s="130"/>
      <c r="H80" s="130"/>
      <c r="I80" s="28">
        <v>0</v>
      </c>
      <c r="J80" s="28">
        <v>0</v>
      </c>
      <c r="K80" s="28">
        <v>0</v>
      </c>
      <c r="L80" s="47">
        <v>0.13549020974202503</v>
      </c>
      <c r="M80" s="47">
        <v>0.27439112067834825</v>
      </c>
      <c r="N80" s="47">
        <v>0</v>
      </c>
      <c r="O80" s="47">
        <v>0.59011866957962678</v>
      </c>
      <c r="P80" s="47">
        <v>0</v>
      </c>
      <c r="Q80" s="46">
        <f t="shared" si="3"/>
        <v>1</v>
      </c>
      <c r="R80" s="48" t="str">
        <f t="shared" si="4"/>
        <v>Error</v>
      </c>
      <c r="S80" s="62"/>
      <c r="T80" s="62"/>
      <c r="U80" s="62"/>
      <c r="V80" s="62"/>
      <c r="W80" s="14"/>
    </row>
    <row r="81" spans="1:23">
      <c r="A81" s="45">
        <f t="shared" si="5"/>
        <v>69</v>
      </c>
      <c r="B81" s="112" t="s">
        <v>360</v>
      </c>
      <c r="C81" s="111" t="s">
        <v>361</v>
      </c>
      <c r="D81" s="44" t="s">
        <v>29</v>
      </c>
      <c r="E81" s="7" t="s">
        <v>14</v>
      </c>
      <c r="F81" s="7" t="s">
        <v>201</v>
      </c>
      <c r="G81" s="28">
        <v>0</v>
      </c>
      <c r="H81" s="28">
        <v>0</v>
      </c>
      <c r="I81" s="28">
        <v>0</v>
      </c>
      <c r="J81" s="130"/>
      <c r="K81" s="130"/>
      <c r="L81" s="47">
        <v>0.14287378600971556</v>
      </c>
      <c r="M81" s="47">
        <v>0.31925136080083161</v>
      </c>
      <c r="N81" s="47">
        <v>0</v>
      </c>
      <c r="O81" s="47">
        <v>0.53787485318945294</v>
      </c>
      <c r="P81" s="47">
        <v>0</v>
      </c>
      <c r="Q81" s="46">
        <f t="shared" si="3"/>
        <v>1</v>
      </c>
      <c r="R81" s="48" t="str">
        <f t="shared" si="4"/>
        <v>Error</v>
      </c>
      <c r="S81" s="62"/>
      <c r="T81" s="62"/>
      <c r="U81" s="62"/>
      <c r="V81" s="62"/>
      <c r="W81" s="14"/>
    </row>
    <row r="82" spans="1:23">
      <c r="A82" s="45">
        <f t="shared" si="5"/>
        <v>70</v>
      </c>
      <c r="B82" s="112" t="s">
        <v>362</v>
      </c>
      <c r="C82" s="111" t="s">
        <v>363</v>
      </c>
      <c r="D82" s="44" t="s">
        <v>29</v>
      </c>
      <c r="E82" s="7" t="s">
        <v>51</v>
      </c>
      <c r="F82" s="7" t="s">
        <v>201</v>
      </c>
      <c r="G82" s="28">
        <v>0</v>
      </c>
      <c r="H82" s="28">
        <v>0</v>
      </c>
      <c r="I82" s="28">
        <v>0</v>
      </c>
      <c r="J82" s="28">
        <v>0</v>
      </c>
      <c r="K82" s="28">
        <v>157005.79999999999</v>
      </c>
      <c r="L82" s="47">
        <v>0.29272039631656926</v>
      </c>
      <c r="M82" s="47">
        <v>0.15677127851327788</v>
      </c>
      <c r="N82" s="47">
        <v>0</v>
      </c>
      <c r="O82" s="47">
        <v>0.55050832517015302</v>
      </c>
      <c r="P82" s="47">
        <v>0</v>
      </c>
      <c r="Q82" s="46">
        <f t="shared" si="3"/>
        <v>1.0000000000000002</v>
      </c>
      <c r="R82" s="48" t="str">
        <f t="shared" si="4"/>
        <v>Correct</v>
      </c>
      <c r="S82" s="62"/>
      <c r="T82" s="62"/>
      <c r="U82" s="62"/>
      <c r="V82" s="62"/>
      <c r="W82" s="14"/>
    </row>
    <row r="83" spans="1:23">
      <c r="A83" s="45">
        <f t="shared" si="5"/>
        <v>71</v>
      </c>
      <c r="B83" s="112" t="s">
        <v>364</v>
      </c>
      <c r="C83" s="111" t="s">
        <v>365</v>
      </c>
      <c r="D83" s="44" t="s">
        <v>29</v>
      </c>
      <c r="E83" s="7" t="s">
        <v>51</v>
      </c>
      <c r="F83" s="7" t="s">
        <v>201</v>
      </c>
      <c r="G83" s="28">
        <v>0</v>
      </c>
      <c r="H83" s="28">
        <v>0</v>
      </c>
      <c r="I83" s="28">
        <v>0</v>
      </c>
      <c r="J83" s="28">
        <v>157005.79999999999</v>
      </c>
      <c r="K83" s="28">
        <v>0</v>
      </c>
      <c r="L83" s="47">
        <v>0.29272039631656926</v>
      </c>
      <c r="M83" s="47">
        <v>0.15677127851327788</v>
      </c>
      <c r="N83" s="47">
        <v>0</v>
      </c>
      <c r="O83" s="47">
        <v>0.55050832517015302</v>
      </c>
      <c r="P83" s="47">
        <v>0</v>
      </c>
      <c r="Q83" s="46">
        <f t="shared" si="3"/>
        <v>1.0000000000000002</v>
      </c>
      <c r="R83" s="48" t="str">
        <f t="shared" si="4"/>
        <v>Correct</v>
      </c>
      <c r="S83" s="62"/>
      <c r="T83" s="62"/>
      <c r="U83" s="62"/>
      <c r="V83" s="62"/>
      <c r="W83" s="14"/>
    </row>
    <row r="84" spans="1:23">
      <c r="A84" s="45">
        <f t="shared" si="5"/>
        <v>72</v>
      </c>
      <c r="B84" s="112" t="s">
        <v>366</v>
      </c>
      <c r="C84" s="111">
        <v>262</v>
      </c>
      <c r="D84" s="44" t="s">
        <v>29</v>
      </c>
      <c r="E84" s="7" t="s">
        <v>18</v>
      </c>
      <c r="F84" s="7" t="s">
        <v>201</v>
      </c>
      <c r="G84" s="28">
        <v>141816.63999999998</v>
      </c>
      <c r="H84" s="28">
        <v>141816.63999999998</v>
      </c>
      <c r="I84" s="28">
        <v>141816.63999999998</v>
      </c>
      <c r="J84" s="28">
        <v>141816.63999999998</v>
      </c>
      <c r="K84" s="28">
        <v>141816.63999999998</v>
      </c>
      <c r="L84" s="47">
        <v>0.71473587302590169</v>
      </c>
      <c r="M84" s="47">
        <v>9.837491566574981E-2</v>
      </c>
      <c r="N84" s="47">
        <v>0</v>
      </c>
      <c r="O84" s="47">
        <v>0.1649341008220192</v>
      </c>
      <c r="P84" s="47">
        <v>2.195511048632939E-2</v>
      </c>
      <c r="Q84" s="46">
        <f t="shared" si="3"/>
        <v>1.0000000000000002</v>
      </c>
      <c r="R84" s="48" t="str">
        <f t="shared" si="4"/>
        <v>Correct</v>
      </c>
      <c r="S84" s="62"/>
      <c r="T84" s="62"/>
      <c r="U84" s="62"/>
      <c r="V84" s="62"/>
      <c r="W84" s="14"/>
    </row>
    <row r="85" spans="1:23">
      <c r="A85" s="45">
        <f t="shared" si="5"/>
        <v>73</v>
      </c>
      <c r="B85" s="112" t="s">
        <v>367</v>
      </c>
      <c r="C85" s="111">
        <v>263</v>
      </c>
      <c r="D85" s="44" t="s">
        <v>29</v>
      </c>
      <c r="E85" s="7" t="s">
        <v>14</v>
      </c>
      <c r="F85" s="7" t="s">
        <v>201</v>
      </c>
      <c r="G85" s="28">
        <v>164811.04080000002</v>
      </c>
      <c r="H85" s="28">
        <v>164811.04080000002</v>
      </c>
      <c r="I85" s="28">
        <v>164811.04080000002</v>
      </c>
      <c r="J85" s="28">
        <v>164811.04080000002</v>
      </c>
      <c r="K85" s="28">
        <v>164811.04080000002</v>
      </c>
      <c r="L85" s="47">
        <v>0.2857142857142857</v>
      </c>
      <c r="M85" s="47">
        <v>0</v>
      </c>
      <c r="N85" s="47">
        <v>0</v>
      </c>
      <c r="O85" s="47">
        <v>0.71428571428571419</v>
      </c>
      <c r="P85" s="47">
        <v>0</v>
      </c>
      <c r="Q85" s="46">
        <f t="shared" si="3"/>
        <v>0.99999999999999989</v>
      </c>
      <c r="R85" s="48" t="str">
        <f t="shared" si="4"/>
        <v>Correct</v>
      </c>
      <c r="S85" s="62"/>
      <c r="T85" s="62"/>
      <c r="U85" s="62"/>
      <c r="V85" s="62"/>
      <c r="W85" s="14"/>
    </row>
    <row r="86" spans="1:23">
      <c r="A86" s="45">
        <f t="shared" si="5"/>
        <v>74</v>
      </c>
      <c r="B86" s="112" t="s">
        <v>368</v>
      </c>
      <c r="C86" s="111">
        <v>264</v>
      </c>
      <c r="D86" s="44" t="s">
        <v>29</v>
      </c>
      <c r="E86" s="7" t="s">
        <v>18</v>
      </c>
      <c r="F86" s="7" t="s">
        <v>68</v>
      </c>
      <c r="G86" s="28">
        <v>60928.000000000022</v>
      </c>
      <c r="H86" s="28">
        <v>60928.000000000022</v>
      </c>
      <c r="I86" s="28">
        <v>60928.000000000022</v>
      </c>
      <c r="J86" s="28">
        <v>60928.000000000022</v>
      </c>
      <c r="K86" s="28">
        <v>60928.000000000022</v>
      </c>
      <c r="L86" s="47">
        <v>0.58508403361344541</v>
      </c>
      <c r="M86" s="47">
        <v>0.35451680672268909</v>
      </c>
      <c r="N86" s="47">
        <v>0</v>
      </c>
      <c r="O86" s="47">
        <v>1.3130252100840336E-2</v>
      </c>
      <c r="P86" s="47">
        <v>4.7268907563025209E-2</v>
      </c>
      <c r="Q86" s="46">
        <f t="shared" si="3"/>
        <v>1</v>
      </c>
      <c r="R86" s="48" t="str">
        <f t="shared" si="4"/>
        <v>Correct</v>
      </c>
      <c r="S86" s="62"/>
      <c r="T86" s="62"/>
      <c r="U86" s="62"/>
      <c r="V86" s="62"/>
      <c r="W86" s="14"/>
    </row>
    <row r="87" spans="1:23">
      <c r="A87" s="45">
        <f t="shared" si="5"/>
        <v>75</v>
      </c>
      <c r="B87" s="112" t="s">
        <v>369</v>
      </c>
      <c r="C87" s="111">
        <v>267</v>
      </c>
      <c r="D87" s="44" t="s">
        <v>29</v>
      </c>
      <c r="E87" s="7" t="s">
        <v>15</v>
      </c>
      <c r="F87" s="7" t="s">
        <v>201</v>
      </c>
      <c r="G87" s="28">
        <v>635719.42000000004</v>
      </c>
      <c r="H87" s="28">
        <v>0</v>
      </c>
      <c r="I87" s="28">
        <v>0</v>
      </c>
      <c r="J87" s="28">
        <v>0</v>
      </c>
      <c r="K87" s="28">
        <v>0</v>
      </c>
      <c r="L87" s="47">
        <v>0.23664122137404581</v>
      </c>
      <c r="M87" s="47">
        <v>0.36509188283095079</v>
      </c>
      <c r="N87" s="47">
        <v>0</v>
      </c>
      <c r="O87" s="47">
        <v>0.39826689579500335</v>
      </c>
      <c r="P87" s="47">
        <v>0</v>
      </c>
      <c r="Q87" s="46">
        <f t="shared" si="3"/>
        <v>1</v>
      </c>
      <c r="R87" s="48" t="str">
        <f t="shared" si="4"/>
        <v>Correct</v>
      </c>
      <c r="S87" s="62"/>
      <c r="T87" s="62"/>
      <c r="U87" s="62"/>
      <c r="V87" s="62"/>
      <c r="W87" s="14"/>
    </row>
    <row r="88" spans="1:23">
      <c r="A88" s="45">
        <f t="shared" si="5"/>
        <v>76</v>
      </c>
      <c r="B88" s="112" t="s">
        <v>370</v>
      </c>
      <c r="C88" s="111">
        <v>268</v>
      </c>
      <c r="D88" s="44" t="s">
        <v>29</v>
      </c>
      <c r="E88" s="7" t="s">
        <v>18</v>
      </c>
      <c r="F88" s="7" t="s">
        <v>201</v>
      </c>
      <c r="G88" s="130"/>
      <c r="H88" s="28">
        <v>0</v>
      </c>
      <c r="I88" s="28">
        <v>0</v>
      </c>
      <c r="J88" s="28">
        <v>0</v>
      </c>
      <c r="K88" s="28">
        <v>0</v>
      </c>
      <c r="L88" s="47">
        <v>0.21875</v>
      </c>
      <c r="M88" s="47">
        <v>6.765479959385471E-5</v>
      </c>
      <c r="N88" s="47">
        <v>0</v>
      </c>
      <c r="O88" s="47">
        <v>0.78118234520040608</v>
      </c>
      <c r="P88" s="47">
        <v>0</v>
      </c>
      <c r="Q88" s="46">
        <f t="shared" si="3"/>
        <v>1</v>
      </c>
      <c r="R88" s="48" t="str">
        <f t="shared" si="4"/>
        <v>Error</v>
      </c>
      <c r="S88" s="62"/>
      <c r="T88" s="62"/>
      <c r="U88" s="62"/>
      <c r="V88" s="62"/>
      <c r="W88" s="14"/>
    </row>
    <row r="89" spans="1:23">
      <c r="A89" s="45">
        <f t="shared" si="5"/>
        <v>77</v>
      </c>
      <c r="B89" s="112" t="s">
        <v>371</v>
      </c>
      <c r="C89" s="111">
        <v>271</v>
      </c>
      <c r="D89" s="44" t="s">
        <v>29</v>
      </c>
      <c r="E89" s="7" t="s">
        <v>15</v>
      </c>
      <c r="F89" s="7" t="s">
        <v>201</v>
      </c>
      <c r="G89" s="28">
        <v>216718.53999999995</v>
      </c>
      <c r="H89" s="28">
        <v>216718.53999999995</v>
      </c>
      <c r="I89" s="28">
        <v>216718.53999999995</v>
      </c>
      <c r="J89" s="28">
        <v>216718.53999999995</v>
      </c>
      <c r="K89" s="28">
        <v>216718.53999999995</v>
      </c>
      <c r="L89" s="47">
        <v>0.33446395495281578</v>
      </c>
      <c r="M89" s="47">
        <v>0.36050076749317345</v>
      </c>
      <c r="N89" s="47">
        <v>0</v>
      </c>
      <c r="O89" s="47">
        <v>0.30503527755401083</v>
      </c>
      <c r="P89" s="47">
        <v>0</v>
      </c>
      <c r="Q89" s="46">
        <f t="shared" si="3"/>
        <v>1</v>
      </c>
      <c r="R89" s="48" t="str">
        <f t="shared" si="4"/>
        <v>Correct</v>
      </c>
      <c r="S89" s="62"/>
      <c r="T89" s="62"/>
      <c r="U89" s="62"/>
      <c r="V89" s="62"/>
      <c r="W89" s="14"/>
    </row>
    <row r="90" spans="1:23">
      <c r="A90" s="45">
        <f t="shared" si="5"/>
        <v>78</v>
      </c>
      <c r="B90" s="112" t="s">
        <v>372</v>
      </c>
      <c r="C90" s="111">
        <v>275</v>
      </c>
      <c r="D90" s="44" t="s">
        <v>29</v>
      </c>
      <c r="E90" s="7" t="s">
        <v>14</v>
      </c>
      <c r="F90" s="7" t="s">
        <v>201</v>
      </c>
      <c r="G90" s="28">
        <v>649021.80000000005</v>
      </c>
      <c r="H90" s="28">
        <v>0</v>
      </c>
      <c r="I90" s="28">
        <v>0</v>
      </c>
      <c r="J90" s="28">
        <v>0</v>
      </c>
      <c r="K90" s="28">
        <v>0</v>
      </c>
      <c r="L90" s="47">
        <v>0.29397286809164191</v>
      </c>
      <c r="M90" s="47">
        <v>0.29637679350678203</v>
      </c>
      <c r="N90" s="47">
        <v>0</v>
      </c>
      <c r="O90" s="47">
        <v>0.409650338401576</v>
      </c>
      <c r="P90" s="47">
        <v>0</v>
      </c>
      <c r="Q90" s="46">
        <f t="shared" si="3"/>
        <v>1</v>
      </c>
      <c r="R90" s="48" t="str">
        <f t="shared" si="4"/>
        <v>Correct</v>
      </c>
      <c r="S90" s="62"/>
      <c r="T90" s="62"/>
      <c r="U90" s="62"/>
      <c r="V90" s="62"/>
      <c r="W90" s="14"/>
    </row>
    <row r="91" spans="1:23">
      <c r="A91" s="45">
        <f t="shared" si="5"/>
        <v>79</v>
      </c>
      <c r="B91" s="112" t="s">
        <v>373</v>
      </c>
      <c r="C91" s="111">
        <v>276</v>
      </c>
      <c r="D91" s="44" t="s">
        <v>29</v>
      </c>
      <c r="E91" s="7" t="s">
        <v>14</v>
      </c>
      <c r="F91" s="7" t="s">
        <v>201</v>
      </c>
      <c r="G91" s="28">
        <v>260832</v>
      </c>
      <c r="H91" s="28">
        <v>0</v>
      </c>
      <c r="I91" s="28">
        <v>0</v>
      </c>
      <c r="J91" s="28">
        <v>0</v>
      </c>
      <c r="K91" s="28">
        <v>0</v>
      </c>
      <c r="L91" s="47">
        <v>0.2555552999631947</v>
      </c>
      <c r="M91" s="47">
        <v>6.6533247454300087E-2</v>
      </c>
      <c r="N91" s="47">
        <v>0</v>
      </c>
      <c r="O91" s="47">
        <v>0.67791145258250518</v>
      </c>
      <c r="P91" s="47">
        <v>0</v>
      </c>
      <c r="Q91" s="46">
        <f t="shared" si="3"/>
        <v>1</v>
      </c>
      <c r="R91" s="48" t="str">
        <f t="shared" si="4"/>
        <v>Correct</v>
      </c>
      <c r="S91" s="62"/>
      <c r="T91" s="62"/>
      <c r="U91" s="62"/>
      <c r="V91" s="62"/>
      <c r="W91" s="14"/>
    </row>
    <row r="92" spans="1:23">
      <c r="A92" s="45">
        <f t="shared" si="5"/>
        <v>80</v>
      </c>
      <c r="B92" s="112" t="s">
        <v>374</v>
      </c>
      <c r="C92" s="111">
        <v>277</v>
      </c>
      <c r="D92" s="44" t="s">
        <v>29</v>
      </c>
      <c r="E92" s="7" t="s">
        <v>18</v>
      </c>
      <c r="F92" s="7" t="s">
        <v>201</v>
      </c>
      <c r="G92" s="28">
        <v>44464</v>
      </c>
      <c r="H92" s="28">
        <v>44464</v>
      </c>
      <c r="I92" s="28">
        <v>44464</v>
      </c>
      <c r="J92" s="28">
        <v>44464</v>
      </c>
      <c r="K92" s="28">
        <v>44464</v>
      </c>
      <c r="L92" s="47">
        <v>0.2857142857142857</v>
      </c>
      <c r="M92" s="47">
        <v>0.11245052177042102</v>
      </c>
      <c r="N92" s="47">
        <v>0</v>
      </c>
      <c r="O92" s="47">
        <v>0.60183519251529327</v>
      </c>
      <c r="P92" s="47">
        <v>0</v>
      </c>
      <c r="Q92" s="46">
        <f t="shared" si="3"/>
        <v>1</v>
      </c>
      <c r="R92" s="48" t="str">
        <f t="shared" si="4"/>
        <v>Correct</v>
      </c>
      <c r="S92" s="62"/>
      <c r="T92" s="62"/>
      <c r="U92" s="62"/>
      <c r="V92" s="62"/>
      <c r="W92" s="14"/>
    </row>
    <row r="93" spans="1:23">
      <c r="A93" s="45">
        <f t="shared" si="5"/>
        <v>81</v>
      </c>
      <c r="B93" s="112" t="s">
        <v>375</v>
      </c>
      <c r="C93" s="111">
        <v>278</v>
      </c>
      <c r="D93" s="44" t="s">
        <v>29</v>
      </c>
      <c r="E93" s="7" t="s">
        <v>18</v>
      </c>
      <c r="F93" s="7" t="s">
        <v>68</v>
      </c>
      <c r="G93" s="28">
        <v>946991.91999999981</v>
      </c>
      <c r="H93" s="28">
        <v>946991.91999999981</v>
      </c>
      <c r="I93" s="28">
        <v>946991.91999999981</v>
      </c>
      <c r="J93" s="28">
        <v>946991.91999999981</v>
      </c>
      <c r="K93" s="28">
        <v>946991.91999999981</v>
      </c>
      <c r="L93" s="47">
        <v>0.46565246301151131</v>
      </c>
      <c r="M93" s="47">
        <v>0.29885154669535091</v>
      </c>
      <c r="N93" s="47">
        <v>0</v>
      </c>
      <c r="O93" s="47">
        <v>0.18195044367432409</v>
      </c>
      <c r="P93" s="47">
        <v>5.3545546618813819E-2</v>
      </c>
      <c r="Q93" s="46">
        <f t="shared" si="3"/>
        <v>1.0000000000000002</v>
      </c>
      <c r="R93" s="48" t="str">
        <f t="shared" si="4"/>
        <v>Correct</v>
      </c>
      <c r="S93" s="62"/>
      <c r="T93" s="62"/>
      <c r="U93" s="62"/>
      <c r="V93" s="62"/>
      <c r="W93" s="14"/>
    </row>
    <row r="94" spans="1:23">
      <c r="A94" s="45">
        <f t="shared" si="5"/>
        <v>82</v>
      </c>
      <c r="B94" s="112" t="s">
        <v>376</v>
      </c>
      <c r="C94" s="111" t="s">
        <v>244</v>
      </c>
      <c r="D94" s="44" t="s">
        <v>29</v>
      </c>
      <c r="E94" s="7" t="s">
        <v>14</v>
      </c>
      <c r="F94" s="7" t="s">
        <v>67</v>
      </c>
      <c r="G94" s="28">
        <v>0</v>
      </c>
      <c r="H94" s="130">
        <v>2600000</v>
      </c>
      <c r="I94" s="130">
        <v>900000</v>
      </c>
      <c r="J94" s="28">
        <v>0</v>
      </c>
      <c r="K94" s="28">
        <v>0</v>
      </c>
      <c r="L94" s="47">
        <v>0.34541807174573919</v>
      </c>
      <c r="M94" s="47">
        <v>0.52676111837509632</v>
      </c>
      <c r="N94" s="47">
        <v>0</v>
      </c>
      <c r="O94" s="47">
        <v>0.12782080987916455</v>
      </c>
      <c r="P94" s="47">
        <v>0</v>
      </c>
      <c r="Q94" s="46">
        <f t="shared" si="3"/>
        <v>1</v>
      </c>
      <c r="R94" s="48" t="str">
        <f t="shared" si="4"/>
        <v>Correct</v>
      </c>
      <c r="S94" s="62"/>
      <c r="T94" s="62"/>
      <c r="U94" s="62"/>
      <c r="V94" s="62"/>
      <c r="W94" s="14"/>
    </row>
    <row r="95" spans="1:23">
      <c r="A95" s="45">
        <f t="shared" si="5"/>
        <v>83</v>
      </c>
      <c r="B95" s="112" t="s">
        <v>249</v>
      </c>
      <c r="C95" s="111" t="s">
        <v>65</v>
      </c>
      <c r="D95" s="44" t="s">
        <v>29</v>
      </c>
      <c r="E95" s="7" t="s">
        <v>14</v>
      </c>
      <c r="F95" s="7" t="s">
        <v>67</v>
      </c>
      <c r="G95" s="28">
        <v>16624609.357264958</v>
      </c>
      <c r="H95" s="28">
        <v>0</v>
      </c>
      <c r="I95" s="28">
        <v>0</v>
      </c>
      <c r="J95" s="28">
        <v>0</v>
      </c>
      <c r="K95" s="28">
        <v>0</v>
      </c>
      <c r="L95" s="47">
        <v>0.49200867668523368</v>
      </c>
      <c r="M95" s="47">
        <v>0.30914488334353774</v>
      </c>
      <c r="N95" s="47">
        <v>0</v>
      </c>
      <c r="O95" s="47">
        <v>0</v>
      </c>
      <c r="P95" s="47">
        <v>0.19884643997122861</v>
      </c>
      <c r="Q95" s="46">
        <f t="shared" si="3"/>
        <v>1</v>
      </c>
      <c r="R95" s="48" t="str">
        <f t="shared" si="4"/>
        <v>Correct</v>
      </c>
      <c r="S95" s="62"/>
      <c r="T95" s="62"/>
      <c r="U95" s="62"/>
      <c r="V95" s="62"/>
      <c r="W95" s="14"/>
    </row>
    <row r="96" spans="1:23">
      <c r="A96" s="45">
        <f t="shared" si="5"/>
        <v>84</v>
      </c>
      <c r="B96" s="112" t="s">
        <v>377</v>
      </c>
      <c r="C96" s="111" t="s">
        <v>82</v>
      </c>
      <c r="D96" s="44" t="s">
        <v>29</v>
      </c>
      <c r="E96" s="7" t="s">
        <v>15</v>
      </c>
      <c r="F96" s="7" t="s">
        <v>67</v>
      </c>
      <c r="G96" s="28">
        <v>1960141.21</v>
      </c>
      <c r="H96" s="28">
        <v>0</v>
      </c>
      <c r="I96" s="28">
        <v>0</v>
      </c>
      <c r="J96" s="28">
        <v>0</v>
      </c>
      <c r="K96" s="28">
        <v>0</v>
      </c>
      <c r="L96" s="47">
        <v>0.54960907070018938</v>
      </c>
      <c r="M96" s="47">
        <v>0.45039092929981056</v>
      </c>
      <c r="N96" s="47">
        <v>0</v>
      </c>
      <c r="O96" s="47">
        <v>0</v>
      </c>
      <c r="P96" s="47">
        <v>0</v>
      </c>
      <c r="Q96" s="46">
        <f t="shared" si="3"/>
        <v>1</v>
      </c>
      <c r="R96" s="48" t="str">
        <f t="shared" si="4"/>
        <v>Correct</v>
      </c>
      <c r="S96" s="62"/>
      <c r="T96" s="62"/>
      <c r="U96" s="62"/>
      <c r="V96" s="62"/>
      <c r="W96" s="14"/>
    </row>
    <row r="97" spans="1:23" ht="36">
      <c r="A97" s="45">
        <f t="shared" si="5"/>
        <v>85</v>
      </c>
      <c r="B97" s="112" t="s">
        <v>378</v>
      </c>
      <c r="C97" s="111" t="s">
        <v>181</v>
      </c>
      <c r="D97" s="44" t="s">
        <v>29</v>
      </c>
      <c r="E97" s="7" t="s">
        <v>15</v>
      </c>
      <c r="F97" s="7" t="s">
        <v>67</v>
      </c>
      <c r="G97" s="28">
        <v>1420556.2580000001</v>
      </c>
      <c r="H97" s="28">
        <v>0</v>
      </c>
      <c r="I97" s="28">
        <v>0</v>
      </c>
      <c r="J97" s="28">
        <v>0</v>
      </c>
      <c r="K97" s="28">
        <v>0</v>
      </c>
      <c r="L97" s="47">
        <v>0.33731279564339983</v>
      </c>
      <c r="M97" s="47">
        <v>0.32273705150329046</v>
      </c>
      <c r="N97" s="47">
        <v>0</v>
      </c>
      <c r="O97" s="47">
        <v>0.2518689284023321</v>
      </c>
      <c r="P97" s="47">
        <v>8.8081224450977547E-2</v>
      </c>
      <c r="Q97" s="46">
        <f t="shared" si="3"/>
        <v>0.99999999999999989</v>
      </c>
      <c r="R97" s="48" t="str">
        <f t="shared" si="4"/>
        <v>Correct</v>
      </c>
      <c r="S97" s="62"/>
      <c r="T97" s="62"/>
      <c r="U97" s="62"/>
      <c r="V97" s="62"/>
      <c r="W97" s="14"/>
    </row>
    <row r="98" spans="1:23">
      <c r="A98" s="45">
        <f t="shared" si="5"/>
        <v>86</v>
      </c>
      <c r="B98" s="126" t="s">
        <v>379</v>
      </c>
      <c r="C98" s="127" t="s">
        <v>241</v>
      </c>
      <c r="D98" s="128" t="s">
        <v>29</v>
      </c>
      <c r="E98" s="129" t="s">
        <v>14</v>
      </c>
      <c r="F98" s="129" t="s">
        <v>67</v>
      </c>
      <c r="G98" s="130">
        <v>15911166.821339952</v>
      </c>
      <c r="H98" s="130">
        <v>28997137.436724558</v>
      </c>
      <c r="I98" s="130">
        <v>48814496.741935492</v>
      </c>
      <c r="J98" s="130">
        <v>0</v>
      </c>
      <c r="K98" s="130">
        <v>0</v>
      </c>
      <c r="L98" s="131">
        <v>0.10581984740114801</v>
      </c>
      <c r="M98" s="131">
        <v>0.33690478130347312</v>
      </c>
      <c r="N98" s="131">
        <v>0</v>
      </c>
      <c r="O98" s="131">
        <v>0</v>
      </c>
      <c r="P98" s="131">
        <v>0.55727537129537885</v>
      </c>
      <c r="Q98" s="46">
        <f t="shared" si="3"/>
        <v>1</v>
      </c>
      <c r="R98" s="48" t="str">
        <f t="shared" si="4"/>
        <v>Correct</v>
      </c>
      <c r="S98" s="62"/>
      <c r="T98" s="62"/>
      <c r="U98" s="62"/>
      <c r="V98" s="62"/>
      <c r="W98" s="14"/>
    </row>
    <row r="99" spans="1:23">
      <c r="A99" s="45">
        <f t="shared" si="5"/>
        <v>87</v>
      </c>
      <c r="B99" s="126" t="s">
        <v>380</v>
      </c>
      <c r="C99" s="127" t="s">
        <v>242</v>
      </c>
      <c r="D99" s="128" t="s">
        <v>29</v>
      </c>
      <c r="E99" s="129" t="s">
        <v>15</v>
      </c>
      <c r="F99" s="129" t="s">
        <v>67</v>
      </c>
      <c r="G99" s="130">
        <v>7043662.339999998</v>
      </c>
      <c r="H99" s="130">
        <v>12092299.291111108</v>
      </c>
      <c r="I99" s="130">
        <v>6176723.3688888876</v>
      </c>
      <c r="J99" s="130">
        <v>0</v>
      </c>
      <c r="K99" s="130">
        <v>0</v>
      </c>
      <c r="L99" s="131">
        <v>0.3704553870858473</v>
      </c>
      <c r="M99" s="131">
        <v>0.60401259554181619</v>
      </c>
      <c r="N99" s="131">
        <v>0</v>
      </c>
      <c r="O99" s="131">
        <v>0</v>
      </c>
      <c r="P99" s="131">
        <v>2.553201737233653E-2</v>
      </c>
      <c r="Q99" s="46">
        <f t="shared" si="3"/>
        <v>1</v>
      </c>
      <c r="R99" s="48" t="str">
        <f t="shared" si="4"/>
        <v>Correct</v>
      </c>
      <c r="S99" s="62"/>
      <c r="T99" s="62"/>
      <c r="U99" s="62"/>
      <c r="V99" s="62"/>
      <c r="W99" s="14"/>
    </row>
    <row r="100" spans="1:23">
      <c r="A100" s="45">
        <f t="shared" si="5"/>
        <v>88</v>
      </c>
      <c r="B100" s="126" t="s">
        <v>381</v>
      </c>
      <c r="C100" s="127" t="s">
        <v>243</v>
      </c>
      <c r="D100" s="128" t="s">
        <v>29</v>
      </c>
      <c r="E100" s="129" t="s">
        <v>51</v>
      </c>
      <c r="F100" s="129" t="s">
        <v>67</v>
      </c>
      <c r="G100" s="130">
        <v>0</v>
      </c>
      <c r="H100" s="130">
        <v>1641722.0833333333</v>
      </c>
      <c r="I100" s="130">
        <v>1959224.9166666667</v>
      </c>
      <c r="J100" s="130">
        <v>0</v>
      </c>
      <c r="K100" s="130">
        <v>0</v>
      </c>
      <c r="L100" s="131">
        <v>0.42221211923862034</v>
      </c>
      <c r="M100" s="131">
        <v>0.54626671019430217</v>
      </c>
      <c r="N100" s="131">
        <v>0</v>
      </c>
      <c r="O100" s="131">
        <v>0</v>
      </c>
      <c r="P100" s="131">
        <v>3.1521170567077428E-2</v>
      </c>
      <c r="Q100" s="46">
        <f t="shared" si="3"/>
        <v>1</v>
      </c>
      <c r="R100" s="48" t="str">
        <f t="shared" si="4"/>
        <v>Correct</v>
      </c>
      <c r="S100" s="62"/>
      <c r="T100" s="62"/>
      <c r="U100" s="62"/>
      <c r="V100" s="62"/>
      <c r="W100" s="14"/>
    </row>
    <row r="101" spans="1:23">
      <c r="A101" s="45">
        <f t="shared" si="5"/>
        <v>0</v>
      </c>
      <c r="B101" s="112">
        <v>0</v>
      </c>
      <c r="C101" s="111" t="e">
        <f>VLOOKUP(B101,#REF!,2,FALSE)</f>
        <v>#REF!</v>
      </c>
      <c r="D101" s="44"/>
      <c r="E101" s="7"/>
      <c r="F101" s="7"/>
      <c r="G101" s="28">
        <v>0</v>
      </c>
      <c r="H101" s="28">
        <v>0</v>
      </c>
      <c r="I101" s="28">
        <v>0</v>
      </c>
      <c r="J101" s="28">
        <v>0</v>
      </c>
      <c r="K101" s="28">
        <v>0</v>
      </c>
      <c r="L101" s="47">
        <v>0</v>
      </c>
      <c r="M101" s="47">
        <v>0</v>
      </c>
      <c r="N101" s="47">
        <v>0</v>
      </c>
      <c r="O101" s="47">
        <v>0</v>
      </c>
      <c r="P101" s="47">
        <v>0</v>
      </c>
      <c r="Q101" s="46">
        <f t="shared" si="3"/>
        <v>0</v>
      </c>
      <c r="R101" s="48" t="str">
        <f t="shared" si="4"/>
        <v>Correct</v>
      </c>
      <c r="S101" s="62"/>
      <c r="T101" s="62"/>
      <c r="U101" s="62"/>
      <c r="V101" s="62"/>
      <c r="W101" s="14"/>
    </row>
    <row r="102" spans="1:23">
      <c r="A102" s="45">
        <f t="shared" si="5"/>
        <v>0</v>
      </c>
      <c r="B102" s="112">
        <v>0</v>
      </c>
      <c r="C102" s="111" t="e">
        <f>VLOOKUP(B102,#REF!,2,FALSE)</f>
        <v>#REF!</v>
      </c>
      <c r="D102" s="44"/>
      <c r="E102" s="7"/>
      <c r="F102" s="7"/>
      <c r="G102" s="28">
        <v>0</v>
      </c>
      <c r="H102" s="28">
        <v>0</v>
      </c>
      <c r="I102" s="28">
        <v>0</v>
      </c>
      <c r="J102" s="28">
        <v>0</v>
      </c>
      <c r="K102" s="28">
        <v>0</v>
      </c>
      <c r="L102" s="47">
        <v>0</v>
      </c>
      <c r="M102" s="47">
        <v>0</v>
      </c>
      <c r="N102" s="47">
        <v>0</v>
      </c>
      <c r="O102" s="47">
        <v>0</v>
      </c>
      <c r="P102" s="47">
        <v>0</v>
      </c>
      <c r="Q102" s="46">
        <f t="shared" si="3"/>
        <v>0</v>
      </c>
      <c r="R102" s="48" t="str">
        <f t="shared" si="4"/>
        <v>Correct</v>
      </c>
      <c r="S102" s="62"/>
      <c r="T102" s="62"/>
      <c r="U102" s="62"/>
      <c r="V102" s="62"/>
      <c r="W102" s="14"/>
    </row>
    <row r="103" spans="1:23">
      <c r="A103" s="45">
        <f t="shared" si="5"/>
        <v>0</v>
      </c>
      <c r="B103" s="112">
        <v>0</v>
      </c>
      <c r="C103" s="111" t="e">
        <f>VLOOKUP(B103,#REF!,2,FALSE)</f>
        <v>#REF!</v>
      </c>
      <c r="D103" s="44"/>
      <c r="E103" s="7"/>
      <c r="F103" s="7"/>
      <c r="G103" s="28">
        <v>0</v>
      </c>
      <c r="H103" s="28">
        <v>0</v>
      </c>
      <c r="I103" s="28">
        <v>0</v>
      </c>
      <c r="J103" s="28">
        <v>0</v>
      </c>
      <c r="K103" s="28">
        <v>0</v>
      </c>
      <c r="L103" s="47">
        <v>0</v>
      </c>
      <c r="M103" s="47">
        <v>0</v>
      </c>
      <c r="N103" s="47">
        <v>0</v>
      </c>
      <c r="O103" s="47">
        <v>0</v>
      </c>
      <c r="P103" s="47">
        <v>0</v>
      </c>
      <c r="Q103" s="46">
        <f t="shared" si="3"/>
        <v>0</v>
      </c>
      <c r="R103" s="48" t="str">
        <f t="shared" si="4"/>
        <v>Correct</v>
      </c>
      <c r="S103" s="62"/>
      <c r="T103" s="62"/>
      <c r="U103" s="62"/>
      <c r="V103" s="62"/>
      <c r="W103" s="14"/>
    </row>
    <row r="104" spans="1:23">
      <c r="A104" s="45">
        <f t="shared" si="5"/>
        <v>0</v>
      </c>
      <c r="B104" s="112">
        <v>0</v>
      </c>
      <c r="C104" s="111" t="e">
        <f>VLOOKUP(B104,#REF!,2,FALSE)</f>
        <v>#REF!</v>
      </c>
      <c r="D104" s="44"/>
      <c r="E104" s="7"/>
      <c r="F104" s="7"/>
      <c r="G104" s="28">
        <v>0</v>
      </c>
      <c r="H104" s="28">
        <v>0</v>
      </c>
      <c r="I104" s="28">
        <v>0</v>
      </c>
      <c r="J104" s="28">
        <v>0</v>
      </c>
      <c r="K104" s="28">
        <v>0</v>
      </c>
      <c r="L104" s="47">
        <v>0</v>
      </c>
      <c r="M104" s="47">
        <v>0</v>
      </c>
      <c r="N104" s="47">
        <v>0</v>
      </c>
      <c r="O104" s="47">
        <v>0</v>
      </c>
      <c r="P104" s="47">
        <v>0</v>
      </c>
      <c r="Q104" s="46">
        <f t="shared" si="3"/>
        <v>0</v>
      </c>
      <c r="R104" s="48" t="str">
        <f t="shared" si="4"/>
        <v>Correct</v>
      </c>
      <c r="S104" s="62"/>
      <c r="T104" s="62"/>
      <c r="U104" s="62"/>
      <c r="V104" s="62"/>
      <c r="W104" s="14"/>
    </row>
    <row r="105" spans="1:23">
      <c r="A105" s="45">
        <f t="shared" si="5"/>
        <v>0</v>
      </c>
      <c r="B105" s="112">
        <v>0</v>
      </c>
      <c r="C105" s="111" t="e">
        <f>VLOOKUP(B105,#REF!,2,FALSE)</f>
        <v>#REF!</v>
      </c>
      <c r="D105" s="44"/>
      <c r="E105" s="7"/>
      <c r="F105" s="7"/>
      <c r="G105" s="28">
        <v>0</v>
      </c>
      <c r="H105" s="28">
        <v>0</v>
      </c>
      <c r="I105" s="28">
        <v>0</v>
      </c>
      <c r="J105" s="28">
        <v>0</v>
      </c>
      <c r="K105" s="28">
        <v>0</v>
      </c>
      <c r="L105" s="47">
        <v>0</v>
      </c>
      <c r="M105" s="47">
        <v>0</v>
      </c>
      <c r="N105" s="47">
        <v>0</v>
      </c>
      <c r="O105" s="47">
        <v>0</v>
      </c>
      <c r="P105" s="47">
        <v>0</v>
      </c>
      <c r="Q105" s="46">
        <f t="shared" si="3"/>
        <v>0</v>
      </c>
      <c r="R105" s="48" t="str">
        <f t="shared" si="4"/>
        <v>Correct</v>
      </c>
      <c r="S105" s="62"/>
      <c r="T105" s="62"/>
      <c r="U105" s="62"/>
      <c r="V105" s="62"/>
      <c r="W105" s="14"/>
    </row>
    <row r="106" spans="1:23">
      <c r="A106" s="45">
        <f t="shared" si="5"/>
        <v>0</v>
      </c>
      <c r="B106" s="112">
        <v>0</v>
      </c>
      <c r="C106" s="111" t="e">
        <f>VLOOKUP(B106,#REF!,2,FALSE)</f>
        <v>#REF!</v>
      </c>
      <c r="D106" s="44"/>
      <c r="E106" s="7"/>
      <c r="F106" s="7"/>
      <c r="G106" s="28">
        <v>0</v>
      </c>
      <c r="H106" s="28">
        <v>0</v>
      </c>
      <c r="I106" s="28">
        <v>0</v>
      </c>
      <c r="J106" s="28">
        <v>0</v>
      </c>
      <c r="K106" s="28">
        <v>0</v>
      </c>
      <c r="L106" s="47">
        <v>0</v>
      </c>
      <c r="M106" s="47">
        <v>0</v>
      </c>
      <c r="N106" s="47">
        <v>0</v>
      </c>
      <c r="O106" s="47">
        <v>0</v>
      </c>
      <c r="P106" s="47">
        <v>0</v>
      </c>
      <c r="Q106" s="46">
        <f t="shared" si="3"/>
        <v>0</v>
      </c>
      <c r="R106" s="48" t="str">
        <f t="shared" si="4"/>
        <v>Correct</v>
      </c>
      <c r="S106" s="62"/>
      <c r="T106" s="62"/>
      <c r="U106" s="62"/>
      <c r="V106" s="62"/>
      <c r="W106" s="14"/>
    </row>
    <row r="107" spans="1:23">
      <c r="A107" s="45">
        <f t="shared" si="5"/>
        <v>0</v>
      </c>
      <c r="B107" s="112">
        <v>0</v>
      </c>
      <c r="C107" s="111" t="e">
        <f>VLOOKUP(B107,#REF!,2,FALSE)</f>
        <v>#REF!</v>
      </c>
      <c r="D107" s="62"/>
      <c r="E107" s="62"/>
      <c r="F107" s="62"/>
      <c r="G107" s="28">
        <v>0</v>
      </c>
      <c r="H107" s="28">
        <v>0</v>
      </c>
      <c r="I107" s="28">
        <v>0</v>
      </c>
      <c r="J107" s="28">
        <v>0</v>
      </c>
      <c r="K107" s="28">
        <v>0</v>
      </c>
      <c r="L107" s="47">
        <v>0</v>
      </c>
      <c r="M107" s="47">
        <v>0</v>
      </c>
      <c r="N107" s="47">
        <v>0</v>
      </c>
      <c r="O107" s="47">
        <v>0</v>
      </c>
      <c r="P107" s="47">
        <v>0</v>
      </c>
      <c r="Q107" s="46">
        <f t="shared" ref="Q107:Q115" si="6">SUM(L107:P107)</f>
        <v>0</v>
      </c>
      <c r="R107" s="48" t="str">
        <f t="shared" ref="R107:R116" si="7">IF(SUM(G107:K107)&gt;0,IF(Q107&lt;&gt;1,"Error","Correct"),IF(Q107&gt;0,"Error","Correct"))</f>
        <v>Correct</v>
      </c>
      <c r="S107" s="62"/>
      <c r="T107" s="62"/>
      <c r="U107" s="62"/>
      <c r="V107" s="62"/>
    </row>
    <row r="108" spans="1:23">
      <c r="A108" s="45">
        <f t="shared" si="5"/>
        <v>0</v>
      </c>
      <c r="B108" s="112">
        <v>0</v>
      </c>
      <c r="C108" s="111" t="e">
        <f>VLOOKUP(B108,#REF!,2,FALSE)</f>
        <v>#REF!</v>
      </c>
      <c r="D108" s="62"/>
      <c r="E108" s="62"/>
      <c r="F108" s="62"/>
      <c r="G108" s="28">
        <v>0</v>
      </c>
      <c r="H108" s="28">
        <v>0</v>
      </c>
      <c r="I108" s="28">
        <v>0</v>
      </c>
      <c r="J108" s="28">
        <v>0</v>
      </c>
      <c r="K108" s="28">
        <v>0</v>
      </c>
      <c r="L108" s="47">
        <v>0</v>
      </c>
      <c r="M108" s="47">
        <v>0</v>
      </c>
      <c r="N108" s="47">
        <v>0</v>
      </c>
      <c r="O108" s="47">
        <v>0</v>
      </c>
      <c r="P108" s="47">
        <v>0</v>
      </c>
      <c r="Q108" s="46">
        <f t="shared" si="6"/>
        <v>0</v>
      </c>
      <c r="R108" s="48" t="str">
        <f t="shared" si="7"/>
        <v>Correct</v>
      </c>
      <c r="S108" s="62"/>
      <c r="T108" s="62"/>
      <c r="U108" s="62"/>
      <c r="V108" s="62"/>
    </row>
    <row r="109" spans="1:23">
      <c r="A109" s="45">
        <f t="shared" si="5"/>
        <v>0</v>
      </c>
      <c r="B109" s="112">
        <v>0</v>
      </c>
      <c r="C109" s="111" t="e">
        <f>VLOOKUP(B109,#REF!,2,FALSE)</f>
        <v>#REF!</v>
      </c>
      <c r="D109" s="62"/>
      <c r="E109" s="62"/>
      <c r="F109" s="62"/>
      <c r="G109" s="28">
        <v>0</v>
      </c>
      <c r="H109" s="28">
        <v>0</v>
      </c>
      <c r="I109" s="28">
        <v>0</v>
      </c>
      <c r="J109" s="28">
        <v>0</v>
      </c>
      <c r="K109" s="28">
        <v>0</v>
      </c>
      <c r="L109" s="47">
        <v>0</v>
      </c>
      <c r="M109" s="47">
        <v>0</v>
      </c>
      <c r="N109" s="47">
        <v>0</v>
      </c>
      <c r="O109" s="47">
        <v>0</v>
      </c>
      <c r="P109" s="47">
        <v>0</v>
      </c>
      <c r="Q109" s="46">
        <f t="shared" si="6"/>
        <v>0</v>
      </c>
      <c r="R109" s="48" t="str">
        <f t="shared" si="7"/>
        <v>Correct</v>
      </c>
      <c r="S109" s="62"/>
      <c r="T109" s="62"/>
      <c r="U109" s="62"/>
      <c r="V109" s="62"/>
    </row>
    <row r="110" spans="1:23">
      <c r="A110" s="45">
        <f t="shared" si="5"/>
        <v>0</v>
      </c>
      <c r="B110" s="112">
        <v>0</v>
      </c>
      <c r="C110" s="111" t="e">
        <f>VLOOKUP(B110,#REF!,2,FALSE)</f>
        <v>#REF!</v>
      </c>
      <c r="D110" s="62"/>
      <c r="E110" s="62"/>
      <c r="F110" s="62"/>
      <c r="G110" s="28">
        <v>0</v>
      </c>
      <c r="H110" s="28">
        <v>0</v>
      </c>
      <c r="I110" s="28">
        <v>0</v>
      </c>
      <c r="J110" s="28">
        <v>0</v>
      </c>
      <c r="K110" s="28">
        <v>0</v>
      </c>
      <c r="L110" s="47">
        <v>0</v>
      </c>
      <c r="M110" s="47">
        <v>0</v>
      </c>
      <c r="N110" s="47">
        <v>0</v>
      </c>
      <c r="O110" s="47">
        <v>0</v>
      </c>
      <c r="P110" s="47">
        <v>0</v>
      </c>
      <c r="Q110" s="46">
        <f t="shared" si="6"/>
        <v>0</v>
      </c>
      <c r="R110" s="48" t="str">
        <f t="shared" si="7"/>
        <v>Correct</v>
      </c>
      <c r="S110" s="62"/>
      <c r="T110" s="62"/>
      <c r="U110" s="62"/>
      <c r="V110" s="62"/>
    </row>
    <row r="111" spans="1:23">
      <c r="A111" s="45">
        <f t="shared" si="5"/>
        <v>0</v>
      </c>
      <c r="B111" s="112">
        <v>0</v>
      </c>
      <c r="C111" s="111" t="e">
        <f>VLOOKUP(B111,#REF!,2,FALSE)</f>
        <v>#REF!</v>
      </c>
      <c r="D111" s="62"/>
      <c r="E111" s="62"/>
      <c r="F111" s="62"/>
      <c r="G111" s="28">
        <v>0</v>
      </c>
      <c r="H111" s="28">
        <v>0</v>
      </c>
      <c r="I111" s="28">
        <v>0</v>
      </c>
      <c r="J111" s="28">
        <v>0</v>
      </c>
      <c r="K111" s="28">
        <v>0</v>
      </c>
      <c r="L111" s="47">
        <v>0</v>
      </c>
      <c r="M111" s="47">
        <v>0</v>
      </c>
      <c r="N111" s="47">
        <v>0</v>
      </c>
      <c r="O111" s="47">
        <v>0</v>
      </c>
      <c r="P111" s="47">
        <v>0</v>
      </c>
      <c r="Q111" s="46">
        <f t="shared" si="6"/>
        <v>0</v>
      </c>
      <c r="R111" s="48" t="str">
        <f t="shared" si="7"/>
        <v>Correct</v>
      </c>
      <c r="S111" s="49"/>
      <c r="T111" s="14"/>
    </row>
    <row r="112" spans="1:23">
      <c r="A112" s="45">
        <f t="shared" si="5"/>
        <v>0</v>
      </c>
      <c r="B112" s="112">
        <v>0</v>
      </c>
      <c r="C112" s="111" t="e">
        <f>VLOOKUP(B112,#REF!,2,FALSE)</f>
        <v>#REF!</v>
      </c>
      <c r="D112" s="62"/>
      <c r="E112" s="62"/>
      <c r="F112" s="62"/>
      <c r="G112" s="28">
        <v>0</v>
      </c>
      <c r="H112" s="28">
        <v>0</v>
      </c>
      <c r="I112" s="28">
        <v>0</v>
      </c>
      <c r="J112" s="28">
        <v>0</v>
      </c>
      <c r="K112" s="28">
        <v>0</v>
      </c>
      <c r="L112" s="47">
        <v>0</v>
      </c>
      <c r="M112" s="47">
        <v>0</v>
      </c>
      <c r="N112" s="47">
        <v>0</v>
      </c>
      <c r="O112" s="47">
        <v>0</v>
      </c>
      <c r="P112" s="47">
        <v>0</v>
      </c>
      <c r="Q112" s="46">
        <f t="shared" si="6"/>
        <v>0</v>
      </c>
      <c r="R112" s="48" t="str">
        <f t="shared" si="7"/>
        <v>Correct</v>
      </c>
      <c r="S112" s="49"/>
      <c r="T112" s="14"/>
    </row>
    <row r="113" spans="1:20">
      <c r="A113" s="45">
        <f t="shared" si="5"/>
        <v>0</v>
      </c>
      <c r="B113" s="112">
        <v>0</v>
      </c>
      <c r="C113" s="111" t="e">
        <f>VLOOKUP(B113,#REF!,2,FALSE)</f>
        <v>#REF!</v>
      </c>
      <c r="D113" s="62"/>
      <c r="E113" s="62"/>
      <c r="F113" s="62"/>
      <c r="G113" s="28">
        <v>0</v>
      </c>
      <c r="H113" s="28">
        <v>0</v>
      </c>
      <c r="I113" s="28">
        <v>0</v>
      </c>
      <c r="J113" s="28">
        <v>0</v>
      </c>
      <c r="K113" s="28">
        <v>0</v>
      </c>
      <c r="L113" s="47">
        <v>0</v>
      </c>
      <c r="M113" s="47">
        <v>0</v>
      </c>
      <c r="N113" s="47">
        <v>0</v>
      </c>
      <c r="O113" s="47">
        <v>0</v>
      </c>
      <c r="P113" s="47">
        <v>0</v>
      </c>
      <c r="Q113" s="46">
        <f t="shared" si="6"/>
        <v>0</v>
      </c>
      <c r="R113" s="48" t="str">
        <f t="shared" si="7"/>
        <v>Correct</v>
      </c>
      <c r="S113" s="49"/>
      <c r="T113" s="14"/>
    </row>
    <row r="114" spans="1:20">
      <c r="A114" s="45">
        <f t="shared" si="5"/>
        <v>0</v>
      </c>
      <c r="B114" s="112">
        <v>0</v>
      </c>
      <c r="C114" s="111" t="e">
        <f>VLOOKUP(B114,#REF!,2,FALSE)</f>
        <v>#REF!</v>
      </c>
      <c r="D114" s="62"/>
      <c r="E114" s="62"/>
      <c r="F114" s="62"/>
      <c r="G114" s="28">
        <v>0</v>
      </c>
      <c r="H114" s="28">
        <v>0</v>
      </c>
      <c r="I114" s="28">
        <v>0</v>
      </c>
      <c r="J114" s="28">
        <v>0</v>
      </c>
      <c r="K114" s="28">
        <v>0</v>
      </c>
      <c r="L114" s="47">
        <v>0</v>
      </c>
      <c r="M114" s="47">
        <v>0</v>
      </c>
      <c r="N114" s="47">
        <v>0</v>
      </c>
      <c r="O114" s="47">
        <v>0</v>
      </c>
      <c r="P114" s="47">
        <v>0</v>
      </c>
      <c r="Q114" s="46">
        <f t="shared" si="6"/>
        <v>0</v>
      </c>
      <c r="R114" s="48" t="str">
        <f t="shared" si="7"/>
        <v>Correct</v>
      </c>
      <c r="S114" s="49"/>
      <c r="T114" s="14"/>
    </row>
    <row r="115" spans="1:20">
      <c r="A115" s="45">
        <f t="shared" si="5"/>
        <v>0</v>
      </c>
      <c r="B115" s="112">
        <v>0</v>
      </c>
      <c r="C115" s="111" t="e">
        <f>VLOOKUP(B115,#REF!,2,FALSE)</f>
        <v>#REF!</v>
      </c>
      <c r="D115" s="62"/>
      <c r="E115" s="62"/>
      <c r="F115" s="62"/>
      <c r="G115" s="28">
        <v>0</v>
      </c>
      <c r="H115" s="28">
        <v>0</v>
      </c>
      <c r="I115" s="28">
        <v>0</v>
      </c>
      <c r="J115" s="28">
        <v>0</v>
      </c>
      <c r="K115" s="28">
        <v>0</v>
      </c>
      <c r="L115" s="47">
        <v>0</v>
      </c>
      <c r="M115" s="47">
        <v>0</v>
      </c>
      <c r="N115" s="47">
        <v>0</v>
      </c>
      <c r="O115" s="47">
        <v>0</v>
      </c>
      <c r="P115" s="47">
        <v>0</v>
      </c>
      <c r="Q115" s="46">
        <f t="shared" si="6"/>
        <v>0</v>
      </c>
      <c r="R115" s="48" t="str">
        <f t="shared" si="7"/>
        <v>Correct</v>
      </c>
      <c r="S115" s="49"/>
      <c r="T115" s="14"/>
    </row>
    <row r="116" spans="1:20">
      <c r="A116" s="45">
        <f t="shared" si="5"/>
        <v>0</v>
      </c>
      <c r="B116" s="112">
        <v>0</v>
      </c>
      <c r="C116" s="111" t="e">
        <f>VLOOKUP(B116,#REF!,2,FALSE)</f>
        <v>#REF!</v>
      </c>
      <c r="D116" s="62"/>
      <c r="E116" s="62"/>
      <c r="F116" s="62"/>
      <c r="G116" s="28">
        <v>0</v>
      </c>
      <c r="H116" s="28">
        <v>0</v>
      </c>
      <c r="I116" s="28">
        <v>0</v>
      </c>
      <c r="J116" s="28">
        <v>0</v>
      </c>
      <c r="K116" s="28">
        <v>0</v>
      </c>
      <c r="L116" s="47">
        <v>0</v>
      </c>
      <c r="M116" s="47">
        <v>0</v>
      </c>
      <c r="N116" s="47">
        <v>0</v>
      </c>
      <c r="O116" s="47">
        <v>0</v>
      </c>
      <c r="P116" s="47">
        <v>0</v>
      </c>
      <c r="Q116" s="46">
        <f>SUM(L116:P116)</f>
        <v>0</v>
      </c>
      <c r="R116" s="48" t="str">
        <f t="shared" si="7"/>
        <v>Correct</v>
      </c>
    </row>
    <row r="117" spans="1:20">
      <c r="A117" s="45">
        <f t="shared" si="5"/>
        <v>0</v>
      </c>
      <c r="B117" s="112">
        <v>0</v>
      </c>
      <c r="C117" s="111" t="e">
        <f>VLOOKUP(B117,#REF!,2,FALSE)</f>
        <v>#REF!</v>
      </c>
      <c r="D117" s="62"/>
      <c r="E117" s="62"/>
      <c r="F117" s="62"/>
      <c r="G117" s="28">
        <v>0</v>
      </c>
      <c r="H117" s="28">
        <v>0</v>
      </c>
      <c r="I117" s="28">
        <v>0</v>
      </c>
      <c r="J117" s="28">
        <v>0</v>
      </c>
      <c r="K117" s="28">
        <v>0</v>
      </c>
      <c r="L117" s="47">
        <v>0</v>
      </c>
      <c r="M117" s="47">
        <v>0</v>
      </c>
      <c r="N117" s="47">
        <v>0</v>
      </c>
      <c r="O117" s="47">
        <v>0</v>
      </c>
      <c r="P117" s="47">
        <v>0</v>
      </c>
      <c r="Q117" s="46">
        <f t="shared" ref="Q117:Q153" si="8">SUM(L117:P117)</f>
        <v>0</v>
      </c>
      <c r="R117" s="48" t="str">
        <f t="shared" ref="R117:R153" si="9">IF(SUM(G117:K117)&gt;0,IF(Q117&lt;&gt;1,"Error","Correct"),IF(Q117&gt;0,"Error","Correct"))</f>
        <v>Correct</v>
      </c>
    </row>
    <row r="118" spans="1:20">
      <c r="A118" s="45">
        <f t="shared" si="5"/>
        <v>0</v>
      </c>
      <c r="B118" s="112">
        <v>0</v>
      </c>
      <c r="C118" s="111" t="e">
        <f>VLOOKUP(B118,#REF!,2,FALSE)</f>
        <v>#REF!</v>
      </c>
      <c r="D118" s="62"/>
      <c r="E118" s="62"/>
      <c r="F118" s="62"/>
      <c r="G118" s="28">
        <v>0</v>
      </c>
      <c r="H118" s="28">
        <v>0</v>
      </c>
      <c r="I118" s="28">
        <v>0</v>
      </c>
      <c r="J118" s="28">
        <v>0</v>
      </c>
      <c r="K118" s="28">
        <v>0</v>
      </c>
      <c r="L118" s="47">
        <v>0</v>
      </c>
      <c r="M118" s="47">
        <v>0</v>
      </c>
      <c r="N118" s="47">
        <v>0</v>
      </c>
      <c r="O118" s="47">
        <v>0</v>
      </c>
      <c r="P118" s="47">
        <v>0</v>
      </c>
      <c r="Q118" s="46">
        <f t="shared" si="8"/>
        <v>0</v>
      </c>
      <c r="R118" s="48" t="str">
        <f t="shared" si="9"/>
        <v>Correct</v>
      </c>
    </row>
    <row r="119" spans="1:20">
      <c r="A119" s="45">
        <f t="shared" si="5"/>
        <v>0</v>
      </c>
      <c r="B119" s="112">
        <v>0</v>
      </c>
      <c r="C119" s="111" t="e">
        <f>VLOOKUP(B119,#REF!,2,FALSE)</f>
        <v>#REF!</v>
      </c>
      <c r="D119" s="62"/>
      <c r="E119" s="62"/>
      <c r="F119" s="62"/>
      <c r="G119" s="28">
        <v>0</v>
      </c>
      <c r="H119" s="28">
        <v>0</v>
      </c>
      <c r="I119" s="28">
        <v>0</v>
      </c>
      <c r="J119" s="28">
        <v>0</v>
      </c>
      <c r="K119" s="28">
        <v>0</v>
      </c>
      <c r="L119" s="47">
        <v>0</v>
      </c>
      <c r="M119" s="47">
        <v>0</v>
      </c>
      <c r="N119" s="47">
        <v>0</v>
      </c>
      <c r="O119" s="47">
        <v>0</v>
      </c>
      <c r="P119" s="47">
        <v>0</v>
      </c>
      <c r="Q119" s="46">
        <f t="shared" si="8"/>
        <v>0</v>
      </c>
      <c r="R119" s="48" t="str">
        <f t="shared" si="9"/>
        <v>Correct</v>
      </c>
    </row>
    <row r="120" spans="1:20">
      <c r="A120" s="45">
        <f t="shared" si="5"/>
        <v>0</v>
      </c>
      <c r="B120" s="112">
        <v>0</v>
      </c>
      <c r="C120" s="111" t="e">
        <f>VLOOKUP(B120,#REF!,2,FALSE)</f>
        <v>#REF!</v>
      </c>
      <c r="D120" s="62"/>
      <c r="E120" s="62"/>
      <c r="F120" s="62"/>
      <c r="G120" s="28">
        <v>0</v>
      </c>
      <c r="H120" s="28">
        <v>0</v>
      </c>
      <c r="I120" s="28">
        <v>0</v>
      </c>
      <c r="J120" s="28">
        <v>0</v>
      </c>
      <c r="K120" s="28">
        <v>0</v>
      </c>
      <c r="L120" s="47">
        <v>0</v>
      </c>
      <c r="M120" s="47">
        <v>0</v>
      </c>
      <c r="N120" s="47">
        <v>0</v>
      </c>
      <c r="O120" s="47">
        <v>0</v>
      </c>
      <c r="P120" s="47">
        <v>0</v>
      </c>
      <c r="Q120" s="46">
        <f t="shared" si="8"/>
        <v>0</v>
      </c>
      <c r="R120" s="48" t="str">
        <f t="shared" si="9"/>
        <v>Correct</v>
      </c>
    </row>
    <row r="121" spans="1:20">
      <c r="A121" s="45">
        <f t="shared" si="5"/>
        <v>0</v>
      </c>
      <c r="B121" s="112">
        <v>0</v>
      </c>
      <c r="C121" s="111" t="e">
        <f>VLOOKUP(B121,#REF!,2,FALSE)</f>
        <v>#REF!</v>
      </c>
      <c r="D121" s="62"/>
      <c r="E121" s="62"/>
      <c r="F121" s="62"/>
      <c r="G121" s="28">
        <v>0</v>
      </c>
      <c r="H121" s="28">
        <v>0</v>
      </c>
      <c r="I121" s="28">
        <v>0</v>
      </c>
      <c r="J121" s="28">
        <v>0</v>
      </c>
      <c r="K121" s="28">
        <v>0</v>
      </c>
      <c r="L121" s="47">
        <v>0</v>
      </c>
      <c r="M121" s="47">
        <v>0</v>
      </c>
      <c r="N121" s="47">
        <v>0</v>
      </c>
      <c r="O121" s="47">
        <v>0</v>
      </c>
      <c r="P121" s="47">
        <v>0</v>
      </c>
      <c r="Q121" s="46">
        <f t="shared" si="8"/>
        <v>0</v>
      </c>
      <c r="R121" s="48" t="str">
        <f t="shared" si="9"/>
        <v>Correct</v>
      </c>
    </row>
    <row r="122" spans="1:20">
      <c r="A122" s="45">
        <f t="shared" si="5"/>
        <v>0</v>
      </c>
      <c r="B122" s="112">
        <v>0</v>
      </c>
      <c r="C122" s="111" t="e">
        <f>VLOOKUP(B122,#REF!,2,FALSE)</f>
        <v>#REF!</v>
      </c>
      <c r="D122" s="62"/>
      <c r="E122" s="62"/>
      <c r="F122" s="62"/>
      <c r="G122" s="28">
        <v>0</v>
      </c>
      <c r="H122" s="28">
        <v>0</v>
      </c>
      <c r="I122" s="28">
        <v>0</v>
      </c>
      <c r="J122" s="28">
        <v>0</v>
      </c>
      <c r="K122" s="28">
        <v>0</v>
      </c>
      <c r="L122" s="47">
        <v>0</v>
      </c>
      <c r="M122" s="47">
        <v>0</v>
      </c>
      <c r="N122" s="47">
        <v>0</v>
      </c>
      <c r="O122" s="47">
        <v>0</v>
      </c>
      <c r="P122" s="47">
        <v>0</v>
      </c>
      <c r="Q122" s="46">
        <f t="shared" si="8"/>
        <v>0</v>
      </c>
      <c r="R122" s="48" t="str">
        <f t="shared" si="9"/>
        <v>Correct</v>
      </c>
    </row>
    <row r="123" spans="1:20">
      <c r="A123" s="45">
        <f t="shared" si="5"/>
        <v>0</v>
      </c>
      <c r="B123" s="112">
        <v>0</v>
      </c>
      <c r="C123" s="111" t="e">
        <f>VLOOKUP(B123,#REF!,2,FALSE)</f>
        <v>#REF!</v>
      </c>
      <c r="D123" s="62"/>
      <c r="E123" s="62"/>
      <c r="F123" s="62"/>
      <c r="G123" s="28">
        <v>0</v>
      </c>
      <c r="H123" s="28">
        <v>0</v>
      </c>
      <c r="I123" s="28">
        <v>0</v>
      </c>
      <c r="J123" s="28">
        <v>0</v>
      </c>
      <c r="K123" s="28">
        <v>0</v>
      </c>
      <c r="L123" s="47">
        <v>0</v>
      </c>
      <c r="M123" s="47">
        <v>0</v>
      </c>
      <c r="N123" s="47">
        <v>0</v>
      </c>
      <c r="O123" s="47">
        <v>0</v>
      </c>
      <c r="P123" s="47">
        <v>0</v>
      </c>
      <c r="Q123" s="46">
        <f t="shared" si="8"/>
        <v>0</v>
      </c>
      <c r="R123" s="48" t="str">
        <f t="shared" si="9"/>
        <v>Correct</v>
      </c>
    </row>
    <row r="124" spans="1:20">
      <c r="A124" s="45">
        <f t="shared" si="5"/>
        <v>0</v>
      </c>
      <c r="B124" s="112">
        <v>0</v>
      </c>
      <c r="C124" s="111" t="e">
        <f>VLOOKUP(B124,#REF!,2,FALSE)</f>
        <v>#REF!</v>
      </c>
      <c r="D124" s="62"/>
      <c r="E124" s="62"/>
      <c r="F124" s="62"/>
      <c r="G124" s="28">
        <v>0</v>
      </c>
      <c r="H124" s="28">
        <v>0</v>
      </c>
      <c r="I124" s="28">
        <v>0</v>
      </c>
      <c r="J124" s="28">
        <v>0</v>
      </c>
      <c r="K124" s="28">
        <v>0</v>
      </c>
      <c r="L124" s="47">
        <v>0</v>
      </c>
      <c r="M124" s="47">
        <v>0</v>
      </c>
      <c r="N124" s="47">
        <v>0</v>
      </c>
      <c r="O124" s="47">
        <v>0</v>
      </c>
      <c r="P124" s="47">
        <v>0</v>
      </c>
      <c r="Q124" s="46">
        <f t="shared" si="8"/>
        <v>0</v>
      </c>
      <c r="R124" s="48" t="str">
        <f t="shared" si="9"/>
        <v>Correct</v>
      </c>
    </row>
    <row r="125" spans="1:20">
      <c r="A125" s="45">
        <f t="shared" si="5"/>
        <v>0</v>
      </c>
      <c r="B125" s="112">
        <v>0</v>
      </c>
      <c r="C125" s="111" t="e">
        <f>VLOOKUP(B125,#REF!,2,FALSE)</f>
        <v>#REF!</v>
      </c>
      <c r="D125" s="62"/>
      <c r="E125" s="62"/>
      <c r="F125" s="62"/>
      <c r="G125" s="28">
        <v>0</v>
      </c>
      <c r="H125" s="28">
        <v>0</v>
      </c>
      <c r="I125" s="28">
        <v>0</v>
      </c>
      <c r="J125" s="28">
        <v>0</v>
      </c>
      <c r="K125" s="28">
        <v>0</v>
      </c>
      <c r="L125" s="47">
        <v>0</v>
      </c>
      <c r="M125" s="47">
        <v>0</v>
      </c>
      <c r="N125" s="47">
        <v>0</v>
      </c>
      <c r="O125" s="47">
        <v>0</v>
      </c>
      <c r="P125" s="47">
        <v>0</v>
      </c>
      <c r="Q125" s="46">
        <f t="shared" si="8"/>
        <v>0</v>
      </c>
      <c r="R125" s="48" t="str">
        <f t="shared" si="9"/>
        <v>Correct</v>
      </c>
    </row>
    <row r="126" spans="1:20">
      <c r="A126" s="45">
        <f t="shared" si="5"/>
        <v>0</v>
      </c>
      <c r="B126" s="112">
        <v>0</v>
      </c>
      <c r="C126" s="111" t="e">
        <f>VLOOKUP(B126,#REF!,2,FALSE)</f>
        <v>#REF!</v>
      </c>
      <c r="D126" s="62"/>
      <c r="E126" s="62"/>
      <c r="F126" s="62"/>
      <c r="G126" s="28">
        <v>0</v>
      </c>
      <c r="H126" s="28">
        <v>0</v>
      </c>
      <c r="I126" s="28">
        <v>0</v>
      </c>
      <c r="J126" s="28">
        <v>0</v>
      </c>
      <c r="K126" s="28">
        <v>0</v>
      </c>
      <c r="L126" s="47">
        <v>0</v>
      </c>
      <c r="M126" s="47">
        <v>0</v>
      </c>
      <c r="N126" s="47">
        <v>0</v>
      </c>
      <c r="O126" s="47">
        <v>0</v>
      </c>
      <c r="P126" s="47">
        <v>0</v>
      </c>
      <c r="Q126" s="46">
        <f t="shared" si="8"/>
        <v>0</v>
      </c>
      <c r="R126" s="48" t="str">
        <f t="shared" si="9"/>
        <v>Correct</v>
      </c>
    </row>
    <row r="127" spans="1:20">
      <c r="A127" s="45">
        <f t="shared" si="5"/>
        <v>0</v>
      </c>
      <c r="B127" s="112">
        <v>0</v>
      </c>
      <c r="C127" s="111" t="e">
        <f>VLOOKUP(B127,#REF!,2,FALSE)</f>
        <v>#REF!</v>
      </c>
      <c r="D127" s="62"/>
      <c r="E127" s="62"/>
      <c r="F127" s="62"/>
      <c r="G127" s="28">
        <v>0</v>
      </c>
      <c r="H127" s="28">
        <v>0</v>
      </c>
      <c r="I127" s="28">
        <v>0</v>
      </c>
      <c r="J127" s="28">
        <v>0</v>
      </c>
      <c r="K127" s="28">
        <v>0</v>
      </c>
      <c r="L127" s="47">
        <v>0</v>
      </c>
      <c r="M127" s="47">
        <v>0</v>
      </c>
      <c r="N127" s="47">
        <v>0</v>
      </c>
      <c r="O127" s="47">
        <v>0</v>
      </c>
      <c r="P127" s="47">
        <v>0</v>
      </c>
      <c r="Q127" s="46">
        <f t="shared" si="8"/>
        <v>0</v>
      </c>
      <c r="R127" s="48" t="str">
        <f t="shared" si="9"/>
        <v>Correct</v>
      </c>
    </row>
    <row r="128" spans="1:20">
      <c r="A128" s="45">
        <f t="shared" si="5"/>
        <v>0</v>
      </c>
      <c r="B128" s="112">
        <v>0</v>
      </c>
      <c r="C128" s="111" t="e">
        <f>VLOOKUP(B128,#REF!,2,FALSE)</f>
        <v>#REF!</v>
      </c>
      <c r="D128" s="62"/>
      <c r="E128" s="62"/>
      <c r="F128" s="62"/>
      <c r="G128" s="28">
        <v>0</v>
      </c>
      <c r="H128" s="28">
        <v>0</v>
      </c>
      <c r="I128" s="28">
        <v>0</v>
      </c>
      <c r="J128" s="28">
        <v>0</v>
      </c>
      <c r="K128" s="28">
        <v>0</v>
      </c>
      <c r="L128" s="47">
        <v>0</v>
      </c>
      <c r="M128" s="47">
        <v>0</v>
      </c>
      <c r="N128" s="47">
        <v>0</v>
      </c>
      <c r="O128" s="47">
        <v>0</v>
      </c>
      <c r="P128" s="47">
        <v>0</v>
      </c>
      <c r="Q128" s="46">
        <f t="shared" si="8"/>
        <v>0</v>
      </c>
      <c r="R128" s="48" t="str">
        <f t="shared" si="9"/>
        <v>Correct</v>
      </c>
    </row>
    <row r="129" spans="1:18">
      <c r="A129" s="45">
        <f t="shared" si="5"/>
        <v>0</v>
      </c>
      <c r="B129" s="112">
        <v>0</v>
      </c>
      <c r="C129" s="111" t="e">
        <f>VLOOKUP(B129,#REF!,2,FALSE)</f>
        <v>#REF!</v>
      </c>
      <c r="D129" s="62"/>
      <c r="E129" s="62"/>
      <c r="F129" s="62"/>
      <c r="G129" s="28">
        <v>0</v>
      </c>
      <c r="H129" s="28">
        <v>0</v>
      </c>
      <c r="I129" s="28">
        <v>0</v>
      </c>
      <c r="J129" s="28">
        <v>0</v>
      </c>
      <c r="K129" s="28">
        <v>0</v>
      </c>
      <c r="L129" s="47">
        <v>0</v>
      </c>
      <c r="M129" s="47">
        <v>0</v>
      </c>
      <c r="N129" s="47">
        <v>0</v>
      </c>
      <c r="O129" s="47">
        <v>0</v>
      </c>
      <c r="P129" s="47">
        <v>0</v>
      </c>
      <c r="Q129" s="46">
        <f t="shared" si="8"/>
        <v>0</v>
      </c>
      <c r="R129" s="48" t="str">
        <f t="shared" si="9"/>
        <v>Correct</v>
      </c>
    </row>
    <row r="130" spans="1:18">
      <c r="A130" s="45">
        <f t="shared" si="5"/>
        <v>0</v>
      </c>
      <c r="B130" s="112">
        <v>0</v>
      </c>
      <c r="C130" s="111" t="e">
        <f>VLOOKUP(B130,#REF!,2,FALSE)</f>
        <v>#REF!</v>
      </c>
      <c r="D130" s="62"/>
      <c r="E130" s="62"/>
      <c r="F130" s="62"/>
      <c r="G130" s="28">
        <v>0</v>
      </c>
      <c r="H130" s="28">
        <v>0</v>
      </c>
      <c r="I130" s="28">
        <v>0</v>
      </c>
      <c r="J130" s="28">
        <v>0</v>
      </c>
      <c r="K130" s="28">
        <v>0</v>
      </c>
      <c r="L130" s="47">
        <v>0</v>
      </c>
      <c r="M130" s="47">
        <v>0</v>
      </c>
      <c r="N130" s="47">
        <v>0</v>
      </c>
      <c r="O130" s="47">
        <v>0</v>
      </c>
      <c r="P130" s="47">
        <v>0</v>
      </c>
      <c r="Q130" s="46">
        <f t="shared" si="8"/>
        <v>0</v>
      </c>
      <c r="R130" s="48" t="str">
        <f t="shared" si="9"/>
        <v>Correct</v>
      </c>
    </row>
    <row r="131" spans="1:18">
      <c r="A131" s="45">
        <f t="shared" si="5"/>
        <v>0</v>
      </c>
      <c r="B131" s="112">
        <v>0</v>
      </c>
      <c r="C131" s="111" t="e">
        <f>VLOOKUP(B131,#REF!,2,FALSE)</f>
        <v>#REF!</v>
      </c>
      <c r="D131" s="62"/>
      <c r="E131" s="62"/>
      <c r="F131" s="62"/>
      <c r="G131" s="28">
        <v>0</v>
      </c>
      <c r="H131" s="28">
        <v>0</v>
      </c>
      <c r="I131" s="28">
        <v>0</v>
      </c>
      <c r="J131" s="28">
        <v>0</v>
      </c>
      <c r="K131" s="28">
        <v>0</v>
      </c>
      <c r="L131" s="47">
        <v>0</v>
      </c>
      <c r="M131" s="47">
        <v>0</v>
      </c>
      <c r="N131" s="47">
        <v>0</v>
      </c>
      <c r="O131" s="47">
        <v>0</v>
      </c>
      <c r="P131" s="47">
        <v>0</v>
      </c>
      <c r="Q131" s="46">
        <f t="shared" si="8"/>
        <v>0</v>
      </c>
      <c r="R131" s="48" t="str">
        <f t="shared" si="9"/>
        <v>Correct</v>
      </c>
    </row>
    <row r="132" spans="1:18">
      <c r="A132" s="45">
        <f t="shared" si="5"/>
        <v>0</v>
      </c>
      <c r="B132" s="112">
        <v>0</v>
      </c>
      <c r="C132" s="111" t="e">
        <f>VLOOKUP(B132,#REF!,2,FALSE)</f>
        <v>#REF!</v>
      </c>
      <c r="D132" s="62"/>
      <c r="E132" s="62"/>
      <c r="F132" s="62"/>
      <c r="G132" s="28">
        <v>0</v>
      </c>
      <c r="H132" s="28">
        <v>0</v>
      </c>
      <c r="I132" s="28">
        <v>0</v>
      </c>
      <c r="J132" s="28">
        <v>0</v>
      </c>
      <c r="K132" s="28">
        <v>0</v>
      </c>
      <c r="L132" s="47">
        <v>0</v>
      </c>
      <c r="M132" s="47">
        <v>0</v>
      </c>
      <c r="N132" s="47">
        <v>0</v>
      </c>
      <c r="O132" s="47">
        <v>0</v>
      </c>
      <c r="P132" s="47">
        <v>0</v>
      </c>
      <c r="Q132" s="46">
        <f t="shared" si="8"/>
        <v>0</v>
      </c>
      <c r="R132" s="48" t="str">
        <f t="shared" si="9"/>
        <v>Correct</v>
      </c>
    </row>
    <row r="133" spans="1:18">
      <c r="A133" s="45">
        <f t="shared" si="5"/>
        <v>0</v>
      </c>
      <c r="B133" s="112">
        <v>0</v>
      </c>
      <c r="C133" s="111" t="e">
        <f>VLOOKUP(B133,#REF!,2,FALSE)</f>
        <v>#REF!</v>
      </c>
      <c r="D133" s="62"/>
      <c r="E133" s="62"/>
      <c r="F133" s="62"/>
      <c r="G133" s="28">
        <v>0</v>
      </c>
      <c r="H133" s="28">
        <v>0</v>
      </c>
      <c r="I133" s="28">
        <v>0</v>
      </c>
      <c r="J133" s="28">
        <v>0</v>
      </c>
      <c r="K133" s="28">
        <v>0</v>
      </c>
      <c r="L133" s="47">
        <v>0</v>
      </c>
      <c r="M133" s="47">
        <v>0</v>
      </c>
      <c r="N133" s="47">
        <v>0</v>
      </c>
      <c r="O133" s="47">
        <v>0</v>
      </c>
      <c r="P133" s="47">
        <v>0</v>
      </c>
      <c r="Q133" s="46">
        <f t="shared" si="8"/>
        <v>0</v>
      </c>
      <c r="R133" s="48" t="str">
        <f t="shared" si="9"/>
        <v>Correct</v>
      </c>
    </row>
    <row r="134" spans="1:18">
      <c r="A134" s="45">
        <f t="shared" si="5"/>
        <v>0</v>
      </c>
      <c r="B134" s="112">
        <v>0</v>
      </c>
      <c r="C134" s="111" t="e">
        <f>VLOOKUP(B134,#REF!,2,FALSE)</f>
        <v>#REF!</v>
      </c>
      <c r="D134" s="62"/>
      <c r="E134" s="62"/>
      <c r="F134" s="62"/>
      <c r="G134" s="28">
        <v>0</v>
      </c>
      <c r="H134" s="28">
        <v>0</v>
      </c>
      <c r="I134" s="28">
        <v>0</v>
      </c>
      <c r="J134" s="28">
        <v>0</v>
      </c>
      <c r="K134" s="28">
        <v>0</v>
      </c>
      <c r="L134" s="47">
        <v>0</v>
      </c>
      <c r="M134" s="47">
        <v>0</v>
      </c>
      <c r="N134" s="47">
        <v>0</v>
      </c>
      <c r="O134" s="47">
        <v>0</v>
      </c>
      <c r="P134" s="47">
        <v>0</v>
      </c>
      <c r="Q134" s="46">
        <f t="shared" si="8"/>
        <v>0</v>
      </c>
      <c r="R134" s="48" t="str">
        <f t="shared" si="9"/>
        <v>Correct</v>
      </c>
    </row>
    <row r="135" spans="1:18">
      <c r="A135" s="45">
        <f t="shared" si="5"/>
        <v>0</v>
      </c>
      <c r="B135" s="112">
        <v>0</v>
      </c>
      <c r="C135" s="111" t="e">
        <f>VLOOKUP(B135,#REF!,2,FALSE)</f>
        <v>#REF!</v>
      </c>
      <c r="D135" s="62"/>
      <c r="E135" s="62"/>
      <c r="F135" s="62"/>
      <c r="G135" s="28">
        <v>0</v>
      </c>
      <c r="H135" s="28">
        <v>0</v>
      </c>
      <c r="I135" s="28">
        <v>0</v>
      </c>
      <c r="J135" s="28">
        <v>0</v>
      </c>
      <c r="K135" s="28">
        <v>0</v>
      </c>
      <c r="L135" s="47">
        <v>0</v>
      </c>
      <c r="M135" s="47">
        <v>0</v>
      </c>
      <c r="N135" s="47">
        <v>0</v>
      </c>
      <c r="O135" s="47">
        <v>0</v>
      </c>
      <c r="P135" s="47">
        <v>0</v>
      </c>
      <c r="Q135" s="46">
        <f t="shared" si="8"/>
        <v>0</v>
      </c>
      <c r="R135" s="48" t="str">
        <f t="shared" si="9"/>
        <v>Correct</v>
      </c>
    </row>
    <row r="136" spans="1:18">
      <c r="A136" s="45">
        <f t="shared" si="5"/>
        <v>0</v>
      </c>
      <c r="B136" s="112">
        <v>0</v>
      </c>
      <c r="C136" s="111" t="e">
        <f>VLOOKUP(B136,#REF!,2,FALSE)</f>
        <v>#REF!</v>
      </c>
      <c r="D136" s="62"/>
      <c r="E136" s="62"/>
      <c r="F136" s="62"/>
      <c r="G136" s="28">
        <v>0</v>
      </c>
      <c r="H136" s="28">
        <v>0</v>
      </c>
      <c r="I136" s="28">
        <v>0</v>
      </c>
      <c r="J136" s="28">
        <v>0</v>
      </c>
      <c r="K136" s="28">
        <v>0</v>
      </c>
      <c r="L136" s="47">
        <v>0</v>
      </c>
      <c r="M136" s="47">
        <v>0</v>
      </c>
      <c r="N136" s="47">
        <v>0</v>
      </c>
      <c r="O136" s="47">
        <v>0</v>
      </c>
      <c r="P136" s="47">
        <v>0</v>
      </c>
      <c r="Q136" s="46">
        <f t="shared" si="8"/>
        <v>0</v>
      </c>
      <c r="R136" s="48" t="str">
        <f t="shared" si="9"/>
        <v>Correct</v>
      </c>
    </row>
    <row r="137" spans="1:18">
      <c r="A137" s="45">
        <f t="shared" si="5"/>
        <v>0</v>
      </c>
      <c r="B137" s="112">
        <v>0</v>
      </c>
      <c r="C137" s="111" t="e">
        <f>VLOOKUP(B137,#REF!,2,FALSE)</f>
        <v>#REF!</v>
      </c>
      <c r="D137" s="62"/>
      <c r="E137" s="62"/>
      <c r="F137" s="62"/>
      <c r="G137" s="28">
        <v>0</v>
      </c>
      <c r="H137" s="28">
        <v>0</v>
      </c>
      <c r="I137" s="28">
        <v>0</v>
      </c>
      <c r="J137" s="28">
        <v>0</v>
      </c>
      <c r="K137" s="28">
        <v>0</v>
      </c>
      <c r="L137" s="47">
        <v>0</v>
      </c>
      <c r="M137" s="47">
        <v>0</v>
      </c>
      <c r="N137" s="47">
        <v>0</v>
      </c>
      <c r="O137" s="47">
        <v>0</v>
      </c>
      <c r="P137" s="47">
        <v>0</v>
      </c>
      <c r="Q137" s="46">
        <f t="shared" si="8"/>
        <v>0</v>
      </c>
      <c r="R137" s="48" t="str">
        <f t="shared" si="9"/>
        <v>Correct</v>
      </c>
    </row>
    <row r="138" spans="1:18">
      <c r="A138" s="45">
        <f t="shared" si="5"/>
        <v>0</v>
      </c>
      <c r="B138" s="112">
        <v>0</v>
      </c>
      <c r="C138" s="111" t="e">
        <f>VLOOKUP(B138,#REF!,2,FALSE)</f>
        <v>#REF!</v>
      </c>
      <c r="D138" s="62"/>
      <c r="E138" s="62"/>
      <c r="F138" s="62"/>
      <c r="G138" s="28">
        <v>0</v>
      </c>
      <c r="H138" s="28">
        <v>0</v>
      </c>
      <c r="I138" s="28">
        <v>0</v>
      </c>
      <c r="J138" s="28">
        <v>0</v>
      </c>
      <c r="K138" s="28">
        <v>0</v>
      </c>
      <c r="L138" s="47">
        <v>0</v>
      </c>
      <c r="M138" s="47">
        <v>0</v>
      </c>
      <c r="N138" s="47">
        <v>0</v>
      </c>
      <c r="O138" s="47">
        <v>0</v>
      </c>
      <c r="P138" s="47">
        <v>0</v>
      </c>
      <c r="Q138" s="46">
        <f t="shared" si="8"/>
        <v>0</v>
      </c>
      <c r="R138" s="48" t="str">
        <f t="shared" si="9"/>
        <v>Correct</v>
      </c>
    </row>
    <row r="139" spans="1:18">
      <c r="A139" s="45">
        <f t="shared" si="5"/>
        <v>0</v>
      </c>
      <c r="B139" s="112">
        <v>0</v>
      </c>
      <c r="C139" s="111" t="e">
        <f>VLOOKUP(B139,#REF!,2,FALSE)</f>
        <v>#REF!</v>
      </c>
      <c r="D139" s="62"/>
      <c r="E139" s="62"/>
      <c r="F139" s="62"/>
      <c r="G139" s="28">
        <v>0</v>
      </c>
      <c r="H139" s="28">
        <v>0</v>
      </c>
      <c r="I139" s="28">
        <v>0</v>
      </c>
      <c r="J139" s="28">
        <v>0</v>
      </c>
      <c r="K139" s="28">
        <v>0</v>
      </c>
      <c r="L139" s="47">
        <v>0</v>
      </c>
      <c r="M139" s="47">
        <v>0</v>
      </c>
      <c r="N139" s="47">
        <v>0</v>
      </c>
      <c r="O139" s="47">
        <v>0</v>
      </c>
      <c r="P139" s="47">
        <v>0</v>
      </c>
      <c r="Q139" s="46">
        <f t="shared" si="8"/>
        <v>0</v>
      </c>
      <c r="R139" s="48" t="str">
        <f t="shared" si="9"/>
        <v>Correct</v>
      </c>
    </row>
    <row r="140" spans="1:18">
      <c r="A140" s="45">
        <f t="shared" si="5"/>
        <v>0</v>
      </c>
      <c r="B140" s="112">
        <v>0</v>
      </c>
      <c r="C140" s="111" t="e">
        <f>VLOOKUP(B140,#REF!,2,FALSE)</f>
        <v>#REF!</v>
      </c>
      <c r="D140" s="62"/>
      <c r="E140" s="62"/>
      <c r="F140" s="62"/>
      <c r="G140" s="28">
        <v>0</v>
      </c>
      <c r="H140" s="28">
        <v>0</v>
      </c>
      <c r="I140" s="28">
        <v>0</v>
      </c>
      <c r="J140" s="28">
        <v>0</v>
      </c>
      <c r="K140" s="28">
        <v>0</v>
      </c>
      <c r="L140" s="47">
        <v>0</v>
      </c>
      <c r="M140" s="47">
        <v>0</v>
      </c>
      <c r="N140" s="47">
        <v>0</v>
      </c>
      <c r="O140" s="47">
        <v>0</v>
      </c>
      <c r="P140" s="47">
        <v>0</v>
      </c>
      <c r="Q140" s="46">
        <f t="shared" si="8"/>
        <v>0</v>
      </c>
      <c r="R140" s="48" t="str">
        <f t="shared" si="9"/>
        <v>Correct</v>
      </c>
    </row>
    <row r="141" spans="1:18">
      <c r="A141" s="45">
        <f t="shared" si="5"/>
        <v>0</v>
      </c>
      <c r="B141" s="112">
        <v>0</v>
      </c>
      <c r="C141" s="111" t="e">
        <f>VLOOKUP(B141,#REF!,2,FALSE)</f>
        <v>#REF!</v>
      </c>
      <c r="D141" s="62"/>
      <c r="E141" s="62"/>
      <c r="F141" s="62"/>
      <c r="G141" s="28">
        <v>0</v>
      </c>
      <c r="H141" s="28">
        <v>0</v>
      </c>
      <c r="I141" s="28">
        <v>0</v>
      </c>
      <c r="J141" s="28">
        <v>0</v>
      </c>
      <c r="K141" s="28">
        <v>0</v>
      </c>
      <c r="L141" s="47">
        <v>0</v>
      </c>
      <c r="M141" s="47">
        <v>0</v>
      </c>
      <c r="N141" s="47">
        <v>0</v>
      </c>
      <c r="O141" s="47">
        <v>0</v>
      </c>
      <c r="P141" s="47">
        <v>0</v>
      </c>
      <c r="Q141" s="46">
        <f t="shared" si="8"/>
        <v>0</v>
      </c>
      <c r="R141" s="48" t="str">
        <f t="shared" si="9"/>
        <v>Correct</v>
      </c>
    </row>
    <row r="142" spans="1:18">
      <c r="A142" s="45">
        <f t="shared" si="5"/>
        <v>0</v>
      </c>
      <c r="B142" s="112">
        <v>0</v>
      </c>
      <c r="C142" s="111" t="e">
        <f>VLOOKUP(B142,#REF!,2,FALSE)</f>
        <v>#REF!</v>
      </c>
      <c r="D142" s="62"/>
      <c r="E142" s="62"/>
      <c r="F142" s="62"/>
      <c r="G142" s="28">
        <v>0</v>
      </c>
      <c r="H142" s="28">
        <v>0</v>
      </c>
      <c r="I142" s="28">
        <v>0</v>
      </c>
      <c r="J142" s="28">
        <v>0</v>
      </c>
      <c r="K142" s="28">
        <v>0</v>
      </c>
      <c r="L142" s="47">
        <v>0</v>
      </c>
      <c r="M142" s="47">
        <v>0</v>
      </c>
      <c r="N142" s="47">
        <v>0</v>
      </c>
      <c r="O142" s="47">
        <v>0</v>
      </c>
      <c r="P142" s="47">
        <v>0</v>
      </c>
      <c r="Q142" s="46">
        <f t="shared" si="8"/>
        <v>0</v>
      </c>
      <c r="R142" s="48" t="str">
        <f t="shared" si="9"/>
        <v>Correct</v>
      </c>
    </row>
    <row r="143" spans="1:18">
      <c r="A143" s="45">
        <f t="shared" ref="A143:A154" si="10">IF(B143=0,,A142+1)</f>
        <v>0</v>
      </c>
      <c r="B143" s="112">
        <v>0</v>
      </c>
      <c r="C143" s="111" t="e">
        <f>VLOOKUP(B143,#REF!,2,FALSE)</f>
        <v>#REF!</v>
      </c>
      <c r="D143" s="62"/>
      <c r="E143" s="62"/>
      <c r="F143" s="62"/>
      <c r="G143" s="28">
        <v>0</v>
      </c>
      <c r="H143" s="28">
        <v>0</v>
      </c>
      <c r="I143" s="28">
        <v>0</v>
      </c>
      <c r="J143" s="28">
        <v>0</v>
      </c>
      <c r="K143" s="28">
        <v>0</v>
      </c>
      <c r="L143" s="47">
        <v>0</v>
      </c>
      <c r="M143" s="47">
        <v>0</v>
      </c>
      <c r="N143" s="47">
        <v>0</v>
      </c>
      <c r="O143" s="47">
        <v>0</v>
      </c>
      <c r="P143" s="47">
        <v>0</v>
      </c>
      <c r="Q143" s="46">
        <f t="shared" si="8"/>
        <v>0</v>
      </c>
      <c r="R143" s="48" t="str">
        <f t="shared" si="9"/>
        <v>Correct</v>
      </c>
    </row>
    <row r="144" spans="1:18">
      <c r="A144" s="45">
        <f t="shared" si="10"/>
        <v>0</v>
      </c>
      <c r="B144" s="112">
        <v>0</v>
      </c>
      <c r="C144" s="111" t="e">
        <f>VLOOKUP(B144,#REF!,2,FALSE)</f>
        <v>#REF!</v>
      </c>
      <c r="D144" s="62"/>
      <c r="E144" s="62"/>
      <c r="F144" s="62"/>
      <c r="G144" s="28">
        <v>0</v>
      </c>
      <c r="H144" s="28">
        <v>0</v>
      </c>
      <c r="I144" s="28">
        <v>0</v>
      </c>
      <c r="J144" s="28">
        <v>0</v>
      </c>
      <c r="K144" s="28">
        <v>0</v>
      </c>
      <c r="L144" s="47">
        <v>0</v>
      </c>
      <c r="M144" s="47">
        <v>0</v>
      </c>
      <c r="N144" s="47">
        <v>0</v>
      </c>
      <c r="O144" s="47">
        <v>0</v>
      </c>
      <c r="P144" s="47">
        <v>0</v>
      </c>
      <c r="Q144" s="46">
        <f t="shared" si="8"/>
        <v>0</v>
      </c>
      <c r="R144" s="48" t="str">
        <f t="shared" si="9"/>
        <v>Correct</v>
      </c>
    </row>
    <row r="145" spans="1:18">
      <c r="A145" s="45">
        <f t="shared" si="10"/>
        <v>0</v>
      </c>
      <c r="B145" s="112">
        <v>0</v>
      </c>
      <c r="C145" s="111" t="e">
        <f>VLOOKUP(B145,#REF!,2,FALSE)</f>
        <v>#REF!</v>
      </c>
      <c r="D145" s="62"/>
      <c r="E145" s="62"/>
      <c r="F145" s="62"/>
      <c r="G145" s="28">
        <v>0</v>
      </c>
      <c r="H145" s="28">
        <v>0</v>
      </c>
      <c r="I145" s="28">
        <v>0</v>
      </c>
      <c r="J145" s="28">
        <v>0</v>
      </c>
      <c r="K145" s="28">
        <v>0</v>
      </c>
      <c r="L145" s="47">
        <v>0</v>
      </c>
      <c r="M145" s="47">
        <v>0</v>
      </c>
      <c r="N145" s="47">
        <v>0</v>
      </c>
      <c r="O145" s="47">
        <v>0</v>
      </c>
      <c r="P145" s="47">
        <v>0</v>
      </c>
      <c r="Q145" s="46">
        <f t="shared" si="8"/>
        <v>0</v>
      </c>
      <c r="R145" s="48" t="str">
        <f t="shared" si="9"/>
        <v>Correct</v>
      </c>
    </row>
    <row r="146" spans="1:18">
      <c r="A146" s="45">
        <f t="shared" si="10"/>
        <v>0</v>
      </c>
      <c r="B146" s="112">
        <v>0</v>
      </c>
      <c r="C146" s="111" t="e">
        <f>VLOOKUP(B146,#REF!,2,FALSE)</f>
        <v>#REF!</v>
      </c>
      <c r="D146" s="62"/>
      <c r="E146" s="62"/>
      <c r="F146" s="62"/>
      <c r="G146" s="28">
        <v>0</v>
      </c>
      <c r="H146" s="28">
        <v>0</v>
      </c>
      <c r="I146" s="28">
        <v>0</v>
      </c>
      <c r="J146" s="28">
        <v>0</v>
      </c>
      <c r="K146" s="28">
        <v>0</v>
      </c>
      <c r="L146" s="47">
        <v>0</v>
      </c>
      <c r="M146" s="47">
        <v>0</v>
      </c>
      <c r="N146" s="47">
        <v>0</v>
      </c>
      <c r="O146" s="47">
        <v>0</v>
      </c>
      <c r="P146" s="47">
        <v>0</v>
      </c>
      <c r="Q146" s="46">
        <f t="shared" si="8"/>
        <v>0</v>
      </c>
      <c r="R146" s="48" t="str">
        <f t="shared" si="9"/>
        <v>Correct</v>
      </c>
    </row>
    <row r="147" spans="1:18">
      <c r="A147" s="45">
        <f t="shared" si="10"/>
        <v>0</v>
      </c>
      <c r="B147" s="112">
        <v>0</v>
      </c>
      <c r="C147" s="111" t="e">
        <f>VLOOKUP(B147,#REF!,2,FALSE)</f>
        <v>#REF!</v>
      </c>
      <c r="D147" s="62"/>
      <c r="E147" s="62"/>
      <c r="F147" s="62"/>
      <c r="G147" s="28">
        <v>0</v>
      </c>
      <c r="H147" s="28">
        <v>0</v>
      </c>
      <c r="I147" s="28">
        <v>0</v>
      </c>
      <c r="J147" s="28">
        <v>0</v>
      </c>
      <c r="K147" s="28">
        <v>0</v>
      </c>
      <c r="L147" s="47">
        <v>0</v>
      </c>
      <c r="M147" s="47">
        <v>0</v>
      </c>
      <c r="N147" s="47">
        <v>0</v>
      </c>
      <c r="O147" s="47">
        <v>0</v>
      </c>
      <c r="P147" s="47">
        <v>0</v>
      </c>
      <c r="Q147" s="46">
        <f t="shared" si="8"/>
        <v>0</v>
      </c>
      <c r="R147" s="48" t="str">
        <f t="shared" si="9"/>
        <v>Correct</v>
      </c>
    </row>
    <row r="148" spans="1:18">
      <c r="A148" s="45">
        <f t="shared" si="10"/>
        <v>0</v>
      </c>
      <c r="B148" s="112">
        <v>0</v>
      </c>
      <c r="C148" s="111" t="e">
        <f>VLOOKUP(B148,#REF!,2,FALSE)</f>
        <v>#REF!</v>
      </c>
      <c r="D148" s="62"/>
      <c r="E148" s="62"/>
      <c r="F148" s="62"/>
      <c r="G148" s="28">
        <v>0</v>
      </c>
      <c r="H148" s="28">
        <v>0</v>
      </c>
      <c r="I148" s="28">
        <v>0</v>
      </c>
      <c r="J148" s="28">
        <v>0</v>
      </c>
      <c r="K148" s="28">
        <v>0</v>
      </c>
      <c r="L148" s="47">
        <v>0</v>
      </c>
      <c r="M148" s="47">
        <v>0</v>
      </c>
      <c r="N148" s="47">
        <v>0</v>
      </c>
      <c r="O148" s="47">
        <v>0</v>
      </c>
      <c r="P148" s="47">
        <v>0</v>
      </c>
      <c r="Q148" s="46">
        <f t="shared" si="8"/>
        <v>0</v>
      </c>
      <c r="R148" s="48" t="str">
        <f t="shared" si="9"/>
        <v>Correct</v>
      </c>
    </row>
    <row r="149" spans="1:18">
      <c r="A149" s="45">
        <f t="shared" si="10"/>
        <v>0</v>
      </c>
      <c r="B149" s="112">
        <v>0</v>
      </c>
      <c r="C149" s="111" t="e">
        <f>VLOOKUP(B149,#REF!,2,FALSE)</f>
        <v>#REF!</v>
      </c>
      <c r="D149" s="62"/>
      <c r="E149" s="62"/>
      <c r="F149" s="62"/>
      <c r="G149" s="28">
        <v>0</v>
      </c>
      <c r="H149" s="28">
        <v>0</v>
      </c>
      <c r="I149" s="28">
        <v>0</v>
      </c>
      <c r="J149" s="28">
        <v>0</v>
      </c>
      <c r="K149" s="28">
        <v>0</v>
      </c>
      <c r="L149" s="47">
        <v>0</v>
      </c>
      <c r="M149" s="47">
        <v>0</v>
      </c>
      <c r="N149" s="47">
        <v>0</v>
      </c>
      <c r="O149" s="47">
        <v>0</v>
      </c>
      <c r="P149" s="47">
        <v>0</v>
      </c>
      <c r="Q149" s="46">
        <f t="shared" si="8"/>
        <v>0</v>
      </c>
      <c r="R149" s="48" t="str">
        <f t="shared" si="9"/>
        <v>Correct</v>
      </c>
    </row>
    <row r="150" spans="1:18">
      <c r="A150" s="45">
        <f t="shared" si="10"/>
        <v>0</v>
      </c>
      <c r="B150" s="112">
        <v>0</v>
      </c>
      <c r="C150" s="111" t="e">
        <f>VLOOKUP(B150,#REF!,2,FALSE)</f>
        <v>#REF!</v>
      </c>
      <c r="D150" s="62"/>
      <c r="E150" s="62"/>
      <c r="F150" s="62"/>
      <c r="G150" s="28">
        <v>0</v>
      </c>
      <c r="H150" s="28">
        <v>0</v>
      </c>
      <c r="I150" s="28">
        <v>0</v>
      </c>
      <c r="J150" s="28">
        <v>0</v>
      </c>
      <c r="K150" s="28">
        <v>0</v>
      </c>
      <c r="L150" s="47">
        <v>0</v>
      </c>
      <c r="M150" s="47">
        <v>0</v>
      </c>
      <c r="N150" s="47">
        <v>0</v>
      </c>
      <c r="O150" s="47">
        <v>0</v>
      </c>
      <c r="P150" s="47">
        <v>0</v>
      </c>
      <c r="Q150" s="46">
        <f t="shared" si="8"/>
        <v>0</v>
      </c>
      <c r="R150" s="48" t="str">
        <f t="shared" si="9"/>
        <v>Correct</v>
      </c>
    </row>
    <row r="151" spans="1:18">
      <c r="A151" s="45">
        <f t="shared" si="10"/>
        <v>0</v>
      </c>
      <c r="B151" s="112">
        <v>0</v>
      </c>
      <c r="C151" s="111" t="e">
        <f>VLOOKUP(B151,#REF!,2,FALSE)</f>
        <v>#REF!</v>
      </c>
      <c r="D151" s="62"/>
      <c r="E151" s="62"/>
      <c r="F151" s="62"/>
      <c r="G151" s="28">
        <v>0</v>
      </c>
      <c r="H151" s="28">
        <v>0</v>
      </c>
      <c r="I151" s="28">
        <v>0</v>
      </c>
      <c r="J151" s="28">
        <v>0</v>
      </c>
      <c r="K151" s="28">
        <v>0</v>
      </c>
      <c r="L151" s="47">
        <v>0</v>
      </c>
      <c r="M151" s="47">
        <v>0</v>
      </c>
      <c r="N151" s="47">
        <v>0</v>
      </c>
      <c r="O151" s="47">
        <v>0</v>
      </c>
      <c r="P151" s="47">
        <v>0</v>
      </c>
      <c r="Q151" s="46">
        <f t="shared" si="8"/>
        <v>0</v>
      </c>
      <c r="R151" s="48" t="str">
        <f t="shared" si="9"/>
        <v>Correct</v>
      </c>
    </row>
    <row r="152" spans="1:18">
      <c r="A152" s="45">
        <f t="shared" si="10"/>
        <v>0</v>
      </c>
      <c r="B152" s="112">
        <v>0</v>
      </c>
      <c r="C152" s="111" t="e">
        <f>VLOOKUP(B152,#REF!,2,FALSE)</f>
        <v>#REF!</v>
      </c>
      <c r="D152" s="62"/>
      <c r="E152" s="62"/>
      <c r="F152" s="62"/>
      <c r="G152" s="28">
        <v>0</v>
      </c>
      <c r="H152" s="28">
        <v>0</v>
      </c>
      <c r="I152" s="28">
        <v>0</v>
      </c>
      <c r="J152" s="28">
        <v>0</v>
      </c>
      <c r="K152" s="28">
        <v>0</v>
      </c>
      <c r="L152" s="47">
        <v>0</v>
      </c>
      <c r="M152" s="47">
        <v>0</v>
      </c>
      <c r="N152" s="47">
        <v>0</v>
      </c>
      <c r="O152" s="47">
        <v>0</v>
      </c>
      <c r="P152" s="47">
        <v>0</v>
      </c>
      <c r="Q152" s="46">
        <f t="shared" si="8"/>
        <v>0</v>
      </c>
      <c r="R152" s="48" t="str">
        <f t="shared" si="9"/>
        <v>Correct</v>
      </c>
    </row>
    <row r="153" spans="1:18">
      <c r="A153" s="45">
        <f t="shared" si="10"/>
        <v>0</v>
      </c>
      <c r="B153" s="112">
        <v>0</v>
      </c>
      <c r="C153" s="111" t="e">
        <f>VLOOKUP(B153,#REF!,2,FALSE)</f>
        <v>#REF!</v>
      </c>
      <c r="D153" s="62"/>
      <c r="E153" s="62"/>
      <c r="F153" s="62"/>
      <c r="G153" s="28">
        <v>0</v>
      </c>
      <c r="H153" s="28">
        <v>0</v>
      </c>
      <c r="I153" s="28">
        <v>0</v>
      </c>
      <c r="J153" s="28">
        <v>0</v>
      </c>
      <c r="K153" s="28">
        <v>0</v>
      </c>
      <c r="L153" s="47">
        <v>0</v>
      </c>
      <c r="M153" s="47">
        <v>0</v>
      </c>
      <c r="N153" s="47">
        <v>0</v>
      </c>
      <c r="O153" s="47">
        <v>0</v>
      </c>
      <c r="P153" s="47">
        <v>0</v>
      </c>
      <c r="Q153" s="46">
        <f t="shared" si="8"/>
        <v>0</v>
      </c>
      <c r="R153" s="48" t="str">
        <f t="shared" si="9"/>
        <v>Correct</v>
      </c>
    </row>
    <row r="154" spans="1:18">
      <c r="A154" s="45">
        <f t="shared" si="10"/>
        <v>0</v>
      </c>
      <c r="B154" s="112"/>
      <c r="C154" s="44"/>
      <c r="D154" s="14"/>
      <c r="G154" s="14"/>
      <c r="H154" s="14"/>
      <c r="I154" s="14"/>
      <c r="J154" s="14"/>
      <c r="K154" s="14"/>
      <c r="L154" s="14"/>
      <c r="M154" s="14"/>
      <c r="N154" s="14"/>
      <c r="O154" s="62"/>
      <c r="P154" s="62"/>
    </row>
    <row r="155" spans="1:18">
      <c r="A155" s="14"/>
      <c r="B155" s="14"/>
      <c r="D155" s="14"/>
      <c r="G155" s="14"/>
      <c r="H155" s="14"/>
      <c r="I155" s="14"/>
      <c r="J155" s="14"/>
      <c r="K155" s="14"/>
      <c r="L155" s="14"/>
      <c r="M155" s="14"/>
      <c r="N155" s="14"/>
      <c r="O155" s="62"/>
      <c r="P155" s="62"/>
    </row>
    <row r="156" spans="1:18">
      <c r="A156" s="14"/>
      <c r="B156" s="14"/>
      <c r="D156" s="14"/>
      <c r="G156" s="14"/>
      <c r="H156" s="14"/>
      <c r="I156" s="14"/>
      <c r="J156" s="14"/>
      <c r="K156" s="14"/>
      <c r="L156" s="14"/>
      <c r="M156" s="14"/>
      <c r="N156" s="14"/>
      <c r="O156" s="62"/>
      <c r="P156" s="62"/>
    </row>
    <row r="157" spans="1:18">
      <c r="A157" s="14"/>
      <c r="B157" s="14"/>
      <c r="D157" s="14"/>
      <c r="G157" s="14"/>
      <c r="H157" s="14"/>
      <c r="I157" s="14"/>
      <c r="J157" s="14"/>
      <c r="K157" s="14"/>
      <c r="L157" s="14"/>
      <c r="M157" s="14"/>
      <c r="N157" s="14"/>
      <c r="O157" s="62"/>
      <c r="P157" s="62"/>
    </row>
    <row r="158" spans="1:18">
      <c r="A158" s="14"/>
      <c r="B158" s="14"/>
      <c r="D158" s="14"/>
      <c r="G158" s="14"/>
      <c r="H158" s="14"/>
      <c r="I158" s="14"/>
      <c r="J158" s="14"/>
      <c r="K158" s="14"/>
      <c r="L158" s="14"/>
      <c r="M158" s="14"/>
      <c r="N158" s="14"/>
      <c r="O158" s="62"/>
      <c r="P158" s="62"/>
    </row>
    <row r="159" spans="1:18">
      <c r="A159" s="14"/>
      <c r="B159" s="14"/>
      <c r="D159" s="14"/>
      <c r="G159" s="14"/>
      <c r="H159" s="14"/>
      <c r="I159" s="14"/>
      <c r="J159" s="14"/>
      <c r="K159" s="14"/>
      <c r="L159" s="14"/>
      <c r="M159" s="14"/>
      <c r="N159" s="14"/>
      <c r="O159" s="62"/>
      <c r="P159" s="62"/>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5FC8D7"/>
  </sheetPr>
  <dimension ref="A1:Y126"/>
  <sheetViews>
    <sheetView zoomScale="70" zoomScaleNormal="70" workbookViewId="0">
      <pane xSplit="1" ySplit="12" topLeftCell="B13" activePane="bottomRight" state="frozen"/>
      <selection pane="topRight" activeCell="B1" sqref="B1"/>
      <selection pane="bottomLeft" activeCell="A13" sqref="A13"/>
      <selection pane="bottomRight" activeCell="G26" sqref="G26"/>
    </sheetView>
  </sheetViews>
  <sheetFormatPr defaultRowHeight="18"/>
  <cols>
    <col min="1" max="1" width="15.36328125" style="9" customWidth="1"/>
    <col min="2" max="2" width="50.453125" style="9" bestFit="1" customWidth="1"/>
    <col min="3" max="4" width="7.7265625" style="14" customWidth="1"/>
    <col min="5" max="5" width="12.7265625" style="14" customWidth="1"/>
    <col min="6" max="8" width="12.26953125" style="9" bestFit="1" customWidth="1"/>
    <col min="9" max="11" width="10.81640625" style="9" bestFit="1" customWidth="1"/>
    <col min="12" max="12" width="8.81640625" style="9" bestFit="1" customWidth="1"/>
    <col min="13" max="16" width="8.7265625" style="9"/>
    <col min="17" max="19" width="12.26953125" style="9" bestFit="1" customWidth="1"/>
    <col min="20" max="16384" width="8.7265625" style="9"/>
  </cols>
  <sheetData>
    <row r="1" spans="1:20" s="2" customFormat="1" ht="13.5">
      <c r="P1" s="3"/>
    </row>
    <row r="2" spans="1:20" s="2" customFormat="1" ht="13.5">
      <c r="P2" s="3"/>
    </row>
    <row r="3" spans="1:20" s="2" customFormat="1" ht="13.5">
      <c r="P3" s="3"/>
    </row>
    <row r="4" spans="1:20" s="2" customFormat="1" ht="13.5">
      <c r="P4" s="3"/>
    </row>
    <row r="5" spans="1:20" s="2" customFormat="1" ht="13.5">
      <c r="P5" s="3"/>
    </row>
    <row r="6" spans="1:20" s="2" customFormat="1" ht="13.5">
      <c r="P6" s="3"/>
    </row>
    <row r="7" spans="1:20" s="2" customFormat="1" ht="13.5">
      <c r="P7" s="3"/>
    </row>
    <row r="8" spans="1:20" s="2" customFormat="1" ht="13.5">
      <c r="P8" s="3"/>
    </row>
    <row r="9" spans="1:20" s="2" customFormat="1" ht="13.5">
      <c r="P9" s="3"/>
    </row>
    <row r="11" spans="1:20" ht="20.25">
      <c r="A11" s="5" t="str">
        <f ca="1">RIGHT(CELL("filename",A1),LEN(CELL("filename",A1))-FIND("]",CELL("filename",A1)))</f>
        <v>3.1 Input│B&amp;T</v>
      </c>
    </row>
    <row r="12" spans="1:20" ht="20.25">
      <c r="A12" s="6" t="s">
        <v>3</v>
      </c>
      <c r="B12" s="6" t="s">
        <v>0</v>
      </c>
      <c r="C12" s="6" t="s">
        <v>26</v>
      </c>
      <c r="D12" s="6" t="s">
        <v>70</v>
      </c>
      <c r="E12" s="6" t="s">
        <v>66</v>
      </c>
      <c r="F12" s="73" t="str">
        <f>'3.2 Input│Other'!K23</f>
        <v>2017 (f)</v>
      </c>
      <c r="G12" s="6">
        <f>'3.2 Input│Other'!L23</f>
        <v>2018</v>
      </c>
      <c r="H12" s="6">
        <f>'3.2 Input│Other'!M23</f>
        <v>2019</v>
      </c>
      <c r="I12" s="6">
        <f>'3.2 Input│Other'!N23</f>
        <v>2020</v>
      </c>
      <c r="J12" s="6">
        <f>'3.2 Input│Other'!O23</f>
        <v>2021</v>
      </c>
      <c r="K12" s="6">
        <f>'3.2 Input│Other'!P23</f>
        <v>2022</v>
      </c>
      <c r="L12" s="6" t="s">
        <v>5</v>
      </c>
      <c r="M12" s="6" t="s">
        <v>6</v>
      </c>
      <c r="N12" s="6" t="s">
        <v>7</v>
      </c>
      <c r="O12" s="6" t="s">
        <v>8</v>
      </c>
      <c r="Q12" s="6" t="s">
        <v>106</v>
      </c>
    </row>
    <row r="13" spans="1:20">
      <c r="A13" s="45">
        <f>MAX('3.0 Input│AMP'!A13:A959)+1</f>
        <v>89</v>
      </c>
      <c r="B13" s="7" t="s">
        <v>110</v>
      </c>
      <c r="C13" s="7" t="s">
        <v>30</v>
      </c>
      <c r="D13" s="7" t="str">
        <f>'3.2 Input│Other'!$A$49</f>
        <v>Other</v>
      </c>
      <c r="E13" s="7" t="str">
        <f>'3.2 Input│Other'!$A$56</f>
        <v>Non-System</v>
      </c>
      <c r="F13" s="28">
        <v>4903000</v>
      </c>
      <c r="G13" s="28">
        <v>0</v>
      </c>
      <c r="H13" s="28">
        <v>0</v>
      </c>
      <c r="I13" s="28">
        <v>0</v>
      </c>
      <c r="J13" s="28">
        <v>0</v>
      </c>
      <c r="K13" s="28">
        <v>0</v>
      </c>
      <c r="L13" s="19">
        <f t="shared" ref="L13:L34" si="0">L14</f>
        <v>0.3</v>
      </c>
      <c r="M13" s="19">
        <f t="shared" ref="M13:M34" si="1">M14</f>
        <v>0.65</v>
      </c>
      <c r="N13" s="19">
        <f t="shared" ref="N13:N34" si="2">N14</f>
        <v>0.05</v>
      </c>
      <c r="O13" s="19">
        <v>0</v>
      </c>
      <c r="Q13" s="57"/>
      <c r="R13" s="48"/>
      <c r="S13" s="57"/>
    </row>
    <row r="14" spans="1:20">
      <c r="A14" s="45">
        <f t="shared" ref="A14:A39" si="3">IF(B14=0,,A13+1)</f>
        <v>90</v>
      </c>
      <c r="B14" s="7" t="s">
        <v>111</v>
      </c>
      <c r="C14" s="7" t="s">
        <v>30</v>
      </c>
      <c r="D14" s="7" t="str">
        <f>'3.2 Input│Other'!$A$49</f>
        <v>Other</v>
      </c>
      <c r="E14" s="7" t="str">
        <f>'3.2 Input│Other'!$A$56</f>
        <v>Non-System</v>
      </c>
      <c r="F14" s="28">
        <v>3506365.2941176472</v>
      </c>
      <c r="G14" s="28">
        <v>0</v>
      </c>
      <c r="H14" s="28">
        <v>0</v>
      </c>
      <c r="I14" s="28">
        <v>0</v>
      </c>
      <c r="J14" s="28">
        <v>0</v>
      </c>
      <c r="K14" s="28">
        <v>0</v>
      </c>
      <c r="L14" s="19">
        <f t="shared" si="0"/>
        <v>0.3</v>
      </c>
      <c r="M14" s="19">
        <f t="shared" si="1"/>
        <v>0.65</v>
      </c>
      <c r="N14" s="19">
        <f t="shared" si="2"/>
        <v>0.05</v>
      </c>
      <c r="O14" s="19">
        <v>0</v>
      </c>
      <c r="Q14" s="57"/>
      <c r="R14" s="48"/>
      <c r="S14" s="57"/>
      <c r="T14" s="62"/>
    </row>
    <row r="15" spans="1:20">
      <c r="A15" s="45">
        <f t="shared" si="3"/>
        <v>91</v>
      </c>
      <c r="B15" s="7" t="s">
        <v>385</v>
      </c>
      <c r="C15" s="7" t="s">
        <v>30</v>
      </c>
      <c r="D15" s="7" t="str">
        <f>'3.2 Input│Other'!$A$49</f>
        <v>Other</v>
      </c>
      <c r="E15" s="7" t="str">
        <f>'3.2 Input│Other'!$A$56</f>
        <v>Non-System</v>
      </c>
      <c r="F15" s="28">
        <v>1297041.8583580009</v>
      </c>
      <c r="G15" s="28">
        <v>0</v>
      </c>
      <c r="H15" s="28">
        <v>0</v>
      </c>
      <c r="I15" s="28">
        <v>0</v>
      </c>
      <c r="J15" s="28">
        <v>0</v>
      </c>
      <c r="K15" s="28">
        <v>0</v>
      </c>
      <c r="L15" s="19">
        <f t="shared" si="0"/>
        <v>0.3</v>
      </c>
      <c r="M15" s="19">
        <f t="shared" si="1"/>
        <v>0.65</v>
      </c>
      <c r="N15" s="19">
        <f t="shared" si="2"/>
        <v>0.05</v>
      </c>
      <c r="O15" s="19">
        <v>0</v>
      </c>
      <c r="Q15" s="57"/>
      <c r="R15" s="48"/>
      <c r="S15" s="57"/>
      <c r="T15" s="62"/>
    </row>
    <row r="16" spans="1:20">
      <c r="A16" s="45">
        <f t="shared" si="3"/>
        <v>92</v>
      </c>
      <c r="B16" s="7" t="s">
        <v>109</v>
      </c>
      <c r="C16" s="7" t="s">
        <v>30</v>
      </c>
      <c r="D16" s="7" t="str">
        <f>'3.2 Input│Other'!$A$49</f>
        <v>Other</v>
      </c>
      <c r="E16" s="7" t="str">
        <f>'3.2 Input│Other'!$A$56</f>
        <v>Non-System</v>
      </c>
      <c r="F16" s="28">
        <v>2500000</v>
      </c>
      <c r="G16" s="28">
        <v>2500000</v>
      </c>
      <c r="H16" s="28">
        <v>0</v>
      </c>
      <c r="I16" s="28">
        <v>0</v>
      </c>
      <c r="J16" s="28">
        <v>0</v>
      </c>
      <c r="K16" s="28">
        <v>0</v>
      </c>
      <c r="L16" s="19">
        <f t="shared" si="0"/>
        <v>0.3</v>
      </c>
      <c r="M16" s="19">
        <f t="shared" si="1"/>
        <v>0.65</v>
      </c>
      <c r="N16" s="19">
        <f t="shared" si="2"/>
        <v>0.05</v>
      </c>
      <c r="O16" s="19">
        <v>0</v>
      </c>
      <c r="Q16" s="57"/>
      <c r="R16" s="48"/>
      <c r="S16" s="57"/>
      <c r="T16" s="62"/>
    </row>
    <row r="17" spans="1:20">
      <c r="A17" s="45">
        <f t="shared" si="3"/>
        <v>93</v>
      </c>
      <c r="B17" s="7" t="s">
        <v>386</v>
      </c>
      <c r="C17" s="7" t="s">
        <v>30</v>
      </c>
      <c r="D17" s="7" t="str">
        <f>'3.2 Input│Other'!$A$49</f>
        <v>Other</v>
      </c>
      <c r="E17" s="7" t="str">
        <f>'3.2 Input│Other'!$A$56</f>
        <v>Non-System</v>
      </c>
      <c r="F17" s="28">
        <v>210813.45618500074</v>
      </c>
      <c r="G17" s="28">
        <v>0</v>
      </c>
      <c r="H17" s="28">
        <v>0</v>
      </c>
      <c r="I17" s="28">
        <v>0</v>
      </c>
      <c r="J17" s="28">
        <v>0</v>
      </c>
      <c r="K17" s="28">
        <v>0</v>
      </c>
      <c r="L17" s="19">
        <f t="shared" si="0"/>
        <v>0.3</v>
      </c>
      <c r="M17" s="19">
        <f t="shared" si="1"/>
        <v>0.65</v>
      </c>
      <c r="N17" s="19">
        <f t="shared" si="2"/>
        <v>0.05</v>
      </c>
      <c r="O17" s="19">
        <v>0</v>
      </c>
      <c r="Q17" s="57"/>
      <c r="R17" s="48"/>
      <c r="S17" s="57"/>
      <c r="T17" s="62"/>
    </row>
    <row r="18" spans="1:20">
      <c r="A18" s="45">
        <f t="shared" si="3"/>
        <v>94</v>
      </c>
      <c r="B18" s="7" t="s">
        <v>107</v>
      </c>
      <c r="C18" s="7" t="s">
        <v>30</v>
      </c>
      <c r="D18" s="7" t="str">
        <f>'3.2 Input│Other'!$A$49</f>
        <v>Other</v>
      </c>
      <c r="E18" s="7" t="str">
        <f>'3.2 Input│Other'!$A$56</f>
        <v>Non-System</v>
      </c>
      <c r="F18" s="28">
        <v>261068.57657700017</v>
      </c>
      <c r="G18" s="28">
        <v>0</v>
      </c>
      <c r="H18" s="28">
        <v>0</v>
      </c>
      <c r="I18" s="28">
        <v>0</v>
      </c>
      <c r="J18" s="28">
        <v>0</v>
      </c>
      <c r="K18" s="28">
        <v>0</v>
      </c>
      <c r="L18" s="19">
        <f t="shared" si="0"/>
        <v>0.3</v>
      </c>
      <c r="M18" s="19">
        <f t="shared" si="1"/>
        <v>0.65</v>
      </c>
      <c r="N18" s="19">
        <f t="shared" si="2"/>
        <v>0.05</v>
      </c>
      <c r="O18" s="19">
        <v>0</v>
      </c>
      <c r="Q18" s="57"/>
      <c r="R18" s="48"/>
      <c r="S18" s="57"/>
      <c r="T18" s="62"/>
    </row>
    <row r="19" spans="1:20">
      <c r="A19" s="45">
        <f t="shared" si="3"/>
        <v>95</v>
      </c>
      <c r="B19" s="7" t="s">
        <v>387</v>
      </c>
      <c r="C19" s="7" t="s">
        <v>30</v>
      </c>
      <c r="D19" s="7" t="str">
        <f>'3.2 Input│Other'!$A$49</f>
        <v>Other</v>
      </c>
      <c r="E19" s="7" t="str">
        <f>'3.2 Input│Other'!$A$56</f>
        <v>Non-System</v>
      </c>
      <c r="F19" s="28">
        <v>1200000</v>
      </c>
      <c r="G19" s="28">
        <v>2000000</v>
      </c>
      <c r="H19" s="28">
        <v>1500000</v>
      </c>
      <c r="I19" s="28">
        <v>0</v>
      </c>
      <c r="J19" s="28">
        <v>0</v>
      </c>
      <c r="K19" s="28">
        <v>0</v>
      </c>
      <c r="L19" s="19">
        <f t="shared" si="0"/>
        <v>0.3</v>
      </c>
      <c r="M19" s="19">
        <f t="shared" si="1"/>
        <v>0.65</v>
      </c>
      <c r="N19" s="19">
        <f t="shared" si="2"/>
        <v>0.05</v>
      </c>
      <c r="O19" s="19">
        <v>0</v>
      </c>
      <c r="Q19" s="57"/>
      <c r="R19" s="48"/>
      <c r="S19" s="57"/>
      <c r="T19" s="62"/>
    </row>
    <row r="20" spans="1:20">
      <c r="A20" s="45">
        <f t="shared" si="3"/>
        <v>96</v>
      </c>
      <c r="B20" s="7" t="s">
        <v>388</v>
      </c>
      <c r="C20" s="7" t="s">
        <v>30</v>
      </c>
      <c r="D20" s="7" t="str">
        <f>'3.2 Input│Other'!$A$49</f>
        <v>Other</v>
      </c>
      <c r="E20" s="7" t="str">
        <f>'3.2 Input│Other'!$A$56</f>
        <v>Non-System</v>
      </c>
      <c r="F20" s="28">
        <v>0</v>
      </c>
      <c r="G20" s="28">
        <v>0</v>
      </c>
      <c r="H20" s="28">
        <v>0</v>
      </c>
      <c r="I20" s="28">
        <v>0</v>
      </c>
      <c r="J20" s="28">
        <v>0</v>
      </c>
      <c r="K20" s="28">
        <v>0</v>
      </c>
      <c r="L20" s="19">
        <f t="shared" si="0"/>
        <v>0.3</v>
      </c>
      <c r="M20" s="19">
        <f t="shared" si="1"/>
        <v>0.65</v>
      </c>
      <c r="N20" s="19">
        <f t="shared" si="2"/>
        <v>0.05</v>
      </c>
      <c r="O20" s="19">
        <v>0</v>
      </c>
      <c r="Q20" s="57"/>
      <c r="R20" s="48"/>
      <c r="S20" s="57"/>
      <c r="T20" s="62"/>
    </row>
    <row r="21" spans="1:20">
      <c r="A21" s="45">
        <f t="shared" si="3"/>
        <v>97</v>
      </c>
      <c r="B21" s="7" t="s">
        <v>389</v>
      </c>
      <c r="C21" s="7" t="s">
        <v>30</v>
      </c>
      <c r="D21" s="7" t="str">
        <f>'3.2 Input│Other'!$A$49</f>
        <v>Other</v>
      </c>
      <c r="E21" s="7" t="str">
        <f>'3.2 Input│Other'!$A$56</f>
        <v>Non-System</v>
      </c>
      <c r="F21" s="28">
        <v>465223.30003999907</v>
      </c>
      <c r="G21" s="28">
        <v>0</v>
      </c>
      <c r="H21" s="28">
        <v>0</v>
      </c>
      <c r="I21" s="28">
        <v>0</v>
      </c>
      <c r="J21" s="28">
        <v>0</v>
      </c>
      <c r="K21" s="28">
        <v>0</v>
      </c>
      <c r="L21" s="19">
        <f t="shared" si="0"/>
        <v>0.3</v>
      </c>
      <c r="M21" s="19">
        <f t="shared" si="1"/>
        <v>0.65</v>
      </c>
      <c r="N21" s="19">
        <f t="shared" si="2"/>
        <v>0.05</v>
      </c>
      <c r="O21" s="19">
        <v>0</v>
      </c>
      <c r="Q21" s="57"/>
      <c r="R21" s="48"/>
      <c r="S21" s="57"/>
      <c r="T21" s="62"/>
    </row>
    <row r="22" spans="1:20">
      <c r="A22" s="45">
        <f t="shared" si="3"/>
        <v>98</v>
      </c>
      <c r="B22" s="7" t="s">
        <v>108</v>
      </c>
      <c r="C22" s="7" t="s">
        <v>30</v>
      </c>
      <c r="D22" s="7" t="str">
        <f>'3.2 Input│Other'!$A$49</f>
        <v>Other</v>
      </c>
      <c r="E22" s="7" t="str">
        <f>'3.2 Input│Other'!$A$56</f>
        <v>Non-System</v>
      </c>
      <c r="F22" s="28">
        <v>1739351.8999922993</v>
      </c>
      <c r="G22" s="28">
        <v>243778.5</v>
      </c>
      <c r="H22" s="28">
        <v>0</v>
      </c>
      <c r="I22" s="28">
        <v>0</v>
      </c>
      <c r="J22" s="28">
        <v>0</v>
      </c>
      <c r="K22" s="28">
        <v>0</v>
      </c>
      <c r="L22" s="19">
        <f t="shared" si="0"/>
        <v>0.3</v>
      </c>
      <c r="M22" s="19">
        <f t="shared" si="1"/>
        <v>0.65</v>
      </c>
      <c r="N22" s="19">
        <f t="shared" si="2"/>
        <v>0.05</v>
      </c>
      <c r="O22" s="19">
        <v>0</v>
      </c>
      <c r="Q22" s="57"/>
      <c r="R22" s="48"/>
      <c r="S22" s="57"/>
      <c r="T22" s="62"/>
    </row>
    <row r="23" spans="1:20">
      <c r="A23" s="45">
        <f t="shared" si="3"/>
        <v>99</v>
      </c>
      <c r="B23" s="7" t="s">
        <v>390</v>
      </c>
      <c r="C23" s="7" t="s">
        <v>30</v>
      </c>
      <c r="D23" s="7" t="str">
        <f>'3.2 Input│Other'!$A$49</f>
        <v>Other</v>
      </c>
      <c r="E23" s="7" t="str">
        <f>'3.2 Input│Other'!$A$56</f>
        <v>Non-System</v>
      </c>
      <c r="F23" s="28">
        <v>0</v>
      </c>
      <c r="G23" s="28">
        <v>0</v>
      </c>
      <c r="H23" s="28">
        <v>0</v>
      </c>
      <c r="I23" s="28">
        <v>1607603.7500062496</v>
      </c>
      <c r="J23" s="28">
        <v>4147396.2499687457</v>
      </c>
      <c r="K23" s="28">
        <v>0</v>
      </c>
      <c r="L23" s="19">
        <f t="shared" si="0"/>
        <v>0.3</v>
      </c>
      <c r="M23" s="19">
        <f t="shared" si="1"/>
        <v>0.65</v>
      </c>
      <c r="N23" s="19">
        <f t="shared" si="2"/>
        <v>0.05</v>
      </c>
      <c r="O23" s="19">
        <v>0</v>
      </c>
      <c r="Q23" s="57"/>
      <c r="R23" s="48"/>
      <c r="S23" s="57"/>
      <c r="T23" s="62"/>
    </row>
    <row r="24" spans="1:20">
      <c r="A24" s="45">
        <f t="shared" si="3"/>
        <v>100</v>
      </c>
      <c r="B24" s="7" t="s">
        <v>391</v>
      </c>
      <c r="C24" s="7" t="s">
        <v>30</v>
      </c>
      <c r="D24" s="7" t="str">
        <f>'3.2 Input│Other'!$A$49</f>
        <v>Other</v>
      </c>
      <c r="E24" s="7" t="str">
        <f>'3.2 Input│Other'!$A$56</f>
        <v>Non-System</v>
      </c>
      <c r="F24" s="28">
        <v>270259.00000000029</v>
      </c>
      <c r="G24" s="28">
        <v>0</v>
      </c>
      <c r="H24" s="28">
        <v>0</v>
      </c>
      <c r="I24" s="28">
        <v>0</v>
      </c>
      <c r="J24" s="28">
        <v>0</v>
      </c>
      <c r="K24" s="28">
        <v>0</v>
      </c>
      <c r="L24" s="19">
        <f t="shared" si="0"/>
        <v>0.3</v>
      </c>
      <c r="M24" s="19">
        <f t="shared" si="1"/>
        <v>0.65</v>
      </c>
      <c r="N24" s="19">
        <f t="shared" si="2"/>
        <v>0.05</v>
      </c>
      <c r="O24" s="19">
        <v>0</v>
      </c>
      <c r="Q24" s="57"/>
      <c r="R24" s="48"/>
      <c r="S24" s="57"/>
      <c r="T24" s="62"/>
    </row>
    <row r="25" spans="1:20">
      <c r="A25" s="45">
        <f t="shared" si="3"/>
        <v>101</v>
      </c>
      <c r="B25" s="7" t="s">
        <v>392</v>
      </c>
      <c r="C25" s="7" t="s">
        <v>30</v>
      </c>
      <c r="D25" s="7" t="str">
        <f>'3.2 Input│Other'!$A$49</f>
        <v>Other</v>
      </c>
      <c r="E25" s="7" t="str">
        <f>'3.2 Input│Other'!$A$56</f>
        <v>Non-System</v>
      </c>
      <c r="F25" s="28">
        <v>1187405.7000000002</v>
      </c>
      <c r="G25" s="28">
        <v>1552491.2999669996</v>
      </c>
      <c r="H25" s="28">
        <v>0</v>
      </c>
      <c r="I25" s="28">
        <v>0</v>
      </c>
      <c r="J25" s="28">
        <v>0</v>
      </c>
      <c r="K25" s="28">
        <v>0</v>
      </c>
      <c r="L25" s="19">
        <f t="shared" si="0"/>
        <v>0.3</v>
      </c>
      <c r="M25" s="19">
        <f t="shared" si="1"/>
        <v>0.65</v>
      </c>
      <c r="N25" s="19">
        <f t="shared" si="2"/>
        <v>0.05</v>
      </c>
      <c r="O25" s="19">
        <v>0</v>
      </c>
      <c r="Q25" s="57"/>
      <c r="R25" s="48"/>
      <c r="S25" s="57"/>
      <c r="T25" s="62"/>
    </row>
    <row r="26" spans="1:20">
      <c r="A26" s="45">
        <f t="shared" si="3"/>
        <v>102</v>
      </c>
      <c r="B26" s="7" t="s">
        <v>393</v>
      </c>
      <c r="C26" s="7" t="s">
        <v>30</v>
      </c>
      <c r="D26" s="7" t="str">
        <f>'3.2 Input│Other'!$A$49</f>
        <v>Other</v>
      </c>
      <c r="E26" s="7" t="str">
        <f>'3.2 Input│Other'!$A$56</f>
        <v>Non-System</v>
      </c>
      <c r="F26" s="28">
        <v>1100000</v>
      </c>
      <c r="G26" s="28">
        <v>3000000</v>
      </c>
      <c r="H26" s="28">
        <v>0</v>
      </c>
      <c r="I26" s="28">
        <v>0</v>
      </c>
      <c r="J26" s="28">
        <v>0</v>
      </c>
      <c r="K26" s="28">
        <v>0</v>
      </c>
      <c r="L26" s="19">
        <f t="shared" si="0"/>
        <v>0.3</v>
      </c>
      <c r="M26" s="19">
        <f t="shared" si="1"/>
        <v>0.65</v>
      </c>
      <c r="N26" s="19">
        <f t="shared" si="2"/>
        <v>0.05</v>
      </c>
      <c r="O26" s="19">
        <v>0</v>
      </c>
      <c r="Q26" s="57"/>
      <c r="R26" s="48"/>
      <c r="S26" s="57"/>
      <c r="T26" s="62"/>
    </row>
    <row r="27" spans="1:20">
      <c r="A27" s="45">
        <f t="shared" si="3"/>
        <v>103</v>
      </c>
      <c r="B27" s="7" t="s">
        <v>394</v>
      </c>
      <c r="C27" s="7" t="s">
        <v>30</v>
      </c>
      <c r="D27" s="7" t="str">
        <f>'3.2 Input│Other'!$A$49</f>
        <v>Other</v>
      </c>
      <c r="E27" s="7" t="str">
        <f>'3.2 Input│Other'!$A$56</f>
        <v>Non-System</v>
      </c>
      <c r="F27" s="28">
        <v>0</v>
      </c>
      <c r="G27" s="28">
        <v>0</v>
      </c>
      <c r="H27" s="28">
        <v>604848.9048119965</v>
      </c>
      <c r="I27" s="28">
        <v>670918.50970800384</v>
      </c>
      <c r="J27" s="28">
        <v>0</v>
      </c>
      <c r="K27" s="28">
        <v>0</v>
      </c>
      <c r="L27" s="19">
        <f t="shared" si="0"/>
        <v>0.3</v>
      </c>
      <c r="M27" s="19">
        <f t="shared" si="1"/>
        <v>0.65</v>
      </c>
      <c r="N27" s="19">
        <f t="shared" si="2"/>
        <v>0.05</v>
      </c>
      <c r="O27" s="19">
        <v>0</v>
      </c>
      <c r="Q27" s="57"/>
      <c r="R27" s="48"/>
      <c r="S27" s="57"/>
      <c r="T27" s="62"/>
    </row>
    <row r="28" spans="1:20">
      <c r="A28" s="45">
        <f t="shared" si="3"/>
        <v>104</v>
      </c>
      <c r="B28" s="7" t="s">
        <v>395</v>
      </c>
      <c r="C28" s="7" t="s">
        <v>30</v>
      </c>
      <c r="D28" s="7" t="str">
        <f>'3.2 Input│Other'!$A$49</f>
        <v>Other</v>
      </c>
      <c r="E28" s="7" t="str">
        <f>'3.2 Input│Other'!$A$56</f>
        <v>Non-System</v>
      </c>
      <c r="F28" s="28">
        <v>0</v>
      </c>
      <c r="G28" s="28">
        <v>632204.99994000001</v>
      </c>
      <c r="H28" s="28">
        <v>0</v>
      </c>
      <c r="I28" s="28">
        <v>0</v>
      </c>
      <c r="J28" s="28">
        <v>0</v>
      </c>
      <c r="K28" s="28">
        <v>0</v>
      </c>
      <c r="L28" s="19">
        <f t="shared" si="0"/>
        <v>0.3</v>
      </c>
      <c r="M28" s="19">
        <f t="shared" si="1"/>
        <v>0.65</v>
      </c>
      <c r="N28" s="19">
        <f t="shared" si="2"/>
        <v>0.05</v>
      </c>
      <c r="O28" s="19">
        <v>0</v>
      </c>
      <c r="Q28" s="57"/>
      <c r="R28" s="48"/>
      <c r="S28" s="57"/>
      <c r="T28" s="62"/>
    </row>
    <row r="29" spans="1:20">
      <c r="A29" s="45">
        <f t="shared" si="3"/>
        <v>105</v>
      </c>
      <c r="B29" s="7" t="s">
        <v>396</v>
      </c>
      <c r="C29" s="7" t="s">
        <v>30</v>
      </c>
      <c r="D29" s="7" t="str">
        <f>'3.2 Input│Other'!$A$49</f>
        <v>Other</v>
      </c>
      <c r="E29" s="7" t="str">
        <f>'3.2 Input│Other'!$A$56</f>
        <v>Non-System</v>
      </c>
      <c r="F29" s="28">
        <v>0</v>
      </c>
      <c r="G29" s="28">
        <v>905930.62502000004</v>
      </c>
      <c r="H29" s="28">
        <v>0</v>
      </c>
      <c r="I29" s="28">
        <v>0</v>
      </c>
      <c r="J29" s="28">
        <v>0</v>
      </c>
      <c r="K29" s="28">
        <v>0</v>
      </c>
      <c r="L29" s="19">
        <f t="shared" si="0"/>
        <v>0.3</v>
      </c>
      <c r="M29" s="19">
        <f t="shared" si="1"/>
        <v>0.65</v>
      </c>
      <c r="N29" s="19">
        <f t="shared" si="2"/>
        <v>0.05</v>
      </c>
      <c r="O29" s="19">
        <v>0</v>
      </c>
      <c r="Q29" s="57"/>
      <c r="R29" s="48"/>
      <c r="S29" s="57"/>
      <c r="T29" s="62"/>
    </row>
    <row r="30" spans="1:20">
      <c r="A30" s="45">
        <f t="shared" si="3"/>
        <v>106</v>
      </c>
      <c r="B30" s="7" t="s">
        <v>397</v>
      </c>
      <c r="C30" s="7" t="s">
        <v>30</v>
      </c>
      <c r="D30" s="7" t="str">
        <f>'3.2 Input│Other'!$A$49</f>
        <v>Other</v>
      </c>
      <c r="E30" s="7" t="str">
        <f>'3.2 Input│Other'!$A$56</f>
        <v>Non-System</v>
      </c>
      <c r="F30" s="28">
        <v>0</v>
      </c>
      <c r="G30" s="28">
        <v>1408186.1999699967</v>
      </c>
      <c r="H30" s="28">
        <v>59047.800000000105</v>
      </c>
      <c r="I30" s="28">
        <v>0</v>
      </c>
      <c r="J30" s="28">
        <v>0</v>
      </c>
      <c r="K30" s="28">
        <v>0</v>
      </c>
      <c r="L30" s="19">
        <f t="shared" si="0"/>
        <v>0.3</v>
      </c>
      <c r="M30" s="19">
        <f t="shared" si="1"/>
        <v>0.65</v>
      </c>
      <c r="N30" s="19">
        <f t="shared" si="2"/>
        <v>0.05</v>
      </c>
      <c r="O30" s="19">
        <v>0</v>
      </c>
      <c r="Q30" s="57"/>
      <c r="R30" s="48"/>
      <c r="S30" s="57"/>
      <c r="T30" s="62"/>
    </row>
    <row r="31" spans="1:20">
      <c r="A31" s="45">
        <f t="shared" si="3"/>
        <v>107</v>
      </c>
      <c r="B31" s="7" t="s">
        <v>398</v>
      </c>
      <c r="C31" s="7" t="s">
        <v>30</v>
      </c>
      <c r="D31" s="7" t="str">
        <f>'3.2 Input│Other'!$A$49</f>
        <v>Other</v>
      </c>
      <c r="E31" s="7" t="str">
        <f>'3.2 Input│Other'!$A$56</f>
        <v>Non-System</v>
      </c>
      <c r="F31" s="28">
        <v>0</v>
      </c>
      <c r="G31" s="28">
        <v>430081.5</v>
      </c>
      <c r="H31" s="28">
        <v>0</v>
      </c>
      <c r="I31" s="28">
        <v>0</v>
      </c>
      <c r="J31" s="28">
        <v>0</v>
      </c>
      <c r="K31" s="28">
        <v>0</v>
      </c>
      <c r="L31" s="19">
        <f t="shared" si="0"/>
        <v>0.3</v>
      </c>
      <c r="M31" s="19">
        <f t="shared" si="1"/>
        <v>0.65</v>
      </c>
      <c r="N31" s="19">
        <f t="shared" si="2"/>
        <v>0.05</v>
      </c>
      <c r="O31" s="19">
        <v>0</v>
      </c>
      <c r="Q31" s="57"/>
      <c r="R31" s="48"/>
      <c r="S31" s="57"/>
      <c r="T31" s="62"/>
    </row>
    <row r="32" spans="1:20">
      <c r="A32" s="45">
        <f t="shared" si="3"/>
        <v>108</v>
      </c>
      <c r="B32" s="7" t="s">
        <v>399</v>
      </c>
      <c r="C32" s="7" t="s">
        <v>30</v>
      </c>
      <c r="D32" s="7" t="str">
        <f>'3.2 Input│Other'!$A$49</f>
        <v>Other</v>
      </c>
      <c r="E32" s="7" t="str">
        <f>'3.2 Input│Other'!$A$56</f>
        <v>Non-System</v>
      </c>
      <c r="F32" s="28">
        <v>0</v>
      </c>
      <c r="G32" s="28">
        <v>697848.96000000066</v>
      </c>
      <c r="H32" s="28">
        <v>185555.04000000024</v>
      </c>
      <c r="I32" s="28">
        <v>0</v>
      </c>
      <c r="J32" s="28">
        <v>0</v>
      </c>
      <c r="K32" s="28">
        <v>0</v>
      </c>
      <c r="L32" s="19">
        <f t="shared" si="0"/>
        <v>0.3</v>
      </c>
      <c r="M32" s="19">
        <f t="shared" si="1"/>
        <v>0.65</v>
      </c>
      <c r="N32" s="19">
        <f t="shared" si="2"/>
        <v>0.05</v>
      </c>
      <c r="O32" s="19">
        <v>0</v>
      </c>
      <c r="Q32" s="57"/>
      <c r="R32" s="48"/>
      <c r="S32" s="57"/>
      <c r="T32" s="62"/>
    </row>
    <row r="33" spans="1:25">
      <c r="A33" s="45">
        <f>IF(B33=0,,A32+1)</f>
        <v>109</v>
      </c>
      <c r="B33" s="7" t="s">
        <v>400</v>
      </c>
      <c r="C33" s="7" t="s">
        <v>30</v>
      </c>
      <c r="D33" s="7" t="str">
        <f>'3.2 Input│Other'!$A$49</f>
        <v>Other</v>
      </c>
      <c r="E33" s="7" t="str">
        <f>'3.2 Input│Other'!$A$56</f>
        <v>Non-System</v>
      </c>
      <c r="F33" s="28">
        <v>0</v>
      </c>
      <c r="G33" s="28">
        <v>267113.01607499964</v>
      </c>
      <c r="H33" s="28">
        <v>1276243.5380609997</v>
      </c>
      <c r="I33" s="28">
        <v>0</v>
      </c>
      <c r="J33" s="28">
        <v>0</v>
      </c>
      <c r="K33" s="28">
        <v>0</v>
      </c>
      <c r="L33" s="19">
        <f t="shared" si="0"/>
        <v>0.3</v>
      </c>
      <c r="M33" s="19">
        <f t="shared" si="1"/>
        <v>0.65</v>
      </c>
      <c r="N33" s="19">
        <f t="shared" si="2"/>
        <v>0.05</v>
      </c>
      <c r="O33" s="19">
        <v>0</v>
      </c>
      <c r="Q33" s="57"/>
      <c r="R33" s="48"/>
      <c r="S33" s="57"/>
      <c r="T33" s="62"/>
    </row>
    <row r="34" spans="1:25">
      <c r="A34" s="45">
        <f>IF(B34=0,,A33+1)</f>
        <v>110</v>
      </c>
      <c r="B34" s="7" t="s">
        <v>401</v>
      </c>
      <c r="C34" s="7" t="s">
        <v>30</v>
      </c>
      <c r="D34" s="7" t="str">
        <f>'3.2 Input│Other'!$A$49</f>
        <v>Other</v>
      </c>
      <c r="E34" s="7" t="str">
        <f>'3.2 Input│Other'!$A$56</f>
        <v>Non-System</v>
      </c>
      <c r="F34" s="28">
        <v>0</v>
      </c>
      <c r="G34" s="28">
        <v>0</v>
      </c>
      <c r="H34" s="28">
        <v>604848.9048119965</v>
      </c>
      <c r="I34" s="28">
        <v>670918.50970800384</v>
      </c>
      <c r="J34" s="28">
        <v>0</v>
      </c>
      <c r="K34" s="28">
        <v>0</v>
      </c>
      <c r="L34" s="19">
        <f t="shared" si="0"/>
        <v>0.3</v>
      </c>
      <c r="M34" s="19">
        <f t="shared" si="1"/>
        <v>0.65</v>
      </c>
      <c r="N34" s="19">
        <f t="shared" si="2"/>
        <v>0.05</v>
      </c>
      <c r="O34" s="19">
        <v>0</v>
      </c>
      <c r="Q34" s="57"/>
      <c r="R34" s="48"/>
      <c r="S34" s="57"/>
      <c r="T34" s="62"/>
    </row>
    <row r="35" spans="1:25">
      <c r="A35" s="45">
        <f>IF(B35=0,,A34+1)</f>
        <v>111</v>
      </c>
      <c r="B35" s="7" t="s">
        <v>75</v>
      </c>
      <c r="C35" s="7" t="s">
        <v>30</v>
      </c>
      <c r="D35" s="7" t="str">
        <f>'3.2 Input│Other'!$A$49</f>
        <v>Other</v>
      </c>
      <c r="E35" s="7" t="str">
        <f>'3.2 Input│Other'!$A$56</f>
        <v>Non-System</v>
      </c>
      <c r="F35" s="28">
        <v>0</v>
      </c>
      <c r="G35" s="28">
        <v>6900000</v>
      </c>
      <c r="H35" s="28">
        <v>8620000</v>
      </c>
      <c r="I35" s="28">
        <v>6900000</v>
      </c>
      <c r="J35" s="28">
        <v>8620000</v>
      </c>
      <c r="K35" s="28">
        <v>6900000</v>
      </c>
      <c r="L35" s="19">
        <f>11382/37940</f>
        <v>0.3</v>
      </c>
      <c r="M35" s="19">
        <f>24661/37940</f>
        <v>0.65</v>
      </c>
      <c r="N35" s="19">
        <f>1897/37940</f>
        <v>0.05</v>
      </c>
      <c r="O35" s="19">
        <v>0</v>
      </c>
      <c r="Q35" s="57"/>
      <c r="R35" s="48"/>
      <c r="S35" s="57"/>
      <c r="T35" s="62"/>
    </row>
    <row r="36" spans="1:25">
      <c r="A36" s="45">
        <f t="shared" si="3"/>
        <v>112</v>
      </c>
      <c r="B36" s="7" t="s">
        <v>76</v>
      </c>
      <c r="C36" s="7" t="s">
        <v>30</v>
      </c>
      <c r="D36" s="7" t="str">
        <f>'3.2 Input│Other'!$A$49</f>
        <v>Other</v>
      </c>
      <c r="E36" s="7" t="str">
        <f>'3.2 Input│Other'!$A$56</f>
        <v>Non-System</v>
      </c>
      <c r="F36" s="28">
        <v>0</v>
      </c>
      <c r="G36" s="28">
        <v>2250000</v>
      </c>
      <c r="H36" s="28">
        <v>750000</v>
      </c>
      <c r="I36" s="28">
        <v>750000</v>
      </c>
      <c r="J36" s="28">
        <v>750000</v>
      </c>
      <c r="K36" s="28">
        <v>0</v>
      </c>
      <c r="L36" s="19">
        <f>1350/4500</f>
        <v>0.3</v>
      </c>
      <c r="M36" s="19">
        <f>2925/4500</f>
        <v>0.65</v>
      </c>
      <c r="N36" s="19">
        <f>225/4500</f>
        <v>0.05</v>
      </c>
      <c r="O36" s="19">
        <v>0</v>
      </c>
      <c r="Q36" s="57"/>
      <c r="R36" s="48"/>
      <c r="S36" s="57"/>
      <c r="T36" s="62"/>
    </row>
    <row r="37" spans="1:25">
      <c r="A37" s="45">
        <f t="shared" si="3"/>
        <v>113</v>
      </c>
      <c r="B37" s="7" t="s">
        <v>101</v>
      </c>
      <c r="C37" s="7" t="s">
        <v>30</v>
      </c>
      <c r="D37" s="7" t="s">
        <v>50</v>
      </c>
      <c r="E37" s="7" t="str">
        <f>'3.2 Input│Other'!$A$56</f>
        <v>Non-System</v>
      </c>
      <c r="F37" s="28">
        <v>5460000</v>
      </c>
      <c r="G37" s="28">
        <v>0</v>
      </c>
      <c r="H37" s="28">
        <v>0</v>
      </c>
      <c r="I37" s="28">
        <v>0</v>
      </c>
      <c r="J37" s="28">
        <v>0</v>
      </c>
      <c r="K37" s="28">
        <v>0</v>
      </c>
      <c r="L37" s="19">
        <v>0.5</v>
      </c>
      <c r="M37" s="19">
        <v>0</v>
      </c>
      <c r="N37" s="19">
        <v>0.5</v>
      </c>
      <c r="O37" s="19">
        <v>0</v>
      </c>
      <c r="Q37" s="57"/>
      <c r="R37" s="48"/>
      <c r="S37" s="57"/>
      <c r="T37" s="62"/>
    </row>
    <row r="38" spans="1:25">
      <c r="A38" s="45">
        <f t="shared" si="3"/>
        <v>0</v>
      </c>
      <c r="B38" s="7"/>
      <c r="C38" s="7" t="s">
        <v>30</v>
      </c>
      <c r="D38" s="7" t="str">
        <f>'3.2 Input│Other'!$A$49</f>
        <v>Other</v>
      </c>
      <c r="E38" s="7" t="str">
        <f>'3.2 Input│Other'!$A$56</f>
        <v>Non-System</v>
      </c>
      <c r="F38" s="28"/>
      <c r="G38" s="28">
        <v>0</v>
      </c>
      <c r="H38" s="28">
        <v>0</v>
      </c>
      <c r="I38" s="28">
        <v>0</v>
      </c>
      <c r="J38" s="28">
        <v>0</v>
      </c>
      <c r="K38" s="28">
        <v>0</v>
      </c>
      <c r="L38" s="19">
        <v>0</v>
      </c>
      <c r="M38" s="19">
        <v>0</v>
      </c>
      <c r="N38" s="19">
        <v>0.5</v>
      </c>
      <c r="O38" s="19">
        <v>0</v>
      </c>
      <c r="Q38" s="57"/>
      <c r="S38" s="57"/>
      <c r="T38" s="62"/>
    </row>
    <row r="39" spans="1:25">
      <c r="A39" s="45">
        <f t="shared" si="3"/>
        <v>0</v>
      </c>
      <c r="B39" s="7"/>
      <c r="C39" s="7" t="s">
        <v>30</v>
      </c>
      <c r="D39" s="7" t="str">
        <f>'3.2 Input│Other'!$A$49</f>
        <v>Other</v>
      </c>
      <c r="E39" s="7" t="str">
        <f>'3.2 Input│Other'!$A$56</f>
        <v>Non-System</v>
      </c>
      <c r="F39" s="28">
        <v>0</v>
      </c>
      <c r="G39" s="28">
        <v>0</v>
      </c>
      <c r="H39" s="28">
        <v>0</v>
      </c>
      <c r="I39" s="28">
        <v>0</v>
      </c>
      <c r="J39" s="28">
        <v>0</v>
      </c>
      <c r="K39" s="28">
        <v>0</v>
      </c>
      <c r="L39" s="19">
        <v>0</v>
      </c>
      <c r="M39" s="19">
        <f t="shared" ref="M39:N41" si="4">M38</f>
        <v>0</v>
      </c>
      <c r="N39" s="19">
        <f t="shared" si="4"/>
        <v>0.5</v>
      </c>
      <c r="O39" s="19">
        <v>0</v>
      </c>
      <c r="Q39" s="57"/>
      <c r="R39" s="48"/>
      <c r="S39" s="57"/>
    </row>
    <row r="40" spans="1:25">
      <c r="A40" s="45">
        <f>IF(B40=0,,A39+1)</f>
        <v>0</v>
      </c>
      <c r="B40" s="7"/>
      <c r="C40" s="7" t="s">
        <v>30</v>
      </c>
      <c r="D40" s="7" t="str">
        <f>'3.2 Input│Other'!$A$49</f>
        <v>Other</v>
      </c>
      <c r="E40" s="7" t="str">
        <f>'3.2 Input│Other'!$A$56</f>
        <v>Non-System</v>
      </c>
      <c r="F40" s="28">
        <v>0</v>
      </c>
      <c r="G40" s="28">
        <v>0</v>
      </c>
      <c r="H40" s="28">
        <v>0</v>
      </c>
      <c r="I40" s="28">
        <v>0</v>
      </c>
      <c r="J40" s="28">
        <v>0</v>
      </c>
      <c r="K40" s="28">
        <v>0</v>
      </c>
      <c r="L40" s="19">
        <f>L39</f>
        <v>0</v>
      </c>
      <c r="M40" s="19">
        <f t="shared" si="4"/>
        <v>0</v>
      </c>
      <c r="N40" s="19">
        <f t="shared" si="4"/>
        <v>0.5</v>
      </c>
      <c r="O40" s="19">
        <v>0</v>
      </c>
      <c r="Q40" s="57"/>
      <c r="R40" s="48"/>
      <c r="S40" s="57"/>
    </row>
    <row r="41" spans="1:25">
      <c r="A41" s="45">
        <f>IF(B41=0,,A40+1)</f>
        <v>0</v>
      </c>
      <c r="B41" s="7"/>
      <c r="C41" s="7" t="s">
        <v>30</v>
      </c>
      <c r="D41" s="7" t="str">
        <f>'3.2 Input│Other'!$A$49</f>
        <v>Other</v>
      </c>
      <c r="E41" s="7" t="str">
        <f>'3.2 Input│Other'!$A$56</f>
        <v>Non-System</v>
      </c>
      <c r="F41" s="28">
        <v>0</v>
      </c>
      <c r="G41" s="28">
        <v>0</v>
      </c>
      <c r="H41" s="28">
        <v>0</v>
      </c>
      <c r="I41" s="28">
        <v>0</v>
      </c>
      <c r="J41" s="28">
        <v>0</v>
      </c>
      <c r="K41" s="28">
        <v>0</v>
      </c>
      <c r="L41" s="19">
        <f>L40</f>
        <v>0</v>
      </c>
      <c r="M41" s="19">
        <f t="shared" si="4"/>
        <v>0</v>
      </c>
      <c r="N41" s="19">
        <f t="shared" si="4"/>
        <v>0.5</v>
      </c>
      <c r="O41" s="19">
        <v>0</v>
      </c>
      <c r="Q41" s="57"/>
      <c r="R41" s="48"/>
      <c r="S41" s="57"/>
    </row>
    <row r="42" spans="1:25">
      <c r="A42" s="14"/>
      <c r="B42" s="14"/>
      <c r="F42" s="14"/>
      <c r="G42" s="14"/>
      <c r="H42" s="14"/>
      <c r="I42" s="14"/>
      <c r="J42" s="14"/>
      <c r="K42" s="14"/>
      <c r="L42" s="14"/>
      <c r="Q42" s="57"/>
      <c r="R42" s="48"/>
      <c r="S42" s="57"/>
    </row>
    <row r="43" spans="1:25">
      <c r="A43" s="14"/>
      <c r="B43" s="14"/>
      <c r="F43" s="14"/>
      <c r="G43" s="14"/>
      <c r="H43" s="14"/>
      <c r="I43" s="14"/>
      <c r="J43" s="14"/>
      <c r="K43" s="14"/>
      <c r="L43" s="14"/>
      <c r="Q43" s="97"/>
      <c r="R43" s="48"/>
      <c r="S43" s="57"/>
    </row>
    <row r="44" spans="1:25">
      <c r="A44" s="14"/>
      <c r="B44" s="14"/>
      <c r="F44" s="14"/>
      <c r="G44" s="14"/>
      <c r="H44" s="14"/>
      <c r="I44" s="14"/>
      <c r="J44" s="14"/>
      <c r="K44" s="14"/>
      <c r="L44" s="14"/>
      <c r="Q44" s="57"/>
      <c r="R44" s="57"/>
    </row>
    <row r="45" spans="1:25">
      <c r="A45" s="14"/>
      <c r="B45" s="14"/>
      <c r="F45" s="14"/>
      <c r="G45" s="14"/>
      <c r="H45" s="14"/>
      <c r="I45" s="14"/>
      <c r="J45" s="14"/>
      <c r="K45" s="14"/>
      <c r="L45" s="14"/>
    </row>
    <row r="46" spans="1:25">
      <c r="A46" s="14"/>
      <c r="B46" s="14"/>
      <c r="F46" s="14"/>
      <c r="G46" s="14"/>
      <c r="H46" s="14"/>
      <c r="I46" s="14"/>
      <c r="J46" s="14"/>
      <c r="K46" s="14"/>
      <c r="L46" s="14"/>
    </row>
    <row r="47" spans="1:25">
      <c r="A47" s="14"/>
      <c r="B47" s="14"/>
      <c r="F47" s="14"/>
      <c r="G47" s="14"/>
      <c r="H47" s="14"/>
      <c r="I47" s="14"/>
      <c r="J47" s="14"/>
      <c r="K47" s="14"/>
      <c r="L47" s="14"/>
    </row>
    <row r="48" spans="1:25">
      <c r="A48" s="14"/>
      <c r="B48" s="14"/>
      <c r="F48" s="14"/>
      <c r="G48" s="14"/>
      <c r="H48" s="14"/>
      <c r="I48" s="14"/>
      <c r="J48" s="14"/>
      <c r="K48" s="14"/>
      <c r="L48" s="14"/>
      <c r="M48" s="14"/>
      <c r="N48" s="14"/>
      <c r="O48" s="14"/>
      <c r="P48" s="14"/>
      <c r="Q48" s="14"/>
      <c r="R48" s="14"/>
      <c r="S48" s="14"/>
      <c r="T48" s="14"/>
      <c r="U48" s="14"/>
      <c r="V48" s="14"/>
      <c r="W48" s="14"/>
      <c r="X48" s="14"/>
      <c r="Y48" s="14"/>
    </row>
    <row r="49" spans="1:25">
      <c r="A49" s="14"/>
      <c r="B49" s="14"/>
      <c r="F49" s="14"/>
      <c r="G49" s="14"/>
      <c r="H49" s="14"/>
      <c r="I49" s="14"/>
      <c r="J49" s="14"/>
      <c r="K49" s="14"/>
      <c r="L49" s="14"/>
      <c r="M49" s="14"/>
      <c r="N49" s="14"/>
      <c r="O49" s="14"/>
      <c r="P49" s="14"/>
      <c r="Q49" s="14"/>
      <c r="R49" s="14"/>
      <c r="S49" s="14"/>
      <c r="T49" s="14"/>
      <c r="U49" s="14"/>
      <c r="V49" s="14"/>
      <c r="W49" s="14"/>
      <c r="X49" s="14"/>
      <c r="Y49" s="14"/>
    </row>
    <row r="50" spans="1:25">
      <c r="A50" s="14"/>
      <c r="B50" s="14"/>
      <c r="F50" s="14"/>
      <c r="G50" s="14"/>
      <c r="H50" s="14"/>
      <c r="I50" s="14"/>
      <c r="J50" s="14"/>
      <c r="K50" s="14"/>
      <c r="L50" s="14"/>
      <c r="M50" s="14"/>
      <c r="N50" s="14"/>
      <c r="O50" s="14"/>
      <c r="P50" s="14"/>
      <c r="Q50" s="14"/>
      <c r="R50" s="14"/>
      <c r="S50" s="14"/>
      <c r="T50" s="14"/>
      <c r="U50" s="14"/>
      <c r="V50" s="14"/>
      <c r="W50" s="14"/>
      <c r="X50" s="14"/>
      <c r="Y50" s="14"/>
    </row>
    <row r="51" spans="1:25">
      <c r="A51" s="14"/>
      <c r="B51" s="14"/>
      <c r="F51" s="14"/>
      <c r="G51" s="14"/>
      <c r="H51" s="14"/>
      <c r="I51" s="14"/>
      <c r="J51" s="14"/>
      <c r="K51" s="14"/>
      <c r="L51" s="14"/>
      <c r="M51" s="14"/>
      <c r="N51" s="14"/>
      <c r="O51" s="14"/>
      <c r="P51" s="14"/>
      <c r="Q51" s="14"/>
      <c r="R51" s="14"/>
      <c r="S51" s="14"/>
      <c r="T51" s="14"/>
      <c r="U51" s="14"/>
      <c r="V51" s="14"/>
      <c r="W51" s="14"/>
      <c r="X51" s="14"/>
      <c r="Y51" s="14"/>
    </row>
    <row r="52" spans="1:25">
      <c r="A52" s="14"/>
      <c r="B52" s="14"/>
      <c r="F52" s="14"/>
      <c r="G52" s="14"/>
      <c r="H52" s="14"/>
      <c r="I52" s="14"/>
      <c r="J52" s="14"/>
      <c r="K52" s="14"/>
      <c r="L52" s="14"/>
      <c r="M52" s="14"/>
      <c r="N52" s="14"/>
      <c r="O52" s="14"/>
      <c r="P52" s="14"/>
      <c r="Q52" s="14"/>
      <c r="R52" s="14"/>
      <c r="S52" s="14"/>
      <c r="T52" s="14"/>
      <c r="U52" s="14"/>
      <c r="V52" s="14"/>
      <c r="W52" s="14"/>
      <c r="X52" s="14"/>
      <c r="Y52" s="14"/>
    </row>
    <row r="53" spans="1:25">
      <c r="A53" s="14"/>
      <c r="B53" s="14"/>
      <c r="F53" s="14"/>
      <c r="G53" s="14"/>
      <c r="H53" s="14"/>
      <c r="I53" s="14"/>
      <c r="J53" s="14"/>
      <c r="K53" s="14"/>
      <c r="L53" s="14"/>
      <c r="M53" s="14"/>
      <c r="N53" s="14"/>
      <c r="O53" s="14"/>
      <c r="P53" s="14"/>
      <c r="Q53" s="14"/>
      <c r="R53" s="14"/>
      <c r="S53" s="14"/>
      <c r="T53" s="14"/>
      <c r="U53" s="14"/>
      <c r="V53" s="14"/>
      <c r="W53" s="14"/>
      <c r="X53" s="14"/>
      <c r="Y53" s="14"/>
    </row>
    <row r="54" spans="1:25">
      <c r="A54" s="14"/>
      <c r="B54" s="14"/>
      <c r="F54" s="14"/>
      <c r="G54" s="14"/>
      <c r="H54" s="14"/>
      <c r="I54" s="14"/>
      <c r="J54" s="14"/>
      <c r="K54" s="14"/>
      <c r="L54" s="14"/>
      <c r="M54" s="14"/>
      <c r="N54" s="14"/>
      <c r="O54" s="14"/>
      <c r="P54" s="14"/>
      <c r="Q54" s="14"/>
      <c r="R54" s="14"/>
      <c r="S54" s="14"/>
      <c r="T54" s="14"/>
      <c r="U54" s="14"/>
      <c r="V54" s="14"/>
      <c r="W54" s="14"/>
      <c r="X54" s="14"/>
      <c r="Y54" s="14"/>
    </row>
    <row r="55" spans="1:25">
      <c r="A55" s="14"/>
      <c r="B55" s="14"/>
      <c r="F55" s="14"/>
      <c r="G55" s="14"/>
      <c r="H55" s="14"/>
      <c r="I55" s="14"/>
      <c r="J55" s="14"/>
      <c r="K55" s="14"/>
      <c r="L55" s="14"/>
      <c r="M55" s="14"/>
      <c r="N55" s="14"/>
      <c r="O55" s="14"/>
      <c r="P55" s="14"/>
      <c r="Q55" s="14"/>
      <c r="R55" s="14"/>
      <c r="S55" s="14"/>
      <c r="T55" s="14"/>
      <c r="U55" s="14"/>
      <c r="V55" s="14"/>
      <c r="W55" s="14"/>
      <c r="X55" s="14"/>
      <c r="Y55" s="14"/>
    </row>
    <row r="56" spans="1:25">
      <c r="A56" s="14"/>
      <c r="B56" s="14"/>
      <c r="F56" s="14"/>
      <c r="G56" s="14"/>
      <c r="H56" s="14"/>
      <c r="I56" s="14"/>
      <c r="J56" s="14"/>
      <c r="K56" s="14"/>
      <c r="L56" s="14"/>
    </row>
    <row r="57" spans="1:25">
      <c r="A57" s="14"/>
      <c r="B57" s="14"/>
      <c r="F57" s="14"/>
      <c r="G57" s="14"/>
      <c r="H57" s="14"/>
      <c r="I57" s="14"/>
      <c r="J57" s="14"/>
      <c r="K57" s="14"/>
      <c r="L57" s="14"/>
    </row>
    <row r="58" spans="1:25">
      <c r="A58" s="14"/>
      <c r="B58" s="14"/>
      <c r="F58" s="14"/>
      <c r="G58" s="14"/>
      <c r="H58" s="14"/>
      <c r="I58" s="14"/>
      <c r="J58" s="14"/>
      <c r="K58" s="14"/>
      <c r="L58" s="14"/>
    </row>
    <row r="59" spans="1:25">
      <c r="A59" s="14"/>
      <c r="B59" s="14"/>
      <c r="F59" s="14"/>
      <c r="G59" s="14"/>
      <c r="H59" s="14"/>
      <c r="I59" s="14"/>
      <c r="J59" s="14"/>
      <c r="K59" s="14"/>
      <c r="L59" s="14"/>
    </row>
    <row r="60" spans="1:25">
      <c r="A60" s="14"/>
      <c r="B60" s="14"/>
      <c r="F60" s="14"/>
      <c r="G60" s="14"/>
      <c r="H60" s="14"/>
      <c r="I60" s="14"/>
      <c r="J60" s="14"/>
      <c r="K60" s="14"/>
      <c r="L60" s="14"/>
    </row>
    <row r="61" spans="1:25">
      <c r="A61" s="14"/>
      <c r="B61" s="14"/>
      <c r="F61" s="14"/>
      <c r="G61" s="14"/>
      <c r="H61" s="14"/>
      <c r="I61" s="14"/>
      <c r="J61" s="14"/>
      <c r="K61" s="14"/>
      <c r="L61" s="14"/>
    </row>
    <row r="62" spans="1:25">
      <c r="A62" s="14"/>
      <c r="B62" s="14"/>
      <c r="F62" s="14"/>
      <c r="G62" s="14"/>
      <c r="H62" s="14"/>
      <c r="I62" s="14"/>
      <c r="J62" s="14"/>
      <c r="K62" s="14"/>
      <c r="L62" s="14"/>
    </row>
    <row r="63" spans="1:25">
      <c r="A63" s="14"/>
      <c r="B63" s="14"/>
      <c r="F63" s="14"/>
      <c r="G63" s="14"/>
      <c r="H63" s="14"/>
      <c r="I63" s="14"/>
      <c r="J63" s="14"/>
      <c r="K63" s="14"/>
      <c r="L63" s="14"/>
    </row>
    <row r="64" spans="1:25">
      <c r="A64" s="14"/>
      <c r="B64" s="14"/>
      <c r="F64" s="14"/>
      <c r="G64" s="14"/>
      <c r="H64" s="14"/>
      <c r="I64" s="14"/>
      <c r="J64" s="14"/>
      <c r="K64" s="14"/>
      <c r="L64" s="14"/>
    </row>
    <row r="65" spans="1:12">
      <c r="A65" s="14"/>
      <c r="B65" s="14"/>
      <c r="F65" s="14"/>
      <c r="G65" s="14"/>
      <c r="H65" s="14"/>
      <c r="I65" s="14"/>
      <c r="J65" s="14"/>
      <c r="K65" s="14"/>
      <c r="L65" s="14"/>
    </row>
    <row r="66" spans="1:12">
      <c r="A66" s="14"/>
      <c r="B66" s="14"/>
      <c r="F66" s="14"/>
      <c r="G66" s="14"/>
      <c r="H66" s="14"/>
      <c r="I66" s="14"/>
      <c r="J66" s="14"/>
      <c r="K66" s="14"/>
      <c r="L66" s="14"/>
    </row>
    <row r="67" spans="1:12">
      <c r="A67" s="14"/>
      <c r="B67" s="14"/>
      <c r="F67" s="14"/>
      <c r="G67" s="14"/>
      <c r="H67" s="14"/>
      <c r="I67" s="14"/>
      <c r="J67" s="14"/>
      <c r="K67" s="14"/>
      <c r="L67" s="14"/>
    </row>
    <row r="68" spans="1:12">
      <c r="A68" s="14"/>
      <c r="B68" s="14"/>
      <c r="F68" s="14"/>
      <c r="G68" s="14"/>
      <c r="H68" s="14"/>
      <c r="I68" s="14"/>
      <c r="J68" s="14"/>
      <c r="K68" s="14"/>
      <c r="L68" s="14"/>
    </row>
    <row r="69" spans="1:12">
      <c r="A69" s="14"/>
      <c r="B69" s="14"/>
      <c r="F69" s="14"/>
      <c r="G69" s="14"/>
      <c r="H69" s="14"/>
      <c r="I69" s="14"/>
      <c r="J69" s="14"/>
      <c r="K69" s="14"/>
      <c r="L69" s="14"/>
    </row>
    <row r="70" spans="1:12">
      <c r="A70" s="14"/>
      <c r="B70" s="14"/>
      <c r="F70" s="14"/>
      <c r="G70" s="14"/>
      <c r="H70" s="14"/>
      <c r="I70" s="14"/>
      <c r="J70" s="14"/>
      <c r="K70" s="14"/>
      <c r="L70" s="14"/>
    </row>
    <row r="71" spans="1:12">
      <c r="A71" s="14"/>
      <c r="B71" s="14"/>
      <c r="F71" s="14"/>
      <c r="G71" s="14"/>
      <c r="H71" s="14"/>
      <c r="I71" s="14"/>
      <c r="J71" s="14"/>
      <c r="K71" s="14"/>
      <c r="L71" s="14"/>
    </row>
    <row r="72" spans="1:12">
      <c r="A72" s="14"/>
      <c r="B72" s="14"/>
      <c r="F72" s="14"/>
      <c r="G72" s="14"/>
      <c r="H72" s="14"/>
      <c r="I72" s="14"/>
      <c r="J72" s="14"/>
      <c r="K72" s="14"/>
      <c r="L72" s="14"/>
    </row>
    <row r="73" spans="1:12">
      <c r="A73" s="14"/>
      <c r="B73" s="14"/>
      <c r="F73" s="14"/>
      <c r="G73" s="14"/>
      <c r="H73" s="14"/>
      <c r="I73" s="14"/>
      <c r="J73" s="14"/>
      <c r="K73" s="14"/>
      <c r="L73" s="14"/>
    </row>
    <row r="74" spans="1:12">
      <c r="A74" s="14"/>
      <c r="B74" s="14"/>
      <c r="F74" s="14"/>
      <c r="G74" s="14"/>
      <c r="H74" s="14"/>
      <c r="I74" s="14"/>
      <c r="J74" s="14"/>
      <c r="K74" s="14"/>
      <c r="L74" s="14"/>
    </row>
    <row r="75" spans="1:12">
      <c r="A75" s="14"/>
      <c r="B75" s="14"/>
      <c r="F75" s="14"/>
      <c r="G75" s="14"/>
      <c r="H75" s="14"/>
      <c r="I75" s="14"/>
      <c r="J75" s="14"/>
      <c r="K75" s="14"/>
      <c r="L75" s="14"/>
    </row>
    <row r="76" spans="1:12">
      <c r="A76" s="14"/>
      <c r="B76" s="14"/>
      <c r="F76" s="14"/>
      <c r="G76" s="14"/>
      <c r="H76" s="14"/>
      <c r="I76" s="14"/>
      <c r="J76" s="14"/>
      <c r="K76" s="14"/>
      <c r="L76" s="14"/>
    </row>
    <row r="77" spans="1:12">
      <c r="A77" s="14"/>
      <c r="B77" s="14"/>
      <c r="F77" s="14"/>
      <c r="G77" s="14"/>
      <c r="H77" s="14"/>
      <c r="I77" s="14"/>
      <c r="J77" s="14"/>
      <c r="K77" s="14"/>
      <c r="L77" s="14"/>
    </row>
    <row r="78" spans="1:12">
      <c r="A78" s="14"/>
      <c r="B78" s="14"/>
      <c r="F78" s="14"/>
      <c r="G78" s="14"/>
      <c r="H78" s="14"/>
      <c r="I78" s="14"/>
      <c r="J78" s="14"/>
      <c r="K78" s="14"/>
      <c r="L78" s="14"/>
    </row>
    <row r="79" spans="1:12">
      <c r="A79" s="14"/>
      <c r="B79" s="14"/>
      <c r="F79" s="14"/>
      <c r="G79" s="14"/>
      <c r="H79" s="14"/>
      <c r="I79" s="14"/>
      <c r="J79" s="14"/>
      <c r="K79" s="14"/>
      <c r="L79" s="14"/>
    </row>
    <row r="80" spans="1:12">
      <c r="A80" s="14"/>
      <c r="B80" s="14"/>
      <c r="F80" s="14"/>
      <c r="G80" s="14"/>
      <c r="H80" s="14"/>
      <c r="I80" s="14"/>
      <c r="J80" s="14"/>
      <c r="K80" s="14"/>
      <c r="L80" s="14"/>
    </row>
    <row r="81" spans="1:12">
      <c r="A81" s="14"/>
      <c r="B81" s="14"/>
      <c r="F81" s="14"/>
      <c r="G81" s="14"/>
      <c r="H81" s="14"/>
      <c r="I81" s="14"/>
      <c r="J81" s="14"/>
      <c r="K81" s="14"/>
      <c r="L81" s="14"/>
    </row>
    <row r="82" spans="1:12">
      <c r="A82" s="14"/>
      <c r="B82" s="14"/>
      <c r="F82" s="14"/>
      <c r="G82" s="14"/>
      <c r="H82" s="14"/>
      <c r="I82" s="14"/>
      <c r="J82" s="14"/>
      <c r="K82" s="14"/>
      <c r="L82" s="14"/>
    </row>
    <row r="83" spans="1:12">
      <c r="A83" s="14"/>
      <c r="B83" s="14"/>
      <c r="F83" s="14"/>
      <c r="G83" s="14"/>
      <c r="H83" s="14"/>
      <c r="I83" s="14"/>
      <c r="J83" s="14"/>
      <c r="K83" s="14"/>
      <c r="L83" s="14"/>
    </row>
    <row r="84" spans="1:12">
      <c r="A84" s="14"/>
      <c r="B84" s="14"/>
      <c r="F84" s="14"/>
      <c r="G84" s="14"/>
      <c r="H84" s="14"/>
      <c r="I84" s="14"/>
      <c r="J84" s="14"/>
      <c r="K84" s="14"/>
      <c r="L84" s="14"/>
    </row>
    <row r="85" spans="1:12">
      <c r="A85" s="14"/>
      <c r="B85" s="14"/>
      <c r="F85" s="14"/>
      <c r="G85" s="14"/>
      <c r="H85" s="14"/>
      <c r="I85" s="14"/>
      <c r="J85" s="14"/>
      <c r="K85" s="14"/>
      <c r="L85" s="14"/>
    </row>
    <row r="86" spans="1:12">
      <c r="A86" s="14"/>
      <c r="B86" s="14"/>
      <c r="F86" s="14"/>
      <c r="G86" s="14"/>
      <c r="H86" s="14"/>
      <c r="I86" s="14"/>
      <c r="J86" s="14"/>
      <c r="K86" s="14"/>
      <c r="L86" s="14"/>
    </row>
    <row r="87" spans="1:12">
      <c r="A87" s="14"/>
      <c r="B87" s="14"/>
      <c r="F87" s="14"/>
      <c r="G87" s="14"/>
      <c r="H87" s="14"/>
      <c r="I87" s="14"/>
      <c r="J87" s="14"/>
      <c r="K87" s="14"/>
      <c r="L87" s="14"/>
    </row>
    <row r="88" spans="1:12">
      <c r="A88" s="14"/>
      <c r="B88" s="14"/>
      <c r="F88" s="14"/>
      <c r="G88" s="14"/>
      <c r="H88" s="14"/>
      <c r="I88" s="14"/>
      <c r="J88" s="14"/>
      <c r="K88" s="14"/>
      <c r="L88" s="14"/>
    </row>
    <row r="89" spans="1:12">
      <c r="A89" s="14"/>
      <c r="B89" s="14"/>
      <c r="F89" s="14"/>
      <c r="G89" s="14"/>
      <c r="H89" s="14"/>
      <c r="I89" s="14"/>
      <c r="J89" s="14"/>
      <c r="K89" s="14"/>
      <c r="L89" s="14"/>
    </row>
    <row r="90" spans="1:12">
      <c r="A90" s="14"/>
      <c r="B90" s="14"/>
      <c r="F90" s="14"/>
      <c r="G90" s="14"/>
      <c r="H90" s="14"/>
      <c r="I90" s="14"/>
      <c r="J90" s="14"/>
      <c r="K90" s="14"/>
      <c r="L90" s="14"/>
    </row>
    <row r="91" spans="1:12">
      <c r="A91" s="14"/>
      <c r="B91" s="14"/>
      <c r="F91" s="14"/>
      <c r="G91" s="14"/>
      <c r="H91" s="14"/>
      <c r="I91" s="14"/>
      <c r="J91" s="14"/>
      <c r="K91" s="14"/>
      <c r="L91" s="14"/>
    </row>
    <row r="92" spans="1:12">
      <c r="A92" s="14"/>
      <c r="B92" s="14"/>
      <c r="F92" s="14"/>
      <c r="G92" s="14"/>
      <c r="H92" s="14"/>
      <c r="I92" s="14"/>
      <c r="J92" s="14"/>
      <c r="K92" s="14"/>
      <c r="L92" s="14"/>
    </row>
    <row r="93" spans="1:12">
      <c r="A93" s="14"/>
      <c r="B93" s="14"/>
      <c r="F93" s="14"/>
      <c r="G93" s="14"/>
      <c r="H93" s="14"/>
      <c r="I93" s="14"/>
      <c r="J93" s="14"/>
      <c r="K93" s="14"/>
      <c r="L93" s="14"/>
    </row>
    <row r="94" spans="1:12">
      <c r="A94" s="14"/>
      <c r="B94" s="14"/>
      <c r="F94" s="14"/>
      <c r="G94" s="14"/>
      <c r="H94" s="14"/>
      <c r="I94" s="14"/>
      <c r="J94" s="14"/>
      <c r="K94" s="14"/>
      <c r="L94" s="14"/>
    </row>
    <row r="95" spans="1:12">
      <c r="A95" s="14"/>
      <c r="B95" s="14"/>
      <c r="F95" s="14"/>
      <c r="G95" s="14"/>
      <c r="H95" s="14"/>
      <c r="I95" s="14"/>
      <c r="J95" s="14"/>
      <c r="K95" s="14"/>
      <c r="L95" s="14"/>
    </row>
    <row r="96" spans="1:12">
      <c r="A96" s="14"/>
      <c r="B96" s="14"/>
      <c r="F96" s="14"/>
      <c r="G96" s="14"/>
      <c r="H96" s="14"/>
      <c r="I96" s="14"/>
      <c r="J96" s="14"/>
      <c r="K96" s="14"/>
      <c r="L96" s="14"/>
    </row>
    <row r="97" spans="1:12">
      <c r="A97" s="14"/>
      <c r="B97" s="14"/>
      <c r="F97" s="14"/>
      <c r="G97" s="14"/>
      <c r="H97" s="14"/>
      <c r="I97" s="14"/>
      <c r="J97" s="14"/>
      <c r="K97" s="14"/>
      <c r="L97" s="14"/>
    </row>
    <row r="98" spans="1:12">
      <c r="A98" s="14"/>
      <c r="B98" s="14"/>
      <c r="F98" s="14"/>
      <c r="G98" s="14"/>
      <c r="H98" s="14"/>
      <c r="I98" s="14"/>
      <c r="J98" s="14"/>
      <c r="K98" s="14"/>
      <c r="L98" s="14"/>
    </row>
    <row r="99" spans="1:12">
      <c r="A99" s="14"/>
      <c r="B99" s="14"/>
      <c r="F99" s="14"/>
      <c r="G99" s="14"/>
      <c r="H99" s="14"/>
      <c r="I99" s="14"/>
      <c r="J99" s="14"/>
      <c r="K99" s="14"/>
      <c r="L99" s="14"/>
    </row>
    <row r="100" spans="1:12">
      <c r="A100" s="14"/>
      <c r="B100" s="14"/>
      <c r="F100" s="14"/>
      <c r="G100" s="14"/>
      <c r="H100" s="14"/>
      <c r="I100" s="14"/>
      <c r="J100" s="14"/>
      <c r="K100" s="14"/>
      <c r="L100" s="14"/>
    </row>
    <row r="101" spans="1:12">
      <c r="A101" s="14"/>
      <c r="B101" s="14"/>
      <c r="F101" s="14"/>
      <c r="G101" s="14"/>
      <c r="H101" s="14"/>
      <c r="I101" s="14"/>
      <c r="J101" s="14"/>
      <c r="K101" s="14"/>
      <c r="L101" s="14"/>
    </row>
    <row r="102" spans="1:12">
      <c r="A102" s="14"/>
      <c r="B102" s="14"/>
      <c r="F102" s="14"/>
      <c r="G102" s="14"/>
      <c r="H102" s="14"/>
      <c r="I102" s="14"/>
      <c r="J102" s="14"/>
      <c r="K102" s="14"/>
      <c r="L102" s="14"/>
    </row>
    <row r="103" spans="1:12">
      <c r="A103" s="14"/>
      <c r="B103" s="14"/>
      <c r="F103" s="14"/>
      <c r="G103" s="14"/>
      <c r="H103" s="14"/>
      <c r="I103" s="14"/>
      <c r="J103" s="14"/>
      <c r="K103" s="14"/>
      <c r="L103" s="14"/>
    </row>
    <row r="104" spans="1:12">
      <c r="A104" s="14"/>
      <c r="B104" s="14"/>
      <c r="F104" s="14"/>
      <c r="G104" s="14"/>
      <c r="H104" s="14"/>
      <c r="I104" s="14"/>
      <c r="J104" s="14"/>
      <c r="K104" s="14"/>
      <c r="L104" s="14"/>
    </row>
    <row r="105" spans="1:12">
      <c r="A105" s="14"/>
      <c r="B105" s="14"/>
      <c r="F105" s="14"/>
      <c r="G105" s="14"/>
      <c r="H105" s="14"/>
      <c r="I105" s="14"/>
      <c r="J105" s="14"/>
      <c r="K105" s="14"/>
      <c r="L105" s="14"/>
    </row>
    <row r="106" spans="1:12">
      <c r="A106" s="14"/>
      <c r="B106" s="14"/>
      <c r="F106" s="14"/>
      <c r="G106" s="14"/>
      <c r="H106" s="14"/>
      <c r="I106" s="14"/>
      <c r="J106" s="14"/>
      <c r="K106" s="14"/>
      <c r="L106" s="14"/>
    </row>
    <row r="107" spans="1:12">
      <c r="A107" s="14"/>
      <c r="B107" s="14"/>
      <c r="F107" s="14"/>
      <c r="G107" s="14"/>
      <c r="H107" s="14"/>
      <c r="I107" s="14"/>
      <c r="J107" s="14"/>
      <c r="K107" s="14"/>
      <c r="L107" s="14"/>
    </row>
    <row r="108" spans="1:12">
      <c r="A108" s="14"/>
      <c r="B108" s="14"/>
      <c r="F108" s="14"/>
      <c r="G108" s="14"/>
      <c r="H108" s="14"/>
      <c r="I108" s="14"/>
      <c r="J108" s="14"/>
      <c r="K108" s="14"/>
      <c r="L108" s="14"/>
    </row>
    <row r="109" spans="1:12">
      <c r="A109" s="14"/>
      <c r="B109" s="14"/>
      <c r="F109" s="14"/>
      <c r="G109" s="14"/>
      <c r="H109" s="14"/>
      <c r="I109" s="14"/>
      <c r="J109" s="14"/>
      <c r="K109" s="14"/>
      <c r="L109" s="14"/>
    </row>
    <row r="110" spans="1:12">
      <c r="A110" s="14"/>
      <c r="B110" s="14"/>
      <c r="F110" s="14"/>
      <c r="G110" s="14"/>
      <c r="H110" s="14"/>
      <c r="I110" s="14"/>
      <c r="J110" s="14"/>
      <c r="K110" s="14"/>
      <c r="L110" s="14"/>
    </row>
    <row r="111" spans="1:12">
      <c r="A111" s="14"/>
      <c r="B111" s="14"/>
      <c r="F111" s="14"/>
      <c r="G111" s="14"/>
      <c r="H111" s="14"/>
      <c r="I111" s="14"/>
      <c r="J111" s="14"/>
      <c r="K111" s="14"/>
      <c r="L111" s="14"/>
    </row>
    <row r="112" spans="1:12">
      <c r="A112" s="14"/>
      <c r="B112" s="14"/>
      <c r="F112" s="14"/>
      <c r="G112" s="14"/>
      <c r="H112" s="14"/>
      <c r="I112" s="14"/>
      <c r="J112" s="14"/>
      <c r="K112" s="14"/>
      <c r="L112" s="14"/>
    </row>
    <row r="113" spans="1:12">
      <c r="A113" s="14"/>
      <c r="B113" s="14"/>
      <c r="F113" s="14"/>
      <c r="G113" s="14"/>
      <c r="H113" s="14"/>
      <c r="I113" s="14"/>
      <c r="J113" s="14"/>
      <c r="K113" s="14"/>
      <c r="L113" s="14"/>
    </row>
    <row r="114" spans="1:12">
      <c r="A114" s="14"/>
      <c r="B114" s="14"/>
      <c r="F114" s="14"/>
      <c r="G114" s="14"/>
      <c r="H114" s="14"/>
      <c r="I114" s="14"/>
      <c r="J114" s="14"/>
      <c r="K114" s="14"/>
      <c r="L114" s="14"/>
    </row>
    <row r="115" spans="1:12">
      <c r="A115" s="14"/>
      <c r="B115" s="14"/>
      <c r="F115" s="14"/>
      <c r="G115" s="14"/>
      <c r="H115" s="14"/>
      <c r="I115" s="14"/>
      <c r="J115" s="14"/>
      <c r="K115" s="14"/>
      <c r="L115" s="14"/>
    </row>
    <row r="116" spans="1:12">
      <c r="A116" s="14"/>
      <c r="B116" s="14"/>
      <c r="F116" s="14"/>
      <c r="G116" s="14"/>
      <c r="H116" s="14"/>
      <c r="I116" s="14"/>
      <c r="J116" s="14"/>
      <c r="K116" s="14"/>
      <c r="L116" s="14"/>
    </row>
    <row r="117" spans="1:12">
      <c r="A117" s="14"/>
      <c r="B117" s="14"/>
      <c r="F117" s="14"/>
      <c r="G117" s="14"/>
      <c r="H117" s="14"/>
      <c r="I117" s="14"/>
      <c r="J117" s="14"/>
      <c r="K117" s="14"/>
      <c r="L117" s="14"/>
    </row>
    <row r="118" spans="1:12">
      <c r="A118" s="14"/>
      <c r="B118" s="14"/>
      <c r="F118" s="14"/>
      <c r="G118" s="14"/>
      <c r="H118" s="14"/>
      <c r="I118" s="14"/>
      <c r="J118" s="14"/>
      <c r="K118" s="14"/>
      <c r="L118" s="14"/>
    </row>
    <row r="119" spans="1:12">
      <c r="A119" s="14"/>
      <c r="B119" s="14"/>
      <c r="F119" s="14"/>
      <c r="G119" s="14"/>
      <c r="H119" s="14"/>
      <c r="I119" s="14"/>
      <c r="J119" s="14"/>
      <c r="K119" s="14"/>
      <c r="L119" s="14"/>
    </row>
    <row r="120" spans="1:12">
      <c r="A120" s="14"/>
      <c r="B120" s="14"/>
      <c r="F120" s="14"/>
      <c r="G120" s="14"/>
      <c r="H120" s="14"/>
      <c r="I120" s="14"/>
      <c r="J120" s="14"/>
      <c r="K120" s="14"/>
      <c r="L120" s="14"/>
    </row>
    <row r="121" spans="1:12">
      <c r="A121" s="14"/>
      <c r="B121" s="14"/>
      <c r="F121" s="14"/>
      <c r="G121" s="14"/>
      <c r="H121" s="14"/>
      <c r="I121" s="14"/>
      <c r="J121" s="14"/>
      <c r="K121" s="14"/>
      <c r="L121" s="14"/>
    </row>
    <row r="122" spans="1:12">
      <c r="A122" s="14"/>
      <c r="B122" s="14"/>
      <c r="F122" s="14"/>
      <c r="G122" s="14"/>
      <c r="H122" s="14"/>
      <c r="I122" s="14"/>
      <c r="J122" s="14"/>
      <c r="K122" s="14"/>
      <c r="L122" s="14"/>
    </row>
    <row r="123" spans="1:12">
      <c r="A123" s="14"/>
      <c r="B123" s="14"/>
      <c r="F123" s="14"/>
      <c r="G123" s="14"/>
      <c r="H123" s="14"/>
      <c r="I123" s="14"/>
      <c r="J123" s="14"/>
      <c r="K123" s="14"/>
      <c r="L123" s="14"/>
    </row>
    <row r="124" spans="1:12">
      <c r="A124" s="14"/>
      <c r="B124" s="14"/>
      <c r="F124" s="14"/>
      <c r="G124" s="14"/>
      <c r="H124" s="14"/>
      <c r="I124" s="14"/>
      <c r="J124" s="14"/>
      <c r="K124" s="14"/>
      <c r="L124" s="14"/>
    </row>
    <row r="125" spans="1:12">
      <c r="A125" s="14"/>
      <c r="B125" s="14"/>
      <c r="F125" s="14"/>
      <c r="G125" s="14"/>
      <c r="H125" s="14"/>
      <c r="I125" s="14"/>
      <c r="J125" s="14"/>
      <c r="K125" s="14"/>
      <c r="L125" s="14"/>
    </row>
    <row r="126" spans="1:12">
      <c r="A126" s="14"/>
      <c r="B126" s="14"/>
      <c r="F126" s="14"/>
      <c r="G126" s="14"/>
      <c r="H126" s="14"/>
      <c r="I126" s="14"/>
      <c r="J126" s="14"/>
      <c r="K126" s="14"/>
      <c r="L126" s="14"/>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5FC8D7"/>
  </sheetPr>
  <dimension ref="A1:R61"/>
  <sheetViews>
    <sheetView topLeftCell="A19" zoomScale="70" zoomScaleNormal="70" workbookViewId="0">
      <selection activeCell="L25" sqref="L25"/>
    </sheetView>
  </sheetViews>
  <sheetFormatPr defaultRowHeight="18"/>
  <cols>
    <col min="1" max="1" width="24.6328125" style="9" customWidth="1"/>
    <col min="2" max="2" width="12.7265625" style="9" customWidth="1"/>
    <col min="3" max="3" width="14.26953125" style="9" customWidth="1"/>
    <col min="4" max="5" width="8.7265625" style="9"/>
    <col min="6" max="7" width="9.36328125" style="9" bestFit="1" customWidth="1"/>
    <col min="8" max="11" width="9.26953125" style="9" bestFit="1" customWidth="1"/>
    <col min="12" max="16384" width="8.7265625" style="9"/>
  </cols>
  <sheetData>
    <row r="1" spans="1:13" s="2" customFormat="1" ht="13.5">
      <c r="M1" s="3"/>
    </row>
    <row r="2" spans="1:13" s="2" customFormat="1" ht="13.5">
      <c r="M2" s="3"/>
    </row>
    <row r="3" spans="1:13" s="2" customFormat="1" ht="13.5">
      <c r="M3" s="3"/>
    </row>
    <row r="4" spans="1:13" s="2" customFormat="1" ht="13.5">
      <c r="M4" s="3"/>
    </row>
    <row r="5" spans="1:13" s="2" customFormat="1" ht="13.5">
      <c r="M5" s="3"/>
    </row>
    <row r="6" spans="1:13" s="2" customFormat="1" ht="13.5">
      <c r="M6" s="3"/>
    </row>
    <row r="7" spans="1:13" s="2" customFormat="1" ht="13.5">
      <c r="M7" s="3"/>
    </row>
    <row r="8" spans="1:13" s="2" customFormat="1" ht="13.5">
      <c r="M8" s="3"/>
    </row>
    <row r="9" spans="1:13" s="2" customFormat="1" ht="13.5">
      <c r="M9" s="3"/>
    </row>
    <row r="11" spans="1:13" ht="20.25">
      <c r="A11" s="5" t="str">
        <f ca="1">RIGHT(CELL("filename",A1),LEN(CELL("filename",A1))-FIND("]",CELL("filename",A1)))</f>
        <v>3.2 Input│Other</v>
      </c>
    </row>
    <row r="12" spans="1:13" ht="20.25">
      <c r="A12" s="6" t="s">
        <v>20</v>
      </c>
      <c r="B12" s="6" t="s">
        <v>24</v>
      </c>
      <c r="C12" s="6" t="s">
        <v>25</v>
      </c>
      <c r="E12" s="17" t="s">
        <v>27</v>
      </c>
    </row>
    <row r="13" spans="1:13" ht="18.75">
      <c r="A13" s="7" t="s">
        <v>21</v>
      </c>
      <c r="B13" s="16">
        <v>39448</v>
      </c>
      <c r="C13" s="16">
        <v>41455</v>
      </c>
      <c r="E13" s="18">
        <f>ROUND((C13-B13)/365,1)</f>
        <v>5.5</v>
      </c>
    </row>
    <row r="14" spans="1:13" ht="18.75">
      <c r="A14" s="7" t="s">
        <v>22</v>
      </c>
      <c r="B14" s="16">
        <v>41456</v>
      </c>
      <c r="C14" s="16">
        <v>43100</v>
      </c>
      <c r="E14" s="18">
        <f>ROUND((C14-B14)/365,1)</f>
        <v>4.5</v>
      </c>
    </row>
    <row r="15" spans="1:13" ht="18.75">
      <c r="A15" s="8" t="s">
        <v>23</v>
      </c>
      <c r="B15" s="15">
        <f>C14+1</f>
        <v>43101</v>
      </c>
      <c r="C15" s="15">
        <f>DATE(YEAR(B15)+5,MONTH(B15),DAY(B15)-1)</f>
        <v>44926</v>
      </c>
      <c r="E15" s="18">
        <f>ROUND((C15-B15)/365,1)</f>
        <v>5</v>
      </c>
    </row>
    <row r="16" spans="1:13">
      <c r="G16" s="10"/>
    </row>
    <row r="17" spans="1:18" ht="20.25">
      <c r="A17" s="6" t="s">
        <v>28</v>
      </c>
    </row>
    <row r="18" spans="1:18">
      <c r="A18" s="7" t="s">
        <v>29</v>
      </c>
      <c r="B18" s="19">
        <v>1</v>
      </c>
    </row>
    <row r="19" spans="1:18">
      <c r="A19" s="7" t="s">
        <v>30</v>
      </c>
      <c r="B19" s="19">
        <v>0.10448889478216249</v>
      </c>
    </row>
    <row r="20" spans="1:18">
      <c r="A20" s="7" t="s">
        <v>31</v>
      </c>
      <c r="B20" s="19">
        <v>0.11565119203693974</v>
      </c>
    </row>
    <row r="21" spans="1:18" s="14" customFormat="1">
      <c r="A21" s="7" t="s">
        <v>77</v>
      </c>
      <c r="B21" s="19">
        <v>0.92633917077502481</v>
      </c>
    </row>
    <row r="22" spans="1:18">
      <c r="F22" s="16">
        <v>40695</v>
      </c>
      <c r="G22" s="16">
        <v>41061</v>
      </c>
      <c r="H22" s="16">
        <v>41426</v>
      </c>
      <c r="I22" s="16">
        <v>41791</v>
      </c>
      <c r="J22" s="16">
        <v>42156</v>
      </c>
      <c r="K22" s="16">
        <v>42522</v>
      </c>
    </row>
    <row r="23" spans="1:18" ht="20.25">
      <c r="A23" s="6" t="s">
        <v>37</v>
      </c>
      <c r="F23" s="6">
        <f>G23-1</f>
        <v>2012</v>
      </c>
      <c r="G23" s="6">
        <f>YEAR(B14)</f>
        <v>2013</v>
      </c>
      <c r="H23" s="6">
        <f>G23+1</f>
        <v>2014</v>
      </c>
      <c r="I23" s="6">
        <f t="shared" ref="I23:P23" si="0">H23+1</f>
        <v>2015</v>
      </c>
      <c r="J23" s="68" t="s">
        <v>103</v>
      </c>
      <c r="K23" s="6" t="s">
        <v>102</v>
      </c>
      <c r="L23" s="6">
        <v>2018</v>
      </c>
      <c r="M23" s="6">
        <f t="shared" si="0"/>
        <v>2019</v>
      </c>
      <c r="N23" s="6">
        <f t="shared" si="0"/>
        <v>2020</v>
      </c>
      <c r="O23" s="6">
        <f t="shared" si="0"/>
        <v>2021</v>
      </c>
      <c r="P23" s="6">
        <f t="shared" si="0"/>
        <v>2022</v>
      </c>
    </row>
    <row r="24" spans="1:18">
      <c r="A24" s="24" t="s">
        <v>38</v>
      </c>
      <c r="B24" s="7"/>
      <c r="C24" s="7"/>
      <c r="D24" s="7"/>
      <c r="E24" s="7"/>
      <c r="F24" s="26">
        <v>3.5490605427975108E-2</v>
      </c>
      <c r="G24" s="122">
        <v>1.5625E-2</v>
      </c>
      <c r="H24" s="122">
        <v>2.3076923076923217E-2</v>
      </c>
      <c r="I24" s="122">
        <v>1.5037593984962294E-2</v>
      </c>
      <c r="J24" s="122">
        <v>1.2962962962963065E-2</v>
      </c>
      <c r="K24" s="122">
        <v>0.02</v>
      </c>
      <c r="L24" s="25">
        <v>0.02</v>
      </c>
      <c r="M24" s="25">
        <v>0.01</v>
      </c>
      <c r="N24" s="25">
        <v>0.01</v>
      </c>
      <c r="O24" s="25">
        <v>0.01</v>
      </c>
      <c r="P24" s="25">
        <v>0.01</v>
      </c>
    </row>
    <row r="25" spans="1:18">
      <c r="A25" s="8" t="s">
        <v>39</v>
      </c>
      <c r="B25" s="8"/>
      <c r="C25" s="8"/>
      <c r="D25" s="8"/>
      <c r="E25" s="8"/>
      <c r="F25" s="23">
        <f>G25/(1+G24)</f>
        <v>0.91766139728286178</v>
      </c>
      <c r="G25" s="23">
        <f t="shared" ref="G25:J25" si="1">H25/(1+H24)</f>
        <v>0.93199985661540652</v>
      </c>
      <c r="H25" s="23">
        <f t="shared" si="1"/>
        <v>0.95350754561422368</v>
      </c>
      <c r="I25" s="23">
        <f t="shared" si="1"/>
        <v>0.96784600494676831</v>
      </c>
      <c r="J25" s="23">
        <f t="shared" si="1"/>
        <v>0.98039215686274506</v>
      </c>
      <c r="K25" s="36">
        <f>1</f>
        <v>1</v>
      </c>
      <c r="L25" s="23">
        <f>K25*(1+L24)</f>
        <v>1.02</v>
      </c>
      <c r="M25" s="23">
        <f t="shared" ref="M25:P25" si="2">L25*(1+M24)</f>
        <v>1.0302</v>
      </c>
      <c r="N25" s="23">
        <f t="shared" si="2"/>
        <v>1.040502</v>
      </c>
      <c r="O25" s="23">
        <f t="shared" si="2"/>
        <v>1.0509070200000001</v>
      </c>
      <c r="P25" s="23">
        <f t="shared" si="2"/>
        <v>1.0614160902000001</v>
      </c>
    </row>
    <row r="26" spans="1:18">
      <c r="A26" s="7" t="s">
        <v>54</v>
      </c>
      <c r="B26" s="7"/>
      <c r="C26" s="7"/>
      <c r="D26" s="7"/>
      <c r="E26" s="7"/>
      <c r="F26" s="7"/>
      <c r="G26" s="25">
        <v>2.5000000000000001E-2</v>
      </c>
      <c r="H26" s="25">
        <v>2.5000000000000001E-2</v>
      </c>
      <c r="I26" s="25">
        <v>2.5000000000000001E-2</v>
      </c>
      <c r="J26" s="25">
        <v>2.5000000000000001E-2</v>
      </c>
      <c r="K26" s="25">
        <v>2.5000000000000001E-2</v>
      </c>
      <c r="L26" s="25">
        <v>2.5000000000000001E-2</v>
      </c>
      <c r="M26" s="25">
        <v>2.5000000000000001E-2</v>
      </c>
      <c r="N26" s="25">
        <v>2.5000000000000001E-2</v>
      </c>
      <c r="O26" s="25">
        <v>2.5000000000000001E-2</v>
      </c>
      <c r="P26" s="25">
        <v>2.5000000000000001E-2</v>
      </c>
    </row>
    <row r="27" spans="1:18" s="14" customFormat="1">
      <c r="A27" s="8" t="s">
        <v>57</v>
      </c>
      <c r="B27" s="8"/>
      <c r="C27" s="8"/>
      <c r="D27" s="8"/>
      <c r="E27" s="8"/>
      <c r="F27" s="7">
        <v>1</v>
      </c>
      <c r="G27" s="27">
        <f t="shared" ref="G27:P27" si="3">F27/(1+G26)</f>
        <v>0.97560975609756106</v>
      </c>
      <c r="H27" s="27">
        <f t="shared" si="3"/>
        <v>0.95181439619274255</v>
      </c>
      <c r="I27" s="27">
        <f t="shared" si="3"/>
        <v>0.92859941091974896</v>
      </c>
      <c r="J27" s="27">
        <f t="shared" si="3"/>
        <v>0.90595064479975518</v>
      </c>
      <c r="K27" s="27">
        <f t="shared" si="3"/>
        <v>0.88385428760951734</v>
      </c>
      <c r="L27" s="27">
        <f t="shared" si="3"/>
        <v>0.86229686596050481</v>
      </c>
      <c r="M27" s="27">
        <f t="shared" si="3"/>
        <v>0.84126523508341944</v>
      </c>
      <c r="N27" s="27">
        <f t="shared" si="3"/>
        <v>0.82074657081309221</v>
      </c>
      <c r="O27" s="27">
        <f t="shared" si="3"/>
        <v>0.80072836176887052</v>
      </c>
      <c r="P27" s="27">
        <f t="shared" si="3"/>
        <v>0.78119840172572741</v>
      </c>
    </row>
    <row r="28" spans="1:18" s="14" customFormat="1">
      <c r="A28" s="8" t="s">
        <v>56</v>
      </c>
      <c r="B28" s="8"/>
      <c r="C28" s="8"/>
      <c r="D28" s="8"/>
      <c r="E28" s="8"/>
      <c r="F28" s="7">
        <v>1</v>
      </c>
      <c r="G28" s="23">
        <f t="shared" ref="G28:P28" si="4">F28*(1+G24)</f>
        <v>1.015625</v>
      </c>
      <c r="H28" s="23">
        <f t="shared" si="4"/>
        <v>1.0390625000000002</v>
      </c>
      <c r="I28" s="23">
        <f t="shared" si="4"/>
        <v>1.0546875</v>
      </c>
      <c r="J28" s="23">
        <f t="shared" si="4"/>
        <v>1.068359375</v>
      </c>
      <c r="K28" s="23">
        <f t="shared" si="4"/>
        <v>1.0897265625000001</v>
      </c>
      <c r="L28" s="23">
        <f t="shared" si="4"/>
        <v>1.1115210937500002</v>
      </c>
      <c r="M28" s="23">
        <f t="shared" si="4"/>
        <v>1.1226363046875003</v>
      </c>
      <c r="N28" s="23">
        <f t="shared" si="4"/>
        <v>1.1338626677343753</v>
      </c>
      <c r="O28" s="23">
        <f t="shared" si="4"/>
        <v>1.1452012944117191</v>
      </c>
      <c r="P28" s="23">
        <f t="shared" si="4"/>
        <v>1.1566533073558363</v>
      </c>
      <c r="R28" s="62"/>
    </row>
    <row r="29" spans="1:18" s="14" customFormat="1">
      <c r="A29" s="8" t="s">
        <v>92</v>
      </c>
      <c r="B29" s="8"/>
      <c r="C29" s="8"/>
      <c r="D29" s="8"/>
      <c r="E29" s="8"/>
      <c r="F29" s="7">
        <v>1</v>
      </c>
      <c r="G29" s="23">
        <f>1/G28</f>
        <v>0.98461538461538467</v>
      </c>
      <c r="H29" s="23">
        <f t="shared" ref="H29:P29" si="5">1/H28</f>
        <v>0.96240601503759382</v>
      </c>
      <c r="I29" s="23">
        <f t="shared" si="5"/>
        <v>0.94814814814814818</v>
      </c>
      <c r="J29" s="23">
        <f t="shared" si="5"/>
        <v>0.93601462522851919</v>
      </c>
      <c r="K29" s="23">
        <f t="shared" si="5"/>
        <v>0.91766139728286189</v>
      </c>
      <c r="L29" s="23">
        <f t="shared" si="5"/>
        <v>0.89966803655182526</v>
      </c>
      <c r="M29" s="23">
        <f t="shared" si="5"/>
        <v>0.89076043222952994</v>
      </c>
      <c r="N29" s="23">
        <f t="shared" si="5"/>
        <v>0.88194102200943558</v>
      </c>
      <c r="O29" s="23">
        <f t="shared" si="5"/>
        <v>0.87320893268260935</v>
      </c>
      <c r="P29" s="23">
        <f t="shared" si="5"/>
        <v>0.86456329968575196</v>
      </c>
      <c r="R29" s="62"/>
    </row>
    <row r="30" spans="1:18" ht="20.25">
      <c r="A30" s="6" t="s">
        <v>45</v>
      </c>
      <c r="R30" s="62"/>
    </row>
    <row r="31" spans="1:18" s="14" customFormat="1">
      <c r="A31" s="4" t="s">
        <v>44</v>
      </c>
      <c r="R31" s="62"/>
    </row>
    <row r="32" spans="1:18">
      <c r="A32" s="7" t="s">
        <v>40</v>
      </c>
      <c r="B32" s="7"/>
      <c r="C32" s="7"/>
      <c r="D32" s="7"/>
      <c r="E32" s="7"/>
      <c r="F32" s="7"/>
      <c r="G32" s="7"/>
      <c r="H32" s="7"/>
      <c r="I32" s="7"/>
      <c r="J32" s="7"/>
      <c r="K32" s="19">
        <v>0</v>
      </c>
      <c r="L32" s="19">
        <v>0</v>
      </c>
      <c r="M32" s="19">
        <v>0</v>
      </c>
      <c r="N32" s="19">
        <v>0</v>
      </c>
      <c r="O32" s="19">
        <v>0</v>
      </c>
      <c r="P32" s="19">
        <v>0</v>
      </c>
    </row>
    <row r="33" spans="1:16">
      <c r="A33" s="7" t="s">
        <v>41</v>
      </c>
      <c r="B33" s="7"/>
      <c r="C33" s="7"/>
      <c r="D33" s="7"/>
      <c r="E33" s="7"/>
      <c r="F33" s="7"/>
      <c r="G33" s="7"/>
      <c r="H33" s="7"/>
      <c r="I33" s="7"/>
      <c r="J33" s="7"/>
      <c r="K33" s="19">
        <v>0</v>
      </c>
      <c r="L33" s="19">
        <v>0</v>
      </c>
      <c r="M33" s="19">
        <v>0</v>
      </c>
      <c r="N33" s="19">
        <v>0</v>
      </c>
      <c r="O33" s="19">
        <v>0</v>
      </c>
      <c r="P33" s="19">
        <v>0</v>
      </c>
    </row>
    <row r="34" spans="1:16">
      <c r="A34" s="7" t="s">
        <v>42</v>
      </c>
      <c r="B34" s="7"/>
      <c r="C34" s="7"/>
      <c r="D34" s="7"/>
      <c r="E34" s="7"/>
      <c r="F34" s="7"/>
      <c r="G34" s="7"/>
      <c r="H34" s="7"/>
      <c r="I34" s="7"/>
      <c r="J34" s="7"/>
      <c r="K34" s="19">
        <v>0</v>
      </c>
      <c r="L34" s="19">
        <v>0</v>
      </c>
      <c r="M34" s="19">
        <v>0</v>
      </c>
      <c r="N34" s="19">
        <v>0</v>
      </c>
      <c r="O34" s="19">
        <v>0</v>
      </c>
      <c r="P34" s="19">
        <v>0</v>
      </c>
    </row>
    <row r="35" spans="1:16">
      <c r="A35" s="7" t="s">
        <v>18</v>
      </c>
      <c r="B35" s="7"/>
      <c r="C35" s="7"/>
      <c r="D35" s="7"/>
      <c r="E35" s="7"/>
      <c r="F35" s="7"/>
      <c r="G35" s="7"/>
      <c r="H35" s="7"/>
      <c r="I35" s="7"/>
      <c r="J35" s="7"/>
      <c r="K35" s="19">
        <f t="shared" ref="K35:P35" si="6">K34</f>
        <v>0</v>
      </c>
      <c r="L35" s="19">
        <f t="shared" si="6"/>
        <v>0</v>
      </c>
      <c r="M35" s="19">
        <f t="shared" si="6"/>
        <v>0</v>
      </c>
      <c r="N35" s="19">
        <f t="shared" si="6"/>
        <v>0</v>
      </c>
      <c r="O35" s="19">
        <f t="shared" si="6"/>
        <v>0</v>
      </c>
      <c r="P35" s="19">
        <f t="shared" si="6"/>
        <v>0</v>
      </c>
    </row>
    <row r="36" spans="1:16">
      <c r="K36" s="10"/>
      <c r="L36" s="10"/>
      <c r="M36" s="10"/>
      <c r="N36" s="10"/>
      <c r="O36" s="10"/>
      <c r="P36" s="10"/>
    </row>
    <row r="37" spans="1:16">
      <c r="A37" s="4" t="s">
        <v>43</v>
      </c>
    </row>
    <row r="38" spans="1:16">
      <c r="A38" s="8" t="str">
        <f>A32</f>
        <v>Labour</v>
      </c>
      <c r="F38" s="14"/>
      <c r="G38" s="14"/>
      <c r="H38" s="14"/>
      <c r="I38" s="14"/>
      <c r="J38" s="14"/>
      <c r="K38" s="22">
        <f>K32</f>
        <v>0</v>
      </c>
      <c r="L38" s="22">
        <f>(1+K38)*(1+L32)-1</f>
        <v>0</v>
      </c>
      <c r="M38" s="22">
        <f>(1+L38)*(1+M32)-1</f>
        <v>0</v>
      </c>
      <c r="N38" s="22">
        <f>(1+M38)*(1+N32)-1</f>
        <v>0</v>
      </c>
      <c r="O38" s="22">
        <f>(1+N38)*(1+O32)-1</f>
        <v>0</v>
      </c>
      <c r="P38" s="22">
        <f>(1+O38)*(1+P32)-1</f>
        <v>0</v>
      </c>
    </row>
    <row r="39" spans="1:16">
      <c r="A39" s="8" t="str">
        <f>A33</f>
        <v>Contractor</v>
      </c>
      <c r="F39" s="14"/>
      <c r="G39" s="14"/>
      <c r="H39" s="14"/>
      <c r="I39" s="14"/>
      <c r="J39" s="14"/>
      <c r="K39" s="22">
        <f>K33</f>
        <v>0</v>
      </c>
      <c r="L39" s="22">
        <f t="shared" ref="L39:P41" si="7">(1+K39)*(1+L33)-1</f>
        <v>0</v>
      </c>
      <c r="M39" s="22">
        <f t="shared" si="7"/>
        <v>0</v>
      </c>
      <c r="N39" s="22">
        <f t="shared" si="7"/>
        <v>0</v>
      </c>
      <c r="O39" s="22">
        <f t="shared" si="7"/>
        <v>0</v>
      </c>
      <c r="P39" s="22">
        <f t="shared" si="7"/>
        <v>0</v>
      </c>
    </row>
    <row r="40" spans="1:16">
      <c r="A40" s="8" t="str">
        <f>A34</f>
        <v>Materials</v>
      </c>
      <c r="F40" s="14"/>
      <c r="G40" s="14"/>
      <c r="H40" s="14"/>
      <c r="I40" s="14"/>
      <c r="J40" s="14"/>
      <c r="K40" s="22">
        <f>K34</f>
        <v>0</v>
      </c>
      <c r="L40" s="22">
        <f t="shared" si="7"/>
        <v>0</v>
      </c>
      <c r="M40" s="22">
        <f t="shared" si="7"/>
        <v>0</v>
      </c>
      <c r="N40" s="22">
        <f t="shared" si="7"/>
        <v>0</v>
      </c>
      <c r="O40" s="22">
        <f t="shared" si="7"/>
        <v>0</v>
      </c>
      <c r="P40" s="22">
        <f t="shared" si="7"/>
        <v>0</v>
      </c>
    </row>
    <row r="41" spans="1:16">
      <c r="A41" s="8" t="str">
        <f>A35</f>
        <v>Other</v>
      </c>
      <c r="F41" s="14"/>
      <c r="G41" s="14"/>
      <c r="H41" s="14"/>
      <c r="I41" s="14"/>
      <c r="J41" s="14"/>
      <c r="K41" s="22">
        <f>K35</f>
        <v>0</v>
      </c>
      <c r="L41" s="22">
        <f t="shared" si="7"/>
        <v>0</v>
      </c>
      <c r="M41" s="22">
        <f t="shared" si="7"/>
        <v>0</v>
      </c>
      <c r="N41" s="22">
        <f t="shared" si="7"/>
        <v>0</v>
      </c>
      <c r="O41" s="22">
        <f t="shared" si="7"/>
        <v>0</v>
      </c>
      <c r="P41" s="22">
        <f t="shared" si="7"/>
        <v>0</v>
      </c>
    </row>
    <row r="43" spans="1:16" ht="20.25">
      <c r="A43" s="6" t="s">
        <v>63</v>
      </c>
    </row>
    <row r="44" spans="1:16">
      <c r="A44" s="7" t="s">
        <v>14</v>
      </c>
    </row>
    <row r="45" spans="1:16">
      <c r="A45" s="7" t="s">
        <v>15</v>
      </c>
    </row>
    <row r="46" spans="1:16">
      <c r="A46" s="7" t="s">
        <v>51</v>
      </c>
    </row>
    <row r="47" spans="1:16">
      <c r="A47" s="7" t="s">
        <v>16</v>
      </c>
    </row>
    <row r="48" spans="1:16">
      <c r="A48" s="7" t="s">
        <v>17</v>
      </c>
    </row>
    <row r="49" spans="1:1">
      <c r="A49" s="7" t="s">
        <v>18</v>
      </c>
    </row>
    <row r="50" spans="1:1">
      <c r="A50" s="7" t="s">
        <v>50</v>
      </c>
    </row>
    <row r="51" spans="1:1">
      <c r="A51" s="7" t="s">
        <v>19</v>
      </c>
    </row>
    <row r="53" spans="1:1" ht="20.25">
      <c r="A53" s="6" t="s">
        <v>66</v>
      </c>
    </row>
    <row r="54" spans="1:1">
      <c r="A54" s="7" t="s">
        <v>67</v>
      </c>
    </row>
    <row r="55" spans="1:1">
      <c r="A55" s="7" t="s">
        <v>201</v>
      </c>
    </row>
    <row r="56" spans="1:1">
      <c r="A56" s="7" t="s">
        <v>68</v>
      </c>
    </row>
    <row r="57" spans="1:1">
      <c r="A57" s="62"/>
    </row>
    <row r="58" spans="1:1">
      <c r="A58" s="62"/>
    </row>
    <row r="59" spans="1:1">
      <c r="A59" s="62"/>
    </row>
    <row r="60" spans="1:1">
      <c r="A60" s="62"/>
    </row>
    <row r="61" spans="1:1">
      <c r="A61" s="62"/>
    </row>
  </sheetData>
  <sortState ref="A54:A61">
    <sortCondition ref="A54:A61"/>
  </sortState>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C8D7"/>
  </sheetPr>
  <dimension ref="A1:Q268"/>
  <sheetViews>
    <sheetView topLeftCell="A10" zoomScale="70" zoomScaleNormal="70" workbookViewId="0">
      <pane xSplit="2" ySplit="5" topLeftCell="C15" activePane="bottomRight" state="frozen"/>
      <selection activeCell="A10" sqref="A10"/>
      <selection pane="topRight" activeCell="C10" sqref="C10"/>
      <selection pane="bottomLeft" activeCell="A15" sqref="A15"/>
      <selection pane="bottomRight" activeCell="F16" sqref="F16"/>
    </sheetView>
  </sheetViews>
  <sheetFormatPr defaultRowHeight="18"/>
  <cols>
    <col min="1" max="1" width="1" style="62" customWidth="1"/>
    <col min="2" max="2" width="64.90625" style="62" bestFit="1" customWidth="1"/>
    <col min="3" max="12" width="11.6328125" style="62" customWidth="1"/>
    <col min="13" max="13" width="10.81640625" style="62" bestFit="1" customWidth="1"/>
    <col min="14" max="15" width="8.7265625" style="62"/>
    <col min="16" max="16" width="9.81640625" style="62" bestFit="1" customWidth="1"/>
    <col min="17" max="16384" width="8.7265625" style="62"/>
  </cols>
  <sheetData>
    <row r="1" spans="1:17" s="2" customFormat="1" ht="13.5"/>
    <row r="2" spans="1:17" s="2" customFormat="1" ht="13.5"/>
    <row r="3" spans="1:17" s="2" customFormat="1" ht="13.5"/>
    <row r="4" spans="1:17" s="2" customFormat="1" ht="13.5"/>
    <row r="5" spans="1:17" s="2" customFormat="1" ht="13.5"/>
    <row r="6" spans="1:17" s="2" customFormat="1" ht="13.5"/>
    <row r="7" spans="1:17" s="2" customFormat="1" ht="13.5"/>
    <row r="8" spans="1:17" s="2" customFormat="1" ht="13.5"/>
    <row r="9" spans="1:17" s="2" customFormat="1" ht="13.5"/>
    <row r="10" spans="1:17" ht="20.25">
      <c r="B10" s="33" t="s">
        <v>184</v>
      </c>
    </row>
    <row r="11" spans="1:17" ht="20.25">
      <c r="A11" s="5"/>
    </row>
    <row r="12" spans="1:17" ht="20.25">
      <c r="B12" s="6" t="s">
        <v>185</v>
      </c>
    </row>
    <row r="13" spans="1:17">
      <c r="C13" s="170" t="s">
        <v>186</v>
      </c>
      <c r="D13" s="170"/>
      <c r="E13" s="170"/>
      <c r="F13" s="170" t="s">
        <v>219</v>
      </c>
      <c r="G13" s="170"/>
      <c r="H13" s="170"/>
      <c r="I13" s="170"/>
      <c r="J13" s="170"/>
      <c r="K13" s="170"/>
      <c r="L13" s="170"/>
    </row>
    <row r="14" spans="1:17" ht="54">
      <c r="C14" s="98" t="s">
        <v>187</v>
      </c>
      <c r="D14" s="98">
        <v>2014</v>
      </c>
      <c r="E14" s="98">
        <v>2015</v>
      </c>
      <c r="F14" s="98">
        <v>2016</v>
      </c>
      <c r="G14" s="98">
        <v>2017</v>
      </c>
      <c r="H14" s="98" t="s">
        <v>220</v>
      </c>
      <c r="I14" s="98">
        <v>2019</v>
      </c>
      <c r="J14" s="98">
        <v>2020</v>
      </c>
      <c r="K14" s="98">
        <v>2021</v>
      </c>
      <c r="L14" s="98">
        <v>2022</v>
      </c>
    </row>
    <row r="15" spans="1:17">
      <c r="B15" s="36" t="s">
        <v>503</v>
      </c>
      <c r="C15" s="28">
        <v>4006990.75</v>
      </c>
      <c r="D15" s="28">
        <v>85648927.659999996</v>
      </c>
      <c r="E15" s="28">
        <v>65640112.890000001</v>
      </c>
      <c r="F15" s="28">
        <v>643437.52827777725</v>
      </c>
      <c r="G15" s="28">
        <v>0</v>
      </c>
      <c r="H15" s="28">
        <v>0</v>
      </c>
      <c r="I15" s="28">
        <v>0</v>
      </c>
      <c r="J15" s="28">
        <v>0</v>
      </c>
      <c r="K15" s="28">
        <v>0</v>
      </c>
      <c r="L15" s="28">
        <v>0</v>
      </c>
    </row>
    <row r="16" spans="1:17" ht="18.75">
      <c r="B16" s="36" t="s">
        <v>521</v>
      </c>
      <c r="C16" s="28">
        <v>0</v>
      </c>
      <c r="D16" s="28">
        <v>0</v>
      </c>
      <c r="E16" s="28">
        <v>6392032.4512848351</v>
      </c>
      <c r="F16" s="28">
        <v>92414222.78365016</v>
      </c>
      <c r="G16" s="28">
        <v>43063099.490152895</v>
      </c>
      <c r="H16" s="28">
        <v>0</v>
      </c>
      <c r="I16" s="28">
        <v>0</v>
      </c>
      <c r="J16" s="28">
        <v>0</v>
      </c>
      <c r="K16" s="28">
        <v>0</v>
      </c>
      <c r="L16" s="28">
        <v>0</v>
      </c>
      <c r="P16" s="17" t="s">
        <v>9</v>
      </c>
      <c r="Q16" s="101" t="e">
        <f>COUNTA(B15:B27)-#REF!</f>
        <v>#REF!</v>
      </c>
    </row>
    <row r="17" spans="2:13">
      <c r="B17" s="36" t="s">
        <v>379</v>
      </c>
      <c r="C17" s="28">
        <v>0</v>
      </c>
      <c r="D17" s="28">
        <v>0</v>
      </c>
      <c r="E17" s="28">
        <v>0</v>
      </c>
      <c r="F17" s="28">
        <v>0</v>
      </c>
      <c r="G17" s="28">
        <v>0</v>
      </c>
      <c r="H17" s="28">
        <v>16439771.14129336</v>
      </c>
      <c r="I17" s="28">
        <v>29960486.780455746</v>
      </c>
      <c r="J17" s="28">
        <v>50436222.800362028</v>
      </c>
      <c r="K17" s="28">
        <v>0</v>
      </c>
      <c r="L17" s="28">
        <v>0</v>
      </c>
    </row>
    <row r="18" spans="2:13">
      <c r="B18" s="36" t="s">
        <v>403</v>
      </c>
      <c r="C18" s="28">
        <v>8134553.96</v>
      </c>
      <c r="D18" s="28">
        <v>26606375.390000001</v>
      </c>
      <c r="E18" s="28">
        <v>2492547.9799999995</v>
      </c>
      <c r="F18" s="28">
        <v>888.64201851852158</v>
      </c>
      <c r="G18" s="28">
        <v>0</v>
      </c>
      <c r="H18" s="28">
        <v>0</v>
      </c>
      <c r="I18" s="28">
        <v>0</v>
      </c>
      <c r="J18" s="28">
        <v>0</v>
      </c>
      <c r="K18" s="28">
        <v>0</v>
      </c>
      <c r="L18" s="28">
        <v>0</v>
      </c>
    </row>
    <row r="19" spans="2:13">
      <c r="B19" s="36" t="s">
        <v>249</v>
      </c>
      <c r="C19" s="28">
        <v>0</v>
      </c>
      <c r="D19" s="28">
        <v>0</v>
      </c>
      <c r="E19" s="28">
        <v>0</v>
      </c>
      <c r="F19" s="28">
        <v>0</v>
      </c>
      <c r="G19" s="28">
        <v>9267887.2827350423</v>
      </c>
      <c r="H19" s="28">
        <v>17176915.823689654</v>
      </c>
      <c r="I19" s="28">
        <v>0</v>
      </c>
      <c r="J19" s="28">
        <v>0</v>
      </c>
      <c r="K19" s="28">
        <v>0</v>
      </c>
      <c r="L19" s="28">
        <v>0</v>
      </c>
    </row>
    <row r="20" spans="2:13">
      <c r="B20" s="36" t="s">
        <v>380</v>
      </c>
      <c r="C20" s="28">
        <v>0</v>
      </c>
      <c r="D20" s="28">
        <v>0</v>
      </c>
      <c r="E20" s="28">
        <v>0</v>
      </c>
      <c r="F20" s="28">
        <v>0</v>
      </c>
      <c r="G20" s="28">
        <v>0</v>
      </c>
      <c r="H20" s="28">
        <v>7277668.4555177763</v>
      </c>
      <c r="I20" s="28">
        <v>12494032.345338024</v>
      </c>
      <c r="J20" s="28">
        <v>6381927.8452553088</v>
      </c>
      <c r="K20" s="28">
        <v>0</v>
      </c>
      <c r="L20" s="28">
        <v>0</v>
      </c>
    </row>
    <row r="21" spans="2:13">
      <c r="B21" s="36" t="s">
        <v>376</v>
      </c>
      <c r="C21" s="28">
        <v>0</v>
      </c>
      <c r="D21" s="28">
        <v>0</v>
      </c>
      <c r="E21" s="28">
        <v>0</v>
      </c>
      <c r="F21" s="28">
        <v>0</v>
      </c>
      <c r="G21" s="28">
        <v>0</v>
      </c>
      <c r="H21" s="28">
        <v>0</v>
      </c>
      <c r="I21" s="130">
        <v>2600000</v>
      </c>
      <c r="J21" s="130">
        <v>900000</v>
      </c>
      <c r="K21" s="28">
        <v>0</v>
      </c>
      <c r="L21" s="28">
        <v>0</v>
      </c>
    </row>
    <row r="22" spans="2:13">
      <c r="B22" s="36" t="s">
        <v>381</v>
      </c>
      <c r="C22" s="28">
        <v>0</v>
      </c>
      <c r="D22" s="28">
        <v>0</v>
      </c>
      <c r="E22" s="28">
        <v>0</v>
      </c>
      <c r="F22" s="28">
        <v>0</v>
      </c>
      <c r="G22" s="28">
        <v>0</v>
      </c>
      <c r="H22" s="28">
        <v>0</v>
      </c>
      <c r="I22" s="28">
        <v>1696263.7392129633</v>
      </c>
      <c r="J22" s="28">
        <v>2024314.7222314822</v>
      </c>
      <c r="K22" s="28">
        <v>0</v>
      </c>
      <c r="L22" s="28">
        <v>0</v>
      </c>
    </row>
    <row r="23" spans="2:13">
      <c r="B23" s="36" t="s">
        <v>377</v>
      </c>
      <c r="C23" s="28">
        <v>0</v>
      </c>
      <c r="D23" s="28">
        <v>0</v>
      </c>
      <c r="E23" s="28">
        <v>0</v>
      </c>
      <c r="F23" s="28">
        <v>0</v>
      </c>
      <c r="G23" s="28">
        <v>0</v>
      </c>
      <c r="H23" s="28">
        <v>2025261.4568655561</v>
      </c>
      <c r="I23" s="28">
        <v>0</v>
      </c>
      <c r="J23" s="28">
        <v>0</v>
      </c>
      <c r="K23" s="28">
        <v>0</v>
      </c>
      <c r="L23" s="28">
        <v>0</v>
      </c>
    </row>
    <row r="24" spans="2:13">
      <c r="B24" s="36" t="s">
        <v>378</v>
      </c>
      <c r="C24" s="28">
        <v>0</v>
      </c>
      <c r="D24" s="28">
        <v>0</v>
      </c>
      <c r="E24" s="28">
        <v>0</v>
      </c>
      <c r="F24" s="28">
        <v>0</v>
      </c>
      <c r="G24" s="28">
        <v>0</v>
      </c>
      <c r="H24" s="28">
        <v>1467750.2936824448</v>
      </c>
      <c r="I24" s="28">
        <v>0</v>
      </c>
      <c r="J24" s="28">
        <v>0</v>
      </c>
      <c r="K24" s="28">
        <v>0</v>
      </c>
      <c r="L24" s="28">
        <v>0</v>
      </c>
    </row>
    <row r="25" spans="2:13">
      <c r="B25" s="36" t="s">
        <v>513</v>
      </c>
      <c r="C25" s="28">
        <v>116664.37</v>
      </c>
      <c r="D25" s="28">
        <v>121805.28</v>
      </c>
      <c r="E25" s="28">
        <v>59020.54</v>
      </c>
      <c r="F25" s="28">
        <v>-2979.3671851851855</v>
      </c>
      <c r="G25" s="28">
        <v>0</v>
      </c>
      <c r="H25" s="28">
        <v>0</v>
      </c>
      <c r="I25" s="28">
        <v>0</v>
      </c>
      <c r="J25" s="28">
        <v>0</v>
      </c>
      <c r="K25" s="28">
        <v>0</v>
      </c>
      <c r="L25" s="28">
        <v>0</v>
      </c>
    </row>
    <row r="26" spans="2:13">
      <c r="B26" s="36" t="s">
        <v>514</v>
      </c>
      <c r="C26" s="28">
        <v>51715.09</v>
      </c>
      <c r="D26" s="28">
        <v>38571.050000000003</v>
      </c>
      <c r="E26" s="28">
        <v>5019.9499999999989</v>
      </c>
      <c r="F26" s="28">
        <v>4081.3088148148154</v>
      </c>
      <c r="G26" s="28">
        <v>0</v>
      </c>
      <c r="H26" s="28">
        <v>0</v>
      </c>
      <c r="I26" s="28">
        <v>0</v>
      </c>
      <c r="J26" s="28">
        <v>0</v>
      </c>
      <c r="K26" s="28">
        <v>0</v>
      </c>
      <c r="L26" s="28">
        <v>0</v>
      </c>
    </row>
    <row r="27" spans="2:13">
      <c r="B27" s="36" t="s">
        <v>402</v>
      </c>
      <c r="C27" s="28">
        <v>0</v>
      </c>
      <c r="D27" s="28">
        <v>0</v>
      </c>
      <c r="E27" s="28">
        <v>0</v>
      </c>
      <c r="F27" s="28">
        <v>0</v>
      </c>
      <c r="G27" s="28">
        <v>0</v>
      </c>
      <c r="H27" s="28">
        <v>0</v>
      </c>
      <c r="I27" s="28">
        <v>0</v>
      </c>
      <c r="J27" s="28">
        <v>0</v>
      </c>
      <c r="K27" s="28">
        <v>0</v>
      </c>
      <c r="L27" s="28">
        <v>0</v>
      </c>
    </row>
    <row r="29" spans="2:13">
      <c r="B29" s="34" t="s">
        <v>12</v>
      </c>
      <c r="C29" s="34">
        <f t="shared" ref="C29:L29" si="0">SUM(C15:C28)</f>
        <v>12309924.17</v>
      </c>
      <c r="D29" s="34">
        <f t="shared" si="0"/>
        <v>112415679.38</v>
      </c>
      <c r="E29" s="34">
        <f t="shared" si="0"/>
        <v>74588733.811284855</v>
      </c>
      <c r="F29" s="34">
        <f t="shared" si="0"/>
        <v>93059650.895576075</v>
      </c>
      <c r="G29" s="34">
        <f t="shared" si="0"/>
        <v>52330986.772887938</v>
      </c>
      <c r="H29" s="34">
        <f t="shared" si="0"/>
        <v>44387367.17104879</v>
      </c>
      <c r="I29" s="34">
        <f t="shared" si="0"/>
        <v>46750782.86500673</v>
      </c>
      <c r="J29" s="34">
        <f t="shared" si="0"/>
        <v>59742465.367848821</v>
      </c>
      <c r="K29" s="34">
        <f t="shared" si="0"/>
        <v>0</v>
      </c>
      <c r="L29" s="34">
        <f t="shared" si="0"/>
        <v>0</v>
      </c>
    </row>
    <row r="30" spans="2:13" ht="18.75">
      <c r="B30" s="17" t="s">
        <v>9</v>
      </c>
      <c r="C30" s="93">
        <f>'1.3 Output│Tables'!C34*1000000</f>
        <v>12309924.17</v>
      </c>
      <c r="D30" s="93">
        <f>'1.3 Output│Tables'!D34*1000000</f>
        <v>112415679.38</v>
      </c>
      <c r="E30" s="93">
        <f>'1.3 Output│Tables'!E34*1000000</f>
        <v>74588733.811284855</v>
      </c>
      <c r="F30" s="93">
        <f>'1.3 Output│Tables'!F34*1000000*(1+'3.2 Input│Other'!$J$24)</f>
        <v>93330759.726624563</v>
      </c>
      <c r="G30" s="93">
        <f>'1.3 Output│Tables'!G34*1000000</f>
        <v>52330986.772887938</v>
      </c>
      <c r="H30" s="93">
        <f>'1.3 Output│Tables'!N34*1000000</f>
        <v>44387367.171048798</v>
      </c>
      <c r="I30" s="93">
        <f>'1.3 Output│Tables'!O34*1000000</f>
        <v>46837160.642784514</v>
      </c>
      <c r="J30" s="93">
        <f>'1.3 Output│Tables'!P34*1000000</f>
        <v>59772365.367848821</v>
      </c>
      <c r="K30" s="93">
        <f>'1.3 Output│Tables'!Q34*1000000</f>
        <v>0</v>
      </c>
      <c r="L30" s="93">
        <f>'1.3 Output│Tables'!R34*1000000</f>
        <v>0</v>
      </c>
      <c r="M30" s="96"/>
    </row>
    <row r="31" spans="2:13" ht="18.75">
      <c r="B31" s="17"/>
      <c r="C31" s="93">
        <f>C29-C30</f>
        <v>0</v>
      </c>
      <c r="D31" s="93">
        <f t="shared" ref="D31:J31" si="1">D29-D30</f>
        <v>0</v>
      </c>
      <c r="E31" s="93">
        <f t="shared" si="1"/>
        <v>0</v>
      </c>
      <c r="F31" s="93">
        <f t="shared" si="1"/>
        <v>-271108.83104848862</v>
      </c>
      <c r="G31" s="93">
        <f t="shared" si="1"/>
        <v>0</v>
      </c>
      <c r="H31" s="93">
        <f t="shared" si="1"/>
        <v>0</v>
      </c>
      <c r="I31" s="93">
        <f t="shared" si="1"/>
        <v>-86377.777777783573</v>
      </c>
      <c r="J31" s="93">
        <f t="shared" si="1"/>
        <v>-29900</v>
      </c>
      <c r="K31" s="93">
        <f>K29-K30</f>
        <v>0</v>
      </c>
      <c r="L31" s="93">
        <f>L29-L30</f>
        <v>0</v>
      </c>
    </row>
    <row r="32" spans="2:13">
      <c r="C32" s="48"/>
      <c r="D32" s="48"/>
      <c r="E32" s="48"/>
      <c r="F32" s="48"/>
      <c r="G32" s="48"/>
      <c r="H32" s="48"/>
      <c r="I32" s="48"/>
      <c r="J32" s="48"/>
    </row>
    <row r="33" spans="1:17">
      <c r="B33" s="62" t="s">
        <v>188</v>
      </c>
    </row>
    <row r="34" spans="1:17">
      <c r="C34" s="170" t="s">
        <v>186</v>
      </c>
      <c r="D34" s="170"/>
      <c r="E34" s="170"/>
      <c r="F34" s="170" t="s">
        <v>219</v>
      </c>
      <c r="G34" s="170"/>
      <c r="H34" s="170"/>
      <c r="I34" s="170"/>
      <c r="J34" s="170"/>
      <c r="K34" s="170"/>
      <c r="L34" s="170"/>
    </row>
    <row r="35" spans="1:17">
      <c r="C35" s="4" t="s">
        <v>187</v>
      </c>
      <c r="D35" s="4">
        <v>2014</v>
      </c>
      <c r="E35" s="4">
        <v>2015</v>
      </c>
      <c r="F35" s="4">
        <v>2016</v>
      </c>
      <c r="G35" s="4">
        <v>2017</v>
      </c>
      <c r="H35" s="4" t="s">
        <v>220</v>
      </c>
      <c r="I35" s="4">
        <v>2019</v>
      </c>
      <c r="J35" s="4">
        <v>2020</v>
      </c>
      <c r="K35" s="4">
        <v>2021</v>
      </c>
      <c r="L35" s="4">
        <v>2022</v>
      </c>
      <c r="M35" s="4" t="s">
        <v>12</v>
      </c>
      <c r="N35" s="62" t="s">
        <v>204</v>
      </c>
    </row>
    <row r="36" spans="1:17" ht="18.75">
      <c r="B36" s="28" t="s">
        <v>430</v>
      </c>
      <c r="C36" s="28">
        <v>479498.95999999996</v>
      </c>
      <c r="D36" s="28">
        <v>2616566.96</v>
      </c>
      <c r="E36" s="28">
        <v>7811136.25</v>
      </c>
      <c r="F36" s="28">
        <v>760192.03444444493</v>
      </c>
      <c r="G36" s="28">
        <v>0</v>
      </c>
      <c r="H36" s="28">
        <v>0</v>
      </c>
      <c r="I36" s="28">
        <v>0</v>
      </c>
      <c r="J36" s="28">
        <v>0</v>
      </c>
      <c r="K36" s="28">
        <v>0</v>
      </c>
      <c r="L36" s="28">
        <v>0</v>
      </c>
      <c r="M36" s="34">
        <f t="shared" ref="M36:M67" si="2">SUM(C36:L36)</f>
        <v>11667394.204444446</v>
      </c>
      <c r="N36" s="22">
        <f>SUM($M$36:M36)/SUM($M$36:$M$168)</f>
        <v>0.1390586896016523</v>
      </c>
      <c r="P36" s="17" t="s">
        <v>9</v>
      </c>
      <c r="Q36" s="101" t="e">
        <f>COUNTA(B36:B168)-#REF!</f>
        <v>#REF!</v>
      </c>
    </row>
    <row r="37" spans="1:17">
      <c r="B37" s="28" t="s">
        <v>276</v>
      </c>
      <c r="C37" s="28">
        <v>0</v>
      </c>
      <c r="D37" s="28">
        <v>0</v>
      </c>
      <c r="E37" s="28">
        <v>0</v>
      </c>
      <c r="F37" s="28">
        <v>0</v>
      </c>
      <c r="G37" s="28">
        <v>0</v>
      </c>
      <c r="H37" s="130"/>
      <c r="I37" s="130"/>
      <c r="J37" s="28">
        <v>0</v>
      </c>
      <c r="K37" s="28">
        <v>0</v>
      </c>
      <c r="L37" s="28">
        <v>0</v>
      </c>
      <c r="M37" s="34">
        <f t="shared" si="2"/>
        <v>0</v>
      </c>
      <c r="N37" s="22">
        <f>SUM($M$36:M37)/SUM($M$36:$M$168)</f>
        <v>0.1390586896016523</v>
      </c>
    </row>
    <row r="38" spans="1:17">
      <c r="B38" s="28" t="s">
        <v>501</v>
      </c>
      <c r="C38" s="28">
        <v>27089.84</v>
      </c>
      <c r="D38" s="28">
        <v>889622.64999999991</v>
      </c>
      <c r="E38" s="28">
        <v>5007242.5399999991</v>
      </c>
      <c r="F38" s="28">
        <v>3314651.9393148157</v>
      </c>
      <c r="G38" s="28">
        <v>0</v>
      </c>
      <c r="H38" s="28">
        <v>0</v>
      </c>
      <c r="I38" s="28">
        <v>0</v>
      </c>
      <c r="J38" s="28">
        <v>0</v>
      </c>
      <c r="K38" s="28">
        <v>0</v>
      </c>
      <c r="L38" s="28">
        <v>0</v>
      </c>
      <c r="M38" s="34">
        <f t="shared" si="2"/>
        <v>9238606.9693148155</v>
      </c>
      <c r="N38" s="22">
        <f>SUM($M$36:M38)/SUM($M$36:$M$168)</f>
        <v>0.24916970122824394</v>
      </c>
    </row>
    <row r="39" spans="1:17">
      <c r="B39" s="28" t="s">
        <v>278</v>
      </c>
      <c r="C39" s="28">
        <v>0</v>
      </c>
      <c r="D39" s="28">
        <v>0</v>
      </c>
      <c r="E39" s="28">
        <v>0</v>
      </c>
      <c r="F39" s="28">
        <v>0</v>
      </c>
      <c r="G39" s="28">
        <v>0</v>
      </c>
      <c r="H39" s="130"/>
      <c r="I39" s="130"/>
      <c r="J39" s="28">
        <v>0</v>
      </c>
      <c r="K39" s="28">
        <v>0</v>
      </c>
      <c r="L39" s="28">
        <v>0</v>
      </c>
      <c r="M39" s="34">
        <f t="shared" si="2"/>
        <v>0</v>
      </c>
      <c r="N39" s="22">
        <f>SUM($M$36:M39)/SUM($M$36:$M$168)</f>
        <v>0.24916970122824394</v>
      </c>
    </row>
    <row r="40" spans="1:17">
      <c r="B40" s="28" t="s">
        <v>254</v>
      </c>
      <c r="C40" s="28">
        <v>0</v>
      </c>
      <c r="D40" s="28">
        <v>0</v>
      </c>
      <c r="E40" s="28">
        <v>0</v>
      </c>
      <c r="F40" s="28">
        <v>0</v>
      </c>
      <c r="G40" s="28">
        <v>0</v>
      </c>
      <c r="H40" s="28">
        <v>0</v>
      </c>
      <c r="I40" s="28">
        <v>0</v>
      </c>
      <c r="J40" s="28">
        <v>2373685.7636351855</v>
      </c>
      <c r="K40" s="28">
        <v>2373685.7636351855</v>
      </c>
      <c r="L40" s="28">
        <v>2373685.7636351855</v>
      </c>
      <c r="M40" s="34">
        <f t="shared" si="2"/>
        <v>7121057.2909055566</v>
      </c>
      <c r="N40" s="22">
        <f>SUM($M$36:M40)/SUM($M$36:$M$168)</f>
        <v>0.33404254242138764</v>
      </c>
    </row>
    <row r="41" spans="1:17">
      <c r="B41" s="28" t="s">
        <v>274</v>
      </c>
      <c r="C41" s="28">
        <v>0</v>
      </c>
      <c r="D41" s="28">
        <v>0</v>
      </c>
      <c r="E41" s="28">
        <v>0</v>
      </c>
      <c r="F41" s="28">
        <v>0</v>
      </c>
      <c r="G41" s="28">
        <v>0</v>
      </c>
      <c r="H41" s="130"/>
      <c r="I41" s="130"/>
      <c r="J41" s="28">
        <v>0</v>
      </c>
      <c r="K41" s="28">
        <v>0</v>
      </c>
      <c r="L41" s="28">
        <v>0</v>
      </c>
      <c r="M41" s="34">
        <f t="shared" si="2"/>
        <v>0</v>
      </c>
      <c r="N41" s="22">
        <f>SUM($M$36:M41)/SUM($M$36:$M$168)</f>
        <v>0.33404254242138764</v>
      </c>
    </row>
    <row r="42" spans="1:17">
      <c r="B42" s="28" t="s">
        <v>282</v>
      </c>
      <c r="C42" s="28">
        <v>0</v>
      </c>
      <c r="D42" s="28">
        <v>0</v>
      </c>
      <c r="E42" s="28">
        <v>0</v>
      </c>
      <c r="F42" s="28">
        <v>0</v>
      </c>
      <c r="G42" s="28">
        <v>0</v>
      </c>
      <c r="H42" s="28">
        <v>0</v>
      </c>
      <c r="I42" s="28">
        <v>0</v>
      </c>
      <c r="J42" s="28">
        <v>0</v>
      </c>
      <c r="K42" s="130"/>
      <c r="L42" s="130"/>
      <c r="M42" s="34">
        <f t="shared" si="2"/>
        <v>0</v>
      </c>
      <c r="N42" s="22">
        <f>SUM($M$36:M42)/SUM($M$36:$M$168)</f>
        <v>0.33404254242138764</v>
      </c>
    </row>
    <row r="43" spans="1:17">
      <c r="B43" s="28" t="s">
        <v>360</v>
      </c>
      <c r="C43" s="28">
        <v>0</v>
      </c>
      <c r="D43" s="28">
        <v>0</v>
      </c>
      <c r="E43" s="28">
        <v>0</v>
      </c>
      <c r="F43" s="28">
        <v>0</v>
      </c>
      <c r="G43" s="28">
        <v>0</v>
      </c>
      <c r="H43" s="28">
        <v>0</v>
      </c>
      <c r="I43" s="28">
        <v>0</v>
      </c>
      <c r="J43" s="28">
        <v>0</v>
      </c>
      <c r="K43" s="130"/>
      <c r="L43" s="130"/>
      <c r="M43" s="34">
        <f t="shared" si="2"/>
        <v>0</v>
      </c>
      <c r="N43" s="22">
        <f>SUM($M$36:M43)/SUM($M$36:$M$168)</f>
        <v>0.33404254242138764</v>
      </c>
    </row>
    <row r="44" spans="1:17">
      <c r="B44" s="28" t="s">
        <v>468</v>
      </c>
      <c r="C44" s="28">
        <v>0</v>
      </c>
      <c r="D44" s="28">
        <v>0</v>
      </c>
      <c r="E44" s="28">
        <v>0</v>
      </c>
      <c r="F44" s="28">
        <v>0</v>
      </c>
      <c r="G44" s="130"/>
      <c r="H44" s="28">
        <v>0</v>
      </c>
      <c r="I44" s="28">
        <v>0</v>
      </c>
      <c r="J44" s="28">
        <v>0</v>
      </c>
      <c r="K44" s="28">
        <v>0</v>
      </c>
      <c r="L44" s="28">
        <v>0</v>
      </c>
      <c r="M44" s="34">
        <f t="shared" si="2"/>
        <v>0</v>
      </c>
      <c r="N44" s="22">
        <f>SUM($M$36:M44)/SUM($M$36:$M$168)</f>
        <v>0.33404254242138764</v>
      </c>
    </row>
    <row r="45" spans="1:17">
      <c r="A45" s="105"/>
      <c r="B45" s="28" t="s">
        <v>324</v>
      </c>
      <c r="C45" s="28">
        <v>0</v>
      </c>
      <c r="D45" s="28">
        <v>0</v>
      </c>
      <c r="E45" s="28">
        <v>0</v>
      </c>
      <c r="F45" s="28">
        <v>0</v>
      </c>
      <c r="G45" s="28">
        <v>0</v>
      </c>
      <c r="H45" s="28">
        <v>0</v>
      </c>
      <c r="I45" s="28">
        <v>0</v>
      </c>
      <c r="J45" s="28">
        <v>0</v>
      </c>
      <c r="K45" s="28">
        <v>0</v>
      </c>
      <c r="L45" s="28">
        <v>2460022.4290133342</v>
      </c>
      <c r="M45" s="34">
        <f t="shared" si="2"/>
        <v>2460022.4290133342</v>
      </c>
      <c r="N45" s="22">
        <f>SUM($M$36:M45)/SUM($M$36:$M$168)</f>
        <v>0.36336249933507087</v>
      </c>
    </row>
    <row r="46" spans="1:17">
      <c r="B46" s="28" t="s">
        <v>356</v>
      </c>
      <c r="C46" s="28">
        <v>0</v>
      </c>
      <c r="D46" s="28">
        <v>0</v>
      </c>
      <c r="E46" s="28">
        <v>0</v>
      </c>
      <c r="F46" s="28">
        <v>0</v>
      </c>
      <c r="G46" s="28">
        <v>0</v>
      </c>
      <c r="H46" s="28">
        <v>0</v>
      </c>
      <c r="I46" s="130"/>
      <c r="J46" s="130"/>
      <c r="K46" s="28">
        <v>0</v>
      </c>
      <c r="L46" s="28">
        <v>0</v>
      </c>
      <c r="M46" s="34">
        <f t="shared" si="2"/>
        <v>0</v>
      </c>
      <c r="N46" s="22">
        <f>SUM($M$36:M46)/SUM($M$36:$M$168)</f>
        <v>0.36336249933507087</v>
      </c>
    </row>
    <row r="47" spans="1:17">
      <c r="B47" s="28" t="s">
        <v>312</v>
      </c>
      <c r="C47" s="28">
        <v>0</v>
      </c>
      <c r="D47" s="28">
        <v>0</v>
      </c>
      <c r="E47" s="28">
        <v>0</v>
      </c>
      <c r="F47" s="28">
        <v>0</v>
      </c>
      <c r="G47" s="28">
        <v>0</v>
      </c>
      <c r="H47" s="28">
        <v>988494.44551111152</v>
      </c>
      <c r="I47" s="28">
        <v>988494.44551111152</v>
      </c>
      <c r="J47" s="28">
        <v>0</v>
      </c>
      <c r="K47" s="28">
        <v>0</v>
      </c>
      <c r="L47" s="28">
        <v>0</v>
      </c>
      <c r="M47" s="34">
        <f t="shared" si="2"/>
        <v>1976988.891022223</v>
      </c>
      <c r="N47" s="22">
        <f>SUM($M$36:M47)/SUM($M$36:$M$168)</f>
        <v>0.38692538576243185</v>
      </c>
    </row>
    <row r="48" spans="1:17">
      <c r="B48" s="28" t="s">
        <v>499</v>
      </c>
      <c r="C48" s="28">
        <v>325106.7200000002</v>
      </c>
      <c r="D48" s="28">
        <v>1640823.98</v>
      </c>
      <c r="E48" s="28">
        <v>0</v>
      </c>
      <c r="F48" s="28">
        <v>0</v>
      </c>
      <c r="G48" s="28">
        <v>0</v>
      </c>
      <c r="H48" s="28">
        <v>0</v>
      </c>
      <c r="I48" s="28">
        <v>0</v>
      </c>
      <c r="J48" s="28">
        <v>0</v>
      </c>
      <c r="K48" s="28">
        <v>0</v>
      </c>
      <c r="L48" s="28">
        <v>0</v>
      </c>
      <c r="M48" s="34">
        <f t="shared" si="2"/>
        <v>1965930.7000000002</v>
      </c>
      <c r="N48" s="22">
        <f>SUM($M$36:M48)/SUM($M$36:$M$168)</f>
        <v>0.41035647433279321</v>
      </c>
    </row>
    <row r="49" spans="2:14">
      <c r="B49" s="28" t="s">
        <v>465</v>
      </c>
      <c r="C49" s="28">
        <v>0</v>
      </c>
      <c r="D49" s="28">
        <v>0</v>
      </c>
      <c r="E49" s="28">
        <v>31113.5</v>
      </c>
      <c r="F49" s="28">
        <v>355269.89548148151</v>
      </c>
      <c r="G49" s="130"/>
      <c r="H49" s="28">
        <v>0</v>
      </c>
      <c r="I49" s="28">
        <v>0</v>
      </c>
      <c r="J49" s="28">
        <v>0</v>
      </c>
      <c r="K49" s="28">
        <v>0</v>
      </c>
      <c r="L49" s="28">
        <v>0</v>
      </c>
      <c r="M49" s="34">
        <f t="shared" si="2"/>
        <v>386383.39548148151</v>
      </c>
      <c r="N49" s="22">
        <f>SUM($M$36:M49)/SUM($M$36:$M$168)</f>
        <v>0.41496161303968843</v>
      </c>
    </row>
    <row r="50" spans="2:14">
      <c r="B50" s="28" t="s">
        <v>370</v>
      </c>
      <c r="C50" s="28">
        <v>0</v>
      </c>
      <c r="D50" s="28">
        <v>0</v>
      </c>
      <c r="E50" s="28">
        <v>0</v>
      </c>
      <c r="F50" s="28">
        <v>0</v>
      </c>
      <c r="G50" s="28">
        <v>0</v>
      </c>
      <c r="H50" s="130"/>
      <c r="I50" s="28">
        <v>0</v>
      </c>
      <c r="J50" s="28">
        <v>0</v>
      </c>
      <c r="K50" s="28">
        <v>0</v>
      </c>
      <c r="L50" s="28">
        <v>0</v>
      </c>
      <c r="M50" s="34">
        <f t="shared" si="2"/>
        <v>0</v>
      </c>
      <c r="N50" s="22">
        <f>SUM($M$36:M50)/SUM($M$36:$M$168)</f>
        <v>0.41496161303968843</v>
      </c>
    </row>
    <row r="51" spans="2:14">
      <c r="B51" s="28" t="s">
        <v>496</v>
      </c>
      <c r="C51" s="28">
        <v>2244.6</v>
      </c>
      <c r="D51" s="28">
        <v>16577.75</v>
      </c>
      <c r="E51" s="28">
        <v>183683.64</v>
      </c>
      <c r="F51" s="28">
        <v>1631331.805388889</v>
      </c>
      <c r="G51" s="28">
        <v>0</v>
      </c>
      <c r="H51" s="28">
        <v>0</v>
      </c>
      <c r="I51" s="28">
        <v>0</v>
      </c>
      <c r="J51" s="28">
        <v>0</v>
      </c>
      <c r="K51" s="28">
        <v>0</v>
      </c>
      <c r="L51" s="28">
        <v>0</v>
      </c>
      <c r="M51" s="34">
        <f t="shared" si="2"/>
        <v>1833837.795388889</v>
      </c>
      <c r="N51" s="22">
        <f>SUM($M$36:M51)/SUM($M$36:$M$168)</f>
        <v>0.436818342683024</v>
      </c>
    </row>
    <row r="52" spans="2:14">
      <c r="B52" s="28" t="s">
        <v>266</v>
      </c>
      <c r="C52" s="28">
        <v>0</v>
      </c>
      <c r="D52" s="28">
        <v>0</v>
      </c>
      <c r="E52" s="28">
        <v>0</v>
      </c>
      <c r="F52" s="28">
        <v>0</v>
      </c>
      <c r="G52" s="28">
        <v>0</v>
      </c>
      <c r="H52" s="28">
        <v>1711368.7420666676</v>
      </c>
      <c r="I52" s="28">
        <v>0</v>
      </c>
      <c r="J52" s="28">
        <v>0</v>
      </c>
      <c r="K52" s="28">
        <v>0</v>
      </c>
      <c r="L52" s="28">
        <v>0</v>
      </c>
      <c r="M52" s="34">
        <f t="shared" si="2"/>
        <v>1711368.7420666676</v>
      </c>
      <c r="N52" s="22">
        <f>SUM($M$36:M52)/SUM($M$36:$M$168)</f>
        <v>0.45721541597350773</v>
      </c>
    </row>
    <row r="53" spans="2:14">
      <c r="B53" s="28" t="s">
        <v>190</v>
      </c>
      <c r="C53" s="28">
        <v>0</v>
      </c>
      <c r="D53" s="28">
        <v>1590</v>
      </c>
      <c r="E53" s="28">
        <v>24041.279999999999</v>
      </c>
      <c r="F53" s="28">
        <v>3764.2919259259288</v>
      </c>
      <c r="G53" s="130"/>
      <c r="H53" s="28">
        <v>0</v>
      </c>
      <c r="I53" s="28">
        <v>0</v>
      </c>
      <c r="J53" s="28">
        <v>0</v>
      </c>
      <c r="K53" s="28">
        <v>0</v>
      </c>
      <c r="L53" s="28">
        <v>0</v>
      </c>
      <c r="M53" s="34">
        <f t="shared" si="2"/>
        <v>29395.571925925928</v>
      </c>
      <c r="N53" s="22">
        <f>SUM($M$36:M53)/SUM($M$36:$M$168)</f>
        <v>0.45756576924352521</v>
      </c>
    </row>
    <row r="54" spans="2:14">
      <c r="B54" s="28" t="s">
        <v>308</v>
      </c>
      <c r="C54" s="28">
        <v>18725</v>
      </c>
      <c r="D54" s="28">
        <v>98704</v>
      </c>
      <c r="E54" s="28">
        <v>20000</v>
      </c>
      <c r="F54" s="28">
        <v>90964.074074074088</v>
      </c>
      <c r="G54" s="28">
        <v>50000</v>
      </c>
      <c r="H54" s="28">
        <v>240187.36742400011</v>
      </c>
      <c r="I54" s="28">
        <v>240187.36742400011</v>
      </c>
      <c r="J54" s="28">
        <v>240187.36742400011</v>
      </c>
      <c r="K54" s="28">
        <v>240187.36742400011</v>
      </c>
      <c r="L54" s="28">
        <v>240187.36742400011</v>
      </c>
      <c r="M54" s="34">
        <f t="shared" si="2"/>
        <v>1479329.9111940744</v>
      </c>
      <c r="N54" s="22">
        <f>SUM($M$36:M54)/SUM($M$36:$M$168)</f>
        <v>0.47519727078830148</v>
      </c>
    </row>
    <row r="55" spans="2:14">
      <c r="B55" s="28" t="s">
        <v>334</v>
      </c>
      <c r="C55" s="28">
        <v>0</v>
      </c>
      <c r="D55" s="28">
        <v>0</v>
      </c>
      <c r="E55" s="28">
        <v>0</v>
      </c>
      <c r="F55" s="28">
        <v>0</v>
      </c>
      <c r="G55" s="28">
        <v>0</v>
      </c>
      <c r="H55" s="28">
        <v>0</v>
      </c>
      <c r="I55" s="28">
        <v>0</v>
      </c>
      <c r="J55" s="28">
        <v>0</v>
      </c>
      <c r="K55" s="28">
        <v>1426531.7343288893</v>
      </c>
      <c r="L55" s="28">
        <v>0</v>
      </c>
      <c r="M55" s="34">
        <f t="shared" si="2"/>
        <v>1426531.7343288893</v>
      </c>
      <c r="N55" s="22">
        <f>SUM($M$36:M55)/SUM($M$36:$M$168)</f>
        <v>0.49219949340758884</v>
      </c>
    </row>
    <row r="56" spans="2:14">
      <c r="B56" s="28" t="s">
        <v>322</v>
      </c>
      <c r="C56" s="28">
        <v>0</v>
      </c>
      <c r="D56" s="28">
        <v>0</v>
      </c>
      <c r="E56" s="28">
        <v>0</v>
      </c>
      <c r="F56" s="28">
        <v>0</v>
      </c>
      <c r="G56" s="28">
        <v>0</v>
      </c>
      <c r="H56" s="28">
        <v>0</v>
      </c>
      <c r="I56" s="28">
        <v>0</v>
      </c>
      <c r="J56" s="28">
        <v>0</v>
      </c>
      <c r="K56" s="28">
        <v>1423541.5065600001</v>
      </c>
      <c r="L56" s="28">
        <v>0</v>
      </c>
      <c r="M56" s="34">
        <f t="shared" si="2"/>
        <v>1423541.5065600001</v>
      </c>
      <c r="N56" s="22">
        <f>SUM($M$36:M56)/SUM($M$36:$M$168)</f>
        <v>0.50916607677891168</v>
      </c>
    </row>
    <row r="57" spans="2:14">
      <c r="B57" s="28" t="s">
        <v>311</v>
      </c>
      <c r="C57" s="28">
        <v>10313.6</v>
      </c>
      <c r="D57" s="28">
        <v>32182.300000000003</v>
      </c>
      <c r="E57" s="28">
        <v>134741.20000000001</v>
      </c>
      <c r="F57" s="28">
        <v>165095.9046666667</v>
      </c>
      <c r="G57" s="28">
        <v>100000</v>
      </c>
      <c r="H57" s="28">
        <v>183913.55555555565</v>
      </c>
      <c r="I57" s="28">
        <v>183913.55555555565</v>
      </c>
      <c r="J57" s="28">
        <v>183913.55555555565</v>
      </c>
      <c r="K57" s="28">
        <v>183913.55555555565</v>
      </c>
      <c r="L57" s="28">
        <v>183913.55555555565</v>
      </c>
      <c r="M57" s="34">
        <f t="shared" si="2"/>
        <v>1361900.782444445</v>
      </c>
      <c r="N57" s="22">
        <f>SUM($M$36:M57)/SUM($M$36:$M$168)</f>
        <v>0.52539799067979343</v>
      </c>
    </row>
    <row r="58" spans="2:14">
      <c r="B58" s="28" t="s">
        <v>296</v>
      </c>
      <c r="C58" s="28">
        <v>0</v>
      </c>
      <c r="D58" s="28">
        <v>0</v>
      </c>
      <c r="E58" s="28">
        <v>0</v>
      </c>
      <c r="F58" s="28">
        <v>0</v>
      </c>
      <c r="G58" s="28">
        <v>0</v>
      </c>
      <c r="H58" s="28">
        <v>266373.61535020894</v>
      </c>
      <c r="I58" s="28">
        <v>266373.61535020894</v>
      </c>
      <c r="J58" s="28">
        <v>266373.61535020894</v>
      </c>
      <c r="K58" s="28">
        <v>266373.61535020894</v>
      </c>
      <c r="L58" s="28">
        <v>266373.61535020894</v>
      </c>
      <c r="M58" s="34">
        <f t="shared" si="2"/>
        <v>1331868.0767510447</v>
      </c>
      <c r="N58" s="22">
        <f>SUM($M$36:M58)/SUM($M$36:$M$168)</f>
        <v>0.54127195758533631</v>
      </c>
    </row>
    <row r="59" spans="2:14">
      <c r="B59" s="28" t="s">
        <v>283</v>
      </c>
      <c r="C59" s="28">
        <v>0</v>
      </c>
      <c r="D59" s="28">
        <v>0</v>
      </c>
      <c r="E59" s="28">
        <v>0</v>
      </c>
      <c r="F59" s="28">
        <v>0</v>
      </c>
      <c r="G59" s="28">
        <v>0</v>
      </c>
      <c r="H59" s="28">
        <v>0</v>
      </c>
      <c r="I59" s="28">
        <v>0</v>
      </c>
      <c r="J59" s="28">
        <v>1212394.8789400004</v>
      </c>
      <c r="K59" s="28">
        <v>0</v>
      </c>
      <c r="L59" s="28">
        <v>0</v>
      </c>
      <c r="M59" s="34">
        <f t="shared" si="2"/>
        <v>1212394.8789400004</v>
      </c>
      <c r="N59" s="22">
        <f>SUM($M$36:M59)/SUM($M$36:$M$168)</f>
        <v>0.55572197446064919</v>
      </c>
    </row>
    <row r="60" spans="2:14">
      <c r="B60" s="28" t="s">
        <v>354</v>
      </c>
      <c r="C60" s="28">
        <v>0</v>
      </c>
      <c r="D60" s="28">
        <v>0</v>
      </c>
      <c r="E60" s="28">
        <v>0</v>
      </c>
      <c r="F60" s="28">
        <v>0</v>
      </c>
      <c r="G60" s="28">
        <v>0</v>
      </c>
      <c r="H60" s="28">
        <v>956271.26140888908</v>
      </c>
      <c r="I60" s="28">
        <v>179900.23114222227</v>
      </c>
      <c r="J60" s="28">
        <v>0</v>
      </c>
      <c r="K60" s="28">
        <v>0</v>
      </c>
      <c r="L60" s="28">
        <v>0</v>
      </c>
      <c r="M60" s="34">
        <f t="shared" si="2"/>
        <v>1136171.4925511114</v>
      </c>
      <c r="N60" s="22">
        <f>SUM($M$36:M60)/SUM($M$36:$M$168)</f>
        <v>0.56926351734061176</v>
      </c>
    </row>
    <row r="61" spans="2:14">
      <c r="B61" s="28" t="s">
        <v>371</v>
      </c>
      <c r="C61" s="28">
        <v>0</v>
      </c>
      <c r="D61" s="28">
        <v>0</v>
      </c>
      <c r="E61" s="28">
        <v>0</v>
      </c>
      <c r="F61" s="28">
        <v>0</v>
      </c>
      <c r="G61" s="28">
        <v>0</v>
      </c>
      <c r="H61" s="28">
        <v>223918.41149555554</v>
      </c>
      <c r="I61" s="28">
        <v>223918.41149555554</v>
      </c>
      <c r="J61" s="28">
        <v>223918.41149555554</v>
      </c>
      <c r="K61" s="28">
        <v>223918.41149555554</v>
      </c>
      <c r="L61" s="28">
        <v>223918.41149555554</v>
      </c>
      <c r="M61" s="34">
        <f t="shared" si="2"/>
        <v>1119592.0574777778</v>
      </c>
      <c r="N61" s="22">
        <f>SUM($M$36:M61)/SUM($M$36:$M$168)</f>
        <v>0.58260745701327421</v>
      </c>
    </row>
    <row r="62" spans="2:14">
      <c r="B62" s="28" t="s">
        <v>253</v>
      </c>
      <c r="C62" s="28">
        <v>0</v>
      </c>
      <c r="D62" s="28">
        <v>0</v>
      </c>
      <c r="E62" s="28">
        <v>0</v>
      </c>
      <c r="F62" s="28">
        <v>0</v>
      </c>
      <c r="G62" s="28">
        <v>0</v>
      </c>
      <c r="H62" s="28">
        <v>0</v>
      </c>
      <c r="I62" s="28">
        <v>0</v>
      </c>
      <c r="J62" s="28">
        <v>1080239.7846933336</v>
      </c>
      <c r="K62" s="28">
        <v>0</v>
      </c>
      <c r="L62" s="28">
        <v>0</v>
      </c>
      <c r="M62" s="34">
        <f t="shared" si="2"/>
        <v>1080239.7846933336</v>
      </c>
      <c r="N62" s="22">
        <f>SUM($M$36:M62)/SUM($M$36:$M$168)</f>
        <v>0.59548237374984969</v>
      </c>
    </row>
    <row r="63" spans="2:14">
      <c r="B63" s="28" t="s">
        <v>326</v>
      </c>
      <c r="C63" s="28">
        <v>0</v>
      </c>
      <c r="D63" s="28">
        <v>0</v>
      </c>
      <c r="E63" s="28">
        <v>0</v>
      </c>
      <c r="F63" s="28">
        <v>0</v>
      </c>
      <c r="G63" s="28">
        <v>0</v>
      </c>
      <c r="H63" s="28">
        <v>0</v>
      </c>
      <c r="I63" s="28">
        <v>0</v>
      </c>
      <c r="J63" s="28">
        <v>0</v>
      </c>
      <c r="K63" s="28">
        <v>1057669.086577778</v>
      </c>
      <c r="L63" s="28">
        <v>0</v>
      </c>
      <c r="M63" s="34">
        <f t="shared" si="2"/>
        <v>1057669.086577778</v>
      </c>
      <c r="N63" s="22">
        <f>SUM($M$36:M63)/SUM($M$36:$M$168)</f>
        <v>0.60808827997316528</v>
      </c>
    </row>
    <row r="64" spans="2:14">
      <c r="B64" s="28" t="s">
        <v>255</v>
      </c>
      <c r="C64" s="28">
        <v>0</v>
      </c>
      <c r="D64" s="28">
        <v>0</v>
      </c>
      <c r="E64" s="28">
        <v>0</v>
      </c>
      <c r="F64" s="28">
        <v>0</v>
      </c>
      <c r="G64" s="28">
        <v>0</v>
      </c>
      <c r="H64" s="28">
        <v>0</v>
      </c>
      <c r="I64" s="28">
        <v>341374.2664755556</v>
      </c>
      <c r="J64" s="28">
        <v>341374.2664755556</v>
      </c>
      <c r="K64" s="28">
        <v>341374.2664755556</v>
      </c>
      <c r="L64" s="28">
        <v>0</v>
      </c>
      <c r="M64" s="34">
        <f t="shared" si="2"/>
        <v>1024122.7994266668</v>
      </c>
      <c r="N64" s="22">
        <f>SUM($M$36:M64)/SUM($M$36:$M$168)</f>
        <v>0.62029436232402979</v>
      </c>
    </row>
    <row r="65" spans="2:14">
      <c r="B65" s="28" t="s">
        <v>271</v>
      </c>
      <c r="C65" s="28">
        <v>0</v>
      </c>
      <c r="D65" s="28">
        <v>0</v>
      </c>
      <c r="E65" s="28">
        <v>0</v>
      </c>
      <c r="F65" s="28">
        <v>0</v>
      </c>
      <c r="G65" s="28">
        <v>0</v>
      </c>
      <c r="H65" s="28">
        <v>1006317.5288444445</v>
      </c>
      <c r="I65" s="28">
        <v>0</v>
      </c>
      <c r="J65" s="28">
        <v>0</v>
      </c>
      <c r="K65" s="28">
        <v>0</v>
      </c>
      <c r="L65" s="28">
        <v>0</v>
      </c>
      <c r="M65" s="34">
        <f t="shared" si="2"/>
        <v>1006317.5288444445</v>
      </c>
      <c r="N65" s="22">
        <f>SUM($M$36:M65)/SUM($M$36:$M$168)</f>
        <v>0.63228823125758959</v>
      </c>
    </row>
    <row r="66" spans="2:14">
      <c r="B66" s="28" t="s">
        <v>259</v>
      </c>
      <c r="C66" s="28">
        <v>0</v>
      </c>
      <c r="D66" s="28">
        <v>0</v>
      </c>
      <c r="E66" s="28">
        <v>0</v>
      </c>
      <c r="F66" s="28">
        <v>0</v>
      </c>
      <c r="G66" s="28">
        <v>0</v>
      </c>
      <c r="H66" s="28">
        <v>0</v>
      </c>
      <c r="I66" s="28">
        <v>0</v>
      </c>
      <c r="J66" s="28">
        <v>931918.23429555586</v>
      </c>
      <c r="K66" s="28">
        <v>0</v>
      </c>
      <c r="L66" s="28">
        <v>0</v>
      </c>
      <c r="M66" s="34">
        <f t="shared" si="2"/>
        <v>931918.23429555586</v>
      </c>
      <c r="N66" s="22">
        <f>SUM($M$36:M66)/SUM($M$36:$M$168)</f>
        <v>0.64339536676756148</v>
      </c>
    </row>
    <row r="67" spans="2:14">
      <c r="B67" s="28" t="s">
        <v>189</v>
      </c>
      <c r="C67" s="28">
        <v>0</v>
      </c>
      <c r="D67" s="28">
        <v>0</v>
      </c>
      <c r="E67" s="28">
        <v>20098.400000000001</v>
      </c>
      <c r="F67" s="28">
        <v>880081.48877777788</v>
      </c>
      <c r="G67" s="28">
        <v>0</v>
      </c>
      <c r="H67" s="28">
        <v>0</v>
      </c>
      <c r="I67" s="28">
        <v>0</v>
      </c>
      <c r="J67" s="28">
        <v>0</v>
      </c>
      <c r="K67" s="28">
        <v>0</v>
      </c>
      <c r="L67" s="28">
        <v>0</v>
      </c>
      <c r="M67" s="34">
        <f t="shared" si="2"/>
        <v>900179.8887777779</v>
      </c>
      <c r="N67" s="22">
        <f>SUM($M$36:M67)/SUM($M$36:$M$168)</f>
        <v>0.65412422648942758</v>
      </c>
    </row>
    <row r="68" spans="2:14">
      <c r="B68" s="28" t="s">
        <v>487</v>
      </c>
      <c r="C68" s="28">
        <v>0</v>
      </c>
      <c r="D68" s="28">
        <v>0</v>
      </c>
      <c r="E68" s="28">
        <v>10038.5</v>
      </c>
      <c r="F68" s="28">
        <v>503749.05440740741</v>
      </c>
      <c r="G68" s="28">
        <v>365000</v>
      </c>
      <c r="H68" s="28">
        <v>0</v>
      </c>
      <c r="I68" s="28">
        <v>0</v>
      </c>
      <c r="J68" s="28">
        <v>0</v>
      </c>
      <c r="K68" s="28">
        <v>0</v>
      </c>
      <c r="L68" s="28">
        <v>0</v>
      </c>
      <c r="M68" s="34">
        <f t="shared" ref="M68:M96" si="3">SUM(C68:L68)</f>
        <v>878787.55440740741</v>
      </c>
      <c r="N68" s="22">
        <f>SUM($M$36:M68)/SUM($M$36:$M$168)</f>
        <v>0.66459812011235708</v>
      </c>
    </row>
    <row r="69" spans="2:14">
      <c r="B69" s="28" t="s">
        <v>367</v>
      </c>
      <c r="C69" s="28">
        <v>0</v>
      </c>
      <c r="D69" s="28">
        <v>0</v>
      </c>
      <c r="E69" s="28">
        <v>0</v>
      </c>
      <c r="F69" s="28">
        <v>0</v>
      </c>
      <c r="G69" s="28">
        <v>0</v>
      </c>
      <c r="H69" s="28">
        <v>170286.42982213336</v>
      </c>
      <c r="I69" s="28">
        <v>170286.42982213336</v>
      </c>
      <c r="J69" s="28">
        <v>170286.42982213336</v>
      </c>
      <c r="K69" s="28">
        <v>170286.42982213336</v>
      </c>
      <c r="L69" s="28">
        <v>170286.42982213336</v>
      </c>
      <c r="M69" s="34">
        <f t="shared" si="3"/>
        <v>851432.14911066683</v>
      </c>
      <c r="N69" s="22">
        <f>SUM($M$36:M69)/SUM($M$36:$M$168)</f>
        <v>0.67474597634018108</v>
      </c>
    </row>
    <row r="70" spans="2:14">
      <c r="B70" s="28" t="s">
        <v>305</v>
      </c>
      <c r="C70" s="28">
        <v>0</v>
      </c>
      <c r="D70" s="28">
        <v>0</v>
      </c>
      <c r="E70" s="28">
        <v>0</v>
      </c>
      <c r="F70" s="28">
        <v>0</v>
      </c>
      <c r="G70" s="28">
        <v>0</v>
      </c>
      <c r="H70" s="28">
        <v>592091.89772839518</v>
      </c>
      <c r="I70" s="28">
        <v>62465.05667901237</v>
      </c>
      <c r="J70" s="28">
        <v>62465.05667901237</v>
      </c>
      <c r="K70" s="28">
        <v>62465.05667901237</v>
      </c>
      <c r="L70" s="28">
        <v>62465.05667901237</v>
      </c>
      <c r="M70" s="34">
        <f t="shared" si="3"/>
        <v>841952.12444444466</v>
      </c>
      <c r="N70" s="22">
        <f>SUM($M$36:M70)/SUM($M$36:$M$168)</f>
        <v>0.68478084420193308</v>
      </c>
    </row>
    <row r="71" spans="2:14">
      <c r="B71" s="28" t="s">
        <v>310</v>
      </c>
      <c r="C71" s="28">
        <v>0</v>
      </c>
      <c r="D71" s="28">
        <v>0</v>
      </c>
      <c r="E71" s="28">
        <v>5301</v>
      </c>
      <c r="F71" s="28">
        <v>0</v>
      </c>
      <c r="G71" s="28">
        <v>160000</v>
      </c>
      <c r="H71" s="28">
        <v>0</v>
      </c>
      <c r="I71" s="28">
        <v>639830.92024444439</v>
      </c>
      <c r="J71" s="28">
        <v>0</v>
      </c>
      <c r="K71" s="28">
        <v>0</v>
      </c>
      <c r="L71" s="28">
        <v>0</v>
      </c>
      <c r="M71" s="34">
        <f t="shared" si="3"/>
        <v>805131.92024444439</v>
      </c>
      <c r="N71" s="22">
        <f>SUM($M$36:M71)/SUM($M$36:$M$168)</f>
        <v>0.69437686777187524</v>
      </c>
    </row>
    <row r="72" spans="2:14">
      <c r="B72" s="28" t="s">
        <v>338</v>
      </c>
      <c r="C72" s="28">
        <v>0</v>
      </c>
      <c r="D72" s="28">
        <v>0</v>
      </c>
      <c r="E72" s="28">
        <v>0</v>
      </c>
      <c r="F72" s="28">
        <v>0</v>
      </c>
      <c r="G72" s="28">
        <v>0</v>
      </c>
      <c r="H72" s="28">
        <v>0</v>
      </c>
      <c r="I72" s="28">
        <v>0</v>
      </c>
      <c r="J72" s="28">
        <v>0</v>
      </c>
      <c r="K72" s="28">
        <v>0</v>
      </c>
      <c r="L72" s="28">
        <v>773261.52732444473</v>
      </c>
      <c r="M72" s="34">
        <f t="shared" si="3"/>
        <v>773261.52732444473</v>
      </c>
      <c r="N72" s="22">
        <f>SUM($M$36:M72)/SUM($M$36:$M$168)</f>
        <v>0.70359304173710813</v>
      </c>
    </row>
    <row r="73" spans="2:14">
      <c r="B73" s="28" t="s">
        <v>264</v>
      </c>
      <c r="C73" s="28">
        <v>0</v>
      </c>
      <c r="D73" s="28">
        <v>0</v>
      </c>
      <c r="E73" s="28">
        <v>0</v>
      </c>
      <c r="F73" s="28">
        <v>0</v>
      </c>
      <c r="G73" s="28">
        <v>0</v>
      </c>
      <c r="H73" s="28">
        <v>149733.2729166667</v>
      </c>
      <c r="I73" s="28">
        <v>149733.2729166667</v>
      </c>
      <c r="J73" s="28">
        <v>149733.2729166667</v>
      </c>
      <c r="K73" s="28">
        <v>149733.2729166667</v>
      </c>
      <c r="L73" s="28">
        <v>149733.2729166667</v>
      </c>
      <c r="M73" s="34">
        <f t="shared" si="3"/>
        <v>748666.36458333349</v>
      </c>
      <c r="N73" s="22">
        <f>SUM($M$36:M73)/SUM($M$36:$M$168)</f>
        <v>0.71251607645964565</v>
      </c>
    </row>
    <row r="74" spans="2:14">
      <c r="B74" s="28" t="s">
        <v>366</v>
      </c>
      <c r="C74" s="28">
        <v>0</v>
      </c>
      <c r="D74" s="28">
        <v>0</v>
      </c>
      <c r="E74" s="28">
        <v>0</v>
      </c>
      <c r="F74" s="28">
        <v>0</v>
      </c>
      <c r="G74" s="28">
        <v>0</v>
      </c>
      <c r="H74" s="28">
        <v>146528.10392888894</v>
      </c>
      <c r="I74" s="28">
        <v>146528.10392888894</v>
      </c>
      <c r="J74" s="28">
        <v>146528.10392888894</v>
      </c>
      <c r="K74" s="28">
        <v>146528.10392888894</v>
      </c>
      <c r="L74" s="28">
        <v>146528.10392888894</v>
      </c>
      <c r="M74" s="34">
        <f t="shared" si="3"/>
        <v>732640.51964444469</v>
      </c>
      <c r="N74" s="22">
        <f>SUM($M$36:M74)/SUM($M$36:$M$168)</f>
        <v>0.72124810597931521</v>
      </c>
    </row>
    <row r="75" spans="2:14">
      <c r="B75" s="28" t="s">
        <v>472</v>
      </c>
      <c r="C75" s="28">
        <v>5363.81</v>
      </c>
      <c r="D75" s="28">
        <v>616839.03</v>
      </c>
      <c r="E75" s="28">
        <v>37257.130000000012</v>
      </c>
      <c r="F75" s="28">
        <v>41971.279611111117</v>
      </c>
      <c r="G75" s="28">
        <v>0</v>
      </c>
      <c r="H75" s="28">
        <v>0</v>
      </c>
      <c r="I75" s="28">
        <v>0</v>
      </c>
      <c r="J75" s="28">
        <v>0</v>
      </c>
      <c r="K75" s="28">
        <v>0</v>
      </c>
      <c r="L75" s="28">
        <v>0</v>
      </c>
      <c r="M75" s="34">
        <f t="shared" si="3"/>
        <v>701431.24961111124</v>
      </c>
      <c r="N75" s="22">
        <f>SUM($M$36:M75)/SUM($M$36:$M$168)</f>
        <v>0.72960816553566543</v>
      </c>
    </row>
    <row r="76" spans="2:14">
      <c r="B76" s="28" t="s">
        <v>358</v>
      </c>
      <c r="C76" s="28">
        <v>0</v>
      </c>
      <c r="D76" s="28">
        <v>0</v>
      </c>
      <c r="E76" s="28">
        <v>0</v>
      </c>
      <c r="F76" s="28">
        <v>0</v>
      </c>
      <c r="G76" s="28">
        <v>0</v>
      </c>
      <c r="H76" s="28">
        <v>609471.45500632934</v>
      </c>
      <c r="I76" s="28">
        <v>81107.282075430048</v>
      </c>
      <c r="J76" s="28">
        <v>0</v>
      </c>
      <c r="K76" s="28">
        <v>0</v>
      </c>
      <c r="L76" s="28">
        <v>0</v>
      </c>
      <c r="M76" s="34">
        <f t="shared" si="3"/>
        <v>690578.73708175938</v>
      </c>
      <c r="N76" s="22">
        <f>SUM($M$36:M76)/SUM($M$36:$M$168)</f>
        <v>0.73783887862914876</v>
      </c>
    </row>
    <row r="77" spans="2:14">
      <c r="B77" s="28" t="s">
        <v>320</v>
      </c>
      <c r="C77" s="28">
        <v>0</v>
      </c>
      <c r="D77" s="28">
        <v>0</v>
      </c>
      <c r="E77" s="28">
        <v>0</v>
      </c>
      <c r="F77" s="28">
        <v>0</v>
      </c>
      <c r="G77" s="28">
        <v>0</v>
      </c>
      <c r="H77" s="28">
        <v>0</v>
      </c>
      <c r="I77" s="28">
        <v>671487.98122666683</v>
      </c>
      <c r="J77" s="28">
        <v>0</v>
      </c>
      <c r="K77" s="28">
        <v>0</v>
      </c>
      <c r="L77" s="28">
        <v>0</v>
      </c>
      <c r="M77" s="34">
        <f t="shared" si="3"/>
        <v>671487.98122666683</v>
      </c>
      <c r="N77" s="22">
        <f>SUM($M$36:M77)/SUM($M$36:$M$168)</f>
        <v>0.7458420571552562</v>
      </c>
    </row>
    <row r="78" spans="2:14">
      <c r="B78" s="28" t="s">
        <v>372</v>
      </c>
      <c r="C78" s="28">
        <v>0</v>
      </c>
      <c r="D78" s="28">
        <v>0</v>
      </c>
      <c r="E78" s="28">
        <v>0</v>
      </c>
      <c r="F78" s="28">
        <v>0</v>
      </c>
      <c r="G78" s="28">
        <v>0</v>
      </c>
      <c r="H78" s="28">
        <v>670583.74646666681</v>
      </c>
      <c r="I78" s="28">
        <v>0</v>
      </c>
      <c r="J78" s="28">
        <v>0</v>
      </c>
      <c r="K78" s="28">
        <v>0</v>
      </c>
      <c r="L78" s="28">
        <v>0</v>
      </c>
      <c r="M78" s="34">
        <f t="shared" si="3"/>
        <v>670583.74646666681</v>
      </c>
      <c r="N78" s="22">
        <f>SUM($M$36:M78)/SUM($M$36:$M$168)</f>
        <v>0.75383445849336295</v>
      </c>
    </row>
    <row r="79" spans="2:14">
      <c r="B79" s="28" t="s">
        <v>369</v>
      </c>
      <c r="C79" s="28">
        <v>0</v>
      </c>
      <c r="D79" s="28">
        <v>0</v>
      </c>
      <c r="E79" s="28">
        <v>0</v>
      </c>
      <c r="F79" s="28">
        <v>0</v>
      </c>
      <c r="G79" s="28">
        <v>0</v>
      </c>
      <c r="H79" s="28">
        <v>656839.43184222234</v>
      </c>
      <c r="I79" s="28">
        <v>0</v>
      </c>
      <c r="J79" s="28">
        <v>0</v>
      </c>
      <c r="K79" s="28">
        <v>0</v>
      </c>
      <c r="L79" s="28">
        <v>0</v>
      </c>
      <c r="M79" s="34">
        <f t="shared" si="3"/>
        <v>656839.43184222234</v>
      </c>
      <c r="N79" s="22">
        <f>SUM($M$36:M79)/SUM($M$36:$M$168)</f>
        <v>0.76166304721421718</v>
      </c>
    </row>
    <row r="80" spans="2:14">
      <c r="B80" s="28" t="s">
        <v>473</v>
      </c>
      <c r="C80" s="28">
        <v>0</v>
      </c>
      <c r="D80" s="28">
        <v>0</v>
      </c>
      <c r="E80" s="28">
        <v>67224.28</v>
      </c>
      <c r="F80" s="28">
        <v>493158.32403703703</v>
      </c>
      <c r="G80" s="28">
        <v>100000</v>
      </c>
      <c r="H80" s="28">
        <v>0</v>
      </c>
      <c r="I80" s="28">
        <v>0</v>
      </c>
      <c r="J80" s="28">
        <v>0</v>
      </c>
      <c r="K80" s="28">
        <v>0</v>
      </c>
      <c r="L80" s="28">
        <v>0</v>
      </c>
      <c r="M80" s="34">
        <f t="shared" si="3"/>
        <v>660382.604037037</v>
      </c>
      <c r="N80" s="22">
        <f>SUM($M$36:M80)/SUM($M$36:$M$168)</f>
        <v>0.7695338654915439</v>
      </c>
    </row>
    <row r="81" spans="2:14">
      <c r="B81" s="28" t="s">
        <v>340</v>
      </c>
      <c r="C81" s="28">
        <v>0</v>
      </c>
      <c r="D81" s="28">
        <v>0</v>
      </c>
      <c r="E81" s="28">
        <v>0</v>
      </c>
      <c r="F81" s="28">
        <v>0</v>
      </c>
      <c r="G81" s="28">
        <v>0</v>
      </c>
      <c r="H81" s="28">
        <v>0</v>
      </c>
      <c r="I81" s="28">
        <v>0</v>
      </c>
      <c r="J81" s="28">
        <v>0</v>
      </c>
      <c r="K81" s="28">
        <v>631390.36259555572</v>
      </c>
      <c r="L81" s="28">
        <v>0</v>
      </c>
      <c r="M81" s="34">
        <f t="shared" si="3"/>
        <v>631390.36259555572</v>
      </c>
      <c r="N81" s="22">
        <f>SUM($M$36:M81)/SUM($M$36:$M$168)</f>
        <v>0.77705913762267709</v>
      </c>
    </row>
    <row r="82" spans="2:14">
      <c r="B82" s="28" t="s">
        <v>315</v>
      </c>
      <c r="C82" s="28">
        <v>0</v>
      </c>
      <c r="D82" s="28">
        <v>0</v>
      </c>
      <c r="E82" s="28">
        <v>0</v>
      </c>
      <c r="F82" s="28">
        <v>0</v>
      </c>
      <c r="G82" s="28">
        <v>0</v>
      </c>
      <c r="H82" s="28">
        <v>156800.81255111116</v>
      </c>
      <c r="I82" s="28">
        <v>156800.81255111116</v>
      </c>
      <c r="J82" s="28">
        <v>156800.81255111116</v>
      </c>
      <c r="K82" s="28">
        <v>156800.81255111116</v>
      </c>
      <c r="L82" s="28">
        <v>0</v>
      </c>
      <c r="M82" s="34">
        <f t="shared" si="3"/>
        <v>627203.25020444463</v>
      </c>
      <c r="N82" s="22">
        <f>SUM($M$36:M82)/SUM($M$36:$M$168)</f>
        <v>0.78453450534909741</v>
      </c>
    </row>
    <row r="83" spans="2:14">
      <c r="B83" s="28" t="s">
        <v>330</v>
      </c>
      <c r="C83" s="28">
        <v>0</v>
      </c>
      <c r="D83" s="28">
        <v>0</v>
      </c>
      <c r="E83" s="28">
        <v>0</v>
      </c>
      <c r="F83" s="28">
        <v>0</v>
      </c>
      <c r="G83" s="28">
        <v>0</v>
      </c>
      <c r="H83" s="28">
        <v>0</v>
      </c>
      <c r="I83" s="28">
        <v>606849.59900444443</v>
      </c>
      <c r="J83" s="28">
        <v>0</v>
      </c>
      <c r="K83" s="28">
        <v>0</v>
      </c>
      <c r="L83" s="28">
        <v>0</v>
      </c>
      <c r="M83" s="34">
        <f t="shared" si="3"/>
        <v>606849.59900444443</v>
      </c>
      <c r="N83" s="22">
        <f>SUM($M$36:M83)/SUM($M$36:$M$168)</f>
        <v>0.79176728659777595</v>
      </c>
    </row>
    <row r="84" spans="2:14">
      <c r="B84" s="28" t="s">
        <v>328</v>
      </c>
      <c r="C84" s="28">
        <v>0</v>
      </c>
      <c r="D84" s="28">
        <v>0</v>
      </c>
      <c r="E84" s="28">
        <v>0</v>
      </c>
      <c r="F84" s="28">
        <v>0</v>
      </c>
      <c r="G84" s="28">
        <v>0</v>
      </c>
      <c r="H84" s="28">
        <v>592135.19203555572</v>
      </c>
      <c r="I84" s="28">
        <v>0</v>
      </c>
      <c r="J84" s="28">
        <v>0</v>
      </c>
      <c r="K84" s="28">
        <v>0</v>
      </c>
      <c r="L84" s="28">
        <v>0</v>
      </c>
      <c r="M84" s="34">
        <f t="shared" si="3"/>
        <v>592135.19203555572</v>
      </c>
      <c r="N84" s="22">
        <f>SUM($M$36:M84)/SUM($M$36:$M$168)</f>
        <v>0.79882469311277315</v>
      </c>
    </row>
    <row r="85" spans="2:14">
      <c r="B85" s="28" t="s">
        <v>252</v>
      </c>
      <c r="C85" s="28">
        <v>0</v>
      </c>
      <c r="D85" s="28">
        <v>0</v>
      </c>
      <c r="E85" s="28">
        <v>0</v>
      </c>
      <c r="F85" s="28">
        <v>0</v>
      </c>
      <c r="G85" s="28">
        <v>0</v>
      </c>
      <c r="H85" s="28">
        <v>394412.44238814834</v>
      </c>
      <c r="I85" s="28">
        <v>197206.22119407414</v>
      </c>
      <c r="J85" s="28">
        <v>0</v>
      </c>
      <c r="K85" s="28">
        <v>0</v>
      </c>
      <c r="L85" s="28">
        <v>0</v>
      </c>
      <c r="M85" s="34">
        <f t="shared" si="3"/>
        <v>591618.66358222254</v>
      </c>
      <c r="N85" s="22">
        <f>SUM($M$36:M85)/SUM($M$36:$M$168)</f>
        <v>0.80587594334569035</v>
      </c>
    </row>
    <row r="86" spans="2:14">
      <c r="B86" s="28" t="s">
        <v>316</v>
      </c>
      <c r="C86" s="28">
        <v>0</v>
      </c>
      <c r="D86" s="28">
        <v>0</v>
      </c>
      <c r="E86" s="28">
        <v>0</v>
      </c>
      <c r="F86" s="28">
        <v>0</v>
      </c>
      <c r="G86" s="28">
        <v>0</v>
      </c>
      <c r="H86" s="28">
        <v>583530.84800000011</v>
      </c>
      <c r="I86" s="28">
        <v>0</v>
      </c>
      <c r="J86" s="28">
        <v>0</v>
      </c>
      <c r="K86" s="28">
        <v>0</v>
      </c>
      <c r="L86" s="28">
        <v>0</v>
      </c>
      <c r="M86" s="34">
        <f t="shared" si="3"/>
        <v>583530.84800000011</v>
      </c>
      <c r="N86" s="22">
        <f>SUM($M$36:M86)/SUM($M$36:$M$168)</f>
        <v>0.81283079835814132</v>
      </c>
    </row>
    <row r="87" spans="2:14">
      <c r="B87" s="28" t="s">
        <v>336</v>
      </c>
      <c r="C87" s="28">
        <v>0</v>
      </c>
      <c r="D87" s="28">
        <v>0</v>
      </c>
      <c r="E87" s="28">
        <v>0</v>
      </c>
      <c r="F87" s="28">
        <v>0</v>
      </c>
      <c r="G87" s="28">
        <v>0</v>
      </c>
      <c r="H87" s="28">
        <v>0</v>
      </c>
      <c r="I87" s="28">
        <v>0</v>
      </c>
      <c r="J87" s="28">
        <v>574446.42759111128</v>
      </c>
      <c r="K87" s="28">
        <v>0</v>
      </c>
      <c r="L87" s="28">
        <v>0</v>
      </c>
      <c r="M87" s="34">
        <f t="shared" si="3"/>
        <v>574446.42759111128</v>
      </c>
      <c r="N87" s="22">
        <f>SUM($M$36:M87)/SUM($M$36:$M$168)</f>
        <v>0.81967738004274238</v>
      </c>
    </row>
    <row r="88" spans="2:14">
      <c r="B88" s="28" t="s">
        <v>332</v>
      </c>
      <c r="C88" s="28">
        <v>0</v>
      </c>
      <c r="D88" s="28">
        <v>0</v>
      </c>
      <c r="E88" s="28">
        <v>0</v>
      </c>
      <c r="F88" s="28">
        <v>0</v>
      </c>
      <c r="G88" s="28">
        <v>0</v>
      </c>
      <c r="H88" s="28">
        <v>0</v>
      </c>
      <c r="I88" s="28">
        <v>538329.60753777798</v>
      </c>
      <c r="J88" s="28">
        <v>0</v>
      </c>
      <c r="K88" s="28">
        <v>0</v>
      </c>
      <c r="L88" s="28">
        <v>0</v>
      </c>
      <c r="M88" s="34">
        <f t="shared" si="3"/>
        <v>538329.60753777798</v>
      </c>
      <c r="N88" s="22">
        <f>SUM($M$36:M88)/SUM($M$36:$M$168)</f>
        <v>0.82609350077083599</v>
      </c>
    </row>
    <row r="89" spans="2:14">
      <c r="B89" s="28" t="s">
        <v>344</v>
      </c>
      <c r="C89" s="28">
        <v>0</v>
      </c>
      <c r="D89" s="28">
        <v>0</v>
      </c>
      <c r="E89" s="28">
        <v>0</v>
      </c>
      <c r="F89" s="28">
        <v>0</v>
      </c>
      <c r="G89" s="28">
        <v>0</v>
      </c>
      <c r="H89" s="28">
        <v>0</v>
      </c>
      <c r="I89" s="28">
        <v>0</v>
      </c>
      <c r="J89" s="28">
        <v>0</v>
      </c>
      <c r="K89" s="28">
        <v>0</v>
      </c>
      <c r="L89" s="28">
        <v>529345.69898666674</v>
      </c>
      <c r="M89" s="34">
        <f t="shared" si="3"/>
        <v>529345.69898666674</v>
      </c>
      <c r="N89" s="22">
        <f>SUM($M$36:M89)/SUM($M$36:$M$168)</f>
        <v>0.83240254612899456</v>
      </c>
    </row>
    <row r="90" spans="2:14">
      <c r="B90" s="28" t="s">
        <v>342</v>
      </c>
      <c r="C90" s="28">
        <v>0</v>
      </c>
      <c r="D90" s="28">
        <v>0</v>
      </c>
      <c r="E90" s="28">
        <v>0</v>
      </c>
      <c r="F90" s="28">
        <v>0</v>
      </c>
      <c r="G90" s="28">
        <v>0</v>
      </c>
      <c r="H90" s="28">
        <v>0</v>
      </c>
      <c r="I90" s="28">
        <v>0</v>
      </c>
      <c r="J90" s="28">
        <v>0</v>
      </c>
      <c r="K90" s="28">
        <v>0</v>
      </c>
      <c r="L90" s="28">
        <v>527512.68010666687</v>
      </c>
      <c r="M90" s="34">
        <f t="shared" si="3"/>
        <v>527512.68010666687</v>
      </c>
      <c r="N90" s="22">
        <f>SUM($M$36:M90)/SUM($M$36:$M$168)</f>
        <v>0.83868974451781264</v>
      </c>
    </row>
    <row r="91" spans="2:14">
      <c r="B91" s="28" t="s">
        <v>272</v>
      </c>
      <c r="C91" s="28">
        <v>0</v>
      </c>
      <c r="D91" s="28">
        <v>0</v>
      </c>
      <c r="E91" s="28">
        <v>0</v>
      </c>
      <c r="F91" s="28">
        <v>0</v>
      </c>
      <c r="G91" s="28">
        <v>0</v>
      </c>
      <c r="H91" s="28">
        <v>104866.84811555553</v>
      </c>
      <c r="I91" s="28">
        <v>104866.84811555553</v>
      </c>
      <c r="J91" s="28">
        <v>104866.84811555553</v>
      </c>
      <c r="K91" s="28">
        <v>104866.84811555553</v>
      </c>
      <c r="L91" s="28">
        <v>104866.84811555553</v>
      </c>
      <c r="M91" s="34">
        <f t="shared" si="3"/>
        <v>524334.24057777761</v>
      </c>
      <c r="N91" s="22">
        <f>SUM($M$36:M91)/SUM($M$36:$M$168)</f>
        <v>0.84493906044306422</v>
      </c>
    </row>
    <row r="92" spans="2:14">
      <c r="B92" s="28" t="s">
        <v>268</v>
      </c>
      <c r="C92" s="28">
        <v>0</v>
      </c>
      <c r="D92" s="28">
        <v>0</v>
      </c>
      <c r="E92" s="28">
        <v>0</v>
      </c>
      <c r="F92" s="28">
        <v>0</v>
      </c>
      <c r="G92" s="28">
        <v>0</v>
      </c>
      <c r="H92" s="28">
        <v>0</v>
      </c>
      <c r="I92" s="28">
        <v>0</v>
      </c>
      <c r="J92" s="28">
        <v>0</v>
      </c>
      <c r="K92" s="28">
        <v>520998.69961000001</v>
      </c>
      <c r="L92" s="28">
        <v>0</v>
      </c>
      <c r="M92" s="34">
        <f t="shared" si="3"/>
        <v>520998.69961000001</v>
      </c>
      <c r="N92" s="22">
        <f>SUM($M$36:M92)/SUM($M$36:$M$168)</f>
        <v>0.85114862147978076</v>
      </c>
    </row>
    <row r="93" spans="2:14">
      <c r="B93" s="28" t="s">
        <v>350</v>
      </c>
      <c r="C93" s="28">
        <v>0</v>
      </c>
      <c r="D93" s="28">
        <v>0</v>
      </c>
      <c r="E93" s="28">
        <v>0</v>
      </c>
      <c r="F93" s="28">
        <v>0</v>
      </c>
      <c r="G93" s="28">
        <v>0</v>
      </c>
      <c r="H93" s="28">
        <v>489603.83943111118</v>
      </c>
      <c r="I93" s="28">
        <v>0</v>
      </c>
      <c r="J93" s="28">
        <v>0</v>
      </c>
      <c r="K93" s="28">
        <v>0</v>
      </c>
      <c r="L93" s="28">
        <v>0</v>
      </c>
      <c r="M93" s="34">
        <f t="shared" si="3"/>
        <v>489603.83943111118</v>
      </c>
      <c r="N93" s="22">
        <f>SUM($M$36:M93)/SUM($M$36:$M$168)</f>
        <v>0.85698400058347923</v>
      </c>
    </row>
    <row r="94" spans="2:14">
      <c r="B94" s="28" t="s">
        <v>486</v>
      </c>
      <c r="C94" s="28">
        <v>98368.47</v>
      </c>
      <c r="D94" s="28">
        <v>100004.42</v>
      </c>
      <c r="E94" s="28">
        <v>8235.2000000000007</v>
      </c>
      <c r="F94" s="28">
        <v>133343.43594444447</v>
      </c>
      <c r="G94" s="28">
        <v>150000</v>
      </c>
      <c r="H94" s="28">
        <v>0</v>
      </c>
      <c r="I94" s="28">
        <v>0</v>
      </c>
      <c r="J94" s="28">
        <v>0</v>
      </c>
      <c r="K94" s="28">
        <v>0</v>
      </c>
      <c r="L94" s="28">
        <v>0</v>
      </c>
      <c r="M94" s="34">
        <f t="shared" si="3"/>
        <v>489951.52594444447</v>
      </c>
      <c r="N94" s="22">
        <f>SUM($M$36:M94)/SUM($M$36:$M$168)</f>
        <v>0.86282352361426973</v>
      </c>
    </row>
    <row r="95" spans="2:14">
      <c r="B95" s="28" t="s">
        <v>346</v>
      </c>
      <c r="C95" s="28">
        <v>0</v>
      </c>
      <c r="D95" s="28">
        <v>0</v>
      </c>
      <c r="E95" s="28">
        <v>0</v>
      </c>
      <c r="F95" s="28">
        <v>0</v>
      </c>
      <c r="G95" s="28">
        <v>0</v>
      </c>
      <c r="H95" s="28">
        <v>0</v>
      </c>
      <c r="I95" s="28">
        <v>462653.43630222225</v>
      </c>
      <c r="J95" s="28">
        <v>0</v>
      </c>
      <c r="K95" s="28">
        <v>0</v>
      </c>
      <c r="L95" s="28">
        <v>0</v>
      </c>
      <c r="M95" s="34">
        <f t="shared" si="3"/>
        <v>462653.43630222225</v>
      </c>
      <c r="N95" s="22">
        <f>SUM($M$36:M95)/SUM($M$36:$M$168)</f>
        <v>0.86833769237076719</v>
      </c>
    </row>
    <row r="96" spans="2:14">
      <c r="B96" s="28" t="s">
        <v>469</v>
      </c>
      <c r="C96" s="28">
        <v>0</v>
      </c>
      <c r="D96" s="28">
        <v>0</v>
      </c>
      <c r="E96" s="28">
        <v>140780.29</v>
      </c>
      <c r="F96" s="28">
        <v>311227.82581481489</v>
      </c>
      <c r="G96" s="28">
        <v>0</v>
      </c>
      <c r="H96" s="28">
        <v>0</v>
      </c>
      <c r="I96" s="28">
        <v>0</v>
      </c>
      <c r="J96" s="28">
        <v>0</v>
      </c>
      <c r="K96" s="28">
        <v>0</v>
      </c>
      <c r="L96" s="28">
        <v>0</v>
      </c>
      <c r="M96" s="34">
        <f t="shared" si="3"/>
        <v>452008.11581481493</v>
      </c>
      <c r="N96" s="22">
        <f>SUM($M$36:M96)/SUM($M$36:$M$168)</f>
        <v>0.87372498409787602</v>
      </c>
    </row>
    <row r="97" spans="2:14">
      <c r="B97" s="28" t="s">
        <v>318</v>
      </c>
      <c r="C97" s="28">
        <v>0</v>
      </c>
      <c r="D97" s="28">
        <v>0</v>
      </c>
      <c r="E97" s="28">
        <v>0</v>
      </c>
      <c r="F97" s="28">
        <v>0</v>
      </c>
      <c r="G97" s="28">
        <v>0</v>
      </c>
      <c r="H97" s="28">
        <v>439945.69159111124</v>
      </c>
      <c r="I97" s="28">
        <v>0</v>
      </c>
      <c r="J97" s="28">
        <v>0</v>
      </c>
      <c r="K97" s="28">
        <v>0</v>
      </c>
      <c r="L97" s="28">
        <v>0</v>
      </c>
      <c r="M97" s="34">
        <f t="shared" ref="M97:M160" si="4">SUM(C97:L97)</f>
        <v>439945.69159111124</v>
      </c>
      <c r="N97" s="22">
        <f>SUM($M$36:M97)/SUM($M$36:$M$168)</f>
        <v>0.87896850894125944</v>
      </c>
    </row>
    <row r="98" spans="2:14">
      <c r="B98" s="28" t="s">
        <v>485</v>
      </c>
      <c r="C98" s="28">
        <v>0</v>
      </c>
      <c r="D98" s="28">
        <v>91009.78</v>
      </c>
      <c r="E98" s="28">
        <v>0</v>
      </c>
      <c r="F98" s="28">
        <v>339274.72407407413</v>
      </c>
      <c r="G98" s="28">
        <v>0</v>
      </c>
      <c r="H98" s="28">
        <v>0</v>
      </c>
      <c r="I98" s="28">
        <v>0</v>
      </c>
      <c r="J98" s="28">
        <v>0</v>
      </c>
      <c r="K98" s="28">
        <v>0</v>
      </c>
      <c r="L98" s="28">
        <v>0</v>
      </c>
      <c r="M98" s="34">
        <f t="shared" si="4"/>
        <v>430284.5040740741</v>
      </c>
      <c r="N98" s="22">
        <f>SUM($M$36:M98)/SUM($M$36:$M$168)</f>
        <v>0.88409688621590776</v>
      </c>
    </row>
    <row r="99" spans="2:14">
      <c r="B99" s="28" t="s">
        <v>348</v>
      </c>
      <c r="C99" s="28">
        <v>0</v>
      </c>
      <c r="D99" s="28">
        <v>0</v>
      </c>
      <c r="E99" s="28">
        <v>0</v>
      </c>
      <c r="F99" s="28">
        <v>0</v>
      </c>
      <c r="G99" s="28">
        <v>0</v>
      </c>
      <c r="H99" s="28">
        <v>395920.17536000005</v>
      </c>
      <c r="I99" s="28">
        <v>0</v>
      </c>
      <c r="J99" s="28">
        <v>0</v>
      </c>
      <c r="K99" s="28">
        <v>0</v>
      </c>
      <c r="L99" s="28">
        <v>0</v>
      </c>
      <c r="M99" s="34">
        <f t="shared" si="4"/>
        <v>395920.17536000005</v>
      </c>
      <c r="N99" s="22">
        <f>SUM($M$36:M99)/SUM($M$36:$M$168)</f>
        <v>0.8888156897300159</v>
      </c>
    </row>
    <row r="100" spans="2:14">
      <c r="B100" s="28" t="s">
        <v>431</v>
      </c>
      <c r="C100" s="28">
        <v>67874.3</v>
      </c>
      <c r="D100" s="28">
        <v>307062.84000000003</v>
      </c>
      <c r="E100" s="28">
        <v>0</v>
      </c>
      <c r="F100" s="28">
        <v>-2.0259259259259262E-2</v>
      </c>
      <c r="G100" s="28">
        <v>0</v>
      </c>
      <c r="H100" s="28">
        <v>0</v>
      </c>
      <c r="I100" s="28">
        <v>0</v>
      </c>
      <c r="J100" s="28">
        <v>0</v>
      </c>
      <c r="K100" s="28">
        <v>0</v>
      </c>
      <c r="L100" s="28">
        <v>0</v>
      </c>
      <c r="M100" s="34">
        <f t="shared" si="4"/>
        <v>374937.11974074075</v>
      </c>
      <c r="N100" s="22">
        <f>SUM($M$36:M100)/SUM($M$36:$M$168)</f>
        <v>0.89328440516386176</v>
      </c>
    </row>
    <row r="101" spans="2:14">
      <c r="B101" s="28" t="s">
        <v>437</v>
      </c>
      <c r="C101" s="28">
        <v>174</v>
      </c>
      <c r="D101" s="28">
        <v>63266.31</v>
      </c>
      <c r="E101" s="28">
        <v>250206.75</v>
      </c>
      <c r="F101" s="28">
        <v>25217.895296296298</v>
      </c>
      <c r="G101" s="28">
        <v>25000</v>
      </c>
      <c r="H101" s="28">
        <v>0</v>
      </c>
      <c r="I101" s="28">
        <v>0</v>
      </c>
      <c r="J101" s="28">
        <v>0</v>
      </c>
      <c r="K101" s="28">
        <v>0</v>
      </c>
      <c r="L101" s="28">
        <v>0</v>
      </c>
      <c r="M101" s="34">
        <f t="shared" si="4"/>
        <v>363864.95529629628</v>
      </c>
      <c r="N101" s="22">
        <f>SUM($M$36:M101)/SUM($M$36:$M$168)</f>
        <v>0.89762115619745519</v>
      </c>
    </row>
    <row r="102" spans="2:14">
      <c r="B102" s="28" t="s">
        <v>267</v>
      </c>
      <c r="C102" s="28">
        <v>0</v>
      </c>
      <c r="D102" s="28">
        <v>0</v>
      </c>
      <c r="E102" s="28">
        <v>0</v>
      </c>
      <c r="F102" s="28">
        <v>0</v>
      </c>
      <c r="G102" s="28">
        <v>0</v>
      </c>
      <c r="H102" s="28">
        <v>72619.1973111111</v>
      </c>
      <c r="I102" s="28">
        <v>72619.1973111111</v>
      </c>
      <c r="J102" s="28">
        <v>72619.1973111111</v>
      </c>
      <c r="K102" s="28">
        <v>72619.1973111111</v>
      </c>
      <c r="L102" s="28">
        <v>72619.1973111111</v>
      </c>
      <c r="M102" s="34">
        <f t="shared" si="4"/>
        <v>363095.98655555549</v>
      </c>
      <c r="N102" s="22">
        <f>SUM($M$36:M102)/SUM($M$36:$M$168)</f>
        <v>0.90194874222097376</v>
      </c>
    </row>
    <row r="103" spans="2:14">
      <c r="B103" s="28" t="s">
        <v>306</v>
      </c>
      <c r="C103" s="28">
        <v>0</v>
      </c>
      <c r="D103" s="28">
        <v>0</v>
      </c>
      <c r="E103" s="28">
        <v>0</v>
      </c>
      <c r="F103" s="28">
        <v>0</v>
      </c>
      <c r="G103" s="28">
        <v>0</v>
      </c>
      <c r="H103" s="28">
        <v>0</v>
      </c>
      <c r="I103" s="28">
        <v>0</v>
      </c>
      <c r="J103" s="28">
        <v>353719.74286222231</v>
      </c>
      <c r="K103" s="28">
        <v>0</v>
      </c>
      <c r="L103" s="28">
        <v>0</v>
      </c>
      <c r="M103" s="34">
        <f t="shared" si="4"/>
        <v>353719.74286222231</v>
      </c>
      <c r="N103" s="22">
        <f>SUM($M$36:M103)/SUM($M$36:$M$168)</f>
        <v>0.90616457679952245</v>
      </c>
    </row>
    <row r="104" spans="2:14">
      <c r="B104" s="28" t="s">
        <v>498</v>
      </c>
      <c r="C104" s="28">
        <v>1160</v>
      </c>
      <c r="D104" s="28">
        <v>17428</v>
      </c>
      <c r="E104" s="28">
        <v>0</v>
      </c>
      <c r="F104" s="28">
        <v>321085.96111111116</v>
      </c>
      <c r="G104" s="28">
        <v>0</v>
      </c>
      <c r="H104" s="28">
        <v>0</v>
      </c>
      <c r="I104" s="28">
        <v>0</v>
      </c>
      <c r="J104" s="28">
        <v>0</v>
      </c>
      <c r="K104" s="28">
        <v>0</v>
      </c>
      <c r="L104" s="28">
        <v>0</v>
      </c>
      <c r="M104" s="34">
        <f t="shared" si="4"/>
        <v>339673.96111111116</v>
      </c>
      <c r="N104" s="22">
        <f>SUM($M$36:M104)/SUM($M$36:$M$168)</f>
        <v>0.91021300570286068</v>
      </c>
    </row>
    <row r="105" spans="2:14">
      <c r="B105" s="28" t="s">
        <v>478</v>
      </c>
      <c r="C105" s="28">
        <v>0</v>
      </c>
      <c r="D105" s="28">
        <v>0</v>
      </c>
      <c r="E105" s="28">
        <v>1070</v>
      </c>
      <c r="F105" s="28">
        <v>233463.07446296298</v>
      </c>
      <c r="G105" s="28">
        <v>100000</v>
      </c>
      <c r="H105" s="28">
        <v>0</v>
      </c>
      <c r="I105" s="28">
        <v>0</v>
      </c>
      <c r="J105" s="28">
        <v>0</v>
      </c>
      <c r="K105" s="28">
        <v>0</v>
      </c>
      <c r="L105" s="28">
        <v>0</v>
      </c>
      <c r="M105" s="34">
        <f t="shared" si="4"/>
        <v>334533.07446296298</v>
      </c>
      <c r="N105" s="22">
        <f>SUM($M$36:M105)/SUM($M$36:$M$168)</f>
        <v>0.91420016257337344</v>
      </c>
    </row>
    <row r="106" spans="2:14">
      <c r="B106" s="28" t="s">
        <v>425</v>
      </c>
      <c r="C106" s="28">
        <v>890.75</v>
      </c>
      <c r="D106" s="28">
        <v>142234.07</v>
      </c>
      <c r="E106" s="28">
        <v>54126.05</v>
      </c>
      <c r="F106" s="28">
        <v>64803.211555555557</v>
      </c>
      <c r="G106" s="28">
        <v>50000</v>
      </c>
      <c r="H106" s="28">
        <v>0</v>
      </c>
      <c r="I106" s="28">
        <v>0</v>
      </c>
      <c r="J106" s="28">
        <v>0</v>
      </c>
      <c r="K106" s="28">
        <v>0</v>
      </c>
      <c r="L106" s="28">
        <v>0</v>
      </c>
      <c r="M106" s="34">
        <f t="shared" si="4"/>
        <v>312054.08155555557</v>
      </c>
      <c r="N106" s="22">
        <f>SUM($M$36:M106)/SUM($M$36:$M$168)</f>
        <v>0.91791940192584454</v>
      </c>
    </row>
    <row r="107" spans="2:14">
      <c r="B107" s="28" t="s">
        <v>480</v>
      </c>
      <c r="C107" s="28">
        <v>0</v>
      </c>
      <c r="D107" s="28">
        <v>0</v>
      </c>
      <c r="E107" s="28">
        <v>0</v>
      </c>
      <c r="F107" s="28">
        <v>220.82592592592596</v>
      </c>
      <c r="G107" s="28">
        <v>300000</v>
      </c>
      <c r="H107" s="28">
        <v>0</v>
      </c>
      <c r="I107" s="28">
        <v>0</v>
      </c>
      <c r="J107" s="28">
        <v>0</v>
      </c>
      <c r="K107" s="28">
        <v>0</v>
      </c>
      <c r="L107" s="28">
        <v>0</v>
      </c>
      <c r="M107" s="34">
        <f t="shared" si="4"/>
        <v>300220.82592592592</v>
      </c>
      <c r="N107" s="22">
        <f>SUM($M$36:M107)/SUM($M$36:$M$168)</f>
        <v>0.92149760575720929</v>
      </c>
    </row>
    <row r="108" spans="2:14">
      <c r="B108" s="28" t="s">
        <v>405</v>
      </c>
      <c r="C108" s="28">
        <v>0</v>
      </c>
      <c r="D108" s="28">
        <v>0</v>
      </c>
      <c r="E108" s="28">
        <v>0</v>
      </c>
      <c r="F108" s="28">
        <v>101296.29629629631</v>
      </c>
      <c r="G108" s="28">
        <v>200000</v>
      </c>
      <c r="H108" s="28">
        <v>0</v>
      </c>
      <c r="I108" s="28">
        <v>0</v>
      </c>
      <c r="J108" s="28">
        <v>0</v>
      </c>
      <c r="K108" s="28">
        <v>0</v>
      </c>
      <c r="L108" s="28">
        <v>0</v>
      </c>
      <c r="M108" s="34">
        <f t="shared" si="4"/>
        <v>301296.29629629629</v>
      </c>
      <c r="N108" s="22">
        <f>SUM($M$36:M108)/SUM($M$36:$M$168)</f>
        <v>0.92508862766069777</v>
      </c>
    </row>
    <row r="109" spans="2:14">
      <c r="B109" s="28" t="s">
        <v>429</v>
      </c>
      <c r="C109" s="28">
        <v>0</v>
      </c>
      <c r="D109" s="28">
        <v>0</v>
      </c>
      <c r="E109" s="28">
        <v>285847.41000000003</v>
      </c>
      <c r="F109" s="28">
        <v>6093.4787037037049</v>
      </c>
      <c r="G109" s="28">
        <v>0</v>
      </c>
      <c r="H109" s="28">
        <v>0</v>
      </c>
      <c r="I109" s="28">
        <v>0</v>
      </c>
      <c r="J109" s="28">
        <v>0</v>
      </c>
      <c r="K109" s="28">
        <v>0</v>
      </c>
      <c r="L109" s="28">
        <v>0</v>
      </c>
      <c r="M109" s="34">
        <f t="shared" si="4"/>
        <v>291940.88870370376</v>
      </c>
      <c r="N109" s="22">
        <f>SUM($M$36:M109)/SUM($M$36:$M$168)</f>
        <v>0.9285681464558041</v>
      </c>
    </row>
    <row r="110" spans="2:14">
      <c r="B110" s="28" t="s">
        <v>435</v>
      </c>
      <c r="C110" s="28">
        <v>1130.5</v>
      </c>
      <c r="D110" s="28">
        <v>92576.040000000008</v>
      </c>
      <c r="E110" s="28">
        <v>30257.329999999998</v>
      </c>
      <c r="F110" s="28">
        <v>54530.744018518519</v>
      </c>
      <c r="G110" s="28">
        <v>100000</v>
      </c>
      <c r="H110" s="28">
        <v>0</v>
      </c>
      <c r="I110" s="28">
        <v>0</v>
      </c>
      <c r="J110" s="28">
        <v>0</v>
      </c>
      <c r="K110" s="28">
        <v>0</v>
      </c>
      <c r="L110" s="28">
        <v>0</v>
      </c>
      <c r="M110" s="34">
        <f t="shared" si="4"/>
        <v>278494.61401851854</v>
      </c>
      <c r="N110" s="22">
        <f>SUM($M$36:M110)/SUM($M$36:$M$168)</f>
        <v>0.93188740484443211</v>
      </c>
    </row>
    <row r="111" spans="2:14">
      <c r="B111" s="28" t="s">
        <v>284</v>
      </c>
      <c r="C111" s="28">
        <v>0</v>
      </c>
      <c r="D111" s="28">
        <v>0</v>
      </c>
      <c r="E111" s="28">
        <v>0</v>
      </c>
      <c r="F111" s="28">
        <v>0</v>
      </c>
      <c r="G111" s="28">
        <v>0</v>
      </c>
      <c r="H111" s="28">
        <v>277481.07232696668</v>
      </c>
      <c r="I111" s="28">
        <v>0</v>
      </c>
      <c r="J111" s="28">
        <v>0</v>
      </c>
      <c r="K111" s="28">
        <v>0</v>
      </c>
      <c r="L111" s="28">
        <v>0</v>
      </c>
      <c r="M111" s="34">
        <f t="shared" si="4"/>
        <v>277481.07232696668</v>
      </c>
      <c r="N111" s="22">
        <f>SUM($M$36:M111)/SUM($M$36:$M$168)</f>
        <v>0.93519458326241611</v>
      </c>
    </row>
    <row r="112" spans="2:14">
      <c r="B112" s="28" t="s">
        <v>284</v>
      </c>
      <c r="C112" s="28">
        <v>0</v>
      </c>
      <c r="D112" s="28">
        <v>0</v>
      </c>
      <c r="E112" s="28">
        <v>0</v>
      </c>
      <c r="F112" s="28">
        <v>0</v>
      </c>
      <c r="G112" s="28">
        <v>0</v>
      </c>
      <c r="H112" s="28">
        <v>0</v>
      </c>
      <c r="I112" s="28">
        <v>0</v>
      </c>
      <c r="J112" s="28">
        <v>277481.07232696668</v>
      </c>
      <c r="K112" s="28">
        <v>0</v>
      </c>
      <c r="L112" s="28">
        <v>0</v>
      </c>
      <c r="M112" s="34">
        <f t="shared" si="4"/>
        <v>277481.07232696668</v>
      </c>
      <c r="N112" s="22">
        <f>SUM($M$36:M112)/SUM($M$36:$M$168)</f>
        <v>0.93850176168040012</v>
      </c>
    </row>
    <row r="113" spans="2:14">
      <c r="B113" s="28" t="s">
        <v>286</v>
      </c>
      <c r="C113" s="28">
        <v>0</v>
      </c>
      <c r="D113" s="28">
        <v>0</v>
      </c>
      <c r="E113" s="28">
        <v>0</v>
      </c>
      <c r="F113" s="28">
        <v>0</v>
      </c>
      <c r="G113" s="28">
        <v>0</v>
      </c>
      <c r="H113" s="28">
        <v>0</v>
      </c>
      <c r="I113" s="28">
        <v>0</v>
      </c>
      <c r="J113" s="28">
        <v>0</v>
      </c>
      <c r="K113" s="28">
        <v>277481.07232696668</v>
      </c>
      <c r="L113" s="28">
        <v>0</v>
      </c>
      <c r="M113" s="34">
        <f t="shared" si="4"/>
        <v>277481.07232696668</v>
      </c>
      <c r="N113" s="22">
        <f>SUM($M$36:M113)/SUM($M$36:$M$168)</f>
        <v>0.94180894009838412</v>
      </c>
    </row>
    <row r="114" spans="2:14">
      <c r="B114" s="28" t="s">
        <v>288</v>
      </c>
      <c r="C114" s="28">
        <v>67319.22</v>
      </c>
      <c r="D114" s="28">
        <v>210131.44999999998</v>
      </c>
      <c r="E114" s="28">
        <v>0</v>
      </c>
      <c r="F114" s="28">
        <v>0</v>
      </c>
      <c r="G114" s="28">
        <v>0</v>
      </c>
      <c r="H114" s="28">
        <v>0</v>
      </c>
      <c r="I114" s="28">
        <v>0</v>
      </c>
      <c r="J114" s="28">
        <v>0</v>
      </c>
      <c r="K114" s="28">
        <v>0</v>
      </c>
      <c r="L114" s="28">
        <v>0</v>
      </c>
      <c r="M114" s="34">
        <f t="shared" si="4"/>
        <v>277450.67</v>
      </c>
      <c r="N114" s="22">
        <f>SUM($M$36:M114)/SUM($M$36:$M$168)</f>
        <v>0.94511575616401455</v>
      </c>
    </row>
    <row r="115" spans="2:14">
      <c r="B115" s="28" t="s">
        <v>373</v>
      </c>
      <c r="C115" s="28">
        <v>0</v>
      </c>
      <c r="D115" s="28">
        <v>0</v>
      </c>
      <c r="E115" s="28">
        <v>0</v>
      </c>
      <c r="F115" s="28">
        <v>0</v>
      </c>
      <c r="G115" s="28">
        <v>0</v>
      </c>
      <c r="H115" s="28">
        <v>269497.41866666678</v>
      </c>
      <c r="I115" s="28">
        <v>0</v>
      </c>
      <c r="J115" s="28">
        <v>0</v>
      </c>
      <c r="K115" s="28">
        <v>0</v>
      </c>
      <c r="L115" s="28">
        <v>0</v>
      </c>
      <c r="M115" s="34">
        <f t="shared" si="4"/>
        <v>269497.41866666678</v>
      </c>
      <c r="N115" s="22">
        <f>SUM($M$36:M115)/SUM($M$36:$M$168)</f>
        <v>0.94832778082300295</v>
      </c>
    </row>
    <row r="116" spans="2:14">
      <c r="B116" s="28" t="s">
        <v>269</v>
      </c>
      <c r="C116" s="28">
        <v>0</v>
      </c>
      <c r="D116" s="28">
        <v>0</v>
      </c>
      <c r="E116" s="28">
        <v>0</v>
      </c>
      <c r="F116" s="28">
        <v>0</v>
      </c>
      <c r="G116" s="28">
        <v>0</v>
      </c>
      <c r="H116" s="28">
        <v>0</v>
      </c>
      <c r="I116" s="28">
        <v>0</v>
      </c>
      <c r="J116" s="28">
        <v>238529.68222222227</v>
      </c>
      <c r="K116" s="28">
        <v>0</v>
      </c>
      <c r="L116" s="28">
        <v>0</v>
      </c>
      <c r="M116" s="34">
        <f t="shared" si="4"/>
        <v>238529.68222222227</v>
      </c>
      <c r="N116" s="22">
        <f>SUM($M$36:M116)/SUM($M$36:$M$168)</f>
        <v>0.95117071425438438</v>
      </c>
    </row>
    <row r="117" spans="2:14">
      <c r="B117" s="28" t="s">
        <v>420</v>
      </c>
      <c r="C117" s="28">
        <v>59521.63</v>
      </c>
      <c r="D117" s="28">
        <v>173679.9</v>
      </c>
      <c r="E117" s="28">
        <v>0</v>
      </c>
      <c r="F117" s="28">
        <v>0</v>
      </c>
      <c r="G117" s="28">
        <v>0</v>
      </c>
      <c r="H117" s="28">
        <v>0</v>
      </c>
      <c r="I117" s="28">
        <v>0</v>
      </c>
      <c r="J117" s="28">
        <v>0</v>
      </c>
      <c r="K117" s="28">
        <v>0</v>
      </c>
      <c r="L117" s="28">
        <v>0</v>
      </c>
      <c r="M117" s="34">
        <f t="shared" si="4"/>
        <v>233201.53</v>
      </c>
      <c r="N117" s="22">
        <f>SUM($M$36:M117)/SUM($M$36:$M$168)</f>
        <v>0.95395014371452436</v>
      </c>
    </row>
    <row r="118" spans="2:14">
      <c r="B118" s="28" t="s">
        <v>374</v>
      </c>
      <c r="C118" s="28">
        <v>0</v>
      </c>
      <c r="D118" s="28">
        <v>0</v>
      </c>
      <c r="E118" s="28">
        <v>0</v>
      </c>
      <c r="F118" s="28">
        <v>0</v>
      </c>
      <c r="G118" s="28">
        <v>0</v>
      </c>
      <c r="H118" s="28">
        <v>45941.192888888902</v>
      </c>
      <c r="I118" s="28">
        <v>45941.192888888902</v>
      </c>
      <c r="J118" s="28">
        <v>45941.192888888902</v>
      </c>
      <c r="K118" s="28">
        <v>45941.192888888902</v>
      </c>
      <c r="L118" s="28">
        <v>45941.192888888902</v>
      </c>
      <c r="M118" s="34">
        <f t="shared" si="4"/>
        <v>229705.96444444451</v>
      </c>
      <c r="N118" s="22">
        <f>SUM($M$36:M118)/SUM($M$36:$M$168)</f>
        <v>0.9566879110213975</v>
      </c>
    </row>
    <row r="119" spans="2:14">
      <c r="B119" s="28" t="s">
        <v>304</v>
      </c>
      <c r="C119" s="28">
        <v>0</v>
      </c>
      <c r="D119" s="28">
        <v>0</v>
      </c>
      <c r="E119" s="28">
        <v>0</v>
      </c>
      <c r="F119" s="28">
        <v>0</v>
      </c>
      <c r="G119" s="28">
        <v>0</v>
      </c>
      <c r="H119" s="28">
        <v>217327.79690666668</v>
      </c>
      <c r="I119" s="28">
        <v>0</v>
      </c>
      <c r="J119" s="28">
        <v>0</v>
      </c>
      <c r="K119" s="28">
        <v>0</v>
      </c>
      <c r="L119" s="28">
        <v>0</v>
      </c>
      <c r="M119" s="34">
        <f t="shared" si="4"/>
        <v>217327.79690666668</v>
      </c>
      <c r="N119" s="22">
        <f>SUM($M$36:M119)/SUM($M$36:$M$168)</f>
        <v>0.95927814823480562</v>
      </c>
    </row>
    <row r="120" spans="2:14">
      <c r="B120" s="28" t="s">
        <v>482</v>
      </c>
      <c r="C120" s="28">
        <v>17837.72</v>
      </c>
      <c r="D120" s="28">
        <v>24900</v>
      </c>
      <c r="E120" s="28">
        <v>0</v>
      </c>
      <c r="F120" s="28">
        <v>0</v>
      </c>
      <c r="G120" s="28">
        <v>150000</v>
      </c>
      <c r="H120" s="28">
        <v>0</v>
      </c>
      <c r="I120" s="28">
        <v>0</v>
      </c>
      <c r="J120" s="28">
        <v>0</v>
      </c>
      <c r="K120" s="28">
        <v>0</v>
      </c>
      <c r="L120" s="28">
        <v>0</v>
      </c>
      <c r="M120" s="34">
        <f t="shared" si="4"/>
        <v>192737.72</v>
      </c>
      <c r="N120" s="22">
        <f>SUM($M$36:M120)/SUM($M$36:$M$168)</f>
        <v>0.96157530682140768</v>
      </c>
    </row>
    <row r="121" spans="2:14">
      <c r="B121" s="28" t="s">
        <v>192</v>
      </c>
      <c r="C121" s="28">
        <v>0</v>
      </c>
      <c r="D121" s="28">
        <v>0</v>
      </c>
      <c r="E121" s="28">
        <v>0</v>
      </c>
      <c r="F121" s="28">
        <v>193324.38666666669</v>
      </c>
      <c r="G121" s="28">
        <v>0</v>
      </c>
      <c r="H121" s="28">
        <v>0</v>
      </c>
      <c r="I121" s="28">
        <v>0</v>
      </c>
      <c r="J121" s="28">
        <v>0</v>
      </c>
      <c r="K121" s="28">
        <v>0</v>
      </c>
      <c r="L121" s="28">
        <v>0</v>
      </c>
      <c r="M121" s="34">
        <f t="shared" si="4"/>
        <v>193324.38666666669</v>
      </c>
      <c r="N121" s="22">
        <f>SUM($M$36:M121)/SUM($M$36:$M$168)</f>
        <v>0.96387945763750582</v>
      </c>
    </row>
    <row r="122" spans="2:14">
      <c r="B122" s="28" t="s">
        <v>273</v>
      </c>
      <c r="C122" s="28">
        <v>0</v>
      </c>
      <c r="D122" s="28">
        <v>0</v>
      </c>
      <c r="E122" s="28">
        <v>0</v>
      </c>
      <c r="F122" s="28">
        <v>0</v>
      </c>
      <c r="G122" s="28">
        <v>0</v>
      </c>
      <c r="H122" s="28">
        <v>167863.61190051291</v>
      </c>
      <c r="I122" s="28">
        <v>2872.9713528205134</v>
      </c>
      <c r="J122" s="28">
        <v>0</v>
      </c>
      <c r="K122" s="28">
        <v>0</v>
      </c>
      <c r="L122" s="28">
        <v>0</v>
      </c>
      <c r="M122" s="34">
        <f t="shared" si="4"/>
        <v>170736.58325333343</v>
      </c>
      <c r="N122" s="22">
        <f>SUM($M$36:M122)/SUM($M$36:$M$168)</f>
        <v>0.96591439406960378</v>
      </c>
    </row>
    <row r="123" spans="2:14">
      <c r="B123" s="28" t="s">
        <v>362</v>
      </c>
      <c r="C123" s="28">
        <v>0</v>
      </c>
      <c r="D123" s="28">
        <v>0</v>
      </c>
      <c r="E123" s="28">
        <v>0</v>
      </c>
      <c r="F123" s="28">
        <v>0</v>
      </c>
      <c r="G123" s="28">
        <v>0</v>
      </c>
      <c r="H123" s="28">
        <v>0</v>
      </c>
      <c r="I123" s="28">
        <v>0</v>
      </c>
      <c r="J123" s="28">
        <v>0</v>
      </c>
      <c r="K123" s="28">
        <v>0</v>
      </c>
      <c r="L123" s="28">
        <v>162221.88157777779</v>
      </c>
      <c r="M123" s="34">
        <f t="shared" si="4"/>
        <v>162221.88157777779</v>
      </c>
      <c r="N123" s="22">
        <f>SUM($M$36:M123)/SUM($M$36:$M$168)</f>
        <v>0.96784784740816732</v>
      </c>
    </row>
    <row r="124" spans="2:14">
      <c r="B124" s="28" t="s">
        <v>364</v>
      </c>
      <c r="C124" s="28">
        <v>0</v>
      </c>
      <c r="D124" s="28">
        <v>0</v>
      </c>
      <c r="E124" s="28">
        <v>0</v>
      </c>
      <c r="F124" s="28">
        <v>0</v>
      </c>
      <c r="G124" s="28">
        <v>0</v>
      </c>
      <c r="H124" s="28">
        <v>0</v>
      </c>
      <c r="I124" s="28">
        <v>0</v>
      </c>
      <c r="J124" s="28">
        <v>0</v>
      </c>
      <c r="K124" s="28">
        <v>162221.88157777779</v>
      </c>
      <c r="L124" s="28">
        <v>0</v>
      </c>
      <c r="M124" s="34">
        <f t="shared" si="4"/>
        <v>162221.88157777779</v>
      </c>
      <c r="N124" s="22">
        <f>SUM($M$36:M124)/SUM($M$36:$M$168)</f>
        <v>0.96978130074673086</v>
      </c>
    </row>
    <row r="125" spans="2:14">
      <c r="B125" s="28" t="s">
        <v>502</v>
      </c>
      <c r="C125" s="28">
        <v>0</v>
      </c>
      <c r="D125" s="28">
        <v>0</v>
      </c>
      <c r="E125" s="28">
        <v>87</v>
      </c>
      <c r="F125" s="28">
        <v>146848.73425925928</v>
      </c>
      <c r="G125" s="28">
        <v>0</v>
      </c>
      <c r="H125" s="28">
        <v>0</v>
      </c>
      <c r="I125" s="28">
        <v>0</v>
      </c>
      <c r="J125" s="28">
        <v>0</v>
      </c>
      <c r="K125" s="28">
        <v>0</v>
      </c>
      <c r="L125" s="28">
        <v>0</v>
      </c>
      <c r="M125" s="34">
        <f t="shared" si="4"/>
        <v>146935.73425925928</v>
      </c>
      <c r="N125" s="22">
        <f>SUM($M$36:M125)/SUM($M$36:$M$168)</f>
        <v>0.97153256502251628</v>
      </c>
    </row>
    <row r="126" spans="2:14">
      <c r="B126" s="28" t="s">
        <v>257</v>
      </c>
      <c r="C126" s="28">
        <v>0</v>
      </c>
      <c r="D126" s="28">
        <v>0</v>
      </c>
      <c r="E126" s="28">
        <v>0</v>
      </c>
      <c r="F126" s="28">
        <v>0</v>
      </c>
      <c r="G126" s="28">
        <v>0</v>
      </c>
      <c r="H126" s="28">
        <v>144022.76734888891</v>
      </c>
      <c r="I126" s="28">
        <v>0</v>
      </c>
      <c r="J126" s="28">
        <v>0</v>
      </c>
      <c r="K126" s="28">
        <v>0</v>
      </c>
      <c r="L126" s="28">
        <v>0</v>
      </c>
      <c r="M126" s="34">
        <f t="shared" si="4"/>
        <v>144022.76734888891</v>
      </c>
      <c r="N126" s="22">
        <f>SUM($M$36:M126)/SUM($M$36:$M$168)</f>
        <v>0.97324911088951982</v>
      </c>
    </row>
    <row r="127" spans="2:14">
      <c r="B127" s="28" t="s">
        <v>436</v>
      </c>
      <c r="C127" s="28">
        <v>0</v>
      </c>
      <c r="D127" s="28">
        <v>0</v>
      </c>
      <c r="E127" s="28">
        <v>17709</v>
      </c>
      <c r="F127" s="28">
        <v>85653.747425925932</v>
      </c>
      <c r="G127" s="28">
        <v>25000</v>
      </c>
      <c r="H127" s="28">
        <v>0</v>
      </c>
      <c r="I127" s="28">
        <v>0</v>
      </c>
      <c r="J127" s="28">
        <v>0</v>
      </c>
      <c r="K127" s="28">
        <v>0</v>
      </c>
      <c r="L127" s="28">
        <v>0</v>
      </c>
      <c r="M127" s="34">
        <f t="shared" si="4"/>
        <v>128362.74742592593</v>
      </c>
      <c r="N127" s="22">
        <f>SUM($M$36:M127)/SUM($M$36:$M$168)</f>
        <v>0.9747790116658146</v>
      </c>
    </row>
    <row r="128" spans="2:14">
      <c r="B128" s="28" t="s">
        <v>492</v>
      </c>
      <c r="C128" s="28">
        <v>0</v>
      </c>
      <c r="D128" s="28">
        <v>0</v>
      </c>
      <c r="E128" s="28">
        <v>0</v>
      </c>
      <c r="F128" s="28">
        <v>121555.55555555556</v>
      </c>
      <c r="G128" s="28">
        <v>0</v>
      </c>
      <c r="H128" s="28">
        <v>0</v>
      </c>
      <c r="I128" s="28">
        <v>0</v>
      </c>
      <c r="J128" s="28">
        <v>0</v>
      </c>
      <c r="K128" s="28">
        <v>0</v>
      </c>
      <c r="L128" s="28">
        <v>0</v>
      </c>
      <c r="M128" s="34">
        <f t="shared" si="4"/>
        <v>121555.55555555556</v>
      </c>
      <c r="N128" s="22">
        <f>SUM($M$36:M128)/SUM($M$36:$M$168)</f>
        <v>0.97622778042884462</v>
      </c>
    </row>
    <row r="129" spans="2:14">
      <c r="B129" s="28" t="s">
        <v>302</v>
      </c>
      <c r="C129" s="28">
        <v>0</v>
      </c>
      <c r="D129" s="28">
        <v>0</v>
      </c>
      <c r="E129" s="28">
        <v>0</v>
      </c>
      <c r="F129" s="28">
        <v>0</v>
      </c>
      <c r="G129" s="28">
        <v>0</v>
      </c>
      <c r="H129" s="28">
        <v>0</v>
      </c>
      <c r="I129" s="28">
        <v>0</v>
      </c>
      <c r="J129" s="28">
        <v>0</v>
      </c>
      <c r="K129" s="28">
        <v>117828.26383395221</v>
      </c>
      <c r="L129" s="28">
        <v>0</v>
      </c>
      <c r="M129" s="34">
        <f t="shared" si="4"/>
        <v>117828.26383395221</v>
      </c>
      <c r="N129" s="22">
        <f>SUM($M$36:M129)/SUM($M$36:$M$168)</f>
        <v>0.9776321251933805</v>
      </c>
    </row>
    <row r="130" spans="2:14">
      <c r="B130" s="28" t="s">
        <v>407</v>
      </c>
      <c r="C130" s="28">
        <v>104428.1</v>
      </c>
      <c r="D130" s="28">
        <v>9056</v>
      </c>
      <c r="E130" s="28">
        <v>0</v>
      </c>
      <c r="F130" s="28">
        <v>0</v>
      </c>
      <c r="G130" s="28">
        <v>0</v>
      </c>
      <c r="H130" s="28">
        <v>0</v>
      </c>
      <c r="I130" s="28">
        <v>0</v>
      </c>
      <c r="J130" s="28">
        <v>0</v>
      </c>
      <c r="K130" s="28">
        <v>0</v>
      </c>
      <c r="L130" s="28">
        <v>0</v>
      </c>
      <c r="M130" s="34">
        <f t="shared" si="4"/>
        <v>113484.1</v>
      </c>
      <c r="N130" s="22">
        <f>SUM($M$36:M130)/SUM($M$36:$M$168)</f>
        <v>0.97898469372411634</v>
      </c>
    </row>
    <row r="131" spans="2:14">
      <c r="B131" s="28" t="s">
        <v>412</v>
      </c>
      <c r="C131" s="28">
        <v>0</v>
      </c>
      <c r="D131" s="28">
        <v>111330.8</v>
      </c>
      <c r="E131" s="28">
        <v>0</v>
      </c>
      <c r="F131" s="28">
        <v>0</v>
      </c>
      <c r="G131" s="28">
        <v>0</v>
      </c>
      <c r="H131" s="28">
        <v>0</v>
      </c>
      <c r="I131" s="28">
        <v>0</v>
      </c>
      <c r="J131" s="28">
        <v>0</v>
      </c>
      <c r="K131" s="28">
        <v>0</v>
      </c>
      <c r="L131" s="28">
        <v>0</v>
      </c>
      <c r="M131" s="34">
        <f t="shared" si="4"/>
        <v>111330.8</v>
      </c>
      <c r="N131" s="22">
        <f>SUM($M$36:M131)/SUM($M$36:$M$168)</f>
        <v>0.98031159799160106</v>
      </c>
    </row>
    <row r="132" spans="2:14">
      <c r="B132" s="28" t="s">
        <v>520</v>
      </c>
      <c r="C132" s="28">
        <v>109672.54</v>
      </c>
      <c r="D132" s="28">
        <v>0</v>
      </c>
      <c r="E132" s="28">
        <v>0</v>
      </c>
      <c r="F132" s="28">
        <v>0</v>
      </c>
      <c r="G132" s="28">
        <v>0</v>
      </c>
      <c r="H132" s="28">
        <v>0</v>
      </c>
      <c r="I132" s="28">
        <v>0</v>
      </c>
      <c r="J132" s="28">
        <v>0</v>
      </c>
      <c r="K132" s="28">
        <v>0</v>
      </c>
      <c r="L132" s="28">
        <v>0</v>
      </c>
      <c r="M132" s="34">
        <f t="shared" si="4"/>
        <v>109672.54</v>
      </c>
      <c r="N132" s="22">
        <f>SUM($M$36:M132)/SUM($M$36:$M$168)</f>
        <v>0.98161873816621481</v>
      </c>
    </row>
    <row r="133" spans="2:14">
      <c r="B133" s="28" t="s">
        <v>300</v>
      </c>
      <c r="C133" s="28">
        <v>0</v>
      </c>
      <c r="D133" s="28">
        <v>0</v>
      </c>
      <c r="E133" s="28">
        <v>0</v>
      </c>
      <c r="F133" s="28">
        <v>0</v>
      </c>
      <c r="G133" s="28">
        <v>0</v>
      </c>
      <c r="H133" s="28">
        <v>0</v>
      </c>
      <c r="I133" s="28">
        <v>0</v>
      </c>
      <c r="J133" s="28">
        <v>103251.95029970983</v>
      </c>
      <c r="K133" s="28">
        <v>0</v>
      </c>
      <c r="L133" s="28">
        <v>0</v>
      </c>
      <c r="M133" s="34">
        <f t="shared" si="4"/>
        <v>103251.95029970983</v>
      </c>
      <c r="N133" s="22">
        <f>SUM($M$36:M133)/SUM($M$36:$M$168)</f>
        <v>0.98284935407375174</v>
      </c>
    </row>
    <row r="134" spans="2:14">
      <c r="B134" s="28" t="s">
        <v>494</v>
      </c>
      <c r="C134" s="28">
        <v>0</v>
      </c>
      <c r="D134" s="28">
        <v>0</v>
      </c>
      <c r="E134" s="28">
        <v>0</v>
      </c>
      <c r="F134" s="28">
        <v>10670.551851851853</v>
      </c>
      <c r="G134" s="28">
        <v>90000</v>
      </c>
      <c r="H134" s="28">
        <v>0</v>
      </c>
      <c r="I134" s="28">
        <v>0</v>
      </c>
      <c r="J134" s="28">
        <v>0</v>
      </c>
      <c r="K134" s="28">
        <v>0</v>
      </c>
      <c r="L134" s="28">
        <v>0</v>
      </c>
      <c r="M134" s="34">
        <f t="shared" si="4"/>
        <v>100670.55185185185</v>
      </c>
      <c r="N134" s="22">
        <f>SUM($M$36:M134)/SUM($M$36:$M$168)</f>
        <v>0.98404920339543323</v>
      </c>
    </row>
    <row r="135" spans="2:14">
      <c r="B135" s="28" t="s">
        <v>263</v>
      </c>
      <c r="C135" s="28">
        <v>0</v>
      </c>
      <c r="D135" s="28">
        <v>0</v>
      </c>
      <c r="E135" s="28">
        <v>0</v>
      </c>
      <c r="F135" s="28">
        <v>0</v>
      </c>
      <c r="G135" s="28">
        <v>0</v>
      </c>
      <c r="H135" s="28">
        <v>96898.57634444446</v>
      </c>
      <c r="I135" s="28">
        <v>0</v>
      </c>
      <c r="J135" s="28">
        <v>0</v>
      </c>
      <c r="K135" s="28">
        <v>0</v>
      </c>
      <c r="L135" s="28">
        <v>0</v>
      </c>
      <c r="M135" s="34">
        <f t="shared" si="4"/>
        <v>96898.57634444446</v>
      </c>
      <c r="N135" s="22">
        <f>SUM($M$36:M135)/SUM($M$36:$M$168)</f>
        <v>0.98520409615165738</v>
      </c>
    </row>
    <row r="136" spans="2:14">
      <c r="B136" s="28" t="s">
        <v>422</v>
      </c>
      <c r="C136" s="28">
        <v>922.2</v>
      </c>
      <c r="D136" s="28">
        <v>94508.09</v>
      </c>
      <c r="E136" s="28">
        <v>0</v>
      </c>
      <c r="F136" s="28">
        <v>0</v>
      </c>
      <c r="G136" s="28">
        <v>0</v>
      </c>
      <c r="H136" s="28">
        <v>0</v>
      </c>
      <c r="I136" s="28">
        <v>0</v>
      </c>
      <c r="J136" s="28">
        <v>0</v>
      </c>
      <c r="K136" s="28">
        <v>0</v>
      </c>
      <c r="L136" s="28">
        <v>0</v>
      </c>
      <c r="M136" s="34">
        <f t="shared" si="4"/>
        <v>95430.29</v>
      </c>
      <c r="N136" s="22">
        <f>SUM($M$36:M136)/SUM($M$36:$M$168)</f>
        <v>0.98634148902989338</v>
      </c>
    </row>
    <row r="137" spans="2:14">
      <c r="B137" s="28" t="s">
        <v>261</v>
      </c>
      <c r="C137" s="28">
        <v>0</v>
      </c>
      <c r="D137" s="28">
        <v>0</v>
      </c>
      <c r="E137" s="28">
        <v>0</v>
      </c>
      <c r="F137" s="28">
        <v>0</v>
      </c>
      <c r="G137" s="28">
        <v>0</v>
      </c>
      <c r="H137" s="28">
        <v>0</v>
      </c>
      <c r="I137" s="28">
        <v>90894.356695555558</v>
      </c>
      <c r="J137" s="28">
        <v>0</v>
      </c>
      <c r="K137" s="28">
        <v>0</v>
      </c>
      <c r="L137" s="28">
        <v>0</v>
      </c>
      <c r="M137" s="34">
        <f t="shared" si="4"/>
        <v>90894.356695555558</v>
      </c>
      <c r="N137" s="22">
        <f>SUM($M$36:M137)/SUM($M$36:$M$168)</f>
        <v>0.98742482005589527</v>
      </c>
    </row>
    <row r="138" spans="2:14">
      <c r="B138" s="28" t="s">
        <v>290</v>
      </c>
      <c r="C138" s="28">
        <v>0</v>
      </c>
      <c r="D138" s="28">
        <v>0</v>
      </c>
      <c r="E138" s="28">
        <v>0</v>
      </c>
      <c r="F138" s="28">
        <v>0</v>
      </c>
      <c r="G138" s="28">
        <v>0</v>
      </c>
      <c r="H138" s="28">
        <v>0</v>
      </c>
      <c r="I138" s="28">
        <v>0</v>
      </c>
      <c r="J138" s="28">
        <v>0</v>
      </c>
      <c r="K138" s="28">
        <v>0</v>
      </c>
      <c r="L138" s="28">
        <v>84727.044985333327</v>
      </c>
      <c r="M138" s="34">
        <f t="shared" si="4"/>
        <v>84727.044985333327</v>
      </c>
      <c r="N138" s="22">
        <f>SUM($M$36:M138)/SUM($M$36:$M$168)</f>
        <v>0.98843464552703553</v>
      </c>
    </row>
    <row r="139" spans="2:14">
      <c r="B139" s="28" t="s">
        <v>418</v>
      </c>
      <c r="C139" s="28">
        <v>0</v>
      </c>
      <c r="D139" s="28">
        <v>14416.72</v>
      </c>
      <c r="E139" s="28">
        <v>38911</v>
      </c>
      <c r="F139" s="28">
        <v>30716.683703703704</v>
      </c>
      <c r="G139" s="28">
        <v>0</v>
      </c>
      <c r="H139" s="28">
        <v>0</v>
      </c>
      <c r="I139" s="28">
        <v>0</v>
      </c>
      <c r="J139" s="28">
        <v>0</v>
      </c>
      <c r="K139" s="28">
        <v>0</v>
      </c>
      <c r="L139" s="28">
        <v>0</v>
      </c>
      <c r="M139" s="34">
        <f t="shared" si="4"/>
        <v>84044.403703703705</v>
      </c>
      <c r="N139" s="22">
        <f>SUM($M$36:M139)/SUM($M$36:$M$168)</f>
        <v>0.98943633488822447</v>
      </c>
    </row>
    <row r="140" spans="2:14">
      <c r="B140" s="28" t="s">
        <v>491</v>
      </c>
      <c r="C140" s="28">
        <v>0</v>
      </c>
      <c r="D140" s="28">
        <v>0</v>
      </c>
      <c r="E140" s="28">
        <v>0</v>
      </c>
      <c r="F140" s="28">
        <v>81037.037037037051</v>
      </c>
      <c r="G140" s="28">
        <v>0</v>
      </c>
      <c r="H140" s="28">
        <v>0</v>
      </c>
      <c r="I140" s="28">
        <v>0</v>
      </c>
      <c r="J140" s="28">
        <v>0</v>
      </c>
      <c r="K140" s="28">
        <v>0</v>
      </c>
      <c r="L140" s="28">
        <v>0</v>
      </c>
      <c r="M140" s="34">
        <f t="shared" si="4"/>
        <v>81037.037037037051</v>
      </c>
      <c r="N140" s="22">
        <f>SUM($M$36:M140)/SUM($M$36:$M$168)</f>
        <v>0.99040218073024433</v>
      </c>
    </row>
    <row r="141" spans="2:14">
      <c r="B141" s="28" t="s">
        <v>256</v>
      </c>
      <c r="C141" s="28">
        <v>0</v>
      </c>
      <c r="D141" s="28">
        <v>0</v>
      </c>
      <c r="E141" s="28">
        <v>0</v>
      </c>
      <c r="F141" s="28">
        <v>0</v>
      </c>
      <c r="G141" s="28">
        <v>0</v>
      </c>
      <c r="H141" s="28">
        <v>78079.776755555591</v>
      </c>
      <c r="I141" s="28">
        <v>0</v>
      </c>
      <c r="J141" s="28">
        <v>0</v>
      </c>
      <c r="K141" s="28">
        <v>0</v>
      </c>
      <c r="L141" s="28">
        <v>0</v>
      </c>
      <c r="M141" s="34">
        <f t="shared" si="4"/>
        <v>78079.776755555591</v>
      </c>
      <c r="N141" s="22">
        <f>SUM($M$36:M141)/SUM($M$36:$M$168)</f>
        <v>0.99133278024970528</v>
      </c>
    </row>
    <row r="142" spans="2:14">
      <c r="B142" s="28" t="s">
        <v>495</v>
      </c>
      <c r="C142" s="28">
        <v>34177.300000000003</v>
      </c>
      <c r="D142" s="28">
        <v>39851.75</v>
      </c>
      <c r="E142" s="28">
        <v>0</v>
      </c>
      <c r="F142" s="28">
        <v>0</v>
      </c>
      <c r="G142" s="28">
        <v>0</v>
      </c>
      <c r="H142" s="28">
        <v>0</v>
      </c>
      <c r="I142" s="28">
        <v>0</v>
      </c>
      <c r="J142" s="28">
        <v>0</v>
      </c>
      <c r="K142" s="28">
        <v>0</v>
      </c>
      <c r="L142" s="28">
        <v>0</v>
      </c>
      <c r="M142" s="34">
        <f t="shared" si="4"/>
        <v>74029.05</v>
      </c>
      <c r="N142" s="22">
        <f>SUM($M$36:M142)/SUM($M$36:$M$168)</f>
        <v>0.99221510088660747</v>
      </c>
    </row>
    <row r="143" spans="2:14">
      <c r="B143" s="28" t="s">
        <v>417</v>
      </c>
      <c r="C143" s="28">
        <v>0</v>
      </c>
      <c r="D143" s="28">
        <v>0</v>
      </c>
      <c r="E143" s="28">
        <v>0</v>
      </c>
      <c r="F143" s="28">
        <v>0</v>
      </c>
      <c r="G143" s="28">
        <v>70000</v>
      </c>
      <c r="H143" s="28">
        <v>0</v>
      </c>
      <c r="I143" s="28">
        <v>0</v>
      </c>
      <c r="J143" s="28">
        <v>0</v>
      </c>
      <c r="K143" s="28">
        <v>0</v>
      </c>
      <c r="L143" s="28">
        <v>0</v>
      </c>
      <c r="M143" s="34">
        <f t="shared" si="4"/>
        <v>70000</v>
      </c>
      <c r="N143" s="22">
        <f>SUM($M$36:M143)/SUM($M$36:$M$168)</f>
        <v>0.99304940099694472</v>
      </c>
    </row>
    <row r="144" spans="2:14">
      <c r="B144" s="28" t="s">
        <v>410</v>
      </c>
      <c r="C144" s="28">
        <v>61810.95</v>
      </c>
      <c r="D144" s="28">
        <v>0</v>
      </c>
      <c r="E144" s="28">
        <v>0</v>
      </c>
      <c r="F144" s="28">
        <v>0</v>
      </c>
      <c r="G144" s="28">
        <v>0</v>
      </c>
      <c r="H144" s="28">
        <v>0</v>
      </c>
      <c r="I144" s="28">
        <v>0</v>
      </c>
      <c r="J144" s="28">
        <v>0</v>
      </c>
      <c r="K144" s="28">
        <v>0</v>
      </c>
      <c r="L144" s="28">
        <v>0</v>
      </c>
      <c r="M144" s="34">
        <f t="shared" si="4"/>
        <v>61810.95</v>
      </c>
      <c r="N144" s="22">
        <f>SUM($M$36:M144)/SUM($M$36:$M$168)</f>
        <v>0.99378609931701689</v>
      </c>
    </row>
    <row r="145" spans="2:14">
      <c r="B145" s="28" t="s">
        <v>479</v>
      </c>
      <c r="C145" s="28">
        <v>0</v>
      </c>
      <c r="D145" s="28">
        <v>0</v>
      </c>
      <c r="E145" s="28">
        <v>0</v>
      </c>
      <c r="F145" s="28">
        <v>62205.832703703709</v>
      </c>
      <c r="G145" s="28">
        <v>0</v>
      </c>
      <c r="H145" s="28">
        <v>0</v>
      </c>
      <c r="I145" s="28">
        <v>0</v>
      </c>
      <c r="J145" s="28">
        <v>0</v>
      </c>
      <c r="K145" s="28">
        <v>0</v>
      </c>
      <c r="L145" s="28">
        <v>0</v>
      </c>
      <c r="M145" s="34">
        <f t="shared" si="4"/>
        <v>62205.832703703709</v>
      </c>
      <c r="N145" s="22">
        <f>SUM($M$36:M145)/SUM($M$36:$M$168)</f>
        <v>0.99452750407542145</v>
      </c>
    </row>
    <row r="146" spans="2:14">
      <c r="B146" s="28" t="s">
        <v>191</v>
      </c>
      <c r="C146" s="28">
        <v>0</v>
      </c>
      <c r="D146" s="28">
        <v>0</v>
      </c>
      <c r="E146" s="28">
        <v>0</v>
      </c>
      <c r="F146" s="28">
        <v>10129.629629629631</v>
      </c>
      <c r="G146" s="28">
        <v>50000</v>
      </c>
      <c r="H146" s="28">
        <v>0</v>
      </c>
      <c r="I146" s="28">
        <v>0</v>
      </c>
      <c r="J146" s="28">
        <v>0</v>
      </c>
      <c r="K146" s="28">
        <v>0</v>
      </c>
      <c r="L146" s="28">
        <v>0</v>
      </c>
      <c r="M146" s="34">
        <f t="shared" si="4"/>
        <v>60129.629629629635</v>
      </c>
      <c r="N146" s="22">
        <f>SUM($M$36:M146)/SUM($M$36:$M$168)</f>
        <v>0.99524416345591482</v>
      </c>
    </row>
    <row r="147" spans="2:14">
      <c r="B147" s="28" t="s">
        <v>280</v>
      </c>
      <c r="C147" s="28">
        <v>0</v>
      </c>
      <c r="D147" s="28">
        <v>0</v>
      </c>
      <c r="E147" s="28">
        <v>0</v>
      </c>
      <c r="F147" s="28">
        <v>0</v>
      </c>
      <c r="G147" s="28">
        <v>0</v>
      </c>
      <c r="H147" s="28">
        <v>27897.647485925936</v>
      </c>
      <c r="I147" s="28">
        <v>28989.418967407419</v>
      </c>
      <c r="J147" s="28">
        <v>0</v>
      </c>
      <c r="K147" s="28">
        <v>0</v>
      </c>
      <c r="L147" s="28">
        <v>0</v>
      </c>
      <c r="M147" s="34">
        <f t="shared" si="4"/>
        <v>56887.066453333355</v>
      </c>
      <c r="N147" s="22">
        <f>SUM($M$36:M147)/SUM($M$36:$M$168)</f>
        <v>0.99592217611046874</v>
      </c>
    </row>
    <row r="148" spans="2:14">
      <c r="B148" s="28" t="s">
        <v>477</v>
      </c>
      <c r="C148" s="28">
        <v>23570.02</v>
      </c>
      <c r="D148" s="28">
        <v>15134.58</v>
      </c>
      <c r="E148" s="28">
        <v>12066.000000000002</v>
      </c>
      <c r="F148" s="28">
        <v>0</v>
      </c>
      <c r="G148" s="28">
        <v>0</v>
      </c>
      <c r="H148" s="28">
        <v>0</v>
      </c>
      <c r="I148" s="28">
        <v>0</v>
      </c>
      <c r="J148" s="28">
        <v>0</v>
      </c>
      <c r="K148" s="28">
        <v>0</v>
      </c>
      <c r="L148" s="28">
        <v>0</v>
      </c>
      <c r="M148" s="34">
        <f t="shared" si="4"/>
        <v>50770.6</v>
      </c>
      <c r="N148" s="22">
        <f>SUM($M$36:M148)/SUM($M$36:$M$168)</f>
        <v>0.9965272892130671</v>
      </c>
    </row>
    <row r="149" spans="2:14">
      <c r="B149" s="28" t="s">
        <v>464</v>
      </c>
      <c r="C149" s="28">
        <v>0</v>
      </c>
      <c r="D149" s="28">
        <v>0</v>
      </c>
      <c r="E149" s="28">
        <v>0</v>
      </c>
      <c r="F149" s="28">
        <v>48308.203703703708</v>
      </c>
      <c r="G149" s="28">
        <v>0</v>
      </c>
      <c r="H149" s="28">
        <v>0</v>
      </c>
      <c r="I149" s="28">
        <v>0</v>
      </c>
      <c r="J149" s="28">
        <v>0</v>
      </c>
      <c r="K149" s="28">
        <v>0</v>
      </c>
      <c r="L149" s="28">
        <v>0</v>
      </c>
      <c r="M149" s="34">
        <f t="shared" si="4"/>
        <v>48308.203703703708</v>
      </c>
      <c r="N149" s="22">
        <f>SUM($M$36:M149)/SUM($M$36:$M$168)</f>
        <v>0.99710305406564126</v>
      </c>
    </row>
    <row r="150" spans="2:14">
      <c r="B150" s="28" t="s">
        <v>414</v>
      </c>
      <c r="C150" s="28">
        <v>0</v>
      </c>
      <c r="D150" s="28">
        <v>40300</v>
      </c>
      <c r="E150" s="28">
        <v>0</v>
      </c>
      <c r="F150" s="28">
        <v>0</v>
      </c>
      <c r="G150" s="28">
        <v>0</v>
      </c>
      <c r="H150" s="28">
        <v>0</v>
      </c>
      <c r="I150" s="28">
        <v>0</v>
      </c>
      <c r="J150" s="28">
        <v>0</v>
      </c>
      <c r="K150" s="28">
        <v>0</v>
      </c>
      <c r="L150" s="28">
        <v>0</v>
      </c>
      <c r="M150" s="34">
        <f t="shared" si="4"/>
        <v>40300</v>
      </c>
      <c r="N150" s="22">
        <f>SUM($M$36:M150)/SUM($M$36:$M$168)</f>
        <v>0.99758337255773533</v>
      </c>
    </row>
    <row r="151" spans="2:14">
      <c r="B151" s="28" t="s">
        <v>427</v>
      </c>
      <c r="C151" s="28">
        <v>34062.33</v>
      </c>
      <c r="D151" s="28">
        <v>0</v>
      </c>
      <c r="E151" s="28">
        <v>0</v>
      </c>
      <c r="F151" s="28">
        <v>0</v>
      </c>
      <c r="G151" s="28">
        <v>0</v>
      </c>
      <c r="H151" s="28">
        <v>0</v>
      </c>
      <c r="I151" s="28">
        <v>0</v>
      </c>
      <c r="J151" s="28">
        <v>0</v>
      </c>
      <c r="K151" s="28">
        <v>0</v>
      </c>
      <c r="L151" s="28">
        <v>0</v>
      </c>
      <c r="M151" s="34">
        <f t="shared" si="4"/>
        <v>34062.33</v>
      </c>
      <c r="N151" s="22">
        <f>SUM($M$36:M151)/SUM($M$36:$M$168)</f>
        <v>0.99798934692455454</v>
      </c>
    </row>
    <row r="152" spans="2:14">
      <c r="B152" s="28" t="s">
        <v>522</v>
      </c>
      <c r="C152" s="28">
        <v>0</v>
      </c>
      <c r="D152" s="28">
        <v>0</v>
      </c>
      <c r="E152" s="28">
        <v>0</v>
      </c>
      <c r="F152" s="28">
        <v>31281.309259259262</v>
      </c>
      <c r="G152" s="28">
        <v>0</v>
      </c>
      <c r="H152" s="28">
        <v>0</v>
      </c>
      <c r="I152" s="28">
        <v>0</v>
      </c>
      <c r="J152" s="28">
        <v>0</v>
      </c>
      <c r="K152" s="28">
        <v>0</v>
      </c>
      <c r="L152" s="28">
        <v>0</v>
      </c>
      <c r="M152" s="34">
        <f t="shared" si="4"/>
        <v>31281.309259259262</v>
      </c>
      <c r="N152" s="22">
        <f>SUM($M$36:M152)/SUM($M$36:$M$168)</f>
        <v>0.99836217549264739</v>
      </c>
    </row>
    <row r="153" spans="2:14">
      <c r="B153" s="28" t="s">
        <v>474</v>
      </c>
      <c r="C153" s="28">
        <v>0</v>
      </c>
      <c r="D153" s="28">
        <v>0</v>
      </c>
      <c r="E153" s="28">
        <v>17158.900000000001</v>
      </c>
      <c r="F153" s="28">
        <v>7982.3507407407387</v>
      </c>
      <c r="G153" s="28">
        <v>0</v>
      </c>
      <c r="H153" s="28">
        <v>0</v>
      </c>
      <c r="I153" s="28">
        <v>0</v>
      </c>
      <c r="J153" s="28">
        <v>0</v>
      </c>
      <c r="K153" s="28">
        <v>0</v>
      </c>
      <c r="L153" s="28">
        <v>0</v>
      </c>
      <c r="M153" s="34">
        <f t="shared" si="4"/>
        <v>25141.250740740739</v>
      </c>
      <c r="N153" s="22">
        <f>SUM($M$36:M153)/SUM($M$36:$M$168)</f>
        <v>0.99866182332503317</v>
      </c>
    </row>
    <row r="154" spans="2:14">
      <c r="B154" s="28" t="s">
        <v>419</v>
      </c>
      <c r="C154" s="28">
        <v>0</v>
      </c>
      <c r="D154" s="28">
        <v>0</v>
      </c>
      <c r="E154" s="28">
        <v>0</v>
      </c>
      <c r="F154" s="28">
        <v>0</v>
      </c>
      <c r="G154" s="28">
        <v>20000</v>
      </c>
      <c r="H154" s="28">
        <v>0</v>
      </c>
      <c r="I154" s="28">
        <v>0</v>
      </c>
      <c r="J154" s="28">
        <v>0</v>
      </c>
      <c r="K154" s="28">
        <v>0</v>
      </c>
      <c r="L154" s="28">
        <v>0</v>
      </c>
      <c r="M154" s="34">
        <f t="shared" si="4"/>
        <v>20000</v>
      </c>
      <c r="N154" s="22">
        <f>SUM($M$36:M154)/SUM($M$36:$M$168)</f>
        <v>0.99890019478512959</v>
      </c>
    </row>
    <row r="155" spans="2:14">
      <c r="B155" s="28" t="s">
        <v>294</v>
      </c>
      <c r="C155" s="28">
        <v>0</v>
      </c>
      <c r="D155" s="28">
        <v>0</v>
      </c>
      <c r="E155" s="28">
        <v>0</v>
      </c>
      <c r="F155" s="28">
        <v>0</v>
      </c>
      <c r="G155" s="28">
        <v>0</v>
      </c>
      <c r="H155" s="28">
        <v>18265.108294000638</v>
      </c>
      <c r="I155" s="28">
        <v>0</v>
      </c>
      <c r="J155" s="28">
        <v>0</v>
      </c>
      <c r="K155" s="28">
        <v>0</v>
      </c>
      <c r="L155" s="28">
        <v>0</v>
      </c>
      <c r="M155" s="34">
        <f t="shared" si="4"/>
        <v>18265.108294000638</v>
      </c>
      <c r="N155" s="22">
        <f>SUM($M$36:M155)/SUM($M$36:$M$168)</f>
        <v>0.99911788881177244</v>
      </c>
    </row>
    <row r="156" spans="2:14">
      <c r="B156" s="28" t="s">
        <v>518</v>
      </c>
      <c r="C156" s="28">
        <v>0</v>
      </c>
      <c r="D156" s="28">
        <v>17873</v>
      </c>
      <c r="E156" s="28">
        <v>0</v>
      </c>
      <c r="F156" s="28">
        <v>0</v>
      </c>
      <c r="G156" s="28">
        <v>0</v>
      </c>
      <c r="H156" s="28">
        <v>0</v>
      </c>
      <c r="I156" s="28">
        <v>0</v>
      </c>
      <c r="J156" s="28">
        <v>0</v>
      </c>
      <c r="K156" s="28">
        <v>0</v>
      </c>
      <c r="L156" s="28">
        <v>0</v>
      </c>
      <c r="M156" s="34">
        <f t="shared" si="4"/>
        <v>17873</v>
      </c>
      <c r="N156" s="22">
        <f>SUM($M$36:M156)/SUM($M$36:$M$168)</f>
        <v>0.99933090946708758</v>
      </c>
    </row>
    <row r="157" spans="2:14">
      <c r="B157" s="28" t="s">
        <v>421</v>
      </c>
      <c r="C157" s="28">
        <v>0</v>
      </c>
      <c r="D157" s="28">
        <v>16081.25</v>
      </c>
      <c r="E157" s="28">
        <v>0</v>
      </c>
      <c r="F157" s="28">
        <v>0</v>
      </c>
      <c r="G157" s="28">
        <v>0</v>
      </c>
      <c r="H157" s="28">
        <v>0</v>
      </c>
      <c r="I157" s="28">
        <v>0</v>
      </c>
      <c r="J157" s="28">
        <v>0</v>
      </c>
      <c r="K157" s="28">
        <v>0</v>
      </c>
      <c r="L157" s="28">
        <v>0</v>
      </c>
      <c r="M157" s="34">
        <f t="shared" si="4"/>
        <v>16081.25</v>
      </c>
      <c r="N157" s="22">
        <f>SUM($M$36:M157)/SUM($M$36:$M$168)</f>
        <v>0.99952257501922126</v>
      </c>
    </row>
    <row r="158" spans="2:14">
      <c r="B158" s="28" t="s">
        <v>515</v>
      </c>
      <c r="C158" s="28">
        <v>-12591.73</v>
      </c>
      <c r="D158" s="28">
        <v>22820.080000000002</v>
      </c>
      <c r="E158" s="28">
        <v>0</v>
      </c>
      <c r="F158" s="28">
        <v>0</v>
      </c>
      <c r="G158" s="28">
        <v>0</v>
      </c>
      <c r="H158" s="28">
        <v>0</v>
      </c>
      <c r="I158" s="28">
        <v>0</v>
      </c>
      <c r="J158" s="28">
        <v>0</v>
      </c>
      <c r="K158" s="28">
        <v>0</v>
      </c>
      <c r="L158" s="28">
        <v>0</v>
      </c>
      <c r="M158" s="34">
        <f t="shared" si="4"/>
        <v>10228.350000000002</v>
      </c>
      <c r="N158" s="22">
        <f>SUM($M$36:M158)/SUM($M$36:$M$168)</f>
        <v>0.99964448235541503</v>
      </c>
    </row>
    <row r="159" spans="2:14">
      <c r="B159" s="28" t="s">
        <v>298</v>
      </c>
      <c r="C159" s="28">
        <v>0</v>
      </c>
      <c r="D159" s="28">
        <v>0</v>
      </c>
      <c r="E159" s="28">
        <v>0</v>
      </c>
      <c r="F159" s="28">
        <v>0</v>
      </c>
      <c r="G159" s="28">
        <v>0</v>
      </c>
      <c r="H159" s="28">
        <v>1862.1614197384779</v>
      </c>
      <c r="I159" s="28">
        <v>1862.1614197384779</v>
      </c>
      <c r="J159" s="28">
        <v>1862.1614197384779</v>
      </c>
      <c r="K159" s="28">
        <v>1862.1614197384779</v>
      </c>
      <c r="L159" s="28">
        <v>1862.1614197384779</v>
      </c>
      <c r="M159" s="34">
        <f t="shared" si="4"/>
        <v>9310.8070986923885</v>
      </c>
      <c r="N159" s="22">
        <f>SUM($M$36:M159)/SUM($M$36:$M$168)</f>
        <v>0.99975545388955445</v>
      </c>
    </row>
    <row r="160" spans="2:14">
      <c r="B160" s="28" t="s">
        <v>508</v>
      </c>
      <c r="C160" s="28">
        <v>3203.9</v>
      </c>
      <c r="D160" s="28">
        <v>5158.9600000000009</v>
      </c>
      <c r="E160" s="28">
        <v>0</v>
      </c>
      <c r="F160" s="28">
        <v>0</v>
      </c>
      <c r="G160" s="28">
        <v>0</v>
      </c>
      <c r="H160" s="28">
        <v>0</v>
      </c>
      <c r="I160" s="28">
        <v>0</v>
      </c>
      <c r="J160" s="28">
        <v>0</v>
      </c>
      <c r="K160" s="28">
        <v>0</v>
      </c>
      <c r="L160" s="28">
        <v>0</v>
      </c>
      <c r="M160" s="34">
        <f t="shared" si="4"/>
        <v>8362.86</v>
      </c>
      <c r="N160" s="22">
        <f>SUM($M$36:M160)/SUM($M$36:$M$168)</f>
        <v>0.99985512724699355</v>
      </c>
    </row>
    <row r="161" spans="2:14">
      <c r="B161" s="28" t="s">
        <v>509</v>
      </c>
      <c r="C161" s="28">
        <v>6147.52</v>
      </c>
      <c r="D161" s="28">
        <v>0</v>
      </c>
      <c r="E161" s="28">
        <v>0</v>
      </c>
      <c r="F161" s="28">
        <v>0</v>
      </c>
      <c r="G161" s="28">
        <v>0</v>
      </c>
      <c r="H161" s="28">
        <v>0</v>
      </c>
      <c r="I161" s="28">
        <v>0</v>
      </c>
      <c r="J161" s="28">
        <v>0</v>
      </c>
      <c r="K161" s="28">
        <v>0</v>
      </c>
      <c r="L161" s="28">
        <v>0</v>
      </c>
      <c r="M161" s="34">
        <f t="shared" ref="M161:M166" si="5">SUM(C161:L161)</f>
        <v>6147.52</v>
      </c>
      <c r="N161" s="22">
        <f>SUM($M$36:M161)/SUM($M$36:$M$168)</f>
        <v>0.99992839691291202</v>
      </c>
    </row>
    <row r="162" spans="2:14">
      <c r="B162" s="28" t="s">
        <v>428</v>
      </c>
      <c r="C162" s="28">
        <v>5671</v>
      </c>
      <c r="D162" s="28">
        <v>0</v>
      </c>
      <c r="E162" s="28">
        <v>0</v>
      </c>
      <c r="F162" s="28">
        <v>0</v>
      </c>
      <c r="G162" s="28">
        <v>0</v>
      </c>
      <c r="H162" s="28">
        <v>0</v>
      </c>
      <c r="I162" s="28">
        <v>0</v>
      </c>
      <c r="J162" s="28">
        <v>0</v>
      </c>
      <c r="K162" s="28">
        <v>0</v>
      </c>
      <c r="L162" s="28">
        <v>0</v>
      </c>
      <c r="M162" s="34">
        <f t="shared" si="5"/>
        <v>5671</v>
      </c>
      <c r="N162" s="22">
        <f>SUM($M$36:M162)/SUM($M$36:$M$168)</f>
        <v>0.99999598714042237</v>
      </c>
    </row>
    <row r="163" spans="2:14">
      <c r="B163" s="28" t="s">
        <v>352</v>
      </c>
      <c r="C163" s="28">
        <v>0</v>
      </c>
      <c r="D163" s="28">
        <v>0</v>
      </c>
      <c r="E163" s="28">
        <v>0</v>
      </c>
      <c r="F163" s="28">
        <v>0</v>
      </c>
      <c r="G163" s="28">
        <v>0</v>
      </c>
      <c r="H163" s="28">
        <v>0</v>
      </c>
      <c r="I163" s="28">
        <v>0</v>
      </c>
      <c r="J163" s="28">
        <v>3630.3296000000014</v>
      </c>
      <c r="K163" s="28">
        <v>0</v>
      </c>
      <c r="L163" s="28">
        <v>0</v>
      </c>
      <c r="M163" s="34">
        <f t="shared" si="5"/>
        <v>3630.3296000000014</v>
      </c>
      <c r="N163" s="22">
        <f>SUM($M$36:M163)/SUM($M$36:$M$168)</f>
        <v>1.0000392554887916</v>
      </c>
    </row>
    <row r="164" spans="2:14">
      <c r="B164" s="28" t="s">
        <v>411</v>
      </c>
      <c r="C164" s="28">
        <v>879.8</v>
      </c>
      <c r="D164" s="28">
        <v>0</v>
      </c>
      <c r="E164" s="28">
        <v>0</v>
      </c>
      <c r="F164" s="28">
        <v>0</v>
      </c>
      <c r="G164" s="28">
        <v>0</v>
      </c>
      <c r="H164" s="28">
        <v>0</v>
      </c>
      <c r="I164" s="28">
        <v>0</v>
      </c>
      <c r="J164" s="28">
        <v>0</v>
      </c>
      <c r="K164" s="28">
        <v>0</v>
      </c>
      <c r="L164" s="28">
        <v>0</v>
      </c>
      <c r="M164" s="34">
        <f t="shared" si="5"/>
        <v>879.8</v>
      </c>
      <c r="N164" s="22">
        <f>SUM($M$36:M164)/SUM($M$36:$M$168)</f>
        <v>1.0000497414493212</v>
      </c>
    </row>
    <row r="165" spans="2:14">
      <c r="B165" s="28" t="s">
        <v>402</v>
      </c>
      <c r="C165" s="28">
        <v>0</v>
      </c>
      <c r="D165" s="28">
        <v>0</v>
      </c>
      <c r="E165" s="28">
        <v>0</v>
      </c>
      <c r="F165" s="28">
        <v>0</v>
      </c>
      <c r="G165" s="28">
        <v>0</v>
      </c>
      <c r="H165" s="28">
        <v>0</v>
      </c>
      <c r="I165" s="28">
        <v>0</v>
      </c>
      <c r="J165" s="28">
        <v>0</v>
      </c>
      <c r="K165" s="28">
        <v>0</v>
      </c>
      <c r="L165" s="28">
        <v>0</v>
      </c>
      <c r="M165" s="34">
        <f t="shared" si="5"/>
        <v>0</v>
      </c>
      <c r="N165" s="22">
        <f>SUM($M$36:M165)/SUM($M$36:$M$168)</f>
        <v>1.0000497414493212</v>
      </c>
    </row>
    <row r="166" spans="2:14">
      <c r="B166" s="28" t="s">
        <v>510</v>
      </c>
      <c r="C166" s="28">
        <v>0</v>
      </c>
      <c r="D166" s="28">
        <v>-42.39</v>
      </c>
      <c r="E166" s="28">
        <v>0</v>
      </c>
      <c r="F166" s="28">
        <v>0</v>
      </c>
      <c r="G166" s="28">
        <v>0</v>
      </c>
      <c r="H166" s="28">
        <v>0</v>
      </c>
      <c r="I166" s="28">
        <v>0</v>
      </c>
      <c r="J166" s="28">
        <v>0</v>
      </c>
      <c r="K166" s="28">
        <v>0</v>
      </c>
      <c r="L166" s="28">
        <v>0</v>
      </c>
      <c r="M166" s="34">
        <f t="shared" si="5"/>
        <v>-42.39</v>
      </c>
      <c r="N166" s="22">
        <f>SUM($M$36:M166)/SUM($M$36:$M$168)</f>
        <v>1.0000492362210116</v>
      </c>
    </row>
    <row r="167" spans="2:14">
      <c r="B167" s="28" t="s">
        <v>463</v>
      </c>
      <c r="C167" s="28">
        <v>-4131.05</v>
      </c>
      <c r="D167" s="28">
        <v>0</v>
      </c>
      <c r="E167" s="28">
        <v>0</v>
      </c>
      <c r="F167" s="28">
        <v>0</v>
      </c>
      <c r="G167" s="28">
        <v>0</v>
      </c>
      <c r="H167" s="28">
        <v>0</v>
      </c>
      <c r="I167" s="28">
        <v>0</v>
      </c>
      <c r="J167" s="28">
        <v>0</v>
      </c>
      <c r="K167" s="28">
        <v>0</v>
      </c>
      <c r="L167" s="28">
        <v>0</v>
      </c>
      <c r="M167" s="34">
        <f t="shared" ref="M167:M168" si="6">SUM(C167:L167)</f>
        <v>-4131.05</v>
      </c>
      <c r="N167" s="22">
        <f>SUM($M$36:M167)/SUM($M$36:$M$168)</f>
        <v>1</v>
      </c>
    </row>
    <row r="168" spans="2:14">
      <c r="B168" s="28" t="s">
        <v>402</v>
      </c>
      <c r="C168" s="28">
        <v>0</v>
      </c>
      <c r="D168" s="28">
        <v>0</v>
      </c>
      <c r="E168" s="28">
        <v>0</v>
      </c>
      <c r="F168" s="28">
        <v>0</v>
      </c>
      <c r="G168" s="28">
        <v>0</v>
      </c>
      <c r="H168" s="28">
        <v>0</v>
      </c>
      <c r="I168" s="28">
        <v>0</v>
      </c>
      <c r="J168" s="28">
        <v>0</v>
      </c>
      <c r="K168" s="28">
        <v>0</v>
      </c>
      <c r="L168" s="28">
        <v>0</v>
      </c>
      <c r="M168" s="34">
        <f t="shared" si="6"/>
        <v>0</v>
      </c>
      <c r="N168" s="22">
        <f>SUM($M$36:M168)/SUM($M$36:$M$168)</f>
        <v>1</v>
      </c>
    </row>
    <row r="171" spans="2:14">
      <c r="B171" s="23" t="s">
        <v>12</v>
      </c>
      <c r="C171" s="34">
        <f t="shared" ref="C171:L171" si="7">SUM(C36:C170)</f>
        <v>1550442.0000000002</v>
      </c>
      <c r="D171" s="34">
        <f t="shared" si="7"/>
        <v>7521688.3200000003</v>
      </c>
      <c r="E171" s="34">
        <f t="shared" si="7"/>
        <v>14208332.649999999</v>
      </c>
      <c r="F171" s="34">
        <f t="shared" si="7"/>
        <v>10660501.567611115</v>
      </c>
      <c r="G171" s="34">
        <f t="shared" si="7"/>
        <v>2105000</v>
      </c>
      <c r="H171" s="34">
        <f t="shared" si="7"/>
        <v>13147351.442489699</v>
      </c>
      <c r="I171" s="34">
        <f t="shared" si="7"/>
        <v>6655486.7631881591</v>
      </c>
      <c r="J171" s="34">
        <f t="shared" si="7"/>
        <v>9316168.1584002897</v>
      </c>
      <c r="K171" s="34">
        <f t="shared" si="7"/>
        <v>10158218.662980089</v>
      </c>
      <c r="L171" s="34">
        <f t="shared" si="7"/>
        <v>8579472.2385367248</v>
      </c>
    </row>
    <row r="172" spans="2:14" ht="18.75">
      <c r="B172" s="17" t="s">
        <v>9</v>
      </c>
      <c r="C172" s="93">
        <f>'1.3 Output│Tables'!C35*1000000</f>
        <v>1550442.0000000005</v>
      </c>
      <c r="D172" s="93">
        <f>'1.3 Output│Tables'!D35*1000000</f>
        <v>7521688.3200000003</v>
      </c>
      <c r="E172" s="93">
        <f>'1.3 Output│Tables'!E35*1000000</f>
        <v>14208332.649999999</v>
      </c>
      <c r="F172" s="93">
        <f>'1.3 Output│Tables'!F35*1000000*(1+'3.2 Input│Other'!$J$24)</f>
        <v>10660501.567611115</v>
      </c>
      <c r="G172" s="93">
        <f>'1.3 Output│Tables'!G35*1000000</f>
        <v>2105000</v>
      </c>
      <c r="H172" s="93">
        <f>'1.3 Output│Tables'!N35*1000000</f>
        <v>12509982.339997442</v>
      </c>
      <c r="I172" s="93">
        <f>'1.3 Output│Tables'!O35*1000000</f>
        <v>6545390.0621453216</v>
      </c>
      <c r="J172" s="93">
        <f>'1.3 Output│Tables'!P35*1000000</f>
        <v>9316168.1584002879</v>
      </c>
      <c r="K172" s="93">
        <f>'1.3 Output│Tables'!Q35*1000000</f>
        <v>10158218.662980087</v>
      </c>
      <c r="L172" s="93">
        <f>'1.3 Output│Tables'!R35*1000000</f>
        <v>8579472.238536723</v>
      </c>
    </row>
    <row r="173" spans="2:14" ht="18.75">
      <c r="B173" s="17"/>
      <c r="C173" s="93">
        <f>C171-C172</f>
        <v>0</v>
      </c>
      <c r="D173" s="93">
        <f t="shared" ref="D173:L173" si="8">D171-D172</f>
        <v>0</v>
      </c>
      <c r="E173" s="93">
        <f t="shared" si="8"/>
        <v>0</v>
      </c>
      <c r="F173" s="93">
        <f t="shared" si="8"/>
        <v>0</v>
      </c>
      <c r="G173" s="93">
        <f t="shared" si="8"/>
        <v>0</v>
      </c>
      <c r="H173" s="93">
        <f t="shared" si="8"/>
        <v>637369.10249225609</v>
      </c>
      <c r="I173" s="93">
        <f t="shared" si="8"/>
        <v>110096.70104283746</v>
      </c>
      <c r="J173" s="93">
        <f t="shared" si="8"/>
        <v>0</v>
      </c>
      <c r="K173" s="93">
        <f t="shared" si="8"/>
        <v>0</v>
      </c>
      <c r="L173" s="93">
        <f t="shared" si="8"/>
        <v>0</v>
      </c>
    </row>
    <row r="174" spans="2:14" ht="20.25">
      <c r="B174" s="6" t="s">
        <v>193</v>
      </c>
    </row>
    <row r="175" spans="2:14">
      <c r="C175" s="170" t="s">
        <v>186</v>
      </c>
      <c r="D175" s="170"/>
      <c r="E175" s="170"/>
      <c r="F175" s="170" t="s">
        <v>219</v>
      </c>
      <c r="G175" s="170"/>
      <c r="H175" s="170"/>
      <c r="I175" s="170"/>
      <c r="J175" s="170"/>
      <c r="K175" s="170"/>
      <c r="L175" s="170"/>
    </row>
    <row r="176" spans="2:14">
      <c r="C176" s="99" t="s">
        <v>187</v>
      </c>
      <c r="D176" s="99">
        <v>2014</v>
      </c>
      <c r="E176" s="99">
        <v>2015</v>
      </c>
      <c r="F176" s="99">
        <v>2016</v>
      </c>
      <c r="G176" s="99">
        <v>2017</v>
      </c>
      <c r="H176" s="99" t="s">
        <v>220</v>
      </c>
      <c r="I176" s="99">
        <v>2019</v>
      </c>
      <c r="J176" s="99">
        <v>2020</v>
      </c>
      <c r="K176" s="99">
        <v>2021</v>
      </c>
      <c r="L176" s="99">
        <v>2022</v>
      </c>
      <c r="M176" s="4" t="s">
        <v>12</v>
      </c>
      <c r="N176" s="4" t="s">
        <v>204</v>
      </c>
    </row>
    <row r="177" spans="2:17" ht="18.75">
      <c r="B177" s="36" t="s">
        <v>533</v>
      </c>
      <c r="C177" s="28">
        <v>806330.32735472836</v>
      </c>
      <c r="D177" s="28">
        <v>1986550.9701373517</v>
      </c>
      <c r="E177" s="28">
        <v>2564771.5454456266</v>
      </c>
      <c r="F177" s="28">
        <v>1794.8446428658417</v>
      </c>
      <c r="G177" s="28">
        <v>0</v>
      </c>
      <c r="H177" s="28">
        <v>0</v>
      </c>
      <c r="I177" s="28">
        <v>0</v>
      </c>
      <c r="J177" s="28">
        <v>0</v>
      </c>
      <c r="K177" s="28">
        <v>0</v>
      </c>
      <c r="L177" s="28">
        <v>0</v>
      </c>
      <c r="M177" s="34">
        <f>SUM(C177:L177)</f>
        <v>5359447.6875805715</v>
      </c>
      <c r="N177" s="22">
        <f>SUM($M$177:M177)/SUM($M$177:$M$249)</f>
        <v>0.13554090006835981</v>
      </c>
      <c r="P177" s="17" t="s">
        <v>9</v>
      </c>
      <c r="Q177" s="101" t="e">
        <f>COUNTA(B177:B249)-#REF!</f>
        <v>#REF!</v>
      </c>
    </row>
    <row r="178" spans="2:17">
      <c r="B178" s="36" t="s">
        <v>557</v>
      </c>
      <c r="C178" s="28">
        <v>0</v>
      </c>
      <c r="D178" s="28">
        <v>0</v>
      </c>
      <c r="E178" s="28">
        <v>0</v>
      </c>
      <c r="F178" s="28">
        <v>0</v>
      </c>
      <c r="G178" s="28">
        <v>5057812</v>
      </c>
      <c r="H178" s="28">
        <v>0</v>
      </c>
      <c r="I178" s="28">
        <v>0</v>
      </c>
      <c r="J178" s="28">
        <v>0</v>
      </c>
      <c r="K178" s="28">
        <v>0</v>
      </c>
      <c r="L178" s="28">
        <v>0</v>
      </c>
      <c r="M178" s="34">
        <f t="shared" ref="M178:M226" si="9">SUM(C178:L178)</f>
        <v>5057812</v>
      </c>
      <c r="N178" s="22">
        <f>SUM($M$177:M178)/SUM($M$177:$M$249)</f>
        <v>0.26345340725546251</v>
      </c>
    </row>
    <row r="179" spans="2:17">
      <c r="B179" s="36" t="s">
        <v>375</v>
      </c>
      <c r="C179" s="28">
        <v>0</v>
      </c>
      <c r="D179" s="28">
        <v>0</v>
      </c>
      <c r="E179" s="28">
        <v>0</v>
      </c>
      <c r="F179" s="28">
        <v>0</v>
      </c>
      <c r="G179" s="28">
        <v>0</v>
      </c>
      <c r="H179" s="28">
        <v>978453.09600888891</v>
      </c>
      <c r="I179" s="28">
        <v>978453.09600888891</v>
      </c>
      <c r="J179" s="28">
        <v>978453.09600888891</v>
      </c>
      <c r="K179" s="28">
        <v>978453.09600888891</v>
      </c>
      <c r="L179" s="28">
        <v>978453.09600888891</v>
      </c>
      <c r="M179" s="34">
        <f t="shared" si="9"/>
        <v>4892265.480044445</v>
      </c>
      <c r="N179" s="22">
        <f>SUM($M$177:M179)/SUM($M$177:$M$249)</f>
        <v>0.3871792284954374</v>
      </c>
    </row>
    <row r="180" spans="2:17">
      <c r="B180" s="36" t="s">
        <v>75</v>
      </c>
      <c r="C180" s="28">
        <v>0</v>
      </c>
      <c r="D180" s="28">
        <v>0</v>
      </c>
      <c r="E180" s="28">
        <v>0</v>
      </c>
      <c r="F180" s="28">
        <v>0</v>
      </c>
      <c r="G180" s="28">
        <v>0</v>
      </c>
      <c r="H180" s="28">
        <v>744925.7116441523</v>
      </c>
      <c r="I180" s="28">
        <v>930617.33831486863</v>
      </c>
      <c r="J180" s="28">
        <v>744925.7116441523</v>
      </c>
      <c r="K180" s="28">
        <v>930617.33831486863</v>
      </c>
      <c r="L180" s="28">
        <v>744925.7116441523</v>
      </c>
      <c r="M180" s="34">
        <f t="shared" si="9"/>
        <v>4096011.811562194</v>
      </c>
      <c r="N180" s="22">
        <f>SUM($M$177:M180)/SUM($M$177:$M$249)</f>
        <v>0.49076772492134385</v>
      </c>
    </row>
    <row r="181" spans="2:17">
      <c r="B181" s="36" t="s">
        <v>265</v>
      </c>
      <c r="C181" s="28">
        <v>0</v>
      </c>
      <c r="D181" s="28">
        <v>0</v>
      </c>
      <c r="E181" s="28">
        <v>0</v>
      </c>
      <c r="F181" s="28">
        <v>0</v>
      </c>
      <c r="G181" s="28">
        <v>0</v>
      </c>
      <c r="H181" s="28">
        <v>0</v>
      </c>
      <c r="I181" s="28">
        <v>620944.1189347622</v>
      </c>
      <c r="J181" s="28">
        <v>620944.1189347622</v>
      </c>
      <c r="K181" s="28">
        <v>620944.1189347622</v>
      </c>
      <c r="L181" s="28">
        <v>0</v>
      </c>
      <c r="M181" s="34">
        <f t="shared" si="9"/>
        <v>1862832.3568042866</v>
      </c>
      <c r="N181" s="22">
        <f>SUM($M$177:M181)/SUM($M$177:$M$249)</f>
        <v>0.53787891790916065</v>
      </c>
    </row>
    <row r="182" spans="2:17">
      <c r="B182" s="36" t="s">
        <v>307</v>
      </c>
      <c r="C182" s="28">
        <v>0</v>
      </c>
      <c r="D182" s="28">
        <v>0</v>
      </c>
      <c r="E182" s="28">
        <v>0</v>
      </c>
      <c r="F182" s="28">
        <v>0</v>
      </c>
      <c r="G182" s="28">
        <v>0</v>
      </c>
      <c r="H182" s="28">
        <v>349572.9355312438</v>
      </c>
      <c r="I182" s="28">
        <v>349572.9355312438</v>
      </c>
      <c r="J182" s="28">
        <v>349572.9355312438</v>
      </c>
      <c r="K182" s="28">
        <v>349572.9355312438</v>
      </c>
      <c r="L182" s="28">
        <v>349572.9355312438</v>
      </c>
      <c r="M182" s="34">
        <f t="shared" si="9"/>
        <v>1747864.6776562189</v>
      </c>
      <c r="N182" s="22">
        <f>SUM($M$177:M182)/SUM($M$177:$M$249)</f>
        <v>0.58208256825100491</v>
      </c>
    </row>
    <row r="183" spans="2:17">
      <c r="B183" s="36" t="s">
        <v>460</v>
      </c>
      <c r="C183" s="28">
        <v>211241.59609766386</v>
      </c>
      <c r="D183" s="28">
        <v>302736.87171848048</v>
      </c>
      <c r="E183" s="28">
        <v>276048.92102265212</v>
      </c>
      <c r="F183" s="28">
        <v>379176.69990179461</v>
      </c>
      <c r="G183" s="28">
        <v>209022</v>
      </c>
      <c r="H183" s="28">
        <v>0</v>
      </c>
      <c r="I183" s="28">
        <v>0</v>
      </c>
      <c r="J183" s="28">
        <v>0</v>
      </c>
      <c r="K183" s="28">
        <v>0</v>
      </c>
      <c r="L183" s="28">
        <v>0</v>
      </c>
      <c r="M183" s="34">
        <f t="shared" si="9"/>
        <v>1378226.088740591</v>
      </c>
      <c r="N183" s="22">
        <f>SUM($M$177:M183)/SUM($M$177:$M$249)</f>
        <v>0.61693802639802253</v>
      </c>
    </row>
    <row r="184" spans="2:17" ht="18" customHeight="1">
      <c r="B184" s="36" t="s">
        <v>457</v>
      </c>
      <c r="C184" s="28">
        <v>4961.33781</v>
      </c>
      <c r="D184" s="28">
        <v>88164.18140999999</v>
      </c>
      <c r="E184" s="28">
        <v>1020411.51696</v>
      </c>
      <c r="F184" s="28">
        <v>30567.205874722225</v>
      </c>
      <c r="G184" s="28">
        <v>47050</v>
      </c>
      <c r="H184" s="28">
        <v>0</v>
      </c>
      <c r="I184" s="28">
        <v>0</v>
      </c>
      <c r="J184" s="28">
        <v>0</v>
      </c>
      <c r="K184" s="28">
        <v>0</v>
      </c>
      <c r="L184" s="28">
        <v>0</v>
      </c>
      <c r="M184" s="34">
        <f t="shared" si="9"/>
        <v>1191154.2420547223</v>
      </c>
      <c r="N184" s="22">
        <f>SUM($M$177:M184)/SUM($M$177:$M$249)</f>
        <v>0.64706242120506019</v>
      </c>
    </row>
    <row r="185" spans="2:17">
      <c r="B185" s="36" t="s">
        <v>314</v>
      </c>
      <c r="C185" s="28">
        <v>0</v>
      </c>
      <c r="D185" s="28">
        <v>0</v>
      </c>
      <c r="E185" s="28">
        <v>0</v>
      </c>
      <c r="F185" s="28">
        <v>56649.953703703708</v>
      </c>
      <c r="G185" s="28">
        <v>1000000</v>
      </c>
      <c r="H185" s="28">
        <v>0</v>
      </c>
      <c r="I185" s="28">
        <v>0</v>
      </c>
      <c r="J185" s="28">
        <v>0</v>
      </c>
      <c r="K185" s="28">
        <v>0</v>
      </c>
      <c r="L185" s="28">
        <v>0</v>
      </c>
      <c r="M185" s="34">
        <f t="shared" si="9"/>
        <v>1056649.9537037038</v>
      </c>
      <c r="N185" s="22">
        <f>SUM($M$177:M185)/SUM($M$177:$M$249)</f>
        <v>0.67378519081321819</v>
      </c>
    </row>
    <row r="186" spans="2:17">
      <c r="B186" s="36" t="s">
        <v>532</v>
      </c>
      <c r="C186" s="28">
        <v>65362.018908852959</v>
      </c>
      <c r="D186" s="28">
        <v>895833.23438823572</v>
      </c>
      <c r="E186" s="28">
        <v>79250.174489848083</v>
      </c>
      <c r="F186" s="28">
        <v>0</v>
      </c>
      <c r="G186" s="28">
        <v>0</v>
      </c>
      <c r="H186" s="28">
        <v>0</v>
      </c>
      <c r="I186" s="28">
        <v>0</v>
      </c>
      <c r="J186" s="28">
        <v>0</v>
      </c>
      <c r="K186" s="28">
        <v>0</v>
      </c>
      <c r="L186" s="28">
        <v>0</v>
      </c>
      <c r="M186" s="34">
        <f t="shared" si="9"/>
        <v>1040445.4277869368</v>
      </c>
      <c r="N186" s="22">
        <f>SUM($M$177:M186)/SUM($M$177:$M$249)</f>
        <v>0.70009814654577307</v>
      </c>
    </row>
    <row r="187" spans="2:17">
      <c r="B187" s="36" t="s">
        <v>441</v>
      </c>
      <c r="C187" s="28">
        <v>52890.504699999998</v>
      </c>
      <c r="D187" s="28">
        <v>215346.10914999997</v>
      </c>
      <c r="E187" s="28">
        <v>550230.76062000007</v>
      </c>
      <c r="F187" s="28">
        <v>165502.231218</v>
      </c>
      <c r="G187" s="28">
        <v>28230</v>
      </c>
      <c r="H187" s="28">
        <v>0</v>
      </c>
      <c r="I187" s="28">
        <v>0</v>
      </c>
      <c r="J187" s="28">
        <v>0</v>
      </c>
      <c r="K187" s="28">
        <v>0</v>
      </c>
      <c r="L187" s="28">
        <v>0</v>
      </c>
      <c r="M187" s="34">
        <f t="shared" si="9"/>
        <v>1012199.6056880001</v>
      </c>
      <c r="N187" s="22">
        <f>SUM($M$177:M187)/SUM($M$177:$M$249)</f>
        <v>0.72569676297069141</v>
      </c>
    </row>
    <row r="188" spans="2:17">
      <c r="B188" s="36" t="s">
        <v>534</v>
      </c>
      <c r="C188" s="28">
        <v>0</v>
      </c>
      <c r="D188" s="28">
        <v>0</v>
      </c>
      <c r="E188" s="28">
        <v>104729.08412195355</v>
      </c>
      <c r="F188" s="28">
        <v>330175.79761567398</v>
      </c>
      <c r="G188" s="28">
        <v>512309</v>
      </c>
      <c r="H188" s="28">
        <v>0</v>
      </c>
      <c r="I188" s="28">
        <v>0</v>
      </c>
      <c r="J188" s="28">
        <v>0</v>
      </c>
      <c r="K188" s="28">
        <v>0</v>
      </c>
      <c r="L188" s="28">
        <v>0</v>
      </c>
      <c r="M188" s="34">
        <f t="shared" si="9"/>
        <v>947213.88173762755</v>
      </c>
      <c r="N188" s="22">
        <f>SUM($M$177:M188)/SUM($M$177:$M$249)</f>
        <v>0.74965188476159372</v>
      </c>
    </row>
    <row r="189" spans="2:17">
      <c r="B189" s="36" t="s">
        <v>525</v>
      </c>
      <c r="C189" s="28">
        <v>242365.2632114446</v>
      </c>
      <c r="D189" s="28">
        <v>340342.97298974404</v>
      </c>
      <c r="E189" s="28">
        <v>308327.88047802</v>
      </c>
      <c r="F189" s="28">
        <v>17750.000597207443</v>
      </c>
      <c r="G189" s="28">
        <v>0</v>
      </c>
      <c r="H189" s="28">
        <v>0</v>
      </c>
      <c r="I189" s="28">
        <v>0</v>
      </c>
      <c r="J189" s="28">
        <v>0</v>
      </c>
      <c r="K189" s="28">
        <v>0</v>
      </c>
      <c r="L189" s="28">
        <v>0</v>
      </c>
      <c r="M189" s="34">
        <f t="shared" si="9"/>
        <v>908786.11727641604</v>
      </c>
      <c r="N189" s="22">
        <f>SUM($M$177:M189)/SUM($M$177:$M$249)</f>
        <v>0.77263516503331175</v>
      </c>
    </row>
    <row r="190" spans="2:17">
      <c r="B190" s="36" t="s">
        <v>390</v>
      </c>
      <c r="C190" s="28">
        <v>0</v>
      </c>
      <c r="D190" s="28">
        <v>0</v>
      </c>
      <c r="E190" s="28">
        <v>0</v>
      </c>
      <c r="F190" s="28">
        <v>0</v>
      </c>
      <c r="G190" s="28">
        <v>0</v>
      </c>
      <c r="H190" s="28">
        <v>0</v>
      </c>
      <c r="I190" s="28">
        <v>0</v>
      </c>
      <c r="J190" s="28">
        <v>173557.29963988604</v>
      </c>
      <c r="K190" s="28">
        <v>447753.92796786333</v>
      </c>
      <c r="L190" s="28">
        <v>0</v>
      </c>
      <c r="M190" s="34">
        <f t="shared" si="9"/>
        <v>621311.2276077494</v>
      </c>
      <c r="N190" s="22">
        <f>SUM($M$177:M190)/SUM($M$177:$M$249)</f>
        <v>0.78834818023965081</v>
      </c>
    </row>
    <row r="191" spans="2:17">
      <c r="B191" s="36" t="s">
        <v>556</v>
      </c>
      <c r="C191" s="28">
        <v>0</v>
      </c>
      <c r="D191" s="28">
        <v>0</v>
      </c>
      <c r="E191" s="28">
        <v>0</v>
      </c>
      <c r="F191" s="28">
        <v>0</v>
      </c>
      <c r="G191" s="28">
        <v>598799</v>
      </c>
      <c r="H191" s="28">
        <v>0</v>
      </c>
      <c r="I191" s="28">
        <v>0</v>
      </c>
      <c r="J191" s="28">
        <v>0</v>
      </c>
      <c r="K191" s="28">
        <v>0</v>
      </c>
      <c r="L191" s="28">
        <v>0</v>
      </c>
      <c r="M191" s="34">
        <f t="shared" si="9"/>
        <v>598799</v>
      </c>
      <c r="N191" s="22">
        <f>SUM($M$177:M191)/SUM($M$177:$M$249)</f>
        <v>0.80349185924375965</v>
      </c>
    </row>
    <row r="192" spans="2:17">
      <c r="B192" s="36" t="s">
        <v>455</v>
      </c>
      <c r="C192" s="28">
        <v>0</v>
      </c>
      <c r="D192" s="28">
        <v>0</v>
      </c>
      <c r="E192" s="28">
        <v>25383.25</v>
      </c>
      <c r="F192" s="28">
        <v>114504.85724074075</v>
      </c>
      <c r="G192" s="28">
        <v>450000</v>
      </c>
      <c r="H192" s="28">
        <v>0</v>
      </c>
      <c r="I192" s="28">
        <v>0</v>
      </c>
      <c r="J192" s="28">
        <v>0</v>
      </c>
      <c r="K192" s="28">
        <v>0</v>
      </c>
      <c r="L192" s="28">
        <v>0</v>
      </c>
      <c r="M192" s="34">
        <f t="shared" si="9"/>
        <v>589888.10724074068</v>
      </c>
      <c r="N192" s="22">
        <f>SUM($M$177:M192)/SUM($M$177:$M$249)</f>
        <v>0.81841018099178386</v>
      </c>
    </row>
    <row r="193" spans="2:14">
      <c r="B193" s="36" t="s">
        <v>76</v>
      </c>
      <c r="C193" s="28">
        <v>0</v>
      </c>
      <c r="D193" s="28">
        <v>0</v>
      </c>
      <c r="E193" s="28">
        <v>0</v>
      </c>
      <c r="F193" s="28">
        <v>0</v>
      </c>
      <c r="G193" s="28">
        <v>0</v>
      </c>
      <c r="H193" s="28">
        <v>242910.55814483232</v>
      </c>
      <c r="I193" s="28">
        <v>80970.186048277435</v>
      </c>
      <c r="J193" s="28">
        <v>80970.186048277435</v>
      </c>
      <c r="K193" s="28">
        <v>80970.186048277435</v>
      </c>
      <c r="L193" s="28">
        <v>0</v>
      </c>
      <c r="M193" s="34">
        <f t="shared" si="9"/>
        <v>485821.11628966458</v>
      </c>
      <c r="N193" s="22">
        <f>SUM($M$177:M193)/SUM($M$177:$M$249)</f>
        <v>0.83069663945031258</v>
      </c>
    </row>
    <row r="194" spans="2:14">
      <c r="B194" s="36" t="s">
        <v>387</v>
      </c>
      <c r="C194" s="28">
        <v>0</v>
      </c>
      <c r="D194" s="28">
        <v>0</v>
      </c>
      <c r="E194" s="28">
        <v>0</v>
      </c>
      <c r="F194" s="28">
        <v>0</v>
      </c>
      <c r="G194" s="28">
        <v>0</v>
      </c>
      <c r="H194" s="28">
        <v>215920.49612873982</v>
      </c>
      <c r="I194" s="28">
        <v>161940.37209655487</v>
      </c>
      <c r="J194" s="28">
        <v>0</v>
      </c>
      <c r="K194" s="28">
        <v>0</v>
      </c>
      <c r="L194" s="28">
        <v>0</v>
      </c>
      <c r="M194" s="34">
        <f t="shared" si="9"/>
        <v>377860.86822529469</v>
      </c>
      <c r="N194" s="22">
        <f>SUM($M$177:M194)/SUM($M$177:$M$249)</f>
        <v>0.84025277380694596</v>
      </c>
    </row>
    <row r="195" spans="2:14">
      <c r="B195" s="36" t="s">
        <v>558</v>
      </c>
      <c r="C195" s="28">
        <v>0</v>
      </c>
      <c r="D195" s="28">
        <v>0</v>
      </c>
      <c r="E195" s="28">
        <v>0</v>
      </c>
      <c r="F195" s="28">
        <v>0</v>
      </c>
      <c r="G195" s="28">
        <v>366376</v>
      </c>
      <c r="H195" s="28">
        <v>0</v>
      </c>
      <c r="I195" s="28">
        <v>0</v>
      </c>
      <c r="J195" s="28">
        <v>0</v>
      </c>
      <c r="K195" s="28">
        <v>0</v>
      </c>
      <c r="L195" s="28">
        <v>0</v>
      </c>
      <c r="M195" s="34">
        <f t="shared" si="9"/>
        <v>366376</v>
      </c>
      <c r="N195" s="22">
        <f>SUM($M$177:M195)/SUM($M$177:$M$249)</f>
        <v>0.84951845484316901</v>
      </c>
    </row>
    <row r="196" spans="2:14">
      <c r="B196" s="36" t="s">
        <v>313</v>
      </c>
      <c r="C196" s="28">
        <v>0</v>
      </c>
      <c r="D196" s="28">
        <v>0</v>
      </c>
      <c r="E196" s="28">
        <v>0</v>
      </c>
      <c r="F196" s="28">
        <v>0</v>
      </c>
      <c r="G196" s="28">
        <v>0</v>
      </c>
      <c r="H196" s="28">
        <v>72325.555555555591</v>
      </c>
      <c r="I196" s="28">
        <v>72325.555555555591</v>
      </c>
      <c r="J196" s="28">
        <v>72325.555555555591</v>
      </c>
      <c r="K196" s="28">
        <v>72325.555555555591</v>
      </c>
      <c r="L196" s="28">
        <v>72325.555555555591</v>
      </c>
      <c r="M196" s="34">
        <f t="shared" si="9"/>
        <v>361627.77777777798</v>
      </c>
      <c r="N196" s="22">
        <f>SUM($M$177:M196)/SUM($M$177:$M$249)</f>
        <v>0.85866405292472203</v>
      </c>
    </row>
    <row r="197" spans="2:14">
      <c r="B197" s="36" t="s">
        <v>393</v>
      </c>
      <c r="C197" s="28">
        <v>0</v>
      </c>
      <c r="D197" s="28">
        <v>0</v>
      </c>
      <c r="E197" s="28">
        <v>0</v>
      </c>
      <c r="F197" s="28">
        <v>0</v>
      </c>
      <c r="G197" s="28">
        <v>0</v>
      </c>
      <c r="H197" s="28">
        <v>323880.74419310974</v>
      </c>
      <c r="I197" s="28">
        <v>0</v>
      </c>
      <c r="J197" s="28">
        <v>0</v>
      </c>
      <c r="K197" s="28">
        <v>0</v>
      </c>
      <c r="L197" s="28">
        <v>0</v>
      </c>
      <c r="M197" s="34">
        <f t="shared" si="9"/>
        <v>323880.74419310974</v>
      </c>
      <c r="N197" s="22">
        <f>SUM($M$177:M197)/SUM($M$177:$M$249)</f>
        <v>0.86685502523040781</v>
      </c>
    </row>
    <row r="198" spans="2:14">
      <c r="B198" s="36" t="s">
        <v>368</v>
      </c>
      <c r="C198" s="28">
        <v>0</v>
      </c>
      <c r="D198" s="28">
        <v>0</v>
      </c>
      <c r="E198" s="28">
        <v>0</v>
      </c>
      <c r="F198" s="28">
        <v>0</v>
      </c>
      <c r="G198" s="28">
        <v>0</v>
      </c>
      <c r="H198" s="28">
        <v>62952.163555555591</v>
      </c>
      <c r="I198" s="28">
        <v>62952.163555555591</v>
      </c>
      <c r="J198" s="28">
        <v>62952.163555555591</v>
      </c>
      <c r="K198" s="28">
        <v>62952.163555555591</v>
      </c>
      <c r="L198" s="28">
        <v>62952.163555555591</v>
      </c>
      <c r="M198" s="34">
        <f t="shared" si="9"/>
        <v>314760.81777777796</v>
      </c>
      <c r="N198" s="22">
        <f>SUM($M$177:M198)/SUM($M$177:$M$249)</f>
        <v>0.8748153538005915</v>
      </c>
    </row>
    <row r="199" spans="2:14">
      <c r="B199" s="36" t="s">
        <v>526</v>
      </c>
      <c r="C199" s="28">
        <v>0</v>
      </c>
      <c r="D199" s="28">
        <v>0</v>
      </c>
      <c r="E199" s="28">
        <v>153669.92468012476</v>
      </c>
      <c r="F199" s="28">
        <v>158709.94340696654</v>
      </c>
      <c r="G199" s="28">
        <v>0</v>
      </c>
      <c r="H199" s="28">
        <v>0</v>
      </c>
      <c r="I199" s="28">
        <v>0</v>
      </c>
      <c r="J199" s="28">
        <v>0</v>
      </c>
      <c r="K199" s="28">
        <v>0</v>
      </c>
      <c r="L199" s="28">
        <v>0</v>
      </c>
      <c r="M199" s="34">
        <f t="shared" si="9"/>
        <v>312379.86808709131</v>
      </c>
      <c r="N199" s="22">
        <f>SUM($M$177:M199)/SUM($M$177:$M$249)</f>
        <v>0.88271546794516553</v>
      </c>
    </row>
    <row r="200" spans="2:14">
      <c r="B200" s="36" t="s">
        <v>270</v>
      </c>
      <c r="C200" s="28">
        <v>0</v>
      </c>
      <c r="D200" s="28">
        <v>0</v>
      </c>
      <c r="E200" s="28">
        <v>0</v>
      </c>
      <c r="F200" s="28">
        <v>0</v>
      </c>
      <c r="G200" s="28">
        <v>0</v>
      </c>
      <c r="H200" s="28">
        <v>310275.75534156471</v>
      </c>
      <c r="I200" s="28">
        <v>0</v>
      </c>
      <c r="J200" s="28">
        <v>0</v>
      </c>
      <c r="K200" s="28">
        <v>0</v>
      </c>
      <c r="L200" s="28">
        <v>0</v>
      </c>
      <c r="M200" s="34">
        <f t="shared" si="9"/>
        <v>310275.75534156471</v>
      </c>
      <c r="N200" s="22">
        <f>SUM($M$177:M200)/SUM($M$177:$M$249)</f>
        <v>0.89056236889464957</v>
      </c>
    </row>
    <row r="201" spans="2:14">
      <c r="B201" s="36" t="s">
        <v>531</v>
      </c>
      <c r="C201" s="28">
        <v>0</v>
      </c>
      <c r="D201" s="28">
        <v>0</v>
      </c>
      <c r="E201" s="28">
        <v>303211.38191</v>
      </c>
      <c r="F201" s="28">
        <v>3507.7691851851851</v>
      </c>
      <c r="G201" s="28">
        <v>0</v>
      </c>
      <c r="H201" s="28">
        <v>0</v>
      </c>
      <c r="I201" s="28">
        <v>0</v>
      </c>
      <c r="J201" s="28">
        <v>0</v>
      </c>
      <c r="K201" s="28">
        <v>0</v>
      </c>
      <c r="L201" s="28">
        <v>0</v>
      </c>
      <c r="M201" s="34">
        <f t="shared" si="9"/>
        <v>306719.1510951852</v>
      </c>
      <c r="N201" s="22">
        <f>SUM($M$177:M201)/SUM($M$177:$M$249)</f>
        <v>0.89831932301213846</v>
      </c>
    </row>
    <row r="202" spans="2:14">
      <c r="B202" s="36" t="s">
        <v>553</v>
      </c>
      <c r="C202" s="28">
        <v>0</v>
      </c>
      <c r="D202" s="28">
        <v>0</v>
      </c>
      <c r="E202" s="28">
        <v>0</v>
      </c>
      <c r="F202" s="28">
        <v>299652.45992996293</v>
      </c>
      <c r="G202" s="28">
        <v>0</v>
      </c>
      <c r="H202" s="28">
        <v>0</v>
      </c>
      <c r="I202" s="28">
        <v>0</v>
      </c>
      <c r="J202" s="28">
        <v>0</v>
      </c>
      <c r="K202" s="28">
        <v>0</v>
      </c>
      <c r="L202" s="28">
        <v>0</v>
      </c>
      <c r="M202" s="34">
        <f t="shared" si="9"/>
        <v>299652.45992996293</v>
      </c>
      <c r="N202" s="22">
        <f>SUM($M$177:M202)/SUM($M$177:$M$249)</f>
        <v>0.9058975598929131</v>
      </c>
    </row>
    <row r="203" spans="2:14">
      <c r="B203" s="36" t="s">
        <v>109</v>
      </c>
      <c r="C203" s="28">
        <v>0</v>
      </c>
      <c r="D203" s="28">
        <v>0</v>
      </c>
      <c r="E203" s="28">
        <v>0</v>
      </c>
      <c r="F203" s="28">
        <v>0</v>
      </c>
      <c r="G203" s="28">
        <v>0</v>
      </c>
      <c r="H203" s="28">
        <v>269900.62016092474</v>
      </c>
      <c r="I203" s="28">
        <v>0</v>
      </c>
      <c r="J203" s="28">
        <v>0</v>
      </c>
      <c r="K203" s="28">
        <v>0</v>
      </c>
      <c r="L203" s="28">
        <v>0</v>
      </c>
      <c r="M203" s="34">
        <f t="shared" si="9"/>
        <v>269900.62016092474</v>
      </c>
      <c r="N203" s="22">
        <f>SUM($M$177:M203)/SUM($M$177:$M$249)</f>
        <v>0.91272337014765126</v>
      </c>
    </row>
    <row r="204" spans="2:14">
      <c r="B204" s="36" t="s">
        <v>439</v>
      </c>
      <c r="C204" s="28">
        <v>28090.516425236197</v>
      </c>
      <c r="D204" s="28">
        <v>85086.327990951759</v>
      </c>
      <c r="E204" s="28">
        <v>94876.527780069766</v>
      </c>
      <c r="F204" s="28">
        <v>60274.700193765755</v>
      </c>
      <c r="G204" s="28">
        <v>0</v>
      </c>
      <c r="H204" s="28">
        <v>0</v>
      </c>
      <c r="I204" s="28">
        <v>0</v>
      </c>
      <c r="J204" s="28">
        <v>0</v>
      </c>
      <c r="K204" s="28">
        <v>0</v>
      </c>
      <c r="L204" s="28">
        <v>0</v>
      </c>
      <c r="M204" s="34">
        <f t="shared" si="9"/>
        <v>268328.0723900235</v>
      </c>
      <c r="N204" s="22">
        <f>SUM($M$177:M204)/SUM($M$177:$M$249)</f>
        <v>0.91950941053193003</v>
      </c>
    </row>
    <row r="205" spans="2:14">
      <c r="B205" s="36" t="s">
        <v>555</v>
      </c>
      <c r="C205" s="28">
        <v>0</v>
      </c>
      <c r="D205" s="28">
        <v>0</v>
      </c>
      <c r="E205" s="28">
        <v>0</v>
      </c>
      <c r="F205" s="28">
        <v>0</v>
      </c>
      <c r="G205" s="28">
        <v>261222</v>
      </c>
      <c r="H205" s="28">
        <v>0</v>
      </c>
      <c r="I205" s="28">
        <v>0</v>
      </c>
      <c r="J205" s="28">
        <v>0</v>
      </c>
      <c r="K205" s="28">
        <v>0</v>
      </c>
      <c r="L205" s="28">
        <v>0</v>
      </c>
      <c r="M205" s="34">
        <f t="shared" si="9"/>
        <v>261222</v>
      </c>
      <c r="N205" s="22">
        <f>SUM($M$177:M205)/SUM($M$177:$M$249)</f>
        <v>0.92611573772488009</v>
      </c>
    </row>
    <row r="206" spans="2:14">
      <c r="B206" s="36" t="s">
        <v>548</v>
      </c>
      <c r="C206" s="28">
        <v>0</v>
      </c>
      <c r="D206" s="28">
        <v>2091.1817613123344</v>
      </c>
      <c r="E206" s="28">
        <v>85100.782629050605</v>
      </c>
      <c r="F206" s="28">
        <v>156248.70991655588</v>
      </c>
      <c r="G206" s="28">
        <v>0</v>
      </c>
      <c r="H206" s="28">
        <v>0</v>
      </c>
      <c r="I206" s="28">
        <v>0</v>
      </c>
      <c r="J206" s="28">
        <v>0</v>
      </c>
      <c r="K206" s="28">
        <v>0</v>
      </c>
      <c r="L206" s="28">
        <v>0</v>
      </c>
      <c r="M206" s="34">
        <f t="shared" si="9"/>
        <v>243440.67430691881</v>
      </c>
      <c r="N206" s="22">
        <f>SUM($M$177:M206)/SUM($M$177:$M$249)</f>
        <v>0.93227237363817961</v>
      </c>
    </row>
    <row r="207" spans="2:14">
      <c r="B207" s="36" t="s">
        <v>546</v>
      </c>
      <c r="C207" s="28">
        <v>135912.92647934036</v>
      </c>
      <c r="D207" s="28">
        <v>98899.212200325448</v>
      </c>
      <c r="E207" s="28">
        <v>0</v>
      </c>
      <c r="F207" s="28">
        <v>0</v>
      </c>
      <c r="G207" s="28">
        <v>0</v>
      </c>
      <c r="H207" s="28">
        <v>0</v>
      </c>
      <c r="I207" s="28">
        <v>0</v>
      </c>
      <c r="J207" s="28">
        <v>0</v>
      </c>
      <c r="K207" s="28">
        <v>0</v>
      </c>
      <c r="L207" s="28">
        <v>0</v>
      </c>
      <c r="M207" s="34">
        <f t="shared" si="9"/>
        <v>234812.1386796658</v>
      </c>
      <c r="N207" s="22">
        <f>SUM($M$177:M207)/SUM($M$177:$M$249)</f>
        <v>0.93821079313192157</v>
      </c>
    </row>
    <row r="208" spans="2:14">
      <c r="B208" s="36" t="s">
        <v>539</v>
      </c>
      <c r="C208" s="28">
        <v>0</v>
      </c>
      <c r="D208" s="28">
        <v>0</v>
      </c>
      <c r="E208" s="28">
        <v>0</v>
      </c>
      <c r="F208" s="28">
        <v>188129.90915704303</v>
      </c>
      <c r="G208" s="28">
        <v>0</v>
      </c>
      <c r="H208" s="28">
        <v>0</v>
      </c>
      <c r="I208" s="28">
        <v>0</v>
      </c>
      <c r="J208" s="28">
        <v>0</v>
      </c>
      <c r="K208" s="28">
        <v>0</v>
      </c>
      <c r="L208" s="28">
        <v>0</v>
      </c>
      <c r="M208" s="34">
        <f t="shared" si="9"/>
        <v>188129.90915704303</v>
      </c>
      <c r="N208" s="22">
        <f>SUM($M$177:M208)/SUM($M$177:$M$249)</f>
        <v>0.94296861496419992</v>
      </c>
    </row>
    <row r="209" spans="2:14">
      <c r="B209" s="36" t="s">
        <v>392</v>
      </c>
      <c r="C209" s="28">
        <v>0</v>
      </c>
      <c r="D209" s="28">
        <v>0</v>
      </c>
      <c r="E209" s="28">
        <v>0</v>
      </c>
      <c r="F209" s="28">
        <v>0</v>
      </c>
      <c r="G209" s="28">
        <v>0</v>
      </c>
      <c r="H209" s="28">
        <v>167607.34586221341</v>
      </c>
      <c r="I209" s="28">
        <v>0</v>
      </c>
      <c r="J209" s="28">
        <v>0</v>
      </c>
      <c r="K209" s="28">
        <v>0</v>
      </c>
      <c r="L209" s="28">
        <v>0</v>
      </c>
      <c r="M209" s="34">
        <f t="shared" si="9"/>
        <v>167607.34586221341</v>
      </c>
      <c r="N209" s="22">
        <f>SUM($M$177:M209)/SUM($M$177:$M$249)</f>
        <v>0.94720741937848252</v>
      </c>
    </row>
    <row r="210" spans="2:14">
      <c r="B210" s="36" t="s">
        <v>400</v>
      </c>
      <c r="C210" s="28">
        <v>0</v>
      </c>
      <c r="D210" s="28">
        <v>0</v>
      </c>
      <c r="E210" s="28">
        <v>0</v>
      </c>
      <c r="F210" s="28">
        <v>0</v>
      </c>
      <c r="G210" s="28">
        <v>0</v>
      </c>
      <c r="H210" s="28">
        <v>28837.587476678989</v>
      </c>
      <c r="I210" s="28">
        <v>137783.56895961464</v>
      </c>
      <c r="J210" s="28">
        <v>0</v>
      </c>
      <c r="K210" s="28">
        <v>0</v>
      </c>
      <c r="L210" s="28">
        <v>0</v>
      </c>
      <c r="M210" s="34">
        <f t="shared" si="9"/>
        <v>166621.15643629362</v>
      </c>
      <c r="N210" s="22">
        <f>SUM($M$177:M210)/SUM($M$177:$M$249)</f>
        <v>0.9514212829760581</v>
      </c>
    </row>
    <row r="211" spans="2:14">
      <c r="B211" s="36" t="s">
        <v>536</v>
      </c>
      <c r="C211" s="28">
        <v>0</v>
      </c>
      <c r="D211" s="28">
        <v>0</v>
      </c>
      <c r="E211" s="28">
        <v>0</v>
      </c>
      <c r="F211" s="28">
        <v>162243.41490676178</v>
      </c>
      <c r="G211" s="28">
        <v>0</v>
      </c>
      <c r="H211" s="28">
        <v>0</v>
      </c>
      <c r="I211" s="28">
        <v>0</v>
      </c>
      <c r="J211" s="28">
        <v>0</v>
      </c>
      <c r="K211" s="28">
        <v>0</v>
      </c>
      <c r="L211" s="28">
        <v>0</v>
      </c>
      <c r="M211" s="34">
        <f t="shared" si="9"/>
        <v>162243.41490676178</v>
      </c>
      <c r="N211" s="22">
        <f>SUM($M$177:M211)/SUM($M$177:$M$249)</f>
        <v>0.95552443310803636</v>
      </c>
    </row>
    <row r="212" spans="2:14">
      <c r="B212" s="36" t="s">
        <v>397</v>
      </c>
      <c r="C212" s="28">
        <v>0</v>
      </c>
      <c r="D212" s="28">
        <v>0</v>
      </c>
      <c r="E212" s="28">
        <v>0</v>
      </c>
      <c r="F212" s="28">
        <v>0</v>
      </c>
      <c r="G212" s="28">
        <v>0</v>
      </c>
      <c r="H212" s="28">
        <v>152028.13146958326</v>
      </c>
      <c r="I212" s="28">
        <v>6374.8151356553126</v>
      </c>
      <c r="J212" s="28">
        <v>0</v>
      </c>
      <c r="K212" s="28">
        <v>0</v>
      </c>
      <c r="L212" s="28">
        <v>0</v>
      </c>
      <c r="M212" s="34">
        <f t="shared" si="9"/>
        <v>158402.94660523857</v>
      </c>
      <c r="N212" s="22">
        <f>SUM($M$177:M212)/SUM($M$177:$M$249)</f>
        <v>0.95953045746127452</v>
      </c>
    </row>
    <row r="213" spans="2:14">
      <c r="B213" s="36" t="s">
        <v>394</v>
      </c>
      <c r="C213" s="28">
        <v>0</v>
      </c>
      <c r="D213" s="28">
        <v>0</v>
      </c>
      <c r="E213" s="28">
        <v>0</v>
      </c>
      <c r="F213" s="28">
        <v>0</v>
      </c>
      <c r="G213" s="28">
        <v>0</v>
      </c>
      <c r="H213" s="28">
        <v>0</v>
      </c>
      <c r="I213" s="28">
        <v>65299.637804965612</v>
      </c>
      <c r="J213" s="28">
        <v>72432.528739053465</v>
      </c>
      <c r="K213" s="28">
        <v>0</v>
      </c>
      <c r="L213" s="28">
        <v>0</v>
      </c>
      <c r="M213" s="34">
        <f t="shared" si="9"/>
        <v>137732.16654401907</v>
      </c>
      <c r="N213" s="22">
        <f>SUM($M$177:M213)/SUM($M$177:$M$249)</f>
        <v>0.96301371598155117</v>
      </c>
    </row>
    <row r="214" spans="2:14">
      <c r="B214" s="36" t="s">
        <v>401</v>
      </c>
      <c r="C214" s="28">
        <v>0</v>
      </c>
      <c r="D214" s="28">
        <v>0</v>
      </c>
      <c r="E214" s="28">
        <v>0</v>
      </c>
      <c r="F214" s="28">
        <v>0</v>
      </c>
      <c r="G214" s="28">
        <v>0</v>
      </c>
      <c r="H214" s="28">
        <v>0</v>
      </c>
      <c r="I214" s="28">
        <v>65299.637804965612</v>
      </c>
      <c r="J214" s="28">
        <v>72432.528739053465</v>
      </c>
      <c r="K214" s="28">
        <v>0</v>
      </c>
      <c r="L214" s="28">
        <v>0</v>
      </c>
      <c r="M214" s="34">
        <f t="shared" si="9"/>
        <v>137732.16654401907</v>
      </c>
      <c r="N214" s="22">
        <f>SUM($M$177:M214)/SUM($M$177:$M$249)</f>
        <v>0.9664969745018277</v>
      </c>
    </row>
    <row r="215" spans="2:14">
      <c r="B215" s="36" t="s">
        <v>438</v>
      </c>
      <c r="C215" s="28">
        <v>78414.37</v>
      </c>
      <c r="D215" s="28">
        <v>33433</v>
      </c>
      <c r="E215" s="28">
        <v>0</v>
      </c>
      <c r="F215" s="28">
        <v>0</v>
      </c>
      <c r="G215" s="28">
        <v>10000</v>
      </c>
      <c r="H215" s="28">
        <v>0</v>
      </c>
      <c r="I215" s="28">
        <v>0</v>
      </c>
      <c r="J215" s="28">
        <v>0</v>
      </c>
      <c r="K215" s="28">
        <v>0</v>
      </c>
      <c r="L215" s="28">
        <v>0</v>
      </c>
      <c r="M215" s="34">
        <f t="shared" si="9"/>
        <v>121847.37</v>
      </c>
      <c r="N215" s="22">
        <f>SUM($M$177:M215)/SUM($M$177:$M$249)</f>
        <v>0.96957850513026045</v>
      </c>
    </row>
    <row r="216" spans="2:14">
      <c r="B216" s="36" t="s">
        <v>530</v>
      </c>
      <c r="C216" s="28">
        <v>0</v>
      </c>
      <c r="D216" s="28">
        <v>0</v>
      </c>
      <c r="E216" s="28">
        <v>0</v>
      </c>
      <c r="F216" s="28">
        <v>113036.35418397409</v>
      </c>
      <c r="G216" s="28">
        <v>0</v>
      </c>
      <c r="H216" s="28">
        <v>0</v>
      </c>
      <c r="I216" s="28">
        <v>0</v>
      </c>
      <c r="J216" s="28">
        <v>0</v>
      </c>
      <c r="K216" s="28">
        <v>0</v>
      </c>
      <c r="L216" s="28">
        <v>0</v>
      </c>
      <c r="M216" s="34">
        <f t="shared" si="9"/>
        <v>113036.35418397409</v>
      </c>
      <c r="N216" s="22">
        <f>SUM($M$177:M216)/SUM($M$177:$M$249)</f>
        <v>0.97243720439922521</v>
      </c>
    </row>
    <row r="217" spans="2:14">
      <c r="B217" s="36" t="s">
        <v>549</v>
      </c>
      <c r="C217" s="28">
        <v>0</v>
      </c>
      <c r="D217" s="28">
        <v>0</v>
      </c>
      <c r="E217" s="28">
        <v>37193.70622204207</v>
      </c>
      <c r="F217" s="28">
        <v>61962.893984220005</v>
      </c>
      <c r="G217" s="28">
        <v>0</v>
      </c>
      <c r="H217" s="28">
        <v>0</v>
      </c>
      <c r="I217" s="28">
        <v>0</v>
      </c>
      <c r="J217" s="28">
        <v>0</v>
      </c>
      <c r="K217" s="28">
        <v>0</v>
      </c>
      <c r="L217" s="28">
        <v>0</v>
      </c>
      <c r="M217" s="34">
        <f t="shared" si="9"/>
        <v>99156.600206262083</v>
      </c>
      <c r="N217" s="22">
        <f>SUM($M$177:M217)/SUM($M$177:$M$249)</f>
        <v>0.97494488347795172</v>
      </c>
    </row>
    <row r="218" spans="2:14">
      <c r="B218" s="36" t="s">
        <v>396</v>
      </c>
      <c r="C218" s="28">
        <v>0</v>
      </c>
      <c r="D218" s="28">
        <v>0</v>
      </c>
      <c r="E218" s="28">
        <v>0</v>
      </c>
      <c r="F218" s="28">
        <v>0</v>
      </c>
      <c r="G218" s="28">
        <v>0</v>
      </c>
      <c r="H218" s="28">
        <v>97804.495006268873</v>
      </c>
      <c r="I218" s="28">
        <v>0</v>
      </c>
      <c r="J218" s="28">
        <v>0</v>
      </c>
      <c r="K218" s="28">
        <v>0</v>
      </c>
      <c r="L218" s="28">
        <v>0</v>
      </c>
      <c r="M218" s="34">
        <f t="shared" si="9"/>
        <v>97804.495006268873</v>
      </c>
      <c r="N218" s="22">
        <f>SUM($M$177:M218)/SUM($M$177:$M$249)</f>
        <v>0.97741836769808899</v>
      </c>
    </row>
    <row r="219" spans="2:14">
      <c r="B219" s="36" t="s">
        <v>399</v>
      </c>
      <c r="C219" s="28">
        <v>0</v>
      </c>
      <c r="D219" s="28">
        <v>0</v>
      </c>
      <c r="E219" s="28">
        <v>0</v>
      </c>
      <c r="F219" s="28">
        <v>0</v>
      </c>
      <c r="G219" s="28">
        <v>0</v>
      </c>
      <c r="H219" s="28">
        <v>75339.946833062626</v>
      </c>
      <c r="I219" s="28">
        <v>20032.568147994109</v>
      </c>
      <c r="J219" s="28">
        <v>0</v>
      </c>
      <c r="K219" s="28">
        <v>0</v>
      </c>
      <c r="L219" s="28">
        <v>0</v>
      </c>
      <c r="M219" s="34">
        <f t="shared" si="9"/>
        <v>95372.514981056738</v>
      </c>
      <c r="N219" s="22">
        <f>SUM($M$177:M219)/SUM($M$177:$M$249)</f>
        <v>0.97983034693099957</v>
      </c>
    </row>
    <row r="220" spans="2:14">
      <c r="B220" s="36" t="s">
        <v>292</v>
      </c>
      <c r="C220" s="28">
        <v>0</v>
      </c>
      <c r="D220" s="28">
        <v>0</v>
      </c>
      <c r="E220" s="28">
        <v>0</v>
      </c>
      <c r="F220" s="28">
        <v>0</v>
      </c>
      <c r="G220" s="28">
        <v>0</v>
      </c>
      <c r="H220" s="28">
        <v>0</v>
      </c>
      <c r="I220" s="28">
        <v>0</v>
      </c>
      <c r="J220" s="28">
        <v>0</v>
      </c>
      <c r="K220" s="28">
        <v>0</v>
      </c>
      <c r="L220" s="28">
        <v>84727.044985333327</v>
      </c>
      <c r="M220" s="34">
        <f t="shared" si="9"/>
        <v>84727.044985333327</v>
      </c>
      <c r="N220" s="22">
        <f>SUM($M$177:M220)/SUM($M$177:$M$249)</f>
        <v>0.98197310129803184</v>
      </c>
    </row>
    <row r="221" spans="2:14">
      <c r="B221" s="36" t="s">
        <v>447</v>
      </c>
      <c r="C221" s="28">
        <v>11857.7292</v>
      </c>
      <c r="D221" s="28">
        <v>66978.215700000001</v>
      </c>
      <c r="E221" s="28">
        <v>0</v>
      </c>
      <c r="F221" s="28">
        <v>0</v>
      </c>
      <c r="G221" s="28">
        <v>0</v>
      </c>
      <c r="H221" s="28">
        <v>0</v>
      </c>
      <c r="I221" s="28">
        <v>0</v>
      </c>
      <c r="J221" s="28">
        <v>0</v>
      </c>
      <c r="K221" s="28">
        <v>0</v>
      </c>
      <c r="L221" s="28">
        <v>0</v>
      </c>
      <c r="M221" s="34">
        <f t="shared" si="9"/>
        <v>78835.944900000002</v>
      </c>
      <c r="N221" s="22">
        <f>SUM($M$177:M221)/SUM($M$177:$M$249)</f>
        <v>0.98396686922942644</v>
      </c>
    </row>
    <row r="222" spans="2:14">
      <c r="B222" s="36" t="s">
        <v>541</v>
      </c>
      <c r="C222" s="28">
        <v>0</v>
      </c>
      <c r="D222" s="28">
        <v>22811.977256227234</v>
      </c>
      <c r="E222" s="28">
        <v>27279.57947559754</v>
      </c>
      <c r="F222" s="28">
        <v>28743.209869490402</v>
      </c>
      <c r="G222" s="28">
        <v>0</v>
      </c>
      <c r="H222" s="28">
        <v>0</v>
      </c>
      <c r="I222" s="28">
        <v>0</v>
      </c>
      <c r="J222" s="28">
        <v>0</v>
      </c>
      <c r="K222" s="28">
        <v>0</v>
      </c>
      <c r="L222" s="28">
        <v>0</v>
      </c>
      <c r="M222" s="34">
        <f t="shared" si="9"/>
        <v>78834.766601315176</v>
      </c>
      <c r="N222" s="22">
        <f>SUM($M$177:M222)/SUM($M$177:$M$249)</f>
        <v>0.98596060736154456</v>
      </c>
    </row>
    <row r="223" spans="2:14">
      <c r="B223" s="36" t="s">
        <v>446</v>
      </c>
      <c r="C223" s="28">
        <v>8861.6981199999991</v>
      </c>
      <c r="D223" s="28">
        <v>34769.949999999997</v>
      </c>
      <c r="E223" s="28">
        <v>31686.217720000004</v>
      </c>
      <c r="F223" s="28">
        <v>0</v>
      </c>
      <c r="G223" s="28">
        <v>0</v>
      </c>
      <c r="H223" s="28">
        <v>0</v>
      </c>
      <c r="I223" s="28">
        <v>0</v>
      </c>
      <c r="J223" s="28">
        <v>0</v>
      </c>
      <c r="K223" s="28">
        <v>0</v>
      </c>
      <c r="L223" s="28">
        <v>0</v>
      </c>
      <c r="M223" s="34">
        <f t="shared" si="9"/>
        <v>75317.865839999999</v>
      </c>
      <c r="N223" s="22">
        <f>SUM($M$177:M223)/SUM($M$177:$M$249)</f>
        <v>0.98786540276627233</v>
      </c>
    </row>
    <row r="224" spans="2:14">
      <c r="B224" s="36" t="s">
        <v>395</v>
      </c>
      <c r="C224" s="28">
        <v>0</v>
      </c>
      <c r="D224" s="28">
        <v>0</v>
      </c>
      <c r="E224" s="28">
        <v>0</v>
      </c>
      <c r="F224" s="28">
        <v>0</v>
      </c>
      <c r="G224" s="28">
        <v>0</v>
      </c>
      <c r="H224" s="28">
        <v>71985.595030021446</v>
      </c>
      <c r="I224" s="28">
        <v>0</v>
      </c>
      <c r="J224" s="28">
        <v>0</v>
      </c>
      <c r="K224" s="28">
        <v>0</v>
      </c>
      <c r="L224" s="28">
        <v>0</v>
      </c>
      <c r="M224" s="34">
        <f t="shared" si="9"/>
        <v>71985.595030021446</v>
      </c>
      <c r="N224" s="22">
        <f>SUM($M$177:M224)/SUM($M$177:$M$249)</f>
        <v>0.98968592475120287</v>
      </c>
    </row>
    <row r="225" spans="2:14">
      <c r="B225" s="36" t="s">
        <v>529</v>
      </c>
      <c r="C225" s="28">
        <v>0</v>
      </c>
      <c r="D225" s="28">
        <v>0</v>
      </c>
      <c r="E225" s="28">
        <v>0</v>
      </c>
      <c r="F225" s="28">
        <v>68445.861800159211</v>
      </c>
      <c r="G225" s="28">
        <v>0</v>
      </c>
      <c r="H225" s="28">
        <v>0</v>
      </c>
      <c r="I225" s="28">
        <v>0</v>
      </c>
      <c r="J225" s="28">
        <v>0</v>
      </c>
      <c r="K225" s="28">
        <v>0</v>
      </c>
      <c r="L225" s="28">
        <v>0</v>
      </c>
      <c r="M225" s="34">
        <f t="shared" si="9"/>
        <v>68445.861800159211</v>
      </c>
      <c r="N225" s="22">
        <f>SUM($M$177:M225)/SUM($M$177:$M$249)</f>
        <v>0.99141692657361935</v>
      </c>
    </row>
    <row r="226" spans="2:14">
      <c r="B226" s="36" t="s">
        <v>527</v>
      </c>
      <c r="C226" s="28">
        <v>0</v>
      </c>
      <c r="D226" s="28">
        <v>0</v>
      </c>
      <c r="E226" s="28">
        <v>44725.166717266788</v>
      </c>
      <c r="F226" s="28">
        <v>22308.381838844354</v>
      </c>
      <c r="G226" s="28">
        <v>0</v>
      </c>
      <c r="H226" s="28">
        <v>0</v>
      </c>
      <c r="I226" s="28">
        <v>0</v>
      </c>
      <c r="J226" s="28">
        <v>0</v>
      </c>
      <c r="K226" s="28">
        <v>0</v>
      </c>
      <c r="L226" s="28">
        <v>0</v>
      </c>
      <c r="M226" s="34">
        <f t="shared" si="9"/>
        <v>67033.548556111142</v>
      </c>
      <c r="N226" s="22">
        <f>SUM($M$177:M226)/SUM($M$177:$M$249)</f>
        <v>0.9931122108707543</v>
      </c>
    </row>
    <row r="227" spans="2:14">
      <c r="B227" s="36" t="s">
        <v>444</v>
      </c>
      <c r="C227" s="28">
        <v>0</v>
      </c>
      <c r="D227" s="28">
        <v>60923.51</v>
      </c>
      <c r="E227" s="28">
        <v>0</v>
      </c>
      <c r="F227" s="28">
        <v>0</v>
      </c>
      <c r="G227" s="28">
        <v>0</v>
      </c>
      <c r="H227" s="28">
        <v>0</v>
      </c>
      <c r="I227" s="28">
        <v>0</v>
      </c>
      <c r="J227" s="28">
        <v>0</v>
      </c>
      <c r="K227" s="28">
        <v>0</v>
      </c>
      <c r="L227" s="28">
        <v>0</v>
      </c>
      <c r="M227" s="34">
        <f t="shared" ref="M227:M246" si="10">SUM(C227:L227)</f>
        <v>60923.51</v>
      </c>
      <c r="N227" s="22">
        <f>SUM($M$177:M227)/SUM($M$177:$M$249)</f>
        <v>0.99465297175920531</v>
      </c>
    </row>
    <row r="228" spans="2:14">
      <c r="B228" s="36" t="s">
        <v>309</v>
      </c>
      <c r="C228" s="28">
        <v>0</v>
      </c>
      <c r="D228" s="28">
        <v>0</v>
      </c>
      <c r="E228" s="28">
        <v>0</v>
      </c>
      <c r="F228" s="28">
        <v>0</v>
      </c>
      <c r="G228" s="28">
        <v>10000</v>
      </c>
      <c r="H228" s="28">
        <v>0</v>
      </c>
      <c r="I228" s="28">
        <v>0</v>
      </c>
      <c r="J228" s="28">
        <v>23927.855413991547</v>
      </c>
      <c r="K228" s="28">
        <v>23927.855413991547</v>
      </c>
      <c r="L228" s="28">
        <v>0</v>
      </c>
      <c r="M228" s="34">
        <f t="shared" si="10"/>
        <v>57855.710827983101</v>
      </c>
      <c r="N228" s="22">
        <f>SUM($M$177:M228)/SUM($M$177:$M$249)</f>
        <v>0.99611614773868018</v>
      </c>
    </row>
    <row r="229" spans="2:14">
      <c r="B229" s="36" t="s">
        <v>398</v>
      </c>
      <c r="C229" s="28">
        <v>0</v>
      </c>
      <c r="D229" s="28">
        <v>0</v>
      </c>
      <c r="E229" s="28">
        <v>0</v>
      </c>
      <c r="F229" s="28">
        <v>0</v>
      </c>
      <c r="G229" s="28">
        <v>0</v>
      </c>
      <c r="H229" s="28">
        <v>46431.705427896304</v>
      </c>
      <c r="I229" s="28">
        <v>0</v>
      </c>
      <c r="J229" s="28">
        <v>0</v>
      </c>
      <c r="K229" s="28">
        <v>0</v>
      </c>
      <c r="L229" s="28">
        <v>0</v>
      </c>
      <c r="M229" s="34">
        <f t="shared" si="10"/>
        <v>46431.705427896304</v>
      </c>
      <c r="N229" s="22">
        <f>SUM($M$177:M229)/SUM($M$177:$M$249)</f>
        <v>0.99729040962390947</v>
      </c>
    </row>
    <row r="230" spans="2:14">
      <c r="B230" s="36" t="s">
        <v>535</v>
      </c>
      <c r="C230" s="28">
        <v>0</v>
      </c>
      <c r="D230" s="28">
        <v>0</v>
      </c>
      <c r="E230" s="28">
        <v>0</v>
      </c>
      <c r="F230" s="28">
        <v>43193.090683578856</v>
      </c>
      <c r="G230" s="28">
        <v>0</v>
      </c>
      <c r="H230" s="28">
        <v>0</v>
      </c>
      <c r="I230" s="28">
        <v>0</v>
      </c>
      <c r="J230" s="28">
        <v>0</v>
      </c>
      <c r="K230" s="28">
        <v>0</v>
      </c>
      <c r="L230" s="28">
        <v>0</v>
      </c>
      <c r="M230" s="34">
        <f t="shared" si="10"/>
        <v>43193.090683578856</v>
      </c>
      <c r="N230" s="22">
        <f>SUM($M$177:M230)/SUM($M$177:$M$249)</f>
        <v>0.99838276665942138</v>
      </c>
    </row>
    <row r="231" spans="2:14">
      <c r="B231" s="36" t="s">
        <v>519</v>
      </c>
      <c r="C231" s="28">
        <v>29482.73</v>
      </c>
      <c r="D231" s="28">
        <v>11269.500000000004</v>
      </c>
      <c r="E231" s="28">
        <v>0</v>
      </c>
      <c r="F231" s="28">
        <v>0</v>
      </c>
      <c r="G231" s="28">
        <v>0</v>
      </c>
      <c r="H231" s="28">
        <v>0</v>
      </c>
      <c r="I231" s="28">
        <v>0</v>
      </c>
      <c r="J231" s="28">
        <v>0</v>
      </c>
      <c r="K231" s="28">
        <v>0</v>
      </c>
      <c r="L231" s="28">
        <v>0</v>
      </c>
      <c r="M231" s="34">
        <f t="shared" si="10"/>
        <v>40752.230000000003</v>
      </c>
      <c r="N231" s="22">
        <f>SUM($M$177:M231)/SUM($M$177:$M$249)</f>
        <v>0.99941339411508112</v>
      </c>
    </row>
    <row r="232" spans="2:14">
      <c r="B232" s="36" t="s">
        <v>544</v>
      </c>
      <c r="C232" s="28">
        <v>33318.381439835313</v>
      </c>
      <c r="D232" s="28">
        <v>2571.9178980898232</v>
      </c>
      <c r="E232" s="28">
        <v>0</v>
      </c>
      <c r="F232" s="28">
        <v>0</v>
      </c>
      <c r="G232" s="28">
        <v>0</v>
      </c>
      <c r="H232" s="28">
        <v>0</v>
      </c>
      <c r="I232" s="28">
        <v>0</v>
      </c>
      <c r="J232" s="28">
        <v>0</v>
      </c>
      <c r="K232" s="28">
        <v>0</v>
      </c>
      <c r="L232" s="28">
        <v>0</v>
      </c>
      <c r="M232" s="34">
        <f t="shared" si="10"/>
        <v>35890.299337925135</v>
      </c>
      <c r="N232" s="22">
        <f>SUM($M$177:M232)/SUM($M$177:$M$249)</f>
        <v>1.0003210629196966</v>
      </c>
    </row>
    <row r="233" spans="2:14">
      <c r="B233" s="36" t="s">
        <v>194</v>
      </c>
      <c r="C233" s="28">
        <v>0</v>
      </c>
      <c r="D233" s="28">
        <v>-52</v>
      </c>
      <c r="E233" s="28">
        <v>0</v>
      </c>
      <c r="F233" s="28">
        <v>30388.888888888891</v>
      </c>
      <c r="G233" s="28">
        <v>0</v>
      </c>
      <c r="H233" s="28">
        <v>0</v>
      </c>
      <c r="I233" s="28">
        <v>0</v>
      </c>
      <c r="J233" s="28">
        <v>0</v>
      </c>
      <c r="K233" s="28">
        <v>0</v>
      </c>
      <c r="L233" s="28">
        <v>0</v>
      </c>
      <c r="M233" s="34">
        <f t="shared" si="10"/>
        <v>30336.888888888891</v>
      </c>
      <c r="N233" s="22">
        <f>SUM($M$177:M233)/SUM($M$177:$M$249)</f>
        <v>1.0010882854890673</v>
      </c>
    </row>
    <row r="234" spans="2:14">
      <c r="B234" s="36" t="s">
        <v>108</v>
      </c>
      <c r="C234" s="28">
        <v>0</v>
      </c>
      <c r="D234" s="28">
        <v>0</v>
      </c>
      <c r="E234" s="28">
        <v>0</v>
      </c>
      <c r="F234" s="28">
        <v>0</v>
      </c>
      <c r="G234" s="28">
        <v>0</v>
      </c>
      <c r="H234" s="28">
        <v>26318.387332759998</v>
      </c>
      <c r="I234" s="28">
        <v>0</v>
      </c>
      <c r="J234" s="28">
        <v>0</v>
      </c>
      <c r="K234" s="28">
        <v>0</v>
      </c>
      <c r="L234" s="28">
        <v>0</v>
      </c>
      <c r="M234" s="34">
        <f t="shared" si="10"/>
        <v>26318.387332759998</v>
      </c>
      <c r="N234" s="22">
        <f>SUM($M$177:M234)/SUM($M$177:$M$249)</f>
        <v>1.0017538798031411</v>
      </c>
    </row>
    <row r="235" spans="2:14">
      <c r="B235" s="36" t="s">
        <v>524</v>
      </c>
      <c r="C235" s="28">
        <v>0</v>
      </c>
      <c r="D235" s="28">
        <v>0</v>
      </c>
      <c r="E235" s="28">
        <v>0</v>
      </c>
      <c r="F235" s="28">
        <v>24158.710833333334</v>
      </c>
      <c r="G235" s="28">
        <v>0</v>
      </c>
      <c r="H235" s="28">
        <v>0</v>
      </c>
      <c r="I235" s="28">
        <v>0</v>
      </c>
      <c r="J235" s="28">
        <v>0</v>
      </c>
      <c r="K235" s="28">
        <v>0</v>
      </c>
      <c r="L235" s="28">
        <v>0</v>
      </c>
      <c r="M235" s="34">
        <f t="shared" si="10"/>
        <v>24158.710833333334</v>
      </c>
      <c r="N235" s="22">
        <f>SUM($M$177:M235)/SUM($M$177:$M$249)</f>
        <v>1.0023648557099365</v>
      </c>
    </row>
    <row r="236" spans="2:14">
      <c r="B236" s="36" t="s">
        <v>545</v>
      </c>
      <c r="C236" s="28">
        <v>9285.9184238807466</v>
      </c>
      <c r="D236" s="28">
        <v>12608.936474957311</v>
      </c>
      <c r="E236" s="28">
        <v>0</v>
      </c>
      <c r="F236" s="28">
        <v>0</v>
      </c>
      <c r="G236" s="28">
        <v>0</v>
      </c>
      <c r="H236" s="28">
        <v>0</v>
      </c>
      <c r="I236" s="28">
        <v>0</v>
      </c>
      <c r="J236" s="28">
        <v>0</v>
      </c>
      <c r="K236" s="28">
        <v>0</v>
      </c>
      <c r="L236" s="28">
        <v>0</v>
      </c>
      <c r="M236" s="34">
        <f t="shared" si="10"/>
        <v>21894.854898838057</v>
      </c>
      <c r="N236" s="22">
        <f>SUM($M$177:M236)/SUM($M$177:$M$249)</f>
        <v>1.0029185785024419</v>
      </c>
    </row>
    <row r="237" spans="2:14">
      <c r="B237" s="36" t="s">
        <v>550</v>
      </c>
      <c r="C237" s="28">
        <v>0</v>
      </c>
      <c r="D237" s="28">
        <v>0</v>
      </c>
      <c r="E237" s="28">
        <v>0</v>
      </c>
      <c r="F237" s="28">
        <v>20033.510638093743</v>
      </c>
      <c r="G237" s="28">
        <v>0</v>
      </c>
      <c r="H237" s="28">
        <v>0</v>
      </c>
      <c r="I237" s="28">
        <v>0</v>
      </c>
      <c r="J237" s="28">
        <v>0</v>
      </c>
      <c r="K237" s="28">
        <v>0</v>
      </c>
      <c r="L237" s="28">
        <v>0</v>
      </c>
      <c r="M237" s="34">
        <f t="shared" si="10"/>
        <v>20033.510638093743</v>
      </c>
      <c r="N237" s="22">
        <f>SUM($M$177:M237)/SUM($M$177:$M$249)</f>
        <v>1.0034252277360391</v>
      </c>
    </row>
    <row r="238" spans="2:14">
      <c r="B238" s="36" t="s">
        <v>543</v>
      </c>
      <c r="C238" s="28">
        <v>7605.640606611456</v>
      </c>
      <c r="D238" s="28">
        <v>4061.9410956166503</v>
      </c>
      <c r="E238" s="28">
        <v>0</v>
      </c>
      <c r="F238" s="28">
        <v>0</v>
      </c>
      <c r="G238" s="28">
        <v>0</v>
      </c>
      <c r="H238" s="28">
        <v>0</v>
      </c>
      <c r="I238" s="28">
        <v>0</v>
      </c>
      <c r="J238" s="28">
        <v>0</v>
      </c>
      <c r="K238" s="28">
        <v>0</v>
      </c>
      <c r="L238" s="28">
        <v>0</v>
      </c>
      <c r="M238" s="34">
        <f t="shared" si="10"/>
        <v>11667.581702228106</v>
      </c>
      <c r="N238" s="22">
        <f>SUM($M$177:M238)/SUM($M$177:$M$249)</f>
        <v>1.0037203018962377</v>
      </c>
    </row>
    <row r="239" spans="2:14">
      <c r="B239" s="36" t="s">
        <v>537</v>
      </c>
      <c r="C239" s="28">
        <v>0</v>
      </c>
      <c r="D239" s="28">
        <v>0</v>
      </c>
      <c r="E239" s="28">
        <v>0</v>
      </c>
      <c r="F239" s="28">
        <v>11098.552561408274</v>
      </c>
      <c r="G239" s="28">
        <v>0</v>
      </c>
      <c r="H239" s="28">
        <v>0</v>
      </c>
      <c r="I239" s="28">
        <v>0</v>
      </c>
      <c r="J239" s="28">
        <v>0</v>
      </c>
      <c r="K239" s="28">
        <v>0</v>
      </c>
      <c r="L239" s="28">
        <v>0</v>
      </c>
      <c r="M239" s="34">
        <f t="shared" si="10"/>
        <v>11098.552561408274</v>
      </c>
      <c r="N239" s="22">
        <f>SUM($M$177:M239)/SUM($M$177:$M$249)</f>
        <v>1.0040009852597707</v>
      </c>
    </row>
    <row r="240" spans="2:14">
      <c r="B240" s="36" t="s">
        <v>542</v>
      </c>
      <c r="C240" s="28">
        <v>5453.1937780163908</v>
      </c>
      <c r="D240" s="28">
        <v>0</v>
      </c>
      <c r="E240" s="28">
        <v>0</v>
      </c>
      <c r="F240" s="28">
        <v>0</v>
      </c>
      <c r="G240" s="28">
        <v>0</v>
      </c>
      <c r="H240" s="28">
        <v>0</v>
      </c>
      <c r="I240" s="28">
        <v>0</v>
      </c>
      <c r="J240" s="28">
        <v>0</v>
      </c>
      <c r="K240" s="28">
        <v>0</v>
      </c>
      <c r="L240" s="28">
        <v>0</v>
      </c>
      <c r="M240" s="34">
        <f t="shared" si="10"/>
        <v>5453.1937780163908</v>
      </c>
      <c r="N240" s="22">
        <f>SUM($M$177:M240)/SUM($M$177:$M$249)</f>
        <v>1.0041388970066532</v>
      </c>
    </row>
    <row r="241" spans="2:14">
      <c r="B241" s="36" t="s">
        <v>552</v>
      </c>
      <c r="C241" s="28">
        <v>0</v>
      </c>
      <c r="D241" s="28">
        <v>0</v>
      </c>
      <c r="E241" s="28">
        <v>0</v>
      </c>
      <c r="F241" s="28">
        <v>4951.1770767302942</v>
      </c>
      <c r="G241" s="28">
        <v>0</v>
      </c>
      <c r="H241" s="28">
        <v>0</v>
      </c>
      <c r="I241" s="28">
        <v>0</v>
      </c>
      <c r="J241" s="28">
        <v>0</v>
      </c>
      <c r="K241" s="28">
        <v>0</v>
      </c>
      <c r="L241" s="28">
        <v>0</v>
      </c>
      <c r="M241" s="34">
        <f t="shared" si="10"/>
        <v>4951.1770767302942</v>
      </c>
      <c r="N241" s="22">
        <f>SUM($M$177:M241)/SUM($M$177:$M$249)</f>
        <v>1.004264112707318</v>
      </c>
    </row>
    <row r="242" spans="2:14">
      <c r="B242" s="36" t="s">
        <v>551</v>
      </c>
      <c r="C242" s="28">
        <v>0</v>
      </c>
      <c r="D242" s="28">
        <v>0</v>
      </c>
      <c r="E242" s="28">
        <v>0</v>
      </c>
      <c r="F242" s="28">
        <v>4301.893833703446</v>
      </c>
      <c r="G242" s="28">
        <v>0</v>
      </c>
      <c r="H242" s="28">
        <v>0</v>
      </c>
      <c r="I242" s="28">
        <v>0</v>
      </c>
      <c r="J242" s="28">
        <v>0</v>
      </c>
      <c r="K242" s="28">
        <v>0</v>
      </c>
      <c r="L242" s="28">
        <v>0</v>
      </c>
      <c r="M242" s="34">
        <f t="shared" si="10"/>
        <v>4301.893833703446</v>
      </c>
      <c r="N242" s="22">
        <f>SUM($M$177:M242)/SUM($M$177:$M$249)</f>
        <v>1.0043729079780639</v>
      </c>
    </row>
    <row r="243" spans="2:14">
      <c r="B243" s="36" t="s">
        <v>538</v>
      </c>
      <c r="C243" s="28">
        <v>0</v>
      </c>
      <c r="D243" s="28">
        <v>0</v>
      </c>
      <c r="E243" s="28">
        <v>0</v>
      </c>
      <c r="F243" s="28">
        <v>3501.9210917600112</v>
      </c>
      <c r="G243" s="28">
        <v>0</v>
      </c>
      <c r="H243" s="28">
        <v>0</v>
      </c>
      <c r="I243" s="28">
        <v>0</v>
      </c>
      <c r="J243" s="28">
        <v>0</v>
      </c>
      <c r="K243" s="28">
        <v>0</v>
      </c>
      <c r="L243" s="28">
        <v>0</v>
      </c>
      <c r="M243" s="34">
        <f t="shared" si="10"/>
        <v>3501.9210917600112</v>
      </c>
      <c r="N243" s="22">
        <f>SUM($M$177:M243)/SUM($M$177:$M$249)</f>
        <v>1.0044614718683031</v>
      </c>
    </row>
    <row r="244" spans="2:14">
      <c r="B244" s="36" t="s">
        <v>523</v>
      </c>
      <c r="C244" s="28">
        <v>0</v>
      </c>
      <c r="D244" s="28">
        <v>0</v>
      </c>
      <c r="E244" s="28">
        <v>0</v>
      </c>
      <c r="F244" s="28">
        <v>2893.8325925925928</v>
      </c>
      <c r="G244" s="28">
        <v>0</v>
      </c>
      <c r="H244" s="28">
        <v>0</v>
      </c>
      <c r="I244" s="28">
        <v>0</v>
      </c>
      <c r="J244" s="28">
        <v>0</v>
      </c>
      <c r="K244" s="28">
        <v>0</v>
      </c>
      <c r="L244" s="28">
        <v>0</v>
      </c>
      <c r="M244" s="34">
        <f t="shared" si="10"/>
        <v>2893.8325925925928</v>
      </c>
      <c r="N244" s="22">
        <f>SUM($M$177:M244)/SUM($M$177:$M$249)</f>
        <v>1.0045346571472928</v>
      </c>
    </row>
    <row r="245" spans="2:14">
      <c r="B245" s="36" t="s">
        <v>547</v>
      </c>
      <c r="C245" s="28">
        <v>2637.3632629831268</v>
      </c>
      <c r="D245" s="28">
        <v>0</v>
      </c>
      <c r="E245" s="28">
        <v>0</v>
      </c>
      <c r="F245" s="28">
        <v>0</v>
      </c>
      <c r="G245" s="28">
        <v>0</v>
      </c>
      <c r="H245" s="28">
        <v>0</v>
      </c>
      <c r="I245" s="28">
        <v>0</v>
      </c>
      <c r="J245" s="28">
        <v>0</v>
      </c>
      <c r="K245" s="28">
        <v>0</v>
      </c>
      <c r="L245" s="28">
        <v>0</v>
      </c>
      <c r="M245" s="34">
        <f t="shared" si="10"/>
        <v>2637.3632629831268</v>
      </c>
      <c r="N245" s="22">
        <f>SUM($M$177:M245)/SUM($M$177:$M$249)</f>
        <v>1.0046013562945391</v>
      </c>
    </row>
    <row r="246" spans="2:14">
      <c r="B246" s="36" t="s">
        <v>540</v>
      </c>
      <c r="C246" s="28">
        <v>1751.8135323517856</v>
      </c>
      <c r="D246" s="28">
        <v>0</v>
      </c>
      <c r="E246" s="28">
        <v>0</v>
      </c>
      <c r="F246" s="28">
        <v>0</v>
      </c>
      <c r="G246" s="28">
        <v>0</v>
      </c>
      <c r="H246" s="28">
        <v>0</v>
      </c>
      <c r="I246" s="28">
        <v>0</v>
      </c>
      <c r="J246" s="28">
        <v>0</v>
      </c>
      <c r="K246" s="28">
        <v>0</v>
      </c>
      <c r="L246" s="28">
        <v>0</v>
      </c>
      <c r="M246" s="34">
        <f t="shared" si="10"/>
        <v>1751.8135323517856</v>
      </c>
      <c r="N246" s="22">
        <f>SUM($M$177:M246)/SUM($M$177:$M$249)</f>
        <v>1.004645659811761</v>
      </c>
    </row>
    <row r="247" spans="2:14">
      <c r="B247" s="36" t="s">
        <v>528</v>
      </c>
      <c r="C247" s="28">
        <v>0</v>
      </c>
      <c r="D247" s="28">
        <v>0</v>
      </c>
      <c r="E247" s="28">
        <v>0</v>
      </c>
      <c r="F247" s="28">
        <v>464.28587523747552</v>
      </c>
      <c r="G247" s="28">
        <v>0</v>
      </c>
      <c r="H247" s="28">
        <v>0</v>
      </c>
      <c r="I247" s="28">
        <v>0</v>
      </c>
      <c r="J247" s="28">
        <v>0</v>
      </c>
      <c r="K247" s="28">
        <v>0</v>
      </c>
      <c r="L247" s="28">
        <v>0</v>
      </c>
      <c r="M247" s="34">
        <f t="shared" ref="M247:M249" si="11">SUM(C247:L247)</f>
        <v>464.28587523747552</v>
      </c>
      <c r="N247" s="22">
        <f>SUM($M$177:M247)/SUM($M$177:$M$249)</f>
        <v>1.0046574016420926</v>
      </c>
    </row>
    <row r="248" spans="2:14">
      <c r="B248" s="36" t="s">
        <v>554</v>
      </c>
      <c r="C248" s="28">
        <v>0</v>
      </c>
      <c r="D248" s="28">
        <v>-26601</v>
      </c>
      <c r="E248" s="28">
        <v>23200</v>
      </c>
      <c r="F248" s="28">
        <v>-180758.17592592596</v>
      </c>
      <c r="G248" s="28">
        <v>0</v>
      </c>
      <c r="H248" s="28">
        <v>0</v>
      </c>
      <c r="I248" s="28">
        <v>0</v>
      </c>
      <c r="J248" s="28">
        <v>0</v>
      </c>
      <c r="K248" s="28">
        <v>0</v>
      </c>
      <c r="L248" s="28">
        <v>0</v>
      </c>
      <c r="M248" s="34">
        <f t="shared" si="11"/>
        <v>-184159.17592592596</v>
      </c>
      <c r="N248" s="22">
        <f>SUM($M$177:M248)/SUM($M$177:$M$249)</f>
        <v>1</v>
      </c>
    </row>
    <row r="249" spans="2:14">
      <c r="B249" s="36" t="s">
        <v>402</v>
      </c>
      <c r="C249" s="28">
        <v>0</v>
      </c>
      <c r="D249" s="28">
        <v>0</v>
      </c>
      <c r="E249" s="28">
        <v>0</v>
      </c>
      <c r="F249" s="28">
        <v>0</v>
      </c>
      <c r="G249" s="28">
        <v>0</v>
      </c>
      <c r="H249" s="28">
        <v>0</v>
      </c>
      <c r="I249" s="28">
        <v>0</v>
      </c>
      <c r="J249" s="28">
        <v>0</v>
      </c>
      <c r="K249" s="28">
        <v>0</v>
      </c>
      <c r="L249" s="28">
        <v>0</v>
      </c>
      <c r="M249" s="34">
        <f t="shared" si="11"/>
        <v>0</v>
      </c>
      <c r="N249" s="22">
        <f>SUM($M$177:M249)/SUM($M$177:$M$249)</f>
        <v>1</v>
      </c>
    </row>
    <row r="252" spans="2:14">
      <c r="B252" s="8" t="s">
        <v>12</v>
      </c>
      <c r="C252" s="100">
        <f>SUM(C177:C251)</f>
        <v>1735823.3293509448</v>
      </c>
      <c r="D252" s="100">
        <f>SUM(D177:D251)</f>
        <v>4237827.0101712933</v>
      </c>
      <c r="E252" s="100">
        <f>SUM(E177:E251)</f>
        <v>5730096.4202722525</v>
      </c>
      <c r="F252" s="100">
        <f>SUM(F177:F251)</f>
        <v>2383612.8873170391</v>
      </c>
      <c r="G252" s="100">
        <f>SUM(G177:G251)</f>
        <v>8550820</v>
      </c>
      <c r="H252" s="100">
        <f t="shared" ref="H252:L252" si="12">SUM(H177:H251)</f>
        <v>4237470.8307030518</v>
      </c>
      <c r="I252" s="100">
        <f t="shared" si="12"/>
        <v>3552565.9938989021</v>
      </c>
      <c r="J252" s="100">
        <f t="shared" si="12"/>
        <v>3252493.97981042</v>
      </c>
      <c r="K252" s="100">
        <f t="shared" si="12"/>
        <v>3567517.1773310066</v>
      </c>
      <c r="L252" s="100">
        <f t="shared" si="12"/>
        <v>2292956.5072807292</v>
      </c>
    </row>
    <row r="253" spans="2:14" ht="18.75">
      <c r="B253" s="17" t="s">
        <v>9</v>
      </c>
      <c r="C253" s="93">
        <f>'1.3 Output│Tables'!C36*1000000</f>
        <v>1735823.3293509448</v>
      </c>
      <c r="D253" s="93">
        <f>'1.3 Output│Tables'!D36*1000000</f>
        <v>4237827.0101712923</v>
      </c>
      <c r="E253" s="93">
        <f>'1.3 Output│Tables'!E36*1000000</f>
        <v>5730096.4202722525</v>
      </c>
      <c r="F253" s="93">
        <f>'1.3 Output│Tables'!F36*1000000*(1+'3.2 Input│Other'!$J$24)</f>
        <v>2383612.8873170381</v>
      </c>
      <c r="G253" s="93">
        <f>'1.3 Output│Tables'!G36*1000000</f>
        <v>8550820</v>
      </c>
      <c r="H253" s="93">
        <f>'1.3 Output│Tables'!N36*1000000</f>
        <v>4237470.8307030518</v>
      </c>
      <c r="I253" s="93">
        <f>'1.3 Output│Tables'!O36*1000000</f>
        <v>3552565.9938989026</v>
      </c>
      <c r="J253" s="93">
        <f>'1.3 Output│Tables'!P36*1000000</f>
        <v>3252493.9798104204</v>
      </c>
      <c r="K253" s="93">
        <f>'1.3 Output│Tables'!Q36*1000000</f>
        <v>3567517.1773310076</v>
      </c>
      <c r="L253" s="93">
        <f>'1.3 Output│Tables'!R36*1000000</f>
        <v>2292956.5072807297</v>
      </c>
    </row>
    <row r="254" spans="2:14" ht="18.75">
      <c r="B254" s="17"/>
      <c r="C254" s="101">
        <f t="shared" ref="C254:L254" si="13">C252-C253</f>
        <v>0</v>
      </c>
      <c r="D254" s="101">
        <f t="shared" si="13"/>
        <v>0</v>
      </c>
      <c r="E254" s="101">
        <f t="shared" si="13"/>
        <v>0</v>
      </c>
      <c r="F254" s="93">
        <f t="shared" si="13"/>
        <v>0</v>
      </c>
      <c r="G254" s="93">
        <f t="shared" si="13"/>
        <v>0</v>
      </c>
      <c r="H254" s="93">
        <f t="shared" si="13"/>
        <v>0</v>
      </c>
      <c r="I254" s="93">
        <f t="shared" si="13"/>
        <v>0</v>
      </c>
      <c r="J254" s="93">
        <f t="shared" si="13"/>
        <v>0</v>
      </c>
      <c r="K254" s="93">
        <f t="shared" si="13"/>
        <v>0</v>
      </c>
      <c r="L254" s="93">
        <f t="shared" si="13"/>
        <v>0</v>
      </c>
    </row>
    <row r="255" spans="2:14">
      <c r="C255" s="48"/>
      <c r="D255" s="48"/>
      <c r="E255" s="48"/>
    </row>
    <row r="256" spans="2:14" ht="20.25">
      <c r="B256" s="6" t="s">
        <v>195</v>
      </c>
      <c r="C256" s="57"/>
    </row>
    <row r="257" spans="2:12">
      <c r="F257" s="170" t="s">
        <v>219</v>
      </c>
      <c r="G257" s="170"/>
      <c r="H257" s="170"/>
      <c r="I257" s="170"/>
      <c r="J257" s="170"/>
      <c r="K257" s="170"/>
      <c r="L257" s="170"/>
    </row>
    <row r="258" spans="2:12">
      <c r="F258" s="99">
        <v>2016</v>
      </c>
      <c r="G258" s="99">
        <v>2017</v>
      </c>
      <c r="H258" s="99" t="s">
        <v>220</v>
      </c>
      <c r="I258" s="99">
        <v>2019</v>
      </c>
      <c r="J258" s="99">
        <v>2020</v>
      </c>
      <c r="K258" s="99">
        <v>2021</v>
      </c>
      <c r="L258" s="99">
        <v>2022</v>
      </c>
    </row>
    <row r="259" spans="2:12">
      <c r="B259" s="34" t="s">
        <v>196</v>
      </c>
      <c r="C259" s="34"/>
      <c r="D259" s="34"/>
      <c r="E259" s="34"/>
      <c r="F259" s="28">
        <v>13817969.673426462</v>
      </c>
      <c r="G259" s="28">
        <v>10296658.230284238</v>
      </c>
      <c r="H259" s="34">
        <f>SUMPRODUCT('5.4 Calc│Escalators'!$C$13:$C$1000,'5.5 Calc│Escalated capex'!G$13:G$1000)*1000000</f>
        <v>19218127.485979699</v>
      </c>
      <c r="I259" s="34">
        <f>SUMPRODUCT('5.4 Calc│Escalators'!$C$13:$C$1000,'5.5 Calc│Escalated capex'!H$13:H$1000)*1000000</f>
        <v>12391044.447199766</v>
      </c>
      <c r="J259" s="34">
        <f>SUMPRODUCT('5.4 Calc│Escalators'!$C$13:$C$1000,'5.5 Calc│Escalated capex'!I$13:I$1000)*1000000</f>
        <v>12580548.002344629</v>
      </c>
      <c r="K259" s="34">
        <f>SUMPRODUCT('5.4 Calc│Escalators'!$C$13:$C$1000,'5.5 Calc│Escalated capex'!J$13:J$1000)*1000000</f>
        <v>3766249.0833881516</v>
      </c>
      <c r="L259" s="34">
        <f>SUMPRODUCT('5.4 Calc│Escalators'!$C$13:$C$1000,'5.5 Calc│Escalated capex'!K$13:K$1000)*1000000</f>
        <v>3032759.6410099622</v>
      </c>
    </row>
    <row r="260" spans="2:12">
      <c r="B260" s="34" t="s">
        <v>197</v>
      </c>
      <c r="C260" s="34"/>
      <c r="D260" s="34"/>
      <c r="E260" s="34"/>
      <c r="F260" s="28">
        <v>31586618.886750013</v>
      </c>
      <c r="G260" s="28">
        <v>19259904.591681283</v>
      </c>
      <c r="H260" s="34">
        <f>SUMPRODUCT('5.4 Calc│Escalators'!$E$13:$E$1000,'5.5 Calc│Escalated capex'!G$13:G$1000)*1000000</f>
        <v>21099732.98989794</v>
      </c>
      <c r="I260" s="34">
        <f>SUMPRODUCT('5.4 Calc│Escalators'!$E$13:$E$1000,'5.5 Calc│Escalated capex'!H$13:H$1000)*1000000</f>
        <v>22315914.557250842</v>
      </c>
      <c r="J260" s="34">
        <f>SUMPRODUCT('5.4 Calc│Escalators'!$E$13:$E$1000,'5.5 Calc│Escalated capex'!I$13:I$1000)*1000000</f>
        <v>26421522.275985699</v>
      </c>
      <c r="K260" s="34">
        <f>SUMPRODUCT('5.4 Calc│Escalators'!$E$13:$E$1000,'5.5 Calc│Escalated capex'!J$13:J$1000)*1000000</f>
        <v>2567079.825183121</v>
      </c>
      <c r="L260" s="34">
        <f>SUMPRODUCT('5.4 Calc│Escalators'!$E$13:$E$1000,'5.5 Calc│Escalated capex'!K$13:K$1000)*1000000</f>
        <v>2237825.3278732481</v>
      </c>
    </row>
    <row r="261" spans="2:12">
      <c r="B261" s="34" t="s">
        <v>198</v>
      </c>
      <c r="C261" s="34"/>
      <c r="D261" s="34"/>
      <c r="E261" s="34"/>
      <c r="F261" s="28">
        <v>56365220.75135278</v>
      </c>
      <c r="G261" s="28">
        <v>35202122.698741913</v>
      </c>
      <c r="H261" s="34">
        <f>SUMPRODUCT('5.4 Calc│Escalators'!$D$13:$D$1000,'5.5 Calc│Escalated capex'!G$13:G$1000)*1000000</f>
        <v>7640174.5335066207</v>
      </c>
      <c r="I261" s="34">
        <f>SUMPRODUCT('5.4 Calc│Escalators'!$D$13:$D$1000,'5.5 Calc│Escalated capex'!H$13:H$1000)*1000000</f>
        <v>4950231.5976792704</v>
      </c>
      <c r="J261" s="34">
        <f>SUMPRODUCT('5.4 Calc│Escalators'!$D$13:$D$1000,'5.5 Calc│Escalated capex'!I$13:I$1000)*1000000</f>
        <v>4847960.7208141815</v>
      </c>
      <c r="K261" s="34">
        <f>SUMPRODUCT('5.4 Calc│Escalators'!$D$13:$D$1000,'5.5 Calc│Escalated capex'!J$13:J$1000)*1000000</f>
        <v>7235027.4748879671</v>
      </c>
      <c r="L261" s="34">
        <f>SUMPRODUCT('5.4 Calc│Escalators'!$D$13:$D$1000,'5.5 Calc│Escalated capex'!K$13:K$1000)*1000000</f>
        <v>5513345.8015638692</v>
      </c>
    </row>
    <row r="262" spans="2:12">
      <c r="B262" s="34" t="s">
        <v>199</v>
      </c>
      <c r="C262" s="34"/>
      <c r="D262" s="34"/>
      <c r="E262" s="34"/>
      <c r="F262" s="28">
        <v>4605064.9818285676</v>
      </c>
      <c r="G262" s="28">
        <v>4228121.2521805149</v>
      </c>
      <c r="H262" s="34">
        <f>SUMPRODUCT('5.4 Calc│Escalators'!$F$13:$F$1000,'5.5 Calc│Escalated capex'!G$13:G$1000)*1000000</f>
        <v>13176785.332365019</v>
      </c>
      <c r="I262" s="34">
        <f>SUMPRODUCT('5.4 Calc│Escalators'!$F$13:$F$1000,'5.5 Calc│Escalated capex'!H$13:H$1000)*1000000</f>
        <v>17277926.096698862</v>
      </c>
      <c r="J262" s="34">
        <f>SUMPRODUCT('5.4 Calc│Escalators'!$F$13:$F$1000,'5.5 Calc│Escalated capex'!I$13:I$1000)*1000000</f>
        <v>28490996.506915018</v>
      </c>
      <c r="K262" s="34">
        <f>SUMPRODUCT('5.4 Calc│Escalators'!$F$13:$F$1000,'5.5 Calc│Escalated capex'!J$13:J$1000)*1000000</f>
        <v>157379.45685185428</v>
      </c>
      <c r="L262" s="34">
        <f>SUMPRODUCT('5.4 Calc│Escalators'!$F$13:$F$1000,'5.5 Calc│Escalated capex'!K$13:K$1000)*1000000</f>
        <v>88497.975370372791</v>
      </c>
    </row>
    <row r="263" spans="2:12">
      <c r="B263" s="34" t="s">
        <v>200</v>
      </c>
      <c r="C263" s="34"/>
      <c r="D263" s="34"/>
      <c r="E263" s="34"/>
      <c r="F263" s="28">
        <v>0</v>
      </c>
      <c r="G263" s="28">
        <v>0</v>
      </c>
      <c r="H263" s="34"/>
      <c r="I263" s="34"/>
      <c r="J263" s="34"/>
      <c r="K263" s="34"/>
      <c r="L263" s="34"/>
    </row>
    <row r="264" spans="2:12">
      <c r="B264" s="34" t="s">
        <v>12</v>
      </c>
      <c r="C264" s="34"/>
      <c r="D264" s="34"/>
      <c r="E264" s="34"/>
      <c r="F264" s="34">
        <f t="shared" ref="F264:L264" si="14">SUM(F259:F263)</f>
        <v>106374874.29335782</v>
      </c>
      <c r="G264" s="34">
        <f t="shared" si="14"/>
        <v>68986806.772887945</v>
      </c>
      <c r="H264" s="34">
        <f t="shared" si="14"/>
        <v>61134820.341749281</v>
      </c>
      <c r="I264" s="34">
        <f t="shared" si="14"/>
        <v>56935116.698828742</v>
      </c>
      <c r="J264" s="34">
        <f t="shared" si="14"/>
        <v>72341027.506059527</v>
      </c>
      <c r="K264" s="34">
        <f t="shared" si="14"/>
        <v>13725735.840311095</v>
      </c>
      <c r="L264" s="34">
        <f t="shared" si="14"/>
        <v>10872428.745817453</v>
      </c>
    </row>
    <row r="265" spans="2:12" ht="18.75">
      <c r="B265" s="93" t="s">
        <v>9</v>
      </c>
      <c r="C265" s="93"/>
      <c r="D265" s="93"/>
      <c r="E265" s="93"/>
      <c r="F265" s="93">
        <f t="shared" ref="F265:L265" si="15">F252+F171+F29</f>
        <v>106103765.35050423</v>
      </c>
      <c r="G265" s="93">
        <f t="shared" si="15"/>
        <v>62986806.772887938</v>
      </c>
      <c r="H265" s="93">
        <f t="shared" si="15"/>
        <v>61772189.444241539</v>
      </c>
      <c r="I265" s="93">
        <f t="shared" si="15"/>
        <v>56958835.622093789</v>
      </c>
      <c r="J265" s="93">
        <f t="shared" si="15"/>
        <v>72311127.506059527</v>
      </c>
      <c r="K265" s="93">
        <f t="shared" si="15"/>
        <v>13725735.840311095</v>
      </c>
      <c r="L265" s="93">
        <f t="shared" si="15"/>
        <v>10872428.745817455</v>
      </c>
    </row>
    <row r="266" spans="2:12" ht="18.75">
      <c r="F266" s="93">
        <f>F264-F265</f>
        <v>271108.94285358489</v>
      </c>
      <c r="G266" s="93">
        <f t="shared" ref="G266:L266" si="16">G264-G265</f>
        <v>6000000.0000000075</v>
      </c>
      <c r="H266" s="93">
        <f t="shared" si="16"/>
        <v>-637369.10249225795</v>
      </c>
      <c r="I266" s="93">
        <f t="shared" si="16"/>
        <v>-23718.923265047371</v>
      </c>
      <c r="J266" s="93">
        <f t="shared" si="16"/>
        <v>29900</v>
      </c>
      <c r="K266" s="93">
        <f t="shared" si="16"/>
        <v>0</v>
      </c>
      <c r="L266" s="93">
        <f t="shared" si="16"/>
        <v>0</v>
      </c>
    </row>
    <row r="268" spans="2:12" ht="18.75">
      <c r="H268" s="93">
        <f>'1.0 Output│PTRM'!G24*1000000</f>
        <v>61134820.341749281</v>
      </c>
      <c r="I268" s="93">
        <f>'1.0 Output│PTRM'!H24*1000000</f>
        <v>56935116.698828727</v>
      </c>
      <c r="J268" s="93">
        <f>'1.0 Output│PTRM'!I24*1000000</f>
        <v>72341027.506059527</v>
      </c>
      <c r="K268" s="93">
        <f>'1.0 Output│PTRM'!J24*1000000</f>
        <v>13725735.840311093</v>
      </c>
      <c r="L268" s="93">
        <f>'1.0 Output│PTRM'!K24*1000000</f>
        <v>10872428.745817455</v>
      </c>
    </row>
  </sheetData>
  <sortState ref="B32:M94">
    <sortCondition descending="1" ref="M32:M94"/>
  </sortState>
  <mergeCells count="7">
    <mergeCell ref="F257:L257"/>
    <mergeCell ref="C13:E13"/>
    <mergeCell ref="F13:L13"/>
    <mergeCell ref="C34:E34"/>
    <mergeCell ref="F34:L34"/>
    <mergeCell ref="C175:E175"/>
    <mergeCell ref="F175:L175"/>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BEAFA8"/>
  </sheetPr>
  <dimension ref="A1:N237"/>
  <sheetViews>
    <sheetView zoomScale="55" zoomScaleNormal="55" workbookViewId="0">
      <selection activeCell="G14" sqref="G14"/>
    </sheetView>
  </sheetViews>
  <sheetFormatPr defaultRowHeight="18"/>
  <cols>
    <col min="1" max="1" width="5.81640625" style="14" customWidth="1"/>
    <col min="2" max="2" width="45" style="14" customWidth="1"/>
    <col min="3" max="3" width="12.54296875" style="14" bestFit="1" customWidth="1"/>
    <col min="4" max="4" width="12.54296875" style="58" customWidth="1"/>
    <col min="5" max="5" width="11.81640625" style="14" bestFit="1" customWidth="1"/>
    <col min="6" max="6" width="14.36328125" style="14" bestFit="1" customWidth="1"/>
    <col min="7" max="8" width="13.36328125" style="14" bestFit="1" customWidth="1"/>
    <col min="9" max="10" width="11.81640625" style="14" bestFit="1" customWidth="1"/>
    <col min="11" max="11" width="13.36328125" style="14" bestFit="1" customWidth="1"/>
    <col min="12" max="13" width="11.81640625" style="14" bestFit="1" customWidth="1"/>
    <col min="14" max="16384" width="8.7265625" style="14"/>
  </cols>
  <sheetData>
    <row r="1" spans="1:14" s="2" customFormat="1" ht="13.5">
      <c r="H1" s="3"/>
    </row>
    <row r="2" spans="1:14" s="2" customFormat="1" ht="13.5">
      <c r="H2" s="3"/>
    </row>
    <row r="3" spans="1:14" s="2" customFormat="1" ht="13.5">
      <c r="H3" s="3"/>
    </row>
    <row r="4" spans="1:14" s="2" customFormat="1" ht="13.5">
      <c r="H4" s="3"/>
    </row>
    <row r="5" spans="1:14" s="2" customFormat="1" ht="13.5">
      <c r="H5" s="3"/>
    </row>
    <row r="6" spans="1:14" s="2" customFormat="1" ht="13.5">
      <c r="H6" s="3"/>
    </row>
    <row r="7" spans="1:14" s="2" customFormat="1" ht="13.5">
      <c r="H7" s="3"/>
    </row>
    <row r="8" spans="1:14" s="2" customFormat="1" ht="13.5">
      <c r="H8" s="3"/>
    </row>
    <row r="9" spans="1:14" s="2" customFormat="1" ht="13.5">
      <c r="H9" s="3"/>
    </row>
    <row r="10" spans="1:14" ht="18.75">
      <c r="G10" s="48"/>
      <c r="H10" s="48"/>
      <c r="I10" s="48"/>
      <c r="M10" s="54" t="s">
        <v>9</v>
      </c>
    </row>
    <row r="11" spans="1:14" ht="20.25">
      <c r="B11" s="5" t="str">
        <f ca="1">RIGHT(CELL("filename",B1),LEN(CELL("filename",B1))-FIND("]",CELL("filename",B1)))</f>
        <v>4.0 Calc│AER Forecast ($nom)</v>
      </c>
      <c r="F11" s="107">
        <f>SUM(F13:F250)/'3.2 Input│Other'!G28</f>
        <v>17596792.647598796</v>
      </c>
      <c r="G11" s="107">
        <f>SUM(G13:G250)/'3.2 Input│Other'!H28</f>
        <v>95801187.616039783</v>
      </c>
      <c r="H11" s="107">
        <f>SUM(H13:H250)/'3.2 Input│Other'!I28</f>
        <v>23597604.000140775</v>
      </c>
      <c r="I11" s="107">
        <f>SUM(I13:I250)/'3.2 Input│Other'!J28</f>
        <v>13057047.239014113</v>
      </c>
      <c r="J11" s="107">
        <f>SUM(J13:J250)/'3.2 Input│Other'!K28</f>
        <v>8489983.3180382606</v>
      </c>
      <c r="K11" s="107">
        <f>SUM(F11:J11)</f>
        <v>158542614.82083175</v>
      </c>
      <c r="L11" s="107">
        <f>SUMIF('2.0 Input│Historic Capex'!E13:E204,"Yes",'2.0 Input│Historic Capex'!R13:R204)</f>
        <v>158542614.82083172</v>
      </c>
      <c r="M11" s="54">
        <f>L11-K11</f>
        <v>0</v>
      </c>
    </row>
    <row r="12" spans="1:14">
      <c r="A12" s="4" t="s">
        <v>3</v>
      </c>
      <c r="B12" s="4" t="s">
        <v>0</v>
      </c>
      <c r="C12" s="4" t="s">
        <v>55</v>
      </c>
      <c r="D12" s="4"/>
      <c r="E12" s="4" t="s">
        <v>4</v>
      </c>
      <c r="F12" s="72" t="s">
        <v>116</v>
      </c>
      <c r="G12" s="72">
        <v>2014</v>
      </c>
      <c r="H12" s="72">
        <v>2015</v>
      </c>
      <c r="I12" s="72">
        <v>2016</v>
      </c>
      <c r="J12" s="72">
        <v>2017</v>
      </c>
      <c r="K12" s="4" t="s">
        <v>12</v>
      </c>
    </row>
    <row r="13" spans="1:14">
      <c r="A13" s="34">
        <f>'2.0 Input│Historic Capex'!A13</f>
        <v>1</v>
      </c>
      <c r="B13" s="23" t="str">
        <f>'2.0 Input│Historic Capex'!B13</f>
        <v>Stonehaven CS - now Winchelsea</v>
      </c>
      <c r="C13" s="8" t="str">
        <f>'2.0 Input│Historic Capex'!E13</f>
        <v>Yes</v>
      </c>
      <c r="D13" s="8" t="str">
        <f>'2.0 Input│Historic Capex'!C13</f>
        <v>Compressors</v>
      </c>
      <c r="E13" s="23" t="str">
        <f>IF('2.0 Input│Historic Capex'!D13='3.2 Input│Other'!$A$54,'3.2 Input│Other'!$A$54,IF('2.0 Input│Historic Capex'!D13='3.2 Input│Other'!$A$56,'3.2 Input│Other'!$A$56,'3.2 Input│Other'!$A$55))</f>
        <v>Augmentation</v>
      </c>
      <c r="F13" s="34">
        <f>IF($C13="Yes",'2.0 Input│Historic Capex'!M13*'3.2 Input│Other'!G$28,0)</f>
        <v>4376332.5697812494</v>
      </c>
      <c r="G13" s="34">
        <f>IF($C13="Yes",'2.0 Input│Historic Capex'!N13*'3.2 Input│Other'!H$28,0)</f>
        <v>30758344.896619208</v>
      </c>
      <c r="H13" s="34">
        <f>IF($C13="Yes",'2.0 Input│Historic Capex'!O13*'3.2 Input│Other'!I$28,0)</f>
        <v>0</v>
      </c>
      <c r="I13" s="34">
        <f>IF($C13="Yes",'2.0 Input│Historic Capex'!P13*'3.2 Input│Other'!J$28,0)</f>
        <v>0</v>
      </c>
      <c r="J13" s="34">
        <f>IF($C13="Yes",'2.0 Input│Historic Capex'!Q13*'3.2 Input│Other'!K$28,0)</f>
        <v>0</v>
      </c>
      <c r="K13" s="34">
        <f>SUM(F13:J13)</f>
        <v>35134677.466400459</v>
      </c>
      <c r="M13" s="48">
        <v>15203.140440926887</v>
      </c>
      <c r="N13" s="48" t="b">
        <v>1</v>
      </c>
    </row>
    <row r="14" spans="1:14">
      <c r="A14" s="34">
        <f>'2.0 Input│Historic Capex'!A14</f>
        <v>2</v>
      </c>
      <c r="B14" s="23" t="str">
        <f>'2.0 Input│Historic Capex'!B14</f>
        <v>Warragul Looping</v>
      </c>
      <c r="C14" s="8" t="str">
        <f>'2.0 Input│Historic Capex'!E14</f>
        <v>Yes</v>
      </c>
      <c r="D14" s="8" t="str">
        <f>'2.0 Input│Historic Capex'!C14</f>
        <v>Pipelines</v>
      </c>
      <c r="E14" s="23" t="str">
        <f>IF('2.0 Input│Historic Capex'!D14='3.2 Input│Other'!$A$54,'3.2 Input│Other'!$A$54,IF('2.0 Input│Historic Capex'!D14='3.2 Input│Other'!$A$56,'3.2 Input│Other'!$A$56,'3.2 Input│Other'!$A$55))</f>
        <v>Augmentation</v>
      </c>
      <c r="F14" s="34">
        <f>IF($C14="Yes",'2.0 Input│Historic Capex'!M14*'3.2 Input│Other'!G$28,0)</f>
        <v>0</v>
      </c>
      <c r="G14" s="34">
        <f>IF($C14="Yes",'2.0 Input│Historic Capex'!N14*'3.2 Input│Other'!H$28,0)</f>
        <v>2615564.7870817506</v>
      </c>
      <c r="H14" s="34">
        <f>IF($C14="Yes",'2.0 Input│Historic Capex'!O14*'3.2 Input│Other'!I$28,0)</f>
        <v>0</v>
      </c>
      <c r="I14" s="34">
        <f>IF($C14="Yes",'2.0 Input│Historic Capex'!P14*'3.2 Input│Other'!J$28,0)</f>
        <v>0</v>
      </c>
      <c r="J14" s="34">
        <f>IF($C14="Yes",'2.0 Input│Historic Capex'!Q14*'3.2 Input│Other'!K$28,0)</f>
        <v>0</v>
      </c>
      <c r="K14" s="34">
        <f t="shared" ref="K14:K77" si="0">SUM(F14:J14)</f>
        <v>2615564.7870817506</v>
      </c>
      <c r="M14" s="48">
        <v>0</v>
      </c>
      <c r="N14" s="48" t="b">
        <v>1</v>
      </c>
    </row>
    <row r="15" spans="1:14">
      <c r="A15" s="34">
        <f>'2.0 Input│Historic Capex'!A15</f>
        <v>3</v>
      </c>
      <c r="B15" s="23" t="str">
        <f>'2.0 Input│Historic Capex'!B15</f>
        <v>Anglesea Pipeline Extension</v>
      </c>
      <c r="C15" s="8" t="str">
        <f>'2.0 Input│Historic Capex'!E15</f>
        <v>Yes</v>
      </c>
      <c r="D15" s="8" t="str">
        <f>'2.0 Input│Historic Capex'!C15</f>
        <v>Pipelines</v>
      </c>
      <c r="E15" s="23" t="str">
        <f>IF('2.0 Input│Historic Capex'!D15='3.2 Input│Other'!$A$54,'3.2 Input│Other'!$A$54,IF('2.0 Input│Historic Capex'!D15='3.2 Input│Other'!$A$56,'3.2 Input│Other'!$A$56,'3.2 Input│Other'!$A$55))</f>
        <v>Augmentation</v>
      </c>
      <c r="F15" s="34">
        <f>IF($C15="Yes",'2.0 Input│Historic Capex'!M15*'3.2 Input│Other'!G$28,0)</f>
        <v>0</v>
      </c>
      <c r="G15" s="34">
        <f>IF($C15="Yes",'2.0 Input│Historic Capex'!N15*'3.2 Input│Other'!H$28,0)</f>
        <v>1340341.5420150002</v>
      </c>
      <c r="H15" s="34">
        <f>IF($C15="Yes",'2.0 Input│Historic Capex'!O15*'3.2 Input│Other'!I$28,0)</f>
        <v>12183129.444268884</v>
      </c>
      <c r="I15" s="34">
        <f>IF($C15="Yes",'2.0 Input│Historic Capex'!P15*'3.2 Input│Other'!J$28,0)</f>
        <v>0</v>
      </c>
      <c r="J15" s="34">
        <f>IF($C15="Yes",'2.0 Input│Historic Capex'!Q15*'3.2 Input│Other'!K$28,0)</f>
        <v>0</v>
      </c>
      <c r="K15" s="34">
        <f t="shared" si="0"/>
        <v>13523470.986283883</v>
      </c>
      <c r="M15" s="48">
        <v>0</v>
      </c>
      <c r="N15" s="48" t="b">
        <v>1</v>
      </c>
    </row>
    <row r="16" spans="1:14">
      <c r="A16" s="34">
        <f>'2.0 Input│Historic Capex'!A16</f>
        <v>4</v>
      </c>
      <c r="B16" s="23" t="str">
        <f>'2.0 Input│Historic Capex'!B16</f>
        <v>Wollert CS A Unit reinstrumentation</v>
      </c>
      <c r="C16" s="8" t="str">
        <f>'2.0 Input│Historic Capex'!E16</f>
        <v>Yes</v>
      </c>
      <c r="D16" s="8" t="str">
        <f>'2.0 Input│Historic Capex'!C16</f>
        <v>Compressors</v>
      </c>
      <c r="E16" s="23" t="str">
        <f>IF('2.0 Input│Historic Capex'!D16='3.2 Input│Other'!$A$54,'3.2 Input│Other'!$A$54,IF('2.0 Input│Historic Capex'!D16='3.2 Input│Other'!$A$56,'3.2 Input│Other'!$A$56,'3.2 Input│Other'!$A$55))</f>
        <v>Replacement</v>
      </c>
      <c r="F16" s="34">
        <f>IF($C16="Yes",'2.0 Input│Historic Capex'!M16*'3.2 Input│Other'!G$28,0)</f>
        <v>0</v>
      </c>
      <c r="G16" s="34">
        <f>IF($C16="Yes",'2.0 Input│Historic Capex'!N16*'3.2 Input│Other'!H$28,0)</f>
        <v>0</v>
      </c>
      <c r="H16" s="34">
        <f>IF($C16="Yes",'2.0 Input│Historic Capex'!O16*'3.2 Input│Other'!I$28,0)</f>
        <v>265908.26797207032</v>
      </c>
      <c r="I16" s="34">
        <f>IF($C16="Yes",'2.0 Input│Historic Capex'!P16*'3.2 Input│Other'!J$28,0)</f>
        <v>269983.16467643727</v>
      </c>
      <c r="J16" s="34">
        <f>IF($C16="Yes",'2.0 Input│Historic Capex'!Q16*'3.2 Input│Other'!K$28,0)</f>
        <v>0</v>
      </c>
      <c r="K16" s="34">
        <f t="shared" si="0"/>
        <v>535891.43264850765</v>
      </c>
      <c r="M16" s="48">
        <v>0</v>
      </c>
      <c r="N16" s="48" t="b">
        <v>1</v>
      </c>
    </row>
    <row r="17" spans="1:14">
      <c r="A17" s="34">
        <f>'2.0 Input│Historic Capex'!A17</f>
        <v>5</v>
      </c>
      <c r="B17" s="23" t="str">
        <f>'2.0 Input│Historic Capex'!B17</f>
        <v>BCS Filter</v>
      </c>
      <c r="C17" s="8" t="str">
        <f>'2.0 Input│Historic Capex'!E17</f>
        <v>Yes</v>
      </c>
      <c r="D17" s="8" t="str">
        <f>'2.0 Input│Historic Capex'!C17</f>
        <v>City Gates &amp; Field Regs</v>
      </c>
      <c r="E17" s="23" t="str">
        <f>IF('2.0 Input│Historic Capex'!D17='3.2 Input│Other'!$A$54,'3.2 Input│Other'!$A$54,IF('2.0 Input│Historic Capex'!D17='3.2 Input│Other'!$A$56,'3.2 Input│Other'!$A$56,'3.2 Input│Other'!$A$55))</f>
        <v>Replacement</v>
      </c>
      <c r="F17" s="34">
        <f>IF($C17="Yes",'2.0 Input│Historic Capex'!M17*'3.2 Input│Other'!G$28,0)</f>
        <v>0</v>
      </c>
      <c r="G17" s="34">
        <f>IF($C17="Yes",'2.0 Input│Historic Capex'!N17*'3.2 Input│Other'!H$28,0)</f>
        <v>418107.30036250013</v>
      </c>
      <c r="H17" s="34">
        <f>IF($C17="Yes",'2.0 Input│Historic Capex'!O17*'3.2 Input│Other'!I$28,0)</f>
        <v>0</v>
      </c>
      <c r="I17" s="34">
        <f>IF($C17="Yes",'2.0 Input│Historic Capex'!P17*'3.2 Input│Other'!J$28,0)</f>
        <v>0</v>
      </c>
      <c r="J17" s="34">
        <f>IF($C17="Yes",'2.0 Input│Historic Capex'!Q17*'3.2 Input│Other'!K$28,0)</f>
        <v>0</v>
      </c>
      <c r="K17" s="34">
        <f t="shared" si="0"/>
        <v>418107.30036250013</v>
      </c>
      <c r="M17" s="48">
        <v>0</v>
      </c>
      <c r="N17" s="48" t="b">
        <v>1</v>
      </c>
    </row>
    <row r="18" spans="1:14">
      <c r="A18" s="34">
        <f>'2.0 Input│Historic Capex'!A18</f>
        <v>6</v>
      </c>
      <c r="B18" s="23" t="str">
        <f>'2.0 Input│Historic Capex'!B18</f>
        <v xml:space="preserve">Iona CS - Inlet Pressure Reduction </v>
      </c>
      <c r="C18" s="8" t="str">
        <f>'2.0 Input│Historic Capex'!E18</f>
        <v>Yes</v>
      </c>
      <c r="D18" s="8" t="str">
        <f>'2.0 Input│Historic Capex'!C18</f>
        <v>Compressors</v>
      </c>
      <c r="E18" s="23" t="str">
        <f>IF('2.0 Input│Historic Capex'!D18='3.2 Input│Other'!$A$54,'3.2 Input│Other'!$A$54,IF('2.0 Input│Historic Capex'!D18='3.2 Input│Other'!$A$56,'3.2 Input│Other'!$A$56,'3.2 Input│Other'!$A$55))</f>
        <v>Replacement</v>
      </c>
      <c r="F18" s="34">
        <f>IF($C18="Yes",'2.0 Input│Historic Capex'!M18*'3.2 Input│Other'!G$28,0)</f>
        <v>91456.137499999997</v>
      </c>
      <c r="G18" s="34">
        <f>IF($C18="Yes",'2.0 Input│Historic Capex'!N18*'3.2 Input│Other'!H$28,0)</f>
        <v>0</v>
      </c>
      <c r="H18" s="34">
        <f>IF($C18="Yes",'2.0 Input│Historic Capex'!O18*'3.2 Input│Other'!I$28,0)</f>
        <v>0</v>
      </c>
      <c r="I18" s="34">
        <f>IF($C18="Yes",'2.0 Input│Historic Capex'!P18*'3.2 Input│Other'!J$28,0)</f>
        <v>0</v>
      </c>
      <c r="J18" s="34">
        <f>IF($C18="Yes",'2.0 Input│Historic Capex'!Q18*'3.2 Input│Other'!K$28,0)</f>
        <v>0</v>
      </c>
      <c r="K18" s="34">
        <f t="shared" si="0"/>
        <v>91456.137499999997</v>
      </c>
      <c r="M18" s="48">
        <v>317.71362903225236</v>
      </c>
      <c r="N18" s="48" t="b">
        <v>1</v>
      </c>
    </row>
    <row r="19" spans="1:14">
      <c r="A19" s="34">
        <f>'2.0 Input│Historic Capex'!A19</f>
        <v>7</v>
      </c>
      <c r="B19" s="23" t="str">
        <f>'2.0 Input│Historic Capex'!B19</f>
        <v>Iona CS Control system replacement</v>
      </c>
      <c r="C19" s="8" t="str">
        <f>'2.0 Input│Historic Capex'!E19</f>
        <v>Yes</v>
      </c>
      <c r="D19" s="8" t="str">
        <f>'2.0 Input│Historic Capex'!C19</f>
        <v>Compressors</v>
      </c>
      <c r="E19" s="23" t="str">
        <f>IF('2.0 Input│Historic Capex'!D19='3.2 Input│Other'!$A$54,'3.2 Input│Other'!$A$54,IF('2.0 Input│Historic Capex'!D19='3.2 Input│Other'!$A$56,'3.2 Input│Other'!$A$56,'3.2 Input│Other'!$A$55))</f>
        <v>Replacement</v>
      </c>
      <c r="F19" s="34">
        <f>IF($C19="Yes",'2.0 Input│Historic Capex'!M19*'3.2 Input│Other'!G$28,0)</f>
        <v>0</v>
      </c>
      <c r="G19" s="34">
        <f>IF($C19="Yes",'2.0 Input│Historic Capex'!N19*'3.2 Input│Other'!H$28,0)</f>
        <v>689856.98595625022</v>
      </c>
      <c r="H19" s="34">
        <f>IF($C19="Yes",'2.0 Input│Historic Capex'!O19*'3.2 Input│Other'!I$28,0)</f>
        <v>0</v>
      </c>
      <c r="I19" s="34">
        <f>IF($C19="Yes",'2.0 Input│Historic Capex'!P19*'3.2 Input│Other'!J$28,0)</f>
        <v>0</v>
      </c>
      <c r="J19" s="34">
        <f>IF($C19="Yes",'2.0 Input│Historic Capex'!Q19*'3.2 Input│Other'!K$28,0)</f>
        <v>0</v>
      </c>
      <c r="K19" s="34">
        <f t="shared" si="0"/>
        <v>689856.98595625022</v>
      </c>
      <c r="M19" s="48">
        <v>0</v>
      </c>
      <c r="N19" s="48" t="b">
        <v>1</v>
      </c>
    </row>
    <row r="20" spans="1:14">
      <c r="A20" s="34">
        <f>'2.0 Input│Historic Capex'!A20</f>
        <v>8</v>
      </c>
      <c r="B20" s="23" t="str">
        <f>'2.0 Input│Historic Capex'!B20</f>
        <v>SCS Cooler Upgrade</v>
      </c>
      <c r="C20" s="8" t="str">
        <f>'2.0 Input│Historic Capex'!E20</f>
        <v>Yes</v>
      </c>
      <c r="D20" s="8" t="str">
        <f>'2.0 Input│Historic Capex'!C20</f>
        <v>Compressors</v>
      </c>
      <c r="E20" s="23" t="str">
        <f>IF('2.0 Input│Historic Capex'!D20='3.2 Input│Other'!$A$54,'3.2 Input│Other'!$A$54,IF('2.0 Input│Historic Capex'!D20='3.2 Input│Other'!$A$56,'3.2 Input│Other'!$A$56,'3.2 Input│Other'!$A$55))</f>
        <v>Replacement</v>
      </c>
      <c r="F20" s="34">
        <f>IF($C20="Yes",'2.0 Input│Historic Capex'!M20*'3.2 Input│Other'!G$28,0)</f>
        <v>0</v>
      </c>
      <c r="G20" s="34">
        <f>IF($C20="Yes",'2.0 Input│Historic Capex'!N20*'3.2 Input│Other'!H$28,0)</f>
        <v>0</v>
      </c>
      <c r="H20" s="34">
        <f>IF($C20="Yes",'2.0 Input│Historic Capex'!O20*'3.2 Input│Other'!I$28,0)</f>
        <v>958913.47381035937</v>
      </c>
      <c r="I20" s="34">
        <f>IF($C20="Yes",'2.0 Input│Historic Capex'!P20*'3.2 Input│Other'!J$28,0)</f>
        <v>0</v>
      </c>
      <c r="J20" s="34">
        <f>IF($C20="Yes",'2.0 Input│Historic Capex'!Q20*'3.2 Input│Other'!K$28,0)</f>
        <v>0</v>
      </c>
      <c r="K20" s="34">
        <f t="shared" si="0"/>
        <v>958913.47381035937</v>
      </c>
      <c r="M20" s="48">
        <v>0</v>
      </c>
      <c r="N20" s="48" t="b">
        <v>1</v>
      </c>
    </row>
    <row r="21" spans="1:14">
      <c r="A21" s="34">
        <f>'2.0 Input│Historic Capex'!A21</f>
        <v>9</v>
      </c>
      <c r="B21" s="23" t="str">
        <f>'2.0 Input│Historic Capex'!B21</f>
        <v>BCS Emergency Lighting</v>
      </c>
      <c r="C21" s="8" t="str">
        <f>'2.0 Input│Historic Capex'!E21</f>
        <v>Yes</v>
      </c>
      <c r="D21" s="8" t="str">
        <f>'2.0 Input│Historic Capex'!C21</f>
        <v>Other</v>
      </c>
      <c r="E21" s="23" t="str">
        <f>IF('2.0 Input│Historic Capex'!D21='3.2 Input│Other'!$A$54,'3.2 Input│Other'!$A$54,IF('2.0 Input│Historic Capex'!D21='3.2 Input│Other'!$A$56,'3.2 Input│Other'!$A$56,'3.2 Input│Other'!$A$55))</f>
        <v>Replacement</v>
      </c>
      <c r="F21" s="34">
        <f>IF($C21="Yes",'2.0 Input│Historic Capex'!M21*'3.2 Input│Other'!G$28,0)</f>
        <v>12886.960937499996</v>
      </c>
      <c r="G21" s="34">
        <f>IF($C21="Yes",'2.0 Input│Historic Capex'!N21*'3.2 Input│Other'!H$28,0)</f>
        <v>0</v>
      </c>
      <c r="H21" s="34">
        <f>IF($C21="Yes",'2.0 Input│Historic Capex'!O21*'3.2 Input│Other'!I$28,0)</f>
        <v>0</v>
      </c>
      <c r="I21" s="34">
        <f>IF($C21="Yes",'2.0 Input│Historic Capex'!P21*'3.2 Input│Other'!J$28,0)</f>
        <v>0</v>
      </c>
      <c r="J21" s="34">
        <f>IF($C21="Yes",'2.0 Input│Historic Capex'!Q21*'3.2 Input│Other'!K$28,0)</f>
        <v>0</v>
      </c>
      <c r="K21" s="34">
        <f t="shared" si="0"/>
        <v>12886.960937499996</v>
      </c>
      <c r="M21" s="48">
        <v>44.768598790320539</v>
      </c>
      <c r="N21" s="48" t="b">
        <v>1</v>
      </c>
    </row>
    <row r="22" spans="1:14">
      <c r="A22" s="34">
        <f>'2.0 Input│Historic Capex'!A22</f>
        <v>10</v>
      </c>
      <c r="B22" s="23" t="str">
        <f>'2.0 Input│Historic Capex'!B22</f>
        <v>GCS Emergency Lighting Upgrade</v>
      </c>
      <c r="C22" s="8" t="str">
        <f>'2.0 Input│Historic Capex'!E22</f>
        <v>Yes</v>
      </c>
      <c r="D22" s="8" t="str">
        <f>'2.0 Input│Historic Capex'!C22</f>
        <v>Other</v>
      </c>
      <c r="E22" s="23" t="str">
        <f>IF('2.0 Input│Historic Capex'!D22='3.2 Input│Other'!$A$54,'3.2 Input│Other'!$A$54,IF('2.0 Input│Historic Capex'!D22='3.2 Input│Other'!$A$56,'3.2 Input│Other'!$A$56,'3.2 Input│Other'!$A$55))</f>
        <v>Replacement</v>
      </c>
      <c r="F22" s="34">
        <f>IF($C22="Yes",'2.0 Input│Historic Capex'!M22*'3.2 Input│Other'!G$28,0)</f>
        <v>-6297.809374999998</v>
      </c>
      <c r="G22" s="34">
        <f>IF($C22="Yes",'2.0 Input│Historic Capex'!N22*'3.2 Input│Other'!H$28,0)</f>
        <v>0</v>
      </c>
      <c r="H22" s="34">
        <f>IF($C22="Yes",'2.0 Input│Historic Capex'!O22*'3.2 Input│Other'!I$28,0)</f>
        <v>0</v>
      </c>
      <c r="I22" s="34">
        <f>IF($C22="Yes",'2.0 Input│Historic Capex'!P22*'3.2 Input│Other'!J$28,0)</f>
        <v>0</v>
      </c>
      <c r="J22" s="34">
        <f>IF($C22="Yes",'2.0 Input│Historic Capex'!Q22*'3.2 Input│Other'!K$28,0)</f>
        <v>0</v>
      </c>
      <c r="K22" s="34">
        <f t="shared" si="0"/>
        <v>-6297.809374999998</v>
      </c>
      <c r="M22" s="48">
        <v>-21.87824596774135</v>
      </c>
      <c r="N22" s="48" t="b">
        <v>1</v>
      </c>
    </row>
    <row r="23" spans="1:14">
      <c r="A23" s="34">
        <f>'2.0 Input│Historic Capex'!A23</f>
        <v>11</v>
      </c>
      <c r="B23" s="23" t="str">
        <f>'2.0 Input│Historic Capex'!B23</f>
        <v>Wollert CS Emergency Lighting</v>
      </c>
      <c r="C23" s="8" t="str">
        <f>'2.0 Input│Historic Capex'!E23</f>
        <v>Yes</v>
      </c>
      <c r="D23" s="8" t="str">
        <f>'2.0 Input│Historic Capex'!C23</f>
        <v>Other</v>
      </c>
      <c r="E23" s="23" t="str">
        <f>IF('2.0 Input│Historic Capex'!D23='3.2 Input│Other'!$A$54,'3.2 Input│Other'!$A$54,IF('2.0 Input│Historic Capex'!D23='3.2 Input│Other'!$A$56,'3.2 Input│Other'!$A$56,'3.2 Input│Other'!$A$55))</f>
        <v>Replacement</v>
      </c>
      <c r="F23" s="34">
        <f>IF($C23="Yes",'2.0 Input│Historic Capex'!M23*'3.2 Input│Other'!G$28,0)</f>
        <v>50918.10546875</v>
      </c>
      <c r="G23" s="34">
        <f>IF($C23="Yes",'2.0 Input│Historic Capex'!N23*'3.2 Input│Other'!H$28,0)</f>
        <v>0</v>
      </c>
      <c r="H23" s="34">
        <f>IF($C23="Yes",'2.0 Input│Historic Capex'!O23*'3.2 Input│Other'!I$28,0)</f>
        <v>0</v>
      </c>
      <c r="I23" s="34">
        <f>IF($C23="Yes",'2.0 Input│Historic Capex'!P23*'3.2 Input│Other'!J$28,0)</f>
        <v>0</v>
      </c>
      <c r="J23" s="34">
        <f>IF($C23="Yes",'2.0 Input│Historic Capex'!Q23*'3.2 Input│Other'!K$28,0)</f>
        <v>0</v>
      </c>
      <c r="K23" s="34">
        <f t="shared" si="0"/>
        <v>50918.10546875</v>
      </c>
      <c r="M23" s="48">
        <v>176.88671874999272</v>
      </c>
      <c r="N23" s="48" t="b">
        <v>1</v>
      </c>
    </row>
    <row r="24" spans="1:14">
      <c r="A24" s="34">
        <f>'2.0 Input│Historic Capex'!A24</f>
        <v>12</v>
      </c>
      <c r="B24" s="23" t="str">
        <f>'2.0 Input│Historic Capex'!B24</f>
        <v>Emergency - fully equipped caravan</v>
      </c>
      <c r="C24" s="8" t="str">
        <f>'2.0 Input│Historic Capex'!E24</f>
        <v>Yes</v>
      </c>
      <c r="D24" s="8" t="str">
        <f>'2.0 Input│Historic Capex'!C24</f>
        <v>Other</v>
      </c>
      <c r="E24" s="23" t="str">
        <f>IF('2.0 Input│Historic Capex'!D24='3.2 Input│Other'!$A$54,'3.2 Input│Other'!$A$54,IF('2.0 Input│Historic Capex'!D24='3.2 Input│Other'!$A$56,'3.2 Input│Other'!$A$56,'3.2 Input│Other'!$A$55))</f>
        <v>Replacement</v>
      </c>
      <c r="F24" s="34">
        <f>IF($C24="Yes",'2.0 Input│Historic Capex'!M24*'3.2 Input│Other'!G$28,0)</f>
        <v>0</v>
      </c>
      <c r="G24" s="34">
        <f>IF($C24="Yes",'2.0 Input│Historic Capex'!N24*'3.2 Input│Other'!H$28,0)</f>
        <v>147369.66404606251</v>
      </c>
      <c r="H24" s="34">
        <f>IF($C24="Yes",'2.0 Input│Historic Capex'!O24*'3.2 Input│Other'!I$28,0)</f>
        <v>0</v>
      </c>
      <c r="I24" s="34">
        <f>IF($C24="Yes",'2.0 Input│Historic Capex'!P24*'3.2 Input│Other'!J$28,0)</f>
        <v>0</v>
      </c>
      <c r="J24" s="34">
        <f>IF($C24="Yes",'2.0 Input│Historic Capex'!Q24*'3.2 Input│Other'!K$28,0)</f>
        <v>0</v>
      </c>
      <c r="K24" s="34">
        <f t="shared" si="0"/>
        <v>147369.66404606251</v>
      </c>
      <c r="M24" s="48">
        <v>0</v>
      </c>
      <c r="N24" s="48" t="b">
        <v>1</v>
      </c>
    </row>
    <row r="25" spans="1:14">
      <c r="A25" s="34">
        <f>'2.0 Input│Historic Capex'!A25</f>
        <v>13</v>
      </c>
      <c r="B25" s="23" t="str">
        <f>'2.0 Input│Historic Capex'!B25</f>
        <v>Emergency - Gas blowdown and flaring sytem</v>
      </c>
      <c r="C25" s="8" t="str">
        <f>'2.0 Input│Historic Capex'!E25</f>
        <v>Yes</v>
      </c>
      <c r="D25" s="8" t="str">
        <f>'2.0 Input│Historic Capex'!C25</f>
        <v>Other</v>
      </c>
      <c r="E25" s="23" t="str">
        <f>IF('2.0 Input│Historic Capex'!D25='3.2 Input│Other'!$A$54,'3.2 Input│Other'!$A$54,IF('2.0 Input│Historic Capex'!D25='3.2 Input│Other'!$A$56,'3.2 Input│Other'!$A$56,'3.2 Input│Other'!$A$55))</f>
        <v>Replacement</v>
      </c>
      <c r="F25" s="34">
        <f>IF($C25="Yes",'2.0 Input│Historic Capex'!M25*'3.2 Input│Other'!G$28,0)</f>
        <v>0</v>
      </c>
      <c r="G25" s="34">
        <f>IF($C25="Yes",'2.0 Input│Historic Capex'!N25*'3.2 Input│Other'!H$28,0)</f>
        <v>0</v>
      </c>
      <c r="H25" s="34">
        <f>IF($C25="Yes",'2.0 Input│Historic Capex'!O25*'3.2 Input│Other'!I$28,0)</f>
        <v>0</v>
      </c>
      <c r="I25" s="34">
        <f>IF($C25="Yes",'2.0 Input│Historic Capex'!P25*'3.2 Input│Other'!J$28,0)</f>
        <v>0</v>
      </c>
      <c r="J25" s="34">
        <f>IF($C25="Yes",'2.0 Input│Historic Capex'!Q25*'3.2 Input│Other'!K$28,0)</f>
        <v>220541.27235939843</v>
      </c>
      <c r="K25" s="34">
        <f t="shared" si="0"/>
        <v>220541.27235939843</v>
      </c>
      <c r="M25" s="48">
        <v>0</v>
      </c>
      <c r="N25" s="48" t="b">
        <v>1</v>
      </c>
    </row>
    <row r="26" spans="1:14">
      <c r="A26" s="34">
        <f>'2.0 Input│Historic Capex'!A26</f>
        <v>14</v>
      </c>
      <c r="B26" s="23" t="str">
        <f>'2.0 Input│Historic Capex'!B26</f>
        <v>Emergency - refurbish and re-testing of pipes</v>
      </c>
      <c r="C26" s="8" t="str">
        <f>'2.0 Input│Historic Capex'!E26</f>
        <v>Yes</v>
      </c>
      <c r="D26" s="8" t="str">
        <f>'2.0 Input│Historic Capex'!C26</f>
        <v>Other</v>
      </c>
      <c r="E26" s="23" t="str">
        <f>IF('2.0 Input│Historic Capex'!D26='3.2 Input│Other'!$A$54,'3.2 Input│Other'!$A$54,IF('2.0 Input│Historic Capex'!D26='3.2 Input│Other'!$A$56,'3.2 Input│Other'!$A$56,'3.2 Input│Other'!$A$55))</f>
        <v>Replacement</v>
      </c>
      <c r="F26" s="34">
        <f>IF($C26="Yes",'2.0 Input│Historic Capex'!M26*'3.2 Input│Other'!G$28,0)</f>
        <v>0</v>
      </c>
      <c r="G26" s="34">
        <f>IF($C26="Yes",'2.0 Input│Historic Capex'!N26*'3.2 Input│Other'!H$28,0)</f>
        <v>0</v>
      </c>
      <c r="H26" s="34">
        <f>IF($C26="Yes",'2.0 Input│Historic Capex'!O26*'3.2 Input│Other'!I$28,0)</f>
        <v>0</v>
      </c>
      <c r="I26" s="34">
        <f>IF($C26="Yes",'2.0 Input│Historic Capex'!P26*'3.2 Input│Other'!J$28,0)</f>
        <v>12948.783222141807</v>
      </c>
      <c r="J26" s="34">
        <f>IF($C26="Yes",'2.0 Input│Historic Capex'!Q26*'3.2 Input│Other'!K$28,0)</f>
        <v>220541.27235939843</v>
      </c>
      <c r="K26" s="34">
        <f t="shared" si="0"/>
        <v>233490.05558154022</v>
      </c>
      <c r="M26" s="48">
        <v>0</v>
      </c>
      <c r="N26" s="48" t="b">
        <v>1</v>
      </c>
    </row>
    <row r="27" spans="1:14">
      <c r="A27" s="34">
        <f>'2.0 Input│Historic Capex'!A27</f>
        <v>15</v>
      </c>
      <c r="B27" s="23" t="str">
        <f>'2.0 Input│Historic Capex'!B27</f>
        <v>Emergency - SMR radio upgrade</v>
      </c>
      <c r="C27" s="8" t="str">
        <f>'2.0 Input│Historic Capex'!E27</f>
        <v>Yes</v>
      </c>
      <c r="D27" s="8" t="str">
        <f>'2.0 Input│Historic Capex'!C27</f>
        <v>Other</v>
      </c>
      <c r="E27" s="23" t="str">
        <f>IF('2.0 Input│Historic Capex'!D27='3.2 Input│Other'!$A$54,'3.2 Input│Other'!$A$54,IF('2.0 Input│Historic Capex'!D27='3.2 Input│Other'!$A$56,'3.2 Input│Other'!$A$56,'3.2 Input│Other'!$A$55))</f>
        <v>Replacement</v>
      </c>
      <c r="F27" s="34">
        <f>IF($C27="Yes",'2.0 Input│Historic Capex'!M27*'3.2 Input│Other'!G$28,0)</f>
        <v>0</v>
      </c>
      <c r="G27" s="34">
        <f>IF($C27="Yes",'2.0 Input│Historic Capex'!N27*'3.2 Input│Other'!H$28,0)</f>
        <v>0</v>
      </c>
      <c r="H27" s="34">
        <f>IF($C27="Yes",'2.0 Input│Historic Capex'!O27*'3.2 Input│Other'!I$28,0)</f>
        <v>0</v>
      </c>
      <c r="I27" s="34">
        <f>IF($C27="Yes",'2.0 Input│Historic Capex'!P27*'3.2 Input│Other'!J$28,0)</f>
        <v>71218.307721779929</v>
      </c>
      <c r="J27" s="34">
        <f>IF($C27="Yes",'2.0 Input│Historic Capex'!Q27*'3.2 Input│Other'!K$28,0)</f>
        <v>0</v>
      </c>
      <c r="K27" s="34">
        <f t="shared" si="0"/>
        <v>71218.307721779929</v>
      </c>
      <c r="M27" s="48">
        <v>0</v>
      </c>
      <c r="N27" s="48" t="b">
        <v>1</v>
      </c>
    </row>
    <row r="28" spans="1:14">
      <c r="A28" s="34">
        <f>'2.0 Input│Historic Capex'!A28</f>
        <v>16</v>
      </c>
      <c r="B28" s="23" t="str">
        <f>'2.0 Input│Historic Capex'!B28</f>
        <v>Emergency BA escape sets</v>
      </c>
      <c r="C28" s="8" t="str">
        <f>'2.0 Input│Historic Capex'!E28</f>
        <v>Yes</v>
      </c>
      <c r="D28" s="8" t="str">
        <f>'2.0 Input│Historic Capex'!C28</f>
        <v>Other</v>
      </c>
      <c r="E28" s="23" t="str">
        <f>IF('2.0 Input│Historic Capex'!D28='3.2 Input│Other'!$A$54,'3.2 Input│Other'!$A$54,IF('2.0 Input│Historic Capex'!D28='3.2 Input│Other'!$A$56,'3.2 Input│Other'!$A$56,'3.2 Input│Other'!$A$55))</f>
        <v>Replacement</v>
      </c>
      <c r="F28" s="34">
        <f>IF($C28="Yes",'2.0 Input│Historic Capex'!M28*'3.2 Input│Other'!G$28,0)</f>
        <v>10185.90625</v>
      </c>
      <c r="G28" s="34">
        <f>IF($C28="Yes",'2.0 Input│Historic Capex'!N28*'3.2 Input│Other'!H$28,0)</f>
        <v>0</v>
      </c>
      <c r="H28" s="34">
        <f>IF($C28="Yes",'2.0 Input│Historic Capex'!O28*'3.2 Input│Other'!I$28,0)</f>
        <v>0</v>
      </c>
      <c r="I28" s="34">
        <f>IF($C28="Yes",'2.0 Input│Historic Capex'!P28*'3.2 Input│Other'!J$28,0)</f>
        <v>0</v>
      </c>
      <c r="J28" s="34">
        <f>IF($C28="Yes",'2.0 Input│Historic Capex'!Q28*'3.2 Input│Other'!K$28,0)</f>
        <v>0</v>
      </c>
      <c r="K28" s="34">
        <f t="shared" si="0"/>
        <v>10185.90625</v>
      </c>
      <c r="M28" s="48">
        <v>35.385282258062944</v>
      </c>
      <c r="N28" s="48" t="b">
        <v>1</v>
      </c>
    </row>
    <row r="29" spans="1:14">
      <c r="A29" s="34">
        <f>'2.0 Input│Historic Capex'!A29</f>
        <v>17</v>
      </c>
      <c r="B29" s="23" t="str">
        <f>'2.0 Input│Historic Capex'!B29</f>
        <v>Emergency diesel fuel storage</v>
      </c>
      <c r="C29" s="8" t="str">
        <f>'2.0 Input│Historic Capex'!E29</f>
        <v>Yes</v>
      </c>
      <c r="D29" s="8" t="str">
        <f>'2.0 Input│Historic Capex'!C29</f>
        <v>Other</v>
      </c>
      <c r="E29" s="23" t="str">
        <f>IF('2.0 Input│Historic Capex'!D29='3.2 Input│Other'!$A$54,'3.2 Input│Other'!$A$54,IF('2.0 Input│Historic Capex'!D29='3.2 Input│Other'!$A$56,'3.2 Input│Other'!$A$56,'3.2 Input│Other'!$A$55))</f>
        <v>Replacement</v>
      </c>
      <c r="F29" s="34">
        <f>IF($C29="Yes",'2.0 Input│Historic Capex'!M29*'3.2 Input│Other'!G$28,0)</f>
        <v>0</v>
      </c>
      <c r="G29" s="34">
        <f>IF($C29="Yes",'2.0 Input│Historic Capex'!N29*'3.2 Input│Other'!H$28,0)</f>
        <v>52258.746115625014</v>
      </c>
      <c r="H29" s="34">
        <f>IF($C29="Yes",'2.0 Input│Historic Capex'!O29*'3.2 Input│Other'!I$28,0)</f>
        <v>89297.313573037507</v>
      </c>
      <c r="I29" s="34">
        <f>IF($C29="Yes",'2.0 Input│Historic Capex'!P29*'3.2 Input│Other'!J$28,0)</f>
        <v>0</v>
      </c>
      <c r="J29" s="34">
        <f>IF($C29="Yes",'2.0 Input│Historic Capex'!Q29*'3.2 Input│Other'!K$28,0)</f>
        <v>0</v>
      </c>
      <c r="K29" s="34">
        <f t="shared" si="0"/>
        <v>141556.05968866253</v>
      </c>
      <c r="M29" s="48">
        <v>0</v>
      </c>
      <c r="N29" s="48" t="b">
        <v>1</v>
      </c>
    </row>
    <row r="30" spans="1:14">
      <c r="A30" s="34">
        <f>'2.0 Input│Historic Capex'!A30</f>
        <v>18</v>
      </c>
      <c r="B30" s="23" t="str">
        <f>'2.0 Input│Historic Capex'!B30</f>
        <v>Emergency Plidco fittings - Sleeve vent</v>
      </c>
      <c r="C30" s="8" t="str">
        <f>'2.0 Input│Historic Capex'!E30</f>
        <v>Yes</v>
      </c>
      <c r="D30" s="8" t="str">
        <f>'2.0 Input│Historic Capex'!C30</f>
        <v>Pipelines</v>
      </c>
      <c r="E30" s="23" t="str">
        <f>IF('2.0 Input│Historic Capex'!D30='3.2 Input│Other'!$A$54,'3.2 Input│Other'!$A$54,IF('2.0 Input│Historic Capex'!D30='3.2 Input│Other'!$A$56,'3.2 Input│Other'!$A$56,'3.2 Input│Other'!$A$55))</f>
        <v>Replacement</v>
      </c>
      <c r="F30" s="34">
        <f>IF($C30="Yes",'2.0 Input│Historic Capex'!M30*'3.2 Input│Other'!G$28,0)</f>
        <v>0</v>
      </c>
      <c r="G30" s="34">
        <f>IF($C30="Yes",'2.0 Input│Historic Capex'!N30*'3.2 Input│Other'!H$28,0)</f>
        <v>0</v>
      </c>
      <c r="H30" s="34">
        <f>IF($C30="Yes",'2.0 Input│Historic Capex'!O30*'3.2 Input│Other'!I$28,0)</f>
        <v>42405.998004048917</v>
      </c>
      <c r="I30" s="34">
        <f>IF($C30="Yes",'2.0 Input│Historic Capex'!P30*'3.2 Input│Other'!J$28,0)</f>
        <v>204314.88109820345</v>
      </c>
      <c r="J30" s="34">
        <f>IF($C30="Yes",'2.0 Input│Historic Capex'!Q30*'3.2 Input│Other'!K$28,0)</f>
        <v>0</v>
      </c>
      <c r="K30" s="34">
        <f t="shared" si="0"/>
        <v>246720.87910225237</v>
      </c>
      <c r="M30" s="48">
        <v>0</v>
      </c>
      <c r="N30" s="48" t="b">
        <v>1</v>
      </c>
    </row>
    <row r="31" spans="1:14">
      <c r="A31" s="34">
        <f>'2.0 Input│Historic Capex'!A31</f>
        <v>19</v>
      </c>
      <c r="B31" s="23" t="str">
        <f>'2.0 Input│Historic Capex'!B31</f>
        <v>Emergency Response Equipment</v>
      </c>
      <c r="C31" s="8" t="str">
        <f>'2.0 Input│Historic Capex'!E31</f>
        <v>Yes</v>
      </c>
      <c r="D31" s="8" t="str">
        <f>'2.0 Input│Historic Capex'!C31</f>
        <v>Other</v>
      </c>
      <c r="E31" s="23" t="str">
        <f>IF('2.0 Input│Historic Capex'!D31='3.2 Input│Other'!$A$54,'3.2 Input│Other'!$A$54,IF('2.0 Input│Historic Capex'!D31='3.2 Input│Other'!$A$56,'3.2 Input│Other'!$A$56,'3.2 Input│Other'!$A$55))</f>
        <v>Replacement</v>
      </c>
      <c r="F31" s="34">
        <f>IF($C31="Yes",'2.0 Input│Historic Capex'!M31*'3.2 Input│Other'!G$28,0)</f>
        <v>91673.15625</v>
      </c>
      <c r="G31" s="34">
        <f>IF($C31="Yes",'2.0 Input│Historic Capex'!N31*'3.2 Input│Other'!H$28,0)</f>
        <v>94065.74300812502</v>
      </c>
      <c r="H31" s="34">
        <f>IF($C31="Yes",'2.0 Input│Historic Capex'!O31*'3.2 Input│Other'!I$28,0)</f>
        <v>95675.693113968751</v>
      </c>
      <c r="I31" s="34">
        <f>IF($C31="Yes",'2.0 Input│Historic Capex'!P31*'3.2 Input│Other'!J$28,0)</f>
        <v>97115.874166063542</v>
      </c>
      <c r="J31" s="34">
        <f>IF($C31="Yes",'2.0 Input│Historic Capex'!Q31*'3.2 Input│Other'!K$28,0)</f>
        <v>99243.572561729292</v>
      </c>
      <c r="K31" s="34">
        <f t="shared" si="0"/>
        <v>477774.03909988661</v>
      </c>
      <c r="M31" s="48">
        <v>318.46754032257013</v>
      </c>
      <c r="N31" s="48" t="b">
        <v>1</v>
      </c>
    </row>
    <row r="32" spans="1:14">
      <c r="A32" s="34">
        <f>'2.0 Input│Historic Capex'!A32</f>
        <v>20</v>
      </c>
      <c r="B32" s="23" t="str">
        <f>'2.0 Input│Historic Capex'!B32</f>
        <v>Emergency Spark Proof tools</v>
      </c>
      <c r="C32" s="8" t="str">
        <f>'2.0 Input│Historic Capex'!E32</f>
        <v>Yes</v>
      </c>
      <c r="D32" s="8" t="str">
        <f>'2.0 Input│Historic Capex'!C32</f>
        <v>Other</v>
      </c>
      <c r="E32" s="23" t="str">
        <f>IF('2.0 Input│Historic Capex'!D32='3.2 Input│Other'!$A$54,'3.2 Input│Other'!$A$54,IF('2.0 Input│Historic Capex'!D32='3.2 Input│Other'!$A$56,'3.2 Input│Other'!$A$56,'3.2 Input│Other'!$A$55))</f>
        <v>Replacement</v>
      </c>
      <c r="F32" s="34">
        <f>IF($C32="Yes",'2.0 Input│Historic Capex'!M32*'3.2 Input│Other'!G$28,0)</f>
        <v>20371.8125</v>
      </c>
      <c r="G32" s="34">
        <f>IF($C32="Yes",'2.0 Input│Historic Capex'!N32*'3.2 Input│Other'!H$28,0)</f>
        <v>20903.498446250003</v>
      </c>
      <c r="H32" s="34">
        <f>IF($C32="Yes",'2.0 Input│Historic Capex'!O32*'3.2 Input│Other'!I$28,0)</f>
        <v>21261.265136437498</v>
      </c>
      <c r="I32" s="34">
        <f>IF($C32="Yes",'2.0 Input│Historic Capex'!P32*'3.2 Input│Other'!J$28,0)</f>
        <v>0</v>
      </c>
      <c r="J32" s="34">
        <f>IF($C32="Yes",'2.0 Input│Historic Capex'!Q32*'3.2 Input│Other'!K$28,0)</f>
        <v>0</v>
      </c>
      <c r="K32" s="34">
        <f t="shared" si="0"/>
        <v>62536.576082687498</v>
      </c>
      <c r="M32" s="48">
        <v>70.770564516125887</v>
      </c>
      <c r="N32" s="48" t="b">
        <v>1</v>
      </c>
    </row>
    <row r="33" spans="1:14">
      <c r="A33" s="34">
        <f>'2.0 Input│Historic Capex'!A33</f>
        <v>21</v>
      </c>
      <c r="B33" s="23" t="str">
        <f>'2.0 Input│Historic Capex'!B33</f>
        <v>Purchase and replacement of emergency fittings and Equipment</v>
      </c>
      <c r="C33" s="8" t="str">
        <f>'2.0 Input│Historic Capex'!E33</f>
        <v>Yes</v>
      </c>
      <c r="D33" s="8" t="str">
        <f>'2.0 Input│Historic Capex'!C33</f>
        <v>Other</v>
      </c>
      <c r="E33" s="23" t="str">
        <f>IF('2.0 Input│Historic Capex'!D33='3.2 Input│Other'!$A$54,'3.2 Input│Other'!$A$54,IF('2.0 Input│Historic Capex'!D33='3.2 Input│Other'!$A$56,'3.2 Input│Other'!$A$56,'3.2 Input│Other'!$A$55))</f>
        <v>Replacement</v>
      </c>
      <c r="F33" s="34">
        <f>IF($C33="Yes",'2.0 Input│Historic Capex'!M33*'3.2 Input│Other'!G$28,0)</f>
        <v>508528.77435489901</v>
      </c>
      <c r="G33" s="34">
        <f>IF($C33="Yes",'2.0 Input│Historic Capex'!N33*'3.2 Input│Other'!H$28,0)</f>
        <v>808643.24242678366</v>
      </c>
      <c r="H33" s="34">
        <f>IF($C33="Yes",'2.0 Input│Historic Capex'!O33*'3.2 Input│Other'!I$28,0)</f>
        <v>0</v>
      </c>
      <c r="I33" s="34">
        <f>IF($C33="Yes",'2.0 Input│Historic Capex'!P33*'3.2 Input│Other'!J$28,0)</f>
        <v>0</v>
      </c>
      <c r="J33" s="34">
        <f>IF($C33="Yes",'2.0 Input│Historic Capex'!Q33*'3.2 Input│Other'!K$28,0)</f>
        <v>0</v>
      </c>
      <c r="K33" s="34">
        <f t="shared" si="0"/>
        <v>1317172.0167816826</v>
      </c>
      <c r="M33" s="48">
        <v>1766.601201232872</v>
      </c>
      <c r="N33" s="48" t="b">
        <v>1</v>
      </c>
    </row>
    <row r="34" spans="1:14">
      <c r="A34" s="34">
        <f>'2.0 Input│Historic Capex'!A34</f>
        <v>22</v>
      </c>
      <c r="B34" s="23" t="str">
        <f>'2.0 Input│Historic Capex'!B34</f>
        <v>Facilities Communication Systems Upgrade</v>
      </c>
      <c r="C34" s="8" t="str">
        <f>'2.0 Input│Historic Capex'!E34</f>
        <v>Yes</v>
      </c>
      <c r="D34" s="8" t="str">
        <f>'2.0 Input│Historic Capex'!C34</f>
        <v>Other</v>
      </c>
      <c r="E34" s="23" t="str">
        <f>IF('2.0 Input│Historic Capex'!D34='3.2 Input│Other'!$A$54,'3.2 Input│Other'!$A$54,IF('2.0 Input│Historic Capex'!D34='3.2 Input│Other'!$A$56,'3.2 Input│Other'!$A$56,'3.2 Input│Other'!$A$55))</f>
        <v>Replacement</v>
      </c>
      <c r="F34" s="34">
        <f>IF($C34="Yes",'2.0 Input│Historic Capex'!M34*'3.2 Input│Other'!G$28,0)</f>
        <v>10183.62109375</v>
      </c>
      <c r="G34" s="34">
        <f>IF($C34="Yes",'2.0 Input│Historic Capex'!N34*'3.2 Input│Other'!H$28,0)</f>
        <v>10454.082437968753</v>
      </c>
      <c r="H34" s="34">
        <f>IF($C34="Yes",'2.0 Input│Historic Capex'!O34*'3.2 Input│Other'!I$28,0)</f>
        <v>10644.877944878906</v>
      </c>
      <c r="I34" s="34">
        <f>IF($C34="Yes",'2.0 Input│Historic Capex'!P34*'3.2 Input│Other'!J$28,0)</f>
        <v>10812.337439966466</v>
      </c>
      <c r="J34" s="34">
        <f>IF($C34="Yes",'2.0 Input│Historic Capex'!Q34*'3.2 Input│Other'!K$28,0)</f>
        <v>11066.500090424173</v>
      </c>
      <c r="K34" s="34">
        <f t="shared" si="0"/>
        <v>53161.419006988304</v>
      </c>
      <c r="M34" s="48">
        <v>35.377343749998545</v>
      </c>
      <c r="N34" s="48" t="b">
        <v>1</v>
      </c>
    </row>
    <row r="35" spans="1:14">
      <c r="A35" s="34">
        <f>'2.0 Input│Historic Capex'!A35</f>
        <v>23</v>
      </c>
      <c r="B35" s="23" t="str">
        <f>'2.0 Input│Historic Capex'!B35</f>
        <v>GCS Station Valve Upgrade</v>
      </c>
      <c r="C35" s="8" t="str">
        <f>'2.0 Input│Historic Capex'!E35</f>
        <v>Yes</v>
      </c>
      <c r="D35" s="8" t="str">
        <f>'2.0 Input│Historic Capex'!C35</f>
        <v>Compressors</v>
      </c>
      <c r="E35" s="23" t="str">
        <f>IF('2.0 Input│Historic Capex'!D35='3.2 Input│Other'!$A$54,'3.2 Input│Other'!$A$54,IF('2.0 Input│Historic Capex'!D35='3.2 Input│Other'!$A$56,'3.2 Input│Other'!$A$56,'3.2 Input│Other'!$A$55))</f>
        <v>Replacement</v>
      </c>
      <c r="F35" s="34">
        <f>IF($C35="Yes",'2.0 Input│Historic Capex'!M35*'3.2 Input│Other'!G$28,0)</f>
        <v>0</v>
      </c>
      <c r="G35" s="34">
        <f>IF($C35="Yes",'2.0 Input│Historic Capex'!N35*'3.2 Input│Other'!H$28,0)</f>
        <v>191013.6573625</v>
      </c>
      <c r="H35" s="34">
        <f>IF($C35="Yes",'2.0 Input│Historic Capex'!O35*'3.2 Input│Other'!I$28,0)</f>
        <v>0</v>
      </c>
      <c r="I35" s="34">
        <f>IF($C35="Yes",'2.0 Input│Historic Capex'!P35*'3.2 Input│Other'!J$28,0)</f>
        <v>0</v>
      </c>
      <c r="J35" s="34">
        <f>IF($C35="Yes",'2.0 Input│Historic Capex'!Q35*'3.2 Input│Other'!K$28,0)</f>
        <v>0</v>
      </c>
      <c r="K35" s="34">
        <f t="shared" si="0"/>
        <v>191013.6573625</v>
      </c>
      <c r="M35" s="48">
        <v>0</v>
      </c>
      <c r="N35" s="48" t="b">
        <v>1</v>
      </c>
    </row>
    <row r="36" spans="1:14">
      <c r="A36" s="34">
        <f>'2.0 Input│Historic Capex'!A36</f>
        <v>24</v>
      </c>
      <c r="B36" s="23" t="str">
        <f>'2.0 Input│Historic Capex'!B36</f>
        <v>GCS Unit 3 Turbine Overhaul</v>
      </c>
      <c r="C36" s="8" t="str">
        <f>'2.0 Input│Historic Capex'!E36</f>
        <v>Yes</v>
      </c>
      <c r="D36" s="8" t="str">
        <f>'2.0 Input│Historic Capex'!C36</f>
        <v>Compressors</v>
      </c>
      <c r="E36" s="23" t="str">
        <f>IF('2.0 Input│Historic Capex'!D36='3.2 Input│Other'!$A$54,'3.2 Input│Other'!$A$54,IF('2.0 Input│Historic Capex'!D36='3.2 Input│Other'!$A$56,'3.2 Input│Other'!$A$56,'3.2 Input│Other'!$A$55))</f>
        <v>Replacement</v>
      </c>
      <c r="F36" s="34">
        <f>IF($C36="Yes",'2.0 Input│Historic Capex'!M36*'3.2 Input│Other'!G$28,0)</f>
        <v>0</v>
      </c>
      <c r="G36" s="34">
        <f>IF($C36="Yes",'2.0 Input│Historic Capex'!N36*'3.2 Input│Other'!H$28,0)</f>
        <v>0</v>
      </c>
      <c r="H36" s="34">
        <f>IF($C36="Yes",'2.0 Input│Historic Capex'!O36*'3.2 Input│Other'!I$28,0)</f>
        <v>372371.29279751953</v>
      </c>
      <c r="I36" s="34">
        <f>IF($C36="Yes",'2.0 Input│Historic Capex'!P36*'3.2 Input│Other'!J$28,0)</f>
        <v>0</v>
      </c>
      <c r="J36" s="34">
        <f>IF($C36="Yes",'2.0 Input│Historic Capex'!Q36*'3.2 Input│Other'!K$28,0)</f>
        <v>0</v>
      </c>
      <c r="K36" s="34">
        <f t="shared" si="0"/>
        <v>372371.29279751953</v>
      </c>
      <c r="M36" s="48">
        <v>0</v>
      </c>
      <c r="N36" s="48" t="b">
        <v>1</v>
      </c>
    </row>
    <row r="37" spans="1:14">
      <c r="A37" s="34">
        <f>'2.0 Input│Historic Capex'!A37</f>
        <v>25</v>
      </c>
      <c r="B37" s="23" t="str">
        <f>'2.0 Input│Historic Capex'!B37</f>
        <v>SMS - Compressor station vents-Various</v>
      </c>
      <c r="C37" s="8" t="str">
        <f>'2.0 Input│Historic Capex'!E37</f>
        <v>Yes</v>
      </c>
      <c r="D37" s="8" t="str">
        <f>'2.0 Input│Historic Capex'!C37</f>
        <v>Compressors</v>
      </c>
      <c r="E37" s="23" t="str">
        <f>IF('2.0 Input│Historic Capex'!D37='3.2 Input│Other'!$A$54,'3.2 Input│Other'!$A$54,IF('2.0 Input│Historic Capex'!D37='3.2 Input│Other'!$A$56,'3.2 Input│Other'!$A$56,'3.2 Input│Other'!$A$55))</f>
        <v>Replacement</v>
      </c>
      <c r="F37" s="34">
        <f>IF($C37="Yes",'2.0 Input│Historic Capex'!M37*'3.2 Input│Other'!G$28,0)</f>
        <v>0</v>
      </c>
      <c r="G37" s="34">
        <f>IF($C37="Yes",'2.0 Input│Historic Capex'!N37*'3.2 Input│Other'!H$28,0)</f>
        <v>104540.82437968753</v>
      </c>
      <c r="H37" s="34">
        <f>IF($C37="Yes",'2.0 Input│Historic Capex'!O37*'3.2 Input│Other'!I$28,0)</f>
        <v>0</v>
      </c>
      <c r="I37" s="34">
        <f>IF($C37="Yes",'2.0 Input│Historic Capex'!P37*'3.2 Input│Other'!J$28,0)</f>
        <v>0</v>
      </c>
      <c r="J37" s="34">
        <f>IF($C37="Yes",'2.0 Input│Historic Capex'!Q37*'3.2 Input│Other'!K$28,0)</f>
        <v>0</v>
      </c>
      <c r="K37" s="34">
        <f t="shared" si="0"/>
        <v>104540.82437968753</v>
      </c>
      <c r="M37" s="48">
        <v>0</v>
      </c>
      <c r="N37" s="48" t="b">
        <v>1</v>
      </c>
    </row>
    <row r="38" spans="1:14">
      <c r="A38" s="34">
        <f>'2.0 Input│Historic Capex'!A38</f>
        <v>26</v>
      </c>
      <c r="B38" s="23" t="str">
        <f>'2.0 Input│Historic Capex'!B38</f>
        <v>AS 2885 Design Life reviews of Facilities&amp;Pipelines</v>
      </c>
      <c r="C38" s="8" t="str">
        <f>'2.0 Input│Historic Capex'!E38</f>
        <v>Yes</v>
      </c>
      <c r="D38" s="8" t="str">
        <f>'2.0 Input│Historic Capex'!C38</f>
        <v>City Gates &amp; Field Regs</v>
      </c>
      <c r="E38" s="23" t="str">
        <f>IF('2.0 Input│Historic Capex'!D38='3.2 Input│Other'!$A$54,'3.2 Input│Other'!$A$54,IF('2.0 Input│Historic Capex'!D38='3.2 Input│Other'!$A$56,'3.2 Input│Other'!$A$56,'3.2 Input│Other'!$A$55))</f>
        <v>Replacement</v>
      </c>
      <c r="F38" s="34">
        <f>IF($C38="Yes",'2.0 Input│Historic Capex'!M38*'3.2 Input│Other'!G$28,0)</f>
        <v>213378.43624436745</v>
      </c>
      <c r="G38" s="34">
        <f>IF($C38="Yes",'2.0 Input│Historic Capex'!N38*'3.2 Input│Other'!H$28,0)</f>
        <v>222254.28871758224</v>
      </c>
      <c r="H38" s="34">
        <f>IF($C38="Yes",'2.0 Input│Historic Capex'!O38*'3.2 Input│Other'!I$28,0)</f>
        <v>227093.86190528897</v>
      </c>
      <c r="I38" s="34">
        <f>IF($C38="Yes",'2.0 Input│Historic Capex'!P38*'3.2 Input│Other'!J$28,0)</f>
        <v>231512.07033624031</v>
      </c>
      <c r="J38" s="34">
        <f>IF($C38="Yes",'2.0 Input│Historic Capex'!Q38*'3.2 Input│Other'!K$28,0)</f>
        <v>354927.66705279803</v>
      </c>
      <c r="K38" s="34">
        <f t="shared" si="0"/>
        <v>1249166.3242562769</v>
      </c>
      <c r="M38" s="48">
        <v>741.26503906230209</v>
      </c>
      <c r="N38" s="48" t="b">
        <v>1</v>
      </c>
    </row>
    <row r="39" spans="1:14">
      <c r="A39" s="34">
        <f>'2.0 Input│Historic Capex'!A39</f>
        <v>27</v>
      </c>
      <c r="B39" s="23" t="str">
        <f>'2.0 Input│Historic Capex'!B39</f>
        <v>BCG Un-regulated Bypass Upgrade</v>
      </c>
      <c r="C39" s="8" t="str">
        <f>'2.0 Input│Historic Capex'!E39</f>
        <v>Yes</v>
      </c>
      <c r="D39" s="8" t="str">
        <f>'2.0 Input│Historic Capex'!C39</f>
        <v>City Gates &amp; Field Regs</v>
      </c>
      <c r="E39" s="23" t="str">
        <f>IF('2.0 Input│Historic Capex'!D39='3.2 Input│Other'!$A$54,'3.2 Input│Other'!$A$54,IF('2.0 Input│Historic Capex'!D39='3.2 Input│Other'!$A$56,'3.2 Input│Other'!$A$56,'3.2 Input│Other'!$A$55))</f>
        <v>Replacement</v>
      </c>
      <c r="F39" s="34">
        <f>IF($C39="Yes",'2.0 Input│Historic Capex'!M39*'3.2 Input│Other'!G$28,0)</f>
        <v>0</v>
      </c>
      <c r="G39" s="34">
        <f>IF($C39="Yes",'2.0 Input│Historic Capex'!N39*'3.2 Input│Other'!H$28,0)</f>
        <v>0</v>
      </c>
      <c r="H39" s="34">
        <f>IF($C39="Yes",'2.0 Input│Historic Capex'!O39*'3.2 Input│Other'!I$28,0)</f>
        <v>0</v>
      </c>
      <c r="I39" s="34">
        <f>IF($C39="Yes",'2.0 Input│Historic Capex'!P39*'3.2 Input│Other'!J$28,0)</f>
        <v>134991.58233821864</v>
      </c>
      <c r="J39" s="34">
        <f>IF($C39="Yes",'2.0 Input│Historic Capex'!Q39*'3.2 Input│Other'!K$28,0)</f>
        <v>0</v>
      </c>
      <c r="K39" s="34">
        <f t="shared" si="0"/>
        <v>134991.58233821864</v>
      </c>
      <c r="M39" s="48">
        <v>0</v>
      </c>
      <c r="N39" s="48" t="b">
        <v>1</v>
      </c>
    </row>
    <row r="40" spans="1:14">
      <c r="A40" s="34">
        <f>'2.0 Input│Historic Capex'!A40</f>
        <v>28</v>
      </c>
      <c r="B40" s="23" t="str">
        <f>'2.0 Input│Historic Capex'!B40</f>
        <v>Dandenong CG gas heater</v>
      </c>
      <c r="C40" s="8" t="str">
        <f>'2.0 Input│Historic Capex'!E40</f>
        <v>Yes</v>
      </c>
      <c r="D40" s="8" t="str">
        <f>'2.0 Input│Historic Capex'!C40</f>
        <v>City Gates &amp; Field Regs</v>
      </c>
      <c r="E40" s="23" t="str">
        <f>IF('2.0 Input│Historic Capex'!D40='3.2 Input│Other'!$A$54,'3.2 Input│Other'!$A$54,IF('2.0 Input│Historic Capex'!D40='3.2 Input│Other'!$A$56,'3.2 Input│Other'!$A$56,'3.2 Input│Other'!$A$55))</f>
        <v>Replacement</v>
      </c>
      <c r="F40" s="34">
        <f>IF($C40="Yes",'2.0 Input│Historic Capex'!M40*'3.2 Input│Other'!G$28,0)</f>
        <v>0</v>
      </c>
      <c r="G40" s="34">
        <f>IF($C40="Yes",'2.0 Input│Historic Capex'!N40*'3.2 Input│Other'!H$28,0)</f>
        <v>0</v>
      </c>
      <c r="H40" s="34">
        <f>IF($C40="Yes",'2.0 Input│Historic Capex'!O40*'3.2 Input│Other'!I$28,0)</f>
        <v>3089130.4459268437</v>
      </c>
      <c r="I40" s="34">
        <f>IF($C40="Yes",'2.0 Input│Historic Capex'!P40*'3.2 Input│Other'!J$28,0)</f>
        <v>0</v>
      </c>
      <c r="J40" s="34">
        <f>IF($C40="Yes",'2.0 Input│Historic Capex'!Q40*'3.2 Input│Other'!K$28,0)</f>
        <v>0</v>
      </c>
      <c r="K40" s="34">
        <f t="shared" si="0"/>
        <v>3089130.4459268437</v>
      </c>
      <c r="M40" s="48">
        <v>0</v>
      </c>
      <c r="N40" s="48" t="b">
        <v>1</v>
      </c>
    </row>
    <row r="41" spans="1:14">
      <c r="A41" s="34">
        <f>'2.0 Input│Historic Capex'!A41</f>
        <v>29</v>
      </c>
      <c r="B41" s="23" t="str">
        <f>'2.0 Input│Historic Capex'!B41</f>
        <v xml:space="preserve">Hazardous Area Rectification </v>
      </c>
      <c r="C41" s="8" t="str">
        <f>'2.0 Input│Historic Capex'!E41</f>
        <v>Yes</v>
      </c>
      <c r="D41" s="8" t="str">
        <f>'2.0 Input│Historic Capex'!C41</f>
        <v>City Gates &amp; Field Regs</v>
      </c>
      <c r="E41" s="23" t="str">
        <f>IF('2.0 Input│Historic Capex'!D41='3.2 Input│Other'!$A$54,'3.2 Input│Other'!$A$54,IF('2.0 Input│Historic Capex'!D41='3.2 Input│Other'!$A$56,'3.2 Input│Other'!$A$56,'3.2 Input│Other'!$A$55))</f>
        <v>Replacement</v>
      </c>
      <c r="F41" s="34">
        <f>IF($C41="Yes",'2.0 Input│Historic Capex'!M41*'3.2 Input│Other'!G$28,0)</f>
        <v>188150.81358361297</v>
      </c>
      <c r="G41" s="34">
        <f>IF($C41="Yes",'2.0 Input│Historic Capex'!N41*'3.2 Input│Other'!H$28,0)</f>
        <v>222103.31900943798</v>
      </c>
      <c r="H41" s="34">
        <f>IF($C41="Yes",'2.0 Input│Historic Capex'!O41*'3.2 Input│Other'!I$28,0)</f>
        <v>237651.4838725671</v>
      </c>
      <c r="I41" s="34">
        <f>IF($C41="Yes",'2.0 Input│Historic Capex'!P41*'3.2 Input│Other'!J$28,0)</f>
        <v>174431.92176560665</v>
      </c>
      <c r="J41" s="34">
        <f>IF($C41="Yes",'2.0 Input│Historic Capex'!Q41*'3.2 Input│Other'!K$28,0)</f>
        <v>121147.22181053848</v>
      </c>
      <c r="K41" s="34">
        <f t="shared" si="0"/>
        <v>943484.76004176307</v>
      </c>
      <c r="M41" s="48">
        <v>653.62565512914443</v>
      </c>
      <c r="N41" s="48" t="b">
        <v>1</v>
      </c>
    </row>
    <row r="42" spans="1:14">
      <c r="A42" s="34">
        <f>'2.0 Input│Historic Capex'!A42</f>
        <v>30</v>
      </c>
      <c r="B42" s="23" t="str">
        <f>'2.0 Input│Historic Capex'!B42</f>
        <v xml:space="preserve">Hazardous Areas Review </v>
      </c>
      <c r="C42" s="8" t="str">
        <f>'2.0 Input│Historic Capex'!E42</f>
        <v>Yes</v>
      </c>
      <c r="D42" s="8" t="str">
        <f>'2.0 Input│Historic Capex'!C42</f>
        <v>City Gates &amp; Field Regs</v>
      </c>
      <c r="E42" s="23" t="str">
        <f>IF('2.0 Input│Historic Capex'!D42='3.2 Input│Other'!$A$54,'3.2 Input│Other'!$A$54,IF('2.0 Input│Historic Capex'!D42='3.2 Input│Other'!$A$56,'3.2 Input│Other'!$A$56,'3.2 Input│Other'!$A$55))</f>
        <v>Replacement</v>
      </c>
      <c r="F42" s="34">
        <f>IF($C42="Yes",'2.0 Input│Historic Capex'!M42*'3.2 Input│Other'!G$28,0)</f>
        <v>429131.72190257348</v>
      </c>
      <c r="G42" s="34">
        <f>IF($C42="Yes",'2.0 Input│Historic Capex'!N42*'3.2 Input│Other'!H$28,0)</f>
        <v>422201.34133077529</v>
      </c>
      <c r="H42" s="34">
        <f>IF($C42="Yes",'2.0 Input│Historic Capex'!O42*'3.2 Input│Other'!I$28,0)</f>
        <v>292365.40661068173</v>
      </c>
      <c r="I42" s="34">
        <f>IF($C42="Yes",'2.0 Input│Historic Capex'!P42*'3.2 Input│Other'!J$28,0)</f>
        <v>54215.676686140287</v>
      </c>
      <c r="J42" s="34">
        <f>IF($C42="Yes",'2.0 Input│Historic Capex'!Q42*'3.2 Input│Other'!K$28,0)</f>
        <v>55487.835729816004</v>
      </c>
      <c r="K42" s="34">
        <f t="shared" si="0"/>
        <v>1253401.9822599867</v>
      </c>
      <c r="M42" s="48">
        <v>1490.7801753438544</v>
      </c>
      <c r="N42" s="48" t="b">
        <v>1</v>
      </c>
    </row>
    <row r="43" spans="1:14">
      <c r="A43" s="34">
        <f>'2.0 Input│Historic Capex'!A43</f>
        <v>31</v>
      </c>
      <c r="B43" s="23" t="str">
        <f>'2.0 Input│Historic Capex'!B43</f>
        <v>Heater upgrade - Laverton North CG</v>
      </c>
      <c r="C43" s="8" t="str">
        <f>'2.0 Input│Historic Capex'!E43</f>
        <v>Yes</v>
      </c>
      <c r="D43" s="8" t="str">
        <f>'2.0 Input│Historic Capex'!C43</f>
        <v>City Gates &amp; Field Regs</v>
      </c>
      <c r="E43" s="23" t="str">
        <f>IF('2.0 Input│Historic Capex'!D43='3.2 Input│Other'!$A$54,'3.2 Input│Other'!$A$54,IF('2.0 Input│Historic Capex'!D43='3.2 Input│Other'!$A$56,'3.2 Input│Other'!$A$56,'3.2 Input│Other'!$A$55))</f>
        <v>Replacement</v>
      </c>
      <c r="F43" s="34">
        <f>IF($C43="Yes",'2.0 Input│Historic Capex'!M43*'3.2 Input│Other'!G$28,0)</f>
        <v>0</v>
      </c>
      <c r="G43" s="34">
        <f>IF($C43="Yes",'2.0 Input│Historic Capex'!N43*'3.2 Input│Other'!H$28,0)</f>
        <v>0</v>
      </c>
      <c r="H43" s="34">
        <f>IF($C43="Yes",'2.0 Input│Historic Capex'!O43*'3.2 Input│Other'!I$28,0)</f>
        <v>0</v>
      </c>
      <c r="I43" s="34">
        <f>IF($C43="Yes",'2.0 Input│Historic Capex'!P43*'3.2 Input│Other'!J$28,0)</f>
        <v>772987.962134231</v>
      </c>
      <c r="J43" s="34">
        <f>IF($C43="Yes",'2.0 Input│Historic Capex'!Q43*'3.2 Input│Other'!K$28,0)</f>
        <v>0</v>
      </c>
      <c r="K43" s="34">
        <f t="shared" si="0"/>
        <v>772987.962134231</v>
      </c>
      <c r="M43" s="48">
        <v>0</v>
      </c>
      <c r="N43" s="48" t="b">
        <v>1</v>
      </c>
    </row>
    <row r="44" spans="1:14">
      <c r="A44" s="34">
        <f>'2.0 Input│Historic Capex'!A44</f>
        <v>32</v>
      </c>
      <c r="B44" s="23" t="str">
        <f>'2.0 Input│Historic Capex'!B44</f>
        <v>Odorant Dandenong Pump Upgrade 700 &amp; 2800 kPa</v>
      </c>
      <c r="C44" s="8" t="str">
        <f>'2.0 Input│Historic Capex'!E44</f>
        <v>Yes</v>
      </c>
      <c r="D44" s="8" t="str">
        <f>'2.0 Input│Historic Capex'!C44</f>
        <v>Gas Quality</v>
      </c>
      <c r="E44" s="23" t="str">
        <f>IF('2.0 Input│Historic Capex'!D44='3.2 Input│Other'!$A$54,'3.2 Input│Other'!$A$54,IF('2.0 Input│Historic Capex'!D44='3.2 Input│Other'!$A$56,'3.2 Input│Other'!$A$56,'3.2 Input│Other'!$A$55))</f>
        <v>Replacement</v>
      </c>
      <c r="F44" s="34">
        <f>IF($C44="Yes",'2.0 Input│Historic Capex'!M44*'3.2 Input│Other'!G$28,0)</f>
        <v>0</v>
      </c>
      <c r="G44" s="34">
        <f>IF($C44="Yes",'2.0 Input│Historic Capex'!N44*'3.2 Input│Other'!H$28,0)</f>
        <v>261328.7288007813</v>
      </c>
      <c r="H44" s="34">
        <f>IF($C44="Yes",'2.0 Input│Historic Capex'!O44*'3.2 Input│Other'!I$28,0)</f>
        <v>0</v>
      </c>
      <c r="I44" s="34">
        <f>IF($C44="Yes",'2.0 Input│Historic Capex'!P44*'3.2 Input│Other'!J$28,0)</f>
        <v>0</v>
      </c>
      <c r="J44" s="34">
        <f>IF($C44="Yes",'2.0 Input│Historic Capex'!Q44*'3.2 Input│Other'!K$28,0)</f>
        <v>0</v>
      </c>
      <c r="K44" s="34">
        <f t="shared" si="0"/>
        <v>261328.7288007813</v>
      </c>
      <c r="M44" s="48">
        <v>0</v>
      </c>
      <c r="N44" s="48" t="b">
        <v>1</v>
      </c>
    </row>
    <row r="45" spans="1:14">
      <c r="A45" s="34">
        <f>'2.0 Input│Historic Capex'!A45</f>
        <v>33</v>
      </c>
      <c r="B45" s="23" t="str">
        <f>'2.0 Input│Historic Capex'!B45</f>
        <v>Regulator upgrade - Dandenong City Gate (exclude filters)</v>
      </c>
      <c r="C45" s="8" t="str">
        <f>'2.0 Input│Historic Capex'!E45</f>
        <v>Yes</v>
      </c>
      <c r="D45" s="8" t="str">
        <f>'2.0 Input│Historic Capex'!C45</f>
        <v>City Gates &amp; Field Regs</v>
      </c>
      <c r="E45" s="23" t="str">
        <f>IF('2.0 Input│Historic Capex'!D45='3.2 Input│Other'!$A$54,'3.2 Input│Other'!$A$54,IF('2.0 Input│Historic Capex'!D45='3.2 Input│Other'!$A$56,'3.2 Input│Other'!$A$56,'3.2 Input│Other'!$A$55))</f>
        <v>Replacement</v>
      </c>
      <c r="F45" s="34">
        <f>IF($C45="Yes",'2.0 Input│Historic Capex'!M45*'3.2 Input│Other'!G$28,0)</f>
        <v>3798514.2590705948</v>
      </c>
      <c r="G45" s="34">
        <f>IF($C45="Yes",'2.0 Input│Historic Capex'!N45*'3.2 Input│Other'!H$28,0)</f>
        <v>1541960.878146112</v>
      </c>
      <c r="H45" s="34">
        <f>IF($C45="Yes",'2.0 Input│Historic Capex'!O45*'3.2 Input│Other'!I$28,0)</f>
        <v>0</v>
      </c>
      <c r="I45" s="34">
        <f>IF($C45="Yes",'2.0 Input│Historic Capex'!P45*'3.2 Input│Other'!J$28,0)</f>
        <v>0</v>
      </c>
      <c r="J45" s="34">
        <f>IF($C45="Yes",'2.0 Input│Historic Capex'!Q45*'3.2 Input│Other'!K$28,0)</f>
        <v>0</v>
      </c>
      <c r="K45" s="34">
        <f t="shared" si="0"/>
        <v>5340475.1372167068</v>
      </c>
      <c r="M45" s="48">
        <v>13195.831172949634</v>
      </c>
      <c r="N45" s="48" t="b">
        <v>1</v>
      </c>
    </row>
    <row r="46" spans="1:14">
      <c r="A46" s="34">
        <f>'2.0 Input│Historic Capex'!A46</f>
        <v>34</v>
      </c>
      <c r="B46" s="23" t="str">
        <f>'2.0 Input│Historic Capex'!B46</f>
        <v>Valve -  Pipeline LNG plant Isolation Valve Actuator Replacement</v>
      </c>
      <c r="C46" s="8" t="str">
        <f>'2.0 Input│Historic Capex'!E46</f>
        <v>Yes</v>
      </c>
      <c r="D46" s="8" t="str">
        <f>'2.0 Input│Historic Capex'!C46</f>
        <v>City Gates &amp; Field Regs</v>
      </c>
      <c r="E46" s="23" t="str">
        <f>IF('2.0 Input│Historic Capex'!D46='3.2 Input│Other'!$A$54,'3.2 Input│Other'!$A$54,IF('2.0 Input│Historic Capex'!D46='3.2 Input│Other'!$A$56,'3.2 Input│Other'!$A$56,'3.2 Input│Other'!$A$55))</f>
        <v>Replacement</v>
      </c>
      <c r="F46" s="34">
        <f>IF($C46="Yes",'2.0 Input│Historic Capex'!M46*'3.2 Input│Other'!G$28,0)</f>
        <v>0</v>
      </c>
      <c r="G46" s="34">
        <f>IF($C46="Yes",'2.0 Input│Historic Capex'!N46*'3.2 Input│Other'!H$28,0)</f>
        <v>0</v>
      </c>
      <c r="H46" s="34">
        <f>IF($C46="Yes",'2.0 Input│Historic Capex'!O46*'3.2 Input│Other'!I$28,0)</f>
        <v>98731.588490313748</v>
      </c>
      <c r="I46" s="34">
        <f>IF($C46="Yes",'2.0 Input│Historic Capex'!P46*'3.2 Input│Other'!J$28,0)</f>
        <v>0</v>
      </c>
      <c r="J46" s="34">
        <f>IF($C46="Yes",'2.0 Input│Historic Capex'!Q46*'3.2 Input│Other'!K$28,0)</f>
        <v>0</v>
      </c>
      <c r="K46" s="34">
        <f t="shared" si="0"/>
        <v>98731.588490313748</v>
      </c>
      <c r="M46" s="48">
        <v>0</v>
      </c>
      <c r="N46" s="48" t="b">
        <v>1</v>
      </c>
    </row>
    <row r="47" spans="1:14">
      <c r="A47" s="34">
        <f>'2.0 Input│Historic Capex'!A47</f>
        <v>35</v>
      </c>
      <c r="B47" s="23" t="str">
        <f>'2.0 Input│Historic Capex'!B47</f>
        <v>Valve -  Pipeline to LNG plant UV325 valve replacement and loading valve</v>
      </c>
      <c r="C47" s="8" t="str">
        <f>'2.0 Input│Historic Capex'!E47</f>
        <v>Yes</v>
      </c>
      <c r="D47" s="8" t="str">
        <f>'2.0 Input│Historic Capex'!C47</f>
        <v>City Gates &amp; Field Regs</v>
      </c>
      <c r="E47" s="23" t="str">
        <f>IF('2.0 Input│Historic Capex'!D47='3.2 Input│Other'!$A$54,'3.2 Input│Other'!$A$54,IF('2.0 Input│Historic Capex'!D47='3.2 Input│Other'!$A$56,'3.2 Input│Other'!$A$56,'3.2 Input│Other'!$A$55))</f>
        <v>Replacement</v>
      </c>
      <c r="F47" s="34">
        <f>IF($C47="Yes",'2.0 Input│Historic Capex'!M47*'3.2 Input│Other'!G$28,0)</f>
        <v>41756.594140624999</v>
      </c>
      <c r="G47" s="34">
        <f>IF($C47="Yes",'2.0 Input│Historic Capex'!N47*'3.2 Input│Other'!H$28,0)</f>
        <v>250875.57964875005</v>
      </c>
      <c r="H47" s="34">
        <f>IF($C47="Yes",'2.0 Input│Historic Capex'!O47*'3.2 Input│Other'!I$28,0)</f>
        <v>0</v>
      </c>
      <c r="I47" s="34">
        <f>IF($C47="Yes",'2.0 Input│Historic Capex'!P47*'3.2 Input│Other'!J$28,0)</f>
        <v>0</v>
      </c>
      <c r="J47" s="34">
        <f>IF($C47="Yes",'2.0 Input│Historic Capex'!Q47*'3.2 Input│Other'!K$28,0)</f>
        <v>0</v>
      </c>
      <c r="K47" s="34">
        <f t="shared" si="0"/>
        <v>292632.17378937505</v>
      </c>
      <c r="M47" s="48">
        <v>145.0601285282246</v>
      </c>
      <c r="N47" s="48" t="b">
        <v>1</v>
      </c>
    </row>
    <row r="48" spans="1:14">
      <c r="A48" s="34">
        <f>'2.0 Input│Historic Capex'!A48</f>
        <v>36</v>
      </c>
      <c r="B48" s="23" t="str">
        <f>'2.0 Input│Historic Capex'!B48</f>
        <v>Valve - Corio CG Un-regulated Bypass Upgrade</v>
      </c>
      <c r="C48" s="8" t="str">
        <f>'2.0 Input│Historic Capex'!E48</f>
        <v>Yes</v>
      </c>
      <c r="D48" s="8" t="str">
        <f>'2.0 Input│Historic Capex'!C48</f>
        <v>City Gates &amp; Field Regs</v>
      </c>
      <c r="E48" s="23" t="str">
        <f>IF('2.0 Input│Historic Capex'!D48='3.2 Input│Other'!$A$54,'3.2 Input│Other'!$A$54,IF('2.0 Input│Historic Capex'!D48='3.2 Input│Other'!$A$56,'3.2 Input│Other'!$A$56,'3.2 Input│Other'!$A$55))</f>
        <v>Replacement</v>
      </c>
      <c r="F48" s="34">
        <f>IF($C48="Yes",'2.0 Input│Historic Capex'!M48*'3.2 Input│Other'!G$28,0)</f>
        <v>0</v>
      </c>
      <c r="G48" s="34">
        <f>IF($C48="Yes",'2.0 Input│Historic Capex'!N48*'3.2 Input│Other'!H$28,0)</f>
        <v>0</v>
      </c>
      <c r="H48" s="34">
        <f>IF($C48="Yes",'2.0 Input│Historic Capex'!O48*'3.2 Input│Other'!I$28,0)</f>
        <v>0</v>
      </c>
      <c r="I48" s="34">
        <f>IF($C48="Yes",'2.0 Input│Historic Capex'!P48*'3.2 Input│Other'!J$28,0)</f>
        <v>134991.58233821864</v>
      </c>
      <c r="J48" s="34">
        <f>IF($C48="Yes",'2.0 Input│Historic Capex'!Q48*'3.2 Input│Other'!K$28,0)</f>
        <v>0</v>
      </c>
      <c r="K48" s="34">
        <f t="shared" si="0"/>
        <v>134991.58233821864</v>
      </c>
      <c r="M48" s="48">
        <v>0</v>
      </c>
      <c r="N48" s="48" t="b">
        <v>1</v>
      </c>
    </row>
    <row r="49" spans="1:14">
      <c r="A49" s="34">
        <f>'2.0 Input│Historic Capex'!A49</f>
        <v>37</v>
      </c>
      <c r="B49" s="23" t="str">
        <f>'2.0 Input│Historic Capex'!B49</f>
        <v>Valve - Tyers Branch Valve Actuator Replacement</v>
      </c>
      <c r="C49" s="8" t="str">
        <f>'2.0 Input│Historic Capex'!E49</f>
        <v>Yes</v>
      </c>
      <c r="D49" s="8" t="str">
        <f>'2.0 Input│Historic Capex'!C49</f>
        <v>Pipelines</v>
      </c>
      <c r="E49" s="23" t="str">
        <f>IF('2.0 Input│Historic Capex'!D49='3.2 Input│Other'!$A$54,'3.2 Input│Other'!$A$54,IF('2.0 Input│Historic Capex'!D49='3.2 Input│Other'!$A$56,'3.2 Input│Other'!$A$56,'3.2 Input│Other'!$A$55))</f>
        <v>Replacement</v>
      </c>
      <c r="F49" s="34">
        <f>IF($C49="Yes",'2.0 Input│Historic Capex'!M49*'3.2 Input│Other'!G$28,0)</f>
        <v>0</v>
      </c>
      <c r="G49" s="34">
        <f>IF($C49="Yes",'2.0 Input│Historic Capex'!N49*'3.2 Input│Other'!H$28,0)</f>
        <v>209062.98304062505</v>
      </c>
      <c r="H49" s="34">
        <f>IF($C49="Yes",'2.0 Input│Historic Capex'!O49*'3.2 Input│Other'!I$28,0)</f>
        <v>0</v>
      </c>
      <c r="I49" s="34">
        <f>IF($C49="Yes",'2.0 Input│Historic Capex'!P49*'3.2 Input│Other'!J$28,0)</f>
        <v>0</v>
      </c>
      <c r="J49" s="34">
        <f>IF($C49="Yes",'2.0 Input│Historic Capex'!Q49*'3.2 Input│Other'!K$28,0)</f>
        <v>0</v>
      </c>
      <c r="K49" s="34">
        <f t="shared" si="0"/>
        <v>209062.98304062505</v>
      </c>
      <c r="M49" s="48">
        <v>0</v>
      </c>
      <c r="N49" s="48" t="b">
        <v>1</v>
      </c>
    </row>
    <row r="50" spans="1:14">
      <c r="A50" s="34">
        <f>'2.0 Input│Historic Capex'!A50</f>
        <v>38</v>
      </c>
      <c r="B50" s="23" t="str">
        <f>'2.0 Input│Historic Capex'!B50</f>
        <v>Valve - UniBolt Phase 3 Replacement</v>
      </c>
      <c r="C50" s="8" t="str">
        <f>'2.0 Input│Historic Capex'!E50</f>
        <v>Yes</v>
      </c>
      <c r="D50" s="8" t="str">
        <f>'2.0 Input│Historic Capex'!C50</f>
        <v>City Gates &amp; Field Regs</v>
      </c>
      <c r="E50" s="23" t="str">
        <f>IF('2.0 Input│Historic Capex'!D50='3.2 Input│Other'!$A$54,'3.2 Input│Other'!$A$54,IF('2.0 Input│Historic Capex'!D50='3.2 Input│Other'!$A$56,'3.2 Input│Other'!$A$56,'3.2 Input│Other'!$A$55))</f>
        <v>Replacement</v>
      </c>
      <c r="F50" s="34">
        <f>IF($C50="Yes",'2.0 Input│Historic Capex'!M50*'3.2 Input│Other'!G$28,0)</f>
        <v>-111731.5265625</v>
      </c>
      <c r="G50" s="34">
        <f>IF($C50="Yes",'2.0 Input│Historic Capex'!N50*'3.2 Input│Other'!H$28,0)</f>
        <v>0</v>
      </c>
      <c r="H50" s="34">
        <f>IF($C50="Yes",'2.0 Input│Historic Capex'!O50*'3.2 Input│Other'!I$28,0)</f>
        <v>132989.74742768554</v>
      </c>
      <c r="I50" s="34">
        <f>IF($C50="Yes",'2.0 Input│Historic Capex'!P50*'3.2 Input│Other'!J$28,0)</f>
        <v>135045.79422533937</v>
      </c>
      <c r="J50" s="34">
        <f>IF($C50="Yes",'2.0 Input│Historic Capex'!Q50*'3.2 Input│Other'!K$28,0)</f>
        <v>0</v>
      </c>
      <c r="K50" s="34">
        <f t="shared" si="0"/>
        <v>156304.01509052492</v>
      </c>
      <c r="M50" s="48">
        <v>-388.14922379031486</v>
      </c>
      <c r="N50" s="48" t="b">
        <v>1</v>
      </c>
    </row>
    <row r="51" spans="1:14">
      <c r="A51" s="34">
        <f>'2.0 Input│Historic Capex'!A51</f>
        <v>39</v>
      </c>
      <c r="B51" s="23" t="str">
        <f>'2.0 Input│Historic Capex'!B51</f>
        <v>Pig Trap  - Enclosure upgrade</v>
      </c>
      <c r="C51" s="8" t="str">
        <f>'2.0 Input│Historic Capex'!E51</f>
        <v>Yes</v>
      </c>
      <c r="D51" s="8" t="str">
        <f>'2.0 Input│Historic Capex'!C51</f>
        <v>City Gates &amp; Field Regs</v>
      </c>
      <c r="E51" s="23" t="str">
        <f>IF('2.0 Input│Historic Capex'!D51='3.2 Input│Other'!$A$54,'3.2 Input│Other'!$A$54,IF('2.0 Input│Historic Capex'!D51='3.2 Input│Other'!$A$56,'3.2 Input│Other'!$A$56,'3.2 Input│Other'!$A$55))</f>
        <v>Replacement</v>
      </c>
      <c r="F51" s="34">
        <f>IF($C51="Yes",'2.0 Input│Historic Capex'!M51*'3.2 Input│Other'!G$28,0)</f>
        <v>46848.861718749999</v>
      </c>
      <c r="G51" s="34">
        <f>IF($C51="Yes",'2.0 Input│Historic Capex'!N51*'3.2 Input│Other'!H$28,0)</f>
        <v>94078.342368281272</v>
      </c>
      <c r="H51" s="34">
        <f>IF($C51="Yes",'2.0 Input│Historic Capex'!O51*'3.2 Input│Other'!I$28,0)</f>
        <v>95752.618147933594</v>
      </c>
      <c r="I51" s="34">
        <f>IF($C51="Yes",'2.0 Input│Historic Capex'!P51*'3.2 Input│Other'!J$28,0)</f>
        <v>97232.971842244355</v>
      </c>
      <c r="J51" s="34">
        <f>IF($C51="Yes",'2.0 Input│Historic Capex'!Q51*'3.2 Input│Other'!K$28,0)</f>
        <v>99456.529512982263</v>
      </c>
      <c r="K51" s="34">
        <f t="shared" si="0"/>
        <v>433369.32359019143</v>
      </c>
      <c r="M51" s="48">
        <v>162.75038810483238</v>
      </c>
      <c r="N51" s="48" t="b">
        <v>1</v>
      </c>
    </row>
    <row r="52" spans="1:14">
      <c r="A52" s="34">
        <f>'2.0 Input│Historic Capex'!A52</f>
        <v>40</v>
      </c>
      <c r="B52" s="23" t="str">
        <f>'2.0 Input│Historic Capex'!B52</f>
        <v>Pig Trap - Pipe Support Upgrade</v>
      </c>
      <c r="C52" s="8" t="str">
        <f>'2.0 Input│Historic Capex'!E52</f>
        <v>Yes</v>
      </c>
      <c r="D52" s="8" t="str">
        <f>'2.0 Input│Historic Capex'!C52</f>
        <v>City Gates &amp; Field Regs</v>
      </c>
      <c r="E52" s="23" t="str">
        <f>IF('2.0 Input│Historic Capex'!D52='3.2 Input│Other'!$A$54,'3.2 Input│Other'!$A$54,IF('2.0 Input│Historic Capex'!D52='3.2 Input│Other'!$A$56,'3.2 Input│Other'!$A$56,'3.2 Input│Other'!$A$55))</f>
        <v>Replacement</v>
      </c>
      <c r="F52" s="34">
        <f>IF($C52="Yes",'2.0 Input│Historic Capex'!M52*'3.2 Input│Other'!G$28,0)</f>
        <v>96753.083984375</v>
      </c>
      <c r="G52" s="34">
        <f>IF($C52="Yes",'2.0 Input│Historic Capex'!N52*'3.2 Input│Other'!H$28,0)</f>
        <v>99304.916944296885</v>
      </c>
      <c r="H52" s="34">
        <f>IF($C52="Yes",'2.0 Input│Historic Capex'!O52*'3.2 Input│Other'!I$28,0)</f>
        <v>101072.20804504103</v>
      </c>
      <c r="I52" s="34">
        <f>IF($C52="Yes",'2.0 Input│Historic Capex'!P52*'3.2 Input│Other'!J$28,0)</f>
        <v>102634.80361125791</v>
      </c>
      <c r="J52" s="34">
        <f>IF($C52="Yes",'2.0 Input│Historic Capex'!Q52*'3.2 Input│Other'!K$28,0)</f>
        <v>22101.451002884944</v>
      </c>
      <c r="K52" s="34">
        <f t="shared" si="0"/>
        <v>421866.4635878558</v>
      </c>
      <c r="M52" s="48">
        <v>336.11493195564253</v>
      </c>
      <c r="N52" s="48" t="b">
        <v>1</v>
      </c>
    </row>
    <row r="53" spans="1:14">
      <c r="A53" s="34">
        <f>'2.0 Input│Historic Capex'!A53</f>
        <v>41</v>
      </c>
      <c r="B53" s="23" t="str">
        <f>'2.0 Input│Historic Capex'!B53</f>
        <v>BCS Administration Building Distribution Board Upgrade</v>
      </c>
      <c r="C53" s="8" t="str">
        <f>'2.0 Input│Historic Capex'!E53</f>
        <v>Yes</v>
      </c>
      <c r="D53" s="8" t="str">
        <f>'2.0 Input│Historic Capex'!C53</f>
        <v>Compressors</v>
      </c>
      <c r="E53" s="23" t="s">
        <v>68</v>
      </c>
      <c r="F53" s="34">
        <f>IF($C53="Yes",'2.0 Input│Historic Capex'!M53*'3.2 Input│Other'!G$28,0)</f>
        <v>30498.05078125</v>
      </c>
      <c r="G53" s="34">
        <f>IF($C53="Yes",'2.0 Input│Historic Capex'!N53*'3.2 Input│Other'!H$28,0)</f>
        <v>0</v>
      </c>
      <c r="H53" s="34">
        <f>IF($C53="Yes",'2.0 Input│Historic Capex'!O53*'3.2 Input│Other'!I$28,0)</f>
        <v>0</v>
      </c>
      <c r="I53" s="34">
        <f>IF($C53="Yes",'2.0 Input│Historic Capex'!P53*'3.2 Input│Other'!J$28,0)</f>
        <v>0</v>
      </c>
      <c r="J53" s="34">
        <f>IF($C53="Yes",'2.0 Input│Historic Capex'!Q53*'3.2 Input│Other'!K$28,0)</f>
        <v>0</v>
      </c>
      <c r="K53" s="34">
        <f t="shared" si="0"/>
        <v>30498.05078125</v>
      </c>
      <c r="M53" s="48">
        <v>105.94856350806367</v>
      </c>
      <c r="N53" s="48" t="b">
        <v>1</v>
      </c>
    </row>
    <row r="54" spans="1:14">
      <c r="A54" s="34">
        <f>'2.0 Input│Historic Capex'!A54</f>
        <v>42</v>
      </c>
      <c r="B54" s="23" t="str">
        <f>'2.0 Input│Historic Capex'!B54</f>
        <v>Equipment - Field Equipment</v>
      </c>
      <c r="C54" s="8" t="str">
        <f>'2.0 Input│Historic Capex'!E54</f>
        <v>Yes</v>
      </c>
      <c r="D54" s="8" t="str">
        <f>'2.0 Input│Historic Capex'!C54</f>
        <v>Other</v>
      </c>
      <c r="E54" s="23" t="str">
        <f>IF('2.0 Input│Historic Capex'!D54='3.2 Input│Other'!$A$54,'3.2 Input│Other'!$A$54,IF('2.0 Input│Historic Capex'!D54='3.2 Input│Other'!$A$56,'3.2 Input│Other'!$A$56,'3.2 Input│Other'!$A$55))</f>
        <v>Non-System</v>
      </c>
      <c r="F54" s="34">
        <f>IF($C54="Yes",'2.0 Input│Historic Capex'!M54*'3.2 Input│Other'!G$28,0)</f>
        <v>48400.625</v>
      </c>
      <c r="G54" s="34">
        <f>IF($C54="Yes",'2.0 Input│Historic Capex'!N54*'3.2 Input│Other'!H$28,0)</f>
        <v>52258.746115625014</v>
      </c>
      <c r="H54" s="34">
        <f>IF($C54="Yes",'2.0 Input│Historic Capex'!O54*'3.2 Input│Other'!I$28,0)</f>
        <v>53153.162841093748</v>
      </c>
      <c r="I54" s="34">
        <f>IF($C54="Yes",'2.0 Input│Historic Capex'!P54*'3.2 Input│Other'!J$28,0)</f>
        <v>53953.263425590856</v>
      </c>
      <c r="J54" s="34">
        <f>IF($C54="Yes",'2.0 Input│Historic Capex'!Q54*'3.2 Input│Other'!K$28,0)</f>
        <v>55135.318089849607</v>
      </c>
      <c r="K54" s="34">
        <f t="shared" si="0"/>
        <v>262901.11547215923</v>
      </c>
      <c r="M54" s="48">
        <v>168.14112903225032</v>
      </c>
      <c r="N54" s="48" t="b">
        <v>1</v>
      </c>
    </row>
    <row r="55" spans="1:14">
      <c r="A55" s="34">
        <f>'2.0 Input│Historic Capex'!A55</f>
        <v>43</v>
      </c>
      <c r="B55" s="23" t="str">
        <f>'2.0 Input│Historic Capex'!B55</f>
        <v>Equipment - Gas Detectors</v>
      </c>
      <c r="C55" s="8" t="str">
        <f>'2.0 Input│Historic Capex'!E55</f>
        <v>Yes</v>
      </c>
      <c r="D55" s="8" t="str">
        <f>'2.0 Input│Historic Capex'!C55</f>
        <v>Other</v>
      </c>
      <c r="E55" s="23" t="str">
        <f>IF('2.0 Input│Historic Capex'!D55='3.2 Input│Other'!$A$54,'3.2 Input│Other'!$A$54,IF('2.0 Input│Historic Capex'!D55='3.2 Input│Other'!$A$56,'3.2 Input│Other'!$A$56,'3.2 Input│Other'!$A$55))</f>
        <v>Non-System</v>
      </c>
      <c r="F55" s="34">
        <f>IF($C55="Yes",'2.0 Input│Historic Capex'!M55*'3.2 Input│Other'!G$28,0)</f>
        <v>0</v>
      </c>
      <c r="G55" s="34">
        <f>IF($C55="Yes",'2.0 Input│Historic Capex'!N55*'3.2 Input│Other'!H$28,0)</f>
        <v>0</v>
      </c>
      <c r="H55" s="34">
        <f>IF($C55="Yes",'2.0 Input│Historic Capex'!O55*'3.2 Input│Other'!I$28,0)</f>
        <v>0</v>
      </c>
      <c r="I55" s="34">
        <f>IF($C55="Yes",'2.0 Input│Historic Capex'!P55*'3.2 Input│Other'!J$28,0)</f>
        <v>0</v>
      </c>
      <c r="J55" s="34">
        <f>IF($C55="Yes",'2.0 Input│Historic Capex'!Q55*'3.2 Input│Other'!K$28,0)</f>
        <v>110270.63617969921</v>
      </c>
      <c r="K55" s="34">
        <f t="shared" si="0"/>
        <v>110270.63617969921</v>
      </c>
      <c r="M55" s="48">
        <v>0</v>
      </c>
      <c r="N55" s="48" t="b">
        <v>1</v>
      </c>
    </row>
    <row r="56" spans="1:14">
      <c r="A56" s="34">
        <f>'2.0 Input│Historic Capex'!A56</f>
        <v>44</v>
      </c>
      <c r="B56" s="23" t="str">
        <f>'2.0 Input│Historic Capex'!B56</f>
        <v>Equipment - IT Purchases</v>
      </c>
      <c r="C56" s="8" t="str">
        <f>'2.0 Input│Historic Capex'!E56</f>
        <v>Yes</v>
      </c>
      <c r="D56" s="8" t="str">
        <f>'2.0 Input│Historic Capex'!C56</f>
        <v>Other</v>
      </c>
      <c r="E56" s="23" t="str">
        <f>IF('2.0 Input│Historic Capex'!D56='3.2 Input│Other'!$A$54,'3.2 Input│Other'!$A$54,IF('2.0 Input│Historic Capex'!D56='3.2 Input│Other'!$A$56,'3.2 Input│Other'!$A$56,'3.2 Input│Other'!$A$55))</f>
        <v>Non-System</v>
      </c>
      <c r="F56" s="34">
        <f>IF($C56="Yes",'2.0 Input│Historic Capex'!M56*'3.2 Input│Other'!G$28,0)</f>
        <v>23962.344453124999</v>
      </c>
      <c r="G56" s="34">
        <f>IF($C56="Yes",'2.0 Input│Historic Capex'!N56*'3.2 Input│Other'!H$28,0)</f>
        <v>24587.740047401567</v>
      </c>
      <c r="H56" s="34">
        <f>IF($C56="Yes",'2.0 Input│Historic Capex'!O56*'3.2 Input│Other'!I$28,0)</f>
        <v>25008.563116734607</v>
      </c>
      <c r="I56" s="34">
        <f>IF($C56="Yes",'2.0 Input│Historic Capex'!P56*'3.2 Input│Other'!J$28,0)</f>
        <v>25385.010441740495</v>
      </c>
      <c r="J56" s="34">
        <f>IF($C56="Yes",'2.0 Input│Historic Capex'!Q56*'3.2 Input│Other'!K$28,0)</f>
        <v>25941.167161274239</v>
      </c>
      <c r="K56" s="34">
        <f t="shared" si="0"/>
        <v>124884.8252202759</v>
      </c>
      <c r="M56" s="48">
        <v>83.243876512093266</v>
      </c>
      <c r="N56" s="48" t="b">
        <v>1</v>
      </c>
    </row>
    <row r="57" spans="1:14">
      <c r="A57" s="34">
        <f>'2.0 Input│Historic Capex'!A57</f>
        <v>45</v>
      </c>
      <c r="B57" s="23" t="str">
        <f>'2.0 Input│Historic Capex'!B57</f>
        <v>Equipment - Test</v>
      </c>
      <c r="C57" s="8" t="str">
        <f>'2.0 Input│Historic Capex'!E57</f>
        <v>Yes</v>
      </c>
      <c r="D57" s="8" t="str">
        <f>'2.0 Input│Historic Capex'!C57</f>
        <v>Other</v>
      </c>
      <c r="E57" s="23" t="str">
        <f>IF('2.0 Input│Historic Capex'!D57='3.2 Input│Other'!$A$54,'3.2 Input│Other'!$A$54,IF('2.0 Input│Historic Capex'!D57='3.2 Input│Other'!$A$56,'3.2 Input│Other'!$A$56,'3.2 Input│Other'!$A$55))</f>
        <v>Non-System</v>
      </c>
      <c r="F57" s="34">
        <f>IF($C57="Yes",'2.0 Input│Historic Capex'!M57*'3.2 Input│Other'!G$28,0)</f>
        <v>50929.53125</v>
      </c>
      <c r="G57" s="34">
        <f>IF($C57="Yes",'2.0 Input│Historic Capex'!N57*'3.2 Input│Other'!H$28,0)</f>
        <v>52258.746115625014</v>
      </c>
      <c r="H57" s="34">
        <f>IF($C57="Yes",'2.0 Input│Historic Capex'!O57*'3.2 Input│Other'!I$28,0)</f>
        <v>53153.162841093748</v>
      </c>
      <c r="I57" s="34">
        <f>IF($C57="Yes",'2.0 Input│Historic Capex'!P57*'3.2 Input│Other'!J$28,0)</f>
        <v>53953.263425590856</v>
      </c>
      <c r="J57" s="34">
        <f>IF($C57="Yes",'2.0 Input│Historic Capex'!Q57*'3.2 Input│Other'!K$28,0)</f>
        <v>55135.318089849607</v>
      </c>
      <c r="K57" s="34">
        <f t="shared" si="0"/>
        <v>265430.02172215923</v>
      </c>
      <c r="M57" s="48">
        <v>176.92641129031836</v>
      </c>
      <c r="N57" s="48" t="b">
        <v>1</v>
      </c>
    </row>
    <row r="58" spans="1:14">
      <c r="A58" s="34">
        <f>'2.0 Input│Historic Capex'!A58</f>
        <v>46</v>
      </c>
      <c r="B58" s="23" t="str">
        <f>'2.0 Input│Historic Capex'!B58</f>
        <v>Equipment - Victorian low value pool purchases</v>
      </c>
      <c r="C58" s="8" t="str">
        <f>'2.0 Input│Historic Capex'!E58</f>
        <v>Yes</v>
      </c>
      <c r="D58" s="8" t="str">
        <f>'2.0 Input│Historic Capex'!C58</f>
        <v>Other</v>
      </c>
      <c r="E58" s="23" t="str">
        <f>IF('2.0 Input│Historic Capex'!D58='3.2 Input│Other'!$A$54,'3.2 Input│Other'!$A$54,IF('2.0 Input│Historic Capex'!D58='3.2 Input│Other'!$A$56,'3.2 Input│Other'!$A$56,'3.2 Input│Other'!$A$55))</f>
        <v>Non-System</v>
      </c>
      <c r="F58" s="34">
        <f>IF($C58="Yes",'2.0 Input│Historic Capex'!M58*'3.2 Input│Other'!G$28,0)</f>
        <v>-128694.97265625</v>
      </c>
      <c r="G58" s="34">
        <f>IF($C58="Yes",'2.0 Input│Historic Capex'!N58*'3.2 Input│Other'!H$28,0)</f>
        <v>10451.749223125002</v>
      </c>
      <c r="H58" s="34">
        <f>IF($C58="Yes",'2.0 Input│Historic Capex'!O58*'3.2 Input│Other'!I$28,0)</f>
        <v>10630.632568218749</v>
      </c>
      <c r="I58" s="34">
        <f>IF($C58="Yes",'2.0 Input│Historic Capex'!P58*'3.2 Input│Other'!J$28,0)</f>
        <v>10790.652685118172</v>
      </c>
      <c r="J58" s="34">
        <f>IF($C58="Yes",'2.0 Input│Historic Capex'!Q58*'3.2 Input│Other'!K$28,0)</f>
        <v>11027.063617969921</v>
      </c>
      <c r="K58" s="34">
        <f t="shared" si="0"/>
        <v>-85794.874561818157</v>
      </c>
      <c r="M58" s="48">
        <v>-447.07930947579734</v>
      </c>
      <c r="N58" s="48" t="b">
        <v>1</v>
      </c>
    </row>
    <row r="59" spans="1:14">
      <c r="A59" s="34">
        <f>'2.0 Input│Historic Capex'!A59</f>
        <v>47</v>
      </c>
      <c r="B59" s="23" t="str">
        <f>'2.0 Input│Historic Capex'!B59</f>
        <v>Dandenong 180 Greens Road Office Redevelopment</v>
      </c>
      <c r="C59" s="8" t="str">
        <f>'2.0 Input│Historic Capex'!E59</f>
        <v>Yes</v>
      </c>
      <c r="D59" s="8" t="str">
        <f>'2.0 Input│Historic Capex'!C59</f>
        <v>Buildings</v>
      </c>
      <c r="E59" s="23" t="str">
        <f>IF('2.0 Input│Historic Capex'!D59='3.2 Input│Other'!$A$54,'3.2 Input│Other'!$A$54,IF('2.0 Input│Historic Capex'!D59='3.2 Input│Other'!$A$56,'3.2 Input│Other'!$A$56,'3.2 Input│Other'!$A$55))</f>
        <v>Non-System</v>
      </c>
      <c r="F59" s="34">
        <f>IF($C59="Yes",'2.0 Input│Historic Capex'!M59*'3.2 Input│Other'!G$28,0)</f>
        <v>3908004.5673285597</v>
      </c>
      <c r="G59" s="34">
        <f>IF($C59="Yes",'2.0 Input│Historic Capex'!N59*'3.2 Input│Other'!H$28,0)</f>
        <v>5578595.6007841704</v>
      </c>
      <c r="H59" s="34">
        <f>IF($C59="Yes",'2.0 Input│Historic Capex'!O59*'3.2 Input│Other'!I$28,0)</f>
        <v>0</v>
      </c>
      <c r="I59" s="34">
        <f>IF($C59="Yes",'2.0 Input│Historic Capex'!P59*'3.2 Input│Other'!J$28,0)</f>
        <v>0</v>
      </c>
      <c r="J59" s="34">
        <f>IF($C59="Yes",'2.0 Input│Historic Capex'!Q59*'3.2 Input│Other'!K$28,0)</f>
        <v>0</v>
      </c>
      <c r="K59" s="34">
        <f t="shared" si="0"/>
        <v>9486600.1681127306</v>
      </c>
      <c r="M59" s="48">
        <v>13576.194526699372</v>
      </c>
      <c r="N59" s="48" t="b">
        <v>1</v>
      </c>
    </row>
    <row r="60" spans="1:14">
      <c r="A60" s="34">
        <f>'2.0 Input│Historic Capex'!A60</f>
        <v>48</v>
      </c>
      <c r="B60" s="23" t="str">
        <f>'2.0 Input│Historic Capex'!B60</f>
        <v>Dandenong Asphalt Resurfacing</v>
      </c>
      <c r="C60" s="8" t="str">
        <f>'2.0 Input│Historic Capex'!E60</f>
        <v>Yes</v>
      </c>
      <c r="D60" s="8" t="str">
        <f>'2.0 Input│Historic Capex'!C60</f>
        <v>Other</v>
      </c>
      <c r="E60" s="23" t="str">
        <f>IF('2.0 Input│Historic Capex'!D60='3.2 Input│Other'!$A$54,'3.2 Input│Other'!$A$54,IF('2.0 Input│Historic Capex'!D60='3.2 Input│Other'!$A$56,'3.2 Input│Other'!$A$56,'3.2 Input│Other'!$A$55))</f>
        <v>Non-System</v>
      </c>
      <c r="F60" s="34">
        <f>IF($C60="Yes",'2.0 Input│Historic Capex'!M60*'3.2 Input│Other'!G$28,0)</f>
        <v>0</v>
      </c>
      <c r="G60" s="34">
        <f>IF($C60="Yes",'2.0 Input│Historic Capex'!N60*'3.2 Input│Other'!H$28,0)</f>
        <v>0</v>
      </c>
      <c r="H60" s="34">
        <f>IF($C60="Yes",'2.0 Input│Historic Capex'!O60*'3.2 Input│Other'!I$28,0)</f>
        <v>265979.49485537107</v>
      </c>
      <c r="I60" s="34">
        <f>IF($C60="Yes",'2.0 Input│Historic Capex'!P60*'3.2 Input│Other'!J$28,0)</f>
        <v>0</v>
      </c>
      <c r="J60" s="34">
        <f>IF($C60="Yes",'2.0 Input│Historic Capex'!Q60*'3.2 Input│Other'!K$28,0)</f>
        <v>0</v>
      </c>
      <c r="K60" s="34">
        <f t="shared" si="0"/>
        <v>265979.49485537107</v>
      </c>
      <c r="M60" s="48">
        <v>0</v>
      </c>
      <c r="N60" s="48" t="b">
        <v>1</v>
      </c>
    </row>
    <row r="61" spans="1:14">
      <c r="A61" s="34">
        <f>'2.0 Input│Historic Capex'!A61</f>
        <v>49</v>
      </c>
      <c r="B61" s="23" t="str">
        <f>'2.0 Input│Historic Capex'!B61</f>
        <v>Dandenong Complex asbestos removal</v>
      </c>
      <c r="C61" s="8" t="str">
        <f>'2.0 Input│Historic Capex'!E61</f>
        <v>Yes</v>
      </c>
      <c r="D61" s="8" t="str">
        <f>'2.0 Input│Historic Capex'!C61</f>
        <v>Buildings</v>
      </c>
      <c r="E61" s="23" t="str">
        <f>IF('2.0 Input│Historic Capex'!D61='3.2 Input│Other'!$A$54,'3.2 Input│Other'!$A$54,IF('2.0 Input│Historic Capex'!D61='3.2 Input│Other'!$A$56,'3.2 Input│Other'!$A$56,'3.2 Input│Other'!$A$55))</f>
        <v>Non-System</v>
      </c>
      <c r="F61" s="34">
        <f>IF($C61="Yes",'2.0 Input│Historic Capex'!M61*'3.2 Input│Other'!G$28,0)</f>
        <v>76384.013671875</v>
      </c>
      <c r="G61" s="34">
        <f>IF($C61="Yes",'2.0 Input│Historic Capex'!N61*'3.2 Input│Other'!H$28,0)</f>
        <v>78398.618640234388</v>
      </c>
      <c r="H61" s="34">
        <f>IF($C61="Yes",'2.0 Input│Historic Capex'!O61*'3.2 Input│Other'!I$28,0)</f>
        <v>31917.539382644529</v>
      </c>
      <c r="I61" s="34">
        <f>IF($C61="Yes",'2.0 Input│Historic Capex'!P61*'3.2 Input│Other'!J$28,0)</f>
        <v>32410.990614081449</v>
      </c>
      <c r="J61" s="34">
        <f>IF($C61="Yes",'2.0 Input│Historic Capex'!Q61*'3.2 Input│Other'!K$28,0)</f>
        <v>33152.176504327414</v>
      </c>
      <c r="K61" s="34">
        <f t="shared" si="0"/>
        <v>252263.33881316279</v>
      </c>
      <c r="M61" s="48">
        <v>265.35389364918228</v>
      </c>
      <c r="N61" s="48" t="b">
        <v>1</v>
      </c>
    </row>
    <row r="62" spans="1:14">
      <c r="A62" s="34">
        <f>'2.0 Input│Historic Capex'!A62</f>
        <v>50</v>
      </c>
      <c r="B62" s="23" t="str">
        <f>'2.0 Input│Historic Capex'!B62</f>
        <v>Dandenong external surface repainting</v>
      </c>
      <c r="C62" s="8" t="str">
        <f>'2.0 Input│Historic Capex'!E62</f>
        <v>Yes</v>
      </c>
      <c r="D62" s="8" t="str">
        <f>'2.0 Input│Historic Capex'!C62</f>
        <v>Buildings</v>
      </c>
      <c r="E62" s="23" t="str">
        <f>IF('2.0 Input│Historic Capex'!D62='3.2 Input│Other'!$A$54,'3.2 Input│Other'!$A$54,IF('2.0 Input│Historic Capex'!D62='3.2 Input│Other'!$A$56,'3.2 Input│Other'!$A$56,'3.2 Input│Other'!$A$55))</f>
        <v>Non-System</v>
      </c>
      <c r="F62" s="34">
        <f>IF($C62="Yes",'2.0 Input│Historic Capex'!M62*'3.2 Input│Other'!G$28,0)</f>
        <v>0</v>
      </c>
      <c r="G62" s="34">
        <f>IF($C62="Yes",'2.0 Input│Historic Capex'!N62*'3.2 Input│Other'!H$28,0)</f>
        <v>104540.82437968753</v>
      </c>
      <c r="H62" s="34">
        <f>IF($C62="Yes",'2.0 Input│Historic Capex'!O62*'3.2 Input│Other'!I$28,0)</f>
        <v>0</v>
      </c>
      <c r="I62" s="34">
        <f>IF($C62="Yes",'2.0 Input│Historic Capex'!P62*'3.2 Input│Other'!J$28,0)</f>
        <v>0</v>
      </c>
      <c r="J62" s="34">
        <f>IF($C62="Yes",'2.0 Input│Historic Capex'!Q62*'3.2 Input│Other'!K$28,0)</f>
        <v>0</v>
      </c>
      <c r="K62" s="34">
        <f t="shared" si="0"/>
        <v>104540.82437968753</v>
      </c>
      <c r="M62" s="48">
        <v>0</v>
      </c>
      <c r="N62" s="48" t="b">
        <v>1</v>
      </c>
    </row>
    <row r="63" spans="1:14">
      <c r="A63" s="34">
        <f>'2.0 Input│Historic Capex'!A63</f>
        <v>51</v>
      </c>
      <c r="B63" s="23" t="str">
        <f>'2.0 Input│Historic Capex'!B63</f>
        <v>Dandenong Office Purchases</v>
      </c>
      <c r="C63" s="8" t="str">
        <f>'2.0 Input│Historic Capex'!E63</f>
        <v>Yes</v>
      </c>
      <c r="D63" s="8" t="str">
        <f>'2.0 Input│Historic Capex'!C63</f>
        <v>Other</v>
      </c>
      <c r="E63" s="23" t="str">
        <f>IF('2.0 Input│Historic Capex'!D63='3.2 Input│Other'!$A$54,'3.2 Input│Other'!$A$54,IF('2.0 Input│Historic Capex'!D63='3.2 Input│Other'!$A$56,'3.2 Input│Other'!$A$56,'3.2 Input│Other'!$A$55))</f>
        <v>Non-System</v>
      </c>
      <c r="F63" s="34">
        <f>IF($C63="Yes",'2.0 Input│Historic Capex'!M63*'3.2 Input│Other'!G$28,0)</f>
        <v>-18575.389218750002</v>
      </c>
      <c r="G63" s="34">
        <f>IF($C63="Yes",'2.0 Input│Historic Capex'!N63*'3.2 Input│Other'!H$28,0)</f>
        <v>49175.480094803133</v>
      </c>
      <c r="H63" s="34">
        <f>IF($C63="Yes",'2.0 Input│Historic Capex'!O63*'3.2 Input│Other'!I$28,0)</f>
        <v>50017.126233469215</v>
      </c>
      <c r="I63" s="34">
        <f>IF($C63="Yes",'2.0 Input│Historic Capex'!P63*'3.2 Input│Other'!J$28,0)</f>
        <v>50770.020883480989</v>
      </c>
      <c r="J63" s="34">
        <f>IF($C63="Yes",'2.0 Input│Historic Capex'!Q63*'3.2 Input│Other'!K$28,0)</f>
        <v>51882.334322548479</v>
      </c>
      <c r="K63" s="34">
        <f t="shared" si="0"/>
        <v>183269.57231555181</v>
      </c>
      <c r="M63" s="48">
        <v>-64.529888104836573</v>
      </c>
      <c r="N63" s="48" t="b">
        <v>1</v>
      </c>
    </row>
    <row r="64" spans="1:14">
      <c r="A64" s="34">
        <f>'2.0 Input│Historic Capex'!A64</f>
        <v>52</v>
      </c>
      <c r="B64" s="23" t="str">
        <f>'2.0 Input│Historic Capex'!B64</f>
        <v>Dandenong Site - Storage shed</v>
      </c>
      <c r="C64" s="8" t="str">
        <f>'2.0 Input│Historic Capex'!E64</f>
        <v>Yes</v>
      </c>
      <c r="D64" s="8" t="str">
        <f>'2.0 Input│Historic Capex'!C64</f>
        <v>Buildings</v>
      </c>
      <c r="E64" s="23" t="str">
        <f>IF('2.0 Input│Historic Capex'!D64='3.2 Input│Other'!$A$54,'3.2 Input│Other'!$A$54,IF('2.0 Input│Historic Capex'!D64='3.2 Input│Other'!$A$56,'3.2 Input│Other'!$A$56,'3.2 Input│Other'!$A$55))</f>
        <v>Non-System</v>
      </c>
      <c r="F64" s="34">
        <f>IF($C64="Yes",'2.0 Input│Historic Capex'!M64*'3.2 Input│Other'!G$28,0)</f>
        <v>449300.3125</v>
      </c>
      <c r="G64" s="34">
        <f>IF($C64="Yes",'2.0 Input│Historic Capex'!N64*'3.2 Input│Other'!H$28,0)</f>
        <v>0</v>
      </c>
      <c r="H64" s="34">
        <f>IF($C64="Yes",'2.0 Input│Historic Capex'!O64*'3.2 Input│Other'!I$28,0)</f>
        <v>0</v>
      </c>
      <c r="I64" s="34">
        <f>IF($C64="Yes",'2.0 Input│Historic Capex'!P64*'3.2 Input│Other'!J$28,0)</f>
        <v>0</v>
      </c>
      <c r="J64" s="34">
        <f>IF($C64="Yes",'2.0 Input│Historic Capex'!Q64*'3.2 Input│Other'!K$28,0)</f>
        <v>0</v>
      </c>
      <c r="K64" s="34">
        <f t="shared" si="0"/>
        <v>449300.3125</v>
      </c>
      <c r="M64" s="48">
        <v>1560.8447580644861</v>
      </c>
      <c r="N64" s="48" t="b">
        <v>1</v>
      </c>
    </row>
    <row r="65" spans="1:14">
      <c r="A65" s="34">
        <f>'2.0 Input│Historic Capex'!A65</f>
        <v>53</v>
      </c>
      <c r="B65" s="23" t="str">
        <f>'2.0 Input│Historic Capex'!B65</f>
        <v>Pigging - Tracking and locating tools</v>
      </c>
      <c r="C65" s="8" t="str">
        <f>'2.0 Input│Historic Capex'!E65</f>
        <v>Yes</v>
      </c>
      <c r="D65" s="8" t="str">
        <f>'2.0 Input│Historic Capex'!C65</f>
        <v>Other</v>
      </c>
      <c r="E65" s="23" t="str">
        <f>IF('2.0 Input│Historic Capex'!D65='3.2 Input│Other'!$A$54,'3.2 Input│Other'!$A$54,IF('2.0 Input│Historic Capex'!D65='3.2 Input│Other'!$A$56,'3.2 Input│Other'!$A$56,'3.2 Input│Other'!$A$55))</f>
        <v>Non-System</v>
      </c>
      <c r="F65" s="34">
        <f>IF($C65="Yes",'2.0 Input│Historic Capex'!M65*'3.2 Input│Other'!G$28,0)</f>
        <v>0</v>
      </c>
      <c r="G65" s="34">
        <f>IF($C65="Yes",'2.0 Input│Historic Capex'!N65*'3.2 Input│Other'!H$28,0)</f>
        <v>20908.164875937506</v>
      </c>
      <c r="H65" s="34">
        <f>IF($C65="Yes",'2.0 Input│Historic Capex'!O65*'3.2 Input│Other'!I$28,0)</f>
        <v>0</v>
      </c>
      <c r="I65" s="34">
        <f>IF($C65="Yes",'2.0 Input│Historic Capex'!P65*'3.2 Input│Other'!J$28,0)</f>
        <v>0</v>
      </c>
      <c r="J65" s="34">
        <f>IF($C65="Yes",'2.0 Input│Historic Capex'!Q65*'3.2 Input│Other'!K$28,0)</f>
        <v>0</v>
      </c>
      <c r="K65" s="34">
        <f t="shared" si="0"/>
        <v>20908.164875937506</v>
      </c>
      <c r="M65" s="48">
        <v>0</v>
      </c>
      <c r="N65" s="48" t="b">
        <v>1</v>
      </c>
    </row>
    <row r="66" spans="1:14">
      <c r="A66" s="34">
        <f>'2.0 Input│Historic Capex'!A66</f>
        <v>54</v>
      </c>
      <c r="B66" s="23" t="str">
        <f>'2.0 Input│Historic Capex'!B66</f>
        <v>Pigging - Two portable liquid collectors for pigging</v>
      </c>
      <c r="C66" s="8" t="str">
        <f>'2.0 Input│Historic Capex'!E66</f>
        <v>Yes</v>
      </c>
      <c r="D66" s="8" t="str">
        <f>'2.0 Input│Historic Capex'!C66</f>
        <v>Other</v>
      </c>
      <c r="E66" s="23" t="str">
        <f>IF('2.0 Input│Historic Capex'!D66='3.2 Input│Other'!$A$54,'3.2 Input│Other'!$A$54,IF('2.0 Input│Historic Capex'!D66='3.2 Input│Other'!$A$56,'3.2 Input│Other'!$A$56,'3.2 Input│Other'!$A$55))</f>
        <v>Non-System</v>
      </c>
      <c r="F66" s="34">
        <f>IF($C66="Yes",'2.0 Input│Historic Capex'!M66*'3.2 Input│Other'!G$28,0)</f>
        <v>0</v>
      </c>
      <c r="G66" s="34">
        <f>IF($C66="Yes",'2.0 Input│Historic Capex'!N66*'3.2 Input│Other'!H$28,0)</f>
        <v>0</v>
      </c>
      <c r="H66" s="34">
        <f>IF($C66="Yes",'2.0 Input│Historic Capex'!O66*'3.2 Input│Other'!I$28,0)</f>
        <v>0</v>
      </c>
      <c r="I66" s="34">
        <f>IF($C66="Yes",'2.0 Input│Historic Capex'!P66*'3.2 Input│Other'!J$28,0)</f>
        <v>251927.46235121865</v>
      </c>
      <c r="J66" s="34">
        <f>IF($C66="Yes",'2.0 Input│Historic Capex'!Q66*'3.2 Input│Other'!K$28,0)</f>
        <v>0</v>
      </c>
      <c r="K66" s="34">
        <f t="shared" si="0"/>
        <v>251927.46235121865</v>
      </c>
      <c r="M66" s="48">
        <v>0</v>
      </c>
      <c r="N66" s="48" t="b">
        <v>1</v>
      </c>
    </row>
    <row r="67" spans="1:14">
      <c r="A67" s="34">
        <f>'2.0 Input│Historic Capex'!A67</f>
        <v>55</v>
      </c>
      <c r="B67" s="23" t="str">
        <f>'2.0 Input│Historic Capex'!B67</f>
        <v>Pigging -Two portable dust collectors for pigging</v>
      </c>
      <c r="C67" s="8" t="str">
        <f>'2.0 Input│Historic Capex'!E67</f>
        <v>Yes</v>
      </c>
      <c r="D67" s="8" t="str">
        <f>'2.0 Input│Historic Capex'!C67</f>
        <v>Other</v>
      </c>
      <c r="E67" s="23" t="str">
        <f>IF('2.0 Input│Historic Capex'!D67='3.2 Input│Other'!$A$54,'3.2 Input│Other'!$A$54,IF('2.0 Input│Historic Capex'!D67='3.2 Input│Other'!$A$56,'3.2 Input│Other'!$A$56,'3.2 Input│Other'!$A$55))</f>
        <v>Non-System</v>
      </c>
      <c r="F67" s="34">
        <f>IF($C67="Yes",'2.0 Input│Historic Capex'!M67*'3.2 Input│Other'!G$28,0)</f>
        <v>0</v>
      </c>
      <c r="G67" s="34">
        <f>IF($C67="Yes",'2.0 Input│Historic Capex'!N67*'3.2 Input│Other'!H$28,0)</f>
        <v>0</v>
      </c>
      <c r="H67" s="34">
        <f>IF($C67="Yes",'2.0 Input│Historic Capex'!O67*'3.2 Input│Other'!I$28,0)</f>
        <v>247693.73883949686</v>
      </c>
      <c r="I67" s="34">
        <f>IF($C67="Yes",'2.0 Input│Historic Capex'!P67*'3.2 Input│Other'!J$28,0)</f>
        <v>0</v>
      </c>
      <c r="J67" s="34">
        <f>IF($C67="Yes",'2.0 Input│Historic Capex'!Q67*'3.2 Input│Other'!K$28,0)</f>
        <v>0</v>
      </c>
      <c r="K67" s="34">
        <f t="shared" si="0"/>
        <v>247693.73883949686</v>
      </c>
      <c r="M67" s="48">
        <v>0</v>
      </c>
      <c r="N67" s="48" t="b">
        <v>1</v>
      </c>
    </row>
    <row r="68" spans="1:14">
      <c r="A68" s="34">
        <f>'2.0 Input│Historic Capex'!A68</f>
        <v>56</v>
      </c>
      <c r="B68" s="23" t="str">
        <f>'2.0 Input│Historic Capex'!B68</f>
        <v>Control Room - Additonal OE monitor</v>
      </c>
      <c r="C68" s="8" t="str">
        <f>'2.0 Input│Historic Capex'!E68</f>
        <v>Yes</v>
      </c>
      <c r="D68" s="8" t="str">
        <f>'2.0 Input│Historic Capex'!C68</f>
        <v>Other</v>
      </c>
      <c r="E68" s="23" t="str">
        <f>IF('2.0 Input│Historic Capex'!D68='3.2 Input│Other'!$A$54,'3.2 Input│Other'!$A$54,IF('2.0 Input│Historic Capex'!D68='3.2 Input│Other'!$A$56,'3.2 Input│Other'!$A$56,'3.2 Input│Other'!$A$55))</f>
        <v>Non-System</v>
      </c>
      <c r="F68" s="34">
        <f>IF($C68="Yes",'2.0 Input│Historic Capex'!M68*'3.2 Input│Other'!G$28,0)</f>
        <v>10183.62109375</v>
      </c>
      <c r="G68" s="34">
        <f>IF($C68="Yes",'2.0 Input│Historic Capex'!N68*'3.2 Input│Other'!H$28,0)</f>
        <v>0</v>
      </c>
      <c r="H68" s="34">
        <f>IF($C68="Yes",'2.0 Input│Historic Capex'!O68*'3.2 Input│Other'!I$28,0)</f>
        <v>0</v>
      </c>
      <c r="I68" s="34">
        <f>IF($C68="Yes",'2.0 Input│Historic Capex'!P68*'3.2 Input│Other'!J$28,0)</f>
        <v>0</v>
      </c>
      <c r="J68" s="34">
        <f>IF($C68="Yes",'2.0 Input│Historic Capex'!Q68*'3.2 Input│Other'!K$28,0)</f>
        <v>0</v>
      </c>
      <c r="K68" s="34">
        <f t="shared" si="0"/>
        <v>10183.62109375</v>
      </c>
      <c r="M68" s="48">
        <v>35.377343749998545</v>
      </c>
      <c r="N68" s="48" t="b">
        <v>1</v>
      </c>
    </row>
    <row r="69" spans="1:14">
      <c r="A69" s="34">
        <f>'2.0 Input│Historic Capex'!A69</f>
        <v>57</v>
      </c>
      <c r="B69" s="23" t="str">
        <f>'2.0 Input│Historic Capex'!B69</f>
        <v>SCADA - Comms upgrade to IP network-VTS only</v>
      </c>
      <c r="C69" s="8" t="str">
        <f>'2.0 Input│Historic Capex'!E69</f>
        <v>Yes</v>
      </c>
      <c r="D69" s="8" t="str">
        <f>'2.0 Input│Historic Capex'!C69</f>
        <v>Other</v>
      </c>
      <c r="E69" s="23" t="str">
        <f>IF('2.0 Input│Historic Capex'!D69='3.2 Input│Other'!$A$54,'3.2 Input│Other'!$A$54,IF('2.0 Input│Historic Capex'!D69='3.2 Input│Other'!$A$56,'3.2 Input│Other'!$A$56,'3.2 Input│Other'!$A$55))</f>
        <v>Non-System</v>
      </c>
      <c r="F69" s="34">
        <f>IF($C69="Yes",'2.0 Input│Historic Capex'!M69*'3.2 Input│Other'!G$28,0)</f>
        <v>0</v>
      </c>
      <c r="G69" s="34">
        <f>IF($C69="Yes",'2.0 Input│Historic Capex'!N69*'3.2 Input│Other'!H$28,0)</f>
        <v>0</v>
      </c>
      <c r="H69" s="34">
        <f>IF($C69="Yes",'2.0 Input│Historic Capex'!O69*'3.2 Input│Other'!I$28,0)</f>
        <v>0</v>
      </c>
      <c r="I69" s="34">
        <f>IF($C69="Yes",'2.0 Input│Historic Capex'!P69*'3.2 Input│Other'!J$28,0)</f>
        <v>0</v>
      </c>
      <c r="J69" s="34">
        <f>IF($C69="Yes",'2.0 Input│Historic Capex'!Q69*'3.2 Input│Other'!K$28,0)</f>
        <v>1976213.1887364627</v>
      </c>
      <c r="K69" s="34">
        <f t="shared" si="0"/>
        <v>1976213.1887364627</v>
      </c>
      <c r="M69" s="48">
        <v>0</v>
      </c>
      <c r="N69" s="48" t="b">
        <v>1</v>
      </c>
    </row>
    <row r="70" spans="1:14">
      <c r="A70" s="34">
        <f>'2.0 Input│Historic Capex'!A70</f>
        <v>58</v>
      </c>
      <c r="B70" s="23" t="str">
        <f>'2.0 Input│Historic Capex'!B70</f>
        <v>SCADA - IT security</v>
      </c>
      <c r="C70" s="8" t="str">
        <f>'2.0 Input│Historic Capex'!E70</f>
        <v>Yes</v>
      </c>
      <c r="D70" s="8" t="str">
        <f>'2.0 Input│Historic Capex'!C70</f>
        <v>Other</v>
      </c>
      <c r="E70" s="23" t="str">
        <f>IF('2.0 Input│Historic Capex'!D70='3.2 Input│Other'!$A$54,'3.2 Input│Other'!$A$54,IF('2.0 Input│Historic Capex'!D70='3.2 Input│Other'!$A$56,'3.2 Input│Other'!$A$56,'3.2 Input│Other'!$A$55))</f>
        <v>Non-System</v>
      </c>
      <c r="F70" s="34">
        <f>IF($C70="Yes",'2.0 Input│Historic Capex'!M70*'3.2 Input│Other'!G$28,0)</f>
        <v>95827.87449218749</v>
      </c>
      <c r="G70" s="34">
        <f>IF($C70="Yes",'2.0 Input│Historic Capex'!N70*'3.2 Input│Other'!H$28,0)</f>
        <v>0</v>
      </c>
      <c r="H70" s="34">
        <f>IF($C70="Yes",'2.0 Input│Historic Capex'!O70*'3.2 Input│Other'!I$28,0)</f>
        <v>0</v>
      </c>
      <c r="I70" s="34">
        <f>IF($C70="Yes",'2.0 Input│Historic Capex'!P70*'3.2 Input│Other'!J$28,0)</f>
        <v>0</v>
      </c>
      <c r="J70" s="34">
        <f>IF($C70="Yes",'2.0 Input│Historic Capex'!Q70*'3.2 Input│Other'!K$28,0)</f>
        <v>0</v>
      </c>
      <c r="K70" s="34">
        <f t="shared" si="0"/>
        <v>95827.87449218749</v>
      </c>
      <c r="M70" s="48">
        <v>332.90080468748056</v>
      </c>
      <c r="N70" s="48" t="b">
        <v>1</v>
      </c>
    </row>
    <row r="71" spans="1:14">
      <c r="A71" s="34">
        <f>'2.0 Input│Historic Capex'!A71</f>
        <v>59</v>
      </c>
      <c r="B71" s="23" t="str">
        <f>'2.0 Input│Historic Capex'!B71</f>
        <v>SCADA - Remote maintenance and engineering workstations [Control Room, Gooding, Brooklyn CS&amp;CG, Wollert CS&amp;CG, Springhurst, Iona]</v>
      </c>
      <c r="C71" s="8" t="str">
        <f>'2.0 Input│Historic Capex'!E71</f>
        <v>Yes</v>
      </c>
      <c r="D71" s="8" t="str">
        <f>'2.0 Input│Historic Capex'!C71</f>
        <v>Other</v>
      </c>
      <c r="E71" s="23" t="str">
        <f>IF('2.0 Input│Historic Capex'!D71='3.2 Input│Other'!$A$54,'3.2 Input│Other'!$A$54,IF('2.0 Input│Historic Capex'!D71='3.2 Input│Other'!$A$56,'3.2 Input│Other'!$A$56,'3.2 Input│Other'!$A$55))</f>
        <v>Non-System</v>
      </c>
      <c r="F71" s="34">
        <f>IF($C71="Yes",'2.0 Input│Historic Capex'!M71*'3.2 Input│Other'!G$28,0)</f>
        <v>10183.62109375</v>
      </c>
      <c r="G71" s="34">
        <f>IF($C71="Yes",'2.0 Input│Historic Capex'!N71*'3.2 Input│Other'!H$28,0)</f>
        <v>10454.082437968753</v>
      </c>
      <c r="H71" s="34">
        <f>IF($C71="Yes",'2.0 Input│Historic Capex'!O71*'3.2 Input│Other'!I$28,0)</f>
        <v>10644.877944878906</v>
      </c>
      <c r="I71" s="34">
        <f>IF($C71="Yes",'2.0 Input│Historic Capex'!P71*'3.2 Input│Other'!J$28,0)</f>
        <v>10812.337439966466</v>
      </c>
      <c r="J71" s="34">
        <f>IF($C71="Yes",'2.0 Input│Historic Capex'!Q71*'3.2 Input│Other'!K$28,0)</f>
        <v>11066.500090424173</v>
      </c>
      <c r="K71" s="34">
        <f t="shared" si="0"/>
        <v>53161.419006988304</v>
      </c>
      <c r="M71" s="48">
        <v>35.377343749998545</v>
      </c>
      <c r="N71" s="48" t="b">
        <v>1</v>
      </c>
    </row>
    <row r="72" spans="1:14">
      <c r="A72" s="34">
        <f>'2.0 Input│Historic Capex'!A72</f>
        <v>60</v>
      </c>
      <c r="B72" s="23" t="str">
        <f>'2.0 Input│Historic Capex'!B72</f>
        <v>SCADA - RTU/ PLC/HMI Development and Test bench [PC, iFix, Control Logix, Bristol Designer Tools]</v>
      </c>
      <c r="C72" s="8" t="str">
        <f>'2.0 Input│Historic Capex'!E72</f>
        <v>Yes</v>
      </c>
      <c r="D72" s="8" t="str">
        <f>'2.0 Input│Historic Capex'!C72</f>
        <v>Other</v>
      </c>
      <c r="E72" s="23" t="str">
        <f>IF('2.0 Input│Historic Capex'!D72='3.2 Input│Other'!$A$54,'3.2 Input│Other'!$A$54,IF('2.0 Input│Historic Capex'!D72='3.2 Input│Other'!$A$56,'3.2 Input│Other'!$A$56,'3.2 Input│Other'!$A$55))</f>
        <v>Non-System</v>
      </c>
      <c r="F72" s="34">
        <f>IF($C72="Yes",'2.0 Input│Historic Capex'!M72*'3.2 Input│Other'!G$28,0)</f>
        <v>23801.2861328125</v>
      </c>
      <c r="G72" s="34">
        <f>IF($C72="Yes",'2.0 Input│Historic Capex'!N72*'3.2 Input│Other'!H$28,0)</f>
        <v>0</v>
      </c>
      <c r="H72" s="34">
        <f>IF($C72="Yes",'2.0 Input│Historic Capex'!O72*'3.2 Input│Other'!I$28,0)</f>
        <v>0</v>
      </c>
      <c r="I72" s="34">
        <f>IF($C72="Yes",'2.0 Input│Historic Capex'!P72*'3.2 Input│Other'!J$28,0)</f>
        <v>0</v>
      </c>
      <c r="J72" s="34">
        <f>IF($C72="Yes",'2.0 Input│Historic Capex'!Q72*'3.2 Input│Other'!K$28,0)</f>
        <v>0</v>
      </c>
      <c r="K72" s="34">
        <f t="shared" si="0"/>
        <v>23801.2861328125</v>
      </c>
      <c r="M72" s="48">
        <v>82.684368699596234</v>
      </c>
      <c r="N72" s="48" t="b">
        <v>1</v>
      </c>
    </row>
    <row r="73" spans="1:14">
      <c r="A73" s="34">
        <f>'2.0 Input│Historic Capex'!A73</f>
        <v>61</v>
      </c>
      <c r="B73" s="23" t="str">
        <f>'2.0 Input│Historic Capex'!B73</f>
        <v>SCADA System Upgrade</v>
      </c>
      <c r="C73" s="8" t="str">
        <f>'2.0 Input│Historic Capex'!E73</f>
        <v>Yes</v>
      </c>
      <c r="D73" s="8" t="str">
        <f>'2.0 Input│Historic Capex'!C73</f>
        <v>Other</v>
      </c>
      <c r="E73" s="23" t="str">
        <f>IF('2.0 Input│Historic Capex'!D73='3.2 Input│Other'!$A$54,'3.2 Input│Other'!$A$54,IF('2.0 Input│Historic Capex'!D73='3.2 Input│Other'!$A$56,'3.2 Input│Other'!$A$56,'3.2 Input│Other'!$A$55))</f>
        <v>Non-System</v>
      </c>
      <c r="F73" s="34">
        <f>IF($C73="Yes",'2.0 Input│Historic Capex'!M73*'3.2 Input│Other'!G$28,0)</f>
        <v>0</v>
      </c>
      <c r="G73" s="34">
        <f>IF($C73="Yes",'2.0 Input│Historic Capex'!N73*'3.2 Input│Other'!H$28,0)</f>
        <v>0</v>
      </c>
      <c r="H73" s="34">
        <f>IF($C73="Yes",'2.0 Input│Historic Capex'!O73*'3.2 Input│Other'!I$28,0)</f>
        <v>109493.89366372532</v>
      </c>
      <c r="I73" s="34">
        <f>IF($C73="Yes",'2.0 Input│Historic Capex'!P73*'3.2 Input│Other'!J$28,0)</f>
        <v>1114126.4842989836</v>
      </c>
      <c r="J73" s="34">
        <f>IF($C73="Yes",'2.0 Input│Historic Capex'!Q73*'3.2 Input│Other'!K$28,0)</f>
        <v>513758.39227568795</v>
      </c>
      <c r="K73" s="34">
        <f t="shared" si="0"/>
        <v>1737378.7702383969</v>
      </c>
      <c r="M73" s="48">
        <v>0</v>
      </c>
      <c r="N73" s="48" t="b">
        <v>1</v>
      </c>
    </row>
    <row r="74" spans="1:14">
      <c r="A74" s="34">
        <f>'2.0 Input│Historic Capex'!A74</f>
        <v>62</v>
      </c>
      <c r="B74" s="23" t="str">
        <f>'2.0 Input│Historic Capex'!B74</f>
        <v>Dandenong Building exterior coatings</v>
      </c>
      <c r="C74" s="8" t="str">
        <f>'2.0 Input│Historic Capex'!E74</f>
        <v>Yes</v>
      </c>
      <c r="D74" s="8" t="str">
        <f>'2.0 Input│Historic Capex'!C74</f>
        <v>Buildings</v>
      </c>
      <c r="E74" s="23" t="str">
        <f>IF('2.0 Input│Historic Capex'!D74='3.2 Input│Other'!$A$54,'3.2 Input│Other'!$A$54,IF('2.0 Input│Historic Capex'!D74='3.2 Input│Other'!$A$56,'3.2 Input│Other'!$A$56,'3.2 Input│Other'!$A$55))</f>
        <v>Non-System</v>
      </c>
      <c r="F74" s="34">
        <f>IF($C74="Yes",'2.0 Input│Historic Capex'!M74*'3.2 Input│Other'!G$28,0)</f>
        <v>0</v>
      </c>
      <c r="G74" s="34">
        <f>IF($C74="Yes",'2.0 Input│Historic Capex'!N74*'3.2 Input│Other'!H$28,0)</f>
        <v>0</v>
      </c>
      <c r="H74" s="34">
        <f>IF($C74="Yes",'2.0 Input│Historic Capex'!O74*'3.2 Input│Other'!I$28,0)</f>
        <v>158835.59349099611</v>
      </c>
      <c r="I74" s="34">
        <f>IF($C74="Yes",'2.0 Input│Historic Capex'!P74*'3.2 Input│Other'!J$28,0)</f>
        <v>161114.47224831529</v>
      </c>
      <c r="J74" s="34">
        <f>IF($C74="Yes",'2.0 Input│Historic Capex'!Q74*'3.2 Input│Other'!K$28,0)</f>
        <v>0</v>
      </c>
      <c r="K74" s="34">
        <f t="shared" si="0"/>
        <v>319950.06573931139</v>
      </c>
      <c r="M74" s="48">
        <v>0</v>
      </c>
      <c r="N74" s="48" t="b">
        <v>1</v>
      </c>
    </row>
    <row r="75" spans="1:14">
      <c r="A75" s="34">
        <f>'2.0 Input│Historic Capex'!A75</f>
        <v>63</v>
      </c>
      <c r="B75" s="23" t="str">
        <f>'2.0 Input│Historic Capex'!B75</f>
        <v>Dandenong site fire mains replacement</v>
      </c>
      <c r="C75" s="8" t="str">
        <f>'2.0 Input│Historic Capex'!E75</f>
        <v>Yes</v>
      </c>
      <c r="D75" s="8" t="str">
        <f>'2.0 Input│Historic Capex'!C75</f>
        <v>Buildings</v>
      </c>
      <c r="E75" s="23" t="str">
        <f>IF('2.0 Input│Historic Capex'!D75='3.2 Input│Other'!$A$54,'3.2 Input│Other'!$A$54,IF('2.0 Input│Historic Capex'!D75='3.2 Input│Other'!$A$56,'3.2 Input│Other'!$A$56,'3.2 Input│Other'!$A$55))</f>
        <v>Non-System</v>
      </c>
      <c r="F75" s="34">
        <f>IF($C75="Yes",'2.0 Input│Historic Capex'!M75*'3.2 Input│Other'!G$28,0)</f>
        <v>264596.2109375</v>
      </c>
      <c r="G75" s="34">
        <f>IF($C75="Yes",'2.0 Input│Historic Capex'!N75*'3.2 Input│Other'!H$28,0)</f>
        <v>0</v>
      </c>
      <c r="H75" s="34">
        <f>IF($C75="Yes",'2.0 Input│Historic Capex'!O75*'3.2 Input│Other'!I$28,0)</f>
        <v>0</v>
      </c>
      <c r="I75" s="34">
        <f>IF($C75="Yes",'2.0 Input│Historic Capex'!P75*'3.2 Input│Other'!J$28,0)</f>
        <v>0</v>
      </c>
      <c r="J75" s="34">
        <f>IF($C75="Yes",'2.0 Input│Historic Capex'!Q75*'3.2 Input│Other'!K$28,0)</f>
        <v>0</v>
      </c>
      <c r="K75" s="34">
        <f t="shared" si="0"/>
        <v>264596.2109375</v>
      </c>
      <c r="M75" s="48">
        <v>919.19279233866837</v>
      </c>
      <c r="N75" s="48" t="b">
        <v>1</v>
      </c>
    </row>
    <row r="76" spans="1:14">
      <c r="A76" s="34">
        <f>'2.0 Input│Historic Capex'!A76</f>
        <v>64</v>
      </c>
      <c r="B76" s="23" t="str">
        <f>'2.0 Input│Historic Capex'!B76</f>
        <v>Brooklyn guttering</v>
      </c>
      <c r="C76" s="8" t="str">
        <f>'2.0 Input│Historic Capex'!E76</f>
        <v>Yes</v>
      </c>
      <c r="D76" s="8" t="str">
        <f>'2.0 Input│Historic Capex'!C76</f>
        <v>Buildings</v>
      </c>
      <c r="E76" s="23" t="str">
        <f>IF('2.0 Input│Historic Capex'!D76='3.2 Input│Other'!$A$54,'3.2 Input│Other'!$A$54,IF('2.0 Input│Historic Capex'!D76='3.2 Input│Other'!$A$56,'3.2 Input│Other'!$A$56,'3.2 Input│Other'!$A$55))</f>
        <v>Non-System</v>
      </c>
      <c r="F76" s="34">
        <f>IF($C76="Yes",'2.0 Input│Historic Capex'!M76*'3.2 Input│Other'!G$28,0)</f>
        <v>0</v>
      </c>
      <c r="G76" s="34">
        <f>IF($C76="Yes",'2.0 Input│Historic Capex'!N76*'3.2 Input│Other'!H$28,0)</f>
        <v>41571.832859375012</v>
      </c>
      <c r="H76" s="34">
        <f>IF($C76="Yes",'2.0 Input│Historic Capex'!O76*'3.2 Input│Other'!I$28,0)</f>
        <v>0</v>
      </c>
      <c r="I76" s="34">
        <f>IF($C76="Yes",'2.0 Input│Historic Capex'!P76*'3.2 Input│Other'!J$28,0)</f>
        <v>0</v>
      </c>
      <c r="J76" s="34">
        <f>IF($C76="Yes",'2.0 Input│Historic Capex'!Q76*'3.2 Input│Other'!K$28,0)</f>
        <v>0</v>
      </c>
      <c r="K76" s="34">
        <f t="shared" si="0"/>
        <v>41571.832859375012</v>
      </c>
      <c r="M76" s="48">
        <v>0</v>
      </c>
      <c r="N76" s="48" t="b">
        <v>1</v>
      </c>
    </row>
    <row r="77" spans="1:14">
      <c r="A77" s="34">
        <f>'2.0 Input│Historic Capex'!A77</f>
        <v>65</v>
      </c>
      <c r="B77" s="23" t="str">
        <f>'2.0 Input│Historic Capex'!B77</f>
        <v>Wollert Control Room guttering</v>
      </c>
      <c r="C77" s="8" t="str">
        <f>'2.0 Input│Historic Capex'!E77</f>
        <v>Yes</v>
      </c>
      <c r="D77" s="8" t="str">
        <f>'2.0 Input│Historic Capex'!C77</f>
        <v>Buildings</v>
      </c>
      <c r="E77" s="23" t="str">
        <f>IF('2.0 Input│Historic Capex'!D77='3.2 Input│Other'!$A$54,'3.2 Input│Other'!$A$54,IF('2.0 Input│Historic Capex'!D77='3.2 Input│Other'!$A$56,'3.2 Input│Other'!$A$56,'3.2 Input│Other'!$A$55))</f>
        <v>Non-System</v>
      </c>
      <c r="F77" s="34">
        <f>IF($C77="Yes",'2.0 Input│Historic Capex'!M77*'3.2 Input│Other'!G$28,0)</f>
        <v>0</v>
      </c>
      <c r="G77" s="34">
        <f>IF($C77="Yes",'2.0 Input│Historic Capex'!N77*'3.2 Input│Other'!H$28,0)</f>
        <v>0</v>
      </c>
      <c r="H77" s="34">
        <f>IF($C77="Yes",'2.0 Input│Historic Capex'!O77*'3.2 Input│Other'!I$28,0)</f>
        <v>31683.361129980469</v>
      </c>
      <c r="I77" s="34">
        <f>IF($C77="Yes",'2.0 Input│Historic Capex'!P77*'3.2 Input│Other'!J$28,0)</f>
        <v>0</v>
      </c>
      <c r="J77" s="34">
        <f>IF($C77="Yes",'2.0 Input│Historic Capex'!Q77*'3.2 Input│Other'!K$28,0)</f>
        <v>0</v>
      </c>
      <c r="K77" s="34">
        <f t="shared" si="0"/>
        <v>31683.361129980469</v>
      </c>
      <c r="M77" s="48">
        <v>0</v>
      </c>
      <c r="N77" s="48" t="b">
        <v>1</v>
      </c>
    </row>
    <row r="78" spans="1:14">
      <c r="A78" s="34">
        <f>'2.0 Input│Historic Capex'!A78</f>
        <v>66</v>
      </c>
      <c r="B78" s="23" t="str">
        <f>'2.0 Input│Historic Capex'!B78</f>
        <v>Corporate IT</v>
      </c>
      <c r="C78" s="8" t="str">
        <f>'2.0 Input│Historic Capex'!E78</f>
        <v>Yes</v>
      </c>
      <c r="D78" s="8" t="str">
        <f>'2.0 Input│Historic Capex'!C78</f>
        <v>Other</v>
      </c>
      <c r="E78" s="23" t="str">
        <f>IF('2.0 Input│Historic Capex'!D78='3.2 Input│Other'!$A$54,'3.2 Input│Other'!$A$54,IF('2.0 Input│Historic Capex'!D78='3.2 Input│Other'!$A$56,'3.2 Input│Other'!$A$56,'3.2 Input│Other'!$A$55))</f>
        <v>Non-System</v>
      </c>
      <c r="F78" s="34">
        <f>IF($C78="Yes",'2.0 Input│Historic Capex'!M78*'3.2 Input│Other'!G$28,0)</f>
        <v>-1542163.7300671875</v>
      </c>
      <c r="G78" s="34">
        <f>IF($C78="Yes",'2.0 Input│Historic Capex'!N78*'3.2 Input│Other'!H$28,0)</f>
        <v>0</v>
      </c>
      <c r="H78" s="34">
        <f>IF($C78="Yes",'2.0 Input│Historic Capex'!O78*'3.2 Input│Other'!I$28,0)</f>
        <v>0</v>
      </c>
      <c r="I78" s="34">
        <f>IF($C78="Yes",'2.0 Input│Historic Capex'!P78*'3.2 Input│Other'!J$28,0)</f>
        <v>0</v>
      </c>
      <c r="J78" s="34">
        <f>IF($C78="Yes",'2.0 Input│Historic Capex'!Q78*'3.2 Input│Other'!K$28,0)</f>
        <v>0</v>
      </c>
      <c r="K78" s="34">
        <f t="shared" ref="K78:K137" si="1">SUM(F78:J78)</f>
        <v>-1542163.7300671875</v>
      </c>
      <c r="M78" s="48">
        <v>-5357.3926106551662</v>
      </c>
      <c r="N78" s="48" t="b">
        <v>1</v>
      </c>
    </row>
    <row r="79" spans="1:14">
      <c r="A79" s="34">
        <f>'2.0 Input│Historic Capex'!A79</f>
        <v>67</v>
      </c>
      <c r="B79" s="23" t="str">
        <f>'2.0 Input│Historic Capex'!B79</f>
        <v>Liquid management - Brooklyn</v>
      </c>
      <c r="C79" s="8" t="str">
        <f>'2.0 Input│Historic Capex'!E79</f>
        <v>Yes</v>
      </c>
      <c r="D79" s="8" t="str">
        <f>'2.0 Input│Historic Capex'!C79</f>
        <v>City Gates &amp; Field Regs</v>
      </c>
      <c r="E79" s="23" t="str">
        <f>IF('2.0 Input│Historic Capex'!D79='3.2 Input│Other'!$A$54,'3.2 Input│Other'!$A$54,IF('2.0 Input│Historic Capex'!D79='3.2 Input│Other'!$A$56,'3.2 Input│Other'!$A$56,'3.2 Input│Other'!$A$55))</f>
        <v>Replacement</v>
      </c>
      <c r="F79" s="34">
        <f>IF($C79="Yes",'2.0 Input│Historic Capex'!M79*'3.2 Input│Other'!G$28,0)</f>
        <v>0</v>
      </c>
      <c r="G79" s="34">
        <f>IF($C79="Yes",'2.0 Input│Historic Capex'!N79*'3.2 Input│Other'!H$28,0)</f>
        <v>0</v>
      </c>
      <c r="H79" s="34">
        <f>IF($C79="Yes",'2.0 Input│Historic Capex'!O79*'3.2 Input│Other'!I$28,0)</f>
        <v>347981.49721307808</v>
      </c>
      <c r="I79" s="34">
        <f>IF($C79="Yes",'2.0 Input│Historic Capex'!P79*'3.2 Input│Other'!J$28,0)</f>
        <v>0</v>
      </c>
      <c r="J79" s="34">
        <f>IF($C79="Yes",'2.0 Input│Historic Capex'!Q79*'3.2 Input│Other'!K$28,0)</f>
        <v>0</v>
      </c>
      <c r="K79" s="34">
        <f t="shared" si="1"/>
        <v>347981.49721307808</v>
      </c>
      <c r="M79" s="48">
        <v>0</v>
      </c>
      <c r="N79" s="48" t="b">
        <v>1</v>
      </c>
    </row>
    <row r="80" spans="1:14">
      <c r="A80" s="34">
        <f>'2.0 Input│Historic Capex'!A80</f>
        <v>68</v>
      </c>
      <c r="B80" s="23" t="str">
        <f>'2.0 Input│Historic Capex'!B80</f>
        <v>Liquid management - Gooding</v>
      </c>
      <c r="C80" s="8" t="str">
        <f>'2.0 Input│Historic Capex'!E80</f>
        <v>Yes</v>
      </c>
      <c r="D80" s="8" t="str">
        <f>'2.0 Input│Historic Capex'!C80</f>
        <v>City Gates &amp; Field Regs</v>
      </c>
      <c r="E80" s="23" t="str">
        <f>IF('2.0 Input│Historic Capex'!D80='3.2 Input│Other'!$A$54,'3.2 Input│Other'!$A$54,IF('2.0 Input│Historic Capex'!D80='3.2 Input│Other'!$A$56,'3.2 Input│Other'!$A$56,'3.2 Input│Other'!$A$55))</f>
        <v>Replacement</v>
      </c>
      <c r="F80" s="34">
        <f>IF($C80="Yes",'2.0 Input│Historic Capex'!M80*'3.2 Input│Other'!G$28,0)</f>
        <v>0</v>
      </c>
      <c r="G80" s="34">
        <f>IF($C80="Yes",'2.0 Input│Historic Capex'!N80*'3.2 Input│Other'!H$28,0)</f>
        <v>186327.85971625004</v>
      </c>
      <c r="H80" s="34">
        <f>IF($C80="Yes",'2.0 Input│Historic Capex'!O80*'3.2 Input│Other'!I$28,0)</f>
        <v>0</v>
      </c>
      <c r="I80" s="34">
        <f>IF($C80="Yes",'2.0 Input│Historic Capex'!P80*'3.2 Input│Other'!J$28,0)</f>
        <v>0</v>
      </c>
      <c r="J80" s="34">
        <f>IF($C80="Yes",'2.0 Input│Historic Capex'!Q80*'3.2 Input│Other'!K$28,0)</f>
        <v>0</v>
      </c>
      <c r="K80" s="34">
        <f t="shared" si="1"/>
        <v>186327.85971625004</v>
      </c>
      <c r="M80" s="48">
        <v>0</v>
      </c>
      <c r="N80" s="48" t="b">
        <v>1</v>
      </c>
    </row>
    <row r="81" spans="1:14">
      <c r="A81" s="34">
        <f>'2.0 Input│Historic Capex'!A81</f>
        <v>69</v>
      </c>
      <c r="B81" s="23" t="str">
        <f>'2.0 Input│Historic Capex'!B81</f>
        <v>Liquid management - Longford</v>
      </c>
      <c r="C81" s="8" t="str">
        <f>'2.0 Input│Historic Capex'!E81</f>
        <v>Yes</v>
      </c>
      <c r="D81" s="8" t="str">
        <f>'2.0 Input│Historic Capex'!C81</f>
        <v>City Gates &amp; Field Regs</v>
      </c>
      <c r="E81" s="23" t="str">
        <f>IF('2.0 Input│Historic Capex'!D81='3.2 Input│Other'!$A$54,'3.2 Input│Other'!$A$54,IF('2.0 Input│Historic Capex'!D81='3.2 Input│Other'!$A$56,'3.2 Input│Other'!$A$56,'3.2 Input│Other'!$A$55))</f>
        <v>Replacement</v>
      </c>
      <c r="F81" s="34">
        <f>IF($C81="Yes",'2.0 Input│Historic Capex'!M81*'3.2 Input│Other'!G$28,0)</f>
        <v>-27029.132812500004</v>
      </c>
      <c r="G81" s="34">
        <f>IF($C81="Yes",'2.0 Input│Historic Capex'!N81*'3.2 Input│Other'!H$28,0)</f>
        <v>0</v>
      </c>
      <c r="H81" s="34">
        <f>IF($C81="Yes",'2.0 Input│Historic Capex'!O81*'3.2 Input│Other'!I$28,0)</f>
        <v>0</v>
      </c>
      <c r="I81" s="34">
        <f>IF($C81="Yes",'2.0 Input│Historic Capex'!P81*'3.2 Input│Other'!J$28,0)</f>
        <v>0</v>
      </c>
      <c r="J81" s="34">
        <f>IF($C81="Yes",'2.0 Input│Historic Capex'!Q81*'3.2 Input│Other'!K$28,0)</f>
        <v>0</v>
      </c>
      <c r="K81" s="34">
        <f t="shared" si="1"/>
        <v>-27029.132812500004</v>
      </c>
      <c r="M81" s="48">
        <v>-93.897731854835001</v>
      </c>
      <c r="N81" s="48" t="b">
        <v>1</v>
      </c>
    </row>
    <row r="82" spans="1:14">
      <c r="A82" s="34">
        <f>'2.0 Input│Historic Capex'!A82</f>
        <v>70</v>
      </c>
      <c r="B82" s="23" t="str">
        <f>'2.0 Input│Historic Capex'!B82</f>
        <v>Liquid Management - Pakenham</v>
      </c>
      <c r="C82" s="8" t="str">
        <f>'2.0 Input│Historic Capex'!E82</f>
        <v>Yes</v>
      </c>
      <c r="D82" s="8" t="str">
        <f>'2.0 Input│Historic Capex'!C82</f>
        <v>City Gates &amp; Field Regs</v>
      </c>
      <c r="E82" s="23" t="str">
        <f>IF('2.0 Input│Historic Capex'!D82='3.2 Input│Other'!$A$54,'3.2 Input│Other'!$A$54,IF('2.0 Input│Historic Capex'!D82='3.2 Input│Other'!$A$56,'3.2 Input│Other'!$A$56,'3.2 Input│Other'!$A$55))</f>
        <v>Replacement</v>
      </c>
      <c r="F82" s="34">
        <f>IF($C82="Yes",'2.0 Input│Historic Capex'!M82*'3.2 Input│Other'!G$28,0)</f>
        <v>146901.00546874999</v>
      </c>
      <c r="G82" s="34">
        <f>IF($C82="Yes",'2.0 Input│Historic Capex'!N82*'3.2 Input│Other'!H$28,0)</f>
        <v>0</v>
      </c>
      <c r="H82" s="34">
        <f>IF($C82="Yes",'2.0 Input│Historic Capex'!O82*'3.2 Input│Other'!I$28,0)</f>
        <v>0</v>
      </c>
      <c r="I82" s="34">
        <f>IF($C82="Yes",'2.0 Input│Historic Capex'!P82*'3.2 Input│Other'!J$28,0)</f>
        <v>0</v>
      </c>
      <c r="J82" s="34">
        <f>IF($C82="Yes",'2.0 Input│Historic Capex'!Q82*'3.2 Input│Other'!K$28,0)</f>
        <v>0</v>
      </c>
      <c r="K82" s="34">
        <f t="shared" si="1"/>
        <v>146901.00546874999</v>
      </c>
      <c r="M82" s="48">
        <v>510.326073588687</v>
      </c>
      <c r="N82" s="48" t="b">
        <v>1</v>
      </c>
    </row>
    <row r="83" spans="1:14">
      <c r="A83" s="34">
        <f>'2.0 Input│Historic Capex'!A83</f>
        <v>71</v>
      </c>
      <c r="B83" s="23" t="str">
        <f>'2.0 Input│Historic Capex'!B83</f>
        <v>CP - Cathodic Protection Replacement</v>
      </c>
      <c r="C83" s="8" t="str">
        <f>'2.0 Input│Historic Capex'!E83</f>
        <v>Yes</v>
      </c>
      <c r="D83" s="8" t="str">
        <f>'2.0 Input│Historic Capex'!C83</f>
        <v>Pipelines</v>
      </c>
      <c r="E83" s="23" t="str">
        <f>IF('2.0 Input│Historic Capex'!D83='3.2 Input│Other'!$A$54,'3.2 Input│Other'!$A$54,IF('2.0 Input│Historic Capex'!D83='3.2 Input│Other'!$A$56,'3.2 Input│Other'!$A$56,'3.2 Input│Other'!$A$55))</f>
        <v>Replacement</v>
      </c>
      <c r="F83" s="34">
        <f>IF($C83="Yes",'2.0 Input│Historic Capex'!M83*'3.2 Input│Other'!G$28,0)</f>
        <v>113358.984375</v>
      </c>
      <c r="G83" s="34">
        <f>IF($C83="Yes",'2.0 Input│Historic Capex'!N83*'3.2 Input│Other'!H$28,0)</f>
        <v>208436.18604375003</v>
      </c>
      <c r="H83" s="34">
        <f>IF($C83="Yes",'2.0 Input│Historic Capex'!O83*'3.2 Input│Other'!I$28,0)</f>
        <v>211851.05102437502</v>
      </c>
      <c r="I83" s="34">
        <f>IF($C83="Yes",'2.0 Input│Historic Capex'!P83*'3.2 Input│Other'!J$28,0)</f>
        <v>214858.11637703929</v>
      </c>
      <c r="J83" s="34">
        <f>IF($C83="Yes",'2.0 Input│Historic Capex'!Q83*'3.2 Input│Other'!K$28,0)</f>
        <v>219453.62028278856</v>
      </c>
      <c r="K83" s="34">
        <f t="shared" si="1"/>
        <v>967957.95810295292</v>
      </c>
      <c r="M83" s="48">
        <v>393.80292338709114</v>
      </c>
      <c r="N83" s="48" t="b">
        <v>1</v>
      </c>
    </row>
    <row r="84" spans="1:14">
      <c r="A84" s="34">
        <f>'2.0 Input│Historic Capex'!A84</f>
        <v>72</v>
      </c>
      <c r="B84" s="23" t="str">
        <f>'2.0 Input│Historic Capex'!B84</f>
        <v>CP - Corrosion Protection Testing Equipment</v>
      </c>
      <c r="C84" s="8" t="str">
        <f>'2.0 Input│Historic Capex'!E84</f>
        <v>Yes</v>
      </c>
      <c r="D84" s="8" t="str">
        <f>'2.0 Input│Historic Capex'!C84</f>
        <v>Other</v>
      </c>
      <c r="E84" s="23" t="str">
        <f>IF('2.0 Input│Historic Capex'!D84='3.2 Input│Other'!$A$54,'3.2 Input│Other'!$A$54,IF('2.0 Input│Historic Capex'!D84='3.2 Input│Other'!$A$56,'3.2 Input│Other'!$A$56,'3.2 Input│Other'!$A$55))</f>
        <v>Replacement</v>
      </c>
      <c r="F84" s="34">
        <f>IF($C84="Yes",'2.0 Input│Historic Capex'!M84*'3.2 Input│Other'!G$28,0)</f>
        <v>10184.992187500002</v>
      </c>
      <c r="G84" s="34">
        <f>IF($C84="Yes",'2.0 Input│Historic Capex'!N84*'3.2 Input│Other'!H$28,0)</f>
        <v>10452.682509062503</v>
      </c>
      <c r="H84" s="34">
        <f>IF($C84="Yes",'2.0 Input│Historic Capex'!O84*'3.2 Input│Other'!I$28,0)</f>
        <v>10636.330718882811</v>
      </c>
      <c r="I84" s="34">
        <f>IF($C84="Yes",'2.0 Input│Historic Capex'!P84*'3.2 Input│Other'!J$28,0)</f>
        <v>10799.326587057491</v>
      </c>
      <c r="J84" s="34">
        <f>IF($C84="Yes",'2.0 Input│Historic Capex'!Q84*'3.2 Input│Other'!K$28,0)</f>
        <v>11042.838206951621</v>
      </c>
      <c r="K84" s="34">
        <f t="shared" si="1"/>
        <v>53116.170209454431</v>
      </c>
      <c r="M84" s="48">
        <v>35.382106854838639</v>
      </c>
      <c r="N84" s="48" t="b">
        <v>1</v>
      </c>
    </row>
    <row r="85" spans="1:14">
      <c r="A85" s="34">
        <f>'2.0 Input│Historic Capex'!A85</f>
        <v>73</v>
      </c>
      <c r="B85" s="23" t="str">
        <f>'2.0 Input│Historic Capex'!B85</f>
        <v>Pig Trap - A Branch Valve on Pipeline 108 to Newport Install(124)</v>
      </c>
      <c r="C85" s="8" t="str">
        <f>'2.0 Input│Historic Capex'!E85</f>
        <v>Yes</v>
      </c>
      <c r="D85" s="8" t="str">
        <f>'2.0 Input│Historic Capex'!C85</f>
        <v>Pipelines</v>
      </c>
      <c r="E85" s="23" t="str">
        <f>IF('2.0 Input│Historic Capex'!D85='3.2 Input│Other'!$A$54,'3.2 Input│Other'!$A$54,IF('2.0 Input│Historic Capex'!D85='3.2 Input│Other'!$A$56,'3.2 Input│Other'!$A$56,'3.2 Input│Other'!$A$55))</f>
        <v>Replacement</v>
      </c>
      <c r="F85" s="34">
        <f>IF($C85="Yes",'2.0 Input│Historic Capex'!M85*'3.2 Input│Other'!G$28,0)</f>
        <v>0</v>
      </c>
      <c r="G85" s="34">
        <f>IF($C85="Yes",'2.0 Input│Historic Capex'!N85*'3.2 Input│Other'!H$28,0)</f>
        <v>0</v>
      </c>
      <c r="H85" s="34">
        <f>IF($C85="Yes",'2.0 Input│Historic Capex'!O85*'3.2 Input│Other'!I$28,0)</f>
        <v>0</v>
      </c>
      <c r="I85" s="34">
        <f>IF($C85="Yes",'2.0 Input│Historic Capex'!P85*'3.2 Input│Other'!J$28,0)</f>
        <v>2718764.9954036092</v>
      </c>
      <c r="J85" s="34">
        <f>IF($C85="Yes",'2.0 Input│Historic Capex'!Q85*'3.2 Input│Other'!K$28,0)</f>
        <v>0</v>
      </c>
      <c r="K85" s="34">
        <f t="shared" si="1"/>
        <v>2718764.9954036092</v>
      </c>
      <c r="M85" s="48">
        <v>0</v>
      </c>
      <c r="N85" s="48" t="b">
        <v>1</v>
      </c>
    </row>
    <row r="86" spans="1:14">
      <c r="A86" s="34">
        <f>'2.0 Input│Historic Capex'!A86</f>
        <v>74</v>
      </c>
      <c r="B86" s="23" t="str">
        <f>'2.0 Input│Historic Capex'!B86</f>
        <v>Pig Trap - Dandenong to Princes Highway Pipeline Install (129)</v>
      </c>
      <c r="C86" s="8" t="str">
        <f>'2.0 Input│Historic Capex'!E86</f>
        <v>Yes</v>
      </c>
      <c r="D86" s="8" t="str">
        <f>'2.0 Input│Historic Capex'!C86</f>
        <v>City Gates &amp; Field Regs</v>
      </c>
      <c r="E86" s="23" t="str">
        <f>IF('2.0 Input│Historic Capex'!D86='3.2 Input│Other'!$A$54,'3.2 Input│Other'!$A$54,IF('2.0 Input│Historic Capex'!D86='3.2 Input│Other'!$A$56,'3.2 Input│Other'!$A$56,'3.2 Input│Other'!$A$55))</f>
        <v>Replacement</v>
      </c>
      <c r="F86" s="34">
        <f>IF($C86="Yes",'2.0 Input│Historic Capex'!M86*'3.2 Input│Other'!G$28,0)</f>
        <v>0</v>
      </c>
      <c r="G86" s="34">
        <f>IF($C86="Yes",'2.0 Input│Historic Capex'!N86*'3.2 Input│Other'!H$28,0)</f>
        <v>0</v>
      </c>
      <c r="H86" s="34">
        <f>IF($C86="Yes",'2.0 Input│Historic Capex'!O86*'3.2 Input│Other'!I$28,0)</f>
        <v>0</v>
      </c>
      <c r="I86" s="34">
        <f>IF($C86="Yes",'2.0 Input│Historic Capex'!P86*'3.2 Input│Other'!J$28,0)</f>
        <v>0</v>
      </c>
      <c r="J86" s="34">
        <f>IF($C86="Yes",'2.0 Input│Historic Capex'!Q86*'3.2 Input│Other'!K$28,0)</f>
        <v>667257.84285915887</v>
      </c>
      <c r="K86" s="34">
        <f t="shared" si="1"/>
        <v>667257.84285915887</v>
      </c>
      <c r="M86" s="48">
        <v>0</v>
      </c>
      <c r="N86" s="48" t="b">
        <v>1</v>
      </c>
    </row>
    <row r="87" spans="1:14">
      <c r="A87" s="34">
        <f>'2.0 Input│Historic Capex'!A87</f>
        <v>75</v>
      </c>
      <c r="B87" s="23" t="str">
        <f>'2.0 Input│Historic Capex'!B87</f>
        <v>Pig Trap - Laverton North to Laverton North Pipeline Install (162)</v>
      </c>
      <c r="C87" s="8" t="str">
        <f>'2.0 Input│Historic Capex'!E87</f>
        <v>Yes</v>
      </c>
      <c r="D87" s="8" t="str">
        <f>'2.0 Input│Historic Capex'!C87</f>
        <v>City Gates &amp; Field Regs</v>
      </c>
      <c r="E87" s="23" t="str">
        <f>IF('2.0 Input│Historic Capex'!D87='3.2 Input│Other'!$A$54,'3.2 Input│Other'!$A$54,IF('2.0 Input│Historic Capex'!D87='3.2 Input│Other'!$A$56,'3.2 Input│Other'!$A$56,'3.2 Input│Other'!$A$55))</f>
        <v>Replacement</v>
      </c>
      <c r="F87" s="34">
        <f>IF($C87="Yes",'2.0 Input│Historic Capex'!M87*'3.2 Input│Other'!G$28,0)</f>
        <v>0</v>
      </c>
      <c r="G87" s="34">
        <f>IF($C87="Yes",'2.0 Input│Historic Capex'!N87*'3.2 Input│Other'!H$28,0)</f>
        <v>0</v>
      </c>
      <c r="H87" s="34">
        <f>IF($C87="Yes",'2.0 Input│Historic Capex'!O87*'3.2 Input│Other'!I$28,0)</f>
        <v>0</v>
      </c>
      <c r="I87" s="34">
        <f>IF($C87="Yes",'2.0 Input│Historic Capex'!P87*'3.2 Input│Other'!J$28,0)</f>
        <v>990615.96633958153</v>
      </c>
      <c r="J87" s="34">
        <f>IF($C87="Yes",'2.0 Input│Historic Capex'!Q87*'3.2 Input│Other'!K$28,0)</f>
        <v>0</v>
      </c>
      <c r="K87" s="34">
        <f t="shared" si="1"/>
        <v>990615.96633958153</v>
      </c>
      <c r="M87" s="48">
        <v>0</v>
      </c>
      <c r="N87" s="48" t="b">
        <v>1</v>
      </c>
    </row>
    <row r="88" spans="1:14">
      <c r="A88" s="34">
        <f>'2.0 Input│Historic Capex'!A88</f>
        <v>76</v>
      </c>
      <c r="B88" s="23" t="str">
        <f>'2.0 Input│Historic Capex'!B88</f>
        <v>Pig Trap - Pakenham to Pakenham Pipeline Install (68)</v>
      </c>
      <c r="C88" s="8" t="str">
        <f>'2.0 Input│Historic Capex'!E88</f>
        <v>Yes</v>
      </c>
      <c r="D88" s="8" t="str">
        <f>'2.0 Input│Historic Capex'!C88</f>
        <v>City Gates &amp; Field Regs</v>
      </c>
      <c r="E88" s="23" t="str">
        <f>IF('2.0 Input│Historic Capex'!D88='3.2 Input│Other'!$A$54,'3.2 Input│Other'!$A$54,IF('2.0 Input│Historic Capex'!D88='3.2 Input│Other'!$A$56,'3.2 Input│Other'!$A$56,'3.2 Input│Other'!$A$55))</f>
        <v>Replacement</v>
      </c>
      <c r="F88" s="34">
        <f>IF($C88="Yes",'2.0 Input│Historic Capex'!M88*'3.2 Input│Other'!G$28,0)</f>
        <v>0</v>
      </c>
      <c r="G88" s="34">
        <f>IF($C88="Yes",'2.0 Input│Historic Capex'!N88*'3.2 Input│Other'!H$28,0)</f>
        <v>0</v>
      </c>
      <c r="H88" s="34">
        <f>IF($C88="Yes",'2.0 Input│Historic Capex'!O88*'3.2 Input│Other'!I$28,0)</f>
        <v>0</v>
      </c>
      <c r="I88" s="34">
        <f>IF($C88="Yes",'2.0 Input│Historic Capex'!P88*'3.2 Input│Other'!J$28,0)</f>
        <v>1119963.0579198354</v>
      </c>
      <c r="J88" s="34">
        <f>IF($C88="Yes",'2.0 Input│Historic Capex'!Q88*'3.2 Input│Other'!K$28,0)</f>
        <v>0</v>
      </c>
      <c r="K88" s="34">
        <f t="shared" si="1"/>
        <v>1119963.0579198354</v>
      </c>
      <c r="M88" s="48">
        <v>0</v>
      </c>
      <c r="N88" s="48" t="b">
        <v>1</v>
      </c>
    </row>
    <row r="89" spans="1:14">
      <c r="A89" s="34">
        <f>'2.0 Input│Historic Capex'!A89</f>
        <v>77</v>
      </c>
      <c r="B89" s="23" t="str">
        <f>'2.0 Input│Historic Capex'!B89</f>
        <v>Pigging Program (T1 Dandenong - Morwell)</v>
      </c>
      <c r="C89" s="8" t="str">
        <f>'2.0 Input│Historic Capex'!E89</f>
        <v>Yes</v>
      </c>
      <c r="D89" s="8" t="str">
        <f>'2.0 Input│Historic Capex'!C89</f>
        <v>Other</v>
      </c>
      <c r="E89" s="23" t="str">
        <f>IF('2.0 Input│Historic Capex'!D89='3.2 Input│Other'!$A$54,'3.2 Input│Other'!$A$54,IF('2.0 Input│Historic Capex'!D89='3.2 Input│Other'!$A$56,'3.2 Input│Other'!$A$56,'3.2 Input│Other'!$A$55))</f>
        <v>Replacement</v>
      </c>
      <c r="F89" s="34">
        <f>IF($C89="Yes",'2.0 Input│Historic Capex'!M89*'3.2 Input│Other'!G$28,0)</f>
        <v>0</v>
      </c>
      <c r="G89" s="34">
        <f>IF($C89="Yes",'2.0 Input│Historic Capex'!N89*'3.2 Input│Other'!H$28,0)</f>
        <v>0</v>
      </c>
      <c r="H89" s="34">
        <f>IF($C89="Yes",'2.0 Input│Historic Capex'!O89*'3.2 Input│Other'!I$28,0)</f>
        <v>0</v>
      </c>
      <c r="I89" s="34">
        <f>IF($C89="Yes",'2.0 Input│Historic Capex'!P89*'3.2 Input│Other'!J$28,0)</f>
        <v>0</v>
      </c>
      <c r="J89" s="34">
        <f>IF($C89="Yes",'2.0 Input│Historic Capex'!Q89*'3.2 Input│Other'!K$28,0)</f>
        <v>593207.15907214279</v>
      </c>
      <c r="K89" s="34">
        <f t="shared" si="1"/>
        <v>593207.15907214279</v>
      </c>
      <c r="M89" s="48">
        <v>0</v>
      </c>
      <c r="N89" s="48" t="b">
        <v>1</v>
      </c>
    </row>
    <row r="90" spans="1:14">
      <c r="A90" s="34">
        <f>'2.0 Input│Historic Capex'!A90</f>
        <v>78</v>
      </c>
      <c r="B90" s="23" t="str">
        <f>'2.0 Input│Historic Capex'!B90</f>
        <v>Pigging Program (T56 Brooklyn - Ballan)</v>
      </c>
      <c r="C90" s="8" t="str">
        <f>'2.0 Input│Historic Capex'!E90</f>
        <v>Yes</v>
      </c>
      <c r="D90" s="8" t="str">
        <f>'2.0 Input│Historic Capex'!C90</f>
        <v>Other</v>
      </c>
      <c r="E90" s="23" t="str">
        <f>IF('2.0 Input│Historic Capex'!D90='3.2 Input│Other'!$A$54,'3.2 Input│Other'!$A$54,IF('2.0 Input│Historic Capex'!D90='3.2 Input│Other'!$A$56,'3.2 Input│Other'!$A$56,'3.2 Input│Other'!$A$55))</f>
        <v>Replacement</v>
      </c>
      <c r="F90" s="34">
        <f>IF($C90="Yes",'2.0 Input│Historic Capex'!M90*'3.2 Input│Other'!G$28,0)</f>
        <v>0</v>
      </c>
      <c r="G90" s="34">
        <f>IF($C90="Yes",'2.0 Input│Historic Capex'!N90*'3.2 Input│Other'!H$28,0)</f>
        <v>0</v>
      </c>
      <c r="H90" s="34">
        <f>IF($C90="Yes",'2.0 Input│Historic Capex'!O90*'3.2 Input│Other'!I$28,0)</f>
        <v>0</v>
      </c>
      <c r="I90" s="34">
        <f>IF($C90="Yes",'2.0 Input│Historic Capex'!P90*'3.2 Input│Other'!J$28,0)</f>
        <v>467241.98895589076</v>
      </c>
      <c r="J90" s="34">
        <f>IF($C90="Yes",'2.0 Input│Historic Capex'!Q90*'3.2 Input│Other'!K$28,0)</f>
        <v>0</v>
      </c>
      <c r="K90" s="34">
        <f t="shared" si="1"/>
        <v>467241.98895589076</v>
      </c>
      <c r="M90" s="48">
        <v>0</v>
      </c>
      <c r="N90" s="48" t="b">
        <v>1</v>
      </c>
    </row>
    <row r="91" spans="1:14">
      <c r="A91" s="34">
        <f>'2.0 Input│Historic Capex'!A91</f>
        <v>79</v>
      </c>
      <c r="B91" s="23" t="str">
        <f>'2.0 Input│Historic Capex'!B91</f>
        <v>Pigging Program (T59 Euro - Kyabram)</v>
      </c>
      <c r="C91" s="8" t="str">
        <f>'2.0 Input│Historic Capex'!E91</f>
        <v>Yes</v>
      </c>
      <c r="D91" s="8" t="str">
        <f>'2.0 Input│Historic Capex'!C91</f>
        <v>Other</v>
      </c>
      <c r="E91" s="23" t="str">
        <f>IF('2.0 Input│Historic Capex'!D91='3.2 Input│Other'!$A$54,'3.2 Input│Other'!$A$54,IF('2.0 Input│Historic Capex'!D91='3.2 Input│Other'!$A$56,'3.2 Input│Other'!$A$56,'3.2 Input│Other'!$A$55))</f>
        <v>Replacement</v>
      </c>
      <c r="F91" s="34">
        <f>IF($C91="Yes",'2.0 Input│Historic Capex'!M91*'3.2 Input│Other'!G$28,0)</f>
        <v>0</v>
      </c>
      <c r="G91" s="34">
        <f>IF($C91="Yes",'2.0 Input│Historic Capex'!N91*'3.2 Input│Other'!H$28,0)</f>
        <v>0</v>
      </c>
      <c r="H91" s="34">
        <f>IF($C91="Yes",'2.0 Input│Historic Capex'!O91*'3.2 Input│Other'!I$28,0)</f>
        <v>0</v>
      </c>
      <c r="I91" s="34">
        <f>IF($C91="Yes",'2.0 Input│Historic Capex'!P91*'3.2 Input│Other'!J$28,0)</f>
        <v>433230.32126065198</v>
      </c>
      <c r="J91" s="34">
        <f>IF($C91="Yes",'2.0 Input│Historic Capex'!Q91*'3.2 Input│Other'!K$28,0)</f>
        <v>0</v>
      </c>
      <c r="K91" s="34">
        <f t="shared" si="1"/>
        <v>433230.32126065198</v>
      </c>
      <c r="M91" s="48">
        <v>0</v>
      </c>
      <c r="N91" s="48" t="b">
        <v>1</v>
      </c>
    </row>
    <row r="92" spans="1:14">
      <c r="A92" s="34">
        <f>'2.0 Input│Historic Capex'!A92</f>
        <v>80</v>
      </c>
      <c r="B92" s="23" t="str">
        <f>'2.0 Input│Historic Capex'!B92</f>
        <v>Pigging Program (T67 Guilford - Maryborough)</v>
      </c>
      <c r="C92" s="8" t="str">
        <f>'2.0 Input│Historic Capex'!E92</f>
        <v>Yes</v>
      </c>
      <c r="D92" s="8" t="str">
        <f>'2.0 Input│Historic Capex'!C92</f>
        <v>Other</v>
      </c>
      <c r="E92" s="23" t="str">
        <f>IF('2.0 Input│Historic Capex'!D92='3.2 Input│Other'!$A$54,'3.2 Input│Other'!$A$54,IF('2.0 Input│Historic Capex'!D92='3.2 Input│Other'!$A$56,'3.2 Input│Other'!$A$56,'3.2 Input│Other'!$A$55))</f>
        <v>Replacement</v>
      </c>
      <c r="F92" s="34">
        <f>IF($C92="Yes",'2.0 Input│Historic Capex'!M92*'3.2 Input│Other'!G$28,0)</f>
        <v>0</v>
      </c>
      <c r="G92" s="34">
        <f>IF($C92="Yes",'2.0 Input│Historic Capex'!N92*'3.2 Input│Other'!H$28,0)</f>
        <v>0</v>
      </c>
      <c r="H92" s="34">
        <f>IF($C92="Yes",'2.0 Input│Historic Capex'!O92*'3.2 Input│Other'!I$28,0)</f>
        <v>0</v>
      </c>
      <c r="I92" s="34">
        <f>IF($C92="Yes",'2.0 Input│Historic Capex'!P92*'3.2 Input│Other'!J$28,0)</f>
        <v>0</v>
      </c>
      <c r="J92" s="34">
        <f>IF($C92="Yes",'2.0 Input│Historic Capex'!Q92*'3.2 Input│Other'!K$28,0)</f>
        <v>242980.49935262642</v>
      </c>
      <c r="K92" s="34">
        <f t="shared" si="1"/>
        <v>242980.49935262642</v>
      </c>
      <c r="M92" s="48">
        <v>0</v>
      </c>
      <c r="N92" s="48" t="b">
        <v>1</v>
      </c>
    </row>
    <row r="93" spans="1:14">
      <c r="A93" s="34">
        <f>'2.0 Input│Historic Capex'!A93</f>
        <v>81</v>
      </c>
      <c r="B93" s="23" t="str">
        <f>'2.0 Input│Historic Capex'!B93</f>
        <v>Pigging Program (T74 Keon Park - Wollert)</v>
      </c>
      <c r="C93" s="8" t="str">
        <f>'2.0 Input│Historic Capex'!E93</f>
        <v>Yes</v>
      </c>
      <c r="D93" s="8" t="str">
        <f>'2.0 Input│Historic Capex'!C93</f>
        <v>Other</v>
      </c>
      <c r="E93" s="23" t="str">
        <f>IF('2.0 Input│Historic Capex'!D93='3.2 Input│Other'!$A$54,'3.2 Input│Other'!$A$54,IF('2.0 Input│Historic Capex'!D93='3.2 Input│Other'!$A$56,'3.2 Input│Other'!$A$56,'3.2 Input│Other'!$A$55))</f>
        <v>Replacement</v>
      </c>
      <c r="F93" s="34">
        <f>IF($C93="Yes",'2.0 Input│Historic Capex'!M93*'3.2 Input│Other'!G$28,0)</f>
        <v>471181.546875</v>
      </c>
      <c r="G93" s="34">
        <f>IF($C93="Yes",'2.0 Input│Historic Capex'!N93*'3.2 Input│Other'!H$28,0)</f>
        <v>0</v>
      </c>
      <c r="H93" s="34">
        <f>IF($C93="Yes",'2.0 Input│Historic Capex'!O93*'3.2 Input│Other'!I$28,0)</f>
        <v>0</v>
      </c>
      <c r="I93" s="34">
        <f>IF($C93="Yes",'2.0 Input│Historic Capex'!P93*'3.2 Input│Other'!J$28,0)</f>
        <v>0</v>
      </c>
      <c r="J93" s="34">
        <f>IF($C93="Yes",'2.0 Input│Historic Capex'!Q93*'3.2 Input│Other'!K$28,0)</f>
        <v>0</v>
      </c>
      <c r="K93" s="34">
        <f t="shared" si="1"/>
        <v>471181.546875</v>
      </c>
      <c r="M93" s="48">
        <v>1636.8589717741706</v>
      </c>
      <c r="N93" s="48" t="b">
        <v>1</v>
      </c>
    </row>
    <row r="94" spans="1:14">
      <c r="A94" s="34">
        <f>'2.0 Input│Historic Capex'!A94</f>
        <v>82</v>
      </c>
      <c r="B94" s="23" t="str">
        <f>'2.0 Input│Historic Capex'!B94</f>
        <v>Pigging Program (T92 Iona - Brooklyn)</v>
      </c>
      <c r="C94" s="8" t="str">
        <f>'2.0 Input│Historic Capex'!E94</f>
        <v>Yes</v>
      </c>
      <c r="D94" s="8" t="str">
        <f>'2.0 Input│Historic Capex'!C94</f>
        <v>Other</v>
      </c>
      <c r="E94" s="23" t="str">
        <f>IF('2.0 Input│Historic Capex'!D94='3.2 Input│Other'!$A$54,'3.2 Input│Other'!$A$54,IF('2.0 Input│Historic Capex'!D94='3.2 Input│Other'!$A$56,'3.2 Input│Other'!$A$56,'3.2 Input│Other'!$A$55))</f>
        <v>Replacement</v>
      </c>
      <c r="F94" s="34">
        <f>IF($C94="Yes",'2.0 Input│Historic Capex'!M94*'3.2 Input│Other'!G$28,0)</f>
        <v>0</v>
      </c>
      <c r="G94" s="34">
        <f>IF($C94="Yes",'2.0 Input│Historic Capex'!N94*'3.2 Input│Other'!H$28,0)</f>
        <v>0</v>
      </c>
      <c r="H94" s="34">
        <f>IF($C94="Yes",'2.0 Input│Historic Capex'!O94*'3.2 Input│Other'!I$28,0)</f>
        <v>0</v>
      </c>
      <c r="I94" s="34">
        <f>IF($C94="Yes",'2.0 Input│Historic Capex'!P94*'3.2 Input│Other'!J$28,0)</f>
        <v>628625.33858309535</v>
      </c>
      <c r="J94" s="34">
        <f>IF($C94="Yes",'2.0 Input│Historic Capex'!Q94*'3.2 Input│Other'!K$28,0)</f>
        <v>0</v>
      </c>
      <c r="K94" s="34">
        <f t="shared" si="1"/>
        <v>628625.33858309535</v>
      </c>
      <c r="M94" s="48">
        <v>0</v>
      </c>
      <c r="N94" s="48" t="b">
        <v>1</v>
      </c>
    </row>
    <row r="95" spans="1:14">
      <c r="A95" s="34">
        <f>'2.0 Input│Historic Capex'!A95</f>
        <v>83</v>
      </c>
      <c r="B95" s="23" t="str">
        <f>'2.0 Input│Historic Capex'!B95</f>
        <v>Pig Trap - Princes Highway to Regent Street Pipeline Install(36)</v>
      </c>
      <c r="C95" s="8" t="str">
        <f>'2.0 Input│Historic Capex'!E95</f>
        <v>Yes</v>
      </c>
      <c r="D95" s="8" t="str">
        <f>'2.0 Input│Historic Capex'!C95</f>
        <v>City Gates &amp; Field Regs</v>
      </c>
      <c r="E95" s="23" t="str">
        <f>IF('2.0 Input│Historic Capex'!D95='3.2 Input│Other'!$A$54,'3.2 Input│Other'!$A$54,IF('2.0 Input│Historic Capex'!D95='3.2 Input│Other'!$A$56,'3.2 Input│Other'!$A$56,'3.2 Input│Other'!$A$55))</f>
        <v>Replacement</v>
      </c>
      <c r="F95" s="34">
        <f>IF($C95="Yes",'2.0 Input│Historic Capex'!M95*'3.2 Input│Other'!G$28,0)</f>
        <v>0</v>
      </c>
      <c r="G95" s="34">
        <f>IF($C95="Yes",'2.0 Input│Historic Capex'!N95*'3.2 Input│Other'!H$28,0)</f>
        <v>0</v>
      </c>
      <c r="H95" s="34">
        <f>IF($C95="Yes",'2.0 Input│Historic Capex'!O95*'3.2 Input│Other'!I$28,0)</f>
        <v>0</v>
      </c>
      <c r="I95" s="34">
        <f>IF($C95="Yes",'2.0 Input│Historic Capex'!P95*'3.2 Input│Other'!J$28,0)</f>
        <v>0</v>
      </c>
      <c r="J95" s="34">
        <f>IF($C95="Yes",'2.0 Input│Historic Capex'!Q95*'3.2 Input│Other'!K$28,0)</f>
        <v>1419447.8909855194</v>
      </c>
      <c r="K95" s="34">
        <f t="shared" si="1"/>
        <v>1419447.8909855194</v>
      </c>
      <c r="M95" s="48">
        <v>0</v>
      </c>
      <c r="N95" s="48" t="b">
        <v>1</v>
      </c>
    </row>
    <row r="96" spans="1:14">
      <c r="A96" s="34">
        <f>'2.0 Input│Historic Capex'!A96</f>
        <v>84</v>
      </c>
      <c r="B96" s="23" t="str">
        <f>'2.0 Input│Historic Capex'!B96</f>
        <v>Pig Trap - Somerton to Somerton Pipeline Install (238)</v>
      </c>
      <c r="C96" s="8" t="str">
        <f>'2.0 Input│Historic Capex'!E96</f>
        <v>Yes</v>
      </c>
      <c r="D96" s="8" t="str">
        <f>'2.0 Input│Historic Capex'!C96</f>
        <v>City Gates &amp; Field Regs</v>
      </c>
      <c r="E96" s="23" t="str">
        <f>IF('2.0 Input│Historic Capex'!D96='3.2 Input│Other'!$A$54,'3.2 Input│Other'!$A$54,IF('2.0 Input│Historic Capex'!D96='3.2 Input│Other'!$A$56,'3.2 Input│Other'!$A$56,'3.2 Input│Other'!$A$55))</f>
        <v>Replacement</v>
      </c>
      <c r="F96" s="34">
        <f>IF($C96="Yes",'2.0 Input│Historic Capex'!M96*'3.2 Input│Other'!G$28,0)</f>
        <v>0</v>
      </c>
      <c r="G96" s="34">
        <f>IF($C96="Yes",'2.0 Input│Historic Capex'!N96*'3.2 Input│Other'!H$28,0)</f>
        <v>0</v>
      </c>
      <c r="H96" s="34">
        <f>IF($C96="Yes",'2.0 Input│Historic Capex'!O96*'3.2 Input│Other'!I$28,0)</f>
        <v>1168017.1621708006</v>
      </c>
      <c r="I96" s="34">
        <f>IF($C96="Yes",'2.0 Input│Historic Capex'!P96*'3.2 Input│Other'!J$28,0)</f>
        <v>0</v>
      </c>
      <c r="J96" s="34">
        <f>IF($C96="Yes",'2.0 Input│Historic Capex'!Q96*'3.2 Input│Other'!K$28,0)</f>
        <v>0</v>
      </c>
      <c r="K96" s="34">
        <f t="shared" si="1"/>
        <v>1168017.1621708006</v>
      </c>
      <c r="M96" s="48">
        <v>0</v>
      </c>
      <c r="N96" s="48" t="b">
        <v>1</v>
      </c>
    </row>
    <row r="97" spans="1:14">
      <c r="A97" s="34">
        <f>'2.0 Input│Historic Capex'!A97</f>
        <v>85</v>
      </c>
      <c r="B97" s="23" t="str">
        <f>'2.0 Input│Historic Capex'!B97</f>
        <v>Pig Trap - Tyers to Maryvale Pipeline Install (67)</v>
      </c>
      <c r="C97" s="8" t="str">
        <f>'2.0 Input│Historic Capex'!E97</f>
        <v>Yes</v>
      </c>
      <c r="D97" s="8" t="str">
        <f>'2.0 Input│Historic Capex'!C97</f>
        <v>City Gates &amp; Field Regs</v>
      </c>
      <c r="E97" s="23" t="str">
        <f>IF('2.0 Input│Historic Capex'!D97='3.2 Input│Other'!$A$54,'3.2 Input│Other'!$A$54,IF('2.0 Input│Historic Capex'!D97='3.2 Input│Other'!$A$56,'3.2 Input│Other'!$A$56,'3.2 Input│Other'!$A$55))</f>
        <v>Replacement</v>
      </c>
      <c r="F97" s="34">
        <f>IF($C97="Yes",'2.0 Input│Historic Capex'!M97*'3.2 Input│Other'!G$28,0)</f>
        <v>0</v>
      </c>
      <c r="G97" s="34">
        <f>IF($C97="Yes",'2.0 Input│Historic Capex'!N97*'3.2 Input│Other'!H$28,0)</f>
        <v>0</v>
      </c>
      <c r="H97" s="34">
        <f>IF($C97="Yes",'2.0 Input│Historic Capex'!O97*'3.2 Input│Other'!I$28,0)</f>
        <v>0</v>
      </c>
      <c r="I97" s="34">
        <f>IF($C97="Yes",'2.0 Input│Historic Capex'!P97*'3.2 Input│Other'!J$28,0)</f>
        <v>0</v>
      </c>
      <c r="J97" s="34">
        <f>IF($C97="Yes",'2.0 Input│Historic Capex'!Q97*'3.2 Input│Other'!K$28,0)</f>
        <v>872386.68367073557</v>
      </c>
      <c r="K97" s="34">
        <f t="shared" si="1"/>
        <v>872386.68367073557</v>
      </c>
      <c r="M97" s="48">
        <v>0</v>
      </c>
      <c r="N97" s="48" t="b">
        <v>1</v>
      </c>
    </row>
    <row r="98" spans="1:14">
      <c r="A98" s="34">
        <f>'2.0 Input│Historic Capex'!A98</f>
        <v>86</v>
      </c>
      <c r="B98" s="23" t="str">
        <f>'2.0 Input│Historic Capex'!B98</f>
        <v>Exposed pipe coating refurbishment</v>
      </c>
      <c r="C98" s="8" t="str">
        <f>'2.0 Input│Historic Capex'!E98</f>
        <v>Yes</v>
      </c>
      <c r="D98" s="8" t="str">
        <f>'2.0 Input│Historic Capex'!C98</f>
        <v>Pipelines</v>
      </c>
      <c r="E98" s="23" t="str">
        <f>IF('2.0 Input│Historic Capex'!D98='3.2 Input│Other'!$A$54,'3.2 Input│Other'!$A$54,IF('2.0 Input│Historic Capex'!D98='3.2 Input│Other'!$A$56,'3.2 Input│Other'!$A$56,'3.2 Input│Other'!$A$55))</f>
        <v>Replacement</v>
      </c>
      <c r="F98" s="34">
        <f>IF($C98="Yes",'2.0 Input│Historic Capex'!M98*'3.2 Input│Other'!G$28,0)</f>
        <v>391300.04636548914</v>
      </c>
      <c r="G98" s="34">
        <f>IF($C98="Yes",'2.0 Input│Historic Capex'!N98*'3.2 Input│Other'!H$28,0)</f>
        <v>692457.03686582891</v>
      </c>
      <c r="H98" s="34">
        <f>IF($C98="Yes",'2.0 Input│Historic Capex'!O98*'3.2 Input│Other'!I$28,0)</f>
        <v>476478.84885827958</v>
      </c>
      <c r="I98" s="34">
        <f>IF($C98="Yes",'2.0 Input│Historic Capex'!P98*'3.2 Input│Other'!J$28,0)</f>
        <v>354425.54649861075</v>
      </c>
      <c r="J98" s="34">
        <f>IF($C98="Yes",'2.0 Input│Historic Capex'!Q98*'3.2 Input│Other'!K$28,0)</f>
        <v>516012.50307240791</v>
      </c>
      <c r="K98" s="34">
        <f t="shared" si="1"/>
        <v>2430673.9816606166</v>
      </c>
      <c r="M98" s="48">
        <v>1359.3549997808295</v>
      </c>
      <c r="N98" s="48" t="b">
        <v>1</v>
      </c>
    </row>
    <row r="99" spans="1:14">
      <c r="A99" s="34">
        <f>'2.0 Input│Historic Capex'!A99</f>
        <v>87</v>
      </c>
      <c r="B99" s="23" t="str">
        <f>'2.0 Input│Historic Capex'!B99</f>
        <v>BCS Safety and Process Control System and RTU Upgrade</v>
      </c>
      <c r="C99" s="8" t="str">
        <f>'2.0 Input│Historic Capex'!E99</f>
        <v>Yes</v>
      </c>
      <c r="D99" s="8" t="str">
        <f>'2.0 Input│Historic Capex'!C99</f>
        <v>Compressors</v>
      </c>
      <c r="E99" s="23" t="str">
        <f>IF('2.0 Input│Historic Capex'!D99='3.2 Input│Other'!$A$54,'3.2 Input│Other'!$A$54,IF('2.0 Input│Historic Capex'!D99='3.2 Input│Other'!$A$56,'3.2 Input│Other'!$A$56,'3.2 Input│Other'!$A$55))</f>
        <v>Replacement</v>
      </c>
      <c r="F99" s="34">
        <f>IF($C99="Yes",'2.0 Input│Historic Capex'!M99*'3.2 Input│Other'!G$28,0)</f>
        <v>-10341.500000000009</v>
      </c>
      <c r="G99" s="34">
        <f>IF($C99="Yes",'2.0 Input│Historic Capex'!N99*'3.2 Input│Other'!H$28,0)</f>
        <v>0</v>
      </c>
      <c r="H99" s="34">
        <f>IF($C99="Yes",'2.0 Input│Historic Capex'!O99*'3.2 Input│Other'!I$28,0)</f>
        <v>0</v>
      </c>
      <c r="I99" s="34">
        <f>IF($C99="Yes",'2.0 Input│Historic Capex'!P99*'3.2 Input│Other'!J$28,0)</f>
        <v>0</v>
      </c>
      <c r="J99" s="34">
        <f>IF($C99="Yes",'2.0 Input│Historic Capex'!Q99*'3.2 Input│Other'!K$28,0)</f>
        <v>0</v>
      </c>
      <c r="K99" s="34">
        <f t="shared" si="1"/>
        <v>-10341.500000000009</v>
      </c>
      <c r="M99" s="48">
        <v>-35.925806451612516</v>
      </c>
      <c r="N99" s="48" t="b">
        <v>1</v>
      </c>
    </row>
    <row r="100" spans="1:14">
      <c r="A100" s="34">
        <f>'2.0 Input│Historic Capex'!A100</f>
        <v>88</v>
      </c>
      <c r="B100" s="23" t="str">
        <f>'2.0 Input│Historic Capex'!B100</f>
        <v>CS Type B compliance upgrade</v>
      </c>
      <c r="C100" s="8" t="str">
        <f>'2.0 Input│Historic Capex'!E100</f>
        <v>Yes</v>
      </c>
      <c r="D100" s="8" t="str">
        <f>'2.0 Input│Historic Capex'!C100</f>
        <v>Compressors</v>
      </c>
      <c r="E100" s="23" t="str">
        <f>IF('2.0 Input│Historic Capex'!D100='3.2 Input│Other'!$A$54,'3.2 Input│Other'!$A$54,IF('2.0 Input│Historic Capex'!D100='3.2 Input│Other'!$A$56,'3.2 Input│Other'!$A$56,'3.2 Input│Other'!$A$55))</f>
        <v>Replacement</v>
      </c>
      <c r="F100" s="34">
        <f>IF($C100="Yes",'2.0 Input│Historic Capex'!M100*'3.2 Input│Other'!G$28,0)</f>
        <v>870434.09375</v>
      </c>
      <c r="G100" s="34">
        <f>IF($C100="Yes",'2.0 Input│Historic Capex'!N100*'3.2 Input│Other'!H$28,0)</f>
        <v>0</v>
      </c>
      <c r="H100" s="34">
        <f>IF($C100="Yes",'2.0 Input│Historic Capex'!O100*'3.2 Input│Other'!I$28,0)</f>
        <v>0</v>
      </c>
      <c r="I100" s="34">
        <f>IF($C100="Yes",'2.0 Input│Historic Capex'!P100*'3.2 Input│Other'!J$28,0)</f>
        <v>0</v>
      </c>
      <c r="J100" s="34">
        <f>IF($C100="Yes",'2.0 Input│Historic Capex'!Q100*'3.2 Input│Other'!K$28,0)</f>
        <v>0</v>
      </c>
      <c r="K100" s="34">
        <f t="shared" si="1"/>
        <v>870434.09375</v>
      </c>
      <c r="M100" s="48">
        <v>3023.8405241933651</v>
      </c>
      <c r="N100" s="48" t="b">
        <v>1</v>
      </c>
    </row>
    <row r="101" spans="1:14">
      <c r="A101" s="34">
        <f>'2.0 Input│Historic Capex'!A101</f>
        <v>89</v>
      </c>
      <c r="B101" s="23" t="str">
        <f>'2.0 Input│Historic Capex'!B101</f>
        <v>GCS GEA Fuel Gas Upgrade</v>
      </c>
      <c r="C101" s="8" t="str">
        <f>'2.0 Input│Historic Capex'!E101</f>
        <v>Yes</v>
      </c>
      <c r="D101" s="8" t="str">
        <f>'2.0 Input│Historic Capex'!C101</f>
        <v>Compressors</v>
      </c>
      <c r="E101" s="23" t="str">
        <f>IF('2.0 Input│Historic Capex'!D101='3.2 Input│Other'!$A$54,'3.2 Input│Other'!$A$54,IF('2.0 Input│Historic Capex'!D101='3.2 Input│Other'!$A$56,'3.2 Input│Other'!$A$56,'3.2 Input│Other'!$A$55))</f>
        <v>Replacement</v>
      </c>
      <c r="F101" s="34">
        <f>IF($C101="Yes",'2.0 Input│Historic Capex'!M101*'3.2 Input│Other'!G$28,0)</f>
        <v>50886.702343749996</v>
      </c>
      <c r="G101" s="34">
        <f>IF($C101="Yes",'2.0 Input│Historic Capex'!N101*'3.2 Input│Other'!H$28,0)</f>
        <v>0</v>
      </c>
      <c r="H101" s="34">
        <f>IF($C101="Yes",'2.0 Input│Historic Capex'!O101*'3.2 Input│Other'!I$28,0)</f>
        <v>0</v>
      </c>
      <c r="I101" s="34">
        <f>IF($C101="Yes",'2.0 Input│Historic Capex'!P101*'3.2 Input│Other'!J$28,0)</f>
        <v>0</v>
      </c>
      <c r="J101" s="34">
        <f>IF($C101="Yes",'2.0 Input│Historic Capex'!Q101*'3.2 Input│Other'!K$28,0)</f>
        <v>0</v>
      </c>
      <c r="K101" s="34">
        <f t="shared" si="1"/>
        <v>50886.702343749996</v>
      </c>
      <c r="M101" s="48">
        <v>176.77762600805727</v>
      </c>
      <c r="N101" s="48" t="b">
        <v>1</v>
      </c>
    </row>
    <row r="102" spans="1:14">
      <c r="A102" s="34">
        <f>'2.0 Input│Historic Capex'!A102</f>
        <v>90</v>
      </c>
      <c r="B102" s="23" t="str">
        <f>'2.0 Input│Historic Capex'!B102</f>
        <v>GCS Units 1,2,3&amp;4 Suction/Discharge Actuated Valve Replacement</v>
      </c>
      <c r="C102" s="8" t="str">
        <f>'2.0 Input│Historic Capex'!E102</f>
        <v>Yes</v>
      </c>
      <c r="D102" s="8" t="str">
        <f>'2.0 Input│Historic Capex'!C102</f>
        <v>Compressors</v>
      </c>
      <c r="E102" s="23" t="str">
        <f>IF('2.0 Input│Historic Capex'!D102='3.2 Input│Other'!$A$54,'3.2 Input│Other'!$A$54,IF('2.0 Input│Historic Capex'!D102='3.2 Input│Other'!$A$56,'3.2 Input│Other'!$A$56,'3.2 Input│Other'!$A$55))</f>
        <v>Replacement</v>
      </c>
      <c r="F102" s="34">
        <f>IF($C102="Yes",'2.0 Input│Historic Capex'!M102*'3.2 Input│Other'!G$28,0)</f>
        <v>865135.78125</v>
      </c>
      <c r="G102" s="34">
        <f>IF($C102="Yes",'2.0 Input│Historic Capex'!N102*'3.2 Input│Other'!H$28,0)</f>
        <v>0</v>
      </c>
      <c r="H102" s="34">
        <f>IF($C102="Yes",'2.0 Input│Historic Capex'!O102*'3.2 Input│Other'!I$28,0)</f>
        <v>0</v>
      </c>
      <c r="I102" s="34">
        <f>IF($C102="Yes",'2.0 Input│Historic Capex'!P102*'3.2 Input│Other'!J$28,0)</f>
        <v>0</v>
      </c>
      <c r="J102" s="34">
        <f>IF($C102="Yes",'2.0 Input│Historic Capex'!Q102*'3.2 Input│Other'!K$28,0)</f>
        <v>0</v>
      </c>
      <c r="K102" s="34">
        <f t="shared" si="1"/>
        <v>865135.78125</v>
      </c>
      <c r="M102" s="48">
        <v>3005.4344758063089</v>
      </c>
      <c r="N102" s="48" t="b">
        <v>1</v>
      </c>
    </row>
    <row r="103" spans="1:14">
      <c r="A103" s="34">
        <f>'2.0 Input│Historic Capex'!A103</f>
        <v>91</v>
      </c>
      <c r="B103" s="23" t="str">
        <f>'2.0 Input│Historic Capex'!B103</f>
        <v>Mothball WCS station 'A'</v>
      </c>
      <c r="C103" s="8" t="str">
        <f>'2.0 Input│Historic Capex'!E103</f>
        <v>Yes</v>
      </c>
      <c r="D103" s="8" t="str">
        <f>'2.0 Input│Historic Capex'!C103</f>
        <v>Compressors</v>
      </c>
      <c r="E103" s="23" t="str">
        <f>IF('2.0 Input│Historic Capex'!D103='3.2 Input│Other'!$A$54,'3.2 Input│Other'!$A$54,IF('2.0 Input│Historic Capex'!D103='3.2 Input│Other'!$A$56,'3.2 Input│Other'!$A$56,'3.2 Input│Other'!$A$55))</f>
        <v>Replacement</v>
      </c>
      <c r="F103" s="34">
        <f>IF($C103="Yes",'2.0 Input│Historic Capex'!M103*'3.2 Input│Other'!G$28,0)</f>
        <v>0</v>
      </c>
      <c r="G103" s="34">
        <f>IF($C103="Yes",'2.0 Input│Historic Capex'!N103*'3.2 Input│Other'!H$28,0)</f>
        <v>0</v>
      </c>
      <c r="H103" s="34">
        <f>IF($C103="Yes",'2.0 Input│Historic Capex'!O103*'3.2 Input│Other'!I$28,0)</f>
        <v>0</v>
      </c>
      <c r="I103" s="34">
        <f>IF($C103="Yes",'2.0 Input│Historic Capex'!P103*'3.2 Input│Other'!J$28,0)</f>
        <v>0</v>
      </c>
      <c r="J103" s="34">
        <f>IF($C103="Yes",'2.0 Input│Historic Capex'!Q103*'3.2 Input│Other'!K$28,0)</f>
        <v>455034.48271363741</v>
      </c>
      <c r="K103" s="34">
        <f t="shared" si="1"/>
        <v>455034.48271363741</v>
      </c>
      <c r="M103" s="48">
        <v>0</v>
      </c>
      <c r="N103" s="48" t="b">
        <v>1</v>
      </c>
    </row>
    <row r="104" spans="1:14">
      <c r="A104" s="34">
        <f>'2.0 Input│Historic Capex'!A104</f>
        <v>92</v>
      </c>
      <c r="B104" s="23" t="str">
        <f>'2.0 Input│Historic Capex'!B104</f>
        <v>Regulator Upgrade - Lara pneumatic control system upgrade</v>
      </c>
      <c r="C104" s="8" t="str">
        <f>'2.0 Input│Historic Capex'!E104</f>
        <v>Yes</v>
      </c>
      <c r="D104" s="8" t="str">
        <f>'2.0 Input│Historic Capex'!C104</f>
        <v>City Gates &amp; Field Regs</v>
      </c>
      <c r="E104" s="23" t="str">
        <f>IF('2.0 Input│Historic Capex'!D104='3.2 Input│Other'!$A$54,'3.2 Input│Other'!$A$54,IF('2.0 Input│Historic Capex'!D104='3.2 Input│Other'!$A$56,'3.2 Input│Other'!$A$56,'3.2 Input│Other'!$A$55))</f>
        <v>Replacement</v>
      </c>
      <c r="F104" s="34">
        <f>IF($C104="Yes",'2.0 Input│Historic Capex'!M104*'3.2 Input│Other'!G$28,0)</f>
        <v>204022.30348699767</v>
      </c>
      <c r="G104" s="34">
        <f>IF($C104="Yes",'2.0 Input│Historic Capex'!N104*'3.2 Input│Other'!H$28,0)</f>
        <v>233821.56230178787</v>
      </c>
      <c r="H104" s="34">
        <f>IF($C104="Yes",'2.0 Input│Historic Capex'!O104*'3.2 Input│Other'!I$28,0)</f>
        <v>0</v>
      </c>
      <c r="I104" s="34">
        <f>IF($C104="Yes",'2.0 Input│Historic Capex'!P104*'3.2 Input│Other'!J$28,0)</f>
        <v>0</v>
      </c>
      <c r="J104" s="34">
        <f>IF($C104="Yes",'2.0 Input│Historic Capex'!Q104*'3.2 Input│Other'!K$28,0)</f>
        <v>0</v>
      </c>
      <c r="K104" s="34">
        <f t="shared" si="1"/>
        <v>437843.86578878551</v>
      </c>
      <c r="M104" s="48">
        <v>708.76234461984131</v>
      </c>
      <c r="N104" s="48" t="b">
        <v>1</v>
      </c>
    </row>
    <row r="105" spans="1:14">
      <c r="A105" s="34">
        <f>'2.0 Input│Historic Capex'!A105</f>
        <v>93</v>
      </c>
      <c r="B105" s="23" t="str">
        <f>'2.0 Input│Historic Capex'!B105</f>
        <v>Security - High Risk sites security upgrade</v>
      </c>
      <c r="C105" s="8" t="str">
        <f>'2.0 Input│Historic Capex'!E105</f>
        <v>Yes</v>
      </c>
      <c r="D105" s="8" t="str">
        <f>'2.0 Input│Historic Capex'!C105</f>
        <v>Other</v>
      </c>
      <c r="E105" s="23" t="str">
        <f>IF('2.0 Input│Historic Capex'!D105='3.2 Input│Other'!$A$54,'3.2 Input│Other'!$A$54,IF('2.0 Input│Historic Capex'!D105='3.2 Input│Other'!$A$56,'3.2 Input│Other'!$A$56,'3.2 Input│Other'!$A$55))</f>
        <v>Replacement</v>
      </c>
      <c r="F105" s="34">
        <f>IF($C105="Yes",'2.0 Input│Historic Capex'!M105*'3.2 Input│Other'!G$28,0)</f>
        <v>663660.3942458909</v>
      </c>
      <c r="G105" s="34">
        <f>IF($C105="Yes",'2.0 Input│Historic Capex'!N105*'3.2 Input│Other'!H$28,0)</f>
        <v>0</v>
      </c>
      <c r="H105" s="34">
        <f>IF($C105="Yes",'2.0 Input│Historic Capex'!O105*'3.2 Input│Other'!I$28,0)</f>
        <v>1069029.7420034292</v>
      </c>
      <c r="I105" s="34">
        <f>IF($C105="Yes",'2.0 Input│Historic Capex'!P105*'3.2 Input│Other'!J$28,0)</f>
        <v>776042.45822859986</v>
      </c>
      <c r="J105" s="34">
        <f>IF($C105="Yes",'2.0 Input│Historic Capex'!Q105*'3.2 Input│Other'!K$28,0)</f>
        <v>0</v>
      </c>
      <c r="K105" s="34">
        <f t="shared" si="1"/>
        <v>2508732.5944779199</v>
      </c>
      <c r="M105" s="48">
        <v>2305.5199800104601</v>
      </c>
      <c r="N105" s="48" t="b">
        <v>1</v>
      </c>
    </row>
    <row r="106" spans="1:14">
      <c r="A106" s="34">
        <f>'2.0 Input│Historic Capex'!A106</f>
        <v>94</v>
      </c>
      <c r="B106" s="23" t="str">
        <f>'2.0 Input│Historic Capex'!B106</f>
        <v>Security - Small Site Facilities Fencing Upgrade</v>
      </c>
      <c r="C106" s="8" t="str">
        <f>'2.0 Input│Historic Capex'!E106</f>
        <v>Yes</v>
      </c>
      <c r="D106" s="8" t="str">
        <f>'2.0 Input│Historic Capex'!C106</f>
        <v>Other</v>
      </c>
      <c r="E106" s="23" t="str">
        <f>IF('2.0 Input│Historic Capex'!D106='3.2 Input│Other'!$A$54,'3.2 Input│Other'!$A$54,IF('2.0 Input│Historic Capex'!D106='3.2 Input│Other'!$A$56,'3.2 Input│Other'!$A$56,'3.2 Input│Other'!$A$55))</f>
        <v>Replacement</v>
      </c>
      <c r="F106" s="34">
        <f>IF($C106="Yes",'2.0 Input│Historic Capex'!M106*'3.2 Input│Other'!G$28,0)</f>
        <v>0</v>
      </c>
      <c r="G106" s="34">
        <f>IF($C106="Yes",'2.0 Input│Historic Capex'!N106*'3.2 Input│Other'!H$28,0)</f>
        <v>78324.676199218768</v>
      </c>
      <c r="H106" s="34">
        <f>IF($C106="Yes",'2.0 Input│Historic Capex'!O106*'3.2 Input│Other'!I$28,0)</f>
        <v>79704.188282812494</v>
      </c>
      <c r="I106" s="34">
        <f>IF($C106="Yes",'2.0 Input│Historic Capex'!P106*'3.2 Input│Other'!J$28,0)</f>
        <v>80916.542329756878</v>
      </c>
      <c r="J106" s="34">
        <f>IF($C106="Yes",'2.0 Input│Historic Capex'!Q106*'3.2 Input│Other'!K$28,0)</f>
        <v>82759.82115719674</v>
      </c>
      <c r="K106" s="34">
        <f t="shared" si="1"/>
        <v>321705.22796898487</v>
      </c>
      <c r="M106" s="48">
        <v>0</v>
      </c>
      <c r="N106" s="48" t="b">
        <v>1</v>
      </c>
    </row>
    <row r="107" spans="1:14">
      <c r="A107" s="34">
        <f>'2.0 Input│Historic Capex'!A107</f>
        <v>95</v>
      </c>
      <c r="B107" s="23" t="str">
        <f>'2.0 Input│Historic Capex'!B107</f>
        <v>Zonal Chromatograph Bottle Regulator Panels Upgrades</v>
      </c>
      <c r="C107" s="8" t="str">
        <f>'2.0 Input│Historic Capex'!E107</f>
        <v>Yes</v>
      </c>
      <c r="D107" s="8" t="str">
        <f>'2.0 Input│Historic Capex'!C107</f>
        <v>Gas Quality</v>
      </c>
      <c r="E107" s="23" t="str">
        <f>IF('2.0 Input│Historic Capex'!D107='3.2 Input│Other'!$A$54,'3.2 Input│Other'!$A$54,IF('2.0 Input│Historic Capex'!D107='3.2 Input│Other'!$A$56,'3.2 Input│Other'!$A$56,'3.2 Input│Other'!$A$55))</f>
        <v>Replacement</v>
      </c>
      <c r="F107" s="34">
        <f>IF($C107="Yes",'2.0 Input│Historic Capex'!M107*'3.2 Input│Other'!G$28,0)</f>
        <v>29801.728124999998</v>
      </c>
      <c r="G107" s="34">
        <f>IF($C107="Yes",'2.0 Input│Historic Capex'!N107*'3.2 Input│Other'!H$28,0)</f>
        <v>0</v>
      </c>
      <c r="H107" s="34">
        <f>IF($C107="Yes",'2.0 Input│Historic Capex'!O107*'3.2 Input│Other'!I$28,0)</f>
        <v>0</v>
      </c>
      <c r="I107" s="34">
        <f>IF($C107="Yes",'2.0 Input│Historic Capex'!P107*'3.2 Input│Other'!J$28,0)</f>
        <v>0</v>
      </c>
      <c r="J107" s="34">
        <f>IF($C107="Yes",'2.0 Input│Historic Capex'!Q107*'3.2 Input│Other'!K$28,0)</f>
        <v>0</v>
      </c>
      <c r="K107" s="34">
        <f t="shared" si="1"/>
        <v>29801.728124999998</v>
      </c>
      <c r="M107" s="48">
        <v>103.52957661289838</v>
      </c>
      <c r="N107" s="48" t="b">
        <v>1</v>
      </c>
    </row>
    <row r="108" spans="1:14">
      <c r="A108" s="34">
        <f>'2.0 Input│Historic Capex'!A108</f>
        <v>96</v>
      </c>
      <c r="B108" s="23" t="str">
        <f>'2.0 Input│Historic Capex'!B108</f>
        <v>Zonal Chromatograph Insertion Probes</v>
      </c>
      <c r="C108" s="8" t="str">
        <f>'2.0 Input│Historic Capex'!E108</f>
        <v>Yes</v>
      </c>
      <c r="D108" s="8" t="str">
        <f>'2.0 Input│Historic Capex'!C108</f>
        <v>Gas Quality</v>
      </c>
      <c r="E108" s="23" t="str">
        <f>IF('2.0 Input│Historic Capex'!D108='3.2 Input│Other'!$A$54,'3.2 Input│Other'!$A$54,IF('2.0 Input│Historic Capex'!D108='3.2 Input│Other'!$A$56,'3.2 Input│Other'!$A$56,'3.2 Input│Other'!$A$55))</f>
        <v>Replacement</v>
      </c>
      <c r="F108" s="34">
        <f>IF($C108="Yes",'2.0 Input│Historic Capex'!M108*'3.2 Input│Other'!G$28,0)</f>
        <v>96625.0390625</v>
      </c>
      <c r="G108" s="34">
        <f>IF($C108="Yes",'2.0 Input│Historic Capex'!N108*'3.2 Input│Other'!H$28,0)</f>
        <v>0</v>
      </c>
      <c r="H108" s="34">
        <f>IF($C108="Yes",'2.0 Input│Historic Capex'!O108*'3.2 Input│Other'!I$28,0)</f>
        <v>0</v>
      </c>
      <c r="I108" s="34">
        <f>IF($C108="Yes",'2.0 Input│Historic Capex'!P108*'3.2 Input│Other'!J$28,0)</f>
        <v>0</v>
      </c>
      <c r="J108" s="34">
        <f>IF($C108="Yes",'2.0 Input│Historic Capex'!Q108*'3.2 Input│Other'!K$28,0)</f>
        <v>0</v>
      </c>
      <c r="K108" s="34">
        <f t="shared" si="1"/>
        <v>96625.0390625</v>
      </c>
      <c r="M108" s="48">
        <v>335.67011088709114</v>
      </c>
      <c r="N108" s="48" t="b">
        <v>1</v>
      </c>
    </row>
    <row r="109" spans="1:14">
      <c r="A109" s="34">
        <f>'2.0 Input│Historic Capex'!A109</f>
        <v>97</v>
      </c>
      <c r="B109" s="23" t="str">
        <f>'2.0 Input│Historic Capex'!B109</f>
        <v>Zonal Chromatograph Upgrades</v>
      </c>
      <c r="C109" s="8" t="str">
        <f>'2.0 Input│Historic Capex'!E109</f>
        <v>Yes</v>
      </c>
      <c r="D109" s="8" t="str">
        <f>'2.0 Input│Historic Capex'!C109</f>
        <v>Gas Quality</v>
      </c>
      <c r="E109" s="23" t="str">
        <f>IF('2.0 Input│Historic Capex'!D109='3.2 Input│Other'!$A$54,'3.2 Input│Other'!$A$54,IF('2.0 Input│Historic Capex'!D109='3.2 Input│Other'!$A$56,'3.2 Input│Other'!$A$56,'3.2 Input│Other'!$A$55))</f>
        <v>Replacement</v>
      </c>
      <c r="F109" s="34">
        <f>IF($C109="Yes",'2.0 Input│Historic Capex'!M109*'3.2 Input│Other'!G$28,0)</f>
        <v>101740.234375</v>
      </c>
      <c r="G109" s="34">
        <f>IF($C109="Yes",'2.0 Input│Historic Capex'!N109*'3.2 Input│Other'!H$28,0)</f>
        <v>104296.05377734377</v>
      </c>
      <c r="H109" s="34">
        <f>IF($C109="Yes",'2.0 Input│Historic Capex'!O109*'3.2 Input│Other'!I$28,0)</f>
        <v>106039.71939023437</v>
      </c>
      <c r="I109" s="34">
        <f>IF($C109="Yes",'2.0 Input│Historic Capex'!P109*'3.2 Input│Other'!J$28,0)</f>
        <v>107577.33836064955</v>
      </c>
      <c r="J109" s="34">
        <f>IF($C109="Yes",'2.0 Input│Historic Capex'!Q109*'3.2 Input│Other'!K$28,0)</f>
        <v>0</v>
      </c>
      <c r="K109" s="34">
        <f t="shared" si="1"/>
        <v>419653.34590322769</v>
      </c>
      <c r="M109" s="48">
        <v>353.44002016127342</v>
      </c>
      <c r="N109" s="48" t="b">
        <v>1</v>
      </c>
    </row>
    <row r="110" spans="1:14">
      <c r="A110" s="34">
        <f>'2.0 Input│Historic Capex'!A110</f>
        <v>98</v>
      </c>
      <c r="B110" s="23" t="str">
        <f>'2.0 Input│Historic Capex'!B110</f>
        <v>RTU &amp; Control System Upgrade -  Facilities</v>
      </c>
      <c r="C110" s="8" t="str">
        <f>'2.0 Input│Historic Capex'!E110</f>
        <v>Yes</v>
      </c>
      <c r="D110" s="8" t="str">
        <f>'2.0 Input│Historic Capex'!C110</f>
        <v>Other</v>
      </c>
      <c r="E110" s="23" t="str">
        <f>IF('2.0 Input│Historic Capex'!D110='3.2 Input│Other'!$A$54,'3.2 Input│Other'!$A$54,IF('2.0 Input│Historic Capex'!D110='3.2 Input│Other'!$A$56,'3.2 Input│Other'!$A$56,'3.2 Input│Other'!$A$55))</f>
        <v>Replacement</v>
      </c>
      <c r="F110" s="34">
        <f>IF($C110="Yes",'2.0 Input│Historic Capex'!M110*'3.2 Input│Other'!G$28,0)</f>
        <v>-180732.38741226608</v>
      </c>
      <c r="G110" s="34">
        <f>IF($C110="Yes",'2.0 Input│Historic Capex'!N110*'3.2 Input│Other'!H$28,0)</f>
        <v>116666.67103261741</v>
      </c>
      <c r="H110" s="34">
        <f>IF($C110="Yes",'2.0 Input│Historic Capex'!O110*'3.2 Input│Other'!I$28,0)</f>
        <v>118988.6686748772</v>
      </c>
      <c r="I110" s="34">
        <f>IF($C110="Yes",'2.0 Input│Historic Capex'!P110*'3.2 Input│Other'!J$28,0)</f>
        <v>121069.78542068112</v>
      </c>
      <c r="J110" s="34">
        <f>IF($C110="Yes",'2.0 Input│Historic Capex'!Q110*'3.2 Input│Other'!K$28,0)</f>
        <v>124081.57792695079</v>
      </c>
      <c r="K110" s="34">
        <f t="shared" si="1"/>
        <v>300074.31564286049</v>
      </c>
      <c r="M110" s="48">
        <v>-627.85444758602534</v>
      </c>
      <c r="N110" s="48" t="b">
        <v>1</v>
      </c>
    </row>
    <row r="111" spans="1:14">
      <c r="A111" s="34">
        <f>'2.0 Input│Historic Capex'!A111</f>
        <v>99</v>
      </c>
      <c r="B111" s="23" t="str">
        <f>'2.0 Input│Historic Capex'!B111</f>
        <v xml:space="preserve">GCS Anti-Surge &amp; Fast-Stop Valves Upgrade </v>
      </c>
      <c r="C111" s="8" t="str">
        <f>'2.0 Input│Historic Capex'!E111</f>
        <v>Yes</v>
      </c>
      <c r="D111" s="8" t="str">
        <f>'2.0 Input│Historic Capex'!C111</f>
        <v>Compressors</v>
      </c>
      <c r="E111" s="23" t="str">
        <f>IF('2.0 Input│Historic Capex'!D111='3.2 Input│Other'!$A$54,'3.2 Input│Other'!$A$54,IF('2.0 Input│Historic Capex'!D111='3.2 Input│Other'!$A$56,'3.2 Input│Other'!$A$56,'3.2 Input│Other'!$A$55))</f>
        <v>Replacement</v>
      </c>
      <c r="F111" s="34">
        <f>IF($C111="Yes",'2.0 Input│Historic Capex'!M111*'3.2 Input│Other'!G$28,0)</f>
        <v>681014.53062500001</v>
      </c>
      <c r="G111" s="34">
        <f>IF($C111="Yes",'2.0 Input│Historic Capex'!N111*'3.2 Input│Other'!H$28,0)</f>
        <v>0</v>
      </c>
      <c r="H111" s="34">
        <f>IF($C111="Yes",'2.0 Input│Historic Capex'!O111*'3.2 Input│Other'!I$28,0)</f>
        <v>0</v>
      </c>
      <c r="I111" s="34">
        <f>IF($C111="Yes",'2.0 Input│Historic Capex'!P111*'3.2 Input│Other'!J$28,0)</f>
        <v>0</v>
      </c>
      <c r="J111" s="34">
        <f>IF($C111="Yes",'2.0 Input│Historic Capex'!Q111*'3.2 Input│Other'!K$28,0)</f>
        <v>0</v>
      </c>
      <c r="K111" s="34">
        <f t="shared" si="1"/>
        <v>681014.53062500001</v>
      </c>
      <c r="M111" s="48">
        <v>2365.8073024193291</v>
      </c>
      <c r="N111" s="48" t="b">
        <v>1</v>
      </c>
    </row>
    <row r="112" spans="1:14">
      <c r="A112" s="34">
        <f>'2.0 Input│Historic Capex'!A112</f>
        <v>100</v>
      </c>
      <c r="B112" s="23" t="str">
        <f>'2.0 Input│Historic Capex'!B112</f>
        <v>GCS Control Room Fire Suppression System</v>
      </c>
      <c r="C112" s="8" t="str">
        <f>'2.0 Input│Historic Capex'!E112</f>
        <v>Yes</v>
      </c>
      <c r="D112" s="8" t="str">
        <f>'2.0 Input│Historic Capex'!C112</f>
        <v>Compressors</v>
      </c>
      <c r="E112" s="23" t="str">
        <f>IF('2.0 Input│Historic Capex'!D112='3.2 Input│Other'!$A$54,'3.2 Input│Other'!$A$54,IF('2.0 Input│Historic Capex'!D112='3.2 Input│Other'!$A$56,'3.2 Input│Other'!$A$56,'3.2 Input│Other'!$A$55))</f>
        <v>Replacement</v>
      </c>
      <c r="F112" s="34">
        <f>IF($C112="Yes",'2.0 Input│Historic Capex'!M112*'3.2 Input│Other'!G$28,0)</f>
        <v>45826.294921875</v>
      </c>
      <c r="G112" s="34">
        <f>IF($C112="Yes",'2.0 Input│Historic Capex'!N112*'3.2 Input│Other'!H$28,0)</f>
        <v>104540.82437968753</v>
      </c>
      <c r="H112" s="34">
        <f>IF($C112="Yes",'2.0 Input│Historic Capex'!O112*'3.2 Input│Other'!I$28,0)</f>
        <v>0</v>
      </c>
      <c r="I112" s="34">
        <f>IF($C112="Yes",'2.0 Input│Historic Capex'!P112*'3.2 Input│Other'!J$28,0)</f>
        <v>0</v>
      </c>
      <c r="J112" s="34">
        <f>IF($C112="Yes",'2.0 Input│Historic Capex'!Q112*'3.2 Input│Other'!K$28,0)</f>
        <v>0</v>
      </c>
      <c r="K112" s="34">
        <f t="shared" si="1"/>
        <v>150367.11930156255</v>
      </c>
      <c r="M112" s="48">
        <v>159.19804687499709</v>
      </c>
      <c r="N112" s="48" t="b">
        <v>1</v>
      </c>
    </row>
    <row r="113" spans="1:14">
      <c r="A113" s="34">
        <f>'2.0 Input│Historic Capex'!A113</f>
        <v>101</v>
      </c>
      <c r="B113" s="23" t="str">
        <f>'2.0 Input│Historic Capex'!B113</f>
        <v>GCS Units 1,2,3&amp;4 Fire Suppression System</v>
      </c>
      <c r="C113" s="8" t="str">
        <f>'2.0 Input│Historic Capex'!E113</f>
        <v>Yes</v>
      </c>
      <c r="D113" s="8" t="str">
        <f>'2.0 Input│Historic Capex'!C113</f>
        <v>Compressors</v>
      </c>
      <c r="E113" s="23" t="str">
        <f>IF('2.0 Input│Historic Capex'!D113='3.2 Input│Other'!$A$54,'3.2 Input│Other'!$A$54,IF('2.0 Input│Historic Capex'!D113='3.2 Input│Other'!$A$56,'3.2 Input│Other'!$A$56,'3.2 Input│Other'!$A$55))</f>
        <v>Replacement</v>
      </c>
      <c r="F113" s="34">
        <f>IF($C113="Yes",'2.0 Input│Historic Capex'!M113*'3.2 Input│Other'!G$28,0)</f>
        <v>0</v>
      </c>
      <c r="G113" s="34">
        <f>IF($C113="Yes",'2.0 Input│Historic Capex'!N113*'3.2 Input│Other'!H$28,0)</f>
        <v>0</v>
      </c>
      <c r="H113" s="34">
        <f>IF($C113="Yes",'2.0 Input│Historic Capex'!O113*'3.2 Input│Other'!I$28,0)</f>
        <v>0</v>
      </c>
      <c r="I113" s="34">
        <f>IF($C113="Yes",'2.0 Input│Historic Capex'!P113*'3.2 Input│Other'!J$28,0)</f>
        <v>243277.59239924554</v>
      </c>
      <c r="J113" s="34">
        <f>IF($C113="Yes",'2.0 Input│Historic Capex'!Q113*'3.2 Input│Other'!K$28,0)</f>
        <v>0</v>
      </c>
      <c r="K113" s="34">
        <f t="shared" si="1"/>
        <v>243277.59239924554</v>
      </c>
      <c r="M113" s="48">
        <v>0</v>
      </c>
      <c r="N113" s="48" t="b">
        <v>1</v>
      </c>
    </row>
    <row r="114" spans="1:14">
      <c r="A114" s="34">
        <f>'2.0 Input│Historic Capex'!A114</f>
        <v>102</v>
      </c>
      <c r="B114" s="23" t="str">
        <f>'2.0 Input│Historic Capex'!B114</f>
        <v>Iona CS - Unit Fire Suppression System</v>
      </c>
      <c r="C114" s="8" t="str">
        <f>'2.0 Input│Historic Capex'!E114</f>
        <v>Yes</v>
      </c>
      <c r="D114" s="8" t="str">
        <f>'2.0 Input│Historic Capex'!C114</f>
        <v>Compressors</v>
      </c>
      <c r="E114" s="23" t="str">
        <f>IF('2.0 Input│Historic Capex'!D114='3.2 Input│Other'!$A$54,'3.2 Input│Other'!$A$54,IF('2.0 Input│Historic Capex'!D114='3.2 Input│Other'!$A$56,'3.2 Input│Other'!$A$56,'3.2 Input│Other'!$A$55))</f>
        <v>Replacement</v>
      </c>
      <c r="F114" s="34">
        <f>IF($C114="Yes",'2.0 Input│Historic Capex'!M114*'3.2 Input│Other'!G$28,0)</f>
        <v>0</v>
      </c>
      <c r="G114" s="34">
        <f>IF($C114="Yes",'2.0 Input│Historic Capex'!N114*'3.2 Input│Other'!H$28,0)</f>
        <v>292688.17625687504</v>
      </c>
      <c r="H114" s="34">
        <f>IF($C114="Yes",'2.0 Input│Historic Capex'!O114*'3.2 Input│Other'!I$28,0)</f>
        <v>0</v>
      </c>
      <c r="I114" s="34">
        <f>IF($C114="Yes",'2.0 Input│Historic Capex'!P114*'3.2 Input│Other'!J$28,0)</f>
        <v>0</v>
      </c>
      <c r="J114" s="34">
        <f>IF($C114="Yes",'2.0 Input│Historic Capex'!Q114*'3.2 Input│Other'!K$28,0)</f>
        <v>0</v>
      </c>
      <c r="K114" s="34">
        <f t="shared" si="1"/>
        <v>292688.17625687504</v>
      </c>
      <c r="M114" s="48">
        <v>0</v>
      </c>
      <c r="N114" s="48" t="b">
        <v>1</v>
      </c>
    </row>
    <row r="115" spans="1:14">
      <c r="A115" s="34">
        <f>'2.0 Input│Historic Capex'!A115</f>
        <v>103</v>
      </c>
      <c r="B115" s="23" t="str">
        <f>'2.0 Input│Historic Capex'!B115</f>
        <v>Wollert CG Control Hut Fire Suppression System</v>
      </c>
      <c r="C115" s="8" t="str">
        <f>'2.0 Input│Historic Capex'!E115</f>
        <v>Yes</v>
      </c>
      <c r="D115" s="8" t="str">
        <f>'2.0 Input│Historic Capex'!C115</f>
        <v>Compressors</v>
      </c>
      <c r="E115" s="23" t="str">
        <f>IF('2.0 Input│Historic Capex'!D115='3.2 Input│Other'!$A$54,'3.2 Input│Other'!$A$54,IF('2.0 Input│Historic Capex'!D115='3.2 Input│Other'!$A$56,'3.2 Input│Other'!$A$56,'3.2 Input│Other'!$A$55))</f>
        <v>Replacement</v>
      </c>
      <c r="F115" s="34">
        <f>IF($C115="Yes",'2.0 Input│Historic Capex'!M115*'3.2 Input│Other'!G$28,0)</f>
        <v>0</v>
      </c>
      <c r="G115" s="34">
        <f>IF($C115="Yes",'2.0 Input│Historic Capex'!N115*'3.2 Input│Other'!H$28,0)</f>
        <v>36589.288532890634</v>
      </c>
      <c r="H115" s="34">
        <f>IF($C115="Yes",'2.0 Input│Historic Capex'!O115*'3.2 Input│Other'!I$28,0)</f>
        <v>37257.072807076169</v>
      </c>
      <c r="I115" s="34">
        <f>IF($C115="Yes",'2.0 Input│Historic Capex'!P115*'3.2 Input│Other'!J$28,0)</f>
        <v>0</v>
      </c>
      <c r="J115" s="34">
        <f>IF($C115="Yes",'2.0 Input│Historic Capex'!Q115*'3.2 Input│Other'!K$28,0)</f>
        <v>0</v>
      </c>
      <c r="K115" s="34">
        <f t="shared" si="1"/>
        <v>73846.361339966796</v>
      </c>
      <c r="M115" s="48">
        <v>0</v>
      </c>
      <c r="N115" s="48" t="b">
        <v>1</v>
      </c>
    </row>
    <row r="116" spans="1:14">
      <c r="A116" s="34">
        <f>'2.0 Input│Historic Capex'!A116</f>
        <v>104</v>
      </c>
      <c r="B116" s="23" t="str">
        <f>'2.0 Input│Historic Capex'!B116</f>
        <v>Wollert CS A/B Control Room Fire Suppression System</v>
      </c>
      <c r="C116" s="8" t="str">
        <f>'2.0 Input│Historic Capex'!E116</f>
        <v>Yes</v>
      </c>
      <c r="D116" s="8" t="str">
        <f>'2.0 Input│Historic Capex'!C116</f>
        <v>Compressors</v>
      </c>
      <c r="E116" s="23" t="str">
        <f>IF('2.0 Input│Historic Capex'!D116='3.2 Input│Other'!$A$54,'3.2 Input│Other'!$A$54,IF('2.0 Input│Historic Capex'!D116='3.2 Input│Other'!$A$56,'3.2 Input│Other'!$A$56,'3.2 Input│Other'!$A$55))</f>
        <v>Replacement</v>
      </c>
      <c r="F116" s="34">
        <f>IF($C116="Yes",'2.0 Input│Historic Capex'!M116*'3.2 Input│Other'!G$28,0)</f>
        <v>0</v>
      </c>
      <c r="G116" s="34">
        <f>IF($C116="Yes",'2.0 Input│Historic Capex'!N116*'3.2 Input│Other'!H$28,0)</f>
        <v>104540.82437968753</v>
      </c>
      <c r="H116" s="34">
        <f>IF($C116="Yes",'2.0 Input│Historic Capex'!O116*'3.2 Input│Other'!I$28,0)</f>
        <v>133060.97431098632</v>
      </c>
      <c r="I116" s="34">
        <f>IF($C116="Yes",'2.0 Input│Historic Capex'!P116*'3.2 Input│Other'!J$28,0)</f>
        <v>0</v>
      </c>
      <c r="J116" s="34">
        <f>IF($C116="Yes",'2.0 Input│Historic Capex'!Q116*'3.2 Input│Other'!K$28,0)</f>
        <v>0</v>
      </c>
      <c r="K116" s="34">
        <f t="shared" si="1"/>
        <v>237601.79869067384</v>
      </c>
      <c r="M116" s="48">
        <v>0</v>
      </c>
      <c r="N116" s="48" t="b">
        <v>1</v>
      </c>
    </row>
    <row r="117" spans="1:14">
      <c r="A117" s="34">
        <f>'2.0 Input│Historic Capex'!A117</f>
        <v>105</v>
      </c>
      <c r="B117" s="23" t="str">
        <f>'2.0 Input│Historic Capex'!B117</f>
        <v>BCG Control Hut Fire Suppression System</v>
      </c>
      <c r="C117" s="8" t="str">
        <f>'2.0 Input│Historic Capex'!E117</f>
        <v>Yes</v>
      </c>
      <c r="D117" s="8" t="str">
        <f>'2.0 Input│Historic Capex'!C117</f>
        <v>City Gates &amp; Field Regs</v>
      </c>
      <c r="E117" s="23" t="str">
        <f>IF('2.0 Input│Historic Capex'!D117='3.2 Input│Other'!$A$54,'3.2 Input│Other'!$A$54,IF('2.0 Input│Historic Capex'!D117='3.2 Input│Other'!$A$56,'3.2 Input│Other'!$A$56,'3.2 Input│Other'!$A$55))</f>
        <v>Replacement</v>
      </c>
      <c r="F117" s="34">
        <f>IF($C117="Yes",'2.0 Input│Historic Capex'!M117*'3.2 Input│Other'!G$28,0)</f>
        <v>66193.537109375</v>
      </c>
      <c r="G117" s="34">
        <f>IF($C117="Yes",'2.0 Input│Historic Capex'!N117*'3.2 Input│Other'!H$28,0)</f>
        <v>0</v>
      </c>
      <c r="H117" s="34">
        <f>IF($C117="Yes",'2.0 Input│Historic Capex'!O117*'3.2 Input│Other'!I$28,0)</f>
        <v>0</v>
      </c>
      <c r="I117" s="34">
        <f>IF($C117="Yes",'2.0 Input│Historic Capex'!P117*'3.2 Input│Other'!J$28,0)</f>
        <v>0</v>
      </c>
      <c r="J117" s="34">
        <f>IF($C117="Yes",'2.0 Input│Historic Capex'!Q117*'3.2 Input│Other'!K$28,0)</f>
        <v>0</v>
      </c>
      <c r="K117" s="34">
        <f t="shared" si="1"/>
        <v>66193.537109375</v>
      </c>
      <c r="M117" s="48">
        <v>229.95273437499418</v>
      </c>
      <c r="N117" s="48" t="b">
        <v>1</v>
      </c>
    </row>
    <row r="118" spans="1:14">
      <c r="A118" s="34">
        <f>'2.0 Input│Historic Capex'!A118</f>
        <v>106</v>
      </c>
      <c r="B118" s="23" t="str">
        <f>'2.0 Input│Historic Capex'!B118</f>
        <v>Valve - Actuate MLV's in T1 areas</v>
      </c>
      <c r="C118" s="8" t="str">
        <f>'2.0 Input│Historic Capex'!E118</f>
        <v>Yes</v>
      </c>
      <c r="D118" s="8" t="str">
        <f>'2.0 Input│Historic Capex'!C118</f>
        <v>Pipelines</v>
      </c>
      <c r="E118" s="23" t="str">
        <f>IF('2.0 Input│Historic Capex'!D118='3.2 Input│Other'!$A$54,'3.2 Input│Other'!$A$54,IF('2.0 Input│Historic Capex'!D118='3.2 Input│Other'!$A$56,'3.2 Input│Other'!$A$56,'3.2 Input│Other'!$A$55))</f>
        <v>Replacement</v>
      </c>
      <c r="F118" s="34">
        <f>IF($C118="Yes",'2.0 Input│Historic Capex'!M118*'3.2 Input│Other'!G$28,0)</f>
        <v>0</v>
      </c>
      <c r="G118" s="34">
        <f>IF($C118="Yes",'2.0 Input│Historic Capex'!N118*'3.2 Input│Other'!H$28,0)</f>
        <v>1369703.9900585418</v>
      </c>
      <c r="H118" s="34">
        <f>IF($C118="Yes",'2.0 Input│Historic Capex'!O118*'3.2 Input│Other'!I$28,0)</f>
        <v>1392508.6264390782</v>
      </c>
      <c r="I118" s="34">
        <f>IF($C118="Yes",'2.0 Input│Historic Capex'!P118*'3.2 Input│Other'!J$28,0)</f>
        <v>1412528.7815381144</v>
      </c>
      <c r="J118" s="34">
        <f>IF($C118="Yes",'2.0 Input│Historic Capex'!Q118*'3.2 Input│Other'!K$28,0)</f>
        <v>0</v>
      </c>
      <c r="K118" s="34">
        <f t="shared" si="1"/>
        <v>4174741.3980357344</v>
      </c>
      <c r="M118" s="48">
        <v>0</v>
      </c>
      <c r="N118" s="48" t="b">
        <v>1</v>
      </c>
    </row>
    <row r="119" spans="1:14">
      <c r="A119" s="34">
        <f>'2.0 Input│Historic Capex'!A119</f>
        <v>107</v>
      </c>
      <c r="B119" s="23" t="str">
        <f>'2.0 Input│Historic Capex'!B119</f>
        <v>Valve - Longford to Dandenong LV10 Vent Stack</v>
      </c>
      <c r="C119" s="8" t="str">
        <f>'2.0 Input│Historic Capex'!E119</f>
        <v>Yes</v>
      </c>
      <c r="D119" s="8" t="str">
        <f>'2.0 Input│Historic Capex'!C119</f>
        <v>Pipelines</v>
      </c>
      <c r="E119" s="23" t="str">
        <f>IF('2.0 Input│Historic Capex'!D119='3.2 Input│Other'!$A$54,'3.2 Input│Other'!$A$54,IF('2.0 Input│Historic Capex'!D119='3.2 Input│Other'!$A$56,'3.2 Input│Other'!$A$56,'3.2 Input│Other'!$A$55))</f>
        <v>Replacement</v>
      </c>
      <c r="F119" s="34">
        <f>IF($C119="Yes",'2.0 Input│Historic Capex'!M119*'3.2 Input│Other'!G$28,0)</f>
        <v>33925.994730468752</v>
      </c>
      <c r="G119" s="34">
        <f>IF($C119="Yes",'2.0 Input│Historic Capex'!N119*'3.2 Input│Other'!H$28,0)</f>
        <v>0</v>
      </c>
      <c r="H119" s="34">
        <f>IF($C119="Yes",'2.0 Input│Historic Capex'!O119*'3.2 Input│Other'!I$28,0)</f>
        <v>0</v>
      </c>
      <c r="I119" s="34">
        <f>IF($C119="Yes",'2.0 Input│Historic Capex'!P119*'3.2 Input│Other'!J$28,0)</f>
        <v>0</v>
      </c>
      <c r="J119" s="34">
        <f>IF($C119="Yes",'2.0 Input│Historic Capex'!Q119*'3.2 Input│Other'!K$28,0)</f>
        <v>0</v>
      </c>
      <c r="K119" s="34">
        <f t="shared" si="1"/>
        <v>33925.994730468752</v>
      </c>
      <c r="M119" s="48">
        <v>117.857053654232</v>
      </c>
      <c r="N119" s="48" t="b">
        <v>1</v>
      </c>
    </row>
    <row r="120" spans="1:14">
      <c r="A120" s="34">
        <f>'2.0 Input│Historic Capex'!A120</f>
        <v>108</v>
      </c>
      <c r="B120" s="23" t="str">
        <f>'2.0 Input│Historic Capex'!B120</f>
        <v>BCS Station Isolation and Loading Valves</v>
      </c>
      <c r="C120" s="8" t="str">
        <f>'2.0 Input│Historic Capex'!E120</f>
        <v>Yes</v>
      </c>
      <c r="D120" s="8" t="str">
        <f>'2.0 Input│Historic Capex'!C120</f>
        <v>Compressors</v>
      </c>
      <c r="E120" s="23" t="str">
        <f>IF('2.0 Input│Historic Capex'!D120='3.2 Input│Other'!$A$54,'3.2 Input│Other'!$A$54,IF('2.0 Input│Historic Capex'!D120='3.2 Input│Other'!$A$56,'3.2 Input│Other'!$A$56,'3.2 Input│Other'!$A$55))</f>
        <v>Replacement</v>
      </c>
      <c r="F120" s="34">
        <f>IF($C120="Yes",'2.0 Input│Historic Capex'!M120*'3.2 Input│Other'!G$28,0)</f>
        <v>0</v>
      </c>
      <c r="G120" s="34">
        <f>IF($C120="Yes",'2.0 Input│Historic Capex'!N120*'3.2 Input│Other'!H$28,0)</f>
        <v>949708.4672567189</v>
      </c>
      <c r="H120" s="34">
        <f>IF($C120="Yes",'2.0 Input│Historic Capex'!O120*'3.2 Input│Other'!I$28,0)</f>
        <v>0</v>
      </c>
      <c r="I120" s="34">
        <f>IF($C120="Yes",'2.0 Input│Historic Capex'!P120*'3.2 Input│Other'!J$28,0)</f>
        <v>0</v>
      </c>
      <c r="J120" s="34">
        <f>IF($C120="Yes",'2.0 Input│Historic Capex'!Q120*'3.2 Input│Other'!K$28,0)</f>
        <v>0</v>
      </c>
      <c r="K120" s="34">
        <f t="shared" si="1"/>
        <v>949708.4672567189</v>
      </c>
      <c r="M120" s="48">
        <v>0</v>
      </c>
      <c r="N120" s="48" t="b">
        <v>1</v>
      </c>
    </row>
    <row r="121" spans="1:14">
      <c r="A121" s="34">
        <f>'2.0 Input│Historic Capex'!A121</f>
        <v>109</v>
      </c>
      <c r="B121" s="23" t="str">
        <f>'2.0 Input│Historic Capex'!B121</f>
        <v>Iona CS - Capacity Aftercooler upgrade</v>
      </c>
      <c r="C121" s="8" t="str">
        <f>'2.0 Input│Historic Capex'!E121</f>
        <v>Yes</v>
      </c>
      <c r="D121" s="8" t="str">
        <f>'2.0 Input│Historic Capex'!C121</f>
        <v>Compressors</v>
      </c>
      <c r="E121" s="23" t="str">
        <f>IF('2.0 Input│Historic Capex'!D121='3.2 Input│Other'!$A$54,'3.2 Input│Other'!$A$54,IF('2.0 Input│Historic Capex'!D121='3.2 Input│Other'!$A$56,'3.2 Input│Other'!$A$56,'3.2 Input│Other'!$A$55))</f>
        <v>Replacement</v>
      </c>
      <c r="F121" s="34">
        <f>IF($C121="Yes",'2.0 Input│Historic Capex'!M121*'3.2 Input│Other'!G$28,0)</f>
        <v>0</v>
      </c>
      <c r="G121" s="34">
        <f>IF($C121="Yes",'2.0 Input│Historic Capex'!N121*'3.2 Input│Other'!H$28,0)</f>
        <v>736733.1711370314</v>
      </c>
      <c r="H121" s="34">
        <f>IF($C121="Yes",'2.0 Input│Historic Capex'!O121*'3.2 Input│Other'!I$28,0)</f>
        <v>0</v>
      </c>
      <c r="I121" s="34">
        <f>IF($C121="Yes",'2.0 Input│Historic Capex'!P121*'3.2 Input│Other'!J$28,0)</f>
        <v>0</v>
      </c>
      <c r="J121" s="34">
        <f>IF($C121="Yes",'2.0 Input│Historic Capex'!Q121*'3.2 Input│Other'!K$28,0)</f>
        <v>0</v>
      </c>
      <c r="K121" s="34">
        <f t="shared" si="1"/>
        <v>736733.1711370314</v>
      </c>
      <c r="M121" s="48">
        <v>0</v>
      </c>
      <c r="N121" s="48" t="b">
        <v>1</v>
      </c>
    </row>
    <row r="122" spans="1:14">
      <c r="A122" s="34">
        <f>'2.0 Input│Historic Capex'!A122</f>
        <v>110</v>
      </c>
      <c r="B122" s="23" t="str">
        <f>'2.0 Input│Historic Capex'!B122</f>
        <v>BCS DEA Upgrade</v>
      </c>
      <c r="C122" s="8" t="str">
        <f>'2.0 Input│Historic Capex'!E122</f>
        <v>Yes</v>
      </c>
      <c r="D122" s="8" t="str">
        <f>'2.0 Input│Historic Capex'!C122</f>
        <v>Compressors</v>
      </c>
      <c r="E122" s="23" t="str">
        <f>IF('2.0 Input│Historic Capex'!D122='3.2 Input│Other'!$A$54,'3.2 Input│Other'!$A$54,IF('2.0 Input│Historic Capex'!D122='3.2 Input│Other'!$A$56,'3.2 Input│Other'!$A$56,'3.2 Input│Other'!$A$55))</f>
        <v>Replacement</v>
      </c>
      <c r="F122" s="34">
        <f>IF($C122="Yes",'2.0 Input│Historic Capex'!M122*'3.2 Input│Other'!G$28,0)</f>
        <v>0</v>
      </c>
      <c r="G122" s="34">
        <f>IF($C122="Yes",'2.0 Input│Historic Capex'!N122*'3.2 Input│Other'!H$28,0)</f>
        <v>0</v>
      </c>
      <c r="H122" s="34">
        <f>IF($C122="Yes",'2.0 Input│Historic Capex'!O122*'3.2 Input│Other'!I$28,0)</f>
        <v>373937.95304929686</v>
      </c>
      <c r="I122" s="34">
        <f>IF($C122="Yes",'2.0 Input│Historic Capex'!P122*'3.2 Input│Other'!J$28,0)</f>
        <v>0</v>
      </c>
      <c r="J122" s="34">
        <f>IF($C122="Yes",'2.0 Input│Historic Capex'!Q122*'3.2 Input│Other'!K$28,0)</f>
        <v>0</v>
      </c>
      <c r="K122" s="34">
        <f t="shared" si="1"/>
        <v>373937.95304929686</v>
      </c>
      <c r="M122" s="48">
        <v>0</v>
      </c>
      <c r="N122" s="48" t="b">
        <v>1</v>
      </c>
    </row>
    <row r="123" spans="1:14">
      <c r="A123" s="34">
        <f>'2.0 Input│Historic Capex'!A123</f>
        <v>111</v>
      </c>
      <c r="B123" s="23" t="str">
        <f>'2.0 Input│Historic Capex'!B123</f>
        <v>Pig Trap - Keon Park Install</v>
      </c>
      <c r="C123" s="8" t="str">
        <f>'2.0 Input│Historic Capex'!E123</f>
        <v>Yes</v>
      </c>
      <c r="D123" s="8" t="str">
        <f>'2.0 Input│Historic Capex'!C123</f>
        <v>City Gates &amp; Field Regs</v>
      </c>
      <c r="E123" s="23" t="str">
        <f>IF('2.0 Input│Historic Capex'!D123='3.2 Input│Other'!$A$54,'3.2 Input│Other'!$A$54,IF('2.0 Input│Historic Capex'!D123='3.2 Input│Other'!$A$56,'3.2 Input│Other'!$A$56,'3.2 Input│Other'!$A$55))</f>
        <v>Replacement</v>
      </c>
      <c r="F123" s="34">
        <f>IF($C123="Yes",'2.0 Input│Historic Capex'!M123*'3.2 Input│Other'!G$28,0)</f>
        <v>-381008.92578124977</v>
      </c>
      <c r="G123" s="34">
        <f>IF($C123="Yes",'2.0 Input│Historic Capex'!N123*'3.2 Input│Other'!H$28,0)</f>
        <v>0</v>
      </c>
      <c r="H123" s="34">
        <f>IF($C123="Yes",'2.0 Input│Historic Capex'!O123*'3.2 Input│Other'!I$28,0)</f>
        <v>0</v>
      </c>
      <c r="I123" s="34">
        <f>IF($C123="Yes",'2.0 Input│Historic Capex'!P123*'3.2 Input│Other'!J$28,0)</f>
        <v>0</v>
      </c>
      <c r="J123" s="34">
        <f>IF($C123="Yes",'2.0 Input│Historic Capex'!Q123*'3.2 Input│Other'!K$28,0)</f>
        <v>0</v>
      </c>
      <c r="K123" s="34">
        <f t="shared" si="1"/>
        <v>-381008.92578124977</v>
      </c>
      <c r="M123" s="48">
        <v>-1323.6042086693342</v>
      </c>
      <c r="N123" s="48" t="b">
        <v>1</v>
      </c>
    </row>
    <row r="124" spans="1:14">
      <c r="A124" s="34">
        <f>'2.0 Input│Historic Capex'!A124</f>
        <v>112</v>
      </c>
      <c r="B124" s="23" t="str">
        <f>'2.0 Input│Historic Capex'!B124</f>
        <v>BCS Replacement of FSV, ASV &amp; Other Valves</v>
      </c>
      <c r="C124" s="8" t="str">
        <f>'2.0 Input│Historic Capex'!E124</f>
        <v>Yes</v>
      </c>
      <c r="D124" s="8" t="str">
        <f>'2.0 Input│Historic Capex'!C124</f>
        <v>Compressors</v>
      </c>
      <c r="E124" s="23" t="str">
        <f>IF('2.0 Input│Historic Capex'!D124='3.2 Input│Other'!$A$54,'3.2 Input│Other'!$A$54,IF('2.0 Input│Historic Capex'!D124='3.2 Input│Other'!$A$56,'3.2 Input│Other'!$A$56,'3.2 Input│Other'!$A$55))</f>
        <v>Replacement</v>
      </c>
      <c r="F124" s="34">
        <f>IF($C124="Yes",'2.0 Input│Historic Capex'!M124*'3.2 Input│Other'!G$28,0)</f>
        <v>0</v>
      </c>
      <c r="G124" s="34">
        <f>IF($C124="Yes",'2.0 Input│Historic Capex'!N124*'3.2 Input│Other'!H$28,0)</f>
        <v>929587.23982523463</v>
      </c>
      <c r="H124" s="34">
        <f>IF($C124="Yes",'2.0 Input│Historic Capex'!O124*'3.2 Input│Other'!I$28,0)</f>
        <v>0</v>
      </c>
      <c r="I124" s="34">
        <f>IF($C124="Yes",'2.0 Input│Historic Capex'!P124*'3.2 Input│Other'!J$28,0)</f>
        <v>0</v>
      </c>
      <c r="J124" s="34">
        <f>IF($C124="Yes",'2.0 Input│Historic Capex'!Q124*'3.2 Input│Other'!K$28,0)</f>
        <v>0</v>
      </c>
      <c r="K124" s="34">
        <f t="shared" si="1"/>
        <v>929587.23982523463</v>
      </c>
      <c r="M124" s="48">
        <v>0</v>
      </c>
      <c r="N124" s="48" t="b">
        <v>1</v>
      </c>
    </row>
    <row r="125" spans="1:14">
      <c r="A125" s="34">
        <f>'2.0 Input│Historic Capex'!A125</f>
        <v>113</v>
      </c>
      <c r="B125" s="23" t="str">
        <f>'2.0 Input│Historic Capex'!B125</f>
        <v>BCS Unit 10 &amp; 11 Cooler Upgrade</v>
      </c>
      <c r="C125" s="8" t="str">
        <f>'2.0 Input│Historic Capex'!E125</f>
        <v>Yes</v>
      </c>
      <c r="D125" s="8" t="str">
        <f>'2.0 Input│Historic Capex'!C125</f>
        <v>Compressors</v>
      </c>
      <c r="E125" s="23" t="str">
        <f>IF('2.0 Input│Historic Capex'!D125='3.2 Input│Other'!$A$54,'3.2 Input│Other'!$A$54,IF('2.0 Input│Historic Capex'!D125='3.2 Input│Other'!$A$56,'3.2 Input│Other'!$A$56,'3.2 Input│Other'!$A$55))</f>
        <v>Replacement</v>
      </c>
      <c r="F125" s="34">
        <f>IF($C125="Yes",'2.0 Input│Historic Capex'!M125*'3.2 Input│Other'!G$28,0)</f>
        <v>-7117.1039062499995</v>
      </c>
      <c r="G125" s="34">
        <f>IF($C125="Yes",'2.0 Input│Historic Capex'!N125*'3.2 Input│Other'!H$28,0)</f>
        <v>3481670.0918573448</v>
      </c>
      <c r="H125" s="34">
        <f>IF($C125="Yes",'2.0 Input│Historic Capex'!O125*'3.2 Input│Other'!I$28,0)</f>
        <v>0</v>
      </c>
      <c r="I125" s="34">
        <f>IF($C125="Yes",'2.0 Input│Historic Capex'!P125*'3.2 Input│Other'!J$28,0)</f>
        <v>0</v>
      </c>
      <c r="J125" s="34">
        <f>IF($C125="Yes",'2.0 Input│Historic Capex'!Q125*'3.2 Input│Other'!K$28,0)</f>
        <v>0</v>
      </c>
      <c r="K125" s="34">
        <f t="shared" si="1"/>
        <v>3474552.9879510948</v>
      </c>
      <c r="M125" s="48">
        <v>-24.724430443547135</v>
      </c>
      <c r="N125" s="48" t="b">
        <v>1</v>
      </c>
    </row>
    <row r="126" spans="1:14">
      <c r="A126" s="34">
        <f>'2.0 Input│Historic Capex'!A126</f>
        <v>114</v>
      </c>
      <c r="B126" s="23" t="str">
        <f>'2.0 Input│Historic Capex'!B126</f>
        <v>SMS - GIS &amp; Aerial Photography</v>
      </c>
      <c r="C126" s="8" t="str">
        <f>'2.0 Input│Historic Capex'!E126</f>
        <v>Yes</v>
      </c>
      <c r="D126" s="8" t="str">
        <f>'2.0 Input│Historic Capex'!C126</f>
        <v>Pipelines</v>
      </c>
      <c r="E126" s="23" t="str">
        <f>IF('2.0 Input│Historic Capex'!D126='3.2 Input│Other'!$A$54,'3.2 Input│Other'!$A$54,IF('2.0 Input│Historic Capex'!D126='3.2 Input│Other'!$A$56,'3.2 Input│Other'!$A$56,'3.2 Input│Other'!$A$55))</f>
        <v>Replacement</v>
      </c>
      <c r="F126" s="34">
        <f>IF($C126="Yes",'2.0 Input│Historic Capex'!M126*'3.2 Input│Other'!G$28,0)</f>
        <v>0</v>
      </c>
      <c r="G126" s="34">
        <f>IF($C126="Yes",'2.0 Input│Historic Capex'!N126*'3.2 Input│Other'!H$28,0)</f>
        <v>0</v>
      </c>
      <c r="H126" s="34">
        <f>IF($C126="Yes",'2.0 Input│Historic Capex'!O126*'3.2 Input│Other'!I$28,0)</f>
        <v>0</v>
      </c>
      <c r="I126" s="34">
        <f>IF($C126="Yes",'2.0 Input│Historic Capex'!P126*'3.2 Input│Other'!J$28,0)</f>
        <v>0</v>
      </c>
      <c r="J126" s="34">
        <f>IF($C126="Yes",'2.0 Input│Historic Capex'!Q126*'3.2 Input│Other'!K$28,0)</f>
        <v>0</v>
      </c>
      <c r="K126" s="34">
        <f t="shared" si="1"/>
        <v>0</v>
      </c>
      <c r="M126" s="48">
        <v>0</v>
      </c>
      <c r="N126" s="48" t="b">
        <v>1</v>
      </c>
    </row>
    <row r="127" spans="1:14">
      <c r="A127" s="34">
        <f>'2.0 Input│Historic Capex'!A127</f>
        <v>115</v>
      </c>
      <c r="B127" s="23" t="str">
        <f>'2.0 Input│Historic Capex'!B127</f>
        <v>Wollert to Clonbinane Looping</v>
      </c>
      <c r="C127" s="8" t="str">
        <f>'2.0 Input│Historic Capex'!E127</f>
        <v>Yes</v>
      </c>
      <c r="D127" s="8" t="str">
        <f>'2.0 Input│Historic Capex'!C127</f>
        <v>Pipelines</v>
      </c>
      <c r="E127" s="23" t="str">
        <f>IF('2.0 Input│Historic Capex'!D127='3.2 Input│Other'!$A$54,'3.2 Input│Other'!$A$54,IF('2.0 Input│Historic Capex'!D127='3.2 Input│Other'!$A$56,'3.2 Input│Other'!$A$56,'3.2 Input│Other'!$A$55))</f>
        <v>Augmentation</v>
      </c>
      <c r="F127" s="34">
        <f>IF($C127="Yes",'2.0 Input│Historic Capex'!M127*'3.2 Input│Other'!G$28,0)</f>
        <v>1847551.0624319669</v>
      </c>
      <c r="G127" s="34">
        <f>IF($C127="Yes",'2.0 Input│Historic Capex'!N127*'3.2 Input│Other'!H$28,0)</f>
        <v>35866654.80956047</v>
      </c>
      <c r="H127" s="34">
        <f>IF($C127="Yes",'2.0 Input│Historic Capex'!O127*'3.2 Input│Other'!I$28,0)</f>
        <v>0</v>
      </c>
      <c r="I127" s="34">
        <f>IF($C127="Yes",'2.0 Input│Historic Capex'!P127*'3.2 Input│Other'!J$28,0)</f>
        <v>0</v>
      </c>
      <c r="J127" s="34">
        <f>IF($C127="Yes",'2.0 Input│Historic Capex'!Q127*'3.2 Input│Other'!K$28,0)</f>
        <v>0</v>
      </c>
      <c r="K127" s="34">
        <f t="shared" si="1"/>
        <v>37714205.871992439</v>
      </c>
      <c r="M127" s="48">
        <v>6418.2915320214815</v>
      </c>
      <c r="N127" s="48" t="b">
        <v>1</v>
      </c>
    </row>
    <row r="128" spans="1:14">
      <c r="A128" s="34">
        <f>'2.0 Input│Historic Capex'!A128</f>
        <v>116</v>
      </c>
      <c r="B128" s="23" t="str">
        <f>'2.0 Input│Historic Capex'!B128</f>
        <v>MAOP Upgrade - Euroa to Springhurst (pipe)</v>
      </c>
      <c r="C128" s="8" t="str">
        <f>'2.0 Input│Historic Capex'!E128</f>
        <v>Yes</v>
      </c>
      <c r="D128" s="8" t="str">
        <f>'2.0 Input│Historic Capex'!C128</f>
        <v>Pipelines</v>
      </c>
      <c r="E128" s="23" t="str">
        <f>IF('2.0 Input│Historic Capex'!D128='3.2 Input│Other'!$A$54,'3.2 Input│Other'!$A$54,IF('2.0 Input│Historic Capex'!D128='3.2 Input│Other'!$A$56,'3.2 Input│Other'!$A$56,'3.2 Input│Other'!$A$55))</f>
        <v>Augmentation</v>
      </c>
      <c r="F128" s="34">
        <f>IF($C128="Yes",'2.0 Input│Historic Capex'!M128*'3.2 Input│Other'!G$28,0)</f>
        <v>193638.36237363529</v>
      </c>
      <c r="G128" s="34">
        <f>IF($C128="Yes",'2.0 Input│Historic Capex'!N128*'3.2 Input│Other'!H$28,0)</f>
        <v>1789940.6870062214</v>
      </c>
      <c r="H128" s="34">
        <f>IF($C128="Yes",'2.0 Input│Historic Capex'!O128*'3.2 Input│Other'!I$28,0)</f>
        <v>0</v>
      </c>
      <c r="I128" s="34">
        <f>IF($C128="Yes",'2.0 Input│Historic Capex'!P128*'3.2 Input│Other'!J$28,0)</f>
        <v>0</v>
      </c>
      <c r="J128" s="34">
        <f>IF($C128="Yes",'2.0 Input│Historic Capex'!Q128*'3.2 Input│Other'!K$28,0)</f>
        <v>0</v>
      </c>
      <c r="K128" s="34">
        <f t="shared" si="1"/>
        <v>1983579.0493798568</v>
      </c>
      <c r="M128" s="48" t="e">
        <v>#N/A</v>
      </c>
      <c r="N128" s="48" t="e">
        <v>#N/A</v>
      </c>
    </row>
    <row r="129" spans="1:14">
      <c r="A129" s="34">
        <f>'2.0 Input│Historic Capex'!A129</f>
        <v>117</v>
      </c>
      <c r="B129" s="23" t="str">
        <f>'2.0 Input│Historic Capex'!B129</f>
        <v>MAOP Upgrade - Euroa to Springhurst (Reg)</v>
      </c>
      <c r="C129" s="8" t="str">
        <f>'2.0 Input│Historic Capex'!E129</f>
        <v>Yes</v>
      </c>
      <c r="D129" s="8" t="str">
        <f>'2.0 Input│Historic Capex'!C129</f>
        <v>City Gates &amp; Field Regs</v>
      </c>
      <c r="E129" s="23" t="str">
        <f>IF('2.0 Input│Historic Capex'!D129='3.2 Input│Other'!$A$54,'3.2 Input│Other'!$A$54,IF('2.0 Input│Historic Capex'!D129='3.2 Input│Other'!$A$56,'3.2 Input│Other'!$A$56,'3.2 Input│Other'!$A$55))</f>
        <v>Augmentation</v>
      </c>
      <c r="F129" s="34">
        <f>IF($C129="Yes",'2.0 Input│Historic Capex'!M129*'3.2 Input│Other'!G$28,0)</f>
        <v>611489.56539042713</v>
      </c>
      <c r="G129" s="34">
        <f>IF($C129="Yes",'2.0 Input│Historic Capex'!N129*'3.2 Input│Other'!H$28,0)</f>
        <v>5652444.2747564893</v>
      </c>
      <c r="H129" s="34">
        <f>IF($C129="Yes",'2.0 Input│Historic Capex'!O129*'3.2 Input│Other'!I$28,0)</f>
        <v>0</v>
      </c>
      <c r="I129" s="34">
        <f>IF($C129="Yes",'2.0 Input│Historic Capex'!P129*'3.2 Input│Other'!J$28,0)</f>
        <v>0</v>
      </c>
      <c r="J129" s="34">
        <f>IF($C129="Yes",'2.0 Input│Historic Capex'!Q129*'3.2 Input│Other'!K$28,0)</f>
        <v>0</v>
      </c>
      <c r="K129" s="34">
        <f t="shared" si="1"/>
        <v>6263933.840146916</v>
      </c>
      <c r="M129" s="48" t="e">
        <v>#N/A</v>
      </c>
      <c r="N129" s="48" t="e">
        <v>#N/A</v>
      </c>
    </row>
    <row r="130" spans="1:14">
      <c r="A130" s="34">
        <f>'2.0 Input│Historic Capex'!A130</f>
        <v>118</v>
      </c>
      <c r="B130" s="23" t="str">
        <f>'2.0 Input│Historic Capex'!B130</f>
        <v>Valve - T60 Longford - Dandenong Upgrade hydraulic hand pump of actuators</v>
      </c>
      <c r="C130" s="8" t="str">
        <f>'2.0 Input│Historic Capex'!E130</f>
        <v>Yes</v>
      </c>
      <c r="D130" s="8" t="str">
        <f>'2.0 Input│Historic Capex'!C130</f>
        <v>Other</v>
      </c>
      <c r="E130" s="23" t="str">
        <f>IF('2.0 Input│Historic Capex'!D130='3.2 Input│Other'!$A$54,'3.2 Input│Other'!$A$54,IF('2.0 Input│Historic Capex'!D130='3.2 Input│Other'!$A$56,'3.2 Input│Other'!$A$56,'3.2 Input│Other'!$A$55))</f>
        <v>Replacement</v>
      </c>
      <c r="F130" s="34">
        <f>IF($C130="Yes",'2.0 Input│Historic Capex'!M130*'3.2 Input│Other'!G$28,0)</f>
        <v>112029.88671874999</v>
      </c>
      <c r="G130" s="34">
        <f>IF($C130="Yes",'2.0 Input│Historic Capex'!N130*'3.2 Input│Other'!H$28,0)</f>
        <v>0</v>
      </c>
      <c r="H130" s="34">
        <f>IF($C130="Yes",'2.0 Input│Historic Capex'!O130*'3.2 Input│Other'!I$28,0)</f>
        <v>0</v>
      </c>
      <c r="I130" s="34">
        <f>IF($C130="Yes",'2.0 Input│Historic Capex'!P130*'3.2 Input│Other'!J$28,0)</f>
        <v>0</v>
      </c>
      <c r="J130" s="34">
        <f>IF($C130="Yes",'2.0 Input│Historic Capex'!Q130*'3.2 Input│Other'!K$28,0)</f>
        <v>0</v>
      </c>
      <c r="K130" s="34">
        <f t="shared" si="1"/>
        <v>112029.88671874999</v>
      </c>
      <c r="M130" s="48">
        <v>389.18571068547317</v>
      </c>
      <c r="N130" s="48" t="b">
        <v>1</v>
      </c>
    </row>
    <row r="131" spans="1:14">
      <c r="A131" s="34">
        <f>'2.0 Input│Historic Capex'!A131</f>
        <v>119</v>
      </c>
      <c r="B131" s="23" t="str">
        <f>'2.0 Input│Historic Capex'!B131</f>
        <v>VTS - BROOKLYN LARA LOOP</v>
      </c>
      <c r="C131" s="8" t="str">
        <f>'2.0 Input│Historic Capex'!E131</f>
        <v>Yes</v>
      </c>
      <c r="D131" s="8" t="str">
        <f>'2.0 Input│Historic Capex'!C131</f>
        <v>Pipelines</v>
      </c>
      <c r="E131" s="23" t="str">
        <f>IF('2.0 Input│Historic Capex'!D131='3.2 Input│Other'!$A$54,'3.2 Input│Other'!$A$54,IF('2.0 Input│Historic Capex'!D131='3.2 Input│Other'!$A$56,'3.2 Input│Other'!$A$56,'3.2 Input│Other'!$A$55))</f>
        <v>Replacement</v>
      </c>
      <c r="F131" s="34">
        <f>IF($C131="Yes",'2.0 Input│Historic Capex'!M131*'3.2 Input│Other'!G$28,0)</f>
        <v>-22864.867187499978</v>
      </c>
      <c r="G131" s="34">
        <f>IF($C131="Yes",'2.0 Input│Historic Capex'!N131*'3.2 Input│Other'!H$28,0)</f>
        <v>0</v>
      </c>
      <c r="H131" s="34">
        <f>IF($C131="Yes",'2.0 Input│Historic Capex'!O131*'3.2 Input│Other'!I$28,0)</f>
        <v>0</v>
      </c>
      <c r="I131" s="34">
        <f>IF($C131="Yes",'2.0 Input│Historic Capex'!P131*'3.2 Input│Other'!J$28,0)</f>
        <v>0</v>
      </c>
      <c r="J131" s="34">
        <f>IF($C131="Yes",'2.0 Input│Historic Capex'!Q131*'3.2 Input│Other'!K$28,0)</f>
        <v>0</v>
      </c>
      <c r="K131" s="34">
        <f t="shared" si="1"/>
        <v>-22864.867187499978</v>
      </c>
      <c r="M131" s="48" t="e">
        <v>#N/A</v>
      </c>
      <c r="N131" s="48" t="e">
        <v>#N/A</v>
      </c>
    </row>
    <row r="132" spans="1:14">
      <c r="A132" s="34">
        <f>'2.0 Input│Historic Capex'!A132</f>
        <v>120</v>
      </c>
      <c r="B132" s="23" t="str">
        <f>'2.0 Input│Historic Capex'!B132</f>
        <v>VTS - WOLLERT 4 &amp; 5 CAPEX</v>
      </c>
      <c r="C132" s="8" t="str">
        <f>'2.0 Input│Historic Capex'!E132</f>
        <v>Yes</v>
      </c>
      <c r="D132" s="8" t="str">
        <f>'2.0 Input│Historic Capex'!C132</f>
        <v>Compressors</v>
      </c>
      <c r="E132" s="23" t="str">
        <f>IF('2.0 Input│Historic Capex'!D132='3.2 Input│Other'!$A$54,'3.2 Input│Other'!$A$54,IF('2.0 Input│Historic Capex'!D132='3.2 Input│Other'!$A$56,'3.2 Input│Other'!$A$56,'3.2 Input│Other'!$A$55))</f>
        <v>Replacement</v>
      </c>
      <c r="F132" s="34">
        <f>IF($C132="Yes",'2.0 Input│Historic Capex'!M132*'3.2 Input│Other'!G$28,0)</f>
        <v>-13160.9765625</v>
      </c>
      <c r="G132" s="34">
        <f>IF($C132="Yes",'2.0 Input│Historic Capex'!N132*'3.2 Input│Other'!H$28,0)</f>
        <v>0</v>
      </c>
      <c r="H132" s="34">
        <f>IF($C132="Yes",'2.0 Input│Historic Capex'!O132*'3.2 Input│Other'!I$28,0)</f>
        <v>0</v>
      </c>
      <c r="I132" s="34">
        <f>IF($C132="Yes",'2.0 Input│Historic Capex'!P132*'3.2 Input│Other'!J$28,0)</f>
        <v>0</v>
      </c>
      <c r="J132" s="34">
        <f>IF($C132="Yes",'2.0 Input│Historic Capex'!Q132*'3.2 Input│Other'!K$28,0)</f>
        <v>0</v>
      </c>
      <c r="K132" s="34">
        <f t="shared" si="1"/>
        <v>-13160.9765625</v>
      </c>
      <c r="M132" s="48" t="e">
        <v>#N/A</v>
      </c>
      <c r="N132" s="48" t="e">
        <v>#N/A</v>
      </c>
    </row>
    <row r="133" spans="1:14">
      <c r="A133" s="34">
        <f>'2.0 Input│Historic Capex'!A133</f>
        <v>121</v>
      </c>
      <c r="B133" s="23" t="str">
        <f>'2.0 Input│Historic Capex'!B133</f>
        <v>VTS - MORWELL TYERS UPGRADE</v>
      </c>
      <c r="C133" s="8" t="str">
        <f>'2.0 Input│Historic Capex'!E133</f>
        <v>Yes</v>
      </c>
      <c r="D133" s="8" t="str">
        <f>'2.0 Input│Historic Capex'!C133</f>
        <v>City Gates &amp; Field Regs</v>
      </c>
      <c r="E133" s="23" t="str">
        <f>IF('2.0 Input│Historic Capex'!D133='3.2 Input│Other'!$A$54,'3.2 Input│Other'!$A$54,IF('2.0 Input│Historic Capex'!D133='3.2 Input│Other'!$A$56,'3.2 Input│Other'!$A$56,'3.2 Input│Other'!$A$55))</f>
        <v>Replacement</v>
      </c>
      <c r="F133" s="34">
        <f>IF($C133="Yes",'2.0 Input│Historic Capex'!M133*'3.2 Input│Other'!G$28,0)</f>
        <v>-227.97734374999379</v>
      </c>
      <c r="G133" s="34">
        <f>IF($C133="Yes",'2.0 Input│Historic Capex'!N133*'3.2 Input│Other'!H$28,0)</f>
        <v>0</v>
      </c>
      <c r="H133" s="34">
        <f>IF($C133="Yes",'2.0 Input│Historic Capex'!O133*'3.2 Input│Other'!I$28,0)</f>
        <v>0</v>
      </c>
      <c r="I133" s="34">
        <f>IF($C133="Yes",'2.0 Input│Historic Capex'!P133*'3.2 Input│Other'!J$28,0)</f>
        <v>0</v>
      </c>
      <c r="J133" s="34">
        <f>IF($C133="Yes",'2.0 Input│Historic Capex'!Q133*'3.2 Input│Other'!K$28,0)</f>
        <v>0</v>
      </c>
      <c r="K133" s="34">
        <f t="shared" si="1"/>
        <v>-227.97734374999379</v>
      </c>
      <c r="M133" s="48" t="e">
        <v>#N/A</v>
      </c>
      <c r="N133" s="48" t="e">
        <v>#N/A</v>
      </c>
    </row>
    <row r="134" spans="1:14">
      <c r="A134" s="34">
        <f>'2.0 Input│Historic Capex'!A134</f>
        <v>122</v>
      </c>
      <c r="B134" s="23" t="str">
        <f>'2.0 Input│Historic Capex'!B134</f>
        <v>VTS - MAOP UPGRADE CAPEX</v>
      </c>
      <c r="C134" s="8" t="str">
        <f>'2.0 Input│Historic Capex'!E134</f>
        <v>Yes</v>
      </c>
      <c r="D134" s="8" t="str">
        <f>'2.0 Input│Historic Capex'!C134</f>
        <v>City Gates &amp; Field Regs</v>
      </c>
      <c r="E134" s="23" t="str">
        <f>IF('2.0 Input│Historic Capex'!D134='3.2 Input│Other'!$A$54,'3.2 Input│Other'!$A$54,IF('2.0 Input│Historic Capex'!D134='3.2 Input│Other'!$A$56,'3.2 Input│Other'!$A$56,'3.2 Input│Other'!$A$55))</f>
        <v>Replacement</v>
      </c>
      <c r="F134" s="34">
        <f>IF($C134="Yes",'2.0 Input│Historic Capex'!M134*'3.2 Input│Other'!G$28,0)</f>
        <v>-15390.090625000066</v>
      </c>
      <c r="G134" s="34">
        <f>IF($C134="Yes",'2.0 Input│Historic Capex'!N134*'3.2 Input│Other'!H$28,0)</f>
        <v>0</v>
      </c>
      <c r="H134" s="34">
        <f>IF($C134="Yes",'2.0 Input│Historic Capex'!O134*'3.2 Input│Other'!I$28,0)</f>
        <v>0</v>
      </c>
      <c r="I134" s="34">
        <f>IF($C134="Yes",'2.0 Input│Historic Capex'!P134*'3.2 Input│Other'!J$28,0)</f>
        <v>0</v>
      </c>
      <c r="J134" s="34">
        <f>IF($C134="Yes",'2.0 Input│Historic Capex'!Q134*'3.2 Input│Other'!K$28,0)</f>
        <v>0</v>
      </c>
      <c r="K134" s="34">
        <f t="shared" si="1"/>
        <v>-15390.090625000066</v>
      </c>
      <c r="M134" s="48" t="e">
        <v>#N/A</v>
      </c>
      <c r="N134" s="48" t="e">
        <v>#N/A</v>
      </c>
    </row>
    <row r="135" spans="1:14">
      <c r="A135" s="34">
        <f>'2.0 Input│Historic Capex'!A135</f>
        <v>123</v>
      </c>
      <c r="B135" s="23" t="str">
        <f>'2.0 Input│Historic Capex'!B135</f>
        <v>VTS - BBP &amp; BCP CG UPGRADE</v>
      </c>
      <c r="C135" s="8" t="str">
        <f>'2.0 Input│Historic Capex'!E135</f>
        <v>Yes</v>
      </c>
      <c r="D135" s="8" t="str">
        <f>'2.0 Input│Historic Capex'!C135</f>
        <v>City Gates &amp; Field Regs</v>
      </c>
      <c r="E135" s="23" t="str">
        <f>IF('2.0 Input│Historic Capex'!D135='3.2 Input│Other'!$A$54,'3.2 Input│Other'!$A$54,IF('2.0 Input│Historic Capex'!D135='3.2 Input│Other'!$A$56,'3.2 Input│Other'!$A$56,'3.2 Input│Other'!$A$55))</f>
        <v>Replacement</v>
      </c>
      <c r="F135" s="34">
        <f>IF($C135="Yes",'2.0 Input│Historic Capex'!M135*'3.2 Input│Other'!G$28,0)</f>
        <v>-98353.155468749988</v>
      </c>
      <c r="G135" s="34">
        <f>IF($C135="Yes",'2.0 Input│Historic Capex'!N135*'3.2 Input│Other'!H$28,0)</f>
        <v>0</v>
      </c>
      <c r="H135" s="34">
        <f>IF($C135="Yes",'2.0 Input│Historic Capex'!O135*'3.2 Input│Other'!I$28,0)</f>
        <v>0</v>
      </c>
      <c r="I135" s="34">
        <f>IF($C135="Yes",'2.0 Input│Historic Capex'!P135*'3.2 Input│Other'!J$28,0)</f>
        <v>0</v>
      </c>
      <c r="J135" s="34">
        <f>IF($C135="Yes",'2.0 Input│Historic Capex'!Q135*'3.2 Input│Other'!K$28,0)</f>
        <v>0</v>
      </c>
      <c r="K135" s="34">
        <f t="shared" si="1"/>
        <v>-98353.155468749988</v>
      </c>
      <c r="M135" s="48" t="e">
        <v>#N/A</v>
      </c>
      <c r="N135" s="48" t="e">
        <v>#N/A</v>
      </c>
    </row>
    <row r="136" spans="1:14">
      <c r="A136" s="34">
        <f>'2.0 Input│Historic Capex'!A136</f>
        <v>124</v>
      </c>
      <c r="B136" s="23" t="str">
        <f>'2.0 Input│Historic Capex'!B136</f>
        <v>VTS - BRANCH VALVE CASTLEMAINE</v>
      </c>
      <c r="C136" s="8" t="str">
        <f>'2.0 Input│Historic Capex'!E136</f>
        <v>Yes</v>
      </c>
      <c r="D136" s="8" t="str">
        <f>'2.0 Input│Historic Capex'!C136</f>
        <v>Pipelines</v>
      </c>
      <c r="E136" s="23" t="str">
        <f>IF('2.0 Input│Historic Capex'!D136='3.2 Input│Other'!$A$54,'3.2 Input│Other'!$A$54,IF('2.0 Input│Historic Capex'!D136='3.2 Input│Other'!$A$56,'3.2 Input│Other'!$A$56,'3.2 Input│Other'!$A$55))</f>
        <v>Replacement</v>
      </c>
      <c r="F136" s="34">
        <f>IF($C136="Yes",'2.0 Input│Historic Capex'!M136*'3.2 Input│Other'!G$28,0)</f>
        <v>-26303.793749999997</v>
      </c>
      <c r="G136" s="34">
        <f>IF($C136="Yes",'2.0 Input│Historic Capex'!N136*'3.2 Input│Other'!H$28,0)</f>
        <v>0</v>
      </c>
      <c r="H136" s="34">
        <f>IF($C136="Yes",'2.0 Input│Historic Capex'!O136*'3.2 Input│Other'!I$28,0)</f>
        <v>0</v>
      </c>
      <c r="I136" s="34">
        <f>IF($C136="Yes",'2.0 Input│Historic Capex'!P136*'3.2 Input│Other'!J$28,0)</f>
        <v>0</v>
      </c>
      <c r="J136" s="34">
        <f>IF($C136="Yes",'2.0 Input│Historic Capex'!Q136*'3.2 Input│Other'!K$28,0)</f>
        <v>0</v>
      </c>
      <c r="K136" s="34">
        <f t="shared" si="1"/>
        <v>-26303.793749999997</v>
      </c>
      <c r="M136" s="48" t="e">
        <v>#N/A</v>
      </c>
      <c r="N136" s="48" t="e">
        <v>#N/A</v>
      </c>
    </row>
    <row r="137" spans="1:14">
      <c r="A137" s="34">
        <f>'2.0 Input│Historic Capex'!A137</f>
        <v>125</v>
      </c>
      <c r="B137" s="23" t="str">
        <f>'2.0 Input│Historic Capex'!B137</f>
        <v>VTS - EUROA CS NEW (PPOM)</v>
      </c>
      <c r="C137" s="8" t="str">
        <f>'2.0 Input│Historic Capex'!E137</f>
        <v>Yes</v>
      </c>
      <c r="D137" s="8" t="str">
        <f>'2.0 Input│Historic Capex'!C137</f>
        <v>Compressors</v>
      </c>
      <c r="E137" s="23" t="str">
        <f>IF('2.0 Input│Historic Capex'!D137='3.2 Input│Other'!$A$54,'3.2 Input│Other'!$A$54,IF('2.0 Input│Historic Capex'!D137='3.2 Input│Other'!$A$56,'3.2 Input│Other'!$A$56,'3.2 Input│Other'!$A$55))</f>
        <v>Augmentation</v>
      </c>
      <c r="F137" s="34">
        <f>IF($C137="Yes",'2.0 Input│Historic Capex'!M137*'3.2 Input│Other'!G$28,0)</f>
        <v>-417488.55078124988</v>
      </c>
      <c r="G137" s="34">
        <f>IF($C137="Yes",'2.0 Input│Historic Capex'!N137*'3.2 Input│Other'!H$28,0)</f>
        <v>0</v>
      </c>
      <c r="H137" s="34">
        <f>IF($C137="Yes",'2.0 Input│Historic Capex'!O137*'3.2 Input│Other'!I$28,0)</f>
        <v>0</v>
      </c>
      <c r="I137" s="34">
        <f>IF($C137="Yes",'2.0 Input│Historic Capex'!P137*'3.2 Input│Other'!J$28,0)</f>
        <v>0</v>
      </c>
      <c r="J137" s="34">
        <f>IF($C137="Yes",'2.0 Input│Historic Capex'!Q137*'3.2 Input│Other'!K$28,0)</f>
        <v>0</v>
      </c>
      <c r="K137" s="34">
        <f t="shared" si="1"/>
        <v>-417488.55078124988</v>
      </c>
      <c r="M137" s="48" t="e">
        <v>#N/A</v>
      </c>
      <c r="N137" s="48" t="e">
        <v>#N/A</v>
      </c>
    </row>
    <row r="138" spans="1:14">
      <c r="A138" s="34">
        <f>'2.0 Input│Historic Capex'!A138</f>
        <v>126</v>
      </c>
      <c r="B138" s="23" t="str">
        <f>'2.0 Input│Historic Capex'!B138</f>
        <v>VTS - SUNBURY PIPE LOOP (NEW)</v>
      </c>
      <c r="C138" s="8" t="str">
        <f>'2.0 Input│Historic Capex'!E138</f>
        <v>Yes</v>
      </c>
      <c r="D138" s="8" t="str">
        <f>'2.0 Input│Historic Capex'!C138</f>
        <v>Pipelines</v>
      </c>
      <c r="E138" s="23" t="str">
        <f>IF('2.0 Input│Historic Capex'!D138='3.2 Input│Other'!$A$54,'3.2 Input│Other'!$A$54,IF('2.0 Input│Historic Capex'!D138='3.2 Input│Other'!$A$56,'3.2 Input│Other'!$A$56,'3.2 Input│Other'!$A$55))</f>
        <v>Augmentation</v>
      </c>
      <c r="F138" s="34">
        <f>IF($C138="Yes",'2.0 Input│Historic Capex'!M138*'3.2 Input│Other'!G$28,0)</f>
        <v>-491046.40000000008</v>
      </c>
      <c r="G138" s="34">
        <f>IF($C138="Yes",'2.0 Input│Historic Capex'!N138*'3.2 Input│Other'!H$28,0)</f>
        <v>0</v>
      </c>
      <c r="H138" s="34">
        <f>IF($C138="Yes",'2.0 Input│Historic Capex'!O138*'3.2 Input│Other'!I$28,0)</f>
        <v>0</v>
      </c>
      <c r="I138" s="34">
        <f>IF($C138="Yes",'2.0 Input│Historic Capex'!P138*'3.2 Input│Other'!J$28,0)</f>
        <v>0</v>
      </c>
      <c r="J138" s="34">
        <f>IF($C138="Yes",'2.0 Input│Historic Capex'!Q138*'3.2 Input│Other'!K$28,0)</f>
        <v>0</v>
      </c>
      <c r="K138" s="34">
        <f t="shared" ref="K138:K167" si="2">SUM(F138:J138)</f>
        <v>-491046.40000000008</v>
      </c>
      <c r="M138" s="48" t="e">
        <v>#N/A</v>
      </c>
      <c r="N138" s="48" t="e">
        <v>#N/A</v>
      </c>
    </row>
    <row r="139" spans="1:14">
      <c r="A139" s="34">
        <f>'2.0 Input│Historic Capex'!A139</f>
        <v>127</v>
      </c>
      <c r="B139" s="23" t="str">
        <f>'2.0 Input│Historic Capex'!B139</f>
        <v>VTS - BCS 8&amp;9 COOLERS UPG (NEW</v>
      </c>
      <c r="C139" s="8" t="str">
        <f>'2.0 Input│Historic Capex'!E139</f>
        <v>Yes</v>
      </c>
      <c r="D139" s="8" t="str">
        <f>'2.0 Input│Historic Capex'!C139</f>
        <v>Compressors</v>
      </c>
      <c r="E139" s="23" t="str">
        <f>IF('2.0 Input│Historic Capex'!D139='3.2 Input│Other'!$A$54,'3.2 Input│Other'!$A$54,IF('2.0 Input│Historic Capex'!D139='3.2 Input│Other'!$A$56,'3.2 Input│Other'!$A$56,'3.2 Input│Other'!$A$55))</f>
        <v>Replacement</v>
      </c>
      <c r="F139" s="34">
        <f>IF($C139="Yes",'2.0 Input│Historic Capex'!M139*'3.2 Input│Other'!G$28,0)</f>
        <v>-461009.17890624999</v>
      </c>
      <c r="G139" s="34">
        <f>IF($C139="Yes",'2.0 Input│Historic Capex'!N139*'3.2 Input│Other'!H$28,0)</f>
        <v>0</v>
      </c>
      <c r="H139" s="34">
        <f>IF($C139="Yes",'2.0 Input│Historic Capex'!O139*'3.2 Input│Other'!I$28,0)</f>
        <v>0</v>
      </c>
      <c r="I139" s="34">
        <f>IF($C139="Yes",'2.0 Input│Historic Capex'!P139*'3.2 Input│Other'!J$28,0)</f>
        <v>0</v>
      </c>
      <c r="J139" s="34">
        <f>IF($C139="Yes",'2.0 Input│Historic Capex'!Q139*'3.2 Input│Other'!K$28,0)</f>
        <v>0</v>
      </c>
      <c r="K139" s="34">
        <f t="shared" si="2"/>
        <v>-461009.17890624999</v>
      </c>
      <c r="M139" s="48" t="e">
        <v>#N/A</v>
      </c>
      <c r="N139" s="48" t="e">
        <v>#N/A</v>
      </c>
    </row>
    <row r="140" spans="1:14">
      <c r="A140" s="34">
        <f>'2.0 Input│Historic Capex'!A140</f>
        <v>128</v>
      </c>
      <c r="B140" s="23" t="str">
        <f>'2.0 Input│Historic Capex'!B140</f>
        <v>VTS - BCS 12 FAST STOP VALVE</v>
      </c>
      <c r="C140" s="8" t="str">
        <f>'2.0 Input│Historic Capex'!E140</f>
        <v>Yes</v>
      </c>
      <c r="D140" s="8" t="str">
        <f>'2.0 Input│Historic Capex'!C140</f>
        <v>Compressors</v>
      </c>
      <c r="E140" s="23" t="str">
        <f>IF('2.0 Input│Historic Capex'!D140='3.2 Input│Other'!$A$54,'3.2 Input│Other'!$A$54,IF('2.0 Input│Historic Capex'!D140='3.2 Input│Other'!$A$56,'3.2 Input│Other'!$A$56,'3.2 Input│Other'!$A$55))</f>
        <v>Replacement</v>
      </c>
      <c r="F140" s="34">
        <f>IF($C140="Yes",'2.0 Input│Historic Capex'!M140*'3.2 Input│Other'!G$28,0)</f>
        <v>-36134.739062499997</v>
      </c>
      <c r="G140" s="34">
        <f>IF($C140="Yes",'2.0 Input│Historic Capex'!N140*'3.2 Input│Other'!H$28,0)</f>
        <v>0</v>
      </c>
      <c r="H140" s="34">
        <f>IF($C140="Yes",'2.0 Input│Historic Capex'!O140*'3.2 Input│Other'!I$28,0)</f>
        <v>0</v>
      </c>
      <c r="I140" s="34">
        <f>IF($C140="Yes",'2.0 Input│Historic Capex'!P140*'3.2 Input│Other'!J$28,0)</f>
        <v>0</v>
      </c>
      <c r="J140" s="34">
        <f>IF($C140="Yes",'2.0 Input│Historic Capex'!Q140*'3.2 Input│Other'!K$28,0)</f>
        <v>0</v>
      </c>
      <c r="K140" s="34">
        <f t="shared" si="2"/>
        <v>-36134.739062499997</v>
      </c>
      <c r="M140" s="48" t="e">
        <v>#N/A</v>
      </c>
      <c r="N140" s="48" t="e">
        <v>#N/A</v>
      </c>
    </row>
    <row r="141" spans="1:14">
      <c r="A141" s="34">
        <f>'2.0 Input│Historic Capex'!A141</f>
        <v>129</v>
      </c>
      <c r="B141" s="23" t="str">
        <f>'2.0 Input│Historic Capex'!B141</f>
        <v>VTS - BCS 8 &amp; 9 UNIT VALVES</v>
      </c>
      <c r="C141" s="8" t="str">
        <f>'2.0 Input│Historic Capex'!E141</f>
        <v>Yes</v>
      </c>
      <c r="D141" s="8" t="str">
        <f>'2.0 Input│Historic Capex'!C141</f>
        <v>Compressors</v>
      </c>
      <c r="E141" s="23" t="str">
        <f>IF('2.0 Input│Historic Capex'!D141='3.2 Input│Other'!$A$54,'3.2 Input│Other'!$A$54,IF('2.0 Input│Historic Capex'!D141='3.2 Input│Other'!$A$56,'3.2 Input│Other'!$A$56,'3.2 Input│Other'!$A$55))</f>
        <v>Replacement</v>
      </c>
      <c r="F141" s="34">
        <f>IF($C141="Yes",'2.0 Input│Historic Capex'!M141*'3.2 Input│Other'!G$28,0)</f>
        <v>-285624.06640625</v>
      </c>
      <c r="G141" s="34">
        <f>IF($C141="Yes",'2.0 Input│Historic Capex'!N141*'3.2 Input│Other'!H$28,0)</f>
        <v>0</v>
      </c>
      <c r="H141" s="34">
        <f>IF($C141="Yes",'2.0 Input│Historic Capex'!O141*'3.2 Input│Other'!I$28,0)</f>
        <v>0</v>
      </c>
      <c r="I141" s="34">
        <f>IF($C141="Yes",'2.0 Input│Historic Capex'!P141*'3.2 Input│Other'!J$28,0)</f>
        <v>0</v>
      </c>
      <c r="J141" s="34">
        <f>IF($C141="Yes",'2.0 Input│Historic Capex'!Q141*'3.2 Input│Other'!K$28,0)</f>
        <v>0</v>
      </c>
      <c r="K141" s="34">
        <f t="shared" si="2"/>
        <v>-285624.06640625</v>
      </c>
      <c r="M141" s="48" t="e">
        <v>#N/A</v>
      </c>
      <c r="N141" s="48" t="e">
        <v>#N/A</v>
      </c>
    </row>
    <row r="142" spans="1:14">
      <c r="A142" s="34">
        <f>'2.0 Input│Historic Capex'!A142</f>
        <v>130</v>
      </c>
      <c r="B142" s="23" t="str">
        <f>'2.0 Input│Historic Capex'!B142</f>
        <v>PIGGING T91 CURDIEVALE</v>
      </c>
      <c r="C142" s="8" t="str">
        <f>'2.0 Input│Historic Capex'!E142</f>
        <v>Yes</v>
      </c>
      <c r="D142" s="8" t="str">
        <f>'2.0 Input│Historic Capex'!C142</f>
        <v>Other</v>
      </c>
      <c r="E142" s="23" t="str">
        <f>IF('2.0 Input│Historic Capex'!D142='3.2 Input│Other'!$A$54,'3.2 Input│Other'!$A$54,IF('2.0 Input│Historic Capex'!D142='3.2 Input│Other'!$A$56,'3.2 Input│Other'!$A$56,'3.2 Input│Other'!$A$55))</f>
        <v>Replacement</v>
      </c>
      <c r="F142" s="34">
        <f>IF($C142="Yes",'2.0 Input│Historic Capex'!M142*'3.2 Input│Other'!G$28,0)</f>
        <v>0</v>
      </c>
      <c r="G142" s="34">
        <f>IF($C142="Yes",'2.0 Input│Historic Capex'!N142*'3.2 Input│Other'!H$28,0)</f>
        <v>0</v>
      </c>
      <c r="H142" s="34">
        <f>IF($C142="Yes",'2.0 Input│Historic Capex'!O142*'3.2 Input│Other'!I$28,0)</f>
        <v>0</v>
      </c>
      <c r="I142" s="34">
        <f>IF($C142="Yes",'2.0 Input│Historic Capex'!P142*'3.2 Input│Other'!J$28,0)</f>
        <v>0</v>
      </c>
      <c r="J142" s="34">
        <f>IF($C142="Yes",'2.0 Input│Historic Capex'!Q142*'3.2 Input│Other'!K$28,0)</f>
        <v>0</v>
      </c>
      <c r="K142" s="34">
        <f t="shared" si="2"/>
        <v>0</v>
      </c>
      <c r="M142" s="48" t="e">
        <v>#N/A</v>
      </c>
      <c r="N142" s="48" t="e">
        <v>#N/A</v>
      </c>
    </row>
    <row r="143" spans="1:14">
      <c r="A143" s="34">
        <f>'2.0 Input│Historic Capex'!A143</f>
        <v>131</v>
      </c>
      <c r="B143" s="23" t="str">
        <f>'2.0 Input│Historic Capex'!B143</f>
        <v>VTS - BROOKLYN FIRE SERVICE</v>
      </c>
      <c r="C143" s="8" t="str">
        <f>'2.0 Input│Historic Capex'!E143</f>
        <v>Yes</v>
      </c>
      <c r="D143" s="8" t="str">
        <f>'2.0 Input│Historic Capex'!C143</f>
        <v>Buildings</v>
      </c>
      <c r="E143" s="23" t="str">
        <f>IF('2.0 Input│Historic Capex'!D143='3.2 Input│Other'!$A$54,'3.2 Input│Other'!$A$54,IF('2.0 Input│Historic Capex'!D143='3.2 Input│Other'!$A$56,'3.2 Input│Other'!$A$56,'3.2 Input│Other'!$A$55))</f>
        <v>Non-System</v>
      </c>
      <c r="F143" s="34">
        <f>IF($C143="Yes",'2.0 Input│Historic Capex'!M143*'3.2 Input│Other'!G$28,0)</f>
        <v>-433006.15312500001</v>
      </c>
      <c r="G143" s="34">
        <f>IF($C143="Yes",'2.0 Input│Historic Capex'!N143*'3.2 Input│Other'!H$28,0)</f>
        <v>0</v>
      </c>
      <c r="H143" s="34">
        <f>IF($C143="Yes",'2.0 Input│Historic Capex'!O143*'3.2 Input│Other'!I$28,0)</f>
        <v>0</v>
      </c>
      <c r="I143" s="34">
        <f>IF($C143="Yes",'2.0 Input│Historic Capex'!P143*'3.2 Input│Other'!J$28,0)</f>
        <v>0</v>
      </c>
      <c r="J143" s="34">
        <f>IF($C143="Yes",'2.0 Input│Historic Capex'!Q143*'3.2 Input│Other'!K$28,0)</f>
        <v>0</v>
      </c>
      <c r="K143" s="34">
        <f t="shared" si="2"/>
        <v>-433006.15312500001</v>
      </c>
      <c r="M143" s="48" t="e">
        <v>#N/A</v>
      </c>
      <c r="N143" s="48" t="e">
        <v>#N/A</v>
      </c>
    </row>
    <row r="144" spans="1:14">
      <c r="A144" s="34">
        <f>'2.0 Input│Historic Capex'!A144</f>
        <v>132</v>
      </c>
      <c r="B144" s="23" t="str">
        <f>'2.0 Input│Historic Capex'!B144</f>
        <v>VTS - BCS LUBE OIL COOLER 8&amp;9</v>
      </c>
      <c r="C144" s="8" t="str">
        <f>'2.0 Input│Historic Capex'!E144</f>
        <v>Yes</v>
      </c>
      <c r="D144" s="8" t="str">
        <f>'2.0 Input│Historic Capex'!C144</f>
        <v>City Gates &amp; Field Regs</v>
      </c>
      <c r="E144" s="23" t="str">
        <f>IF('2.0 Input│Historic Capex'!D144='3.2 Input│Other'!$A$54,'3.2 Input│Other'!$A$54,IF('2.0 Input│Historic Capex'!D144='3.2 Input│Other'!$A$56,'3.2 Input│Other'!$A$56,'3.2 Input│Other'!$A$55))</f>
        <v>Replacement</v>
      </c>
      <c r="F144" s="34">
        <f>IF($C144="Yes",'2.0 Input│Historic Capex'!M144*'3.2 Input│Other'!G$28,0)</f>
        <v>0</v>
      </c>
      <c r="G144" s="34">
        <f>IF($C144="Yes",'2.0 Input│Historic Capex'!N144*'3.2 Input│Other'!H$28,0)</f>
        <v>0</v>
      </c>
      <c r="H144" s="34">
        <f>IF($C144="Yes",'2.0 Input│Historic Capex'!O144*'3.2 Input│Other'!I$28,0)</f>
        <v>0</v>
      </c>
      <c r="I144" s="34">
        <f>IF($C144="Yes",'2.0 Input│Historic Capex'!P144*'3.2 Input│Other'!J$28,0)</f>
        <v>0</v>
      </c>
      <c r="J144" s="34">
        <f>IF($C144="Yes",'2.0 Input│Historic Capex'!Q144*'3.2 Input│Other'!K$28,0)</f>
        <v>0</v>
      </c>
      <c r="K144" s="34">
        <f t="shared" si="2"/>
        <v>0</v>
      </c>
      <c r="M144" s="48" t="e">
        <v>#N/A</v>
      </c>
      <c r="N144" s="48" t="e">
        <v>#N/A</v>
      </c>
    </row>
    <row r="145" spans="1:14">
      <c r="A145" s="34">
        <f>'2.0 Input│Historic Capex'!A145</f>
        <v>133</v>
      </c>
      <c r="B145" s="23" t="str">
        <f>'2.0 Input│Historic Capex'!B145</f>
        <v>VNIE Looping 6 to 8</v>
      </c>
      <c r="C145" s="8" t="str">
        <f>'2.0 Input│Historic Capex'!E145</f>
        <v>Yes</v>
      </c>
      <c r="D145" s="8" t="str">
        <f>'2.0 Input│Historic Capex'!C145</f>
        <v>Pipelines</v>
      </c>
      <c r="E145" s="23" t="str">
        <f>IF('2.0 Input│Historic Capex'!D145='3.2 Input│Other'!$A$54,'3.2 Input│Other'!$A$54,IF('2.0 Input│Historic Capex'!D145='3.2 Input│Other'!$A$56,'3.2 Input│Other'!$A$56,'3.2 Input│Other'!$A$55))</f>
        <v>Augmentation</v>
      </c>
      <c r="F145" s="34">
        <f>IF($C145="Yes",'2.0 Input│Historic Capex'!M145*'3.2 Input│Other'!G$28,0)</f>
        <v>0</v>
      </c>
      <c r="G145" s="34">
        <f>IF($C145="Yes",'2.0 Input│Historic Capex'!N145*'3.2 Input│Other'!H$28,0)</f>
        <v>0</v>
      </c>
      <c r="H145" s="34">
        <f>IF($C145="Yes",'2.0 Input│Historic Capex'!O145*'3.2 Input│Other'!I$28,0)</f>
        <v>0</v>
      </c>
      <c r="I145" s="34">
        <f>IF($C145="Yes",'2.0 Input│Historic Capex'!P145*'3.2 Input│Other'!J$28,0)</f>
        <v>0</v>
      </c>
      <c r="J145" s="34">
        <f>IF($C145="Yes",'2.0 Input│Historic Capex'!Q145*'3.2 Input│Other'!K$28,0)</f>
        <v>0</v>
      </c>
      <c r="K145" s="34">
        <f t="shared" si="2"/>
        <v>0</v>
      </c>
      <c r="M145" s="48" t="e">
        <v>#N/A</v>
      </c>
      <c r="N145" s="48" t="e">
        <v>#N/A</v>
      </c>
    </row>
    <row r="146" spans="1:14">
      <c r="A146" s="34">
        <f>'2.0 Input│Historic Capex'!A146</f>
        <v>134</v>
      </c>
      <c r="B146" s="23" t="str">
        <f>'2.0 Input│Historic Capex'!B146</f>
        <v>VTS16.SIB42 WOLL SOFT STARTERS</v>
      </c>
      <c r="C146" s="8" t="str">
        <f>'2.0 Input│Historic Capex'!E146</f>
        <v>Yes</v>
      </c>
      <c r="D146" s="8" t="str">
        <f>'2.0 Input│Historic Capex'!C146</f>
        <v>Other</v>
      </c>
      <c r="E146" s="23" t="str">
        <f>IF('2.0 Input│Historic Capex'!D146='3.2 Input│Other'!$A$54,'3.2 Input│Other'!$A$54,IF('2.0 Input│Historic Capex'!D146='3.2 Input│Other'!$A$56,'3.2 Input│Other'!$A$56,'3.2 Input│Other'!$A$55))</f>
        <v>Replacement</v>
      </c>
      <c r="F146" s="34">
        <f>IF($C146="Yes",'2.0 Input│Historic Capex'!M146*'3.2 Input│Other'!G$28,0)</f>
        <v>0</v>
      </c>
      <c r="G146" s="34">
        <f>IF($C146="Yes",'2.0 Input│Historic Capex'!N146*'3.2 Input│Other'!H$28,0)</f>
        <v>0</v>
      </c>
      <c r="H146" s="34">
        <f>IF($C146="Yes",'2.0 Input│Historic Capex'!O146*'3.2 Input│Other'!I$28,0)</f>
        <v>0</v>
      </c>
      <c r="I146" s="34">
        <f>IF($C146="Yes",'2.0 Input│Historic Capex'!P146*'3.2 Input│Other'!J$28,0)</f>
        <v>0</v>
      </c>
      <c r="J146" s="34">
        <f>IF($C146="Yes",'2.0 Input│Historic Capex'!Q146*'3.2 Input│Other'!K$28,0)</f>
        <v>0</v>
      </c>
      <c r="K146" s="34">
        <f t="shared" si="2"/>
        <v>0</v>
      </c>
      <c r="M146" s="48" t="e">
        <v>#N/A</v>
      </c>
      <c r="N146" s="48" t="e">
        <v>#N/A</v>
      </c>
    </row>
    <row r="147" spans="1:14">
      <c r="A147" s="34">
        <f>'2.0 Input│Historic Capex'!A147</f>
        <v>135</v>
      </c>
      <c r="B147" s="23" t="str">
        <f>'2.0 Input│Historic Capex'!B147</f>
        <v>VTS.SIB99 WCS STN-A DISCHRG LQ</v>
      </c>
      <c r="C147" s="8" t="str">
        <f>'2.0 Input│Historic Capex'!E147</f>
        <v>Yes</v>
      </c>
      <c r="D147" s="8" t="str">
        <f>'2.0 Input│Historic Capex'!C147</f>
        <v>Other</v>
      </c>
      <c r="E147" s="23" t="str">
        <f>IF('2.0 Input│Historic Capex'!D147='3.2 Input│Other'!$A$54,'3.2 Input│Other'!$A$54,IF('2.0 Input│Historic Capex'!D147='3.2 Input│Other'!$A$56,'3.2 Input│Other'!$A$56,'3.2 Input│Other'!$A$55))</f>
        <v>Replacement</v>
      </c>
      <c r="F147" s="34">
        <f>IF($C147="Yes",'2.0 Input│Historic Capex'!M147*'3.2 Input│Other'!G$28,0)</f>
        <v>0</v>
      </c>
      <c r="G147" s="34">
        <f>IF($C147="Yes",'2.0 Input│Historic Capex'!N147*'3.2 Input│Other'!H$28,0)</f>
        <v>0</v>
      </c>
      <c r="H147" s="34">
        <f>IF($C147="Yes",'2.0 Input│Historic Capex'!O147*'3.2 Input│Other'!I$28,0)</f>
        <v>0</v>
      </c>
      <c r="I147" s="34">
        <f>IF($C147="Yes",'2.0 Input│Historic Capex'!P147*'3.2 Input│Other'!J$28,0)</f>
        <v>0</v>
      </c>
      <c r="J147" s="34">
        <f>IF($C147="Yes",'2.0 Input│Historic Capex'!Q147*'3.2 Input│Other'!K$28,0)</f>
        <v>0</v>
      </c>
      <c r="K147" s="34">
        <f t="shared" si="2"/>
        <v>0</v>
      </c>
      <c r="M147" s="48" t="e">
        <v>#N/A</v>
      </c>
      <c r="N147" s="48" t="e">
        <v>#N/A</v>
      </c>
    </row>
    <row r="148" spans="1:14">
      <c r="A148" s="34">
        <f>'2.0 Input│Historic Capex'!A148</f>
        <v>136</v>
      </c>
      <c r="B148" s="23" t="str">
        <f>'2.0 Input│Historic Capex'!B148</f>
        <v>VTS17.SIB27 SCS CR EPS REMOVAL</v>
      </c>
      <c r="C148" s="8" t="str">
        <f>'2.0 Input│Historic Capex'!E148</f>
        <v>Yes</v>
      </c>
      <c r="D148" s="8" t="str">
        <f>'2.0 Input│Historic Capex'!C148</f>
        <v>Buildings</v>
      </c>
      <c r="E148" s="23" t="str">
        <f>IF('2.0 Input│Historic Capex'!D148='3.2 Input│Other'!$A$54,'3.2 Input│Other'!$A$54,IF('2.0 Input│Historic Capex'!D148='3.2 Input│Other'!$A$56,'3.2 Input│Other'!$A$56,'3.2 Input│Other'!$A$55))</f>
        <v>Non-System</v>
      </c>
      <c r="F148" s="34">
        <f>IF($C148="Yes",'2.0 Input│Historic Capex'!M148*'3.2 Input│Other'!G$28,0)</f>
        <v>0</v>
      </c>
      <c r="G148" s="34">
        <f>IF($C148="Yes",'2.0 Input│Historic Capex'!N148*'3.2 Input│Other'!H$28,0)</f>
        <v>0</v>
      </c>
      <c r="H148" s="34">
        <f>IF($C148="Yes",'2.0 Input│Historic Capex'!O148*'3.2 Input│Other'!I$28,0)</f>
        <v>0</v>
      </c>
      <c r="I148" s="34">
        <f>IF($C148="Yes",'2.0 Input│Historic Capex'!P148*'3.2 Input│Other'!J$28,0)</f>
        <v>0</v>
      </c>
      <c r="J148" s="34">
        <f>IF($C148="Yes",'2.0 Input│Historic Capex'!Q148*'3.2 Input│Other'!K$28,0)</f>
        <v>0</v>
      </c>
      <c r="K148" s="34">
        <f t="shared" si="2"/>
        <v>0</v>
      </c>
      <c r="M148" s="48" t="e">
        <v>#N/A</v>
      </c>
      <c r="N148" s="48" t="e">
        <v>#N/A</v>
      </c>
    </row>
    <row r="149" spans="1:14">
      <c r="A149" s="34">
        <f>'2.0 Input│Historic Capex'!A149</f>
        <v>137</v>
      </c>
      <c r="B149" s="23" t="str">
        <f>'2.0 Input│Historic Capex'!B149</f>
        <v>VTS17.SIB30 DND EMERG ENTRANCE</v>
      </c>
      <c r="C149" s="8" t="str">
        <f>'2.0 Input│Historic Capex'!E149</f>
        <v>Yes</v>
      </c>
      <c r="D149" s="8" t="str">
        <f>'2.0 Input│Historic Capex'!C149</f>
        <v>Buildings</v>
      </c>
      <c r="E149" s="23" t="str">
        <f>IF('2.0 Input│Historic Capex'!D149='3.2 Input│Other'!$A$54,'3.2 Input│Other'!$A$54,IF('2.0 Input│Historic Capex'!D149='3.2 Input│Other'!$A$56,'3.2 Input│Other'!$A$56,'3.2 Input│Other'!$A$55))</f>
        <v>Non-System</v>
      </c>
      <c r="F149" s="34">
        <f>IF($C149="Yes",'2.0 Input│Historic Capex'!M149*'3.2 Input│Other'!G$28,0)</f>
        <v>0</v>
      </c>
      <c r="G149" s="34">
        <f>IF($C149="Yes",'2.0 Input│Historic Capex'!N149*'3.2 Input│Other'!H$28,0)</f>
        <v>0</v>
      </c>
      <c r="H149" s="34">
        <f>IF($C149="Yes",'2.0 Input│Historic Capex'!O149*'3.2 Input│Other'!I$28,0)</f>
        <v>0</v>
      </c>
      <c r="I149" s="34">
        <f>IF($C149="Yes",'2.0 Input│Historic Capex'!P149*'3.2 Input│Other'!J$28,0)</f>
        <v>0</v>
      </c>
      <c r="J149" s="34">
        <f>IF($C149="Yes",'2.0 Input│Historic Capex'!Q149*'3.2 Input│Other'!K$28,0)</f>
        <v>0</v>
      </c>
      <c r="K149" s="34">
        <f t="shared" si="2"/>
        <v>0</v>
      </c>
      <c r="M149" s="48" t="e">
        <v>#N/A</v>
      </c>
      <c r="N149" s="48" t="e">
        <v>#N/A</v>
      </c>
    </row>
    <row r="150" spans="1:14">
      <c r="A150" s="34">
        <f>'2.0 Input│Historic Capex'!A150</f>
        <v>138</v>
      </c>
      <c r="B150" s="23" t="str">
        <f>'2.0 Input│Historic Capex'!B150</f>
        <v xml:space="preserve">Corporate other </v>
      </c>
      <c r="C150" s="8" t="str">
        <f>'2.0 Input│Historic Capex'!E150</f>
        <v>Yes</v>
      </c>
      <c r="D150" s="8" t="str">
        <f>'2.0 Input│Historic Capex'!C150</f>
        <v>Other</v>
      </c>
      <c r="E150" s="23" t="str">
        <f>IF('2.0 Input│Historic Capex'!D150='3.2 Input│Other'!$A$54,'3.2 Input│Other'!$A$54,IF('2.0 Input│Historic Capex'!D150='3.2 Input│Other'!$A$56,'3.2 Input│Other'!$A$56,'3.2 Input│Other'!$A$55))</f>
        <v>Non-System</v>
      </c>
      <c r="F150" s="34">
        <f>IF($C150="Yes",'2.0 Input│Historic Capex'!M150*'3.2 Input│Other'!G$28,0)</f>
        <v>0</v>
      </c>
      <c r="G150" s="34">
        <f>IF($C150="Yes",'2.0 Input│Historic Capex'!N150*'3.2 Input│Other'!H$28,0)</f>
        <v>0</v>
      </c>
      <c r="H150" s="34">
        <f>IF($C150="Yes",'2.0 Input│Historic Capex'!O150*'3.2 Input│Other'!I$28,0)</f>
        <v>0</v>
      </c>
      <c r="I150" s="34">
        <f>IF($C150="Yes",'2.0 Input│Historic Capex'!P150*'3.2 Input│Other'!J$28,0)</f>
        <v>0</v>
      </c>
      <c r="J150" s="34">
        <f>IF($C150="Yes",'2.0 Input│Historic Capex'!Q150*'3.2 Input│Other'!K$28,0)</f>
        <v>0</v>
      </c>
      <c r="K150" s="34">
        <f t="shared" si="2"/>
        <v>0</v>
      </c>
      <c r="M150" s="48" t="e">
        <v>#N/A</v>
      </c>
      <c r="N150" s="48" t="e">
        <v>#N/A</v>
      </c>
    </row>
    <row r="151" spans="1:14">
      <c r="A151" s="34">
        <f>'2.0 Input│Historic Capex'!A151</f>
        <v>139</v>
      </c>
      <c r="B151" s="23" t="str">
        <f>'2.0 Input│Historic Capex'!B151</f>
        <v>Market Services _APA Grid Prog</v>
      </c>
      <c r="C151" s="8" t="str">
        <f>'2.0 Input│Historic Capex'!E151</f>
        <v>Yes</v>
      </c>
      <c r="D151" s="8" t="str">
        <f>'2.0 Input│Historic Capex'!C151</f>
        <v>Other</v>
      </c>
      <c r="E151" s="23" t="str">
        <f>IF('2.0 Input│Historic Capex'!D151='3.2 Input│Other'!$A$54,'3.2 Input│Other'!$A$54,IF('2.0 Input│Historic Capex'!D151='3.2 Input│Other'!$A$56,'3.2 Input│Other'!$A$56,'3.2 Input│Other'!$A$55))</f>
        <v>Non-System</v>
      </c>
      <c r="F151" s="34">
        <f>IF($C151="Yes",'2.0 Input│Historic Capex'!M151*'3.2 Input│Other'!G$28,0)</f>
        <v>0</v>
      </c>
      <c r="G151" s="34">
        <f>IF($C151="Yes",'2.0 Input│Historic Capex'!N151*'3.2 Input│Other'!H$28,0)</f>
        <v>0</v>
      </c>
      <c r="H151" s="34">
        <f>IF($C151="Yes",'2.0 Input│Historic Capex'!O151*'3.2 Input│Other'!I$28,0)</f>
        <v>0</v>
      </c>
      <c r="I151" s="34">
        <f>IF($C151="Yes",'2.0 Input│Historic Capex'!P151*'3.2 Input│Other'!J$28,0)</f>
        <v>0</v>
      </c>
      <c r="J151" s="34">
        <f>IF($C151="Yes",'2.0 Input│Historic Capex'!Q151*'3.2 Input│Other'!K$28,0)</f>
        <v>0</v>
      </c>
      <c r="K151" s="34">
        <f t="shared" si="2"/>
        <v>0</v>
      </c>
      <c r="M151" s="48" t="e">
        <v>#N/A</v>
      </c>
      <c r="N151" s="48" t="e">
        <v>#N/A</v>
      </c>
    </row>
    <row r="152" spans="1:14">
      <c r="A152" s="34">
        <f>'2.0 Input│Historic Capex'!A152</f>
        <v>140</v>
      </c>
      <c r="B152" s="23" t="str">
        <f>'2.0 Input│Historic Capex'!B152</f>
        <v>APA Grid Perf &amp; Resil Overhaul</v>
      </c>
      <c r="C152" s="8" t="str">
        <f>'2.0 Input│Historic Capex'!E152</f>
        <v>Yes</v>
      </c>
      <c r="D152" s="8" t="str">
        <f>'2.0 Input│Historic Capex'!C152</f>
        <v>Other</v>
      </c>
      <c r="E152" s="23" t="str">
        <f>IF('2.0 Input│Historic Capex'!D152='3.2 Input│Other'!$A$54,'3.2 Input│Other'!$A$54,IF('2.0 Input│Historic Capex'!D152='3.2 Input│Other'!$A$56,'3.2 Input│Other'!$A$56,'3.2 Input│Other'!$A$55))</f>
        <v>Non-System</v>
      </c>
      <c r="F152" s="34">
        <f>IF($C152="Yes",'2.0 Input│Historic Capex'!M152*'3.2 Input│Other'!G$28,0)</f>
        <v>0</v>
      </c>
      <c r="G152" s="34">
        <f>IF($C152="Yes",'2.0 Input│Historic Capex'!N152*'3.2 Input│Other'!H$28,0)</f>
        <v>0</v>
      </c>
      <c r="H152" s="34">
        <f>IF($C152="Yes",'2.0 Input│Historic Capex'!O152*'3.2 Input│Other'!I$28,0)</f>
        <v>0</v>
      </c>
      <c r="I152" s="34">
        <f>IF($C152="Yes",'2.0 Input│Historic Capex'!P152*'3.2 Input│Other'!J$28,0)</f>
        <v>0</v>
      </c>
      <c r="J152" s="34">
        <f>IF($C152="Yes",'2.0 Input│Historic Capex'!Q152*'3.2 Input│Other'!K$28,0)</f>
        <v>0</v>
      </c>
      <c r="K152" s="34">
        <f t="shared" si="2"/>
        <v>0</v>
      </c>
      <c r="M152" s="48" t="e">
        <v>#N/A</v>
      </c>
      <c r="N152" s="48" t="e">
        <v>#N/A</v>
      </c>
    </row>
    <row r="153" spans="1:14">
      <c r="A153" s="34">
        <f>'2.0 Input│Historic Capex'!A153</f>
        <v>141</v>
      </c>
      <c r="B153" s="23" t="str">
        <f>'2.0 Input│Historic Capex'!B153</f>
        <v>APA Grid &amp; Mrkt Srvs SIB Capex</v>
      </c>
      <c r="C153" s="8" t="str">
        <f>'2.0 Input│Historic Capex'!E153</f>
        <v>Yes</v>
      </c>
      <c r="D153" s="8" t="str">
        <f>'2.0 Input│Historic Capex'!C153</f>
        <v>Other</v>
      </c>
      <c r="E153" s="23" t="str">
        <f>IF('2.0 Input│Historic Capex'!D153='3.2 Input│Other'!$A$54,'3.2 Input│Other'!$A$54,IF('2.0 Input│Historic Capex'!D153='3.2 Input│Other'!$A$56,'3.2 Input│Other'!$A$56,'3.2 Input│Other'!$A$55))</f>
        <v>Non-System</v>
      </c>
      <c r="F153" s="34">
        <f>IF($C153="Yes",'2.0 Input│Historic Capex'!M153*'3.2 Input│Other'!G$28,0)</f>
        <v>0</v>
      </c>
      <c r="G153" s="34">
        <f>IF($C153="Yes",'2.0 Input│Historic Capex'!N153*'3.2 Input│Other'!H$28,0)</f>
        <v>0</v>
      </c>
      <c r="H153" s="34">
        <f>IF($C153="Yes",'2.0 Input│Historic Capex'!O153*'3.2 Input│Other'!I$28,0)</f>
        <v>0</v>
      </c>
      <c r="I153" s="34">
        <f>IF($C153="Yes",'2.0 Input│Historic Capex'!P153*'3.2 Input│Other'!J$28,0)</f>
        <v>0</v>
      </c>
      <c r="J153" s="34">
        <f>IF($C153="Yes",'2.0 Input│Historic Capex'!Q153*'3.2 Input│Other'!K$28,0)</f>
        <v>0</v>
      </c>
      <c r="K153" s="34">
        <f t="shared" si="2"/>
        <v>0</v>
      </c>
      <c r="M153" s="48" t="e">
        <v>#N/A</v>
      </c>
      <c r="N153" s="48" t="e">
        <v>#N/A</v>
      </c>
    </row>
    <row r="154" spans="1:14">
      <c r="A154" s="34">
        <f>'2.0 Input│Historic Capex'!A154</f>
        <v>142</v>
      </c>
      <c r="B154" s="23" t="str">
        <f>'2.0 Input│Historic Capex'!B154</f>
        <v>APA Grid Extend</v>
      </c>
      <c r="C154" s="8" t="str">
        <f>'2.0 Input│Historic Capex'!E154</f>
        <v>Yes</v>
      </c>
      <c r="D154" s="8" t="str">
        <f>'2.0 Input│Historic Capex'!C154</f>
        <v>Other</v>
      </c>
      <c r="E154" s="23" t="str">
        <f>IF('2.0 Input│Historic Capex'!D154='3.2 Input│Other'!$A$54,'3.2 Input│Other'!$A$54,IF('2.0 Input│Historic Capex'!D154='3.2 Input│Other'!$A$56,'3.2 Input│Other'!$A$56,'3.2 Input│Other'!$A$55))</f>
        <v>Non-System</v>
      </c>
      <c r="F154" s="34">
        <f>IF($C154="Yes",'2.0 Input│Historic Capex'!M154*'3.2 Input│Other'!G$28,0)</f>
        <v>0</v>
      </c>
      <c r="G154" s="34">
        <f>IF($C154="Yes",'2.0 Input│Historic Capex'!N154*'3.2 Input│Other'!H$28,0)</f>
        <v>0</v>
      </c>
      <c r="H154" s="34">
        <f>IF($C154="Yes",'2.0 Input│Historic Capex'!O154*'3.2 Input│Other'!I$28,0)</f>
        <v>0</v>
      </c>
      <c r="I154" s="34">
        <f>IF($C154="Yes",'2.0 Input│Historic Capex'!P154*'3.2 Input│Other'!J$28,0)</f>
        <v>0</v>
      </c>
      <c r="J154" s="34">
        <f>IF($C154="Yes",'2.0 Input│Historic Capex'!Q154*'3.2 Input│Other'!K$28,0)</f>
        <v>0</v>
      </c>
      <c r="K154" s="34">
        <f t="shared" si="2"/>
        <v>0</v>
      </c>
      <c r="M154" s="48" t="e">
        <v>#N/A</v>
      </c>
      <c r="N154" s="48" t="e">
        <v>#N/A</v>
      </c>
    </row>
    <row r="155" spans="1:14">
      <c r="A155" s="34">
        <f>'2.0 Input│Historic Capex'!A155</f>
        <v>143</v>
      </c>
      <c r="B155" s="23" t="str">
        <f>'2.0 Input│Historic Capex'!B155</f>
        <v>APA Grid Services Initiatives</v>
      </c>
      <c r="C155" s="8" t="str">
        <f>'2.0 Input│Historic Capex'!E155</f>
        <v>Yes</v>
      </c>
      <c r="D155" s="8" t="str">
        <f>'2.0 Input│Historic Capex'!C155</f>
        <v>Other</v>
      </c>
      <c r="E155" s="23" t="str">
        <f>IF('2.0 Input│Historic Capex'!D155='3.2 Input│Other'!$A$54,'3.2 Input│Other'!$A$54,IF('2.0 Input│Historic Capex'!D155='3.2 Input│Other'!$A$56,'3.2 Input│Other'!$A$56,'3.2 Input│Other'!$A$55))</f>
        <v>Non-System</v>
      </c>
      <c r="F155" s="34">
        <f>IF($C155="Yes",'2.0 Input│Historic Capex'!M155*'3.2 Input│Other'!G$28,0)</f>
        <v>0</v>
      </c>
      <c r="G155" s="34">
        <f>IF($C155="Yes",'2.0 Input│Historic Capex'!N155*'3.2 Input│Other'!H$28,0)</f>
        <v>0</v>
      </c>
      <c r="H155" s="34">
        <f>IF($C155="Yes",'2.0 Input│Historic Capex'!O155*'3.2 Input│Other'!I$28,0)</f>
        <v>0</v>
      </c>
      <c r="I155" s="34">
        <f>IF($C155="Yes",'2.0 Input│Historic Capex'!P155*'3.2 Input│Other'!J$28,0)</f>
        <v>0</v>
      </c>
      <c r="J155" s="34">
        <f>IF($C155="Yes",'2.0 Input│Historic Capex'!Q155*'3.2 Input│Other'!K$28,0)</f>
        <v>0</v>
      </c>
      <c r="K155" s="34">
        <f t="shared" si="2"/>
        <v>0</v>
      </c>
      <c r="M155" s="48" t="e">
        <v>#N/A</v>
      </c>
      <c r="N155" s="48" t="e">
        <v>#N/A</v>
      </c>
    </row>
    <row r="156" spans="1:14">
      <c r="A156" s="34">
        <f>'2.0 Input│Historic Capex'!A156</f>
        <v>144</v>
      </c>
      <c r="B156" s="23" t="str">
        <f>'2.0 Input│Historic Capex'!B156</f>
        <v>CORP SIB16 DANDENONG REFURB</v>
      </c>
      <c r="C156" s="8" t="str">
        <f>'2.0 Input│Historic Capex'!E156</f>
        <v>Yes</v>
      </c>
      <c r="D156" s="8" t="str">
        <f>'2.0 Input│Historic Capex'!C156</f>
        <v>Other</v>
      </c>
      <c r="E156" s="23" t="str">
        <f>IF('2.0 Input│Historic Capex'!D156='3.2 Input│Other'!$A$54,'3.2 Input│Other'!$A$54,IF('2.0 Input│Historic Capex'!D156='3.2 Input│Other'!$A$56,'3.2 Input│Other'!$A$56,'3.2 Input│Other'!$A$55))</f>
        <v>Non-System</v>
      </c>
      <c r="F156" s="34">
        <f>IF($C156="Yes",'2.0 Input│Historic Capex'!M156*'3.2 Input│Other'!G$28,0)</f>
        <v>0</v>
      </c>
      <c r="G156" s="34">
        <f>IF($C156="Yes",'2.0 Input│Historic Capex'!N156*'3.2 Input│Other'!H$28,0)</f>
        <v>0</v>
      </c>
      <c r="H156" s="34">
        <f>IF($C156="Yes",'2.0 Input│Historic Capex'!O156*'3.2 Input│Other'!I$28,0)</f>
        <v>0</v>
      </c>
      <c r="I156" s="34">
        <f>IF($C156="Yes",'2.0 Input│Historic Capex'!P156*'3.2 Input│Other'!J$28,0)</f>
        <v>0</v>
      </c>
      <c r="J156" s="34">
        <f>IF($C156="Yes",'2.0 Input│Historic Capex'!Q156*'3.2 Input│Other'!K$28,0)</f>
        <v>0</v>
      </c>
      <c r="K156" s="34">
        <f t="shared" si="2"/>
        <v>0</v>
      </c>
      <c r="M156" s="48" t="e">
        <v>#N/A</v>
      </c>
      <c r="N156" s="48" t="e">
        <v>#N/A</v>
      </c>
    </row>
    <row r="157" spans="1:14">
      <c r="A157" s="34">
        <f>'2.0 Input│Historic Capex'!A157</f>
        <v>145</v>
      </c>
      <c r="B157" s="23" t="str">
        <f>'2.0 Input│Historic Capex'!B157</f>
        <v>Data Centre</v>
      </c>
      <c r="C157" s="8" t="str">
        <f>'2.0 Input│Historic Capex'!E157</f>
        <v>Yes</v>
      </c>
      <c r="D157" s="8" t="str">
        <f>'2.0 Input│Historic Capex'!C157</f>
        <v>Other</v>
      </c>
      <c r="E157" s="23" t="str">
        <f>IF('2.0 Input│Historic Capex'!D157='3.2 Input│Other'!$A$54,'3.2 Input│Other'!$A$54,IF('2.0 Input│Historic Capex'!D157='3.2 Input│Other'!$A$56,'3.2 Input│Other'!$A$56,'3.2 Input│Other'!$A$55))</f>
        <v>Non-System</v>
      </c>
      <c r="F157" s="34">
        <f>IF($C157="Yes",'2.0 Input│Historic Capex'!M157*'3.2 Input│Other'!G$28,0)</f>
        <v>0</v>
      </c>
      <c r="G157" s="34">
        <f>IF($C157="Yes",'2.0 Input│Historic Capex'!N157*'3.2 Input│Other'!H$28,0)</f>
        <v>0</v>
      </c>
      <c r="H157" s="34">
        <f>IF($C157="Yes",'2.0 Input│Historic Capex'!O157*'3.2 Input│Other'!I$28,0)</f>
        <v>0</v>
      </c>
      <c r="I157" s="34">
        <f>IF($C157="Yes",'2.0 Input│Historic Capex'!P157*'3.2 Input│Other'!J$28,0)</f>
        <v>0</v>
      </c>
      <c r="J157" s="34">
        <f>IF($C157="Yes",'2.0 Input│Historic Capex'!Q157*'3.2 Input│Other'!K$28,0)</f>
        <v>0</v>
      </c>
      <c r="K157" s="34">
        <f t="shared" si="2"/>
        <v>0</v>
      </c>
      <c r="M157" s="48" t="e">
        <v>#N/A</v>
      </c>
      <c r="N157" s="48" t="e">
        <v>#N/A</v>
      </c>
    </row>
    <row r="158" spans="1:14">
      <c r="A158" s="34">
        <f>'2.0 Input│Historic Capex'!A158</f>
        <v>146</v>
      </c>
      <c r="B158" s="23" t="str">
        <f>'2.0 Input│Historic Capex'!B158</f>
        <v>Enterprise Asset Management</v>
      </c>
      <c r="C158" s="8" t="str">
        <f>'2.0 Input│Historic Capex'!E158</f>
        <v>Yes</v>
      </c>
      <c r="D158" s="8" t="str">
        <f>'2.0 Input│Historic Capex'!C158</f>
        <v>Other</v>
      </c>
      <c r="E158" s="23" t="str">
        <f>IF('2.0 Input│Historic Capex'!D158='3.2 Input│Other'!$A$54,'3.2 Input│Other'!$A$54,IF('2.0 Input│Historic Capex'!D158='3.2 Input│Other'!$A$56,'3.2 Input│Other'!$A$56,'3.2 Input│Other'!$A$55))</f>
        <v>Non-System</v>
      </c>
      <c r="F158" s="34">
        <f>IF($C158="Yes",'2.0 Input│Historic Capex'!M158*'3.2 Input│Other'!G$28,0)</f>
        <v>0</v>
      </c>
      <c r="G158" s="34">
        <f>IF($C158="Yes",'2.0 Input│Historic Capex'!N158*'3.2 Input│Other'!H$28,0)</f>
        <v>0</v>
      </c>
      <c r="H158" s="34">
        <f>IF($C158="Yes",'2.0 Input│Historic Capex'!O158*'3.2 Input│Other'!I$28,0)</f>
        <v>0</v>
      </c>
      <c r="I158" s="34">
        <f>IF($C158="Yes",'2.0 Input│Historic Capex'!P158*'3.2 Input│Other'!J$28,0)</f>
        <v>0</v>
      </c>
      <c r="J158" s="34">
        <f>IF($C158="Yes",'2.0 Input│Historic Capex'!Q158*'3.2 Input│Other'!K$28,0)</f>
        <v>0</v>
      </c>
      <c r="K158" s="34">
        <f t="shared" si="2"/>
        <v>0</v>
      </c>
      <c r="M158" s="48" t="e">
        <v>#N/A</v>
      </c>
      <c r="N158" s="48" t="e">
        <v>#N/A</v>
      </c>
    </row>
    <row r="159" spans="1:14">
      <c r="A159" s="34">
        <f>'2.0 Input│Historic Capex'!A159</f>
        <v>147</v>
      </c>
      <c r="B159" s="23" t="str">
        <f>'2.0 Input│Historic Capex'!B159</f>
        <v>Enterprise Content Management</v>
      </c>
      <c r="C159" s="8" t="str">
        <f>'2.0 Input│Historic Capex'!E159</f>
        <v>Yes</v>
      </c>
      <c r="D159" s="8" t="str">
        <f>'2.0 Input│Historic Capex'!C159</f>
        <v>Other</v>
      </c>
      <c r="E159" s="23" t="str">
        <f>IF('2.0 Input│Historic Capex'!D159='3.2 Input│Other'!$A$54,'3.2 Input│Other'!$A$54,IF('2.0 Input│Historic Capex'!D159='3.2 Input│Other'!$A$56,'3.2 Input│Other'!$A$56,'3.2 Input│Other'!$A$55))</f>
        <v>Non-System</v>
      </c>
      <c r="F159" s="34">
        <f>IF($C159="Yes",'2.0 Input│Historic Capex'!M159*'3.2 Input│Other'!G$28,0)</f>
        <v>0</v>
      </c>
      <c r="G159" s="34">
        <f>IF($C159="Yes",'2.0 Input│Historic Capex'!N159*'3.2 Input│Other'!H$28,0)</f>
        <v>0</v>
      </c>
      <c r="H159" s="34">
        <f>IF($C159="Yes",'2.0 Input│Historic Capex'!O159*'3.2 Input│Other'!I$28,0)</f>
        <v>0</v>
      </c>
      <c r="I159" s="34">
        <f>IF($C159="Yes",'2.0 Input│Historic Capex'!P159*'3.2 Input│Other'!J$28,0)</f>
        <v>0</v>
      </c>
      <c r="J159" s="34">
        <f>IF($C159="Yes",'2.0 Input│Historic Capex'!Q159*'3.2 Input│Other'!K$28,0)</f>
        <v>0</v>
      </c>
      <c r="K159" s="34">
        <f t="shared" si="2"/>
        <v>0</v>
      </c>
      <c r="M159" s="48" t="e">
        <v>#N/A</v>
      </c>
      <c r="N159" s="48" t="e">
        <v>#N/A</v>
      </c>
    </row>
    <row r="160" spans="1:14">
      <c r="A160" s="34">
        <f>'2.0 Input│Historic Capex'!A160</f>
        <v>148</v>
      </c>
      <c r="B160" s="23" t="str">
        <f>'2.0 Input│Historic Capex'!B160</f>
        <v>EAM Bus Support &amp; Governance</v>
      </c>
      <c r="C160" s="8" t="str">
        <f>'2.0 Input│Historic Capex'!E160</f>
        <v>Yes</v>
      </c>
      <c r="D160" s="8" t="str">
        <f>'2.0 Input│Historic Capex'!C160</f>
        <v>Other</v>
      </c>
      <c r="E160" s="23" t="str">
        <f>IF('2.0 Input│Historic Capex'!D160='3.2 Input│Other'!$A$54,'3.2 Input│Other'!$A$54,IF('2.0 Input│Historic Capex'!D160='3.2 Input│Other'!$A$56,'3.2 Input│Other'!$A$56,'3.2 Input│Other'!$A$55))</f>
        <v>Non-System</v>
      </c>
      <c r="F160" s="34">
        <f>IF($C160="Yes",'2.0 Input│Historic Capex'!M160*'3.2 Input│Other'!G$28,0)</f>
        <v>0</v>
      </c>
      <c r="G160" s="34">
        <f>IF($C160="Yes",'2.0 Input│Historic Capex'!N160*'3.2 Input│Other'!H$28,0)</f>
        <v>0</v>
      </c>
      <c r="H160" s="34">
        <f>IF($C160="Yes",'2.0 Input│Historic Capex'!O160*'3.2 Input│Other'!I$28,0)</f>
        <v>0</v>
      </c>
      <c r="I160" s="34">
        <f>IF($C160="Yes",'2.0 Input│Historic Capex'!P160*'3.2 Input│Other'!J$28,0)</f>
        <v>0</v>
      </c>
      <c r="J160" s="34">
        <f>IF($C160="Yes",'2.0 Input│Historic Capex'!Q160*'3.2 Input│Other'!K$28,0)</f>
        <v>0</v>
      </c>
      <c r="K160" s="34">
        <f t="shared" si="2"/>
        <v>0</v>
      </c>
      <c r="M160" s="48" t="e">
        <v>#N/A</v>
      </c>
      <c r="N160" s="48" t="e">
        <v>#N/A</v>
      </c>
    </row>
    <row r="161" spans="1:14">
      <c r="A161" s="34">
        <f>'2.0 Input│Historic Capex'!A161</f>
        <v>149</v>
      </c>
      <c r="B161" s="23" t="str">
        <f>'2.0 Input│Historic Capex'!B161</f>
        <v>EAM TRANSMISSION ESTAB WORK</v>
      </c>
      <c r="C161" s="8" t="str">
        <f>'2.0 Input│Historic Capex'!E161</f>
        <v>Yes</v>
      </c>
      <c r="D161" s="8" t="str">
        <f>'2.0 Input│Historic Capex'!C161</f>
        <v>Other</v>
      </c>
      <c r="E161" s="23" t="str">
        <f>IF('2.0 Input│Historic Capex'!D161='3.2 Input│Other'!$A$54,'3.2 Input│Other'!$A$54,IF('2.0 Input│Historic Capex'!D161='3.2 Input│Other'!$A$56,'3.2 Input│Other'!$A$56,'3.2 Input│Other'!$A$55))</f>
        <v>Non-System</v>
      </c>
      <c r="F161" s="34">
        <f>IF($C161="Yes",'2.0 Input│Historic Capex'!M161*'3.2 Input│Other'!G$28,0)</f>
        <v>0</v>
      </c>
      <c r="G161" s="34">
        <f>IF($C161="Yes",'2.0 Input│Historic Capex'!N161*'3.2 Input│Other'!H$28,0)</f>
        <v>0</v>
      </c>
      <c r="H161" s="34">
        <f>IF($C161="Yes",'2.0 Input│Historic Capex'!O161*'3.2 Input│Other'!I$28,0)</f>
        <v>0</v>
      </c>
      <c r="I161" s="34">
        <f>IF($C161="Yes",'2.0 Input│Historic Capex'!P161*'3.2 Input│Other'!J$28,0)</f>
        <v>0</v>
      </c>
      <c r="J161" s="34">
        <f>IF($C161="Yes",'2.0 Input│Historic Capex'!Q161*'3.2 Input│Other'!K$28,0)</f>
        <v>0</v>
      </c>
      <c r="K161" s="34">
        <f t="shared" si="2"/>
        <v>0</v>
      </c>
      <c r="M161" s="48" t="e">
        <v>#N/A</v>
      </c>
      <c r="N161" s="48" t="e">
        <v>#N/A</v>
      </c>
    </row>
    <row r="162" spans="1:14">
      <c r="A162" s="34">
        <f>'2.0 Input│Historic Capex'!A162</f>
        <v>150</v>
      </c>
      <c r="B162" s="23" t="str">
        <f>'2.0 Input│Historic Capex'!B162</f>
        <v>Oracle Integration with EAM</v>
      </c>
      <c r="C162" s="8" t="str">
        <f>'2.0 Input│Historic Capex'!E162</f>
        <v>Yes</v>
      </c>
      <c r="D162" s="8" t="str">
        <f>'2.0 Input│Historic Capex'!C162</f>
        <v>Other</v>
      </c>
      <c r="E162" s="23" t="str">
        <f>IF('2.0 Input│Historic Capex'!D162='3.2 Input│Other'!$A$54,'3.2 Input│Other'!$A$54,IF('2.0 Input│Historic Capex'!D162='3.2 Input│Other'!$A$56,'3.2 Input│Other'!$A$56,'3.2 Input│Other'!$A$55))</f>
        <v>Non-System</v>
      </c>
      <c r="F162" s="34">
        <f>IF($C162="Yes",'2.0 Input│Historic Capex'!M162*'3.2 Input│Other'!G$28,0)</f>
        <v>0</v>
      </c>
      <c r="G162" s="34">
        <f>IF($C162="Yes",'2.0 Input│Historic Capex'!N162*'3.2 Input│Other'!H$28,0)</f>
        <v>0</v>
      </c>
      <c r="H162" s="34">
        <f>IF($C162="Yes",'2.0 Input│Historic Capex'!O162*'3.2 Input│Other'!I$28,0)</f>
        <v>0</v>
      </c>
      <c r="I162" s="34">
        <f>IF($C162="Yes",'2.0 Input│Historic Capex'!P162*'3.2 Input│Other'!J$28,0)</f>
        <v>0</v>
      </c>
      <c r="J162" s="34">
        <f>IF($C162="Yes",'2.0 Input│Historic Capex'!Q162*'3.2 Input│Other'!K$28,0)</f>
        <v>0</v>
      </c>
      <c r="K162" s="34">
        <f t="shared" si="2"/>
        <v>0</v>
      </c>
      <c r="M162" s="48" t="e">
        <v>#N/A</v>
      </c>
      <c r="N162" s="48" t="e">
        <v>#N/A</v>
      </c>
    </row>
    <row r="163" spans="1:14">
      <c r="A163" s="34">
        <f>'2.0 Input│Historic Capex'!A163</f>
        <v>151</v>
      </c>
      <c r="B163" s="23" t="str">
        <f>'2.0 Input│Historic Capex'!B163</f>
        <v>EAM Business Support-Reports</v>
      </c>
      <c r="C163" s="8" t="str">
        <f>'2.0 Input│Historic Capex'!E163</f>
        <v>Yes</v>
      </c>
      <c r="D163" s="8" t="str">
        <f>'2.0 Input│Historic Capex'!C163</f>
        <v>Other</v>
      </c>
      <c r="E163" s="23" t="str">
        <f>IF('2.0 Input│Historic Capex'!D163='3.2 Input│Other'!$A$54,'3.2 Input│Other'!$A$54,IF('2.0 Input│Historic Capex'!D163='3.2 Input│Other'!$A$56,'3.2 Input│Other'!$A$56,'3.2 Input│Other'!$A$55))</f>
        <v>Non-System</v>
      </c>
      <c r="F163" s="34">
        <f>IF($C163="Yes",'2.0 Input│Historic Capex'!M163*'3.2 Input│Other'!G$28,0)</f>
        <v>0</v>
      </c>
      <c r="G163" s="34">
        <f>IF($C163="Yes",'2.0 Input│Historic Capex'!N163*'3.2 Input│Other'!H$28,0)</f>
        <v>0</v>
      </c>
      <c r="H163" s="34">
        <f>IF($C163="Yes",'2.0 Input│Historic Capex'!O163*'3.2 Input│Other'!I$28,0)</f>
        <v>0</v>
      </c>
      <c r="I163" s="34">
        <f>IF($C163="Yes",'2.0 Input│Historic Capex'!P163*'3.2 Input│Other'!J$28,0)</f>
        <v>0</v>
      </c>
      <c r="J163" s="34">
        <f>IF($C163="Yes",'2.0 Input│Historic Capex'!Q163*'3.2 Input│Other'!K$28,0)</f>
        <v>0</v>
      </c>
      <c r="K163" s="34">
        <f t="shared" si="2"/>
        <v>0</v>
      </c>
      <c r="M163" s="48" t="e">
        <v>#N/A</v>
      </c>
      <c r="N163" s="48" t="e">
        <v>#N/A</v>
      </c>
    </row>
    <row r="164" spans="1:14">
      <c r="A164" s="34">
        <f>'2.0 Input│Historic Capex'!A164</f>
        <v>152</v>
      </c>
      <c r="B164" s="23" t="str">
        <f>'2.0 Input│Historic Capex'!B164</f>
        <v>EC Upgrade</v>
      </c>
      <c r="C164" s="8" t="str">
        <f>'2.0 Input│Historic Capex'!E164</f>
        <v>Yes</v>
      </c>
      <c r="D164" s="8" t="str">
        <f>'2.0 Input│Historic Capex'!C164</f>
        <v>Other</v>
      </c>
      <c r="E164" s="23" t="str">
        <f>IF('2.0 Input│Historic Capex'!D164='3.2 Input│Other'!$A$54,'3.2 Input│Other'!$A$54,IF('2.0 Input│Historic Capex'!D164='3.2 Input│Other'!$A$56,'3.2 Input│Other'!$A$56,'3.2 Input│Other'!$A$55))</f>
        <v>Non-System</v>
      </c>
      <c r="F164" s="34">
        <f>IF($C164="Yes",'2.0 Input│Historic Capex'!M164*'3.2 Input│Other'!G$28,0)</f>
        <v>0</v>
      </c>
      <c r="G164" s="34">
        <f>IF($C164="Yes",'2.0 Input│Historic Capex'!N164*'3.2 Input│Other'!H$28,0)</f>
        <v>0</v>
      </c>
      <c r="H164" s="34">
        <f>IF($C164="Yes",'2.0 Input│Historic Capex'!O164*'3.2 Input│Other'!I$28,0)</f>
        <v>0</v>
      </c>
      <c r="I164" s="34">
        <f>IF($C164="Yes",'2.0 Input│Historic Capex'!P164*'3.2 Input│Other'!J$28,0)</f>
        <v>0</v>
      </c>
      <c r="J164" s="34">
        <f>IF($C164="Yes",'2.0 Input│Historic Capex'!Q164*'3.2 Input│Other'!K$28,0)</f>
        <v>0</v>
      </c>
      <c r="K164" s="34">
        <f t="shared" si="2"/>
        <v>0</v>
      </c>
      <c r="M164" s="48" t="e">
        <v>#N/A</v>
      </c>
      <c r="N164" s="48" t="e">
        <v>#N/A</v>
      </c>
    </row>
    <row r="165" spans="1:14">
      <c r="A165" s="34">
        <f>'2.0 Input│Historic Capex'!A165</f>
        <v>153</v>
      </c>
      <c r="B165" s="23" t="str">
        <f>'2.0 Input│Historic Capex'!B165</f>
        <v>Finance Systems</v>
      </c>
      <c r="C165" s="8" t="str">
        <f>'2.0 Input│Historic Capex'!E165</f>
        <v>Yes</v>
      </c>
      <c r="D165" s="8" t="str">
        <f>'2.0 Input│Historic Capex'!C165</f>
        <v>Other</v>
      </c>
      <c r="E165" s="23" t="str">
        <f>IF('2.0 Input│Historic Capex'!D165='3.2 Input│Other'!$A$54,'3.2 Input│Other'!$A$54,IF('2.0 Input│Historic Capex'!D165='3.2 Input│Other'!$A$56,'3.2 Input│Other'!$A$56,'3.2 Input│Other'!$A$55))</f>
        <v>Non-System</v>
      </c>
      <c r="F165" s="34">
        <f>IF($C165="Yes",'2.0 Input│Historic Capex'!M165*'3.2 Input│Other'!G$28,0)</f>
        <v>0</v>
      </c>
      <c r="G165" s="34">
        <f>IF($C165="Yes",'2.0 Input│Historic Capex'!N165*'3.2 Input│Other'!H$28,0)</f>
        <v>0</v>
      </c>
      <c r="H165" s="34">
        <f>IF($C165="Yes",'2.0 Input│Historic Capex'!O165*'3.2 Input│Other'!I$28,0)</f>
        <v>0</v>
      </c>
      <c r="I165" s="34">
        <f>IF($C165="Yes",'2.0 Input│Historic Capex'!P165*'3.2 Input│Other'!J$28,0)</f>
        <v>0</v>
      </c>
      <c r="J165" s="34">
        <f>IF($C165="Yes",'2.0 Input│Historic Capex'!Q165*'3.2 Input│Other'!K$28,0)</f>
        <v>0</v>
      </c>
      <c r="K165" s="34">
        <f t="shared" si="2"/>
        <v>0</v>
      </c>
      <c r="M165" s="48" t="e">
        <v>#N/A</v>
      </c>
      <c r="N165" s="48" t="e">
        <v>#N/A</v>
      </c>
    </row>
    <row r="166" spans="1:14">
      <c r="A166" s="34">
        <f>'2.0 Input│Historic Capex'!A166</f>
        <v>154</v>
      </c>
      <c r="B166" s="23" t="str">
        <f>'2.0 Input│Historic Capex'!B166</f>
        <v>Mobile phone CAPEX purchases</v>
      </c>
      <c r="C166" s="8" t="str">
        <f>'2.0 Input│Historic Capex'!E166</f>
        <v>Yes</v>
      </c>
      <c r="D166" s="8" t="str">
        <f>'2.0 Input│Historic Capex'!C166</f>
        <v>Other</v>
      </c>
      <c r="E166" s="23" t="str">
        <f>IF('2.0 Input│Historic Capex'!D166='3.2 Input│Other'!$A$54,'3.2 Input│Other'!$A$54,IF('2.0 Input│Historic Capex'!D166='3.2 Input│Other'!$A$56,'3.2 Input│Other'!$A$56,'3.2 Input│Other'!$A$55))</f>
        <v>Non-System</v>
      </c>
      <c r="F166" s="34">
        <f>IF($C166="Yes",'2.0 Input│Historic Capex'!M166*'3.2 Input│Other'!G$28,0)</f>
        <v>0</v>
      </c>
      <c r="G166" s="34">
        <f>IF($C166="Yes",'2.0 Input│Historic Capex'!N166*'3.2 Input│Other'!H$28,0)</f>
        <v>0</v>
      </c>
      <c r="H166" s="34">
        <f>IF($C166="Yes",'2.0 Input│Historic Capex'!O166*'3.2 Input│Other'!I$28,0)</f>
        <v>0</v>
      </c>
      <c r="I166" s="34">
        <f>IF($C166="Yes",'2.0 Input│Historic Capex'!P166*'3.2 Input│Other'!J$28,0)</f>
        <v>0</v>
      </c>
      <c r="J166" s="34">
        <f>IF($C166="Yes",'2.0 Input│Historic Capex'!Q166*'3.2 Input│Other'!K$28,0)</f>
        <v>0</v>
      </c>
      <c r="K166" s="34">
        <f t="shared" si="2"/>
        <v>0</v>
      </c>
      <c r="M166" s="48" t="e">
        <v>#N/A</v>
      </c>
      <c r="N166" s="48" t="e">
        <v>#N/A</v>
      </c>
    </row>
    <row r="167" spans="1:14">
      <c r="A167" s="34">
        <f>'2.0 Input│Historic Capex'!A167</f>
        <v>155</v>
      </c>
      <c r="B167" s="23" t="str">
        <f>'2.0 Input│Historic Capex'!B167</f>
        <v>PPOM Phase 2</v>
      </c>
      <c r="C167" s="8" t="str">
        <f>'2.0 Input│Historic Capex'!E167</f>
        <v>Yes</v>
      </c>
      <c r="D167" s="8" t="str">
        <f>'2.0 Input│Historic Capex'!C167</f>
        <v>Other</v>
      </c>
      <c r="E167" s="23" t="str">
        <f>IF('2.0 Input│Historic Capex'!D167='3.2 Input│Other'!$A$54,'3.2 Input│Other'!$A$54,IF('2.0 Input│Historic Capex'!D167='3.2 Input│Other'!$A$56,'3.2 Input│Other'!$A$56,'3.2 Input│Other'!$A$55))</f>
        <v>Non-System</v>
      </c>
      <c r="F167" s="34">
        <f>IF($C167="Yes",'2.0 Input│Historic Capex'!M167*'3.2 Input│Other'!G$28,0)</f>
        <v>0</v>
      </c>
      <c r="G167" s="34">
        <f>IF($C167="Yes",'2.0 Input│Historic Capex'!N167*'3.2 Input│Other'!H$28,0)</f>
        <v>0</v>
      </c>
      <c r="H167" s="34">
        <f>IF($C167="Yes",'2.0 Input│Historic Capex'!O167*'3.2 Input│Other'!I$28,0)</f>
        <v>0</v>
      </c>
      <c r="I167" s="34">
        <f>IF($C167="Yes",'2.0 Input│Historic Capex'!P167*'3.2 Input│Other'!J$28,0)</f>
        <v>0</v>
      </c>
      <c r="J167" s="34">
        <f>IF($C167="Yes",'2.0 Input│Historic Capex'!Q167*'3.2 Input│Other'!K$28,0)</f>
        <v>0</v>
      </c>
      <c r="K167" s="34">
        <f t="shared" si="2"/>
        <v>0</v>
      </c>
      <c r="M167" s="48" t="e">
        <v>#N/A</v>
      </c>
      <c r="N167" s="48" t="e">
        <v>#N/A</v>
      </c>
    </row>
    <row r="168" spans="1:14">
      <c r="A168" s="34">
        <f>'2.0 Input│Historic Capex'!A168</f>
        <v>156</v>
      </c>
      <c r="B168" s="23" t="str">
        <f>'2.0 Input│Historic Capex'!B168</f>
        <v>Project Server Status Report</v>
      </c>
      <c r="C168" s="8" t="str">
        <f>'2.0 Input│Historic Capex'!E168</f>
        <v>Yes</v>
      </c>
      <c r="D168" s="8" t="str">
        <f>'2.0 Input│Historic Capex'!C168</f>
        <v>Other</v>
      </c>
      <c r="E168" s="23" t="str">
        <f>IF('2.0 Input│Historic Capex'!D168='3.2 Input│Other'!$A$54,'3.2 Input│Other'!$A$54,IF('2.0 Input│Historic Capex'!D168='3.2 Input│Other'!$A$56,'3.2 Input│Other'!$A$56,'3.2 Input│Other'!$A$55))</f>
        <v>Non-System</v>
      </c>
      <c r="F168" s="34">
        <f>IF($C168="Yes",'2.0 Input│Historic Capex'!M168*'3.2 Input│Other'!G$28,0)</f>
        <v>0</v>
      </c>
      <c r="G168" s="34">
        <f>IF($C168="Yes",'2.0 Input│Historic Capex'!N168*'3.2 Input│Other'!H$28,0)</f>
        <v>0</v>
      </c>
      <c r="H168" s="34">
        <f>IF($C168="Yes",'2.0 Input│Historic Capex'!O168*'3.2 Input│Other'!I$28,0)</f>
        <v>0</v>
      </c>
      <c r="I168" s="34">
        <f>IF($C168="Yes",'2.0 Input│Historic Capex'!P168*'3.2 Input│Other'!J$28,0)</f>
        <v>0</v>
      </c>
      <c r="J168" s="34">
        <f>IF($C168="Yes",'2.0 Input│Historic Capex'!Q168*'3.2 Input│Other'!K$28,0)</f>
        <v>0</v>
      </c>
      <c r="K168" s="34">
        <f t="shared" ref="K168:K199" si="3">SUM(F168:J168)</f>
        <v>0</v>
      </c>
      <c r="M168" s="48" t="e">
        <v>#N/A</v>
      </c>
      <c r="N168" s="48" t="e">
        <v>#N/A</v>
      </c>
    </row>
    <row r="169" spans="1:14">
      <c r="A169" s="34">
        <f>'2.0 Input│Historic Capex'!A169</f>
        <v>157</v>
      </c>
      <c r="B169" s="23" t="str">
        <f>'2.0 Input│Historic Capex'!B169</f>
        <v>BI reporting</v>
      </c>
      <c r="C169" s="8" t="str">
        <f>'2.0 Input│Historic Capex'!E169</f>
        <v>Yes</v>
      </c>
      <c r="D169" s="8" t="str">
        <f>'2.0 Input│Historic Capex'!C169</f>
        <v>Other</v>
      </c>
      <c r="E169" s="23" t="str">
        <f>IF('2.0 Input│Historic Capex'!D169='3.2 Input│Other'!$A$54,'3.2 Input│Other'!$A$54,IF('2.0 Input│Historic Capex'!D169='3.2 Input│Other'!$A$56,'3.2 Input│Other'!$A$56,'3.2 Input│Other'!$A$55))</f>
        <v>Non-System</v>
      </c>
      <c r="F169" s="34">
        <f>IF($C169="Yes",'2.0 Input│Historic Capex'!M169*'3.2 Input│Other'!G$28,0)</f>
        <v>0</v>
      </c>
      <c r="G169" s="34">
        <f>IF($C169="Yes",'2.0 Input│Historic Capex'!N169*'3.2 Input│Other'!H$28,0)</f>
        <v>0</v>
      </c>
      <c r="H169" s="34">
        <f>IF($C169="Yes",'2.0 Input│Historic Capex'!O169*'3.2 Input│Other'!I$28,0)</f>
        <v>0</v>
      </c>
      <c r="I169" s="34">
        <f>IF($C169="Yes",'2.0 Input│Historic Capex'!P169*'3.2 Input│Other'!J$28,0)</f>
        <v>0</v>
      </c>
      <c r="J169" s="34">
        <f>IF($C169="Yes",'2.0 Input│Historic Capex'!Q169*'3.2 Input│Other'!K$28,0)</f>
        <v>0</v>
      </c>
      <c r="K169" s="34">
        <f t="shared" si="3"/>
        <v>0</v>
      </c>
      <c r="M169" s="48" t="e">
        <v>#N/A</v>
      </c>
      <c r="N169" s="48" t="e">
        <v>#N/A</v>
      </c>
    </row>
    <row r="170" spans="1:14">
      <c r="A170" s="34">
        <f>'2.0 Input│Historic Capex'!A170</f>
        <v>158</v>
      </c>
      <c r="B170" s="23" t="str">
        <f>'2.0 Input│Historic Capex'!B170</f>
        <v>PPOM Snapshot Engine</v>
      </c>
      <c r="C170" s="8" t="str">
        <f>'2.0 Input│Historic Capex'!E170</f>
        <v>Yes</v>
      </c>
      <c r="D170" s="8" t="str">
        <f>'2.0 Input│Historic Capex'!C170</f>
        <v>Other</v>
      </c>
      <c r="E170" s="23" t="str">
        <f>IF('2.0 Input│Historic Capex'!D170='3.2 Input│Other'!$A$54,'3.2 Input│Other'!$A$54,IF('2.0 Input│Historic Capex'!D170='3.2 Input│Other'!$A$56,'3.2 Input│Other'!$A$56,'3.2 Input│Other'!$A$55))</f>
        <v>Non-System</v>
      </c>
      <c r="F170" s="34">
        <f>IF($C170="Yes",'2.0 Input│Historic Capex'!M170*'3.2 Input│Other'!G$28,0)</f>
        <v>0</v>
      </c>
      <c r="G170" s="34">
        <f>IF($C170="Yes",'2.0 Input│Historic Capex'!N170*'3.2 Input│Other'!H$28,0)</f>
        <v>0</v>
      </c>
      <c r="H170" s="34">
        <f>IF($C170="Yes",'2.0 Input│Historic Capex'!O170*'3.2 Input│Other'!I$28,0)</f>
        <v>0</v>
      </c>
      <c r="I170" s="34">
        <f>IF($C170="Yes",'2.0 Input│Historic Capex'!P170*'3.2 Input│Other'!J$28,0)</f>
        <v>0</v>
      </c>
      <c r="J170" s="34">
        <f>IF($C170="Yes",'2.0 Input│Historic Capex'!Q170*'3.2 Input│Other'!K$28,0)</f>
        <v>0</v>
      </c>
      <c r="K170" s="34">
        <f t="shared" si="3"/>
        <v>0</v>
      </c>
      <c r="M170" s="48" t="e">
        <v>#N/A</v>
      </c>
      <c r="N170" s="48" t="e">
        <v>#N/A</v>
      </c>
    </row>
    <row r="171" spans="1:14">
      <c r="A171" s="34">
        <f>'2.0 Input│Historic Capex'!A171</f>
        <v>159</v>
      </c>
      <c r="B171" s="23" t="str">
        <f>'2.0 Input│Historic Capex'!B171</f>
        <v>APA Grid Ph.2</v>
      </c>
      <c r="C171" s="8" t="str">
        <f>'2.0 Input│Historic Capex'!E171</f>
        <v>Yes</v>
      </c>
      <c r="D171" s="8" t="str">
        <f>'2.0 Input│Historic Capex'!C171</f>
        <v>Other</v>
      </c>
      <c r="E171" s="23" t="str">
        <f>IF('2.0 Input│Historic Capex'!D171='3.2 Input│Other'!$A$54,'3.2 Input│Other'!$A$54,IF('2.0 Input│Historic Capex'!D171='3.2 Input│Other'!$A$56,'3.2 Input│Other'!$A$56,'3.2 Input│Other'!$A$55))</f>
        <v>Non-System</v>
      </c>
      <c r="F171" s="34">
        <f>IF($C171="Yes",'2.0 Input│Historic Capex'!M171*'3.2 Input│Other'!G$28,0)</f>
        <v>0</v>
      </c>
      <c r="G171" s="34">
        <f>IF($C171="Yes",'2.0 Input│Historic Capex'!N171*'3.2 Input│Other'!H$28,0)</f>
        <v>0</v>
      </c>
      <c r="H171" s="34">
        <f>IF($C171="Yes",'2.0 Input│Historic Capex'!O171*'3.2 Input│Other'!I$28,0)</f>
        <v>0</v>
      </c>
      <c r="I171" s="34">
        <f>IF($C171="Yes",'2.0 Input│Historic Capex'!P171*'3.2 Input│Other'!J$28,0)</f>
        <v>0</v>
      </c>
      <c r="J171" s="34">
        <f>IF($C171="Yes",'2.0 Input│Historic Capex'!Q171*'3.2 Input│Other'!K$28,0)</f>
        <v>0</v>
      </c>
      <c r="K171" s="34">
        <f t="shared" si="3"/>
        <v>0</v>
      </c>
      <c r="M171" s="48" t="e">
        <v>#N/A</v>
      </c>
      <c r="N171" s="48" t="e">
        <v>#N/A</v>
      </c>
    </row>
    <row r="172" spans="1:14">
      <c r="A172" s="34">
        <f>'2.0 Input│Historic Capex'!A172</f>
        <v>160</v>
      </c>
      <c r="B172" s="23" t="str">
        <f>'2.0 Input│Historic Capex'!B172</f>
        <v>APA Grid Ph. 3</v>
      </c>
      <c r="C172" s="8" t="str">
        <f>'2.0 Input│Historic Capex'!E172</f>
        <v>Yes</v>
      </c>
      <c r="D172" s="8" t="str">
        <f>'2.0 Input│Historic Capex'!C172</f>
        <v>Other</v>
      </c>
      <c r="E172" s="23" t="str">
        <f>IF('2.0 Input│Historic Capex'!D172='3.2 Input│Other'!$A$54,'3.2 Input│Other'!$A$54,IF('2.0 Input│Historic Capex'!D172='3.2 Input│Other'!$A$56,'3.2 Input│Other'!$A$56,'3.2 Input│Other'!$A$55))</f>
        <v>Non-System</v>
      </c>
      <c r="F172" s="34">
        <f>IF($C172="Yes",'2.0 Input│Historic Capex'!M172*'3.2 Input│Other'!G$28,0)</f>
        <v>0</v>
      </c>
      <c r="G172" s="34">
        <f>IF($C172="Yes",'2.0 Input│Historic Capex'!N172*'3.2 Input│Other'!H$28,0)</f>
        <v>0</v>
      </c>
      <c r="H172" s="34">
        <f>IF($C172="Yes",'2.0 Input│Historic Capex'!O172*'3.2 Input│Other'!I$28,0)</f>
        <v>0</v>
      </c>
      <c r="I172" s="34">
        <f>IF($C172="Yes",'2.0 Input│Historic Capex'!P172*'3.2 Input│Other'!J$28,0)</f>
        <v>0</v>
      </c>
      <c r="J172" s="34">
        <f>IF($C172="Yes",'2.0 Input│Historic Capex'!Q172*'3.2 Input│Other'!K$28,0)</f>
        <v>0</v>
      </c>
      <c r="K172" s="34">
        <f t="shared" si="3"/>
        <v>0</v>
      </c>
      <c r="M172" s="48" t="e">
        <v>#N/A</v>
      </c>
      <c r="N172" s="48" t="e">
        <v>#N/A</v>
      </c>
    </row>
    <row r="173" spans="1:14">
      <c r="A173" s="34">
        <f>'2.0 Input│Historic Capex'!A173</f>
        <v>161</v>
      </c>
      <c r="B173" s="23" t="str">
        <f>'2.0 Input│Historic Capex'!B173</f>
        <v>Vehicle Comms &amp; Journey Mgmt</v>
      </c>
      <c r="C173" s="8" t="str">
        <f>'2.0 Input│Historic Capex'!E173</f>
        <v>Yes</v>
      </c>
      <c r="D173" s="8" t="str">
        <f>'2.0 Input│Historic Capex'!C173</f>
        <v>Other</v>
      </c>
      <c r="E173" s="23" t="str">
        <f>IF('2.0 Input│Historic Capex'!D173='3.2 Input│Other'!$A$54,'3.2 Input│Other'!$A$54,IF('2.0 Input│Historic Capex'!D173='3.2 Input│Other'!$A$56,'3.2 Input│Other'!$A$56,'3.2 Input│Other'!$A$55))</f>
        <v>Non-System</v>
      </c>
      <c r="F173" s="34">
        <f>IF($C173="Yes",'2.0 Input│Historic Capex'!M173*'3.2 Input│Other'!G$28,0)</f>
        <v>0</v>
      </c>
      <c r="G173" s="34">
        <f>IF($C173="Yes",'2.0 Input│Historic Capex'!N173*'3.2 Input│Other'!H$28,0)</f>
        <v>0</v>
      </c>
      <c r="H173" s="34">
        <f>IF($C173="Yes",'2.0 Input│Historic Capex'!O173*'3.2 Input│Other'!I$28,0)</f>
        <v>0</v>
      </c>
      <c r="I173" s="34">
        <f>IF($C173="Yes",'2.0 Input│Historic Capex'!P173*'3.2 Input│Other'!J$28,0)</f>
        <v>0</v>
      </c>
      <c r="J173" s="34">
        <f>IF($C173="Yes",'2.0 Input│Historic Capex'!Q173*'3.2 Input│Other'!K$28,0)</f>
        <v>0</v>
      </c>
      <c r="K173" s="34">
        <f t="shared" si="3"/>
        <v>0</v>
      </c>
      <c r="M173" s="48" t="e">
        <v>#N/A</v>
      </c>
      <c r="N173" s="48" t="e">
        <v>#N/A</v>
      </c>
    </row>
    <row r="174" spans="1:14">
      <c r="A174" s="34">
        <f>'2.0 Input│Historic Capex'!A174</f>
        <v>162</v>
      </c>
      <c r="B174" s="23" t="str">
        <f>'2.0 Input│Historic Capex'!B174</f>
        <v>SCADA Satellite Strategy</v>
      </c>
      <c r="C174" s="8" t="str">
        <f>'2.0 Input│Historic Capex'!E174</f>
        <v>Yes</v>
      </c>
      <c r="D174" s="8" t="str">
        <f>'2.0 Input│Historic Capex'!C174</f>
        <v>Other</v>
      </c>
      <c r="E174" s="23" t="str">
        <f>IF('2.0 Input│Historic Capex'!D174='3.2 Input│Other'!$A$54,'3.2 Input│Other'!$A$54,IF('2.0 Input│Historic Capex'!D174='3.2 Input│Other'!$A$56,'3.2 Input│Other'!$A$56,'3.2 Input│Other'!$A$55))</f>
        <v>Non-System</v>
      </c>
      <c r="F174" s="34">
        <f>IF($C174="Yes",'2.0 Input│Historic Capex'!M174*'3.2 Input│Other'!G$28,0)</f>
        <v>0</v>
      </c>
      <c r="G174" s="34">
        <f>IF($C174="Yes",'2.0 Input│Historic Capex'!N174*'3.2 Input│Other'!H$28,0)</f>
        <v>0</v>
      </c>
      <c r="H174" s="34">
        <f>IF($C174="Yes",'2.0 Input│Historic Capex'!O174*'3.2 Input│Other'!I$28,0)</f>
        <v>0</v>
      </c>
      <c r="I174" s="34">
        <f>IF($C174="Yes",'2.0 Input│Historic Capex'!P174*'3.2 Input│Other'!J$28,0)</f>
        <v>0</v>
      </c>
      <c r="J174" s="34">
        <f>IF($C174="Yes",'2.0 Input│Historic Capex'!Q174*'3.2 Input│Other'!K$28,0)</f>
        <v>0</v>
      </c>
      <c r="K174" s="34">
        <f t="shared" si="3"/>
        <v>0</v>
      </c>
      <c r="M174" s="48" t="e">
        <v>#N/A</v>
      </c>
      <c r="N174" s="48" t="e">
        <v>#N/A</v>
      </c>
    </row>
    <row r="175" spans="1:14">
      <c r="A175" s="34">
        <f>'2.0 Input│Historic Capex'!A175</f>
        <v>163</v>
      </c>
      <c r="B175" s="23" t="str">
        <f>'2.0 Input│Historic Capex'!B175</f>
        <v>SCADA Resilience Project FEED</v>
      </c>
      <c r="C175" s="8" t="str">
        <f>'2.0 Input│Historic Capex'!E175</f>
        <v>Yes</v>
      </c>
      <c r="D175" s="8" t="str">
        <f>'2.0 Input│Historic Capex'!C175</f>
        <v>Other</v>
      </c>
      <c r="E175" s="23" t="str">
        <f>IF('2.0 Input│Historic Capex'!D175='3.2 Input│Other'!$A$54,'3.2 Input│Other'!$A$54,IF('2.0 Input│Historic Capex'!D175='3.2 Input│Other'!$A$56,'3.2 Input│Other'!$A$56,'3.2 Input│Other'!$A$55))</f>
        <v>Non-System</v>
      </c>
      <c r="F175" s="34">
        <f>IF($C175="Yes",'2.0 Input│Historic Capex'!M175*'3.2 Input│Other'!G$28,0)</f>
        <v>0</v>
      </c>
      <c r="G175" s="34">
        <f>IF($C175="Yes",'2.0 Input│Historic Capex'!N175*'3.2 Input│Other'!H$28,0)</f>
        <v>0</v>
      </c>
      <c r="H175" s="34">
        <f>IF($C175="Yes",'2.0 Input│Historic Capex'!O175*'3.2 Input│Other'!I$28,0)</f>
        <v>0</v>
      </c>
      <c r="I175" s="34">
        <f>IF($C175="Yes",'2.0 Input│Historic Capex'!P175*'3.2 Input│Other'!J$28,0)</f>
        <v>0</v>
      </c>
      <c r="J175" s="34">
        <f>IF($C175="Yes",'2.0 Input│Historic Capex'!Q175*'3.2 Input│Other'!K$28,0)</f>
        <v>0</v>
      </c>
      <c r="K175" s="34">
        <f t="shared" si="3"/>
        <v>0</v>
      </c>
      <c r="M175" s="48" t="e">
        <v>#N/A</v>
      </c>
      <c r="N175" s="48" t="e">
        <v>#N/A</v>
      </c>
    </row>
    <row r="176" spans="1:14">
      <c r="A176" s="34">
        <f>'2.0 Input│Historic Capex'!A176</f>
        <v>164</v>
      </c>
      <c r="B176" s="23" t="str">
        <f>'2.0 Input│Historic Capex'!B176</f>
        <v>IOC SCADA GAP ANALYSIS</v>
      </c>
      <c r="C176" s="8" t="str">
        <f>'2.0 Input│Historic Capex'!E176</f>
        <v>Yes</v>
      </c>
      <c r="D176" s="8" t="str">
        <f>'2.0 Input│Historic Capex'!C176</f>
        <v>Other</v>
      </c>
      <c r="E176" s="23" t="str">
        <f>IF('2.0 Input│Historic Capex'!D176='3.2 Input│Other'!$A$54,'3.2 Input│Other'!$A$54,IF('2.0 Input│Historic Capex'!D176='3.2 Input│Other'!$A$56,'3.2 Input│Other'!$A$56,'3.2 Input│Other'!$A$55))</f>
        <v>Non-System</v>
      </c>
      <c r="F176" s="34">
        <f>IF($C176="Yes",'2.0 Input│Historic Capex'!M176*'3.2 Input│Other'!G$28,0)</f>
        <v>0</v>
      </c>
      <c r="G176" s="34">
        <f>IF($C176="Yes",'2.0 Input│Historic Capex'!N176*'3.2 Input│Other'!H$28,0)</f>
        <v>0</v>
      </c>
      <c r="H176" s="34">
        <f>IF($C176="Yes",'2.0 Input│Historic Capex'!O176*'3.2 Input│Other'!I$28,0)</f>
        <v>0</v>
      </c>
      <c r="I176" s="34">
        <f>IF($C176="Yes",'2.0 Input│Historic Capex'!P176*'3.2 Input│Other'!J$28,0)</f>
        <v>0</v>
      </c>
      <c r="J176" s="34">
        <f>IF($C176="Yes",'2.0 Input│Historic Capex'!Q176*'3.2 Input│Other'!K$28,0)</f>
        <v>0</v>
      </c>
      <c r="K176" s="34">
        <f t="shared" si="3"/>
        <v>0</v>
      </c>
      <c r="M176" s="48" t="e">
        <v>#N/A</v>
      </c>
      <c r="N176" s="48" t="e">
        <v>#N/A</v>
      </c>
    </row>
    <row r="177" spans="1:14">
      <c r="A177" s="34">
        <f>'2.0 Input│Historic Capex'!A177</f>
        <v>165</v>
      </c>
      <c r="B177" s="23" t="str">
        <f>'2.0 Input│Historic Capex'!B177</f>
        <v>SCADA Resilience Phase 1 Recom</v>
      </c>
      <c r="C177" s="8" t="str">
        <f>'2.0 Input│Historic Capex'!E177</f>
        <v>Yes</v>
      </c>
      <c r="D177" s="8" t="str">
        <f>'2.0 Input│Historic Capex'!C177</f>
        <v>Other</v>
      </c>
      <c r="E177" s="23" t="str">
        <f>IF('2.0 Input│Historic Capex'!D177='3.2 Input│Other'!$A$54,'3.2 Input│Other'!$A$54,IF('2.0 Input│Historic Capex'!D177='3.2 Input│Other'!$A$56,'3.2 Input│Other'!$A$56,'3.2 Input│Other'!$A$55))</f>
        <v>Non-System</v>
      </c>
      <c r="F177" s="34">
        <f>IF($C177="Yes",'2.0 Input│Historic Capex'!M177*'3.2 Input│Other'!G$28,0)</f>
        <v>0</v>
      </c>
      <c r="G177" s="34">
        <f>IF($C177="Yes",'2.0 Input│Historic Capex'!N177*'3.2 Input│Other'!H$28,0)</f>
        <v>0</v>
      </c>
      <c r="H177" s="34">
        <f>IF($C177="Yes",'2.0 Input│Historic Capex'!O177*'3.2 Input│Other'!I$28,0)</f>
        <v>0</v>
      </c>
      <c r="I177" s="34">
        <f>IF($C177="Yes",'2.0 Input│Historic Capex'!P177*'3.2 Input│Other'!J$28,0)</f>
        <v>0</v>
      </c>
      <c r="J177" s="34">
        <f>IF($C177="Yes",'2.0 Input│Historic Capex'!Q177*'3.2 Input│Other'!K$28,0)</f>
        <v>0</v>
      </c>
      <c r="K177" s="34">
        <f t="shared" si="3"/>
        <v>0</v>
      </c>
      <c r="M177" s="48" t="e">
        <v>#N/A</v>
      </c>
      <c r="N177" s="48" t="e">
        <v>#N/A</v>
      </c>
    </row>
    <row r="178" spans="1:14">
      <c r="A178" s="34">
        <f>'2.0 Input│Historic Capex'!A178</f>
        <v>166</v>
      </c>
      <c r="B178" s="23" t="str">
        <f>'2.0 Input│Historic Capex'!B178</f>
        <v>Melbourne Metro CRE</v>
      </c>
      <c r="C178" s="8" t="str">
        <f>'2.0 Input│Historic Capex'!E178</f>
        <v>Yes</v>
      </c>
      <c r="D178" s="8" t="str">
        <f>'2.0 Input│Historic Capex'!C178</f>
        <v>Other</v>
      </c>
      <c r="E178" s="23" t="str">
        <f>IF('2.0 Input│Historic Capex'!D178='3.2 Input│Other'!$A$54,'3.2 Input│Other'!$A$54,IF('2.0 Input│Historic Capex'!D178='3.2 Input│Other'!$A$56,'3.2 Input│Other'!$A$56,'3.2 Input│Other'!$A$55))</f>
        <v>Non-System</v>
      </c>
      <c r="F178" s="34">
        <f>IF($C178="Yes",'2.0 Input│Historic Capex'!M178*'3.2 Input│Other'!G$28,0)</f>
        <v>0</v>
      </c>
      <c r="G178" s="34">
        <f>IF($C178="Yes",'2.0 Input│Historic Capex'!N178*'3.2 Input│Other'!H$28,0)</f>
        <v>0</v>
      </c>
      <c r="H178" s="34">
        <f>IF($C178="Yes",'2.0 Input│Historic Capex'!O178*'3.2 Input│Other'!I$28,0)</f>
        <v>0</v>
      </c>
      <c r="I178" s="34">
        <f>IF($C178="Yes",'2.0 Input│Historic Capex'!P178*'3.2 Input│Other'!J$28,0)</f>
        <v>0</v>
      </c>
      <c r="J178" s="34">
        <f>IF($C178="Yes",'2.0 Input│Historic Capex'!Q178*'3.2 Input│Other'!K$28,0)</f>
        <v>0</v>
      </c>
      <c r="K178" s="34">
        <f t="shared" si="3"/>
        <v>0</v>
      </c>
      <c r="M178" s="48" t="e">
        <v>#N/A</v>
      </c>
      <c r="N178" s="48" t="e">
        <v>#N/A</v>
      </c>
    </row>
    <row r="179" spans="1:14">
      <c r="A179" s="34">
        <f>'2.0 Input│Historic Capex'!A179</f>
        <v>167</v>
      </c>
      <c r="B179" s="23" t="str">
        <f>'2.0 Input│Historic Capex'!B179</f>
        <v xml:space="preserve">Adjustments required for differences in CWIP and FAR records </v>
      </c>
      <c r="C179" s="8" t="str">
        <f>'2.0 Input│Historic Capex'!E179</f>
        <v>Yes</v>
      </c>
      <c r="D179" s="8" t="str">
        <f>'2.0 Input│Historic Capex'!C179</f>
        <v>Other</v>
      </c>
      <c r="E179" s="23" t="str">
        <f>IF('2.0 Input│Historic Capex'!D179='3.2 Input│Other'!$A$54,'3.2 Input│Other'!$A$54,IF('2.0 Input│Historic Capex'!D179='3.2 Input│Other'!$A$56,'3.2 Input│Other'!$A$56,'3.2 Input│Other'!$A$55))</f>
        <v>Non-System</v>
      </c>
      <c r="F179" s="34">
        <f>IF($C179="Yes",'2.0 Input│Historic Capex'!M179*'3.2 Input│Other'!G$28,0)</f>
        <v>0</v>
      </c>
      <c r="G179" s="34">
        <f>IF($C179="Yes",'2.0 Input│Historic Capex'!N179*'3.2 Input│Other'!H$28,0)</f>
        <v>0</v>
      </c>
      <c r="H179" s="34">
        <f>IF($C179="Yes",'2.0 Input│Historic Capex'!O179*'3.2 Input│Other'!I$28,0)</f>
        <v>0</v>
      </c>
      <c r="I179" s="34">
        <f>IF($C179="Yes",'2.0 Input│Historic Capex'!P179*'3.2 Input│Other'!J$28,0)</f>
        <v>0</v>
      </c>
      <c r="J179" s="34">
        <f>IF($C179="Yes",'2.0 Input│Historic Capex'!Q179*'3.2 Input│Other'!K$28,0)</f>
        <v>0</v>
      </c>
      <c r="K179" s="34">
        <f t="shared" si="3"/>
        <v>0</v>
      </c>
      <c r="M179" s="48" t="e">
        <v>#N/A</v>
      </c>
      <c r="N179" s="48" t="e">
        <v>#N/A</v>
      </c>
    </row>
    <row r="180" spans="1:14">
      <c r="A180" s="34">
        <f>'2.0 Input│Historic Capex'!A180</f>
        <v>168</v>
      </c>
      <c r="B180" s="23" t="str">
        <f>'2.0 Input│Historic Capex'!B180</f>
        <v>APA Grid</v>
      </c>
      <c r="C180" s="8" t="str">
        <f>'2.0 Input│Historic Capex'!E180</f>
        <v>Yes</v>
      </c>
      <c r="D180" s="8" t="str">
        <f>'2.0 Input│Historic Capex'!C180</f>
        <v>Other</v>
      </c>
      <c r="E180" s="23" t="str">
        <f>IF('2.0 Input│Historic Capex'!D180='3.2 Input│Other'!$A$54,'3.2 Input│Other'!$A$54,IF('2.0 Input│Historic Capex'!D180='3.2 Input│Other'!$A$56,'3.2 Input│Other'!$A$56,'3.2 Input│Other'!$A$55))</f>
        <v>Non-System</v>
      </c>
      <c r="F180" s="34">
        <f>IF($C180="Yes",'2.0 Input│Historic Capex'!M180*'3.2 Input│Other'!G$28,0)</f>
        <v>0</v>
      </c>
      <c r="G180" s="34">
        <f>IF($C180="Yes",'2.0 Input│Historic Capex'!N180*'3.2 Input│Other'!H$28,0)</f>
        <v>0</v>
      </c>
      <c r="H180" s="34">
        <f>IF($C180="Yes",'2.0 Input│Historic Capex'!O180*'3.2 Input│Other'!I$28,0)</f>
        <v>0</v>
      </c>
      <c r="I180" s="34">
        <f>IF($C180="Yes",'2.0 Input│Historic Capex'!P180*'3.2 Input│Other'!J$28,0)</f>
        <v>0</v>
      </c>
      <c r="J180" s="34">
        <f>IF($C180="Yes",'2.0 Input│Historic Capex'!Q180*'3.2 Input│Other'!K$28,0)</f>
        <v>0</v>
      </c>
      <c r="K180" s="34">
        <f t="shared" si="3"/>
        <v>0</v>
      </c>
      <c r="M180" s="48" t="e">
        <v>#N/A</v>
      </c>
      <c r="N180" s="48" t="e">
        <v>#N/A</v>
      </c>
    </row>
    <row r="181" spans="1:14">
      <c r="A181" s="34">
        <f>'2.0 Input│Historic Capex'!A181</f>
        <v>169</v>
      </c>
      <c r="B181" s="23" t="str">
        <f>'2.0 Input│Historic Capex'!B181</f>
        <v xml:space="preserve">B&amp;T projects </v>
      </c>
      <c r="C181" s="8" t="str">
        <f>'2.0 Input│Historic Capex'!E181</f>
        <v>Yes</v>
      </c>
      <c r="D181" s="8" t="str">
        <f>'2.0 Input│Historic Capex'!C181</f>
        <v>Other</v>
      </c>
      <c r="E181" s="23" t="str">
        <f>IF('2.0 Input│Historic Capex'!D181='3.2 Input│Other'!$A$54,'3.2 Input│Other'!$A$54,IF('2.0 Input│Historic Capex'!D181='3.2 Input│Other'!$A$56,'3.2 Input│Other'!$A$56,'3.2 Input│Other'!$A$55))</f>
        <v>Non-System</v>
      </c>
      <c r="F181" s="34">
        <f>IF($C181="Yes",'2.0 Input│Historic Capex'!M181*'3.2 Input│Other'!G$28,0)</f>
        <v>0</v>
      </c>
      <c r="G181" s="34">
        <f>IF($C181="Yes",'2.0 Input│Historic Capex'!N181*'3.2 Input│Other'!H$28,0)</f>
        <v>0</v>
      </c>
      <c r="H181" s="34">
        <f>IF($C181="Yes",'2.0 Input│Historic Capex'!O181*'3.2 Input│Other'!I$28,0)</f>
        <v>0</v>
      </c>
      <c r="I181" s="34">
        <f>IF($C181="Yes",'2.0 Input│Historic Capex'!P181*'3.2 Input│Other'!J$28,0)</f>
        <v>0</v>
      </c>
      <c r="J181" s="34">
        <f>IF($C181="Yes",'2.0 Input│Historic Capex'!Q181*'3.2 Input│Other'!K$28,0)</f>
        <v>0</v>
      </c>
      <c r="K181" s="34">
        <f t="shared" si="3"/>
        <v>0</v>
      </c>
      <c r="M181" s="48" t="e">
        <v>#N/A</v>
      </c>
      <c r="N181" s="48" t="e">
        <v>#N/A</v>
      </c>
    </row>
    <row r="182" spans="1:14">
      <c r="A182" s="34">
        <f>'2.0 Input│Historic Capex'!A182</f>
        <v>170</v>
      </c>
      <c r="B182" s="23" t="str">
        <f>'2.0 Input│Historic Capex'!B182</f>
        <v xml:space="preserve">Dandenong Relocation </v>
      </c>
      <c r="C182" s="8" t="str">
        <f>'2.0 Input│Historic Capex'!E182</f>
        <v>Yes</v>
      </c>
      <c r="D182" s="8" t="str">
        <f>'2.0 Input│Historic Capex'!C182</f>
        <v>Other</v>
      </c>
      <c r="E182" s="23" t="str">
        <f>IF('2.0 Input│Historic Capex'!D182='3.2 Input│Other'!$A$54,'3.2 Input│Other'!$A$54,IF('2.0 Input│Historic Capex'!D182='3.2 Input│Other'!$A$56,'3.2 Input│Other'!$A$56,'3.2 Input│Other'!$A$55))</f>
        <v>Non-System</v>
      </c>
      <c r="F182" s="34">
        <f>IF($C182="Yes",'2.0 Input│Historic Capex'!M182*'3.2 Input│Other'!G$28,0)</f>
        <v>0</v>
      </c>
      <c r="G182" s="34">
        <f>IF($C182="Yes",'2.0 Input│Historic Capex'!N182*'3.2 Input│Other'!H$28,0)</f>
        <v>0</v>
      </c>
      <c r="H182" s="34">
        <f>IF($C182="Yes",'2.0 Input│Historic Capex'!O182*'3.2 Input│Other'!I$28,0)</f>
        <v>0</v>
      </c>
      <c r="I182" s="34">
        <f>IF($C182="Yes",'2.0 Input│Historic Capex'!P182*'3.2 Input│Other'!J$28,0)</f>
        <v>0</v>
      </c>
      <c r="J182" s="34">
        <f>IF($C182="Yes",'2.0 Input│Historic Capex'!Q182*'3.2 Input│Other'!K$28,0)</f>
        <v>0</v>
      </c>
      <c r="K182" s="34">
        <f t="shared" si="3"/>
        <v>0</v>
      </c>
      <c r="M182" s="48" t="e">
        <v>#N/A</v>
      </c>
      <c r="N182" s="48" t="e">
        <v>#N/A</v>
      </c>
    </row>
    <row r="183" spans="1:14">
      <c r="A183" s="34">
        <f>'2.0 Input│Historic Capex'!A183</f>
        <v>171</v>
      </c>
      <c r="B183" s="23" t="str">
        <f>'2.0 Input│Historic Capex'!B183</f>
        <v>Victoria CRE</v>
      </c>
      <c r="C183" s="8" t="str">
        <f>'2.0 Input│Historic Capex'!E183</f>
        <v>Yes</v>
      </c>
      <c r="D183" s="8" t="str">
        <f>'2.0 Input│Historic Capex'!C183</f>
        <v>Other</v>
      </c>
      <c r="E183" s="23" t="str">
        <f>IF('2.0 Input│Historic Capex'!D183='3.2 Input│Other'!$A$54,'3.2 Input│Other'!$A$54,IF('2.0 Input│Historic Capex'!D183='3.2 Input│Other'!$A$56,'3.2 Input│Other'!$A$56,'3.2 Input│Other'!$A$55))</f>
        <v>Non-System</v>
      </c>
      <c r="F183" s="34">
        <f>IF($C183="Yes",'2.0 Input│Historic Capex'!M183*'3.2 Input│Other'!G$28,0)</f>
        <v>0</v>
      </c>
      <c r="G183" s="34">
        <f>IF($C183="Yes",'2.0 Input│Historic Capex'!N183*'3.2 Input│Other'!H$28,0)</f>
        <v>0</v>
      </c>
      <c r="H183" s="34">
        <f>IF($C183="Yes",'2.0 Input│Historic Capex'!O183*'3.2 Input│Other'!I$28,0)</f>
        <v>0</v>
      </c>
      <c r="I183" s="34">
        <f>IF($C183="Yes",'2.0 Input│Historic Capex'!P183*'3.2 Input│Other'!J$28,0)</f>
        <v>0</v>
      </c>
      <c r="J183" s="34">
        <f>IF($C183="Yes",'2.0 Input│Historic Capex'!Q183*'3.2 Input│Other'!K$28,0)</f>
        <v>0</v>
      </c>
      <c r="K183" s="34">
        <f t="shared" si="3"/>
        <v>0</v>
      </c>
      <c r="M183" s="48" t="e">
        <v>#N/A</v>
      </c>
      <c r="N183" s="48" t="e">
        <v>#N/A</v>
      </c>
    </row>
    <row r="184" spans="1:14">
      <c r="A184" s="34">
        <f>'2.0 Input│Historic Capex'!A184</f>
        <v>0</v>
      </c>
      <c r="B184" s="23">
        <f>'2.0 Input│Historic Capex'!B184</f>
        <v>0</v>
      </c>
      <c r="C184" s="8">
        <f>'2.0 Input│Historic Capex'!E184</f>
        <v>0</v>
      </c>
      <c r="D184" s="8" t="str">
        <f>'2.0 Input│Historic Capex'!C184</f>
        <v/>
      </c>
      <c r="E184" s="23" t="str">
        <f>IF('2.0 Input│Historic Capex'!D184='3.2 Input│Other'!$A$54,'3.2 Input│Other'!$A$54,IF('2.0 Input│Historic Capex'!D184='3.2 Input│Other'!$A$56,'3.2 Input│Other'!$A$56,'3.2 Input│Other'!$A$55))</f>
        <v>Replacement</v>
      </c>
      <c r="F184" s="34">
        <f>IF($C184="Yes",'2.0 Input│Historic Capex'!M184*'3.2 Input│Other'!G$28,0)</f>
        <v>0</v>
      </c>
      <c r="G184" s="34">
        <f>IF($C184="Yes",'2.0 Input│Historic Capex'!N184*'3.2 Input│Other'!H$28,0)</f>
        <v>0</v>
      </c>
      <c r="H184" s="34">
        <f>IF($C184="Yes",'2.0 Input│Historic Capex'!O184*'3.2 Input│Other'!I$28,0)</f>
        <v>0</v>
      </c>
      <c r="I184" s="34">
        <f>IF($C184="Yes",'2.0 Input│Historic Capex'!P184*'3.2 Input│Other'!J$28,0)</f>
        <v>0</v>
      </c>
      <c r="J184" s="34">
        <f>IF($C184="Yes",'2.0 Input│Historic Capex'!Q184*'3.2 Input│Other'!K$28,0)</f>
        <v>0</v>
      </c>
      <c r="K184" s="34">
        <f t="shared" si="3"/>
        <v>0</v>
      </c>
      <c r="M184" s="48" t="e">
        <v>#N/A</v>
      </c>
      <c r="N184" s="48" t="e">
        <v>#N/A</v>
      </c>
    </row>
    <row r="185" spans="1:14">
      <c r="A185" s="34">
        <f>'2.0 Input│Historic Capex'!A185</f>
        <v>0</v>
      </c>
      <c r="B185" s="23">
        <f>'2.0 Input│Historic Capex'!B185</f>
        <v>0</v>
      </c>
      <c r="C185" s="8">
        <f>'2.0 Input│Historic Capex'!E185</f>
        <v>0</v>
      </c>
      <c r="D185" s="8" t="str">
        <f>'2.0 Input│Historic Capex'!C185</f>
        <v/>
      </c>
      <c r="E185" s="23" t="str">
        <f>IF('2.0 Input│Historic Capex'!D185='3.2 Input│Other'!$A$54,'3.2 Input│Other'!$A$54,IF('2.0 Input│Historic Capex'!D185='3.2 Input│Other'!$A$56,'3.2 Input│Other'!$A$56,'3.2 Input│Other'!$A$55))</f>
        <v>Replacement</v>
      </c>
      <c r="F185" s="34">
        <f>IF($C185="Yes",'2.0 Input│Historic Capex'!M185*'3.2 Input│Other'!G$28,0)</f>
        <v>0</v>
      </c>
      <c r="G185" s="34">
        <f>IF($C185="Yes",'2.0 Input│Historic Capex'!N185*'3.2 Input│Other'!H$28,0)</f>
        <v>0</v>
      </c>
      <c r="H185" s="34">
        <f>IF($C185="Yes",'2.0 Input│Historic Capex'!O185*'3.2 Input│Other'!I$28,0)</f>
        <v>0</v>
      </c>
      <c r="I185" s="34">
        <f>IF($C185="Yes",'2.0 Input│Historic Capex'!P185*'3.2 Input│Other'!J$28,0)</f>
        <v>0</v>
      </c>
      <c r="J185" s="34">
        <f>IF($C185="Yes",'2.0 Input│Historic Capex'!Q185*'3.2 Input│Other'!K$28,0)</f>
        <v>0</v>
      </c>
      <c r="K185" s="34">
        <f t="shared" si="3"/>
        <v>0</v>
      </c>
      <c r="M185" s="48" t="e">
        <v>#N/A</v>
      </c>
      <c r="N185" s="48" t="e">
        <v>#N/A</v>
      </c>
    </row>
    <row r="186" spans="1:14">
      <c r="A186" s="34">
        <f>'2.0 Input│Historic Capex'!A186</f>
        <v>0</v>
      </c>
      <c r="B186" s="23">
        <f>'2.0 Input│Historic Capex'!B186</f>
        <v>0</v>
      </c>
      <c r="C186" s="8">
        <f>'2.0 Input│Historic Capex'!E186</f>
        <v>0</v>
      </c>
      <c r="D186" s="8" t="str">
        <f>'2.0 Input│Historic Capex'!C186</f>
        <v/>
      </c>
      <c r="E186" s="23" t="str">
        <f>IF('2.0 Input│Historic Capex'!D186='3.2 Input│Other'!$A$54,'3.2 Input│Other'!$A$54,IF('2.0 Input│Historic Capex'!D186='3.2 Input│Other'!$A$56,'3.2 Input│Other'!$A$56,'3.2 Input│Other'!$A$55))</f>
        <v>Replacement</v>
      </c>
      <c r="F186" s="34">
        <f>IF($C186="Yes",'2.0 Input│Historic Capex'!M186*'3.2 Input│Other'!G$28,0)</f>
        <v>0</v>
      </c>
      <c r="G186" s="34">
        <f>IF($C186="Yes",'2.0 Input│Historic Capex'!N186*'3.2 Input│Other'!H$28,0)</f>
        <v>0</v>
      </c>
      <c r="H186" s="34">
        <f>IF($C186="Yes",'2.0 Input│Historic Capex'!O186*'3.2 Input│Other'!I$28,0)</f>
        <v>0</v>
      </c>
      <c r="I186" s="34">
        <f>IF($C186="Yes",'2.0 Input│Historic Capex'!P186*'3.2 Input│Other'!J$28,0)</f>
        <v>0</v>
      </c>
      <c r="J186" s="34">
        <f>IF($C186="Yes",'2.0 Input│Historic Capex'!Q186*'3.2 Input│Other'!K$28,0)</f>
        <v>0</v>
      </c>
      <c r="K186" s="34">
        <f t="shared" si="3"/>
        <v>0</v>
      </c>
      <c r="M186" s="48" t="e">
        <v>#N/A</v>
      </c>
      <c r="N186" s="48" t="e">
        <v>#N/A</v>
      </c>
    </row>
    <row r="187" spans="1:14">
      <c r="A187" s="34">
        <f>'2.0 Input│Historic Capex'!A187</f>
        <v>0</v>
      </c>
      <c r="B187" s="23">
        <f>'2.0 Input│Historic Capex'!B187</f>
        <v>0</v>
      </c>
      <c r="C187" s="8">
        <f>'2.0 Input│Historic Capex'!E187</f>
        <v>0</v>
      </c>
      <c r="D187" s="8" t="str">
        <f>'2.0 Input│Historic Capex'!C187</f>
        <v/>
      </c>
      <c r="E187" s="23" t="str">
        <f>IF('2.0 Input│Historic Capex'!D187='3.2 Input│Other'!$A$54,'3.2 Input│Other'!$A$54,IF('2.0 Input│Historic Capex'!D187='3.2 Input│Other'!$A$56,'3.2 Input│Other'!$A$56,'3.2 Input│Other'!$A$55))</f>
        <v>Replacement</v>
      </c>
      <c r="F187" s="34">
        <f>IF($C187="Yes",'2.0 Input│Historic Capex'!M187*'3.2 Input│Other'!G$28,0)</f>
        <v>0</v>
      </c>
      <c r="G187" s="34">
        <f>IF($C187="Yes",'2.0 Input│Historic Capex'!N187*'3.2 Input│Other'!H$28,0)</f>
        <v>0</v>
      </c>
      <c r="H187" s="34">
        <f>IF($C187="Yes",'2.0 Input│Historic Capex'!O187*'3.2 Input│Other'!I$28,0)</f>
        <v>0</v>
      </c>
      <c r="I187" s="34">
        <f>IF($C187="Yes",'2.0 Input│Historic Capex'!P187*'3.2 Input│Other'!J$28,0)</f>
        <v>0</v>
      </c>
      <c r="J187" s="34">
        <f>IF($C187="Yes",'2.0 Input│Historic Capex'!Q187*'3.2 Input│Other'!K$28,0)</f>
        <v>0</v>
      </c>
      <c r="K187" s="34">
        <f t="shared" si="3"/>
        <v>0</v>
      </c>
      <c r="M187" s="48" t="e">
        <v>#N/A</v>
      </c>
      <c r="N187" s="48" t="e">
        <v>#N/A</v>
      </c>
    </row>
    <row r="188" spans="1:14">
      <c r="A188" s="34">
        <f>'2.0 Input│Historic Capex'!A188</f>
        <v>0</v>
      </c>
      <c r="B188" s="23">
        <f>'2.0 Input│Historic Capex'!B188</f>
        <v>0</v>
      </c>
      <c r="C188" s="8">
        <f>'2.0 Input│Historic Capex'!E188</f>
        <v>0</v>
      </c>
      <c r="D188" s="8" t="str">
        <f>'2.0 Input│Historic Capex'!C188</f>
        <v/>
      </c>
      <c r="E188" s="23" t="str">
        <f>IF('2.0 Input│Historic Capex'!D188='3.2 Input│Other'!$A$54,'3.2 Input│Other'!$A$54,IF('2.0 Input│Historic Capex'!D188='3.2 Input│Other'!$A$56,'3.2 Input│Other'!$A$56,'3.2 Input│Other'!$A$55))</f>
        <v>Replacement</v>
      </c>
      <c r="F188" s="34">
        <f>IF($C188="Yes",'2.0 Input│Historic Capex'!M188*'3.2 Input│Other'!G$28,0)</f>
        <v>0</v>
      </c>
      <c r="G188" s="34">
        <f>IF($C188="Yes",'2.0 Input│Historic Capex'!N188*'3.2 Input│Other'!H$28,0)</f>
        <v>0</v>
      </c>
      <c r="H188" s="34">
        <f>IF($C188="Yes",'2.0 Input│Historic Capex'!O188*'3.2 Input│Other'!I$28,0)</f>
        <v>0</v>
      </c>
      <c r="I188" s="34">
        <f>IF($C188="Yes",'2.0 Input│Historic Capex'!P188*'3.2 Input│Other'!J$28,0)</f>
        <v>0</v>
      </c>
      <c r="J188" s="34">
        <f>IF($C188="Yes",'2.0 Input│Historic Capex'!Q188*'3.2 Input│Other'!K$28,0)</f>
        <v>0</v>
      </c>
      <c r="K188" s="34">
        <f t="shared" si="3"/>
        <v>0</v>
      </c>
      <c r="M188" s="48" t="e">
        <v>#N/A</v>
      </c>
      <c r="N188" s="48" t="e">
        <v>#N/A</v>
      </c>
    </row>
    <row r="189" spans="1:14">
      <c r="A189" s="34">
        <f>'2.0 Input│Historic Capex'!A189</f>
        <v>0</v>
      </c>
      <c r="B189" s="23">
        <f>'2.0 Input│Historic Capex'!B189</f>
        <v>0</v>
      </c>
      <c r="C189" s="8">
        <f>'2.0 Input│Historic Capex'!E189</f>
        <v>0</v>
      </c>
      <c r="D189" s="8" t="str">
        <f>'2.0 Input│Historic Capex'!C189</f>
        <v/>
      </c>
      <c r="E189" s="23" t="str">
        <f>IF('2.0 Input│Historic Capex'!D189='3.2 Input│Other'!$A$54,'3.2 Input│Other'!$A$54,IF('2.0 Input│Historic Capex'!D189='3.2 Input│Other'!$A$56,'3.2 Input│Other'!$A$56,'3.2 Input│Other'!$A$55))</f>
        <v>Replacement</v>
      </c>
      <c r="F189" s="34">
        <f>IF($C189="Yes",'2.0 Input│Historic Capex'!M189*'3.2 Input│Other'!G$28,0)</f>
        <v>0</v>
      </c>
      <c r="G189" s="34">
        <f>IF($C189="Yes",'2.0 Input│Historic Capex'!N189*'3.2 Input│Other'!H$28,0)</f>
        <v>0</v>
      </c>
      <c r="H189" s="34">
        <f>IF($C189="Yes",'2.0 Input│Historic Capex'!O189*'3.2 Input│Other'!I$28,0)</f>
        <v>0</v>
      </c>
      <c r="I189" s="34">
        <f>IF($C189="Yes",'2.0 Input│Historic Capex'!P189*'3.2 Input│Other'!J$28,0)</f>
        <v>0</v>
      </c>
      <c r="J189" s="34">
        <f>IF($C189="Yes",'2.0 Input│Historic Capex'!Q189*'3.2 Input│Other'!K$28,0)</f>
        <v>0</v>
      </c>
      <c r="K189" s="34">
        <f t="shared" si="3"/>
        <v>0</v>
      </c>
      <c r="M189" s="48" t="e">
        <v>#N/A</v>
      </c>
      <c r="N189" s="48" t="e">
        <v>#N/A</v>
      </c>
    </row>
    <row r="190" spans="1:14">
      <c r="A190" s="34">
        <f>'2.0 Input│Historic Capex'!A190</f>
        <v>0</v>
      </c>
      <c r="B190" s="23">
        <f>'2.0 Input│Historic Capex'!B190</f>
        <v>0</v>
      </c>
      <c r="C190" s="8">
        <f>'2.0 Input│Historic Capex'!E190</f>
        <v>0</v>
      </c>
      <c r="D190" s="8" t="str">
        <f>'2.0 Input│Historic Capex'!C190</f>
        <v/>
      </c>
      <c r="E190" s="23" t="str">
        <f>IF('2.0 Input│Historic Capex'!D190='3.2 Input│Other'!$A$54,'3.2 Input│Other'!$A$54,IF('2.0 Input│Historic Capex'!D190='3.2 Input│Other'!$A$56,'3.2 Input│Other'!$A$56,'3.2 Input│Other'!$A$55))</f>
        <v>Replacement</v>
      </c>
      <c r="F190" s="34">
        <f>IF($C190="Yes",'2.0 Input│Historic Capex'!M190*'3.2 Input│Other'!G$28,0)</f>
        <v>0</v>
      </c>
      <c r="G190" s="34">
        <f>IF($C190="Yes",'2.0 Input│Historic Capex'!N190*'3.2 Input│Other'!H$28,0)</f>
        <v>0</v>
      </c>
      <c r="H190" s="34">
        <f>IF($C190="Yes",'2.0 Input│Historic Capex'!O190*'3.2 Input│Other'!I$28,0)</f>
        <v>0</v>
      </c>
      <c r="I190" s="34">
        <f>IF($C190="Yes",'2.0 Input│Historic Capex'!P190*'3.2 Input│Other'!J$28,0)</f>
        <v>0</v>
      </c>
      <c r="J190" s="34">
        <f>IF($C190="Yes",'2.0 Input│Historic Capex'!Q190*'3.2 Input│Other'!K$28,0)</f>
        <v>0</v>
      </c>
      <c r="K190" s="34">
        <f t="shared" si="3"/>
        <v>0</v>
      </c>
      <c r="M190" s="48" t="e">
        <v>#N/A</v>
      </c>
      <c r="N190" s="48" t="e">
        <v>#N/A</v>
      </c>
    </row>
    <row r="191" spans="1:14">
      <c r="A191" s="34">
        <f>'2.0 Input│Historic Capex'!A191</f>
        <v>0</v>
      </c>
      <c r="B191" s="23">
        <f>'2.0 Input│Historic Capex'!B191</f>
        <v>0</v>
      </c>
      <c r="C191" s="8">
        <f>'2.0 Input│Historic Capex'!E191</f>
        <v>0</v>
      </c>
      <c r="D191" s="8" t="str">
        <f>'2.0 Input│Historic Capex'!C191</f>
        <v/>
      </c>
      <c r="E191" s="23" t="str">
        <f>IF('2.0 Input│Historic Capex'!D191='3.2 Input│Other'!$A$54,'3.2 Input│Other'!$A$54,IF('2.0 Input│Historic Capex'!D191='3.2 Input│Other'!$A$56,'3.2 Input│Other'!$A$56,'3.2 Input│Other'!$A$55))</f>
        <v>Replacement</v>
      </c>
      <c r="F191" s="34">
        <f>IF($C191="Yes",'2.0 Input│Historic Capex'!M191*'3.2 Input│Other'!G$28,0)</f>
        <v>0</v>
      </c>
      <c r="G191" s="34">
        <f>IF($C191="Yes",'2.0 Input│Historic Capex'!N191*'3.2 Input│Other'!H$28,0)</f>
        <v>0</v>
      </c>
      <c r="H191" s="34">
        <f>IF($C191="Yes",'2.0 Input│Historic Capex'!O191*'3.2 Input│Other'!I$28,0)</f>
        <v>0</v>
      </c>
      <c r="I191" s="34">
        <f>IF($C191="Yes",'2.0 Input│Historic Capex'!P191*'3.2 Input│Other'!J$28,0)</f>
        <v>0</v>
      </c>
      <c r="J191" s="34">
        <f>IF($C191="Yes",'2.0 Input│Historic Capex'!Q191*'3.2 Input│Other'!K$28,0)</f>
        <v>0</v>
      </c>
      <c r="K191" s="34">
        <f t="shared" si="3"/>
        <v>0</v>
      </c>
      <c r="M191" s="48" t="e">
        <v>#N/A</v>
      </c>
      <c r="N191" s="48" t="e">
        <v>#N/A</v>
      </c>
    </row>
    <row r="192" spans="1:14">
      <c r="A192" s="34">
        <f>'2.0 Input│Historic Capex'!A192</f>
        <v>0</v>
      </c>
      <c r="B192" s="23">
        <f>'2.0 Input│Historic Capex'!B192</f>
        <v>0</v>
      </c>
      <c r="C192" s="8">
        <f>'2.0 Input│Historic Capex'!E192</f>
        <v>0</v>
      </c>
      <c r="D192" s="8" t="str">
        <f>'2.0 Input│Historic Capex'!C192</f>
        <v/>
      </c>
      <c r="E192" s="23" t="str">
        <f>IF('2.0 Input│Historic Capex'!D192='3.2 Input│Other'!$A$54,'3.2 Input│Other'!$A$54,IF('2.0 Input│Historic Capex'!D192='3.2 Input│Other'!$A$56,'3.2 Input│Other'!$A$56,'3.2 Input│Other'!$A$55))</f>
        <v>Replacement</v>
      </c>
      <c r="F192" s="34">
        <f>IF($C192="Yes",'2.0 Input│Historic Capex'!M192*'3.2 Input│Other'!G$28,0)</f>
        <v>0</v>
      </c>
      <c r="G192" s="34">
        <f>IF($C192="Yes",'2.0 Input│Historic Capex'!N192*'3.2 Input│Other'!H$28,0)</f>
        <v>0</v>
      </c>
      <c r="H192" s="34">
        <f>IF($C192="Yes",'2.0 Input│Historic Capex'!O192*'3.2 Input│Other'!I$28,0)</f>
        <v>0</v>
      </c>
      <c r="I192" s="34">
        <f>IF($C192="Yes",'2.0 Input│Historic Capex'!P192*'3.2 Input│Other'!J$28,0)</f>
        <v>0</v>
      </c>
      <c r="J192" s="34">
        <f>IF($C192="Yes",'2.0 Input│Historic Capex'!Q192*'3.2 Input│Other'!K$28,0)</f>
        <v>0</v>
      </c>
      <c r="K192" s="34">
        <f t="shared" si="3"/>
        <v>0</v>
      </c>
      <c r="M192" s="48" t="e">
        <v>#N/A</v>
      </c>
      <c r="N192" s="48" t="e">
        <v>#N/A</v>
      </c>
    </row>
    <row r="193" spans="1:14">
      <c r="A193" s="34">
        <f>'2.0 Input│Historic Capex'!A193</f>
        <v>0</v>
      </c>
      <c r="B193" s="23">
        <f>'2.0 Input│Historic Capex'!B193</f>
        <v>0</v>
      </c>
      <c r="C193" s="8">
        <f>'2.0 Input│Historic Capex'!E193</f>
        <v>0</v>
      </c>
      <c r="D193" s="8" t="str">
        <f>'2.0 Input│Historic Capex'!C193</f>
        <v/>
      </c>
      <c r="E193" s="23" t="str">
        <f>IF('2.0 Input│Historic Capex'!D193='3.2 Input│Other'!$A$54,'3.2 Input│Other'!$A$54,IF('2.0 Input│Historic Capex'!D193='3.2 Input│Other'!$A$56,'3.2 Input│Other'!$A$56,'3.2 Input│Other'!$A$55))</f>
        <v>Replacement</v>
      </c>
      <c r="F193" s="34">
        <f>IF($C193="Yes",'2.0 Input│Historic Capex'!M193*'3.2 Input│Other'!G$28,0)</f>
        <v>0</v>
      </c>
      <c r="G193" s="34">
        <f>IF($C193="Yes",'2.0 Input│Historic Capex'!N193*'3.2 Input│Other'!H$28,0)</f>
        <v>0</v>
      </c>
      <c r="H193" s="34">
        <f>IF($C193="Yes",'2.0 Input│Historic Capex'!O193*'3.2 Input│Other'!I$28,0)</f>
        <v>0</v>
      </c>
      <c r="I193" s="34">
        <f>IF($C193="Yes",'2.0 Input│Historic Capex'!P193*'3.2 Input│Other'!J$28,0)</f>
        <v>0</v>
      </c>
      <c r="J193" s="34">
        <f>IF($C193="Yes",'2.0 Input│Historic Capex'!Q193*'3.2 Input│Other'!K$28,0)</f>
        <v>0</v>
      </c>
      <c r="K193" s="34">
        <f t="shared" si="3"/>
        <v>0</v>
      </c>
      <c r="M193" s="48" t="e">
        <v>#N/A</v>
      </c>
      <c r="N193" s="48" t="e">
        <v>#N/A</v>
      </c>
    </row>
    <row r="194" spans="1:14">
      <c r="A194" s="34">
        <f>'2.0 Input│Historic Capex'!A194</f>
        <v>0</v>
      </c>
      <c r="B194" s="23">
        <f>'2.0 Input│Historic Capex'!B194</f>
        <v>0</v>
      </c>
      <c r="C194" s="8">
        <f>'2.0 Input│Historic Capex'!E194</f>
        <v>0</v>
      </c>
      <c r="D194" s="8" t="str">
        <f>'2.0 Input│Historic Capex'!C194</f>
        <v/>
      </c>
      <c r="E194" s="23" t="str">
        <f>IF('2.0 Input│Historic Capex'!D194='3.2 Input│Other'!$A$54,'3.2 Input│Other'!$A$54,IF('2.0 Input│Historic Capex'!D194='3.2 Input│Other'!$A$56,'3.2 Input│Other'!$A$56,'3.2 Input│Other'!$A$55))</f>
        <v>Replacement</v>
      </c>
      <c r="F194" s="34">
        <f>IF($C194="Yes",'2.0 Input│Historic Capex'!M194*'3.2 Input│Other'!G$28,0)</f>
        <v>0</v>
      </c>
      <c r="G194" s="34">
        <f>IF($C194="Yes",'2.0 Input│Historic Capex'!N194*'3.2 Input│Other'!H$28,0)</f>
        <v>0</v>
      </c>
      <c r="H194" s="34">
        <f>IF($C194="Yes",'2.0 Input│Historic Capex'!O194*'3.2 Input│Other'!I$28,0)</f>
        <v>0</v>
      </c>
      <c r="I194" s="34">
        <f>IF($C194="Yes",'2.0 Input│Historic Capex'!P194*'3.2 Input│Other'!J$28,0)</f>
        <v>0</v>
      </c>
      <c r="J194" s="34">
        <f>IF($C194="Yes",'2.0 Input│Historic Capex'!Q194*'3.2 Input│Other'!K$28,0)</f>
        <v>0</v>
      </c>
      <c r="K194" s="34">
        <f t="shared" si="3"/>
        <v>0</v>
      </c>
      <c r="M194" s="48" t="e">
        <v>#N/A</v>
      </c>
      <c r="N194" s="48" t="e">
        <v>#N/A</v>
      </c>
    </row>
    <row r="195" spans="1:14">
      <c r="A195" s="34">
        <f>'2.0 Input│Historic Capex'!A195</f>
        <v>0</v>
      </c>
      <c r="B195" s="23">
        <f>'2.0 Input│Historic Capex'!B195</f>
        <v>0</v>
      </c>
      <c r="C195" s="8">
        <f>'2.0 Input│Historic Capex'!E195</f>
        <v>0</v>
      </c>
      <c r="D195" s="8" t="str">
        <f>'2.0 Input│Historic Capex'!C195</f>
        <v/>
      </c>
      <c r="E195" s="23" t="str">
        <f>IF('2.0 Input│Historic Capex'!D195='3.2 Input│Other'!$A$54,'3.2 Input│Other'!$A$54,IF('2.0 Input│Historic Capex'!D195='3.2 Input│Other'!$A$56,'3.2 Input│Other'!$A$56,'3.2 Input│Other'!$A$55))</f>
        <v>Replacement</v>
      </c>
      <c r="F195" s="34">
        <f>IF($C195="Yes",'2.0 Input│Historic Capex'!M195*'3.2 Input│Other'!G$28,0)</f>
        <v>0</v>
      </c>
      <c r="G195" s="34">
        <f>IF($C195="Yes",'2.0 Input│Historic Capex'!N195*'3.2 Input│Other'!H$28,0)</f>
        <v>0</v>
      </c>
      <c r="H195" s="34">
        <f>IF($C195="Yes",'2.0 Input│Historic Capex'!O195*'3.2 Input│Other'!I$28,0)</f>
        <v>0</v>
      </c>
      <c r="I195" s="34">
        <f>IF($C195="Yes",'2.0 Input│Historic Capex'!P195*'3.2 Input│Other'!J$28,0)</f>
        <v>0</v>
      </c>
      <c r="J195" s="34">
        <f>IF($C195="Yes",'2.0 Input│Historic Capex'!Q195*'3.2 Input│Other'!K$28,0)</f>
        <v>0</v>
      </c>
      <c r="K195" s="34">
        <f t="shared" si="3"/>
        <v>0</v>
      </c>
      <c r="M195" s="48" t="e">
        <v>#N/A</v>
      </c>
      <c r="N195" s="48" t="e">
        <v>#N/A</v>
      </c>
    </row>
    <row r="196" spans="1:14">
      <c r="A196" s="34">
        <f>'2.0 Input│Historic Capex'!A196</f>
        <v>0</v>
      </c>
      <c r="B196" s="23">
        <f>'2.0 Input│Historic Capex'!B196</f>
        <v>0</v>
      </c>
      <c r="C196" s="8">
        <f>'2.0 Input│Historic Capex'!E196</f>
        <v>0</v>
      </c>
      <c r="D196" s="8" t="str">
        <f>'2.0 Input│Historic Capex'!C196</f>
        <v/>
      </c>
      <c r="E196" s="23" t="str">
        <f>IF('2.0 Input│Historic Capex'!D196='3.2 Input│Other'!$A$54,'3.2 Input│Other'!$A$54,IF('2.0 Input│Historic Capex'!D196='3.2 Input│Other'!$A$56,'3.2 Input│Other'!$A$56,'3.2 Input│Other'!$A$55))</f>
        <v>Replacement</v>
      </c>
      <c r="F196" s="34">
        <f>IF($C196="Yes",'2.0 Input│Historic Capex'!M196*'3.2 Input│Other'!G$28,0)</f>
        <v>0</v>
      </c>
      <c r="G196" s="34">
        <f>IF($C196="Yes",'2.0 Input│Historic Capex'!N196*'3.2 Input│Other'!H$28,0)</f>
        <v>0</v>
      </c>
      <c r="H196" s="34">
        <f>IF($C196="Yes",'2.0 Input│Historic Capex'!O196*'3.2 Input│Other'!I$28,0)</f>
        <v>0</v>
      </c>
      <c r="I196" s="34">
        <f>IF($C196="Yes",'2.0 Input│Historic Capex'!P196*'3.2 Input│Other'!J$28,0)</f>
        <v>0</v>
      </c>
      <c r="J196" s="34">
        <f>IF($C196="Yes",'2.0 Input│Historic Capex'!Q196*'3.2 Input│Other'!K$28,0)</f>
        <v>0</v>
      </c>
      <c r="K196" s="34">
        <f t="shared" si="3"/>
        <v>0</v>
      </c>
      <c r="M196" s="48" t="e">
        <v>#N/A</v>
      </c>
      <c r="N196" s="48" t="e">
        <v>#N/A</v>
      </c>
    </row>
    <row r="197" spans="1:14">
      <c r="A197" s="34">
        <f>'2.0 Input│Historic Capex'!A197</f>
        <v>0</v>
      </c>
      <c r="B197" s="23">
        <f>'2.0 Input│Historic Capex'!B197</f>
        <v>0</v>
      </c>
      <c r="C197" s="8">
        <f>'2.0 Input│Historic Capex'!E197</f>
        <v>0</v>
      </c>
      <c r="D197" s="8" t="str">
        <f>'2.0 Input│Historic Capex'!C197</f>
        <v/>
      </c>
      <c r="E197" s="23" t="str">
        <f>IF('2.0 Input│Historic Capex'!D197='3.2 Input│Other'!$A$54,'3.2 Input│Other'!$A$54,IF('2.0 Input│Historic Capex'!D197='3.2 Input│Other'!$A$56,'3.2 Input│Other'!$A$56,'3.2 Input│Other'!$A$55))</f>
        <v>Replacement</v>
      </c>
      <c r="F197" s="34">
        <f>IF($C197="Yes",'2.0 Input│Historic Capex'!M197*'3.2 Input│Other'!G$28,0)</f>
        <v>0</v>
      </c>
      <c r="G197" s="34">
        <f>IF($C197="Yes",'2.0 Input│Historic Capex'!N197*'3.2 Input│Other'!H$28,0)</f>
        <v>0</v>
      </c>
      <c r="H197" s="34">
        <f>IF($C197="Yes",'2.0 Input│Historic Capex'!O197*'3.2 Input│Other'!I$28,0)</f>
        <v>0</v>
      </c>
      <c r="I197" s="34">
        <f>IF($C197="Yes",'2.0 Input│Historic Capex'!P197*'3.2 Input│Other'!J$28,0)</f>
        <v>0</v>
      </c>
      <c r="J197" s="34">
        <f>IF($C197="Yes",'2.0 Input│Historic Capex'!Q197*'3.2 Input│Other'!K$28,0)</f>
        <v>0</v>
      </c>
      <c r="K197" s="34">
        <f t="shared" si="3"/>
        <v>0</v>
      </c>
      <c r="M197" s="48" t="e">
        <v>#N/A</v>
      </c>
      <c r="N197" s="48" t="e">
        <v>#N/A</v>
      </c>
    </row>
    <row r="198" spans="1:14">
      <c r="A198" s="34">
        <f>'2.0 Input│Historic Capex'!A198</f>
        <v>0</v>
      </c>
      <c r="B198" s="23">
        <f>'2.0 Input│Historic Capex'!B198</f>
        <v>0</v>
      </c>
      <c r="C198" s="8">
        <f>'2.0 Input│Historic Capex'!E198</f>
        <v>0</v>
      </c>
      <c r="D198" s="8" t="str">
        <f>'2.0 Input│Historic Capex'!C198</f>
        <v/>
      </c>
      <c r="E198" s="23" t="str">
        <f>IF('2.0 Input│Historic Capex'!D198='3.2 Input│Other'!$A$54,'3.2 Input│Other'!$A$54,IF('2.0 Input│Historic Capex'!D198='3.2 Input│Other'!$A$56,'3.2 Input│Other'!$A$56,'3.2 Input│Other'!$A$55))</f>
        <v>Replacement</v>
      </c>
      <c r="F198" s="34">
        <f>IF($C198="Yes",'2.0 Input│Historic Capex'!M198*'3.2 Input│Other'!G$28,0)</f>
        <v>0</v>
      </c>
      <c r="G198" s="34">
        <f>IF($C198="Yes",'2.0 Input│Historic Capex'!N198*'3.2 Input│Other'!H$28,0)</f>
        <v>0</v>
      </c>
      <c r="H198" s="34">
        <f>IF($C198="Yes",'2.0 Input│Historic Capex'!O198*'3.2 Input│Other'!I$28,0)</f>
        <v>0</v>
      </c>
      <c r="I198" s="34">
        <f>IF($C198="Yes",'2.0 Input│Historic Capex'!P198*'3.2 Input│Other'!J$28,0)</f>
        <v>0</v>
      </c>
      <c r="J198" s="34">
        <f>IF($C198="Yes",'2.0 Input│Historic Capex'!Q198*'3.2 Input│Other'!K$28,0)</f>
        <v>0</v>
      </c>
      <c r="K198" s="34">
        <f t="shared" si="3"/>
        <v>0</v>
      </c>
      <c r="M198" s="48" t="e">
        <v>#N/A</v>
      </c>
      <c r="N198" s="48" t="e">
        <v>#N/A</v>
      </c>
    </row>
    <row r="199" spans="1:14">
      <c r="A199" s="34">
        <f>'2.0 Input│Historic Capex'!A199</f>
        <v>0</v>
      </c>
      <c r="B199" s="23">
        <f>'2.0 Input│Historic Capex'!B199</f>
        <v>0</v>
      </c>
      <c r="C199" s="8">
        <f>'2.0 Input│Historic Capex'!E199</f>
        <v>0</v>
      </c>
      <c r="D199" s="8" t="str">
        <f>'2.0 Input│Historic Capex'!C199</f>
        <v/>
      </c>
      <c r="E199" s="23" t="str">
        <f>IF('2.0 Input│Historic Capex'!D199='3.2 Input│Other'!$A$54,'3.2 Input│Other'!$A$54,IF('2.0 Input│Historic Capex'!D199='3.2 Input│Other'!$A$56,'3.2 Input│Other'!$A$56,'3.2 Input│Other'!$A$55))</f>
        <v>Replacement</v>
      </c>
      <c r="F199" s="34">
        <f>IF($C199="Yes",'2.0 Input│Historic Capex'!M199*'3.2 Input│Other'!G$28,0)</f>
        <v>0</v>
      </c>
      <c r="G199" s="34">
        <f>IF($C199="Yes",'2.0 Input│Historic Capex'!N199*'3.2 Input│Other'!H$28,0)</f>
        <v>0</v>
      </c>
      <c r="H199" s="34">
        <f>IF($C199="Yes",'2.0 Input│Historic Capex'!O199*'3.2 Input│Other'!I$28,0)</f>
        <v>0</v>
      </c>
      <c r="I199" s="34">
        <f>IF($C199="Yes",'2.0 Input│Historic Capex'!P199*'3.2 Input│Other'!J$28,0)</f>
        <v>0</v>
      </c>
      <c r="J199" s="34">
        <f>IF($C199="Yes",'2.0 Input│Historic Capex'!Q199*'3.2 Input│Other'!K$28,0)</f>
        <v>0</v>
      </c>
      <c r="K199" s="34">
        <f t="shared" si="3"/>
        <v>0</v>
      </c>
      <c r="M199" s="48" t="e">
        <v>#N/A</v>
      </c>
      <c r="N199" s="48" t="e">
        <v>#N/A</v>
      </c>
    </row>
    <row r="200" spans="1:14">
      <c r="A200" s="34">
        <f>'2.0 Input│Historic Capex'!A200</f>
        <v>0</v>
      </c>
      <c r="B200" s="23">
        <f>'2.0 Input│Historic Capex'!B200</f>
        <v>0</v>
      </c>
      <c r="C200" s="8">
        <f>'2.0 Input│Historic Capex'!E200</f>
        <v>0</v>
      </c>
      <c r="D200" s="8" t="str">
        <f>'2.0 Input│Historic Capex'!C200</f>
        <v/>
      </c>
      <c r="E200" s="23" t="str">
        <f>IF('2.0 Input│Historic Capex'!D200='3.2 Input│Other'!$A$54,'3.2 Input│Other'!$A$54,IF('2.0 Input│Historic Capex'!D200='3.2 Input│Other'!$A$56,'3.2 Input│Other'!$A$56,'3.2 Input│Other'!$A$55))</f>
        <v>Replacement</v>
      </c>
      <c r="F200" s="34">
        <f>IF($C200="Yes",'2.0 Input│Historic Capex'!M200*'3.2 Input│Other'!G$28,0)</f>
        <v>0</v>
      </c>
      <c r="G200" s="34">
        <f>IF($C200="Yes",'2.0 Input│Historic Capex'!N200*'3.2 Input│Other'!H$28,0)</f>
        <v>0</v>
      </c>
      <c r="H200" s="34">
        <f>IF($C200="Yes",'2.0 Input│Historic Capex'!O200*'3.2 Input│Other'!I$28,0)</f>
        <v>0</v>
      </c>
      <c r="I200" s="34">
        <f>IF($C200="Yes",'2.0 Input│Historic Capex'!P200*'3.2 Input│Other'!J$28,0)</f>
        <v>0</v>
      </c>
      <c r="J200" s="34">
        <f>IF($C200="Yes",'2.0 Input│Historic Capex'!Q200*'3.2 Input│Other'!K$28,0)</f>
        <v>0</v>
      </c>
      <c r="K200" s="34">
        <f t="shared" ref="K200:K218" si="4">SUM(F200:J200)</f>
        <v>0</v>
      </c>
      <c r="M200" s="48" t="e">
        <v>#N/A</v>
      </c>
      <c r="N200" s="48" t="e">
        <v>#N/A</v>
      </c>
    </row>
    <row r="201" spans="1:14">
      <c r="A201" s="34">
        <f>'2.0 Input│Historic Capex'!A201</f>
        <v>0</v>
      </c>
      <c r="B201" s="23">
        <f>'2.0 Input│Historic Capex'!B201</f>
        <v>0</v>
      </c>
      <c r="C201" s="8">
        <f>'2.0 Input│Historic Capex'!E201</f>
        <v>0</v>
      </c>
      <c r="D201" s="8" t="str">
        <f>'2.0 Input│Historic Capex'!C201</f>
        <v/>
      </c>
      <c r="E201" s="23" t="str">
        <f>IF('2.0 Input│Historic Capex'!D201='3.2 Input│Other'!$A$54,'3.2 Input│Other'!$A$54,IF('2.0 Input│Historic Capex'!D201='3.2 Input│Other'!$A$56,'3.2 Input│Other'!$A$56,'3.2 Input│Other'!$A$55))</f>
        <v>Replacement</v>
      </c>
      <c r="F201" s="34">
        <f>IF($C201="Yes",'2.0 Input│Historic Capex'!M201*'3.2 Input│Other'!G$28,0)</f>
        <v>0</v>
      </c>
      <c r="G201" s="34">
        <f>IF($C201="Yes",'2.0 Input│Historic Capex'!N201*'3.2 Input│Other'!H$28,0)</f>
        <v>0</v>
      </c>
      <c r="H201" s="34">
        <f>IF($C201="Yes",'2.0 Input│Historic Capex'!O201*'3.2 Input│Other'!I$28,0)</f>
        <v>0</v>
      </c>
      <c r="I201" s="34">
        <f>IF($C201="Yes",'2.0 Input│Historic Capex'!P201*'3.2 Input│Other'!J$28,0)</f>
        <v>0</v>
      </c>
      <c r="J201" s="34">
        <f>IF($C201="Yes",'2.0 Input│Historic Capex'!Q201*'3.2 Input│Other'!K$28,0)</f>
        <v>0</v>
      </c>
      <c r="K201" s="34">
        <f t="shared" si="4"/>
        <v>0</v>
      </c>
      <c r="M201" s="48" t="e">
        <v>#N/A</v>
      </c>
      <c r="N201" s="48" t="e">
        <v>#N/A</v>
      </c>
    </row>
    <row r="202" spans="1:14">
      <c r="A202" s="34">
        <f>'2.0 Input│Historic Capex'!A202</f>
        <v>0</v>
      </c>
      <c r="B202" s="23">
        <f>'2.0 Input│Historic Capex'!B202</f>
        <v>0</v>
      </c>
      <c r="C202" s="8">
        <f>'2.0 Input│Historic Capex'!E202</f>
        <v>0</v>
      </c>
      <c r="D202" s="8">
        <f>'2.0 Input│Historic Capex'!C202</f>
        <v>0</v>
      </c>
      <c r="E202" s="23" t="str">
        <f>IF('2.0 Input│Historic Capex'!D202='3.2 Input│Other'!$A$54,'3.2 Input│Other'!$A$54,IF('2.0 Input│Historic Capex'!D202='3.2 Input│Other'!$A$56,'3.2 Input│Other'!$A$56,'3.2 Input│Other'!$A$55))</f>
        <v>Replacement</v>
      </c>
      <c r="F202" s="34">
        <f>IF($C202="Yes",'2.0 Input│Historic Capex'!M202*'3.2 Input│Other'!G$28,0)</f>
        <v>0</v>
      </c>
      <c r="G202" s="34">
        <f>IF($C202="Yes",'2.0 Input│Historic Capex'!N202*'3.2 Input│Other'!H$28,0)</f>
        <v>0</v>
      </c>
      <c r="H202" s="34">
        <f>IF($C202="Yes",'2.0 Input│Historic Capex'!O202*'3.2 Input│Other'!I$28,0)</f>
        <v>0</v>
      </c>
      <c r="I202" s="34">
        <f>IF($C202="Yes",'2.0 Input│Historic Capex'!P202*'3.2 Input│Other'!J$28,0)</f>
        <v>0</v>
      </c>
      <c r="J202" s="34">
        <f>IF($C202="Yes",'2.0 Input│Historic Capex'!Q202*'3.2 Input│Other'!K$28,0)</f>
        <v>0</v>
      </c>
      <c r="K202" s="34">
        <f t="shared" si="4"/>
        <v>0</v>
      </c>
      <c r="M202" s="48" t="e">
        <v>#N/A</v>
      </c>
      <c r="N202" s="48" t="e">
        <v>#N/A</v>
      </c>
    </row>
    <row r="203" spans="1:14">
      <c r="A203" s="34">
        <f>'2.0 Input│Historic Capex'!A203</f>
        <v>0</v>
      </c>
      <c r="B203" s="23">
        <f>'2.0 Input│Historic Capex'!B203</f>
        <v>0</v>
      </c>
      <c r="C203" s="8">
        <f>'2.0 Input│Historic Capex'!E203</f>
        <v>0</v>
      </c>
      <c r="D203" s="8">
        <f>'2.0 Input│Historic Capex'!C203</f>
        <v>0</v>
      </c>
      <c r="E203" s="23" t="str">
        <f>IF('2.0 Input│Historic Capex'!D203='3.2 Input│Other'!$A$54,'3.2 Input│Other'!$A$54,IF('2.0 Input│Historic Capex'!D203='3.2 Input│Other'!$A$56,'3.2 Input│Other'!$A$56,'3.2 Input│Other'!$A$55))</f>
        <v>Replacement</v>
      </c>
      <c r="F203" s="34">
        <f>IF($C203="Yes",'2.0 Input│Historic Capex'!M203*'3.2 Input│Other'!G$28,0)</f>
        <v>0</v>
      </c>
      <c r="G203" s="34">
        <f>IF($C203="Yes",'2.0 Input│Historic Capex'!N203*'3.2 Input│Other'!H$28,0)</f>
        <v>0</v>
      </c>
      <c r="H203" s="34">
        <f>IF($C203="Yes",'2.0 Input│Historic Capex'!O203*'3.2 Input│Other'!I$28,0)</f>
        <v>0</v>
      </c>
      <c r="I203" s="34">
        <f>IF($C203="Yes",'2.0 Input│Historic Capex'!P203*'3.2 Input│Other'!J$28,0)</f>
        <v>0</v>
      </c>
      <c r="J203" s="34">
        <f>IF($C203="Yes",'2.0 Input│Historic Capex'!Q203*'3.2 Input│Other'!K$28,0)</f>
        <v>0</v>
      </c>
      <c r="K203" s="34">
        <f t="shared" si="4"/>
        <v>0</v>
      </c>
      <c r="M203" s="48" t="e">
        <v>#N/A</v>
      </c>
      <c r="N203" s="48" t="e">
        <v>#N/A</v>
      </c>
    </row>
    <row r="204" spans="1:14">
      <c r="A204" s="34">
        <f>'2.0 Input│Historic Capex'!A204</f>
        <v>0</v>
      </c>
      <c r="B204" s="23">
        <f>'2.0 Input│Historic Capex'!B204</f>
        <v>0</v>
      </c>
      <c r="C204" s="8">
        <f>'2.0 Input│Historic Capex'!E204</f>
        <v>0</v>
      </c>
      <c r="D204" s="8">
        <f>'2.0 Input│Historic Capex'!C204</f>
        <v>0</v>
      </c>
      <c r="E204" s="23" t="str">
        <f>IF('2.0 Input│Historic Capex'!D204='3.2 Input│Other'!$A$54,'3.2 Input│Other'!$A$54,IF('2.0 Input│Historic Capex'!D204='3.2 Input│Other'!$A$56,'3.2 Input│Other'!$A$56,'3.2 Input│Other'!$A$55))</f>
        <v>Replacement</v>
      </c>
      <c r="F204" s="34">
        <f>IF($C204="Yes",'2.0 Input│Historic Capex'!M204*'3.2 Input│Other'!G$28,0)</f>
        <v>0</v>
      </c>
      <c r="G204" s="34">
        <f>IF($C204="Yes",'2.0 Input│Historic Capex'!N204*'3.2 Input│Other'!H$28,0)</f>
        <v>0</v>
      </c>
      <c r="H204" s="34">
        <f>IF($C204="Yes",'2.0 Input│Historic Capex'!O204*'3.2 Input│Other'!I$28,0)</f>
        <v>0</v>
      </c>
      <c r="I204" s="34">
        <f>IF($C204="Yes",'2.0 Input│Historic Capex'!P204*'3.2 Input│Other'!J$28,0)</f>
        <v>0</v>
      </c>
      <c r="J204" s="34">
        <f>IF($C204="Yes",'2.0 Input│Historic Capex'!Q204*'3.2 Input│Other'!K$28,0)</f>
        <v>0</v>
      </c>
      <c r="K204" s="34">
        <f t="shared" si="4"/>
        <v>0</v>
      </c>
      <c r="M204" s="48" t="e">
        <v>#N/A</v>
      </c>
      <c r="N204" s="48" t="e">
        <v>#N/A</v>
      </c>
    </row>
    <row r="205" spans="1:14">
      <c r="A205" s="34">
        <f>'2.0 Input│Historic Capex'!A205</f>
        <v>0</v>
      </c>
      <c r="B205" s="23">
        <f>'2.0 Input│Historic Capex'!B205</f>
        <v>0</v>
      </c>
      <c r="C205" s="8">
        <f>'2.0 Input│Historic Capex'!E205</f>
        <v>0</v>
      </c>
      <c r="D205" s="8">
        <f>'2.0 Input│Historic Capex'!C205</f>
        <v>0</v>
      </c>
      <c r="E205" s="23" t="str">
        <f>IF('2.0 Input│Historic Capex'!D205='3.2 Input│Other'!$A$54,'3.2 Input│Other'!$A$54,IF('2.0 Input│Historic Capex'!D205='3.2 Input│Other'!$A$56,'3.2 Input│Other'!$A$56,'3.2 Input│Other'!$A$55))</f>
        <v>Replacement</v>
      </c>
      <c r="F205" s="34">
        <f>IF($C205="Yes",'2.0 Input│Historic Capex'!M205*'3.2 Input│Other'!G$28,0)</f>
        <v>0</v>
      </c>
      <c r="G205" s="34">
        <f>IF($C205="Yes",'2.0 Input│Historic Capex'!N205*'3.2 Input│Other'!H$28,0)</f>
        <v>0</v>
      </c>
      <c r="H205" s="34">
        <f>IF($C205="Yes",'2.0 Input│Historic Capex'!O205*'3.2 Input│Other'!I$28,0)</f>
        <v>0</v>
      </c>
      <c r="I205" s="34">
        <f>IF($C205="Yes",'2.0 Input│Historic Capex'!P205*'3.2 Input│Other'!J$28,0)</f>
        <v>0</v>
      </c>
      <c r="J205" s="34">
        <f>IF($C205="Yes",'2.0 Input│Historic Capex'!Q205*'3.2 Input│Other'!K$28,0)</f>
        <v>0</v>
      </c>
      <c r="K205" s="34">
        <f t="shared" si="4"/>
        <v>0</v>
      </c>
      <c r="M205" s="48" t="e">
        <v>#N/A</v>
      </c>
      <c r="N205" s="48" t="e">
        <v>#N/A</v>
      </c>
    </row>
    <row r="206" spans="1:14">
      <c r="A206" s="34">
        <f>'2.0 Input│Historic Capex'!A206</f>
        <v>0</v>
      </c>
      <c r="B206" s="23">
        <f>'2.0 Input│Historic Capex'!B206</f>
        <v>0</v>
      </c>
      <c r="C206" s="8">
        <f>'2.0 Input│Historic Capex'!E206</f>
        <v>0</v>
      </c>
      <c r="D206" s="8">
        <f>'2.0 Input│Historic Capex'!C206</f>
        <v>0</v>
      </c>
      <c r="E206" s="23" t="str">
        <f>IF('2.0 Input│Historic Capex'!D206='3.2 Input│Other'!$A$54,'3.2 Input│Other'!$A$54,IF('2.0 Input│Historic Capex'!D206='3.2 Input│Other'!$A$56,'3.2 Input│Other'!$A$56,'3.2 Input│Other'!$A$55))</f>
        <v>Replacement</v>
      </c>
      <c r="F206" s="34">
        <f>IF($C206="Yes",'2.0 Input│Historic Capex'!M206*'3.2 Input│Other'!G$28,0)</f>
        <v>0</v>
      </c>
      <c r="G206" s="34">
        <f>IF($C206="Yes",'2.0 Input│Historic Capex'!N206*'3.2 Input│Other'!H$28,0)</f>
        <v>0</v>
      </c>
      <c r="H206" s="34">
        <f>IF($C206="Yes",'2.0 Input│Historic Capex'!O206*'3.2 Input│Other'!I$28,0)</f>
        <v>0</v>
      </c>
      <c r="I206" s="34">
        <f>IF($C206="Yes",'2.0 Input│Historic Capex'!P206*'3.2 Input│Other'!J$28,0)</f>
        <v>0</v>
      </c>
      <c r="J206" s="34">
        <f>IF($C206="Yes",'2.0 Input│Historic Capex'!Q206*'3.2 Input│Other'!K$28,0)</f>
        <v>0</v>
      </c>
      <c r="K206" s="34">
        <f t="shared" si="4"/>
        <v>0</v>
      </c>
      <c r="M206" s="48" t="e">
        <v>#N/A</v>
      </c>
      <c r="N206" s="48" t="e">
        <v>#N/A</v>
      </c>
    </row>
    <row r="207" spans="1:14">
      <c r="A207" s="34">
        <f>'2.0 Input│Historic Capex'!A207</f>
        <v>0</v>
      </c>
      <c r="B207" s="23">
        <f>'2.0 Input│Historic Capex'!B207</f>
        <v>0</v>
      </c>
      <c r="C207" s="8">
        <f>'2.0 Input│Historic Capex'!E207</f>
        <v>0</v>
      </c>
      <c r="D207" s="8">
        <f>'2.0 Input│Historic Capex'!C207</f>
        <v>0</v>
      </c>
      <c r="E207" s="23" t="str">
        <f>IF('2.0 Input│Historic Capex'!D207='3.2 Input│Other'!$A$54,'3.2 Input│Other'!$A$54,IF('2.0 Input│Historic Capex'!D207='3.2 Input│Other'!$A$56,'3.2 Input│Other'!$A$56,'3.2 Input│Other'!$A$55))</f>
        <v>Replacement</v>
      </c>
      <c r="F207" s="34">
        <f>IF($C207="Yes",'2.0 Input│Historic Capex'!M207*'3.2 Input│Other'!G$28,0)</f>
        <v>0</v>
      </c>
      <c r="G207" s="34">
        <f>IF($C207="Yes",'2.0 Input│Historic Capex'!N207*'3.2 Input│Other'!H$28,0)</f>
        <v>0</v>
      </c>
      <c r="H207" s="34">
        <f>IF($C207="Yes",'2.0 Input│Historic Capex'!O207*'3.2 Input│Other'!I$28,0)</f>
        <v>0</v>
      </c>
      <c r="I207" s="34">
        <f>IF($C207="Yes",'2.0 Input│Historic Capex'!P207*'3.2 Input│Other'!J$28,0)</f>
        <v>0</v>
      </c>
      <c r="J207" s="34">
        <f>IF($C207="Yes",'2.0 Input│Historic Capex'!Q207*'3.2 Input│Other'!K$28,0)</f>
        <v>0</v>
      </c>
      <c r="K207" s="34">
        <f t="shared" si="4"/>
        <v>0</v>
      </c>
      <c r="M207" s="48" t="e">
        <v>#N/A</v>
      </c>
      <c r="N207" s="48" t="e">
        <v>#N/A</v>
      </c>
    </row>
    <row r="208" spans="1:14">
      <c r="A208" s="34">
        <f>'2.0 Input│Historic Capex'!A208</f>
        <v>0</v>
      </c>
      <c r="B208" s="23">
        <f>'2.0 Input│Historic Capex'!B208</f>
        <v>0</v>
      </c>
      <c r="C208" s="8">
        <f>'2.0 Input│Historic Capex'!E208</f>
        <v>0</v>
      </c>
      <c r="D208" s="8">
        <f>'2.0 Input│Historic Capex'!C208</f>
        <v>0</v>
      </c>
      <c r="E208" s="23" t="str">
        <f>IF('2.0 Input│Historic Capex'!D208='3.2 Input│Other'!$A$54,'3.2 Input│Other'!$A$54,IF('2.0 Input│Historic Capex'!D208='3.2 Input│Other'!$A$56,'3.2 Input│Other'!$A$56,'3.2 Input│Other'!$A$55))</f>
        <v>Replacement</v>
      </c>
      <c r="F208" s="34">
        <f>IF($C208="Yes",'2.0 Input│Historic Capex'!M208*'3.2 Input│Other'!G$28,0)</f>
        <v>0</v>
      </c>
      <c r="G208" s="34">
        <f>IF($C208="Yes",'2.0 Input│Historic Capex'!N208*'3.2 Input│Other'!H$28,0)</f>
        <v>0</v>
      </c>
      <c r="H208" s="34">
        <f>IF($C208="Yes",'2.0 Input│Historic Capex'!O208*'3.2 Input│Other'!I$28,0)</f>
        <v>0</v>
      </c>
      <c r="I208" s="34">
        <f>IF($C208="Yes",'2.0 Input│Historic Capex'!P208*'3.2 Input│Other'!J$28,0)</f>
        <v>0</v>
      </c>
      <c r="J208" s="34">
        <f>IF($C208="Yes",'2.0 Input│Historic Capex'!Q208*'3.2 Input│Other'!K$28,0)</f>
        <v>0</v>
      </c>
      <c r="K208" s="34">
        <f t="shared" si="4"/>
        <v>0</v>
      </c>
      <c r="M208" s="48" t="e">
        <v>#N/A</v>
      </c>
      <c r="N208" s="48" t="e">
        <v>#N/A</v>
      </c>
    </row>
    <row r="209" spans="1:14">
      <c r="A209" s="34">
        <f>'2.0 Input│Historic Capex'!A209</f>
        <v>0</v>
      </c>
      <c r="B209" s="23">
        <f>'2.0 Input│Historic Capex'!B209</f>
        <v>0</v>
      </c>
      <c r="C209" s="8">
        <f>'2.0 Input│Historic Capex'!E209</f>
        <v>0</v>
      </c>
      <c r="D209" s="8">
        <f>'2.0 Input│Historic Capex'!C209</f>
        <v>0</v>
      </c>
      <c r="E209" s="23" t="str">
        <f>IF('2.0 Input│Historic Capex'!D209='3.2 Input│Other'!$A$54,'3.2 Input│Other'!$A$54,IF('2.0 Input│Historic Capex'!D209='3.2 Input│Other'!$A$56,'3.2 Input│Other'!$A$56,'3.2 Input│Other'!$A$55))</f>
        <v>Replacement</v>
      </c>
      <c r="F209" s="34">
        <f>IF($C209="Yes",'2.0 Input│Historic Capex'!M209*'3.2 Input│Other'!G$28,0)</f>
        <v>0</v>
      </c>
      <c r="G209" s="34">
        <f>IF($C209="Yes",'2.0 Input│Historic Capex'!N209*'3.2 Input│Other'!H$28,0)</f>
        <v>0</v>
      </c>
      <c r="H209" s="34">
        <f>IF($C209="Yes",'2.0 Input│Historic Capex'!O209*'3.2 Input│Other'!I$28,0)</f>
        <v>0</v>
      </c>
      <c r="I209" s="34">
        <f>IF($C209="Yes",'2.0 Input│Historic Capex'!P209*'3.2 Input│Other'!J$28,0)</f>
        <v>0</v>
      </c>
      <c r="J209" s="34">
        <f>IF($C209="Yes",'2.0 Input│Historic Capex'!Q209*'3.2 Input│Other'!K$28,0)</f>
        <v>0</v>
      </c>
      <c r="K209" s="34">
        <f t="shared" si="4"/>
        <v>0</v>
      </c>
      <c r="M209" s="48" t="e">
        <v>#N/A</v>
      </c>
      <c r="N209" s="48" t="e">
        <v>#N/A</v>
      </c>
    </row>
    <row r="210" spans="1:14">
      <c r="A210" s="34">
        <f>'2.0 Input│Historic Capex'!A210</f>
        <v>0</v>
      </c>
      <c r="B210" s="23">
        <f>'2.0 Input│Historic Capex'!B210</f>
        <v>0</v>
      </c>
      <c r="C210" s="8">
        <f>'2.0 Input│Historic Capex'!E210</f>
        <v>0</v>
      </c>
      <c r="D210" s="8">
        <f>'2.0 Input│Historic Capex'!C210</f>
        <v>0</v>
      </c>
      <c r="E210" s="23" t="str">
        <f>IF('2.0 Input│Historic Capex'!D210='3.2 Input│Other'!$A$54,'3.2 Input│Other'!$A$54,IF('2.0 Input│Historic Capex'!D210='3.2 Input│Other'!$A$56,'3.2 Input│Other'!$A$56,'3.2 Input│Other'!$A$55))</f>
        <v>Replacement</v>
      </c>
      <c r="F210" s="34">
        <f>IF($C210="Yes",'2.0 Input│Historic Capex'!M210*'3.2 Input│Other'!G$28,0)</f>
        <v>0</v>
      </c>
      <c r="G210" s="34">
        <f>IF($C210="Yes",'2.0 Input│Historic Capex'!N210*'3.2 Input│Other'!H$28,0)</f>
        <v>0</v>
      </c>
      <c r="H210" s="34">
        <f>IF($C210="Yes",'2.0 Input│Historic Capex'!O210*'3.2 Input│Other'!I$28,0)</f>
        <v>0</v>
      </c>
      <c r="I210" s="34">
        <f>IF($C210="Yes",'2.0 Input│Historic Capex'!P210*'3.2 Input│Other'!J$28,0)</f>
        <v>0</v>
      </c>
      <c r="J210" s="34">
        <f>IF($C210="Yes",'2.0 Input│Historic Capex'!Q210*'3.2 Input│Other'!K$28,0)</f>
        <v>0</v>
      </c>
      <c r="K210" s="34">
        <f t="shared" si="4"/>
        <v>0</v>
      </c>
      <c r="M210" s="48" t="e">
        <v>#N/A</v>
      </c>
      <c r="N210" s="48" t="e">
        <v>#N/A</v>
      </c>
    </row>
    <row r="211" spans="1:14">
      <c r="A211" s="34">
        <f>'2.0 Input│Historic Capex'!A211</f>
        <v>0</v>
      </c>
      <c r="B211" s="23">
        <f>'2.0 Input│Historic Capex'!B211</f>
        <v>0</v>
      </c>
      <c r="C211" s="8">
        <f>'2.0 Input│Historic Capex'!E211</f>
        <v>0</v>
      </c>
      <c r="D211" s="8">
        <f>'2.0 Input│Historic Capex'!C211</f>
        <v>0</v>
      </c>
      <c r="E211" s="23" t="str">
        <f>IF('2.0 Input│Historic Capex'!D211='3.2 Input│Other'!$A$54,'3.2 Input│Other'!$A$54,IF('2.0 Input│Historic Capex'!D211='3.2 Input│Other'!$A$56,'3.2 Input│Other'!$A$56,'3.2 Input│Other'!$A$55))</f>
        <v>Replacement</v>
      </c>
      <c r="F211" s="34">
        <f>IF($C211="Yes",'2.0 Input│Historic Capex'!M211*'3.2 Input│Other'!G$28,0)</f>
        <v>0</v>
      </c>
      <c r="G211" s="34">
        <f>IF($C211="Yes",'2.0 Input│Historic Capex'!N211*'3.2 Input│Other'!H$28,0)</f>
        <v>0</v>
      </c>
      <c r="H211" s="34">
        <f>IF($C211="Yes",'2.0 Input│Historic Capex'!O211*'3.2 Input│Other'!I$28,0)</f>
        <v>0</v>
      </c>
      <c r="I211" s="34">
        <f>IF($C211="Yes",'2.0 Input│Historic Capex'!P211*'3.2 Input│Other'!J$28,0)</f>
        <v>0</v>
      </c>
      <c r="J211" s="34">
        <f>IF($C211="Yes",'2.0 Input│Historic Capex'!Q211*'3.2 Input│Other'!K$28,0)</f>
        <v>0</v>
      </c>
      <c r="K211" s="34">
        <f t="shared" si="4"/>
        <v>0</v>
      </c>
      <c r="M211" s="48" t="e">
        <v>#N/A</v>
      </c>
      <c r="N211" s="48" t="e">
        <v>#N/A</v>
      </c>
    </row>
    <row r="212" spans="1:14">
      <c r="A212" s="34">
        <f>'2.0 Input│Historic Capex'!A212</f>
        <v>0</v>
      </c>
      <c r="B212" s="23">
        <f>'2.0 Input│Historic Capex'!B212</f>
        <v>0</v>
      </c>
      <c r="C212" s="8">
        <f>'2.0 Input│Historic Capex'!E212</f>
        <v>0</v>
      </c>
      <c r="D212" s="8">
        <f>'2.0 Input│Historic Capex'!C212</f>
        <v>0</v>
      </c>
      <c r="E212" s="23" t="str">
        <f>IF('2.0 Input│Historic Capex'!D212='3.2 Input│Other'!$A$54,'3.2 Input│Other'!$A$54,IF('2.0 Input│Historic Capex'!D212='3.2 Input│Other'!$A$56,'3.2 Input│Other'!$A$56,'3.2 Input│Other'!$A$55))</f>
        <v>Replacement</v>
      </c>
      <c r="F212" s="34">
        <f>IF($C212="Yes",'2.0 Input│Historic Capex'!M212*'3.2 Input│Other'!G$28,0)</f>
        <v>0</v>
      </c>
      <c r="G212" s="34">
        <f>IF($C212="Yes",'2.0 Input│Historic Capex'!N212*'3.2 Input│Other'!H$28,0)</f>
        <v>0</v>
      </c>
      <c r="H212" s="34">
        <f>IF($C212="Yes",'2.0 Input│Historic Capex'!O212*'3.2 Input│Other'!I$28,0)</f>
        <v>0</v>
      </c>
      <c r="I212" s="34">
        <f>IF($C212="Yes",'2.0 Input│Historic Capex'!P212*'3.2 Input│Other'!J$28,0)</f>
        <v>0</v>
      </c>
      <c r="J212" s="34">
        <f>IF($C212="Yes",'2.0 Input│Historic Capex'!Q212*'3.2 Input│Other'!K$28,0)</f>
        <v>0</v>
      </c>
      <c r="K212" s="34">
        <f t="shared" si="4"/>
        <v>0</v>
      </c>
      <c r="M212" s="48" t="e">
        <v>#N/A</v>
      </c>
      <c r="N212" s="48" t="e">
        <v>#N/A</v>
      </c>
    </row>
    <row r="213" spans="1:14">
      <c r="A213" s="34">
        <f>'2.0 Input│Historic Capex'!A213</f>
        <v>0</v>
      </c>
      <c r="B213" s="23">
        <f>'2.0 Input│Historic Capex'!B213</f>
        <v>0</v>
      </c>
      <c r="C213" s="8">
        <f>'2.0 Input│Historic Capex'!E213</f>
        <v>0</v>
      </c>
      <c r="D213" s="8">
        <f>'2.0 Input│Historic Capex'!C213</f>
        <v>0</v>
      </c>
      <c r="E213" s="23" t="str">
        <f>IF('2.0 Input│Historic Capex'!D213='3.2 Input│Other'!$A$54,'3.2 Input│Other'!$A$54,IF('2.0 Input│Historic Capex'!D213='3.2 Input│Other'!$A$56,'3.2 Input│Other'!$A$56,'3.2 Input│Other'!$A$55))</f>
        <v>Replacement</v>
      </c>
      <c r="F213" s="34">
        <f>IF($C213="Yes",'2.0 Input│Historic Capex'!M213*'3.2 Input│Other'!G$28,0)</f>
        <v>0</v>
      </c>
      <c r="G213" s="34">
        <f>IF($C213="Yes",'2.0 Input│Historic Capex'!N213*'3.2 Input│Other'!H$28,0)</f>
        <v>0</v>
      </c>
      <c r="H213" s="34">
        <f>IF($C213="Yes",'2.0 Input│Historic Capex'!O213*'3.2 Input│Other'!I$28,0)</f>
        <v>0</v>
      </c>
      <c r="I213" s="34">
        <f>IF($C213="Yes",'2.0 Input│Historic Capex'!P213*'3.2 Input│Other'!J$28,0)</f>
        <v>0</v>
      </c>
      <c r="J213" s="34">
        <f>IF($C213="Yes",'2.0 Input│Historic Capex'!Q213*'3.2 Input│Other'!K$28,0)</f>
        <v>0</v>
      </c>
      <c r="K213" s="34">
        <f t="shared" si="4"/>
        <v>0</v>
      </c>
      <c r="M213" s="48" t="e">
        <v>#N/A</v>
      </c>
      <c r="N213" s="48" t="e">
        <v>#N/A</v>
      </c>
    </row>
    <row r="214" spans="1:14">
      <c r="A214" s="34">
        <f>'2.0 Input│Historic Capex'!A214</f>
        <v>0</v>
      </c>
      <c r="B214" s="23">
        <f>'2.0 Input│Historic Capex'!B214</f>
        <v>0</v>
      </c>
      <c r="C214" s="8">
        <f>'2.0 Input│Historic Capex'!E214</f>
        <v>0</v>
      </c>
      <c r="D214" s="8">
        <f>'2.0 Input│Historic Capex'!C214</f>
        <v>0</v>
      </c>
      <c r="E214" s="23" t="str">
        <f>IF('2.0 Input│Historic Capex'!D214='3.2 Input│Other'!$A$54,'3.2 Input│Other'!$A$54,IF('2.0 Input│Historic Capex'!D214='3.2 Input│Other'!$A$56,'3.2 Input│Other'!$A$56,'3.2 Input│Other'!$A$55))</f>
        <v>Replacement</v>
      </c>
      <c r="F214" s="34">
        <f>IF($C214="Yes",'2.0 Input│Historic Capex'!M214*'3.2 Input│Other'!G$28,0)</f>
        <v>0</v>
      </c>
      <c r="G214" s="34">
        <f>IF($C214="Yes",'2.0 Input│Historic Capex'!N214*'3.2 Input│Other'!H$28,0)</f>
        <v>0</v>
      </c>
      <c r="H214" s="34">
        <f>IF($C214="Yes",'2.0 Input│Historic Capex'!O214*'3.2 Input│Other'!I$28,0)</f>
        <v>0</v>
      </c>
      <c r="I214" s="34">
        <f>IF($C214="Yes",'2.0 Input│Historic Capex'!P214*'3.2 Input│Other'!J$28,0)</f>
        <v>0</v>
      </c>
      <c r="J214" s="34">
        <f>IF($C214="Yes",'2.0 Input│Historic Capex'!Q214*'3.2 Input│Other'!K$28,0)</f>
        <v>0</v>
      </c>
      <c r="K214" s="34">
        <f t="shared" si="4"/>
        <v>0</v>
      </c>
      <c r="M214" s="48" t="e">
        <v>#N/A</v>
      </c>
      <c r="N214" s="48" t="e">
        <v>#N/A</v>
      </c>
    </row>
    <row r="215" spans="1:14">
      <c r="A215" s="34">
        <f>'2.0 Input│Historic Capex'!A215</f>
        <v>0</v>
      </c>
      <c r="B215" s="23">
        <f>'2.0 Input│Historic Capex'!B215</f>
        <v>0</v>
      </c>
      <c r="C215" s="8">
        <f>'2.0 Input│Historic Capex'!E215</f>
        <v>0</v>
      </c>
      <c r="D215" s="8">
        <f>'2.0 Input│Historic Capex'!C215</f>
        <v>0</v>
      </c>
      <c r="E215" s="23" t="str">
        <f>IF('2.0 Input│Historic Capex'!D215='3.2 Input│Other'!$A$54,'3.2 Input│Other'!$A$54,IF('2.0 Input│Historic Capex'!D215='3.2 Input│Other'!$A$56,'3.2 Input│Other'!$A$56,'3.2 Input│Other'!$A$55))</f>
        <v>Replacement</v>
      </c>
      <c r="F215" s="34">
        <f>IF($C215="Yes",'2.0 Input│Historic Capex'!M215*'3.2 Input│Other'!G$28,0)</f>
        <v>0</v>
      </c>
      <c r="G215" s="34">
        <f>IF($C215="Yes",'2.0 Input│Historic Capex'!N215*'3.2 Input│Other'!H$28,0)</f>
        <v>0</v>
      </c>
      <c r="H215" s="34">
        <f>IF($C215="Yes",'2.0 Input│Historic Capex'!O215*'3.2 Input│Other'!I$28,0)</f>
        <v>0</v>
      </c>
      <c r="I215" s="34">
        <f>IF($C215="Yes",'2.0 Input│Historic Capex'!P215*'3.2 Input│Other'!J$28,0)</f>
        <v>0</v>
      </c>
      <c r="J215" s="34">
        <f>IF($C215="Yes",'2.0 Input│Historic Capex'!Q215*'3.2 Input│Other'!K$28,0)</f>
        <v>0</v>
      </c>
      <c r="K215" s="34">
        <f t="shared" si="4"/>
        <v>0</v>
      </c>
      <c r="M215" s="48" t="e">
        <v>#N/A</v>
      </c>
      <c r="N215" s="48" t="e">
        <v>#N/A</v>
      </c>
    </row>
    <row r="216" spans="1:14">
      <c r="A216" s="34">
        <f>'2.0 Input│Historic Capex'!A216</f>
        <v>0</v>
      </c>
      <c r="B216" s="23">
        <f>'2.0 Input│Historic Capex'!B216</f>
        <v>0</v>
      </c>
      <c r="C216" s="8">
        <f>'2.0 Input│Historic Capex'!E216</f>
        <v>0</v>
      </c>
      <c r="D216" s="8">
        <f>'2.0 Input│Historic Capex'!C216</f>
        <v>0</v>
      </c>
      <c r="E216" s="23" t="str">
        <f>IF('2.0 Input│Historic Capex'!D216='3.2 Input│Other'!$A$54,'3.2 Input│Other'!$A$54,IF('2.0 Input│Historic Capex'!D216='3.2 Input│Other'!$A$56,'3.2 Input│Other'!$A$56,'3.2 Input│Other'!$A$55))</f>
        <v>Replacement</v>
      </c>
      <c r="F216" s="34">
        <f>IF($C216="Yes",'2.0 Input│Historic Capex'!M216*'3.2 Input│Other'!G$28,0)</f>
        <v>0</v>
      </c>
      <c r="G216" s="34">
        <f>IF($C216="Yes",'2.0 Input│Historic Capex'!N216*'3.2 Input│Other'!H$28,0)</f>
        <v>0</v>
      </c>
      <c r="H216" s="34">
        <f>IF($C216="Yes",'2.0 Input│Historic Capex'!O216*'3.2 Input│Other'!I$28,0)</f>
        <v>0</v>
      </c>
      <c r="I216" s="34">
        <f>IF($C216="Yes",'2.0 Input│Historic Capex'!P216*'3.2 Input│Other'!J$28,0)</f>
        <v>0</v>
      </c>
      <c r="J216" s="34">
        <f>IF($C216="Yes",'2.0 Input│Historic Capex'!Q216*'3.2 Input│Other'!K$28,0)</f>
        <v>0</v>
      </c>
      <c r="K216" s="34">
        <f t="shared" si="4"/>
        <v>0</v>
      </c>
      <c r="M216" s="48" t="e">
        <v>#N/A</v>
      </c>
      <c r="N216" s="48" t="e">
        <v>#N/A</v>
      </c>
    </row>
    <row r="217" spans="1:14">
      <c r="A217" s="34">
        <f>'2.0 Input│Historic Capex'!A217</f>
        <v>0</v>
      </c>
      <c r="B217" s="23">
        <f>'2.0 Input│Historic Capex'!B217</f>
        <v>0</v>
      </c>
      <c r="C217" s="8">
        <f>'2.0 Input│Historic Capex'!E217</f>
        <v>0</v>
      </c>
      <c r="D217" s="8">
        <f>'2.0 Input│Historic Capex'!C217</f>
        <v>0</v>
      </c>
      <c r="E217" s="23" t="str">
        <f>IF('2.0 Input│Historic Capex'!D217='3.2 Input│Other'!$A$54,'3.2 Input│Other'!$A$54,IF('2.0 Input│Historic Capex'!D217='3.2 Input│Other'!$A$56,'3.2 Input│Other'!$A$56,'3.2 Input│Other'!$A$55))</f>
        <v>Replacement</v>
      </c>
      <c r="F217" s="34">
        <f>IF($C217="Yes",'2.0 Input│Historic Capex'!M217*'3.2 Input│Other'!G$28,0)</f>
        <v>0</v>
      </c>
      <c r="G217" s="34">
        <f>IF($C217="Yes",'2.0 Input│Historic Capex'!N217*'3.2 Input│Other'!H$28,0)</f>
        <v>0</v>
      </c>
      <c r="H217" s="34">
        <f>IF($C217="Yes",'2.0 Input│Historic Capex'!O217*'3.2 Input│Other'!I$28,0)</f>
        <v>0</v>
      </c>
      <c r="I217" s="34">
        <f>IF($C217="Yes",'2.0 Input│Historic Capex'!P217*'3.2 Input│Other'!J$28,0)</f>
        <v>0</v>
      </c>
      <c r="J217" s="34">
        <f>IF($C217="Yes",'2.0 Input│Historic Capex'!Q217*'3.2 Input│Other'!K$28,0)</f>
        <v>0</v>
      </c>
      <c r="K217" s="34">
        <f t="shared" si="4"/>
        <v>0</v>
      </c>
      <c r="M217" s="48" t="e">
        <v>#N/A</v>
      </c>
      <c r="N217" s="48" t="e">
        <v>#N/A</v>
      </c>
    </row>
    <row r="218" spans="1:14">
      <c r="A218" s="34">
        <f>'2.0 Input│Historic Capex'!A218</f>
        <v>0</v>
      </c>
      <c r="B218" s="23">
        <f>'2.0 Input│Historic Capex'!B218</f>
        <v>0</v>
      </c>
      <c r="C218" s="8">
        <f>'2.0 Input│Historic Capex'!E218</f>
        <v>0</v>
      </c>
      <c r="D218" s="8">
        <f>'2.0 Input│Historic Capex'!C218</f>
        <v>0</v>
      </c>
      <c r="E218" s="23" t="str">
        <f>IF('2.0 Input│Historic Capex'!D218='3.2 Input│Other'!$A$54,'3.2 Input│Other'!$A$54,IF('2.0 Input│Historic Capex'!D218='3.2 Input│Other'!$A$56,'3.2 Input│Other'!$A$56,'3.2 Input│Other'!$A$55))</f>
        <v>Replacement</v>
      </c>
      <c r="F218" s="34">
        <f>IF($C218="Yes",'2.0 Input│Historic Capex'!M218*'3.2 Input│Other'!G$28,0)</f>
        <v>0</v>
      </c>
      <c r="G218" s="34">
        <f>IF($C218="Yes",'2.0 Input│Historic Capex'!N218*'3.2 Input│Other'!H$28,0)</f>
        <v>0</v>
      </c>
      <c r="H218" s="34">
        <f>IF($C218="Yes",'2.0 Input│Historic Capex'!O218*'3.2 Input│Other'!I$28,0)</f>
        <v>0</v>
      </c>
      <c r="I218" s="34">
        <f>IF($C218="Yes",'2.0 Input│Historic Capex'!P218*'3.2 Input│Other'!J$28,0)</f>
        <v>0</v>
      </c>
      <c r="J218" s="34">
        <f>IF($C218="Yes",'2.0 Input│Historic Capex'!Q218*'3.2 Input│Other'!K$28,0)</f>
        <v>0</v>
      </c>
      <c r="K218" s="34">
        <f t="shared" si="4"/>
        <v>0</v>
      </c>
      <c r="M218" s="48" t="e">
        <v>#N/A</v>
      </c>
      <c r="N218" s="48" t="e">
        <v>#N/A</v>
      </c>
    </row>
    <row r="219" spans="1:14">
      <c r="A219" s="34">
        <f>'2.0 Input│Historic Capex'!A219</f>
        <v>0</v>
      </c>
      <c r="B219" s="23">
        <f>'2.0 Input│Historic Capex'!B219</f>
        <v>0</v>
      </c>
      <c r="C219" s="8">
        <f>'2.0 Input│Historic Capex'!E219</f>
        <v>0</v>
      </c>
      <c r="D219" s="8">
        <f>'2.0 Input│Historic Capex'!C219</f>
        <v>0</v>
      </c>
      <c r="E219" s="23" t="str">
        <f>IF('2.0 Input│Historic Capex'!D219='3.2 Input│Other'!$A$54,'3.2 Input│Other'!$A$54,IF('2.0 Input│Historic Capex'!D219='3.2 Input│Other'!$A$56,'3.2 Input│Other'!$A$56,'3.2 Input│Other'!$A$55))</f>
        <v>Replacement</v>
      </c>
      <c r="F219" s="34">
        <f>IF($C219="Yes",'2.0 Input│Historic Capex'!M219*'3.2 Input│Other'!G$28,0)</f>
        <v>0</v>
      </c>
      <c r="G219" s="34">
        <f>IF($C219="Yes",'2.0 Input│Historic Capex'!N219*'3.2 Input│Other'!H$28,0)</f>
        <v>0</v>
      </c>
      <c r="H219" s="34">
        <f>IF($C219="Yes",'2.0 Input│Historic Capex'!O219*'3.2 Input│Other'!I$28,0)</f>
        <v>0</v>
      </c>
      <c r="I219" s="34">
        <f>IF($C219="Yes",'2.0 Input│Historic Capex'!P219*'3.2 Input│Other'!J$28,0)</f>
        <v>0</v>
      </c>
      <c r="J219" s="34">
        <f>IF($C219="Yes",'2.0 Input│Historic Capex'!Q219*'3.2 Input│Other'!K$28,0)</f>
        <v>0</v>
      </c>
      <c r="K219" s="34">
        <f t="shared" ref="K219:K236" si="5">SUM(F219:J219)</f>
        <v>0</v>
      </c>
      <c r="M219" s="48" t="e">
        <v>#N/A</v>
      </c>
      <c r="N219" s="48" t="e">
        <v>#N/A</v>
      </c>
    </row>
    <row r="220" spans="1:14">
      <c r="A220" s="34">
        <f>'2.0 Input│Historic Capex'!A220</f>
        <v>0</v>
      </c>
      <c r="B220" s="23">
        <f>'2.0 Input│Historic Capex'!B220</f>
        <v>0</v>
      </c>
      <c r="C220" s="8">
        <f>'2.0 Input│Historic Capex'!E220</f>
        <v>0</v>
      </c>
      <c r="D220" s="8">
        <f>'2.0 Input│Historic Capex'!C220</f>
        <v>0</v>
      </c>
      <c r="E220" s="23" t="str">
        <f>IF('2.0 Input│Historic Capex'!D220='3.2 Input│Other'!$A$54,'3.2 Input│Other'!$A$54,IF('2.0 Input│Historic Capex'!D220='3.2 Input│Other'!$A$56,'3.2 Input│Other'!$A$56,'3.2 Input│Other'!$A$55))</f>
        <v>Replacement</v>
      </c>
      <c r="F220" s="34">
        <f>IF($C220="Yes",'2.0 Input│Historic Capex'!M220*'3.2 Input│Other'!G$28,0)</f>
        <v>0</v>
      </c>
      <c r="G220" s="34">
        <f>IF($C220="Yes",'2.0 Input│Historic Capex'!N220*'3.2 Input│Other'!H$28,0)</f>
        <v>0</v>
      </c>
      <c r="H220" s="34">
        <f>IF($C220="Yes",'2.0 Input│Historic Capex'!O220*'3.2 Input│Other'!I$28,0)</f>
        <v>0</v>
      </c>
      <c r="I220" s="34">
        <f>IF($C220="Yes",'2.0 Input│Historic Capex'!P220*'3.2 Input│Other'!J$28,0)</f>
        <v>0</v>
      </c>
      <c r="J220" s="34">
        <f>IF($C220="Yes",'2.0 Input│Historic Capex'!Q220*'3.2 Input│Other'!K$28,0)</f>
        <v>0</v>
      </c>
      <c r="K220" s="34">
        <f t="shared" si="5"/>
        <v>0</v>
      </c>
      <c r="M220" s="48" t="e">
        <v>#N/A</v>
      </c>
      <c r="N220" s="48" t="e">
        <v>#N/A</v>
      </c>
    </row>
    <row r="221" spans="1:14">
      <c r="A221" s="34">
        <f>'2.0 Input│Historic Capex'!A221</f>
        <v>0</v>
      </c>
      <c r="B221" s="23">
        <f>'2.0 Input│Historic Capex'!B221</f>
        <v>0</v>
      </c>
      <c r="C221" s="8">
        <f>'2.0 Input│Historic Capex'!E221</f>
        <v>0</v>
      </c>
      <c r="D221" s="8">
        <f>'2.0 Input│Historic Capex'!C221</f>
        <v>0</v>
      </c>
      <c r="E221" s="23" t="str">
        <f>IF('2.0 Input│Historic Capex'!D221='3.2 Input│Other'!$A$54,'3.2 Input│Other'!$A$54,IF('2.0 Input│Historic Capex'!D221='3.2 Input│Other'!$A$56,'3.2 Input│Other'!$A$56,'3.2 Input│Other'!$A$55))</f>
        <v>Replacement</v>
      </c>
      <c r="F221" s="34">
        <f>IF($C221="Yes",'2.0 Input│Historic Capex'!M221*'3.2 Input│Other'!G$28,0)</f>
        <v>0</v>
      </c>
      <c r="G221" s="34">
        <f>IF($C221="Yes",'2.0 Input│Historic Capex'!N221*'3.2 Input│Other'!H$28,0)</f>
        <v>0</v>
      </c>
      <c r="H221" s="34">
        <f>IF($C221="Yes",'2.0 Input│Historic Capex'!O221*'3.2 Input│Other'!I$28,0)</f>
        <v>0</v>
      </c>
      <c r="I221" s="34">
        <f>IF($C221="Yes",'2.0 Input│Historic Capex'!P221*'3.2 Input│Other'!J$28,0)</f>
        <v>0</v>
      </c>
      <c r="J221" s="34">
        <f>IF($C221="Yes",'2.0 Input│Historic Capex'!Q221*'3.2 Input│Other'!K$28,0)</f>
        <v>0</v>
      </c>
      <c r="K221" s="34">
        <f t="shared" si="5"/>
        <v>0</v>
      </c>
      <c r="M221" s="48" t="e">
        <v>#N/A</v>
      </c>
      <c r="N221" s="48" t="e">
        <v>#N/A</v>
      </c>
    </row>
    <row r="222" spans="1:14">
      <c r="A222" s="34">
        <f>'2.0 Input│Historic Capex'!A222</f>
        <v>0</v>
      </c>
      <c r="B222" s="23">
        <f>'2.0 Input│Historic Capex'!B222</f>
        <v>0</v>
      </c>
      <c r="C222" s="8">
        <f>'2.0 Input│Historic Capex'!E222</f>
        <v>0</v>
      </c>
      <c r="D222" s="8">
        <f>'2.0 Input│Historic Capex'!C222</f>
        <v>0</v>
      </c>
      <c r="E222" s="23" t="str">
        <f>IF('2.0 Input│Historic Capex'!D222='3.2 Input│Other'!$A$54,'3.2 Input│Other'!$A$54,IF('2.0 Input│Historic Capex'!D222='3.2 Input│Other'!$A$56,'3.2 Input│Other'!$A$56,'3.2 Input│Other'!$A$55))</f>
        <v>Replacement</v>
      </c>
      <c r="F222" s="34">
        <f>IF($C222="Yes",'2.0 Input│Historic Capex'!M222*'3.2 Input│Other'!G$28,0)</f>
        <v>0</v>
      </c>
      <c r="G222" s="34">
        <f>IF($C222="Yes",'2.0 Input│Historic Capex'!N222*'3.2 Input│Other'!H$28,0)</f>
        <v>0</v>
      </c>
      <c r="H222" s="34">
        <f>IF($C222="Yes",'2.0 Input│Historic Capex'!O222*'3.2 Input│Other'!I$28,0)</f>
        <v>0</v>
      </c>
      <c r="I222" s="34">
        <f>IF($C222="Yes",'2.0 Input│Historic Capex'!P222*'3.2 Input│Other'!J$28,0)</f>
        <v>0</v>
      </c>
      <c r="J222" s="34">
        <f>IF($C222="Yes",'2.0 Input│Historic Capex'!Q222*'3.2 Input│Other'!K$28,0)</f>
        <v>0</v>
      </c>
      <c r="K222" s="34">
        <f t="shared" si="5"/>
        <v>0</v>
      </c>
      <c r="M222" s="48" t="e">
        <v>#N/A</v>
      </c>
      <c r="N222" s="48" t="e">
        <v>#N/A</v>
      </c>
    </row>
    <row r="223" spans="1:14">
      <c r="A223" s="34">
        <f>'2.0 Input│Historic Capex'!A223</f>
        <v>0</v>
      </c>
      <c r="B223" s="23">
        <f>'2.0 Input│Historic Capex'!B223</f>
        <v>0</v>
      </c>
      <c r="C223" s="8">
        <f>'2.0 Input│Historic Capex'!E223</f>
        <v>0</v>
      </c>
      <c r="D223" s="8">
        <f>'2.0 Input│Historic Capex'!C223</f>
        <v>0</v>
      </c>
      <c r="E223" s="23" t="str">
        <f>IF('2.0 Input│Historic Capex'!D223='3.2 Input│Other'!$A$54,'3.2 Input│Other'!$A$54,IF('2.0 Input│Historic Capex'!D223='3.2 Input│Other'!$A$56,'3.2 Input│Other'!$A$56,'3.2 Input│Other'!$A$55))</f>
        <v>Replacement</v>
      </c>
      <c r="F223" s="34">
        <f>IF($C223="Yes",'2.0 Input│Historic Capex'!M223*'3.2 Input│Other'!G$28,0)</f>
        <v>0</v>
      </c>
      <c r="G223" s="34">
        <f>IF($C223="Yes",'2.0 Input│Historic Capex'!N223*'3.2 Input│Other'!H$28,0)</f>
        <v>0</v>
      </c>
      <c r="H223" s="34">
        <f>IF($C223="Yes",'2.0 Input│Historic Capex'!O223*'3.2 Input│Other'!I$28,0)</f>
        <v>0</v>
      </c>
      <c r="I223" s="34">
        <f>IF($C223="Yes",'2.0 Input│Historic Capex'!P223*'3.2 Input│Other'!J$28,0)</f>
        <v>0</v>
      </c>
      <c r="J223" s="34">
        <f>IF($C223="Yes",'2.0 Input│Historic Capex'!Q223*'3.2 Input│Other'!K$28,0)</f>
        <v>0</v>
      </c>
      <c r="K223" s="34">
        <f t="shared" si="5"/>
        <v>0</v>
      </c>
      <c r="M223" s="48" t="e">
        <v>#N/A</v>
      </c>
      <c r="N223" s="48" t="e">
        <v>#N/A</v>
      </c>
    </row>
    <row r="224" spans="1:14">
      <c r="A224" s="34">
        <f>'2.0 Input│Historic Capex'!A224</f>
        <v>0</v>
      </c>
      <c r="B224" s="23">
        <f>'2.0 Input│Historic Capex'!B224</f>
        <v>0</v>
      </c>
      <c r="C224" s="8">
        <f>'2.0 Input│Historic Capex'!E224</f>
        <v>0</v>
      </c>
      <c r="D224" s="8">
        <f>'2.0 Input│Historic Capex'!C224</f>
        <v>0</v>
      </c>
      <c r="E224" s="23" t="str">
        <f>IF('2.0 Input│Historic Capex'!D224='3.2 Input│Other'!$A$54,'3.2 Input│Other'!$A$54,IF('2.0 Input│Historic Capex'!D224='3.2 Input│Other'!$A$56,'3.2 Input│Other'!$A$56,'3.2 Input│Other'!$A$55))</f>
        <v>Replacement</v>
      </c>
      <c r="F224" s="34">
        <f>IF($C224="Yes",'2.0 Input│Historic Capex'!M224*'3.2 Input│Other'!G$28,0)</f>
        <v>0</v>
      </c>
      <c r="G224" s="34">
        <f>IF($C224="Yes",'2.0 Input│Historic Capex'!N224*'3.2 Input│Other'!H$28,0)</f>
        <v>0</v>
      </c>
      <c r="H224" s="34">
        <f>IF($C224="Yes",'2.0 Input│Historic Capex'!O224*'3.2 Input│Other'!I$28,0)</f>
        <v>0</v>
      </c>
      <c r="I224" s="34">
        <f>IF($C224="Yes",'2.0 Input│Historic Capex'!P224*'3.2 Input│Other'!J$28,0)</f>
        <v>0</v>
      </c>
      <c r="J224" s="34">
        <f>IF($C224="Yes",'2.0 Input│Historic Capex'!Q224*'3.2 Input│Other'!K$28,0)</f>
        <v>0</v>
      </c>
      <c r="K224" s="34">
        <f t="shared" si="5"/>
        <v>0</v>
      </c>
      <c r="M224" s="48" t="e">
        <v>#N/A</v>
      </c>
      <c r="N224" s="48" t="e">
        <v>#N/A</v>
      </c>
    </row>
    <row r="225" spans="1:14">
      <c r="A225" s="34">
        <f>'2.0 Input│Historic Capex'!A225</f>
        <v>0</v>
      </c>
      <c r="B225" s="23">
        <f>'2.0 Input│Historic Capex'!B225</f>
        <v>0</v>
      </c>
      <c r="C225" s="8">
        <f>'2.0 Input│Historic Capex'!E225</f>
        <v>0</v>
      </c>
      <c r="D225" s="8">
        <f>'2.0 Input│Historic Capex'!C225</f>
        <v>0</v>
      </c>
      <c r="E225" s="23" t="str">
        <f>IF('2.0 Input│Historic Capex'!D225='3.2 Input│Other'!$A$54,'3.2 Input│Other'!$A$54,IF('2.0 Input│Historic Capex'!D225='3.2 Input│Other'!$A$56,'3.2 Input│Other'!$A$56,'3.2 Input│Other'!$A$55))</f>
        <v>Replacement</v>
      </c>
      <c r="F225" s="34">
        <f>IF($C225="Yes",'2.0 Input│Historic Capex'!M225*'3.2 Input│Other'!G$28,0)</f>
        <v>0</v>
      </c>
      <c r="G225" s="34">
        <f>IF($C225="Yes",'2.0 Input│Historic Capex'!N225*'3.2 Input│Other'!H$28,0)</f>
        <v>0</v>
      </c>
      <c r="H225" s="34">
        <f>IF($C225="Yes",'2.0 Input│Historic Capex'!O225*'3.2 Input│Other'!I$28,0)</f>
        <v>0</v>
      </c>
      <c r="I225" s="34">
        <f>IF($C225="Yes",'2.0 Input│Historic Capex'!P225*'3.2 Input│Other'!J$28,0)</f>
        <v>0</v>
      </c>
      <c r="J225" s="34">
        <f>IF($C225="Yes",'2.0 Input│Historic Capex'!Q225*'3.2 Input│Other'!K$28,0)</f>
        <v>0</v>
      </c>
      <c r="K225" s="34">
        <f t="shared" si="5"/>
        <v>0</v>
      </c>
      <c r="M225" s="48" t="e">
        <v>#N/A</v>
      </c>
      <c r="N225" s="48" t="e">
        <v>#N/A</v>
      </c>
    </row>
    <row r="226" spans="1:14">
      <c r="A226" s="34">
        <f>'2.0 Input│Historic Capex'!A226</f>
        <v>0</v>
      </c>
      <c r="B226" s="23">
        <f>'2.0 Input│Historic Capex'!B226</f>
        <v>0</v>
      </c>
      <c r="C226" s="8">
        <f>'2.0 Input│Historic Capex'!E226</f>
        <v>0</v>
      </c>
      <c r="D226" s="8">
        <f>'2.0 Input│Historic Capex'!C226</f>
        <v>0</v>
      </c>
      <c r="E226" s="23" t="str">
        <f>IF('2.0 Input│Historic Capex'!D226='3.2 Input│Other'!$A$54,'3.2 Input│Other'!$A$54,IF('2.0 Input│Historic Capex'!D226='3.2 Input│Other'!$A$56,'3.2 Input│Other'!$A$56,'3.2 Input│Other'!$A$55))</f>
        <v>Replacement</v>
      </c>
      <c r="F226" s="34">
        <f>IF($C226="Yes",'2.0 Input│Historic Capex'!M226*'3.2 Input│Other'!G$28,0)</f>
        <v>0</v>
      </c>
      <c r="G226" s="34">
        <f>IF($C226="Yes",'2.0 Input│Historic Capex'!N226*'3.2 Input│Other'!H$28,0)</f>
        <v>0</v>
      </c>
      <c r="H226" s="34">
        <f>IF($C226="Yes",'2.0 Input│Historic Capex'!O226*'3.2 Input│Other'!I$28,0)</f>
        <v>0</v>
      </c>
      <c r="I226" s="34">
        <f>IF($C226="Yes",'2.0 Input│Historic Capex'!P226*'3.2 Input│Other'!J$28,0)</f>
        <v>0</v>
      </c>
      <c r="J226" s="34">
        <f>IF($C226="Yes",'2.0 Input│Historic Capex'!Q226*'3.2 Input│Other'!K$28,0)</f>
        <v>0</v>
      </c>
      <c r="K226" s="34">
        <f t="shared" si="5"/>
        <v>0</v>
      </c>
      <c r="M226" s="48" t="e">
        <v>#N/A</v>
      </c>
      <c r="N226" s="48" t="e">
        <v>#N/A</v>
      </c>
    </row>
    <row r="227" spans="1:14">
      <c r="A227" s="34">
        <f>'2.0 Input│Historic Capex'!A227</f>
        <v>0</v>
      </c>
      <c r="B227" s="23">
        <f>'2.0 Input│Historic Capex'!B227</f>
        <v>0</v>
      </c>
      <c r="C227" s="8">
        <f>'2.0 Input│Historic Capex'!E227</f>
        <v>0</v>
      </c>
      <c r="D227" s="8">
        <f>'2.0 Input│Historic Capex'!C227</f>
        <v>0</v>
      </c>
      <c r="E227" s="23" t="str">
        <f>IF('2.0 Input│Historic Capex'!D227='3.2 Input│Other'!$A$54,'3.2 Input│Other'!$A$54,IF('2.0 Input│Historic Capex'!D227='3.2 Input│Other'!$A$56,'3.2 Input│Other'!$A$56,'3.2 Input│Other'!$A$55))</f>
        <v>Replacement</v>
      </c>
      <c r="F227" s="34">
        <f>IF($C227="Yes",'2.0 Input│Historic Capex'!M227*'3.2 Input│Other'!G$28,0)</f>
        <v>0</v>
      </c>
      <c r="G227" s="34">
        <f>IF($C227="Yes",'2.0 Input│Historic Capex'!N227*'3.2 Input│Other'!H$28,0)</f>
        <v>0</v>
      </c>
      <c r="H227" s="34">
        <f>IF($C227="Yes",'2.0 Input│Historic Capex'!O227*'3.2 Input│Other'!I$28,0)</f>
        <v>0</v>
      </c>
      <c r="I227" s="34">
        <f>IF($C227="Yes",'2.0 Input│Historic Capex'!P227*'3.2 Input│Other'!J$28,0)</f>
        <v>0</v>
      </c>
      <c r="J227" s="34">
        <f>IF($C227="Yes",'2.0 Input│Historic Capex'!Q227*'3.2 Input│Other'!K$28,0)</f>
        <v>0</v>
      </c>
      <c r="K227" s="34">
        <f t="shared" si="5"/>
        <v>0</v>
      </c>
      <c r="M227" s="48" t="e">
        <v>#N/A</v>
      </c>
      <c r="N227" s="48" t="e">
        <v>#N/A</v>
      </c>
    </row>
    <row r="228" spans="1:14">
      <c r="A228" s="34">
        <f>'2.0 Input│Historic Capex'!A228</f>
        <v>0</v>
      </c>
      <c r="B228" s="23">
        <f>'2.0 Input│Historic Capex'!B228</f>
        <v>0</v>
      </c>
      <c r="C228" s="8">
        <f>'2.0 Input│Historic Capex'!E228</f>
        <v>0</v>
      </c>
      <c r="D228" s="8">
        <f>'2.0 Input│Historic Capex'!C228</f>
        <v>0</v>
      </c>
      <c r="E228" s="23" t="str">
        <f>IF('2.0 Input│Historic Capex'!D228='3.2 Input│Other'!$A$54,'3.2 Input│Other'!$A$54,IF('2.0 Input│Historic Capex'!D228='3.2 Input│Other'!$A$56,'3.2 Input│Other'!$A$56,'3.2 Input│Other'!$A$55))</f>
        <v>Replacement</v>
      </c>
      <c r="F228" s="34">
        <f>IF($C228="Yes",'2.0 Input│Historic Capex'!M228*'3.2 Input│Other'!G$28,0)</f>
        <v>0</v>
      </c>
      <c r="G228" s="34">
        <f>IF($C228="Yes",'2.0 Input│Historic Capex'!N228*'3.2 Input│Other'!H$28,0)</f>
        <v>0</v>
      </c>
      <c r="H228" s="34">
        <f>IF($C228="Yes",'2.0 Input│Historic Capex'!O228*'3.2 Input│Other'!I$28,0)</f>
        <v>0</v>
      </c>
      <c r="I228" s="34">
        <f>IF($C228="Yes",'2.0 Input│Historic Capex'!P228*'3.2 Input│Other'!J$28,0)</f>
        <v>0</v>
      </c>
      <c r="J228" s="34">
        <f>IF($C228="Yes",'2.0 Input│Historic Capex'!Q228*'3.2 Input│Other'!K$28,0)</f>
        <v>0</v>
      </c>
      <c r="K228" s="34">
        <f t="shared" si="5"/>
        <v>0</v>
      </c>
      <c r="M228" s="48" t="e">
        <v>#N/A</v>
      </c>
      <c r="N228" s="48" t="e">
        <v>#N/A</v>
      </c>
    </row>
    <row r="229" spans="1:14">
      <c r="A229" s="34">
        <f>'2.0 Input│Historic Capex'!A229</f>
        <v>0</v>
      </c>
      <c r="B229" s="23">
        <f>'2.0 Input│Historic Capex'!B229</f>
        <v>0</v>
      </c>
      <c r="C229" s="8">
        <f>'2.0 Input│Historic Capex'!E229</f>
        <v>0</v>
      </c>
      <c r="D229" s="8">
        <f>'2.0 Input│Historic Capex'!C229</f>
        <v>0</v>
      </c>
      <c r="E229" s="23" t="str">
        <f>IF('2.0 Input│Historic Capex'!D229='3.2 Input│Other'!$A$54,'3.2 Input│Other'!$A$54,IF('2.0 Input│Historic Capex'!D229='3.2 Input│Other'!$A$56,'3.2 Input│Other'!$A$56,'3.2 Input│Other'!$A$55))</f>
        <v>Replacement</v>
      </c>
      <c r="F229" s="34">
        <f>IF($C229="Yes",'2.0 Input│Historic Capex'!M229*'3.2 Input│Other'!G$28,0)</f>
        <v>0</v>
      </c>
      <c r="G229" s="34">
        <f>IF($C229="Yes",'2.0 Input│Historic Capex'!N229*'3.2 Input│Other'!H$28,0)</f>
        <v>0</v>
      </c>
      <c r="H229" s="34">
        <f>IF($C229="Yes",'2.0 Input│Historic Capex'!O229*'3.2 Input│Other'!I$28,0)</f>
        <v>0</v>
      </c>
      <c r="I229" s="34">
        <f>IF($C229="Yes",'2.0 Input│Historic Capex'!P229*'3.2 Input│Other'!J$28,0)</f>
        <v>0</v>
      </c>
      <c r="J229" s="34">
        <f>IF($C229="Yes",'2.0 Input│Historic Capex'!Q229*'3.2 Input│Other'!K$28,0)</f>
        <v>0</v>
      </c>
      <c r="K229" s="34">
        <f t="shared" si="5"/>
        <v>0</v>
      </c>
      <c r="M229" s="48" t="e">
        <v>#N/A</v>
      </c>
      <c r="N229" s="48" t="e">
        <v>#N/A</v>
      </c>
    </row>
    <row r="230" spans="1:14">
      <c r="A230" s="34">
        <f>'2.0 Input│Historic Capex'!A230</f>
        <v>0</v>
      </c>
      <c r="B230" s="23">
        <f>'2.0 Input│Historic Capex'!B230</f>
        <v>0</v>
      </c>
      <c r="C230" s="8">
        <f>'2.0 Input│Historic Capex'!E230</f>
        <v>0</v>
      </c>
      <c r="D230" s="8">
        <f>'2.0 Input│Historic Capex'!C230</f>
        <v>0</v>
      </c>
      <c r="E230" s="23" t="str">
        <f>IF('2.0 Input│Historic Capex'!D230='3.2 Input│Other'!$A$54,'3.2 Input│Other'!$A$54,IF('2.0 Input│Historic Capex'!D230='3.2 Input│Other'!$A$56,'3.2 Input│Other'!$A$56,'3.2 Input│Other'!$A$55))</f>
        <v>Replacement</v>
      </c>
      <c r="F230" s="34">
        <f>IF($C230="Yes",'2.0 Input│Historic Capex'!M230*'3.2 Input│Other'!G$28,0)</f>
        <v>0</v>
      </c>
      <c r="G230" s="34">
        <f>IF($C230="Yes",'2.0 Input│Historic Capex'!N230*'3.2 Input│Other'!H$28,0)</f>
        <v>0</v>
      </c>
      <c r="H230" s="34">
        <f>IF($C230="Yes",'2.0 Input│Historic Capex'!O230*'3.2 Input│Other'!I$28,0)</f>
        <v>0</v>
      </c>
      <c r="I230" s="34">
        <f>IF($C230="Yes",'2.0 Input│Historic Capex'!P230*'3.2 Input│Other'!J$28,0)</f>
        <v>0</v>
      </c>
      <c r="J230" s="34">
        <f>IF($C230="Yes",'2.0 Input│Historic Capex'!Q230*'3.2 Input│Other'!K$28,0)</f>
        <v>0</v>
      </c>
      <c r="K230" s="34">
        <f t="shared" si="5"/>
        <v>0</v>
      </c>
      <c r="M230" s="48" t="e">
        <v>#N/A</v>
      </c>
      <c r="N230" s="48" t="e">
        <v>#N/A</v>
      </c>
    </row>
    <row r="231" spans="1:14">
      <c r="A231" s="34">
        <f>'2.0 Input│Historic Capex'!A231</f>
        <v>0</v>
      </c>
      <c r="B231" s="23">
        <f>'2.0 Input│Historic Capex'!B231</f>
        <v>0</v>
      </c>
      <c r="C231" s="8">
        <f>'2.0 Input│Historic Capex'!E231</f>
        <v>0</v>
      </c>
      <c r="D231" s="8">
        <f>'2.0 Input│Historic Capex'!C231</f>
        <v>0</v>
      </c>
      <c r="E231" s="23" t="str">
        <f>IF('2.0 Input│Historic Capex'!D231='3.2 Input│Other'!$A$54,'3.2 Input│Other'!$A$54,IF('2.0 Input│Historic Capex'!D231='3.2 Input│Other'!$A$56,'3.2 Input│Other'!$A$56,'3.2 Input│Other'!$A$55))</f>
        <v>Replacement</v>
      </c>
      <c r="F231" s="34">
        <f>IF($C231="Yes",'2.0 Input│Historic Capex'!M231*'3.2 Input│Other'!G$28,0)</f>
        <v>0</v>
      </c>
      <c r="G231" s="34">
        <f>IF($C231="Yes",'2.0 Input│Historic Capex'!N231*'3.2 Input│Other'!H$28,0)</f>
        <v>0</v>
      </c>
      <c r="H231" s="34">
        <f>IF($C231="Yes",'2.0 Input│Historic Capex'!O231*'3.2 Input│Other'!I$28,0)</f>
        <v>0</v>
      </c>
      <c r="I231" s="34">
        <f>IF($C231="Yes",'2.0 Input│Historic Capex'!P231*'3.2 Input│Other'!J$28,0)</f>
        <v>0</v>
      </c>
      <c r="J231" s="34">
        <f>IF($C231="Yes",'2.0 Input│Historic Capex'!Q231*'3.2 Input│Other'!K$28,0)</f>
        <v>0</v>
      </c>
      <c r="K231" s="34">
        <f t="shared" si="5"/>
        <v>0</v>
      </c>
      <c r="M231" s="48" t="e">
        <v>#N/A</v>
      </c>
      <c r="N231" s="48" t="e">
        <v>#N/A</v>
      </c>
    </row>
    <row r="232" spans="1:14">
      <c r="A232" s="34">
        <f>'2.0 Input│Historic Capex'!A232</f>
        <v>0</v>
      </c>
      <c r="B232" s="23">
        <f>'2.0 Input│Historic Capex'!B232</f>
        <v>0</v>
      </c>
      <c r="C232" s="8">
        <f>'2.0 Input│Historic Capex'!E232</f>
        <v>0</v>
      </c>
      <c r="D232" s="8">
        <f>'2.0 Input│Historic Capex'!C232</f>
        <v>0</v>
      </c>
      <c r="E232" s="23" t="str">
        <f>IF('2.0 Input│Historic Capex'!D232='3.2 Input│Other'!$A$54,'3.2 Input│Other'!$A$54,IF('2.0 Input│Historic Capex'!D232='3.2 Input│Other'!$A$56,'3.2 Input│Other'!$A$56,'3.2 Input│Other'!$A$55))</f>
        <v>Replacement</v>
      </c>
      <c r="F232" s="34">
        <f>IF($C232="Yes",'2.0 Input│Historic Capex'!M232*'3.2 Input│Other'!G$28,0)</f>
        <v>0</v>
      </c>
      <c r="G232" s="34">
        <f>IF($C232="Yes",'2.0 Input│Historic Capex'!N232*'3.2 Input│Other'!H$28,0)</f>
        <v>0</v>
      </c>
      <c r="H232" s="34">
        <f>IF($C232="Yes",'2.0 Input│Historic Capex'!O232*'3.2 Input│Other'!I$28,0)</f>
        <v>0</v>
      </c>
      <c r="I232" s="34">
        <f>IF($C232="Yes",'2.0 Input│Historic Capex'!P232*'3.2 Input│Other'!J$28,0)</f>
        <v>0</v>
      </c>
      <c r="J232" s="34">
        <f>IF($C232="Yes",'2.0 Input│Historic Capex'!Q232*'3.2 Input│Other'!K$28,0)</f>
        <v>0</v>
      </c>
      <c r="K232" s="34">
        <f t="shared" si="5"/>
        <v>0</v>
      </c>
      <c r="M232" s="48" t="e">
        <v>#N/A</v>
      </c>
      <c r="N232" s="48" t="e">
        <v>#N/A</v>
      </c>
    </row>
    <row r="233" spans="1:14">
      <c r="A233" s="34">
        <f>'2.0 Input│Historic Capex'!A233</f>
        <v>0</v>
      </c>
      <c r="B233" s="23">
        <f>'2.0 Input│Historic Capex'!B233</f>
        <v>0</v>
      </c>
      <c r="C233" s="8">
        <f>'2.0 Input│Historic Capex'!E233</f>
        <v>0</v>
      </c>
      <c r="D233" s="8">
        <f>'2.0 Input│Historic Capex'!C233</f>
        <v>0</v>
      </c>
      <c r="E233" s="23" t="str">
        <f>IF('2.0 Input│Historic Capex'!D233='3.2 Input│Other'!$A$54,'3.2 Input│Other'!$A$54,IF('2.0 Input│Historic Capex'!D233='3.2 Input│Other'!$A$56,'3.2 Input│Other'!$A$56,'3.2 Input│Other'!$A$55))</f>
        <v>Replacement</v>
      </c>
      <c r="F233" s="34">
        <f>IF($C233="Yes",'2.0 Input│Historic Capex'!M233*'3.2 Input│Other'!G$28,0)</f>
        <v>0</v>
      </c>
      <c r="G233" s="34">
        <f>IF($C233="Yes",'2.0 Input│Historic Capex'!N233*'3.2 Input│Other'!H$28,0)</f>
        <v>0</v>
      </c>
      <c r="H233" s="34">
        <f>IF($C233="Yes",'2.0 Input│Historic Capex'!O233*'3.2 Input│Other'!I$28,0)</f>
        <v>0</v>
      </c>
      <c r="I233" s="34">
        <f>IF($C233="Yes",'2.0 Input│Historic Capex'!P233*'3.2 Input│Other'!J$28,0)</f>
        <v>0</v>
      </c>
      <c r="J233" s="34">
        <f>IF($C233="Yes",'2.0 Input│Historic Capex'!Q233*'3.2 Input│Other'!K$28,0)</f>
        <v>0</v>
      </c>
      <c r="K233" s="34">
        <f t="shared" si="5"/>
        <v>0</v>
      </c>
      <c r="M233" s="48" t="e">
        <v>#N/A</v>
      </c>
      <c r="N233" s="48" t="e">
        <v>#N/A</v>
      </c>
    </row>
    <row r="234" spans="1:14">
      <c r="A234" s="34">
        <f>'2.0 Input│Historic Capex'!A234</f>
        <v>0</v>
      </c>
      <c r="B234" s="23">
        <f>'2.0 Input│Historic Capex'!B234</f>
        <v>0</v>
      </c>
      <c r="C234" s="8">
        <f>'2.0 Input│Historic Capex'!E234</f>
        <v>0</v>
      </c>
      <c r="D234" s="8">
        <f>'2.0 Input│Historic Capex'!C234</f>
        <v>0</v>
      </c>
      <c r="E234" s="23" t="str">
        <f>IF('2.0 Input│Historic Capex'!D234='3.2 Input│Other'!$A$54,'3.2 Input│Other'!$A$54,IF('2.0 Input│Historic Capex'!D234='3.2 Input│Other'!$A$56,'3.2 Input│Other'!$A$56,'3.2 Input│Other'!$A$55))</f>
        <v>Replacement</v>
      </c>
      <c r="F234" s="34">
        <f>IF($C234="Yes",'2.0 Input│Historic Capex'!M234*'3.2 Input│Other'!G$28,0)</f>
        <v>0</v>
      </c>
      <c r="G234" s="34">
        <f>IF($C234="Yes",'2.0 Input│Historic Capex'!N234*'3.2 Input│Other'!H$28,0)</f>
        <v>0</v>
      </c>
      <c r="H234" s="34">
        <f>IF($C234="Yes",'2.0 Input│Historic Capex'!O234*'3.2 Input│Other'!I$28,0)</f>
        <v>0</v>
      </c>
      <c r="I234" s="34">
        <f>IF($C234="Yes",'2.0 Input│Historic Capex'!P234*'3.2 Input│Other'!J$28,0)</f>
        <v>0</v>
      </c>
      <c r="J234" s="34">
        <f>IF($C234="Yes",'2.0 Input│Historic Capex'!Q234*'3.2 Input│Other'!K$28,0)</f>
        <v>0</v>
      </c>
      <c r="K234" s="34">
        <f t="shared" si="5"/>
        <v>0</v>
      </c>
      <c r="M234" s="48" t="e">
        <v>#N/A</v>
      </c>
      <c r="N234" s="48" t="e">
        <v>#N/A</v>
      </c>
    </row>
    <row r="235" spans="1:14">
      <c r="A235" s="34">
        <f>'2.0 Input│Historic Capex'!A235</f>
        <v>0</v>
      </c>
      <c r="B235" s="23">
        <f>'2.0 Input│Historic Capex'!B235</f>
        <v>0</v>
      </c>
      <c r="C235" s="8">
        <f>'2.0 Input│Historic Capex'!E235</f>
        <v>0</v>
      </c>
      <c r="D235" s="8">
        <f>'2.0 Input│Historic Capex'!C235</f>
        <v>0</v>
      </c>
      <c r="E235" s="23" t="str">
        <f>IF('2.0 Input│Historic Capex'!D235='3.2 Input│Other'!$A$54,'3.2 Input│Other'!$A$54,IF('2.0 Input│Historic Capex'!D235='3.2 Input│Other'!$A$56,'3.2 Input│Other'!$A$56,'3.2 Input│Other'!$A$55))</f>
        <v>Replacement</v>
      </c>
      <c r="F235" s="34">
        <f>IF($C235="Yes",'2.0 Input│Historic Capex'!M235*'3.2 Input│Other'!G$28,0)</f>
        <v>0</v>
      </c>
      <c r="G235" s="34">
        <f>IF($C235="Yes",'2.0 Input│Historic Capex'!N235*'3.2 Input│Other'!H$28,0)</f>
        <v>0</v>
      </c>
      <c r="H235" s="34">
        <f>IF($C235="Yes",'2.0 Input│Historic Capex'!O235*'3.2 Input│Other'!I$28,0)</f>
        <v>0</v>
      </c>
      <c r="I235" s="34">
        <f>IF($C235="Yes",'2.0 Input│Historic Capex'!P235*'3.2 Input│Other'!J$28,0)</f>
        <v>0</v>
      </c>
      <c r="J235" s="34">
        <f>IF($C235="Yes",'2.0 Input│Historic Capex'!Q235*'3.2 Input│Other'!K$28,0)</f>
        <v>0</v>
      </c>
      <c r="K235" s="34">
        <f t="shared" si="5"/>
        <v>0</v>
      </c>
      <c r="M235" s="48" t="e">
        <v>#N/A</v>
      </c>
      <c r="N235" s="48" t="e">
        <v>#N/A</v>
      </c>
    </row>
    <row r="236" spans="1:14">
      <c r="A236" s="34">
        <f>'2.0 Input│Historic Capex'!A236</f>
        <v>0</v>
      </c>
      <c r="B236" s="23">
        <f>'2.0 Input│Historic Capex'!B236</f>
        <v>0</v>
      </c>
      <c r="C236" s="8">
        <f>'2.0 Input│Historic Capex'!E236</f>
        <v>0</v>
      </c>
      <c r="D236" s="8">
        <f>'2.0 Input│Historic Capex'!C236</f>
        <v>0</v>
      </c>
      <c r="E236" s="23" t="str">
        <f>IF('2.0 Input│Historic Capex'!D236='3.2 Input│Other'!$A$54,'3.2 Input│Other'!$A$54,IF('2.0 Input│Historic Capex'!D236='3.2 Input│Other'!$A$56,'3.2 Input│Other'!$A$56,'3.2 Input│Other'!$A$55))</f>
        <v>Replacement</v>
      </c>
      <c r="F236" s="34">
        <f>IF($C236="Yes",'2.0 Input│Historic Capex'!M236*'3.2 Input│Other'!G$28,0)</f>
        <v>0</v>
      </c>
      <c r="G236" s="34">
        <f>IF($C236="Yes",'2.0 Input│Historic Capex'!N236*'3.2 Input│Other'!H$28,0)</f>
        <v>0</v>
      </c>
      <c r="H236" s="34">
        <f>IF($C236="Yes",'2.0 Input│Historic Capex'!O236*'3.2 Input│Other'!I$28,0)</f>
        <v>0</v>
      </c>
      <c r="I236" s="34">
        <f>IF($C236="Yes",'2.0 Input│Historic Capex'!P236*'3.2 Input│Other'!J$28,0)</f>
        <v>0</v>
      </c>
      <c r="J236" s="34">
        <f>IF($C236="Yes",'2.0 Input│Historic Capex'!Q236*'3.2 Input│Other'!K$28,0)</f>
        <v>0</v>
      </c>
      <c r="K236" s="34">
        <f t="shared" si="5"/>
        <v>0</v>
      </c>
      <c r="M236" s="48" t="e">
        <v>#N/A</v>
      </c>
      <c r="N236" s="48" t="e">
        <v>#N/A</v>
      </c>
    </row>
    <row r="237" spans="1:14">
      <c r="M237" s="48" t="e">
        <v>#N/A</v>
      </c>
      <c r="N237" s="48" t="e">
        <v>#N/A</v>
      </c>
    </row>
  </sheetData>
  <autoFilter ref="A12:K182"/>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BEAFA8"/>
  </sheetPr>
  <dimension ref="A1:P268"/>
  <sheetViews>
    <sheetView zoomScale="70" zoomScaleNormal="70" workbookViewId="0">
      <selection activeCell="K96" sqref="K96"/>
    </sheetView>
  </sheetViews>
  <sheetFormatPr defaultRowHeight="18"/>
  <cols>
    <col min="1" max="1" width="5.81640625" style="14" customWidth="1"/>
    <col min="2" max="2" width="50" style="14" customWidth="1"/>
    <col min="3" max="3" width="12.54296875" style="14" bestFit="1" customWidth="1"/>
    <col min="4" max="4" width="21.08984375" style="14" bestFit="1" customWidth="1"/>
    <col min="5" max="5" width="11.6328125" style="14" customWidth="1"/>
    <col min="6" max="6" width="23.81640625" style="14" customWidth="1"/>
    <col min="7" max="7" width="14.36328125" style="14" customWidth="1"/>
    <col min="8" max="9" width="13.36328125" style="14" customWidth="1"/>
    <col min="10" max="10" width="11.81640625" style="14" customWidth="1"/>
    <col min="11" max="11" width="11.81640625" style="14" bestFit="1" customWidth="1"/>
    <col min="12" max="13" width="13.36328125" style="14" bestFit="1" customWidth="1"/>
    <col min="14" max="14" width="11.81640625" style="14" bestFit="1" customWidth="1"/>
    <col min="15" max="16" width="10.81640625" style="14" bestFit="1" customWidth="1"/>
    <col min="17" max="16384" width="8.7265625" style="14"/>
  </cols>
  <sheetData>
    <row r="1" spans="1:16" s="2" customFormat="1" ht="13.5">
      <c r="I1" s="3"/>
    </row>
    <row r="2" spans="1:16" s="2" customFormat="1" ht="13.5">
      <c r="I2" s="3"/>
    </row>
    <row r="3" spans="1:16" s="2" customFormat="1" ht="13.5">
      <c r="I3" s="3"/>
    </row>
    <row r="4" spans="1:16" s="2" customFormat="1" ht="13.5">
      <c r="I4" s="3"/>
    </row>
    <row r="5" spans="1:16" s="2" customFormat="1" ht="13.5">
      <c r="I5" s="3"/>
    </row>
    <row r="6" spans="1:16" s="2" customFormat="1" ht="13.5">
      <c r="I6" s="3"/>
    </row>
    <row r="7" spans="1:16" s="2" customFormat="1" ht="13.5">
      <c r="I7" s="3"/>
    </row>
    <row r="8" spans="1:16" s="2" customFormat="1" ht="13.5">
      <c r="I8" s="3"/>
    </row>
    <row r="9" spans="1:16" s="2" customFormat="1" ht="14.25">
      <c r="G9" s="17" t="b">
        <f>SUM(G13:G1000)=SUM('2.0 Input│Historic Capex'!G13:G218)</f>
        <v>1</v>
      </c>
      <c r="H9" s="17" t="b">
        <f>SUM(H13:H1000)=SUM('2.0 Input│Historic Capex'!H13:H218)</f>
        <v>1</v>
      </c>
      <c r="I9" s="17" t="b">
        <f>SUM(I13:I1000)=SUM('2.0 Input│Historic Capex'!I13:I218)</f>
        <v>1</v>
      </c>
      <c r="J9" s="17" t="b">
        <f>SUM(J13:J1000)=SUM('2.0 Input│Historic Capex'!J13:J218)</f>
        <v>1</v>
      </c>
      <c r="K9" s="17" t="b">
        <f>SUM(K13:K1000)=SUM('2.0 Input│Historic Capex'!K13:K218)</f>
        <v>1</v>
      </c>
      <c r="L9" s="17" t="s">
        <v>9</v>
      </c>
    </row>
    <row r="10" spans="1:16">
      <c r="K10" s="48"/>
      <c r="M10" s="2"/>
      <c r="O10" s="62"/>
      <c r="P10" s="62"/>
    </row>
    <row r="11" spans="1:16" ht="20.25">
      <c r="B11" s="5" t="str">
        <f ca="1">RIGHT(CELL("filename",B1),LEN(CELL("filename",B1))-FIND("]",CELL("filename",B1)))</f>
        <v>4.1 Calc│Hist Act ($nom)</v>
      </c>
      <c r="M11" s="2"/>
      <c r="N11" s="62"/>
      <c r="O11" s="62"/>
      <c r="P11" s="62"/>
    </row>
    <row r="12" spans="1:16" ht="20.25">
      <c r="A12" s="6" t="s">
        <v>3</v>
      </c>
      <c r="B12" s="6" t="s">
        <v>0</v>
      </c>
      <c r="C12" s="6" t="s">
        <v>49</v>
      </c>
      <c r="D12" s="6" t="s">
        <v>4</v>
      </c>
      <c r="E12" s="6"/>
      <c r="F12" s="6"/>
      <c r="G12" s="74">
        <v>2013</v>
      </c>
      <c r="H12" s="74">
        <v>2014</v>
      </c>
      <c r="I12" s="74">
        <v>2015</v>
      </c>
      <c r="J12" s="74">
        <v>2016</v>
      </c>
      <c r="K12" s="74">
        <v>2017</v>
      </c>
      <c r="L12" s="6" t="s">
        <v>12</v>
      </c>
      <c r="M12" s="2"/>
      <c r="N12" s="62"/>
      <c r="O12" s="62"/>
      <c r="P12" s="62"/>
    </row>
    <row r="13" spans="1:16">
      <c r="A13" s="34">
        <f>'2.0 Input│Historic Capex'!A13</f>
        <v>1</v>
      </c>
      <c r="B13" s="23" t="str">
        <f>'2.0 Input│Historic Capex'!B13</f>
        <v>Stonehaven CS - now Winchelsea</v>
      </c>
      <c r="C13" s="8" t="str">
        <f>'2.0 Input│Historic Capex'!C13</f>
        <v>Compressors</v>
      </c>
      <c r="D13" s="8" t="str">
        <f>'2.0 Input│Historic Capex'!D13</f>
        <v>Augmentation</v>
      </c>
      <c r="G13" s="34">
        <f>IFERROR(VLOOKUP($A13,'2.0 Input│Historic Capex'!$A$13:$K$955,COLUMN(G13),FALSE),0)</f>
        <v>8134553.96</v>
      </c>
      <c r="H13" s="34">
        <f>IFERROR(VLOOKUP($A13,'2.0 Input│Historic Capex'!$A$13:$K$955,COLUMN(H13),FALSE),0)</f>
        <v>26606375.390000001</v>
      </c>
      <c r="I13" s="34">
        <f>IFERROR(VLOOKUP($A13,'2.0 Input│Historic Capex'!$A$13:$K$955,COLUMN(I13),FALSE),0)</f>
        <v>2492547.9799999995</v>
      </c>
      <c r="J13" s="34">
        <f>IFERROR(VLOOKUP($A13,'2.0 Input│Historic Capex'!$A$13:$K$955,COLUMN(J13),FALSE),0)</f>
        <v>877.27000000000294</v>
      </c>
      <c r="K13" s="34">
        <f>IFERROR(VLOOKUP($A13,'2.0 Input│Historic Capex'!$A$13:$K$955,COLUMN(K13),FALSE),0)</f>
        <v>0</v>
      </c>
      <c r="L13" s="34">
        <f>SUM(G13:K13)</f>
        <v>37234354.600000001</v>
      </c>
      <c r="M13" s="2"/>
      <c r="N13" s="62"/>
      <c r="O13" s="62"/>
      <c r="P13" s="62"/>
    </row>
    <row r="14" spans="1:16">
      <c r="A14" s="34">
        <f>'2.0 Input│Historic Capex'!A14</f>
        <v>2</v>
      </c>
      <c r="B14" s="23" t="str">
        <f>'2.0 Input│Historic Capex'!B14</f>
        <v>Warragul Looping</v>
      </c>
      <c r="C14" s="8" t="str">
        <f>'2.0 Input│Historic Capex'!C14</f>
        <v>Pipelines</v>
      </c>
      <c r="D14" s="8" t="str">
        <f>'2.0 Input│Historic Capex'!D14</f>
        <v>Augmentation</v>
      </c>
      <c r="G14" s="34">
        <f>IFERROR(VLOOKUP($A14,'2.0 Input│Historic Capex'!$A$13:$K$955,COLUMN(G14),FALSE),0)</f>
        <v>0</v>
      </c>
      <c r="H14" s="34">
        <f>IFERROR(VLOOKUP($A14,'2.0 Input│Historic Capex'!$A$13:$K$955,COLUMN(H14),FALSE),0)</f>
        <v>0</v>
      </c>
      <c r="I14" s="34">
        <f>IFERROR(VLOOKUP($A14,'2.0 Input│Historic Capex'!$A$13:$K$955,COLUMN(I14),FALSE),0)</f>
        <v>0</v>
      </c>
      <c r="J14" s="34">
        <f>IFERROR(VLOOKUP($A14,'2.0 Input│Historic Capex'!$A$13:$K$955,COLUMN(J14),FALSE),0)</f>
        <v>0</v>
      </c>
      <c r="K14" s="34">
        <f>IFERROR(VLOOKUP($A14,'2.0 Input│Historic Capex'!$A$13:$K$955,COLUMN(K14),FALSE),0)</f>
        <v>0</v>
      </c>
      <c r="L14" s="34">
        <f t="shared" ref="L14:L77" si="0">SUM(G14:K14)</f>
        <v>0</v>
      </c>
      <c r="M14" s="2"/>
      <c r="N14" s="62"/>
      <c r="O14" s="62"/>
      <c r="P14" s="62"/>
    </row>
    <row r="15" spans="1:16">
      <c r="A15" s="34">
        <f>'2.0 Input│Historic Capex'!A15</f>
        <v>3</v>
      </c>
      <c r="B15" s="23" t="str">
        <f>'2.0 Input│Historic Capex'!B15</f>
        <v>Anglesea Pipeline Extension</v>
      </c>
      <c r="C15" s="8" t="str">
        <f>'2.0 Input│Historic Capex'!C15</f>
        <v>Pipelines</v>
      </c>
      <c r="D15" s="8" t="str">
        <f>'2.0 Input│Historic Capex'!D15</f>
        <v>Augmentation</v>
      </c>
      <c r="G15" s="34">
        <f>IFERROR(VLOOKUP($A15,'2.0 Input│Historic Capex'!$A$13:$K$955,COLUMN(G15),FALSE),0)</f>
        <v>0</v>
      </c>
      <c r="H15" s="34">
        <f>IFERROR(VLOOKUP($A15,'2.0 Input│Historic Capex'!$A$13:$K$955,COLUMN(H15),FALSE),0)</f>
        <v>0</v>
      </c>
      <c r="I15" s="34">
        <f>IFERROR(VLOOKUP($A15,'2.0 Input│Historic Capex'!$A$13:$K$955,COLUMN(I15),FALSE),0)</f>
        <v>0</v>
      </c>
      <c r="J15" s="34">
        <f>IFERROR(VLOOKUP($A15,'2.0 Input│Historic Capex'!$A$13:$K$955,COLUMN(J15),FALSE),0)</f>
        <v>0</v>
      </c>
      <c r="K15" s="34">
        <f>IFERROR(VLOOKUP($A15,'2.0 Input│Historic Capex'!$A$13:$K$955,COLUMN(K15),FALSE),0)</f>
        <v>9267887.2827350423</v>
      </c>
      <c r="L15" s="34">
        <f t="shared" si="0"/>
        <v>9267887.2827350423</v>
      </c>
      <c r="M15" s="2"/>
      <c r="N15" s="62"/>
      <c r="O15" s="62"/>
      <c r="P15" s="62"/>
    </row>
    <row r="16" spans="1:16">
      <c r="A16" s="34">
        <f>'2.0 Input│Historic Capex'!A16</f>
        <v>4</v>
      </c>
      <c r="B16" s="23" t="str">
        <f>'2.0 Input│Historic Capex'!B16</f>
        <v>Wollert CS A Unit reinstrumentation</v>
      </c>
      <c r="C16" s="8" t="str">
        <f>'2.0 Input│Historic Capex'!C16</f>
        <v>Compressors</v>
      </c>
      <c r="D16" s="8" t="str">
        <f>'2.0 Input│Historic Capex'!D16</f>
        <v>Replacement</v>
      </c>
      <c r="G16" s="34">
        <f>IFERROR(VLOOKUP($A16,'2.0 Input│Historic Capex'!$A$13:$K$955,COLUMN(G16),FALSE),0)</f>
        <v>0</v>
      </c>
      <c r="H16" s="34">
        <f>IFERROR(VLOOKUP($A16,'2.0 Input│Historic Capex'!$A$13:$K$955,COLUMN(H16),FALSE),0)</f>
        <v>0</v>
      </c>
      <c r="I16" s="34">
        <f>IFERROR(VLOOKUP($A16,'2.0 Input│Historic Capex'!$A$13:$K$955,COLUMN(I16),FALSE),0)</f>
        <v>0</v>
      </c>
      <c r="J16" s="34">
        <f>IFERROR(VLOOKUP($A16,'2.0 Input│Historic Capex'!$A$13:$K$955,COLUMN(J16),FALSE),0)</f>
        <v>100000</v>
      </c>
      <c r="K16" s="34">
        <f>IFERROR(VLOOKUP($A16,'2.0 Input│Historic Capex'!$A$13:$K$955,COLUMN(K16),FALSE),0)</f>
        <v>200000</v>
      </c>
      <c r="L16" s="34">
        <f t="shared" si="0"/>
        <v>300000</v>
      </c>
      <c r="M16" s="2"/>
      <c r="N16" s="62"/>
      <c r="O16" s="62"/>
      <c r="P16" s="62"/>
    </row>
    <row r="17" spans="1:16">
      <c r="A17" s="34">
        <f>'2.0 Input│Historic Capex'!A17</f>
        <v>5</v>
      </c>
      <c r="B17" s="23" t="str">
        <f>'2.0 Input│Historic Capex'!B17</f>
        <v>BCS Filter</v>
      </c>
      <c r="C17" s="8" t="str">
        <f>'2.0 Input│Historic Capex'!C17</f>
        <v>City Gates &amp; Field Regs</v>
      </c>
      <c r="D17" s="8" t="str">
        <f>'2.0 Input│Historic Capex'!D17</f>
        <v>Replacement</v>
      </c>
      <c r="G17" s="34">
        <f>IFERROR(VLOOKUP($A17,'2.0 Input│Historic Capex'!$A$13:$K$955,COLUMN(G17),FALSE),0)</f>
        <v>0</v>
      </c>
      <c r="H17" s="34">
        <f>IFERROR(VLOOKUP($A17,'2.0 Input│Historic Capex'!$A$13:$K$955,COLUMN(H17),FALSE),0)</f>
        <v>0</v>
      </c>
      <c r="I17" s="34">
        <f>IFERROR(VLOOKUP($A17,'2.0 Input│Historic Capex'!$A$13:$K$955,COLUMN(I17),FALSE),0)</f>
        <v>0</v>
      </c>
      <c r="J17" s="34">
        <f>IFERROR(VLOOKUP($A17,'2.0 Input│Historic Capex'!$A$13:$K$955,COLUMN(J17),FALSE),0)</f>
        <v>0</v>
      </c>
      <c r="K17" s="34">
        <f>IFERROR(VLOOKUP($A17,'2.0 Input│Historic Capex'!$A$13:$K$955,COLUMN(K17),FALSE),0)</f>
        <v>0</v>
      </c>
      <c r="L17" s="34">
        <f t="shared" si="0"/>
        <v>0</v>
      </c>
      <c r="M17" s="2"/>
      <c r="N17" s="62"/>
      <c r="O17" s="62"/>
      <c r="P17" s="62"/>
    </row>
    <row r="18" spans="1:16">
      <c r="A18" s="34">
        <f>'2.0 Input│Historic Capex'!A18</f>
        <v>6</v>
      </c>
      <c r="B18" s="23" t="str">
        <f>'2.0 Input│Historic Capex'!B18</f>
        <v xml:space="preserve">Iona CS - Inlet Pressure Reduction </v>
      </c>
      <c r="C18" s="8" t="str">
        <f>'2.0 Input│Historic Capex'!C18</f>
        <v>Compressors</v>
      </c>
      <c r="D18" s="8" t="str">
        <f>'2.0 Input│Historic Capex'!D18</f>
        <v>Replacement</v>
      </c>
      <c r="G18" s="34">
        <f>IFERROR(VLOOKUP($A18,'2.0 Input│Historic Capex'!$A$13:$K$955,COLUMN(G18),FALSE),0)</f>
        <v>104428.1</v>
      </c>
      <c r="H18" s="34">
        <f>IFERROR(VLOOKUP($A18,'2.0 Input│Historic Capex'!$A$13:$K$955,COLUMN(H18),FALSE),0)</f>
        <v>9056</v>
      </c>
      <c r="I18" s="34">
        <f>IFERROR(VLOOKUP($A18,'2.0 Input│Historic Capex'!$A$13:$K$955,COLUMN(I18),FALSE),0)</f>
        <v>0</v>
      </c>
      <c r="J18" s="34">
        <f>IFERROR(VLOOKUP($A18,'2.0 Input│Historic Capex'!$A$13:$K$955,COLUMN(J18),FALSE),0)</f>
        <v>0</v>
      </c>
      <c r="K18" s="34">
        <f>IFERROR(VLOOKUP($A18,'2.0 Input│Historic Capex'!$A$13:$K$955,COLUMN(K18),FALSE),0)</f>
        <v>0</v>
      </c>
      <c r="L18" s="34">
        <f t="shared" si="0"/>
        <v>113484.1</v>
      </c>
      <c r="M18" s="2"/>
      <c r="N18" s="62"/>
      <c r="O18" s="62"/>
      <c r="P18" s="62"/>
    </row>
    <row r="19" spans="1:16">
      <c r="A19" s="34">
        <f>'2.0 Input│Historic Capex'!A19</f>
        <v>7</v>
      </c>
      <c r="B19" s="23" t="str">
        <f>'2.0 Input│Historic Capex'!B19</f>
        <v>Iona CS Control system replacement</v>
      </c>
      <c r="C19" s="8" t="str">
        <f>'2.0 Input│Historic Capex'!C19</f>
        <v>Compressors</v>
      </c>
      <c r="D19" s="8" t="str">
        <f>'2.0 Input│Historic Capex'!D19</f>
        <v>Replacement</v>
      </c>
      <c r="G19" s="34">
        <f>IFERROR(VLOOKUP($A19,'2.0 Input│Historic Capex'!$A$13:$K$955,COLUMN(G19),FALSE),0)</f>
        <v>0</v>
      </c>
      <c r="H19" s="34">
        <f>IFERROR(VLOOKUP($A19,'2.0 Input│Historic Capex'!$A$13:$K$955,COLUMN(H19),FALSE),0)</f>
        <v>0</v>
      </c>
      <c r="I19" s="34">
        <f>IFERROR(VLOOKUP($A19,'2.0 Input│Historic Capex'!$A$13:$K$955,COLUMN(I19),FALSE),0)</f>
        <v>0</v>
      </c>
      <c r="J19" s="34">
        <f>IFERROR(VLOOKUP($A19,'2.0 Input│Historic Capex'!$A$13:$K$955,COLUMN(J19),FALSE),0)</f>
        <v>0</v>
      </c>
      <c r="K19" s="34">
        <f>IFERROR(VLOOKUP($A19,'2.0 Input│Historic Capex'!$A$13:$K$955,COLUMN(K19),FALSE),0)</f>
        <v>0</v>
      </c>
      <c r="L19" s="34">
        <f t="shared" si="0"/>
        <v>0</v>
      </c>
      <c r="M19" s="2"/>
      <c r="N19" s="62"/>
      <c r="O19" s="62"/>
      <c r="P19" s="62"/>
    </row>
    <row r="20" spans="1:16">
      <c r="A20" s="34">
        <f>'2.0 Input│Historic Capex'!A20</f>
        <v>8</v>
      </c>
      <c r="B20" s="23" t="str">
        <f>'2.0 Input│Historic Capex'!B20</f>
        <v>SCS Cooler Upgrade</v>
      </c>
      <c r="C20" s="8" t="str">
        <f>'2.0 Input│Historic Capex'!C20</f>
        <v>Compressors</v>
      </c>
      <c r="D20" s="8" t="str">
        <f>'2.0 Input│Historic Capex'!D20</f>
        <v>Replacement</v>
      </c>
      <c r="G20" s="34">
        <f>IFERROR(VLOOKUP($A20,'2.0 Input│Historic Capex'!$A$13:$K$955,COLUMN(G20),FALSE),0)</f>
        <v>0</v>
      </c>
      <c r="H20" s="34">
        <f>IFERROR(VLOOKUP($A20,'2.0 Input│Historic Capex'!$A$13:$K$955,COLUMN(H20),FALSE),0)</f>
        <v>0</v>
      </c>
      <c r="I20" s="34">
        <f>IFERROR(VLOOKUP($A20,'2.0 Input│Historic Capex'!$A$13:$K$955,COLUMN(I20),FALSE),0)</f>
        <v>0</v>
      </c>
      <c r="J20" s="34">
        <f>IFERROR(VLOOKUP($A20,'2.0 Input│Historic Capex'!$A$13:$K$955,COLUMN(J20),FALSE),0)</f>
        <v>0</v>
      </c>
      <c r="K20" s="34">
        <f>IFERROR(VLOOKUP($A20,'2.0 Input│Historic Capex'!$A$13:$K$955,COLUMN(K20),FALSE),0)</f>
        <v>0</v>
      </c>
      <c r="L20" s="34">
        <f t="shared" si="0"/>
        <v>0</v>
      </c>
      <c r="M20" s="2"/>
      <c r="N20" s="62"/>
      <c r="O20" s="62"/>
      <c r="P20" s="62"/>
    </row>
    <row r="21" spans="1:16">
      <c r="A21" s="34">
        <f>'2.0 Input│Historic Capex'!A21</f>
        <v>9</v>
      </c>
      <c r="B21" s="23" t="str">
        <f>'2.0 Input│Historic Capex'!B21</f>
        <v>BCS Emergency Lighting</v>
      </c>
      <c r="C21" s="8" t="str">
        <f>'2.0 Input│Historic Capex'!C21</f>
        <v>Other</v>
      </c>
      <c r="D21" s="8" t="str">
        <f>'2.0 Input│Historic Capex'!D21</f>
        <v>Replacement</v>
      </c>
      <c r="G21" s="34">
        <f>IFERROR(VLOOKUP($A21,'2.0 Input│Historic Capex'!$A$13:$K$955,COLUMN(G21),FALSE),0)</f>
        <v>61810.95</v>
      </c>
      <c r="H21" s="34">
        <f>IFERROR(VLOOKUP($A21,'2.0 Input│Historic Capex'!$A$13:$K$955,COLUMN(H21),FALSE),0)</f>
        <v>0</v>
      </c>
      <c r="I21" s="34">
        <f>IFERROR(VLOOKUP($A21,'2.0 Input│Historic Capex'!$A$13:$K$955,COLUMN(I21),FALSE),0)</f>
        <v>0</v>
      </c>
      <c r="J21" s="34">
        <f>IFERROR(VLOOKUP($A21,'2.0 Input│Historic Capex'!$A$13:$K$955,COLUMN(J21),FALSE),0)</f>
        <v>0</v>
      </c>
      <c r="K21" s="34">
        <f>IFERROR(VLOOKUP($A21,'2.0 Input│Historic Capex'!$A$13:$K$955,COLUMN(K21),FALSE),0)</f>
        <v>0</v>
      </c>
      <c r="L21" s="34">
        <f t="shared" si="0"/>
        <v>61810.95</v>
      </c>
    </row>
    <row r="22" spans="1:16">
      <c r="A22" s="34">
        <f>'2.0 Input│Historic Capex'!A22</f>
        <v>10</v>
      </c>
      <c r="B22" s="23" t="str">
        <f>'2.0 Input│Historic Capex'!B22</f>
        <v>GCS Emergency Lighting Upgrade</v>
      </c>
      <c r="C22" s="8" t="str">
        <f>'2.0 Input│Historic Capex'!C22</f>
        <v>Other</v>
      </c>
      <c r="D22" s="8" t="str">
        <f>'2.0 Input│Historic Capex'!D22</f>
        <v>Replacement</v>
      </c>
      <c r="G22" s="34">
        <f>IFERROR(VLOOKUP($A22,'2.0 Input│Historic Capex'!$A$13:$K$955,COLUMN(G22),FALSE),0)</f>
        <v>879.8</v>
      </c>
      <c r="H22" s="34">
        <f>IFERROR(VLOOKUP($A22,'2.0 Input│Historic Capex'!$A$13:$K$955,COLUMN(H22),FALSE),0)</f>
        <v>0</v>
      </c>
      <c r="I22" s="34">
        <f>IFERROR(VLOOKUP($A22,'2.0 Input│Historic Capex'!$A$13:$K$955,COLUMN(I22),FALSE),0)</f>
        <v>0</v>
      </c>
      <c r="J22" s="34">
        <f>IFERROR(VLOOKUP($A22,'2.0 Input│Historic Capex'!$A$13:$K$955,COLUMN(J22),FALSE),0)</f>
        <v>0</v>
      </c>
      <c r="K22" s="34">
        <f>IFERROR(VLOOKUP($A22,'2.0 Input│Historic Capex'!$A$13:$K$955,COLUMN(K22),FALSE),0)</f>
        <v>0</v>
      </c>
      <c r="L22" s="34">
        <f t="shared" si="0"/>
        <v>879.8</v>
      </c>
    </row>
    <row r="23" spans="1:16">
      <c r="A23" s="34">
        <f>'2.0 Input│Historic Capex'!A23</f>
        <v>11</v>
      </c>
      <c r="B23" s="23" t="str">
        <f>'2.0 Input│Historic Capex'!B23</f>
        <v>Wollert CS Emergency Lighting</v>
      </c>
      <c r="C23" s="8" t="str">
        <f>'2.0 Input│Historic Capex'!C23</f>
        <v>Other</v>
      </c>
      <c r="D23" s="8" t="str">
        <f>'2.0 Input│Historic Capex'!D23</f>
        <v>Replacement</v>
      </c>
      <c r="G23" s="34">
        <f>IFERROR(VLOOKUP($A23,'2.0 Input│Historic Capex'!$A$13:$K$955,COLUMN(G23),FALSE),0)</f>
        <v>0</v>
      </c>
      <c r="H23" s="34">
        <f>IFERROR(VLOOKUP($A23,'2.0 Input│Historic Capex'!$A$13:$K$955,COLUMN(H23),FALSE),0)</f>
        <v>111330.8</v>
      </c>
      <c r="I23" s="34">
        <f>IFERROR(VLOOKUP($A23,'2.0 Input│Historic Capex'!$A$13:$K$955,COLUMN(I23),FALSE),0)</f>
        <v>0</v>
      </c>
      <c r="J23" s="34">
        <f>IFERROR(VLOOKUP($A23,'2.0 Input│Historic Capex'!$A$13:$K$955,COLUMN(J23),FALSE),0)</f>
        <v>0</v>
      </c>
      <c r="K23" s="34">
        <f>IFERROR(VLOOKUP($A23,'2.0 Input│Historic Capex'!$A$13:$K$955,COLUMN(K23),FALSE),0)</f>
        <v>0</v>
      </c>
      <c r="L23" s="34">
        <f t="shared" si="0"/>
        <v>111330.8</v>
      </c>
    </row>
    <row r="24" spans="1:16">
      <c r="A24" s="34">
        <f>'2.0 Input│Historic Capex'!A24</f>
        <v>12</v>
      </c>
      <c r="B24" s="23" t="str">
        <f>'2.0 Input│Historic Capex'!B24</f>
        <v>Emergency - fully equipped caravan</v>
      </c>
      <c r="C24" s="8" t="str">
        <f>'2.0 Input│Historic Capex'!C24</f>
        <v>Other</v>
      </c>
      <c r="D24" s="8" t="str">
        <f>'2.0 Input│Historic Capex'!D24</f>
        <v>Replacement</v>
      </c>
      <c r="G24" s="34">
        <f>IFERROR(VLOOKUP($A24,'2.0 Input│Historic Capex'!$A$13:$K$955,COLUMN(G24),FALSE),0)</f>
        <v>0</v>
      </c>
      <c r="H24" s="34">
        <f>IFERROR(VLOOKUP($A24,'2.0 Input│Historic Capex'!$A$13:$K$955,COLUMN(H24),FALSE),0)</f>
        <v>0</v>
      </c>
      <c r="I24" s="34">
        <f>IFERROR(VLOOKUP($A24,'2.0 Input│Historic Capex'!$A$13:$K$955,COLUMN(I24),FALSE),0)</f>
        <v>0</v>
      </c>
      <c r="J24" s="34">
        <f>IFERROR(VLOOKUP($A24,'2.0 Input│Historic Capex'!$A$13:$K$955,COLUMN(J24),FALSE),0)</f>
        <v>0</v>
      </c>
      <c r="K24" s="34">
        <f>IFERROR(VLOOKUP($A24,'2.0 Input│Historic Capex'!$A$13:$K$955,COLUMN(K24),FALSE),0)</f>
        <v>0</v>
      </c>
      <c r="L24" s="34">
        <f t="shared" si="0"/>
        <v>0</v>
      </c>
    </row>
    <row r="25" spans="1:16">
      <c r="A25" s="34">
        <f>'2.0 Input│Historic Capex'!A25</f>
        <v>13</v>
      </c>
      <c r="B25" s="23" t="str">
        <f>'2.0 Input│Historic Capex'!B25</f>
        <v>Emergency - Gas blowdown and flaring sytem</v>
      </c>
      <c r="C25" s="8" t="str">
        <f>'2.0 Input│Historic Capex'!C25</f>
        <v>Other</v>
      </c>
      <c r="D25" s="8" t="str">
        <f>'2.0 Input│Historic Capex'!D25</f>
        <v>Replacement</v>
      </c>
      <c r="G25" s="34">
        <f>IFERROR(VLOOKUP($A25,'2.0 Input│Historic Capex'!$A$13:$K$955,COLUMN(G25),FALSE),0)</f>
        <v>0</v>
      </c>
      <c r="H25" s="34">
        <f>IFERROR(VLOOKUP($A25,'2.0 Input│Historic Capex'!$A$13:$K$955,COLUMN(H25),FALSE),0)</f>
        <v>0</v>
      </c>
      <c r="I25" s="34">
        <f>IFERROR(VLOOKUP($A25,'2.0 Input│Historic Capex'!$A$13:$K$955,COLUMN(I25),FALSE),0)</f>
        <v>0</v>
      </c>
      <c r="J25" s="34">
        <f>IFERROR(VLOOKUP($A25,'2.0 Input│Historic Capex'!$A$13:$K$955,COLUMN(J25),FALSE),0)</f>
        <v>0</v>
      </c>
      <c r="K25" s="34">
        <f>IFERROR(VLOOKUP($A25,'2.0 Input│Historic Capex'!$A$13:$K$955,COLUMN(K25),FALSE),0)</f>
        <v>0</v>
      </c>
      <c r="L25" s="34">
        <f t="shared" si="0"/>
        <v>0</v>
      </c>
    </row>
    <row r="26" spans="1:16">
      <c r="A26" s="34">
        <f>'2.0 Input│Historic Capex'!A26</f>
        <v>14</v>
      </c>
      <c r="B26" s="23" t="str">
        <f>'2.0 Input│Historic Capex'!B26</f>
        <v>Emergency - refurbish and re-testing of pipes</v>
      </c>
      <c r="C26" s="8" t="str">
        <f>'2.0 Input│Historic Capex'!C26</f>
        <v>Other</v>
      </c>
      <c r="D26" s="8" t="str">
        <f>'2.0 Input│Historic Capex'!D26</f>
        <v>Replacement</v>
      </c>
      <c r="G26" s="34">
        <f>IFERROR(VLOOKUP($A26,'2.0 Input│Historic Capex'!$A$13:$K$955,COLUMN(G26),FALSE),0)</f>
        <v>0</v>
      </c>
      <c r="H26" s="34">
        <f>IFERROR(VLOOKUP($A26,'2.0 Input│Historic Capex'!$A$13:$K$955,COLUMN(H26),FALSE),0)</f>
        <v>40300</v>
      </c>
      <c r="I26" s="34">
        <f>IFERROR(VLOOKUP($A26,'2.0 Input│Historic Capex'!$A$13:$K$955,COLUMN(I26),FALSE),0)</f>
        <v>0</v>
      </c>
      <c r="J26" s="34">
        <f>IFERROR(VLOOKUP($A26,'2.0 Input│Historic Capex'!$A$13:$K$955,COLUMN(J26),FALSE),0)</f>
        <v>0</v>
      </c>
      <c r="K26" s="34">
        <f>IFERROR(VLOOKUP($A26,'2.0 Input│Historic Capex'!$A$13:$K$955,COLUMN(K26),FALSE),0)</f>
        <v>0</v>
      </c>
      <c r="L26" s="34">
        <f t="shared" si="0"/>
        <v>40300</v>
      </c>
    </row>
    <row r="27" spans="1:16">
      <c r="A27" s="34">
        <f>'2.0 Input│Historic Capex'!A27</f>
        <v>15</v>
      </c>
      <c r="B27" s="23" t="str">
        <f>'2.0 Input│Historic Capex'!B27</f>
        <v>Emergency - SMR radio upgrade</v>
      </c>
      <c r="C27" s="8" t="str">
        <f>'2.0 Input│Historic Capex'!C27</f>
        <v>Other</v>
      </c>
      <c r="D27" s="8" t="str">
        <f>'2.0 Input│Historic Capex'!D27</f>
        <v>Replacement</v>
      </c>
      <c r="G27" s="34">
        <f>IFERROR(VLOOKUP($A27,'2.0 Input│Historic Capex'!$A$13:$K$955,COLUMN(G27),FALSE),0)</f>
        <v>0</v>
      </c>
      <c r="H27" s="34">
        <f>IFERROR(VLOOKUP($A27,'2.0 Input│Historic Capex'!$A$13:$K$955,COLUMN(H27),FALSE),0)</f>
        <v>0</v>
      </c>
      <c r="I27" s="34">
        <f>IFERROR(VLOOKUP($A27,'2.0 Input│Historic Capex'!$A$13:$K$955,COLUMN(I27),FALSE),0)</f>
        <v>0</v>
      </c>
      <c r="J27" s="34">
        <f>IFERROR(VLOOKUP($A27,'2.0 Input│Historic Capex'!$A$13:$K$955,COLUMN(J27),FALSE),0)</f>
        <v>0</v>
      </c>
      <c r="K27" s="34">
        <f>IFERROR(VLOOKUP($A27,'2.0 Input│Historic Capex'!$A$13:$K$955,COLUMN(K27),FALSE),0)</f>
        <v>0</v>
      </c>
      <c r="L27" s="34">
        <f t="shared" si="0"/>
        <v>0</v>
      </c>
    </row>
    <row r="28" spans="1:16">
      <c r="A28" s="34">
        <f>'2.0 Input│Historic Capex'!A28</f>
        <v>16</v>
      </c>
      <c r="B28" s="23" t="str">
        <f>'2.0 Input│Historic Capex'!B28</f>
        <v>Emergency BA escape sets</v>
      </c>
      <c r="C28" s="8" t="str">
        <f>'2.0 Input│Historic Capex'!C28</f>
        <v>Other</v>
      </c>
      <c r="D28" s="8" t="str">
        <f>'2.0 Input│Historic Capex'!D28</f>
        <v>Replacement</v>
      </c>
      <c r="G28" s="34">
        <f>IFERROR(VLOOKUP($A28,'2.0 Input│Historic Capex'!$A$13:$K$955,COLUMN(G28),FALSE),0)</f>
        <v>0</v>
      </c>
      <c r="H28" s="34">
        <f>IFERROR(VLOOKUP($A28,'2.0 Input│Historic Capex'!$A$13:$K$955,COLUMN(H28),FALSE),0)</f>
        <v>0</v>
      </c>
      <c r="I28" s="34">
        <f>IFERROR(VLOOKUP($A28,'2.0 Input│Historic Capex'!$A$13:$K$955,COLUMN(I28),FALSE),0)</f>
        <v>0</v>
      </c>
      <c r="J28" s="34">
        <f>IFERROR(VLOOKUP($A28,'2.0 Input│Historic Capex'!$A$13:$K$955,COLUMN(J28),FALSE),0)</f>
        <v>0</v>
      </c>
      <c r="K28" s="34">
        <f>IFERROR(VLOOKUP($A28,'2.0 Input│Historic Capex'!$A$13:$K$955,COLUMN(K28),FALSE),0)</f>
        <v>0</v>
      </c>
      <c r="L28" s="34">
        <f t="shared" si="0"/>
        <v>0</v>
      </c>
    </row>
    <row r="29" spans="1:16">
      <c r="A29" s="34">
        <f>'2.0 Input│Historic Capex'!A29</f>
        <v>17</v>
      </c>
      <c r="B29" s="23" t="str">
        <f>'2.0 Input│Historic Capex'!B29</f>
        <v>Emergency diesel fuel storage</v>
      </c>
      <c r="C29" s="8" t="str">
        <f>'2.0 Input│Historic Capex'!C29</f>
        <v>Other</v>
      </c>
      <c r="D29" s="8" t="str">
        <f>'2.0 Input│Historic Capex'!D29</f>
        <v>Replacement</v>
      </c>
      <c r="G29" s="34">
        <f>IFERROR(VLOOKUP($A29,'2.0 Input│Historic Capex'!$A$13:$K$955,COLUMN(G29),FALSE),0)</f>
        <v>0</v>
      </c>
      <c r="H29" s="34">
        <f>IFERROR(VLOOKUP($A29,'2.0 Input│Historic Capex'!$A$13:$K$955,COLUMN(H29),FALSE),0)</f>
        <v>0</v>
      </c>
      <c r="I29" s="34">
        <f>IFERROR(VLOOKUP($A29,'2.0 Input│Historic Capex'!$A$13:$K$955,COLUMN(I29),FALSE),0)</f>
        <v>0</v>
      </c>
      <c r="J29" s="34">
        <f>IFERROR(VLOOKUP($A29,'2.0 Input│Historic Capex'!$A$13:$K$955,COLUMN(J29),FALSE),0)</f>
        <v>0</v>
      </c>
      <c r="K29" s="34">
        <f>IFERROR(VLOOKUP($A29,'2.0 Input│Historic Capex'!$A$13:$K$955,COLUMN(K29),FALSE),0)</f>
        <v>0</v>
      </c>
      <c r="L29" s="34">
        <f t="shared" si="0"/>
        <v>0</v>
      </c>
    </row>
    <row r="30" spans="1:16">
      <c r="A30" s="34">
        <f>'2.0 Input│Historic Capex'!A30</f>
        <v>18</v>
      </c>
      <c r="B30" s="23" t="str">
        <f>'2.0 Input│Historic Capex'!B30</f>
        <v>Emergency Plidco fittings - Sleeve vent</v>
      </c>
      <c r="C30" s="8" t="str">
        <f>'2.0 Input│Historic Capex'!C30</f>
        <v>Pipelines</v>
      </c>
      <c r="D30" s="8" t="str">
        <f>'2.0 Input│Historic Capex'!D30</f>
        <v>Replacement</v>
      </c>
      <c r="G30" s="34">
        <f>IFERROR(VLOOKUP($A30,'2.0 Input│Historic Capex'!$A$13:$K$955,COLUMN(G30),FALSE),0)</f>
        <v>0</v>
      </c>
      <c r="H30" s="34">
        <f>IFERROR(VLOOKUP($A30,'2.0 Input│Historic Capex'!$A$13:$K$955,COLUMN(H30),FALSE),0)</f>
        <v>0</v>
      </c>
      <c r="I30" s="34">
        <f>IFERROR(VLOOKUP($A30,'2.0 Input│Historic Capex'!$A$13:$K$955,COLUMN(I30),FALSE),0)</f>
        <v>0</v>
      </c>
      <c r="J30" s="34">
        <f>IFERROR(VLOOKUP($A30,'2.0 Input│Historic Capex'!$A$13:$K$955,COLUMN(J30),FALSE),0)</f>
        <v>0</v>
      </c>
      <c r="K30" s="34">
        <f>IFERROR(VLOOKUP($A30,'2.0 Input│Historic Capex'!$A$13:$K$955,COLUMN(K30),FALSE),0)</f>
        <v>70000</v>
      </c>
      <c r="L30" s="34">
        <f t="shared" si="0"/>
        <v>70000</v>
      </c>
    </row>
    <row r="31" spans="1:16">
      <c r="A31" s="34">
        <f>'2.0 Input│Historic Capex'!A31</f>
        <v>19</v>
      </c>
      <c r="B31" s="23" t="str">
        <f>'2.0 Input│Historic Capex'!B31</f>
        <v>Emergency Response Equipment</v>
      </c>
      <c r="C31" s="8" t="str">
        <f>'2.0 Input│Historic Capex'!C31</f>
        <v>Other</v>
      </c>
      <c r="D31" s="8" t="str">
        <f>'2.0 Input│Historic Capex'!D31</f>
        <v>Replacement</v>
      </c>
      <c r="G31" s="34">
        <f>IFERROR(VLOOKUP($A31,'2.0 Input│Historic Capex'!$A$13:$K$955,COLUMN(G31),FALSE),0)</f>
        <v>0</v>
      </c>
      <c r="H31" s="34">
        <f>IFERROR(VLOOKUP($A31,'2.0 Input│Historic Capex'!$A$13:$K$955,COLUMN(H31),FALSE),0)</f>
        <v>14416.72</v>
      </c>
      <c r="I31" s="34">
        <f>IFERROR(VLOOKUP($A31,'2.0 Input│Historic Capex'!$A$13:$K$955,COLUMN(I31),FALSE),0)</f>
        <v>38911</v>
      </c>
      <c r="J31" s="34">
        <f>IFERROR(VLOOKUP($A31,'2.0 Input│Historic Capex'!$A$13:$K$955,COLUMN(J31),FALSE),0)</f>
        <v>30323.599999999999</v>
      </c>
      <c r="K31" s="34">
        <f>IFERROR(VLOOKUP($A31,'2.0 Input│Historic Capex'!$A$13:$K$955,COLUMN(K31),FALSE),0)</f>
        <v>0</v>
      </c>
      <c r="L31" s="34">
        <f t="shared" si="0"/>
        <v>83651.320000000007</v>
      </c>
    </row>
    <row r="32" spans="1:16">
      <c r="A32" s="34">
        <f>'2.0 Input│Historic Capex'!A32</f>
        <v>20</v>
      </c>
      <c r="B32" s="23" t="str">
        <f>'2.0 Input│Historic Capex'!B32</f>
        <v>Emergency Spark Proof tools</v>
      </c>
      <c r="C32" s="8" t="str">
        <f>'2.0 Input│Historic Capex'!C32</f>
        <v>Other</v>
      </c>
      <c r="D32" s="8" t="str">
        <f>'2.0 Input│Historic Capex'!D32</f>
        <v>Replacement</v>
      </c>
      <c r="G32" s="34">
        <f>IFERROR(VLOOKUP($A32,'2.0 Input│Historic Capex'!$A$13:$K$955,COLUMN(G32),FALSE),0)</f>
        <v>0</v>
      </c>
      <c r="H32" s="34">
        <f>IFERROR(VLOOKUP($A32,'2.0 Input│Historic Capex'!$A$13:$K$955,COLUMN(H32),FALSE),0)</f>
        <v>0</v>
      </c>
      <c r="I32" s="34">
        <f>IFERROR(VLOOKUP($A32,'2.0 Input│Historic Capex'!$A$13:$K$955,COLUMN(I32),FALSE),0)</f>
        <v>0</v>
      </c>
      <c r="J32" s="34">
        <f>IFERROR(VLOOKUP($A32,'2.0 Input│Historic Capex'!$A$13:$K$955,COLUMN(J32),FALSE),0)</f>
        <v>0</v>
      </c>
      <c r="K32" s="34">
        <f>IFERROR(VLOOKUP($A32,'2.0 Input│Historic Capex'!$A$13:$K$955,COLUMN(K32),FALSE),0)</f>
        <v>20000</v>
      </c>
      <c r="L32" s="34">
        <f t="shared" si="0"/>
        <v>20000</v>
      </c>
    </row>
    <row r="33" spans="1:12">
      <c r="A33" s="34">
        <f>'2.0 Input│Historic Capex'!A33</f>
        <v>21</v>
      </c>
      <c r="B33" s="23" t="str">
        <f>'2.0 Input│Historic Capex'!B33</f>
        <v>Purchase and replacement of emergency fittings and Equipment</v>
      </c>
      <c r="C33" s="8" t="str">
        <f>'2.0 Input│Historic Capex'!C33</f>
        <v>Other</v>
      </c>
      <c r="D33" s="8" t="str">
        <f>'2.0 Input│Historic Capex'!D33</f>
        <v>Replacement</v>
      </c>
      <c r="G33" s="34">
        <f>IFERROR(VLOOKUP($A33,'2.0 Input│Historic Capex'!$A$13:$K$955,COLUMN(G33),FALSE),0)</f>
        <v>59521.63</v>
      </c>
      <c r="H33" s="34">
        <f>IFERROR(VLOOKUP($A33,'2.0 Input│Historic Capex'!$A$13:$K$955,COLUMN(H33),FALSE),0)</f>
        <v>173679.9</v>
      </c>
      <c r="I33" s="34">
        <f>IFERROR(VLOOKUP($A33,'2.0 Input│Historic Capex'!$A$13:$K$955,COLUMN(I33),FALSE),0)</f>
        <v>0</v>
      </c>
      <c r="J33" s="34">
        <f>IFERROR(VLOOKUP($A33,'2.0 Input│Historic Capex'!$A$13:$K$955,COLUMN(J33),FALSE),0)</f>
        <v>0</v>
      </c>
      <c r="K33" s="34">
        <f>IFERROR(VLOOKUP($A33,'2.0 Input│Historic Capex'!$A$13:$K$955,COLUMN(K33),FALSE),0)</f>
        <v>0</v>
      </c>
      <c r="L33" s="34">
        <f t="shared" si="0"/>
        <v>233201.53</v>
      </c>
    </row>
    <row r="34" spans="1:12">
      <c r="A34" s="34">
        <f>'2.0 Input│Historic Capex'!A34</f>
        <v>22</v>
      </c>
      <c r="B34" s="23" t="str">
        <f>'2.0 Input│Historic Capex'!B34</f>
        <v>Facilities Communication Systems Upgrade</v>
      </c>
      <c r="C34" s="8" t="str">
        <f>'2.0 Input│Historic Capex'!C34</f>
        <v>Other</v>
      </c>
      <c r="D34" s="8" t="str">
        <f>'2.0 Input│Historic Capex'!D34</f>
        <v>Replacement</v>
      </c>
      <c r="G34" s="34">
        <f>IFERROR(VLOOKUP($A34,'2.0 Input│Historic Capex'!$A$13:$K$955,COLUMN(G34),FALSE),0)</f>
        <v>0</v>
      </c>
      <c r="H34" s="34">
        <f>IFERROR(VLOOKUP($A34,'2.0 Input│Historic Capex'!$A$13:$K$955,COLUMN(H34),FALSE),0)</f>
        <v>16081.25</v>
      </c>
      <c r="I34" s="34">
        <f>IFERROR(VLOOKUP($A34,'2.0 Input│Historic Capex'!$A$13:$K$955,COLUMN(I34),FALSE),0)</f>
        <v>0</v>
      </c>
      <c r="J34" s="34">
        <f>IFERROR(VLOOKUP($A34,'2.0 Input│Historic Capex'!$A$13:$K$955,COLUMN(J34),FALSE),0)</f>
        <v>0</v>
      </c>
      <c r="K34" s="34">
        <f>IFERROR(VLOOKUP($A34,'2.0 Input│Historic Capex'!$A$13:$K$955,COLUMN(K34),FALSE),0)</f>
        <v>0</v>
      </c>
      <c r="L34" s="34">
        <f t="shared" si="0"/>
        <v>16081.25</v>
      </c>
    </row>
    <row r="35" spans="1:12">
      <c r="A35" s="34">
        <f>'2.0 Input│Historic Capex'!A35</f>
        <v>23</v>
      </c>
      <c r="B35" s="23" t="str">
        <f>'2.0 Input│Historic Capex'!B35</f>
        <v>GCS Station Valve Upgrade</v>
      </c>
      <c r="C35" s="8" t="str">
        <f>'2.0 Input│Historic Capex'!C35</f>
        <v>Compressors</v>
      </c>
      <c r="D35" s="8" t="str">
        <f>'2.0 Input│Historic Capex'!D35</f>
        <v>Replacement</v>
      </c>
      <c r="G35" s="34">
        <f>IFERROR(VLOOKUP($A35,'2.0 Input│Historic Capex'!$A$13:$K$955,COLUMN(G35),FALSE),0)</f>
        <v>922.2</v>
      </c>
      <c r="H35" s="34">
        <f>IFERROR(VLOOKUP($A35,'2.0 Input│Historic Capex'!$A$13:$K$955,COLUMN(H35),FALSE),0)</f>
        <v>94508.09</v>
      </c>
      <c r="I35" s="34">
        <f>IFERROR(VLOOKUP($A35,'2.0 Input│Historic Capex'!$A$13:$K$955,COLUMN(I35),FALSE),0)</f>
        <v>0</v>
      </c>
      <c r="J35" s="34">
        <f>IFERROR(VLOOKUP($A35,'2.0 Input│Historic Capex'!$A$13:$K$955,COLUMN(J35),FALSE),0)</f>
        <v>0</v>
      </c>
      <c r="K35" s="34">
        <f>IFERROR(VLOOKUP($A35,'2.0 Input│Historic Capex'!$A$13:$K$955,COLUMN(K35),FALSE),0)</f>
        <v>0</v>
      </c>
      <c r="L35" s="34">
        <f t="shared" si="0"/>
        <v>95430.29</v>
      </c>
    </row>
    <row r="36" spans="1:12">
      <c r="A36" s="34">
        <f>'2.0 Input│Historic Capex'!A36</f>
        <v>24</v>
      </c>
      <c r="B36" s="23" t="str">
        <f>'2.0 Input│Historic Capex'!B36</f>
        <v>GCS Unit 3 Turbine Overhaul</v>
      </c>
      <c r="C36" s="8" t="str">
        <f>'2.0 Input│Historic Capex'!C36</f>
        <v>Compressors</v>
      </c>
      <c r="D36" s="8" t="str">
        <f>'2.0 Input│Historic Capex'!D36</f>
        <v>Replacement</v>
      </c>
      <c r="G36" s="34">
        <f>IFERROR(VLOOKUP($A36,'2.0 Input│Historic Capex'!$A$13:$K$955,COLUMN(G36),FALSE),0)</f>
        <v>0</v>
      </c>
      <c r="H36" s="34">
        <f>IFERROR(VLOOKUP($A36,'2.0 Input│Historic Capex'!$A$13:$K$955,COLUMN(H36),FALSE),0)</f>
        <v>0</v>
      </c>
      <c r="I36" s="34">
        <f>IFERROR(VLOOKUP($A36,'2.0 Input│Historic Capex'!$A$13:$K$955,COLUMN(I36),FALSE),0)</f>
        <v>0</v>
      </c>
      <c r="J36" s="34">
        <f>IFERROR(VLOOKUP($A36,'2.0 Input│Historic Capex'!$A$13:$K$955,COLUMN(J36),FALSE),0)</f>
        <v>0</v>
      </c>
      <c r="K36" s="34">
        <f>IFERROR(VLOOKUP($A36,'2.0 Input│Historic Capex'!$A$13:$K$955,COLUMN(K36),FALSE),0)</f>
        <v>0</v>
      </c>
      <c r="L36" s="34">
        <f t="shared" si="0"/>
        <v>0</v>
      </c>
    </row>
    <row r="37" spans="1:12">
      <c r="A37" s="34">
        <f>'2.0 Input│Historic Capex'!A37</f>
        <v>25</v>
      </c>
      <c r="B37" s="23" t="str">
        <f>'2.0 Input│Historic Capex'!B37</f>
        <v>SMS - Compressor station vents-Various</v>
      </c>
      <c r="C37" s="8" t="str">
        <f>'2.0 Input│Historic Capex'!C37</f>
        <v>Compressors</v>
      </c>
      <c r="D37" s="8" t="str">
        <f>'2.0 Input│Historic Capex'!D37</f>
        <v>Replacement</v>
      </c>
      <c r="G37" s="34">
        <f>IFERROR(VLOOKUP($A37,'2.0 Input│Historic Capex'!$A$13:$K$955,COLUMN(G37),FALSE),0)</f>
        <v>0</v>
      </c>
      <c r="H37" s="34">
        <f>IFERROR(VLOOKUP($A37,'2.0 Input│Historic Capex'!$A$13:$K$955,COLUMN(H37),FALSE),0)</f>
        <v>0</v>
      </c>
      <c r="I37" s="34">
        <f>IFERROR(VLOOKUP($A37,'2.0 Input│Historic Capex'!$A$13:$K$955,COLUMN(I37),FALSE),0)</f>
        <v>0</v>
      </c>
      <c r="J37" s="34">
        <f>IFERROR(VLOOKUP($A37,'2.0 Input│Historic Capex'!$A$13:$K$955,COLUMN(J37),FALSE),0)</f>
        <v>0</v>
      </c>
      <c r="K37" s="34">
        <f>IFERROR(VLOOKUP($A37,'2.0 Input│Historic Capex'!$A$13:$K$955,COLUMN(K37),FALSE),0)</f>
        <v>0</v>
      </c>
      <c r="L37" s="34">
        <f t="shared" si="0"/>
        <v>0</v>
      </c>
    </row>
    <row r="38" spans="1:12">
      <c r="A38" s="34">
        <f>'2.0 Input│Historic Capex'!A38</f>
        <v>26</v>
      </c>
      <c r="B38" s="23" t="str">
        <f>'2.0 Input│Historic Capex'!B38</f>
        <v>AS 2885 Design Life reviews of Facilities&amp;Pipelines</v>
      </c>
      <c r="C38" s="8" t="str">
        <f>'2.0 Input│Historic Capex'!C38</f>
        <v>City Gates &amp; Field Regs</v>
      </c>
      <c r="D38" s="8" t="str">
        <f>'2.0 Input│Historic Capex'!D38</f>
        <v>Replacement</v>
      </c>
      <c r="G38" s="34">
        <f>IFERROR(VLOOKUP($A38,'2.0 Input│Historic Capex'!$A$13:$K$955,COLUMN(G38),FALSE),0)</f>
        <v>890.75</v>
      </c>
      <c r="H38" s="34">
        <f>IFERROR(VLOOKUP($A38,'2.0 Input│Historic Capex'!$A$13:$K$955,COLUMN(H38),FALSE),0)</f>
        <v>142234.07</v>
      </c>
      <c r="I38" s="34">
        <f>IFERROR(VLOOKUP($A38,'2.0 Input│Historic Capex'!$A$13:$K$955,COLUMN(I38),FALSE),0)</f>
        <v>54126.05</v>
      </c>
      <c r="J38" s="34">
        <f>IFERROR(VLOOKUP($A38,'2.0 Input│Historic Capex'!$A$13:$K$955,COLUMN(J38),FALSE),0)</f>
        <v>63973.919999999998</v>
      </c>
      <c r="K38" s="34">
        <f>IFERROR(VLOOKUP($A38,'2.0 Input│Historic Capex'!$A$13:$K$955,COLUMN(K38),FALSE),0)</f>
        <v>50000</v>
      </c>
      <c r="L38" s="34">
        <f t="shared" si="0"/>
        <v>311224.78999999998</v>
      </c>
    </row>
    <row r="39" spans="1:12">
      <c r="A39" s="34">
        <f>'2.0 Input│Historic Capex'!A39</f>
        <v>27</v>
      </c>
      <c r="B39" s="23" t="str">
        <f>'2.0 Input│Historic Capex'!B39</f>
        <v>BCG Un-regulated Bypass Upgrade</v>
      </c>
      <c r="C39" s="8" t="str">
        <f>'2.0 Input│Historic Capex'!C39</f>
        <v>City Gates &amp; Field Regs</v>
      </c>
      <c r="D39" s="8" t="str">
        <f>'2.0 Input│Historic Capex'!D39</f>
        <v>Replacement</v>
      </c>
      <c r="G39" s="34">
        <f>IFERROR(VLOOKUP($A39,'2.0 Input│Historic Capex'!$A$13:$K$955,COLUMN(G39),FALSE),0)</f>
        <v>0</v>
      </c>
      <c r="H39" s="34">
        <f>IFERROR(VLOOKUP($A39,'2.0 Input│Historic Capex'!$A$13:$K$955,COLUMN(H39),FALSE),0)</f>
        <v>0</v>
      </c>
      <c r="I39" s="34">
        <f>IFERROR(VLOOKUP($A39,'2.0 Input│Historic Capex'!$A$13:$K$955,COLUMN(I39),FALSE),0)</f>
        <v>0</v>
      </c>
      <c r="J39" s="34">
        <f>IFERROR(VLOOKUP($A39,'2.0 Input│Historic Capex'!$A$13:$K$955,COLUMN(J39),FALSE),0)</f>
        <v>0</v>
      </c>
      <c r="K39" s="34">
        <f>IFERROR(VLOOKUP($A39,'2.0 Input│Historic Capex'!$A$13:$K$955,COLUMN(K39),FALSE),0)</f>
        <v>0</v>
      </c>
      <c r="L39" s="34">
        <f t="shared" si="0"/>
        <v>0</v>
      </c>
    </row>
    <row r="40" spans="1:12">
      <c r="A40" s="34">
        <f>'2.0 Input│Historic Capex'!A40</f>
        <v>28</v>
      </c>
      <c r="B40" s="23" t="str">
        <f>'2.0 Input│Historic Capex'!B40</f>
        <v>Dandenong CG gas heater</v>
      </c>
      <c r="C40" s="8" t="str">
        <f>'2.0 Input│Historic Capex'!C40</f>
        <v>City Gates &amp; Field Regs</v>
      </c>
      <c r="D40" s="8" t="str">
        <f>'2.0 Input│Historic Capex'!D40</f>
        <v>Replacement</v>
      </c>
      <c r="G40" s="34">
        <f>IFERROR(VLOOKUP($A40,'2.0 Input│Historic Capex'!$A$13:$K$955,COLUMN(G40),FALSE),0)</f>
        <v>0</v>
      </c>
      <c r="H40" s="34">
        <f>IFERROR(VLOOKUP($A40,'2.0 Input│Historic Capex'!$A$13:$K$955,COLUMN(H40),FALSE),0)</f>
        <v>0</v>
      </c>
      <c r="I40" s="34">
        <f>IFERROR(VLOOKUP($A40,'2.0 Input│Historic Capex'!$A$13:$K$955,COLUMN(I40),FALSE),0)</f>
        <v>0</v>
      </c>
      <c r="J40" s="34">
        <f>IFERROR(VLOOKUP($A40,'2.0 Input│Historic Capex'!$A$13:$K$955,COLUMN(J40),FALSE),0)</f>
        <v>0</v>
      </c>
      <c r="K40" s="34">
        <f>IFERROR(VLOOKUP($A40,'2.0 Input│Historic Capex'!$A$13:$K$955,COLUMN(K40),FALSE),0)</f>
        <v>0</v>
      </c>
      <c r="L40" s="34">
        <f t="shared" si="0"/>
        <v>0</v>
      </c>
    </row>
    <row r="41" spans="1:12">
      <c r="A41" s="34">
        <f>'2.0 Input│Historic Capex'!A41</f>
        <v>29</v>
      </c>
      <c r="B41" s="23" t="str">
        <f>'2.0 Input│Historic Capex'!B41</f>
        <v xml:space="preserve">Hazardous Area Rectification </v>
      </c>
      <c r="C41" s="8" t="str">
        <f>'2.0 Input│Historic Capex'!C41</f>
        <v>City Gates &amp; Field Regs</v>
      </c>
      <c r="D41" s="8" t="str">
        <f>'2.0 Input│Historic Capex'!D41</f>
        <v>Replacement</v>
      </c>
      <c r="G41" s="34">
        <f>IFERROR(VLOOKUP($A41,'2.0 Input│Historic Capex'!$A$13:$K$955,COLUMN(G41),FALSE),0)</f>
        <v>10313.6</v>
      </c>
      <c r="H41" s="34">
        <f>IFERROR(VLOOKUP($A41,'2.0 Input│Historic Capex'!$A$13:$K$955,COLUMN(H41),FALSE),0)</f>
        <v>32182.300000000003</v>
      </c>
      <c r="I41" s="34">
        <f>IFERROR(VLOOKUP($A41,'2.0 Input│Historic Capex'!$A$13:$K$955,COLUMN(I41),FALSE),0)</f>
        <v>134741.20000000001</v>
      </c>
      <c r="J41" s="34">
        <f>IFERROR(VLOOKUP($A41,'2.0 Input│Historic Capex'!$A$13:$K$955,COLUMN(J41),FALSE),0)</f>
        <v>162983.16</v>
      </c>
      <c r="K41" s="34">
        <f>IFERROR(VLOOKUP($A41,'2.0 Input│Historic Capex'!$A$13:$K$955,COLUMN(K41),FALSE),0)</f>
        <v>100000</v>
      </c>
      <c r="L41" s="34">
        <f t="shared" si="0"/>
        <v>440220.26</v>
      </c>
    </row>
    <row r="42" spans="1:12">
      <c r="A42" s="34">
        <f>'2.0 Input│Historic Capex'!A42</f>
        <v>30</v>
      </c>
      <c r="B42" s="23" t="str">
        <f>'2.0 Input│Historic Capex'!B42</f>
        <v xml:space="preserve">Hazardous Areas Review </v>
      </c>
      <c r="C42" s="8" t="str">
        <f>'2.0 Input│Historic Capex'!C42</f>
        <v>City Gates &amp; Field Regs</v>
      </c>
      <c r="D42" s="8" t="str">
        <f>'2.0 Input│Historic Capex'!D42</f>
        <v>Replacement</v>
      </c>
      <c r="G42" s="34">
        <f>IFERROR(VLOOKUP($A42,'2.0 Input│Historic Capex'!$A$13:$K$955,COLUMN(G42),FALSE),0)</f>
        <v>34062.33</v>
      </c>
      <c r="H42" s="34">
        <f>IFERROR(VLOOKUP($A42,'2.0 Input│Historic Capex'!$A$13:$K$955,COLUMN(H42),FALSE),0)</f>
        <v>0</v>
      </c>
      <c r="I42" s="34">
        <f>IFERROR(VLOOKUP($A42,'2.0 Input│Historic Capex'!$A$13:$K$955,COLUMN(I42),FALSE),0)</f>
        <v>0</v>
      </c>
      <c r="J42" s="34">
        <f>IFERROR(VLOOKUP($A42,'2.0 Input│Historic Capex'!$A$13:$K$955,COLUMN(J42),FALSE),0)</f>
        <v>0</v>
      </c>
      <c r="K42" s="34">
        <f>IFERROR(VLOOKUP($A42,'2.0 Input│Historic Capex'!$A$13:$K$955,COLUMN(K42),FALSE),0)</f>
        <v>0</v>
      </c>
      <c r="L42" s="34">
        <f t="shared" si="0"/>
        <v>34062.33</v>
      </c>
    </row>
    <row r="43" spans="1:12">
      <c r="A43" s="34">
        <f>'2.0 Input│Historic Capex'!A43</f>
        <v>31</v>
      </c>
      <c r="B43" s="23" t="str">
        <f>'2.0 Input│Historic Capex'!B43</f>
        <v>Heater upgrade - Laverton North CG</v>
      </c>
      <c r="C43" s="8" t="str">
        <f>'2.0 Input│Historic Capex'!C43</f>
        <v>City Gates &amp; Field Regs</v>
      </c>
      <c r="D43" s="8" t="str">
        <f>'2.0 Input│Historic Capex'!D43</f>
        <v>Replacement</v>
      </c>
      <c r="G43" s="34">
        <f>IFERROR(VLOOKUP($A43,'2.0 Input│Historic Capex'!$A$13:$K$955,COLUMN(G43),FALSE),0)</f>
        <v>5671</v>
      </c>
      <c r="H43" s="34">
        <f>IFERROR(VLOOKUP($A43,'2.0 Input│Historic Capex'!$A$13:$K$955,COLUMN(H43),FALSE),0)</f>
        <v>0</v>
      </c>
      <c r="I43" s="34">
        <f>IFERROR(VLOOKUP($A43,'2.0 Input│Historic Capex'!$A$13:$K$955,COLUMN(I43),FALSE),0)</f>
        <v>0</v>
      </c>
      <c r="J43" s="34">
        <f>IFERROR(VLOOKUP($A43,'2.0 Input│Historic Capex'!$A$13:$K$955,COLUMN(J43),FALSE),0)</f>
        <v>0</v>
      </c>
      <c r="K43" s="34">
        <f>IFERROR(VLOOKUP($A43,'2.0 Input│Historic Capex'!$A$13:$K$955,COLUMN(K43),FALSE),0)</f>
        <v>0</v>
      </c>
      <c r="L43" s="34">
        <f t="shared" si="0"/>
        <v>5671</v>
      </c>
    </row>
    <row r="44" spans="1:12">
      <c r="A44" s="34">
        <f>'2.0 Input│Historic Capex'!A44</f>
        <v>32</v>
      </c>
      <c r="B44" s="23" t="str">
        <f>'2.0 Input│Historic Capex'!B44</f>
        <v>Odorant Dandenong Pump Upgrade 700 &amp; 2800 kPa</v>
      </c>
      <c r="C44" s="8" t="str">
        <f>'2.0 Input│Historic Capex'!C44</f>
        <v>Gas Quality</v>
      </c>
      <c r="D44" s="8" t="str">
        <f>'2.0 Input│Historic Capex'!D44</f>
        <v>Replacement</v>
      </c>
      <c r="G44" s="34">
        <f>IFERROR(VLOOKUP($A44,'2.0 Input│Historic Capex'!$A$13:$K$955,COLUMN(G44),FALSE),0)</f>
        <v>0</v>
      </c>
      <c r="H44" s="34">
        <f>IFERROR(VLOOKUP($A44,'2.0 Input│Historic Capex'!$A$13:$K$955,COLUMN(H44),FALSE),0)</f>
        <v>0</v>
      </c>
      <c r="I44" s="34">
        <f>IFERROR(VLOOKUP($A44,'2.0 Input│Historic Capex'!$A$13:$K$955,COLUMN(I44),FALSE),0)</f>
        <v>285847.41000000003</v>
      </c>
      <c r="J44" s="34">
        <f>IFERROR(VLOOKUP($A44,'2.0 Input│Historic Capex'!$A$13:$K$955,COLUMN(J44),FALSE),0)</f>
        <v>6015.5000000000009</v>
      </c>
      <c r="K44" s="34">
        <f>IFERROR(VLOOKUP($A44,'2.0 Input│Historic Capex'!$A$13:$K$955,COLUMN(K44),FALSE),0)</f>
        <v>0</v>
      </c>
      <c r="L44" s="34">
        <f t="shared" si="0"/>
        <v>291862.91000000003</v>
      </c>
    </row>
    <row r="45" spans="1:12">
      <c r="A45" s="34">
        <f>'2.0 Input│Historic Capex'!A45</f>
        <v>33</v>
      </c>
      <c r="B45" s="23" t="str">
        <f>'2.0 Input│Historic Capex'!B45</f>
        <v>Regulator upgrade - Dandenong City Gate (exclude filters)</v>
      </c>
      <c r="C45" s="8" t="str">
        <f>'2.0 Input│Historic Capex'!C45</f>
        <v>City Gates &amp; Field Regs</v>
      </c>
      <c r="D45" s="8" t="str">
        <f>'2.0 Input│Historic Capex'!D45</f>
        <v>Replacement</v>
      </c>
      <c r="G45" s="34">
        <f>IFERROR(VLOOKUP($A45,'2.0 Input│Historic Capex'!$A$13:$K$955,COLUMN(G45),FALSE),0)</f>
        <v>479498.95999999996</v>
      </c>
      <c r="H45" s="34">
        <f>IFERROR(VLOOKUP($A45,'2.0 Input│Historic Capex'!$A$13:$K$955,COLUMN(H45),FALSE),0)</f>
        <v>2616566.96</v>
      </c>
      <c r="I45" s="34">
        <f>IFERROR(VLOOKUP($A45,'2.0 Input│Historic Capex'!$A$13:$K$955,COLUMN(I45),FALSE),0)</f>
        <v>7811136.25</v>
      </c>
      <c r="J45" s="34">
        <f>IFERROR(VLOOKUP($A45,'2.0 Input│Historic Capex'!$A$13:$K$955,COLUMN(J45),FALSE),0)</f>
        <v>750463.8000000004</v>
      </c>
      <c r="K45" s="34">
        <f>IFERROR(VLOOKUP($A45,'2.0 Input│Historic Capex'!$A$13:$K$955,COLUMN(K45),FALSE),0)</f>
        <v>0</v>
      </c>
      <c r="L45" s="34">
        <f t="shared" si="0"/>
        <v>11657665.970000001</v>
      </c>
    </row>
    <row r="46" spans="1:12">
      <c r="A46" s="34">
        <f>'2.0 Input│Historic Capex'!A46</f>
        <v>34</v>
      </c>
      <c r="B46" s="23" t="str">
        <f>'2.0 Input│Historic Capex'!B46</f>
        <v>Valve -  Pipeline LNG plant Isolation Valve Actuator Replacement</v>
      </c>
      <c r="C46" s="8" t="str">
        <f>'2.0 Input│Historic Capex'!C46</f>
        <v>City Gates &amp; Field Regs</v>
      </c>
      <c r="D46" s="8" t="str">
        <f>'2.0 Input│Historic Capex'!D46</f>
        <v>Replacement</v>
      </c>
      <c r="G46" s="34">
        <f>IFERROR(VLOOKUP($A46,'2.0 Input│Historic Capex'!$A$13:$K$955,COLUMN(G46),FALSE),0)</f>
        <v>67874.3</v>
      </c>
      <c r="H46" s="34">
        <f>IFERROR(VLOOKUP($A46,'2.0 Input│Historic Capex'!$A$13:$K$955,COLUMN(H46),FALSE),0)</f>
        <v>307062.84000000003</v>
      </c>
      <c r="I46" s="34">
        <f>IFERROR(VLOOKUP($A46,'2.0 Input│Historic Capex'!$A$13:$K$955,COLUMN(I46),FALSE),0)</f>
        <v>0</v>
      </c>
      <c r="J46" s="34">
        <f>IFERROR(VLOOKUP($A46,'2.0 Input│Historic Capex'!$A$13:$K$955,COLUMN(J46),FALSE),0)</f>
        <v>-0.02</v>
      </c>
      <c r="K46" s="34">
        <f>IFERROR(VLOOKUP($A46,'2.0 Input│Historic Capex'!$A$13:$K$955,COLUMN(K46),FALSE),0)</f>
        <v>0</v>
      </c>
      <c r="L46" s="34">
        <f t="shared" si="0"/>
        <v>374937.12</v>
      </c>
    </row>
    <row r="47" spans="1:12">
      <c r="A47" s="34">
        <f>'2.0 Input│Historic Capex'!A47</f>
        <v>35</v>
      </c>
      <c r="B47" s="23" t="str">
        <f>'2.0 Input│Historic Capex'!B47</f>
        <v>Valve -  Pipeline to LNG plant UV325 valve replacement and loading valve</v>
      </c>
      <c r="C47" s="8" t="str">
        <f>'2.0 Input│Historic Capex'!C47</f>
        <v>City Gates &amp; Field Regs</v>
      </c>
      <c r="D47" s="8" t="str">
        <f>'2.0 Input│Historic Capex'!D47</f>
        <v>Replacement</v>
      </c>
      <c r="G47" s="34">
        <f>IFERROR(VLOOKUP($A47,'2.0 Input│Historic Capex'!$A$13:$K$955,COLUMN(G47),FALSE),0)</f>
        <v>67319.22</v>
      </c>
      <c r="H47" s="34">
        <f>IFERROR(VLOOKUP($A47,'2.0 Input│Historic Capex'!$A$13:$K$955,COLUMN(H47),FALSE),0)</f>
        <v>210131.44999999998</v>
      </c>
      <c r="I47" s="34">
        <f>IFERROR(VLOOKUP($A47,'2.0 Input│Historic Capex'!$A$13:$K$955,COLUMN(I47),FALSE),0)</f>
        <v>0</v>
      </c>
      <c r="J47" s="34">
        <f>IFERROR(VLOOKUP($A47,'2.0 Input│Historic Capex'!$A$13:$K$955,COLUMN(J47),FALSE),0)</f>
        <v>0</v>
      </c>
      <c r="K47" s="34">
        <f>IFERROR(VLOOKUP($A47,'2.0 Input│Historic Capex'!$A$13:$K$955,COLUMN(K47),FALSE),0)</f>
        <v>0</v>
      </c>
      <c r="L47" s="34">
        <f t="shared" si="0"/>
        <v>277450.67</v>
      </c>
    </row>
    <row r="48" spans="1:12">
      <c r="A48" s="34">
        <f>'2.0 Input│Historic Capex'!A48</f>
        <v>36</v>
      </c>
      <c r="B48" s="23" t="str">
        <f>'2.0 Input│Historic Capex'!B48</f>
        <v>Valve - Corio CG Un-regulated Bypass Upgrade</v>
      </c>
      <c r="C48" s="8" t="str">
        <f>'2.0 Input│Historic Capex'!C48</f>
        <v>City Gates &amp; Field Regs</v>
      </c>
      <c r="D48" s="8" t="str">
        <f>'2.0 Input│Historic Capex'!D48</f>
        <v>Replacement</v>
      </c>
      <c r="G48" s="34">
        <f>IFERROR(VLOOKUP($A48,'2.0 Input│Historic Capex'!$A$13:$K$955,COLUMN(G48),FALSE),0)</f>
        <v>0</v>
      </c>
      <c r="H48" s="34">
        <f>IFERROR(VLOOKUP($A48,'2.0 Input│Historic Capex'!$A$13:$K$955,COLUMN(H48),FALSE),0)</f>
        <v>0</v>
      </c>
      <c r="I48" s="34">
        <f>IFERROR(VLOOKUP($A48,'2.0 Input│Historic Capex'!$A$13:$K$955,COLUMN(I48),FALSE),0)</f>
        <v>0</v>
      </c>
      <c r="J48" s="34">
        <f>IFERROR(VLOOKUP($A48,'2.0 Input│Historic Capex'!$A$13:$K$955,COLUMN(J48),FALSE),0)</f>
        <v>0</v>
      </c>
      <c r="K48" s="34">
        <f>IFERROR(VLOOKUP($A48,'2.0 Input│Historic Capex'!$A$13:$K$955,COLUMN(K48),FALSE),0)</f>
        <v>0</v>
      </c>
      <c r="L48" s="34">
        <f t="shared" si="0"/>
        <v>0</v>
      </c>
    </row>
    <row r="49" spans="1:13">
      <c r="A49" s="34">
        <f>'2.0 Input│Historic Capex'!A49</f>
        <v>37</v>
      </c>
      <c r="B49" s="23" t="str">
        <f>'2.0 Input│Historic Capex'!B49</f>
        <v>Valve - Tyers Branch Valve Actuator Replacement</v>
      </c>
      <c r="C49" s="8" t="str">
        <f>'2.0 Input│Historic Capex'!C49</f>
        <v>Pipelines</v>
      </c>
      <c r="D49" s="8" t="str">
        <f>'2.0 Input│Historic Capex'!D49</f>
        <v>Replacement</v>
      </c>
      <c r="G49" s="34">
        <f>IFERROR(VLOOKUP($A49,'2.0 Input│Historic Capex'!$A$13:$K$955,COLUMN(G49),FALSE),0)</f>
        <v>0</v>
      </c>
      <c r="H49" s="34">
        <f>IFERROR(VLOOKUP($A49,'2.0 Input│Historic Capex'!$A$13:$K$955,COLUMN(H49),FALSE),0)</f>
        <v>0</v>
      </c>
      <c r="I49" s="34">
        <f>IFERROR(VLOOKUP($A49,'2.0 Input│Historic Capex'!$A$13:$K$955,COLUMN(I49),FALSE),0)</f>
        <v>0</v>
      </c>
      <c r="J49" s="34">
        <f>IFERROR(VLOOKUP($A49,'2.0 Input│Historic Capex'!$A$13:$K$955,COLUMN(J49),FALSE),0)</f>
        <v>0</v>
      </c>
      <c r="K49" s="34">
        <f>IFERROR(VLOOKUP($A49,'2.0 Input│Historic Capex'!$A$13:$K$955,COLUMN(K49),FALSE),0)</f>
        <v>0</v>
      </c>
      <c r="L49" s="34">
        <f t="shared" si="0"/>
        <v>0</v>
      </c>
    </row>
    <row r="50" spans="1:13">
      <c r="A50" s="34">
        <f>'2.0 Input│Historic Capex'!A50</f>
        <v>38</v>
      </c>
      <c r="B50" s="23" t="str">
        <f>'2.0 Input│Historic Capex'!B50</f>
        <v>Valve - UniBolt Phase 3 Replacement</v>
      </c>
      <c r="C50" s="8" t="str">
        <f>'2.0 Input│Historic Capex'!C50</f>
        <v>City Gates &amp; Field Regs</v>
      </c>
      <c r="D50" s="8" t="str">
        <f>'2.0 Input│Historic Capex'!D50</f>
        <v>Replacement</v>
      </c>
      <c r="G50" s="34">
        <f>IFERROR(VLOOKUP($A50,'2.0 Input│Historic Capex'!$A$13:$K$955,COLUMN(G50),FALSE),0)</f>
        <v>1130.5</v>
      </c>
      <c r="H50" s="34">
        <f>IFERROR(VLOOKUP($A50,'2.0 Input│Historic Capex'!$A$13:$K$955,COLUMN(H50),FALSE),0)</f>
        <v>92576.040000000008</v>
      </c>
      <c r="I50" s="34">
        <f>IFERROR(VLOOKUP($A50,'2.0 Input│Historic Capex'!$A$13:$K$955,COLUMN(I50),FALSE),0)</f>
        <v>30257.329999999998</v>
      </c>
      <c r="J50" s="34">
        <f>IFERROR(VLOOKUP($A50,'2.0 Input│Historic Capex'!$A$13:$K$955,COLUMN(J50),FALSE),0)</f>
        <v>53832.909999999996</v>
      </c>
      <c r="K50" s="34">
        <f>IFERROR(VLOOKUP($A50,'2.0 Input│Historic Capex'!$A$13:$K$955,COLUMN(K50),FALSE),0)</f>
        <v>100000</v>
      </c>
      <c r="L50" s="34">
        <f t="shared" si="0"/>
        <v>277796.78000000003</v>
      </c>
    </row>
    <row r="51" spans="1:13">
      <c r="A51" s="34">
        <f>'2.0 Input│Historic Capex'!A51</f>
        <v>39</v>
      </c>
      <c r="B51" s="23" t="str">
        <f>'2.0 Input│Historic Capex'!B51</f>
        <v>Pig Trap  - Enclosure upgrade</v>
      </c>
      <c r="C51" s="8" t="str">
        <f>'2.0 Input│Historic Capex'!C51</f>
        <v>City Gates &amp; Field Regs</v>
      </c>
      <c r="D51" s="8" t="str">
        <f>'2.0 Input│Historic Capex'!D51</f>
        <v>Replacement</v>
      </c>
      <c r="G51" s="34">
        <f>IFERROR(VLOOKUP($A51,'2.0 Input│Historic Capex'!$A$13:$K$955,COLUMN(G51),FALSE),0)</f>
        <v>0</v>
      </c>
      <c r="H51" s="34">
        <f>IFERROR(VLOOKUP($A51,'2.0 Input│Historic Capex'!$A$13:$K$955,COLUMN(H51),FALSE),0)</f>
        <v>0</v>
      </c>
      <c r="I51" s="34">
        <f>IFERROR(VLOOKUP($A51,'2.0 Input│Historic Capex'!$A$13:$K$955,COLUMN(I51),FALSE),0)</f>
        <v>17709</v>
      </c>
      <c r="J51" s="34">
        <f>IFERROR(VLOOKUP($A51,'2.0 Input│Historic Capex'!$A$13:$K$955,COLUMN(J51),FALSE),0)</f>
        <v>84557.63</v>
      </c>
      <c r="K51" s="34">
        <f>IFERROR(VLOOKUP($A51,'2.0 Input│Historic Capex'!$A$13:$K$955,COLUMN(K51),FALSE),0)</f>
        <v>25000</v>
      </c>
      <c r="L51" s="34">
        <f t="shared" si="0"/>
        <v>127266.63</v>
      </c>
    </row>
    <row r="52" spans="1:13">
      <c r="A52" s="34">
        <f>'2.0 Input│Historic Capex'!A52</f>
        <v>40</v>
      </c>
      <c r="B52" s="23" t="str">
        <f>'2.0 Input│Historic Capex'!B52</f>
        <v>Pig Trap - Pipe Support Upgrade</v>
      </c>
      <c r="C52" s="8" t="str">
        <f>'2.0 Input│Historic Capex'!C52</f>
        <v>City Gates &amp; Field Regs</v>
      </c>
      <c r="D52" s="8" t="str">
        <f>'2.0 Input│Historic Capex'!D52</f>
        <v>Replacement</v>
      </c>
      <c r="G52" s="34">
        <f>IFERROR(VLOOKUP($A52,'2.0 Input│Historic Capex'!$A$13:$K$955,COLUMN(G52),FALSE),0)</f>
        <v>174</v>
      </c>
      <c r="H52" s="34">
        <f>IFERROR(VLOOKUP($A52,'2.0 Input│Historic Capex'!$A$13:$K$955,COLUMN(H52),FALSE),0)</f>
        <v>63266.31</v>
      </c>
      <c r="I52" s="34">
        <f>IFERROR(VLOOKUP($A52,'2.0 Input│Historic Capex'!$A$13:$K$955,COLUMN(I52),FALSE),0)</f>
        <v>250206.75</v>
      </c>
      <c r="J52" s="34">
        <f>IFERROR(VLOOKUP($A52,'2.0 Input│Historic Capex'!$A$13:$K$955,COLUMN(J52),FALSE),0)</f>
        <v>24895.18</v>
      </c>
      <c r="K52" s="34">
        <f>IFERROR(VLOOKUP($A52,'2.0 Input│Historic Capex'!$A$13:$K$955,COLUMN(K52),FALSE),0)</f>
        <v>25000</v>
      </c>
      <c r="L52" s="34">
        <f t="shared" si="0"/>
        <v>363542.24</v>
      </c>
    </row>
    <row r="53" spans="1:13">
      <c r="A53" s="34">
        <f>'2.0 Input│Historic Capex'!A53</f>
        <v>41</v>
      </c>
      <c r="B53" s="23" t="str">
        <f>'2.0 Input│Historic Capex'!B53</f>
        <v>BCS Administration Building Distribution Board Upgrade</v>
      </c>
      <c r="C53" s="8" t="str">
        <f>'2.0 Input│Historic Capex'!C53</f>
        <v>Compressors</v>
      </c>
      <c r="D53" s="8" t="s">
        <v>68</v>
      </c>
      <c r="G53" s="34">
        <f>IFERROR(VLOOKUP($A53,'2.0 Input│Historic Capex'!$A$13:$K$955,COLUMN(G53),FALSE),0)</f>
        <v>0</v>
      </c>
      <c r="H53" s="34">
        <f>IFERROR(VLOOKUP($A53,'2.0 Input│Historic Capex'!$A$13:$K$955,COLUMN(H53),FALSE),0)</f>
        <v>-52</v>
      </c>
      <c r="I53" s="34">
        <f>IFERROR(VLOOKUP($A53,'2.0 Input│Historic Capex'!$A$13:$K$955,COLUMN(I53),FALSE),0)</f>
        <v>0</v>
      </c>
      <c r="J53" s="34">
        <f>IFERROR(VLOOKUP($A53,'2.0 Input│Historic Capex'!$A$13:$K$955,COLUMN(J53),FALSE),0)</f>
        <v>30000</v>
      </c>
      <c r="K53" s="34">
        <f>IFERROR(VLOOKUP($A53,'2.0 Input│Historic Capex'!$A$13:$K$955,COLUMN(K53),FALSE),0)</f>
        <v>0</v>
      </c>
      <c r="L53" s="34">
        <f t="shared" si="0"/>
        <v>29948</v>
      </c>
    </row>
    <row r="54" spans="1:13">
      <c r="A54" s="34">
        <f>'2.0 Input│Historic Capex'!A54</f>
        <v>42</v>
      </c>
      <c r="B54" s="23" t="str">
        <f>'2.0 Input│Historic Capex'!B54</f>
        <v>Equipment - Field Equipment</v>
      </c>
      <c r="C54" s="8" t="str">
        <f>'2.0 Input│Historic Capex'!C54</f>
        <v>Other</v>
      </c>
      <c r="D54" s="8" t="str">
        <f>'2.0 Input│Historic Capex'!D54</f>
        <v>Non-System</v>
      </c>
      <c r="G54" s="34">
        <f>IFERROR(VLOOKUP($A54,'2.0 Input│Historic Capex'!$A$13:$K$955,COLUMN(G54),FALSE),0)</f>
        <v>78414.37</v>
      </c>
      <c r="H54" s="34">
        <f>IFERROR(VLOOKUP($A54,'2.0 Input│Historic Capex'!$A$13:$K$955,COLUMN(H54),FALSE),0)</f>
        <v>33433</v>
      </c>
      <c r="I54" s="34">
        <f>IFERROR(VLOOKUP($A54,'2.0 Input│Historic Capex'!$A$13:$K$955,COLUMN(I54),FALSE),0)</f>
        <v>0</v>
      </c>
      <c r="J54" s="34">
        <f>IFERROR(VLOOKUP($A54,'2.0 Input│Historic Capex'!$A$13:$K$955,COLUMN(J54),FALSE),0)</f>
        <v>0</v>
      </c>
      <c r="K54" s="34">
        <f>IFERROR(VLOOKUP($A54,'2.0 Input│Historic Capex'!$A$13:$K$955,COLUMN(K54),FALSE),0)</f>
        <v>10000</v>
      </c>
      <c r="L54" s="34">
        <f t="shared" si="0"/>
        <v>121847.37</v>
      </c>
    </row>
    <row r="55" spans="1:13">
      <c r="A55" s="34">
        <f>'2.0 Input│Historic Capex'!A55</f>
        <v>43</v>
      </c>
      <c r="B55" s="23" t="str">
        <f>'2.0 Input│Historic Capex'!B55</f>
        <v>Equipment - Gas Detectors</v>
      </c>
      <c r="C55" s="8" t="str">
        <f>'2.0 Input│Historic Capex'!C55</f>
        <v>Other</v>
      </c>
      <c r="D55" s="8" t="str">
        <f>'2.0 Input│Historic Capex'!D55</f>
        <v>Non-System</v>
      </c>
      <c r="G55" s="34">
        <f>IFERROR(VLOOKUP($A55,'2.0 Input│Historic Capex'!$A$13:$K$955,COLUMN(G55),FALSE),0)</f>
        <v>0</v>
      </c>
      <c r="H55" s="34">
        <f>IFERROR(VLOOKUP($A55,'2.0 Input│Historic Capex'!$A$13:$K$955,COLUMN(H55),FALSE),0)</f>
        <v>0</v>
      </c>
      <c r="I55" s="34">
        <f>IFERROR(VLOOKUP($A55,'2.0 Input│Historic Capex'!$A$13:$K$955,COLUMN(I55),FALSE),0)</f>
        <v>0</v>
      </c>
      <c r="J55" s="34">
        <f>IFERROR(VLOOKUP($A55,'2.0 Input│Historic Capex'!$A$13:$K$955,COLUMN(J55),FALSE),0)</f>
        <v>0</v>
      </c>
      <c r="K55" s="34">
        <f>IFERROR(VLOOKUP($A55,'2.0 Input│Historic Capex'!$A$13:$K$955,COLUMN(K55),FALSE),0)</f>
        <v>10000</v>
      </c>
      <c r="L55" s="34">
        <f t="shared" si="0"/>
        <v>10000</v>
      </c>
      <c r="M55" s="48"/>
    </row>
    <row r="56" spans="1:13">
      <c r="A56" s="34">
        <f>'2.0 Input│Historic Capex'!A56</f>
        <v>44</v>
      </c>
      <c r="B56" s="23" t="str">
        <f>'2.0 Input│Historic Capex'!B56</f>
        <v>Equipment - IT Purchases</v>
      </c>
      <c r="C56" s="8" t="str">
        <f>'2.0 Input│Historic Capex'!C56</f>
        <v>Other</v>
      </c>
      <c r="D56" s="8" t="str">
        <f>'2.0 Input│Historic Capex'!D56</f>
        <v>Non-System</v>
      </c>
      <c r="G56" s="34">
        <f>IFERROR(VLOOKUP($A56,'2.0 Input│Historic Capex'!$A$13:$K$955,COLUMN(G56),FALSE),0)</f>
        <v>28090.516425236197</v>
      </c>
      <c r="H56" s="34">
        <f>IFERROR(VLOOKUP($A56,'2.0 Input│Historic Capex'!$A$13:$K$955,COLUMN(H56),FALSE),0)</f>
        <v>85086.327990951759</v>
      </c>
      <c r="I56" s="34">
        <f>IFERROR(VLOOKUP($A56,'2.0 Input│Historic Capex'!$A$13:$K$955,COLUMN(I56),FALSE),0)</f>
        <v>94876.527780069766</v>
      </c>
      <c r="J56" s="34">
        <f>IFERROR(VLOOKUP($A56,'2.0 Input│Historic Capex'!$A$13:$K$955,COLUMN(J56),FALSE),0)</f>
        <v>59503.360337538397</v>
      </c>
      <c r="K56" s="34">
        <f>IFERROR(VLOOKUP($A56,'2.0 Input│Historic Capex'!$A$13:$K$955,COLUMN(K56),FALSE),0)</f>
        <v>0</v>
      </c>
      <c r="L56" s="34">
        <f t="shared" si="0"/>
        <v>267556.73253379611</v>
      </c>
      <c r="M56" s="48"/>
    </row>
    <row r="57" spans="1:13">
      <c r="A57" s="34">
        <f>'2.0 Input│Historic Capex'!A57</f>
        <v>45</v>
      </c>
      <c r="B57" s="23" t="str">
        <f>'2.0 Input│Historic Capex'!B57</f>
        <v>Equipment - Test</v>
      </c>
      <c r="C57" s="8" t="str">
        <f>'2.0 Input│Historic Capex'!C57</f>
        <v>Other</v>
      </c>
      <c r="D57" s="8" t="str">
        <f>'2.0 Input│Historic Capex'!D57</f>
        <v>Non-System</v>
      </c>
      <c r="G57" s="34">
        <f>IFERROR(VLOOKUP($A57,'2.0 Input│Historic Capex'!$A$13:$K$955,COLUMN(G57),FALSE),0)</f>
        <v>0</v>
      </c>
      <c r="H57" s="34">
        <f>IFERROR(VLOOKUP($A57,'2.0 Input│Historic Capex'!$A$13:$K$955,COLUMN(H57),FALSE),0)</f>
        <v>0</v>
      </c>
      <c r="I57" s="34">
        <f>IFERROR(VLOOKUP($A57,'2.0 Input│Historic Capex'!$A$13:$K$955,COLUMN(I57),FALSE),0)</f>
        <v>0</v>
      </c>
      <c r="J57" s="34">
        <f>IFERROR(VLOOKUP($A57,'2.0 Input│Historic Capex'!$A$13:$K$955,COLUMN(J57),FALSE),0)</f>
        <v>0</v>
      </c>
      <c r="K57" s="34">
        <f>IFERROR(VLOOKUP($A57,'2.0 Input│Historic Capex'!$A$13:$K$955,COLUMN(K57),FALSE),0)</f>
        <v>0</v>
      </c>
      <c r="L57" s="34">
        <f t="shared" si="0"/>
        <v>0</v>
      </c>
      <c r="M57" s="48"/>
    </row>
    <row r="58" spans="1:13">
      <c r="A58" s="34">
        <f>'2.0 Input│Historic Capex'!A58</f>
        <v>46</v>
      </c>
      <c r="B58" s="23" t="str">
        <f>'2.0 Input│Historic Capex'!B58</f>
        <v>Equipment - Victorian low value pool purchases</v>
      </c>
      <c r="C58" s="8" t="str">
        <f>'2.0 Input│Historic Capex'!C58</f>
        <v>Other</v>
      </c>
      <c r="D58" s="8" t="str">
        <f>'2.0 Input│Historic Capex'!D58</f>
        <v>Non-System</v>
      </c>
      <c r="G58" s="34">
        <f>IFERROR(VLOOKUP($A58,'2.0 Input│Historic Capex'!$A$13:$K$955,COLUMN(G58),FALSE),0)</f>
        <v>52890.504699999998</v>
      </c>
      <c r="H58" s="34">
        <f>IFERROR(VLOOKUP($A58,'2.0 Input│Historic Capex'!$A$13:$K$955,COLUMN(H58),FALSE),0)</f>
        <v>215346.10914999997</v>
      </c>
      <c r="I58" s="34">
        <f>IFERROR(VLOOKUP($A58,'2.0 Input│Historic Capex'!$A$13:$K$955,COLUMN(I58),FALSE),0)</f>
        <v>550230.76062000007</v>
      </c>
      <c r="J58" s="34">
        <f>IFERROR(VLOOKUP($A58,'2.0 Input│Historic Capex'!$A$13:$K$955,COLUMN(J58),FALSE),0)</f>
        <v>163384.28675999999</v>
      </c>
      <c r="K58" s="34">
        <f>IFERROR(VLOOKUP($A58,'2.0 Input│Historic Capex'!$A$13:$K$955,COLUMN(K58),FALSE),0)</f>
        <v>28230</v>
      </c>
      <c r="L58" s="34">
        <f t="shared" si="0"/>
        <v>1010081.66123</v>
      </c>
      <c r="M58" s="48"/>
    </row>
    <row r="59" spans="1:13">
      <c r="A59" s="34">
        <f>'2.0 Input│Historic Capex'!A59</f>
        <v>47</v>
      </c>
      <c r="B59" s="23" t="str">
        <f>'2.0 Input│Historic Capex'!B59</f>
        <v>Dandenong 180 Greens Road Office Redevelopment</v>
      </c>
      <c r="C59" s="8" t="str">
        <f>'2.0 Input│Historic Capex'!C59</f>
        <v>Buildings</v>
      </c>
      <c r="D59" s="8" t="str">
        <f>'2.0 Input│Historic Capex'!D59</f>
        <v>Non-System</v>
      </c>
      <c r="G59" s="34">
        <f>IFERROR(VLOOKUP($A59,'2.0 Input│Historic Capex'!$A$13:$K$955,COLUMN(G59),FALSE),0)</f>
        <v>0</v>
      </c>
      <c r="H59" s="34">
        <f>IFERROR(VLOOKUP($A59,'2.0 Input│Historic Capex'!$A$13:$K$955,COLUMN(H59),FALSE),0)</f>
        <v>0</v>
      </c>
      <c r="I59" s="34">
        <f>IFERROR(VLOOKUP($A59,'2.0 Input│Historic Capex'!$A$13:$K$955,COLUMN(I59),FALSE),0)</f>
        <v>0</v>
      </c>
      <c r="J59" s="34">
        <f>IFERROR(VLOOKUP($A59,'2.0 Input│Historic Capex'!$A$13:$K$955,COLUMN(J59),FALSE),0)</f>
        <v>0</v>
      </c>
      <c r="K59" s="34">
        <f>IFERROR(VLOOKUP($A59,'2.0 Input│Historic Capex'!$A$13:$K$955,COLUMN(K59),FALSE),0)</f>
        <v>0</v>
      </c>
      <c r="L59" s="34">
        <f t="shared" si="0"/>
        <v>0</v>
      </c>
      <c r="M59" s="48"/>
    </row>
    <row r="60" spans="1:13">
      <c r="A60" s="34">
        <f>'2.0 Input│Historic Capex'!A60</f>
        <v>48</v>
      </c>
      <c r="B60" s="23" t="str">
        <f>'2.0 Input│Historic Capex'!B60</f>
        <v>Dandenong Asphalt Resurfacing</v>
      </c>
      <c r="C60" s="8" t="str">
        <f>'2.0 Input│Historic Capex'!C60</f>
        <v>Other</v>
      </c>
      <c r="D60" s="8" t="str">
        <f>'2.0 Input│Historic Capex'!D60</f>
        <v>Non-System</v>
      </c>
      <c r="G60" s="34">
        <f>IFERROR(VLOOKUP($A60,'2.0 Input│Historic Capex'!$A$13:$K$955,COLUMN(G60),FALSE),0)</f>
        <v>0</v>
      </c>
      <c r="H60" s="34">
        <f>IFERROR(VLOOKUP($A60,'2.0 Input│Historic Capex'!$A$13:$K$955,COLUMN(H60),FALSE),0)</f>
        <v>0</v>
      </c>
      <c r="I60" s="34">
        <f>IFERROR(VLOOKUP($A60,'2.0 Input│Historic Capex'!$A$13:$K$955,COLUMN(I60),FALSE),0)</f>
        <v>0</v>
      </c>
      <c r="J60" s="34">
        <f>IFERROR(VLOOKUP($A60,'2.0 Input│Historic Capex'!$A$13:$K$955,COLUMN(J60),FALSE),0)</f>
        <v>0</v>
      </c>
      <c r="K60" s="34">
        <f>IFERROR(VLOOKUP($A60,'2.0 Input│Historic Capex'!$A$13:$K$955,COLUMN(K60),FALSE),0)</f>
        <v>0</v>
      </c>
      <c r="L60" s="34">
        <f t="shared" si="0"/>
        <v>0</v>
      </c>
      <c r="M60" s="48"/>
    </row>
    <row r="61" spans="1:13">
      <c r="A61" s="34">
        <f>'2.0 Input│Historic Capex'!A61</f>
        <v>49</v>
      </c>
      <c r="B61" s="23" t="str">
        <f>'2.0 Input│Historic Capex'!B61</f>
        <v>Dandenong Complex asbestos removal</v>
      </c>
      <c r="C61" s="8" t="str">
        <f>'2.0 Input│Historic Capex'!C61</f>
        <v>Buildings</v>
      </c>
      <c r="D61" s="8" t="str">
        <f>'2.0 Input│Historic Capex'!D61</f>
        <v>Non-System</v>
      </c>
      <c r="G61" s="34">
        <f>IFERROR(VLOOKUP($A61,'2.0 Input│Historic Capex'!$A$13:$K$955,COLUMN(G61),FALSE),0)</f>
        <v>0</v>
      </c>
      <c r="H61" s="34">
        <f>IFERROR(VLOOKUP($A61,'2.0 Input│Historic Capex'!$A$13:$K$955,COLUMN(H61),FALSE),0)</f>
        <v>60923.51</v>
      </c>
      <c r="I61" s="34">
        <f>IFERROR(VLOOKUP($A61,'2.0 Input│Historic Capex'!$A$13:$K$955,COLUMN(I61),FALSE),0)</f>
        <v>0</v>
      </c>
      <c r="J61" s="34">
        <f>IFERROR(VLOOKUP($A61,'2.0 Input│Historic Capex'!$A$13:$K$955,COLUMN(J61),FALSE),0)</f>
        <v>0</v>
      </c>
      <c r="K61" s="34">
        <f>IFERROR(VLOOKUP($A61,'2.0 Input│Historic Capex'!$A$13:$K$955,COLUMN(K61),FALSE),0)</f>
        <v>0</v>
      </c>
      <c r="L61" s="34">
        <f t="shared" si="0"/>
        <v>60923.51</v>
      </c>
      <c r="M61" s="48"/>
    </row>
    <row r="62" spans="1:13">
      <c r="A62" s="34">
        <f>'2.0 Input│Historic Capex'!A62</f>
        <v>50</v>
      </c>
      <c r="B62" s="23" t="str">
        <f>'2.0 Input│Historic Capex'!B62</f>
        <v>Dandenong external surface repainting</v>
      </c>
      <c r="C62" s="8" t="str">
        <f>'2.0 Input│Historic Capex'!C62</f>
        <v>Buildings</v>
      </c>
      <c r="D62" s="8" t="str">
        <f>'2.0 Input│Historic Capex'!D62</f>
        <v>Non-System</v>
      </c>
      <c r="G62" s="34">
        <f>IFERROR(VLOOKUP($A62,'2.0 Input│Historic Capex'!$A$13:$K$955,COLUMN(G62),FALSE),0)</f>
        <v>0</v>
      </c>
      <c r="H62" s="34">
        <f>IFERROR(VLOOKUP($A62,'2.0 Input│Historic Capex'!$A$13:$K$955,COLUMN(H62),FALSE),0)</f>
        <v>0</v>
      </c>
      <c r="I62" s="34">
        <f>IFERROR(VLOOKUP($A62,'2.0 Input│Historic Capex'!$A$13:$K$955,COLUMN(I62),FALSE),0)</f>
        <v>0</v>
      </c>
      <c r="J62" s="34">
        <f>IFERROR(VLOOKUP($A62,'2.0 Input│Historic Capex'!$A$13:$K$955,COLUMN(J62),FALSE),0)</f>
        <v>0</v>
      </c>
      <c r="K62" s="34">
        <f>IFERROR(VLOOKUP($A62,'2.0 Input│Historic Capex'!$A$13:$K$955,COLUMN(K62),FALSE),0)</f>
        <v>0</v>
      </c>
      <c r="L62" s="34">
        <f t="shared" si="0"/>
        <v>0</v>
      </c>
      <c r="M62" s="48"/>
    </row>
    <row r="63" spans="1:13">
      <c r="A63" s="34">
        <f>'2.0 Input│Historic Capex'!A63</f>
        <v>51</v>
      </c>
      <c r="B63" s="23" t="str">
        <f>'2.0 Input│Historic Capex'!B63</f>
        <v>Dandenong Office Purchases</v>
      </c>
      <c r="C63" s="8" t="str">
        <f>'2.0 Input│Historic Capex'!C63</f>
        <v>Other</v>
      </c>
      <c r="D63" s="8" t="str">
        <f>'2.0 Input│Historic Capex'!D63</f>
        <v>Non-System</v>
      </c>
      <c r="G63" s="34">
        <f>IFERROR(VLOOKUP($A63,'2.0 Input│Historic Capex'!$A$13:$K$955,COLUMN(G63),FALSE),0)</f>
        <v>8861.6981199999991</v>
      </c>
      <c r="H63" s="34">
        <f>IFERROR(VLOOKUP($A63,'2.0 Input│Historic Capex'!$A$13:$K$955,COLUMN(H63),FALSE),0)</f>
        <v>34769.949999999997</v>
      </c>
      <c r="I63" s="34">
        <f>IFERROR(VLOOKUP($A63,'2.0 Input│Historic Capex'!$A$13:$K$955,COLUMN(I63),FALSE),0)</f>
        <v>31686.217720000004</v>
      </c>
      <c r="J63" s="34">
        <f>IFERROR(VLOOKUP($A63,'2.0 Input│Historic Capex'!$A$13:$K$955,COLUMN(J63),FALSE),0)</f>
        <v>0</v>
      </c>
      <c r="K63" s="34">
        <f>IFERROR(VLOOKUP($A63,'2.0 Input│Historic Capex'!$A$13:$K$955,COLUMN(K63),FALSE),0)</f>
        <v>0</v>
      </c>
      <c r="L63" s="34">
        <f t="shared" si="0"/>
        <v>75317.865839999999</v>
      </c>
      <c r="M63" s="48"/>
    </row>
    <row r="64" spans="1:13">
      <c r="A64" s="34">
        <f>'2.0 Input│Historic Capex'!A64</f>
        <v>52</v>
      </c>
      <c r="B64" s="23" t="str">
        <f>'2.0 Input│Historic Capex'!B64</f>
        <v>Dandenong Site - Storage shed</v>
      </c>
      <c r="C64" s="8" t="str">
        <f>'2.0 Input│Historic Capex'!C64</f>
        <v>Buildings</v>
      </c>
      <c r="D64" s="8" t="str">
        <f>'2.0 Input│Historic Capex'!D64</f>
        <v>Non-System</v>
      </c>
      <c r="G64" s="34">
        <f>IFERROR(VLOOKUP($A64,'2.0 Input│Historic Capex'!$A$13:$K$955,COLUMN(G64),FALSE),0)</f>
        <v>11857.7292</v>
      </c>
      <c r="H64" s="34">
        <f>IFERROR(VLOOKUP($A64,'2.0 Input│Historic Capex'!$A$13:$K$955,COLUMN(H64),FALSE),0)</f>
        <v>66978.215700000001</v>
      </c>
      <c r="I64" s="34">
        <f>IFERROR(VLOOKUP($A64,'2.0 Input│Historic Capex'!$A$13:$K$955,COLUMN(I64),FALSE),0)</f>
        <v>0</v>
      </c>
      <c r="J64" s="34">
        <f>IFERROR(VLOOKUP($A64,'2.0 Input│Historic Capex'!$A$13:$K$955,COLUMN(J64),FALSE),0)</f>
        <v>0</v>
      </c>
      <c r="K64" s="34">
        <f>IFERROR(VLOOKUP($A64,'2.0 Input│Historic Capex'!$A$13:$K$955,COLUMN(K64),FALSE),0)</f>
        <v>0</v>
      </c>
      <c r="L64" s="34">
        <f t="shared" si="0"/>
        <v>78835.944900000002</v>
      </c>
      <c r="M64" s="48"/>
    </row>
    <row r="65" spans="1:15">
      <c r="A65" s="34">
        <f>'2.0 Input│Historic Capex'!A65</f>
        <v>53</v>
      </c>
      <c r="B65" s="23" t="str">
        <f>'2.0 Input│Historic Capex'!B65</f>
        <v>Pigging - Tracking and locating tools</v>
      </c>
      <c r="C65" s="8" t="str">
        <f>'2.0 Input│Historic Capex'!C65</f>
        <v>Other</v>
      </c>
      <c r="D65" s="8" t="str">
        <f>'2.0 Input│Historic Capex'!D65</f>
        <v>Non-System</v>
      </c>
      <c r="G65" s="34">
        <f>IFERROR(VLOOKUP($A65,'2.0 Input│Historic Capex'!$A$13:$K$955,COLUMN(G65),FALSE),0)</f>
        <v>0</v>
      </c>
      <c r="H65" s="34">
        <f>IFERROR(VLOOKUP($A65,'2.0 Input│Historic Capex'!$A$13:$K$955,COLUMN(H65),FALSE),0)</f>
        <v>0</v>
      </c>
      <c r="I65" s="34">
        <f>IFERROR(VLOOKUP($A65,'2.0 Input│Historic Capex'!$A$13:$K$955,COLUMN(I65),FALSE),0)</f>
        <v>0</v>
      </c>
      <c r="J65" s="34">
        <f>IFERROR(VLOOKUP($A65,'2.0 Input│Historic Capex'!$A$13:$K$955,COLUMN(J65),FALSE),0)</f>
        <v>0</v>
      </c>
      <c r="K65" s="34">
        <f>IFERROR(VLOOKUP($A65,'2.0 Input│Historic Capex'!$A$13:$K$955,COLUMN(K65),FALSE),0)</f>
        <v>0</v>
      </c>
      <c r="L65" s="34">
        <f t="shared" si="0"/>
        <v>0</v>
      </c>
      <c r="M65" s="48"/>
    </row>
    <row r="66" spans="1:15">
      <c r="A66" s="34">
        <f>'2.0 Input│Historic Capex'!A66</f>
        <v>54</v>
      </c>
      <c r="B66" s="23" t="str">
        <f>'2.0 Input│Historic Capex'!B66</f>
        <v>Pigging - Two portable liquid collectors for pigging</v>
      </c>
      <c r="C66" s="8" t="str">
        <f>'2.0 Input│Historic Capex'!C66</f>
        <v>Other</v>
      </c>
      <c r="D66" s="8" t="str">
        <f>'2.0 Input│Historic Capex'!D66</f>
        <v>Non-System</v>
      </c>
      <c r="G66" s="34">
        <f>IFERROR(VLOOKUP($A66,'2.0 Input│Historic Capex'!$A$13:$K$955,COLUMN(G66),FALSE),0)</f>
        <v>0</v>
      </c>
      <c r="H66" s="34">
        <f>IFERROR(VLOOKUP($A66,'2.0 Input│Historic Capex'!$A$13:$K$955,COLUMN(H66),FALSE),0)</f>
        <v>0</v>
      </c>
      <c r="I66" s="34">
        <f>IFERROR(VLOOKUP($A66,'2.0 Input│Historic Capex'!$A$13:$K$955,COLUMN(I66),FALSE),0)</f>
        <v>0</v>
      </c>
      <c r="J66" s="34">
        <f>IFERROR(VLOOKUP($A66,'2.0 Input│Historic Capex'!$A$13:$K$955,COLUMN(J66),FALSE),0)</f>
        <v>0</v>
      </c>
      <c r="K66" s="34">
        <f>IFERROR(VLOOKUP($A66,'2.0 Input│Historic Capex'!$A$13:$K$955,COLUMN(K66),FALSE),0)</f>
        <v>0</v>
      </c>
      <c r="L66" s="34">
        <f t="shared" si="0"/>
        <v>0</v>
      </c>
      <c r="M66" s="48"/>
    </row>
    <row r="67" spans="1:15">
      <c r="A67" s="34">
        <f>'2.0 Input│Historic Capex'!A67</f>
        <v>55</v>
      </c>
      <c r="B67" s="23" t="str">
        <f>'2.0 Input│Historic Capex'!B67</f>
        <v>Pigging -Two portable dust collectors for pigging</v>
      </c>
      <c r="C67" s="8" t="str">
        <f>'2.0 Input│Historic Capex'!C67</f>
        <v>Other</v>
      </c>
      <c r="D67" s="8" t="s">
        <v>201</v>
      </c>
      <c r="G67" s="34">
        <f>IFERROR(VLOOKUP($A67,'2.0 Input│Historic Capex'!$A$13:$K$955,COLUMN(G67),FALSE),0)</f>
        <v>0</v>
      </c>
      <c r="H67" s="34">
        <f>IFERROR(VLOOKUP($A67,'2.0 Input│Historic Capex'!$A$13:$K$955,COLUMN(H67),FALSE),0)</f>
        <v>0</v>
      </c>
      <c r="I67" s="34">
        <f>IFERROR(VLOOKUP($A67,'2.0 Input│Historic Capex'!$A$13:$K$955,COLUMN(I67),FALSE),0)</f>
        <v>0</v>
      </c>
      <c r="J67" s="34">
        <f>IFERROR(VLOOKUP($A67,'2.0 Input│Historic Capex'!$A$13:$K$955,COLUMN(J67),FALSE),0)</f>
        <v>0</v>
      </c>
      <c r="K67" s="34">
        <f>IFERROR(VLOOKUP($A67,'2.0 Input│Historic Capex'!$A$13:$K$955,COLUMN(K67),FALSE),0)</f>
        <v>0</v>
      </c>
      <c r="L67" s="34">
        <f t="shared" si="0"/>
        <v>0</v>
      </c>
    </row>
    <row r="68" spans="1:15">
      <c r="A68" s="34">
        <f>'2.0 Input│Historic Capex'!A68</f>
        <v>56</v>
      </c>
      <c r="B68" s="23" t="str">
        <f>'2.0 Input│Historic Capex'!B68</f>
        <v>Control Room - Additonal OE monitor</v>
      </c>
      <c r="C68" s="8" t="str">
        <f>'2.0 Input│Historic Capex'!C68</f>
        <v>Other</v>
      </c>
      <c r="D68" s="8" t="s">
        <v>201</v>
      </c>
      <c r="G68" s="34">
        <f>IFERROR(VLOOKUP($A68,'2.0 Input│Historic Capex'!$A$13:$K$955,COLUMN(G68),FALSE),0)</f>
        <v>0</v>
      </c>
      <c r="H68" s="34">
        <f>IFERROR(VLOOKUP($A68,'2.0 Input│Historic Capex'!$A$13:$K$955,COLUMN(H68),FALSE),0)</f>
        <v>0</v>
      </c>
      <c r="I68" s="34">
        <f>IFERROR(VLOOKUP($A68,'2.0 Input│Historic Capex'!$A$13:$K$955,COLUMN(I68),FALSE),0)</f>
        <v>0</v>
      </c>
      <c r="J68" s="34">
        <f>IFERROR(VLOOKUP($A68,'2.0 Input│Historic Capex'!$A$13:$K$955,COLUMN(J68),FALSE),0)</f>
        <v>0</v>
      </c>
      <c r="K68" s="34">
        <f>IFERROR(VLOOKUP($A68,'2.0 Input│Historic Capex'!$A$13:$K$955,COLUMN(K68),FALSE),0)</f>
        <v>0</v>
      </c>
      <c r="L68" s="34">
        <f t="shared" si="0"/>
        <v>0</v>
      </c>
    </row>
    <row r="69" spans="1:15">
      <c r="A69" s="34">
        <f>'2.0 Input│Historic Capex'!A69</f>
        <v>57</v>
      </c>
      <c r="B69" s="23" t="str">
        <f>'2.0 Input│Historic Capex'!B69</f>
        <v>SCADA - Comms upgrade to IP network-VTS only</v>
      </c>
      <c r="C69" s="8" t="str">
        <f>'2.0 Input│Historic Capex'!C69</f>
        <v>Other</v>
      </c>
      <c r="D69" s="8" t="s">
        <v>68</v>
      </c>
      <c r="G69" s="34">
        <f>IFERROR(VLOOKUP($A69,'2.0 Input│Historic Capex'!$A$13:$K$955,COLUMN(G69),FALSE),0)</f>
        <v>0</v>
      </c>
      <c r="H69" s="34">
        <f>IFERROR(VLOOKUP($A69,'2.0 Input│Historic Capex'!$A$13:$K$955,COLUMN(H69),FALSE),0)</f>
        <v>0</v>
      </c>
      <c r="I69" s="34">
        <f>IFERROR(VLOOKUP($A69,'2.0 Input│Historic Capex'!$A$13:$K$955,COLUMN(I69),FALSE),0)</f>
        <v>0</v>
      </c>
      <c r="J69" s="34">
        <f>IFERROR(VLOOKUP($A69,'2.0 Input│Historic Capex'!$A$13:$K$955,COLUMN(J69),FALSE),0)</f>
        <v>55925</v>
      </c>
      <c r="K69" s="34">
        <f>IFERROR(VLOOKUP($A69,'2.0 Input│Historic Capex'!$A$13:$K$955,COLUMN(K69),FALSE),0)</f>
        <v>1000000</v>
      </c>
      <c r="L69" s="34">
        <f t="shared" si="0"/>
        <v>1055925</v>
      </c>
    </row>
    <row r="70" spans="1:15">
      <c r="A70" s="34">
        <f>'2.0 Input│Historic Capex'!A70</f>
        <v>58</v>
      </c>
      <c r="B70" s="23" t="str">
        <f>'2.0 Input│Historic Capex'!B70</f>
        <v>SCADA - IT security</v>
      </c>
      <c r="C70" s="8" t="str">
        <f>'2.0 Input│Historic Capex'!C70</f>
        <v>Other</v>
      </c>
      <c r="D70" s="8" t="str">
        <f>'2.0 Input│Historic Capex'!D70</f>
        <v>Non-System</v>
      </c>
      <c r="G70" s="34">
        <f>IFERROR(VLOOKUP($A70,'2.0 Input│Historic Capex'!$A$13:$K$955,COLUMN(G70),FALSE),0)</f>
        <v>0</v>
      </c>
      <c r="H70" s="34">
        <f>IFERROR(VLOOKUP($A70,'2.0 Input│Historic Capex'!$A$13:$K$955,COLUMN(H70),FALSE),0)</f>
        <v>0</v>
      </c>
      <c r="I70" s="34">
        <f>IFERROR(VLOOKUP($A70,'2.0 Input│Historic Capex'!$A$13:$K$955,COLUMN(I70),FALSE),0)</f>
        <v>0</v>
      </c>
      <c r="J70" s="34">
        <f>IFERROR(VLOOKUP($A70,'2.0 Input│Historic Capex'!$A$13:$K$955,COLUMN(J70),FALSE),0)</f>
        <v>0</v>
      </c>
      <c r="K70" s="34">
        <f>IFERROR(VLOOKUP($A70,'2.0 Input│Historic Capex'!$A$13:$K$955,COLUMN(K70),FALSE),0)</f>
        <v>0</v>
      </c>
      <c r="L70" s="34">
        <f t="shared" si="0"/>
        <v>0</v>
      </c>
      <c r="M70" s="48"/>
    </row>
    <row r="71" spans="1:15">
      <c r="A71" s="34">
        <f>'2.0 Input│Historic Capex'!A71</f>
        <v>59</v>
      </c>
      <c r="B71" s="23" t="str">
        <f>'2.0 Input│Historic Capex'!B71</f>
        <v>SCADA - Remote maintenance and engineering workstations [Control Room, Gooding, Brooklyn CS&amp;CG, Wollert CS&amp;CG, Springhurst, Iona]</v>
      </c>
      <c r="C71" s="8" t="str">
        <f>'2.0 Input│Historic Capex'!C71</f>
        <v>Other</v>
      </c>
      <c r="D71" s="8" t="s">
        <v>201</v>
      </c>
      <c r="G71" s="34">
        <f>IFERROR(VLOOKUP($A71,'2.0 Input│Historic Capex'!$A$13:$K$955,COLUMN(G71),FALSE),0)</f>
        <v>0</v>
      </c>
      <c r="H71" s="34">
        <f>IFERROR(VLOOKUP($A71,'2.0 Input│Historic Capex'!$A$13:$K$955,COLUMN(H71),FALSE),0)</f>
        <v>0</v>
      </c>
      <c r="I71" s="34">
        <f>IFERROR(VLOOKUP($A71,'2.0 Input│Historic Capex'!$A$13:$K$955,COLUMN(I71),FALSE),0)</f>
        <v>0</v>
      </c>
      <c r="J71" s="34">
        <f>IFERROR(VLOOKUP($A71,'2.0 Input│Historic Capex'!$A$13:$K$955,COLUMN(J71),FALSE),0)</f>
        <v>0</v>
      </c>
      <c r="K71" s="34">
        <f>IFERROR(VLOOKUP($A71,'2.0 Input│Historic Capex'!$A$13:$K$955,COLUMN(K71),FALSE),0)</f>
        <v>0</v>
      </c>
      <c r="L71" s="34">
        <f t="shared" si="0"/>
        <v>0</v>
      </c>
      <c r="M71" s="48"/>
    </row>
    <row r="72" spans="1:15">
      <c r="A72" s="34">
        <f>'2.0 Input│Historic Capex'!A72</f>
        <v>60</v>
      </c>
      <c r="B72" s="23" t="str">
        <f>'2.0 Input│Historic Capex'!B72</f>
        <v>SCADA - RTU/ PLC/HMI Development and Test bench [PC, iFix, Control Logix, Bristol Designer Tools]</v>
      </c>
      <c r="C72" s="8" t="str">
        <f>'2.0 Input│Historic Capex'!C72</f>
        <v>Other</v>
      </c>
      <c r="D72" s="8" t="s">
        <v>201</v>
      </c>
      <c r="G72" s="34">
        <f>IFERROR(VLOOKUP($A72,'2.0 Input│Historic Capex'!$A$13:$K$955,COLUMN(G72),FALSE),0)</f>
        <v>0</v>
      </c>
      <c r="H72" s="34">
        <f>IFERROR(VLOOKUP($A72,'2.0 Input│Historic Capex'!$A$13:$K$955,COLUMN(H72),FALSE),0)</f>
        <v>0</v>
      </c>
      <c r="I72" s="34">
        <f>IFERROR(VLOOKUP($A72,'2.0 Input│Historic Capex'!$A$13:$K$955,COLUMN(I72),FALSE),0)</f>
        <v>0</v>
      </c>
      <c r="J72" s="34">
        <f>IFERROR(VLOOKUP($A72,'2.0 Input│Historic Capex'!$A$13:$K$955,COLUMN(J72),FALSE),0)</f>
        <v>0</v>
      </c>
      <c r="K72" s="34">
        <f>IFERROR(VLOOKUP($A72,'2.0 Input│Historic Capex'!$A$13:$K$955,COLUMN(K72),FALSE),0)</f>
        <v>0</v>
      </c>
      <c r="L72" s="34">
        <f t="shared" si="0"/>
        <v>0</v>
      </c>
      <c r="M72" s="48"/>
    </row>
    <row r="73" spans="1:15">
      <c r="A73" s="34">
        <f>'2.0 Input│Historic Capex'!A73</f>
        <v>61</v>
      </c>
      <c r="B73" s="23" t="str">
        <f>'2.0 Input│Historic Capex'!B73</f>
        <v>SCADA System Upgrade</v>
      </c>
      <c r="C73" s="8" t="str">
        <f>'2.0 Input│Historic Capex'!C73</f>
        <v>Other</v>
      </c>
      <c r="D73" s="8" t="s">
        <v>68</v>
      </c>
      <c r="G73" s="34">
        <f>IFERROR(VLOOKUP($A73,'2.0 Input│Historic Capex'!$A$13:$K$955,COLUMN(G73),FALSE),0)</f>
        <v>0</v>
      </c>
      <c r="H73" s="34">
        <f>IFERROR(VLOOKUP($A73,'2.0 Input│Historic Capex'!$A$13:$K$955,COLUMN(H73),FALSE),0)</f>
        <v>0</v>
      </c>
      <c r="I73" s="34">
        <f>IFERROR(VLOOKUP($A73,'2.0 Input│Historic Capex'!$A$13:$K$955,COLUMN(I73),FALSE),0)</f>
        <v>25383.25</v>
      </c>
      <c r="J73" s="34">
        <f>IFERROR(VLOOKUP($A73,'2.0 Input│Historic Capex'!$A$13:$K$955,COLUMN(J73),FALSE),0)</f>
        <v>113039.53</v>
      </c>
      <c r="K73" s="34">
        <f>IFERROR(VLOOKUP($A73,'2.0 Input│Historic Capex'!$A$13:$K$955,COLUMN(K73),FALSE),0)</f>
        <v>450000</v>
      </c>
      <c r="L73" s="34">
        <f t="shared" si="0"/>
        <v>588422.78</v>
      </c>
      <c r="M73" s="48"/>
    </row>
    <row r="74" spans="1:15">
      <c r="A74" s="34">
        <f>'2.0 Input│Historic Capex'!A74</f>
        <v>62</v>
      </c>
      <c r="B74" s="23" t="str">
        <f>'2.0 Input│Historic Capex'!B74</f>
        <v>Dandenong Building exterior coatings</v>
      </c>
      <c r="C74" s="8" t="str">
        <f>'2.0 Input│Historic Capex'!C74</f>
        <v>Buildings</v>
      </c>
      <c r="D74" s="8" t="s">
        <v>201</v>
      </c>
      <c r="G74" s="34">
        <f>IFERROR(VLOOKUP($A74,'2.0 Input│Historic Capex'!$A$13:$K$955,COLUMN(G74),FALSE),0)</f>
        <v>0</v>
      </c>
      <c r="H74" s="34">
        <f>IFERROR(VLOOKUP($A74,'2.0 Input│Historic Capex'!$A$13:$K$955,COLUMN(H74),FALSE),0)</f>
        <v>0</v>
      </c>
      <c r="I74" s="34">
        <f>IFERROR(VLOOKUP($A74,'2.0 Input│Historic Capex'!$A$13:$K$955,COLUMN(I74),FALSE),0)</f>
        <v>0</v>
      </c>
      <c r="J74" s="34">
        <f>IFERROR(VLOOKUP($A74,'2.0 Input│Historic Capex'!$A$13:$K$955,COLUMN(J74),FALSE),0)</f>
        <v>0</v>
      </c>
      <c r="K74" s="34">
        <f>IFERROR(VLOOKUP($A74,'2.0 Input│Historic Capex'!$A$13:$K$955,COLUMN(K74),FALSE),0)</f>
        <v>0</v>
      </c>
      <c r="L74" s="34">
        <f t="shared" si="0"/>
        <v>0</v>
      </c>
      <c r="M74" s="48"/>
    </row>
    <row r="75" spans="1:15">
      <c r="A75" s="34">
        <f>'2.0 Input│Historic Capex'!A75</f>
        <v>63</v>
      </c>
      <c r="B75" s="23" t="str">
        <f>'2.0 Input│Historic Capex'!B75</f>
        <v>Dandenong site fire mains replacement</v>
      </c>
      <c r="C75" s="8" t="str">
        <f>'2.0 Input│Historic Capex'!C75</f>
        <v>Buildings</v>
      </c>
      <c r="D75" s="8" t="s">
        <v>68</v>
      </c>
      <c r="G75" s="34">
        <f>IFERROR(VLOOKUP($A75,'2.0 Input│Historic Capex'!$A$13:$K$955,COLUMN(G75),FALSE),0)</f>
        <v>4961.33781</v>
      </c>
      <c r="H75" s="34">
        <f>IFERROR(VLOOKUP($A75,'2.0 Input│Historic Capex'!$A$13:$K$955,COLUMN(H75),FALSE),0)</f>
        <v>88164.18140999999</v>
      </c>
      <c r="I75" s="34">
        <f>IFERROR(VLOOKUP($A75,'2.0 Input│Historic Capex'!$A$13:$K$955,COLUMN(I75),FALSE),0)</f>
        <v>1020411.51696</v>
      </c>
      <c r="J75" s="34">
        <f>IFERROR(VLOOKUP($A75,'2.0 Input│Historic Capex'!$A$13:$K$955,COLUMN(J75),FALSE),0)</f>
        <v>30176.035049999999</v>
      </c>
      <c r="K75" s="34">
        <f>IFERROR(VLOOKUP($A75,'2.0 Input│Historic Capex'!$A$13:$K$955,COLUMN(K75),FALSE),0)</f>
        <v>47050</v>
      </c>
      <c r="L75" s="34">
        <f t="shared" si="0"/>
        <v>1190763.0712300001</v>
      </c>
      <c r="M75" s="48"/>
    </row>
    <row r="76" spans="1:15">
      <c r="A76" s="34">
        <f>'2.0 Input│Historic Capex'!A76</f>
        <v>64</v>
      </c>
      <c r="B76" s="23" t="str">
        <f>'2.0 Input│Historic Capex'!B76</f>
        <v>Brooklyn guttering</v>
      </c>
      <c r="C76" s="8" t="str">
        <f>'2.0 Input│Historic Capex'!C76</f>
        <v>Buildings</v>
      </c>
      <c r="D76" s="8" t="str">
        <f>'2.0 Input│Historic Capex'!D76</f>
        <v>Non-System</v>
      </c>
      <c r="G76" s="34">
        <f>IFERROR(VLOOKUP($A76,'2.0 Input│Historic Capex'!$A$13:$K$955,COLUMN(G76),FALSE),0)</f>
        <v>0</v>
      </c>
      <c r="H76" s="34">
        <f>IFERROR(VLOOKUP($A76,'2.0 Input│Historic Capex'!$A$13:$K$955,COLUMN(H76),FALSE),0)</f>
        <v>0</v>
      </c>
      <c r="I76" s="34">
        <f>IFERROR(VLOOKUP($A76,'2.0 Input│Historic Capex'!$A$13:$K$955,COLUMN(I76),FALSE),0)</f>
        <v>0</v>
      </c>
      <c r="J76" s="34">
        <f>IFERROR(VLOOKUP($A76,'2.0 Input│Historic Capex'!$A$13:$K$955,COLUMN(J76),FALSE),0)</f>
        <v>0</v>
      </c>
      <c r="K76" s="34">
        <f>IFERROR(VLOOKUP($A76,'2.0 Input│Historic Capex'!$A$13:$K$955,COLUMN(K76),FALSE),0)</f>
        <v>0</v>
      </c>
      <c r="L76" s="34">
        <f t="shared" si="0"/>
        <v>0</v>
      </c>
      <c r="M76" s="48"/>
    </row>
    <row r="77" spans="1:15">
      <c r="A77" s="34">
        <f>'2.0 Input│Historic Capex'!A77</f>
        <v>65</v>
      </c>
      <c r="B77" s="23" t="str">
        <f>'2.0 Input│Historic Capex'!B77</f>
        <v>Wollert Control Room guttering</v>
      </c>
      <c r="C77" s="8" t="str">
        <f>'2.0 Input│Historic Capex'!C77</f>
        <v>Buildings</v>
      </c>
      <c r="D77" s="8" t="str">
        <f>'2.0 Input│Historic Capex'!D77</f>
        <v>Non-System</v>
      </c>
      <c r="G77" s="34">
        <f>IFERROR(VLOOKUP($A77,'2.0 Input│Historic Capex'!$A$13:$K$955,COLUMN(G77),FALSE),0)</f>
        <v>0</v>
      </c>
      <c r="H77" s="34">
        <f>IFERROR(VLOOKUP($A77,'2.0 Input│Historic Capex'!$A$13:$K$955,COLUMN(H77),FALSE),0)</f>
        <v>0</v>
      </c>
      <c r="I77" s="34">
        <f>IFERROR(VLOOKUP($A77,'2.0 Input│Historic Capex'!$A$13:$K$955,COLUMN(I77),FALSE),0)</f>
        <v>0</v>
      </c>
      <c r="J77" s="34">
        <f>IFERROR(VLOOKUP($A77,'2.0 Input│Historic Capex'!$A$13:$K$955,COLUMN(J77),FALSE),0)</f>
        <v>0</v>
      </c>
      <c r="K77" s="34">
        <f>IFERROR(VLOOKUP($A77,'2.0 Input│Historic Capex'!$A$13:$K$955,COLUMN(K77),FALSE),0)</f>
        <v>0</v>
      </c>
      <c r="L77" s="34">
        <f t="shared" si="0"/>
        <v>0</v>
      </c>
      <c r="M77" s="48"/>
    </row>
    <row r="78" spans="1:15">
      <c r="A78" s="34">
        <f>'2.0 Input│Historic Capex'!A78</f>
        <v>66</v>
      </c>
      <c r="B78" s="23" t="str">
        <f>'2.0 Input│Historic Capex'!B78</f>
        <v>Corporate IT</v>
      </c>
      <c r="C78" s="8" t="str">
        <f>'2.0 Input│Historic Capex'!C78</f>
        <v>Other</v>
      </c>
      <c r="D78" s="8" t="str">
        <f>'2.0 Input│Historic Capex'!D78</f>
        <v>Non-System</v>
      </c>
      <c r="G78" s="34">
        <f>IFERROR(VLOOKUP($A78,'2.0 Input│Historic Capex'!$A$13:$K$955,COLUMN(G78),FALSE),0)</f>
        <v>211241.59609766386</v>
      </c>
      <c r="H78" s="34">
        <f>IFERROR(VLOOKUP($A78,'2.0 Input│Historic Capex'!$A$13:$K$955,COLUMN(H78),FALSE),0)</f>
        <v>302736.87171848048</v>
      </c>
      <c r="I78" s="34">
        <f>IFERROR(VLOOKUP($A78,'2.0 Input│Historic Capex'!$A$13:$K$955,COLUMN(I78),FALSE),0)</f>
        <v>276048.92102265212</v>
      </c>
      <c r="J78" s="34">
        <f>IFERROR(VLOOKUP($A78,'2.0 Input│Historic Capex'!$A$13:$K$955,COLUMN(J78),FALSE),0)</f>
        <v>374324.34725222865</v>
      </c>
      <c r="K78" s="34">
        <f>IFERROR(VLOOKUP($A78,'2.0 Input│Historic Capex'!$A$13:$K$955,COLUMN(K78),FALSE),0)</f>
        <v>209022</v>
      </c>
      <c r="L78" s="34">
        <f t="shared" ref="L78:L137" si="1">SUM(G78:K78)</f>
        <v>1373373.7360910252</v>
      </c>
      <c r="M78" s="48"/>
    </row>
    <row r="79" spans="1:15">
      <c r="A79" s="34">
        <f>'2.0 Input│Historic Capex'!A79</f>
        <v>67</v>
      </c>
      <c r="B79" s="23" t="str">
        <f>'2.0 Input│Historic Capex'!B79</f>
        <v>Liquid management - Brooklyn</v>
      </c>
      <c r="C79" s="8" t="str">
        <f>'2.0 Input│Historic Capex'!C79</f>
        <v>City Gates &amp; Field Regs</v>
      </c>
      <c r="D79" s="8" t="str">
        <f>'2.0 Input│Historic Capex'!D79</f>
        <v>Replacement</v>
      </c>
      <c r="G79" s="34">
        <f>IFERROR(VLOOKUP($A79,'2.0 Input│Historic Capex'!$A$13:$K$955,COLUMN(G79),FALSE),0)</f>
        <v>0</v>
      </c>
      <c r="H79" s="34">
        <f>IFERROR(VLOOKUP($A79,'2.0 Input│Historic Capex'!$A$13:$K$955,COLUMN(H79),FALSE),0)</f>
        <v>0</v>
      </c>
      <c r="I79" s="34">
        <f>IFERROR(VLOOKUP($A79,'2.0 Input│Historic Capex'!$A$13:$K$955,COLUMN(I79),FALSE),0)</f>
        <v>0</v>
      </c>
      <c r="J79" s="34">
        <f>IFERROR(VLOOKUP($A79,'2.0 Input│Historic Capex'!$A$13:$K$955,COLUMN(J79),FALSE),0)</f>
        <v>0</v>
      </c>
      <c r="K79" s="34">
        <f>IFERROR(VLOOKUP($A79,'2.0 Input│Historic Capex'!$A$13:$K$955,COLUMN(K79),FALSE),0)</f>
        <v>0</v>
      </c>
      <c r="L79" s="34">
        <f t="shared" si="1"/>
        <v>0</v>
      </c>
      <c r="M79" s="48"/>
    </row>
    <row r="80" spans="1:15">
      <c r="A80" s="34">
        <f>'2.0 Input│Historic Capex'!A80</f>
        <v>68</v>
      </c>
      <c r="B80" s="23" t="str">
        <f>'2.0 Input│Historic Capex'!B80</f>
        <v>Liquid management - Gooding</v>
      </c>
      <c r="C80" s="8" t="str">
        <f>'2.0 Input│Historic Capex'!C80</f>
        <v>City Gates &amp; Field Regs</v>
      </c>
      <c r="D80" s="8" t="str">
        <f>'2.0 Input│Historic Capex'!D80</f>
        <v>Replacement</v>
      </c>
      <c r="G80" s="34">
        <f>IFERROR(VLOOKUP($A80,'2.0 Input│Historic Capex'!$A$13:$K$955,COLUMN(G80),FALSE),0)</f>
        <v>0</v>
      </c>
      <c r="H80" s="34">
        <f>IFERROR(VLOOKUP($A80,'2.0 Input│Historic Capex'!$A$13:$K$955,COLUMN(H80),FALSE),0)</f>
        <v>0</v>
      </c>
      <c r="I80" s="34">
        <f>IFERROR(VLOOKUP($A80,'2.0 Input│Historic Capex'!$A$13:$K$955,COLUMN(I80),FALSE),0)</f>
        <v>0</v>
      </c>
      <c r="J80" s="34">
        <f>IFERROR(VLOOKUP($A80,'2.0 Input│Historic Capex'!$A$13:$K$955,COLUMN(J80),FALSE),0)</f>
        <v>0</v>
      </c>
      <c r="K80" s="23">
        <f>IFERROR(VLOOKUP($A80,'2.0 Input│Historic Capex'!$A$13:$K$955,COLUMN(K80),FALSE),0)</f>
        <v>0</v>
      </c>
      <c r="L80" s="34">
        <f t="shared" si="1"/>
        <v>0</v>
      </c>
      <c r="M80" s="48"/>
      <c r="O80" s="57"/>
    </row>
    <row r="81" spans="1:12">
      <c r="A81" s="34">
        <f>'2.0 Input│Historic Capex'!A81</f>
        <v>69</v>
      </c>
      <c r="B81" s="23" t="str">
        <f>'2.0 Input│Historic Capex'!B81</f>
        <v>Liquid management - Longford</v>
      </c>
      <c r="C81" s="8" t="str">
        <f>'2.0 Input│Historic Capex'!C81</f>
        <v>City Gates &amp; Field Regs</v>
      </c>
      <c r="D81" s="8" t="str">
        <f>'2.0 Input│Historic Capex'!D81</f>
        <v>Replacement</v>
      </c>
      <c r="G81" s="34">
        <f>IFERROR(VLOOKUP($A81,'2.0 Input│Historic Capex'!$A$13:$K$955,COLUMN(G81),FALSE),0)</f>
        <v>-4131.05</v>
      </c>
      <c r="H81" s="34">
        <f>IFERROR(VLOOKUP($A81,'2.0 Input│Historic Capex'!$A$13:$K$955,COLUMN(H81),FALSE),0)</f>
        <v>0</v>
      </c>
      <c r="I81" s="34">
        <f>IFERROR(VLOOKUP($A81,'2.0 Input│Historic Capex'!$A$13:$K$955,COLUMN(I81),FALSE),0)</f>
        <v>0</v>
      </c>
      <c r="J81" s="34">
        <f>IFERROR(VLOOKUP($A81,'2.0 Input│Historic Capex'!$A$13:$K$955,COLUMN(J81),FALSE),0)</f>
        <v>0</v>
      </c>
      <c r="K81" s="34">
        <f>IFERROR(VLOOKUP($A81,'2.0 Input│Historic Capex'!$A$13:$K$955,COLUMN(K81),FALSE),0)</f>
        <v>0</v>
      </c>
      <c r="L81" s="34">
        <f t="shared" si="1"/>
        <v>-4131.05</v>
      </c>
    </row>
    <row r="82" spans="1:12">
      <c r="A82" s="34">
        <f>'2.0 Input│Historic Capex'!A82</f>
        <v>70</v>
      </c>
      <c r="B82" s="23" t="str">
        <f>'2.0 Input│Historic Capex'!B82</f>
        <v>Liquid Management - Pakenham</v>
      </c>
      <c r="C82" s="8" t="str">
        <f>'2.0 Input│Historic Capex'!C82</f>
        <v>City Gates &amp; Field Regs</v>
      </c>
      <c r="D82" s="8" t="str">
        <f>'2.0 Input│Historic Capex'!D82</f>
        <v>Replacement</v>
      </c>
      <c r="G82" s="34">
        <f>IFERROR(VLOOKUP($A82,'2.0 Input│Historic Capex'!$A$13:$K$955,COLUMN(G82),FALSE),0)</f>
        <v>0</v>
      </c>
      <c r="H82" s="34">
        <f>IFERROR(VLOOKUP($A82,'2.0 Input│Historic Capex'!$A$13:$K$955,COLUMN(H82),FALSE),0)</f>
        <v>0</v>
      </c>
      <c r="I82" s="34">
        <f>IFERROR(VLOOKUP($A82,'2.0 Input│Historic Capex'!$A$13:$K$955,COLUMN(I82),FALSE),0)</f>
        <v>0</v>
      </c>
      <c r="J82" s="34">
        <f>IFERROR(VLOOKUP($A82,'2.0 Input│Historic Capex'!$A$13:$K$955,COLUMN(J82),FALSE),0)</f>
        <v>0</v>
      </c>
      <c r="K82" s="34">
        <f>IFERROR(VLOOKUP($A82,'2.0 Input│Historic Capex'!$A$13:$K$955,COLUMN(K82),FALSE),0)</f>
        <v>0</v>
      </c>
      <c r="L82" s="34">
        <f t="shared" si="1"/>
        <v>0</v>
      </c>
    </row>
    <row r="83" spans="1:12">
      <c r="A83" s="34">
        <f>'2.0 Input│Historic Capex'!A83</f>
        <v>71</v>
      </c>
      <c r="B83" s="23" t="str">
        <f>'2.0 Input│Historic Capex'!B83</f>
        <v>CP - Cathodic Protection Replacement</v>
      </c>
      <c r="C83" s="8" t="str">
        <f>'2.0 Input│Historic Capex'!C83</f>
        <v>Pipelines</v>
      </c>
      <c r="D83" s="8" t="str">
        <f>'2.0 Input│Historic Capex'!D83</f>
        <v>Replacement</v>
      </c>
      <c r="G83" s="34">
        <f>IFERROR(VLOOKUP($A83,'2.0 Input│Historic Capex'!$A$13:$K$955,COLUMN(G83),FALSE),0)</f>
        <v>18725</v>
      </c>
      <c r="H83" s="34">
        <f>IFERROR(VLOOKUP($A83,'2.0 Input│Historic Capex'!$A$13:$K$955,COLUMN(H83),FALSE),0)</f>
        <v>98704</v>
      </c>
      <c r="I83" s="34">
        <f>IFERROR(VLOOKUP($A83,'2.0 Input│Historic Capex'!$A$13:$K$955,COLUMN(I83),FALSE),0)</f>
        <v>20000</v>
      </c>
      <c r="J83" s="34">
        <f>IFERROR(VLOOKUP($A83,'2.0 Input│Historic Capex'!$A$13:$K$955,COLUMN(J83),FALSE),0)</f>
        <v>89800</v>
      </c>
      <c r="K83" s="34">
        <f>IFERROR(VLOOKUP($A83,'2.0 Input│Historic Capex'!$A$13:$K$955,COLUMN(K83),FALSE),0)</f>
        <v>50000</v>
      </c>
      <c r="L83" s="34">
        <f t="shared" si="1"/>
        <v>277229</v>
      </c>
    </row>
    <row r="84" spans="1:12">
      <c r="A84" s="34">
        <f>'2.0 Input│Historic Capex'!A84</f>
        <v>72</v>
      </c>
      <c r="B84" s="23" t="str">
        <f>'2.0 Input│Historic Capex'!B84</f>
        <v>CP - Corrosion Protection Testing Equipment</v>
      </c>
      <c r="C84" s="8" t="str">
        <f>'2.0 Input│Historic Capex'!C84</f>
        <v>Other</v>
      </c>
      <c r="D84" s="8" t="str">
        <f>'2.0 Input│Historic Capex'!D84</f>
        <v>Replacement</v>
      </c>
      <c r="G84" s="34">
        <f>IFERROR(VLOOKUP($A84,'2.0 Input│Historic Capex'!$A$13:$K$955,COLUMN(G84),FALSE),0)</f>
        <v>0</v>
      </c>
      <c r="H84" s="34">
        <f>IFERROR(VLOOKUP($A84,'2.0 Input│Historic Capex'!$A$13:$K$955,COLUMN(H84),FALSE),0)</f>
        <v>0</v>
      </c>
      <c r="I84" s="34">
        <f>IFERROR(VLOOKUP($A84,'2.0 Input│Historic Capex'!$A$13:$K$955,COLUMN(I84),FALSE),0)</f>
        <v>0</v>
      </c>
      <c r="J84" s="34">
        <f>IFERROR(VLOOKUP($A84,'2.0 Input│Historic Capex'!$A$13:$K$955,COLUMN(J84),FALSE),0)</f>
        <v>47690</v>
      </c>
      <c r="K84" s="34">
        <f>IFERROR(VLOOKUP($A84,'2.0 Input│Historic Capex'!$A$13:$K$955,COLUMN(K84),FALSE),0)</f>
        <v>0</v>
      </c>
      <c r="L84" s="34">
        <f t="shared" si="1"/>
        <v>47690</v>
      </c>
    </row>
    <row r="85" spans="1:12">
      <c r="A85" s="34">
        <f>'2.0 Input│Historic Capex'!A85</f>
        <v>73</v>
      </c>
      <c r="B85" s="23" t="str">
        <f>'2.0 Input│Historic Capex'!B85</f>
        <v>Pig Trap - A Branch Valve on Pipeline 108 to Newport Install(124)</v>
      </c>
      <c r="C85" s="8" t="str">
        <f>'2.0 Input│Historic Capex'!C85</f>
        <v>Pipelines</v>
      </c>
      <c r="D85" s="8" t="str">
        <f>'2.0 Input│Historic Capex'!D85</f>
        <v>Replacement</v>
      </c>
      <c r="G85" s="34">
        <f>IFERROR(VLOOKUP($A85,'2.0 Input│Historic Capex'!$A$13:$K$955,COLUMN(G85),FALSE),0)</f>
        <v>0</v>
      </c>
      <c r="H85" s="34">
        <f>IFERROR(VLOOKUP($A85,'2.0 Input│Historic Capex'!$A$13:$K$955,COLUMN(H85),FALSE),0)</f>
        <v>0</v>
      </c>
      <c r="I85" s="34">
        <f>IFERROR(VLOOKUP($A85,'2.0 Input│Historic Capex'!$A$13:$K$955,COLUMN(I85),FALSE),0)</f>
        <v>20098.400000000001</v>
      </c>
      <c r="J85" s="34">
        <f>IFERROR(VLOOKUP($A85,'2.0 Input│Historic Capex'!$A$13:$K$955,COLUMN(J85),FALSE),0)</f>
        <v>868819.02</v>
      </c>
      <c r="K85" s="34">
        <f>IFERROR(VLOOKUP($A85,'2.0 Input│Historic Capex'!$A$13:$K$955,COLUMN(K85),FALSE),0)</f>
        <v>0</v>
      </c>
      <c r="L85" s="34">
        <f t="shared" si="1"/>
        <v>888917.42</v>
      </c>
    </row>
    <row r="86" spans="1:12">
      <c r="A86" s="34">
        <f>'2.0 Input│Historic Capex'!A86</f>
        <v>74</v>
      </c>
      <c r="B86" s="23" t="str">
        <f>'2.0 Input│Historic Capex'!B86</f>
        <v>Pig Trap - Dandenong to Princes Highway Pipeline Install (129)</v>
      </c>
      <c r="C86" s="8" t="str">
        <f>'2.0 Input│Historic Capex'!C86</f>
        <v>City Gates &amp; Field Regs</v>
      </c>
      <c r="D86" s="8" t="str">
        <f>'2.0 Input│Historic Capex'!D86</f>
        <v>Replacement</v>
      </c>
      <c r="G86" s="34">
        <f>IFERROR(VLOOKUP($A86,'2.0 Input│Historic Capex'!$A$13:$K$955,COLUMN(G86),FALSE),0)</f>
        <v>0</v>
      </c>
      <c r="H86" s="34">
        <f>IFERROR(VLOOKUP($A86,'2.0 Input│Historic Capex'!$A$13:$K$955,COLUMN(H86),FALSE),0)</f>
        <v>0</v>
      </c>
      <c r="I86" s="34">
        <f>IFERROR(VLOOKUP($A86,'2.0 Input│Historic Capex'!$A$13:$K$955,COLUMN(I86),FALSE),0)</f>
        <v>31113.5</v>
      </c>
      <c r="J86" s="34">
        <f>IFERROR(VLOOKUP($A86,'2.0 Input│Historic Capex'!$A$13:$K$955,COLUMN(J86),FALSE),0)</f>
        <v>350723.48</v>
      </c>
      <c r="K86" s="132">
        <f>IFERROR(VLOOKUP($A86,'2.0 Input│Historic Capex'!$A$13:$K$955,COLUMN(K86),FALSE),0)</f>
        <v>0</v>
      </c>
      <c r="L86" s="34">
        <f t="shared" si="1"/>
        <v>381836.98</v>
      </c>
    </row>
    <row r="87" spans="1:12">
      <c r="A87" s="34">
        <f>'2.0 Input│Historic Capex'!A87</f>
        <v>75</v>
      </c>
      <c r="B87" s="23" t="str">
        <f>'2.0 Input│Historic Capex'!B87</f>
        <v>Pig Trap - Laverton North to Laverton North Pipeline Install (162)</v>
      </c>
      <c r="C87" s="8" t="str">
        <f>'2.0 Input│Historic Capex'!C87</f>
        <v>City Gates &amp; Field Regs</v>
      </c>
      <c r="D87" s="8" t="str">
        <f>'2.0 Input│Historic Capex'!D87</f>
        <v>Replacement</v>
      </c>
      <c r="G87" s="34">
        <f>IFERROR(VLOOKUP($A87,'2.0 Input│Historic Capex'!$A$13:$K$955,COLUMN(G87),FALSE),0)</f>
        <v>0</v>
      </c>
      <c r="H87" s="34">
        <f>IFERROR(VLOOKUP($A87,'2.0 Input│Historic Capex'!$A$13:$K$955,COLUMN(H87),FALSE),0)</f>
        <v>0</v>
      </c>
      <c r="I87" s="34">
        <f>IFERROR(VLOOKUP($A87,'2.0 Input│Historic Capex'!$A$13:$K$955,COLUMN(I87),FALSE),0)</f>
        <v>0</v>
      </c>
      <c r="J87" s="34">
        <f>IFERROR(VLOOKUP($A87,'2.0 Input│Historic Capex'!$A$13:$K$955,COLUMN(J87),FALSE),0)</f>
        <v>0</v>
      </c>
      <c r="K87" s="34">
        <f>IFERROR(VLOOKUP($A87,'2.0 Input│Historic Capex'!$A$13:$K$955,COLUMN(K87),FALSE),0)</f>
        <v>0</v>
      </c>
      <c r="L87" s="34">
        <f t="shared" si="1"/>
        <v>0</v>
      </c>
    </row>
    <row r="88" spans="1:12">
      <c r="A88" s="34">
        <f>'2.0 Input│Historic Capex'!A88</f>
        <v>76</v>
      </c>
      <c r="B88" s="23" t="str">
        <f>'2.0 Input│Historic Capex'!B88</f>
        <v>Pig Trap - Pakenham to Pakenham Pipeline Install (68)</v>
      </c>
      <c r="C88" s="8" t="str">
        <f>'2.0 Input│Historic Capex'!C88</f>
        <v>City Gates &amp; Field Regs</v>
      </c>
      <c r="D88" s="8" t="str">
        <f>'2.0 Input│Historic Capex'!D88</f>
        <v>Replacement</v>
      </c>
      <c r="G88" s="34">
        <f>IFERROR(VLOOKUP($A88,'2.0 Input│Historic Capex'!$A$13:$K$955,COLUMN(G88),FALSE),0)</f>
        <v>0</v>
      </c>
      <c r="H88" s="34">
        <f>IFERROR(VLOOKUP($A88,'2.0 Input│Historic Capex'!$A$13:$K$955,COLUMN(H88),FALSE),0)</f>
        <v>0</v>
      </c>
      <c r="I88" s="34">
        <f>IFERROR(VLOOKUP($A88,'2.0 Input│Historic Capex'!$A$13:$K$955,COLUMN(I88),FALSE),0)</f>
        <v>0</v>
      </c>
      <c r="J88" s="34">
        <f>IFERROR(VLOOKUP($A88,'2.0 Input│Historic Capex'!$A$13:$K$955,COLUMN(J88),FALSE),0)</f>
        <v>0</v>
      </c>
      <c r="K88" s="34">
        <f>IFERROR(VLOOKUP($A88,'2.0 Input│Historic Capex'!$A$13:$K$955,COLUMN(K88),FALSE),0)</f>
        <v>0</v>
      </c>
      <c r="L88" s="34">
        <f t="shared" si="1"/>
        <v>0</v>
      </c>
    </row>
    <row r="89" spans="1:12">
      <c r="A89" s="34">
        <f>'2.0 Input│Historic Capex'!A89</f>
        <v>77</v>
      </c>
      <c r="B89" s="23" t="str">
        <f>'2.0 Input│Historic Capex'!B89</f>
        <v>Pigging Program (T1 Dandenong - Morwell)</v>
      </c>
      <c r="C89" s="8" t="str">
        <f>'2.0 Input│Historic Capex'!C89</f>
        <v>Other</v>
      </c>
      <c r="D89" s="8" t="str">
        <f>'2.0 Input│Historic Capex'!D89</f>
        <v>Replacement</v>
      </c>
      <c r="G89" s="34">
        <f>IFERROR(VLOOKUP($A89,'2.0 Input│Historic Capex'!$A$13:$K$955,COLUMN(G89),FALSE),0)</f>
        <v>0</v>
      </c>
      <c r="H89" s="34">
        <f>IFERROR(VLOOKUP($A89,'2.0 Input│Historic Capex'!$A$13:$K$955,COLUMN(H89),FALSE),0)</f>
        <v>0</v>
      </c>
      <c r="I89" s="34">
        <f>IFERROR(VLOOKUP($A89,'2.0 Input│Historic Capex'!$A$13:$K$955,COLUMN(I89),FALSE),0)</f>
        <v>0</v>
      </c>
      <c r="J89" s="34">
        <f>IFERROR(VLOOKUP($A89,'2.0 Input│Historic Capex'!$A$13:$K$955,COLUMN(J89),FALSE),0)</f>
        <v>0</v>
      </c>
      <c r="K89" s="132">
        <f>IFERROR(VLOOKUP($A89,'2.0 Input│Historic Capex'!$A$13:$K$955,COLUMN(K89),FALSE),0)</f>
        <v>0</v>
      </c>
      <c r="L89" s="34">
        <f t="shared" si="1"/>
        <v>0</v>
      </c>
    </row>
    <row r="90" spans="1:12">
      <c r="A90" s="34">
        <f>'2.0 Input│Historic Capex'!A90</f>
        <v>78</v>
      </c>
      <c r="B90" s="23" t="str">
        <f>'2.0 Input│Historic Capex'!B90</f>
        <v>Pigging Program (T56 Brooklyn - Ballan)</v>
      </c>
      <c r="C90" s="8" t="str">
        <f>'2.0 Input│Historic Capex'!C90</f>
        <v>Other</v>
      </c>
      <c r="D90" s="8" t="str">
        <f>'2.0 Input│Historic Capex'!D90</f>
        <v>Replacement</v>
      </c>
      <c r="G90" s="34">
        <f>IFERROR(VLOOKUP($A90,'2.0 Input│Historic Capex'!$A$13:$K$955,COLUMN(G90),FALSE),0)</f>
        <v>0</v>
      </c>
      <c r="H90" s="34">
        <f>IFERROR(VLOOKUP($A90,'2.0 Input│Historic Capex'!$A$13:$K$955,COLUMN(H90),FALSE),0)</f>
        <v>0</v>
      </c>
      <c r="I90" s="34">
        <f>IFERROR(VLOOKUP($A90,'2.0 Input│Historic Capex'!$A$13:$K$955,COLUMN(I90),FALSE),0)</f>
        <v>140780.29</v>
      </c>
      <c r="J90" s="34">
        <f>IFERROR(VLOOKUP($A90,'2.0 Input│Historic Capex'!$A$13:$K$955,COLUMN(J90),FALSE),0)</f>
        <v>307245.02</v>
      </c>
      <c r="K90" s="34">
        <f>IFERROR(VLOOKUP($A90,'2.0 Input│Historic Capex'!$A$13:$K$955,COLUMN(K90),FALSE),0)</f>
        <v>0</v>
      </c>
      <c r="L90" s="34">
        <f t="shared" si="1"/>
        <v>448025.31000000006</v>
      </c>
    </row>
    <row r="91" spans="1:12">
      <c r="A91" s="34">
        <f>'2.0 Input│Historic Capex'!A91</f>
        <v>79</v>
      </c>
      <c r="B91" s="23" t="str">
        <f>'2.0 Input│Historic Capex'!B91</f>
        <v>Pigging Program (T59 Euro - Kyabram)</v>
      </c>
      <c r="C91" s="8" t="str">
        <f>'2.0 Input│Historic Capex'!C91</f>
        <v>Other</v>
      </c>
      <c r="D91" s="8" t="str">
        <f>'2.0 Input│Historic Capex'!D91</f>
        <v>Replacement</v>
      </c>
      <c r="G91" s="34">
        <f>IFERROR(VLOOKUP($A91,'2.0 Input│Historic Capex'!$A$13:$K$955,COLUMN(G91),FALSE),0)</f>
        <v>0</v>
      </c>
      <c r="H91" s="34">
        <f>IFERROR(VLOOKUP($A91,'2.0 Input│Historic Capex'!$A$13:$K$955,COLUMN(H91),FALSE),0)</f>
        <v>0</v>
      </c>
      <c r="I91" s="34">
        <f>IFERROR(VLOOKUP($A91,'2.0 Input│Historic Capex'!$A$13:$K$955,COLUMN(I91),FALSE),0)</f>
        <v>0</v>
      </c>
      <c r="J91" s="34">
        <f>IFERROR(VLOOKUP($A91,'2.0 Input│Historic Capex'!$A$13:$K$955,COLUMN(J91),FALSE),0)</f>
        <v>0</v>
      </c>
      <c r="K91" s="34">
        <f>IFERROR(VLOOKUP($A91,'2.0 Input│Historic Capex'!$A$13:$K$955,COLUMN(K91),FALSE),0)</f>
        <v>0</v>
      </c>
      <c r="L91" s="34">
        <f t="shared" si="1"/>
        <v>0</v>
      </c>
    </row>
    <row r="92" spans="1:12">
      <c r="A92" s="34">
        <f>'2.0 Input│Historic Capex'!A92</f>
        <v>80</v>
      </c>
      <c r="B92" s="23" t="str">
        <f>'2.0 Input│Historic Capex'!B92</f>
        <v>Pigging Program (T67 Guilford - Maryborough)</v>
      </c>
      <c r="C92" s="8" t="str">
        <f>'2.0 Input│Historic Capex'!C92</f>
        <v>Other</v>
      </c>
      <c r="D92" s="8" t="str">
        <f>'2.0 Input│Historic Capex'!D92</f>
        <v>Replacement</v>
      </c>
      <c r="G92" s="34">
        <f>IFERROR(VLOOKUP($A92,'2.0 Input│Historic Capex'!$A$13:$K$955,COLUMN(G92),FALSE),0)</f>
        <v>0</v>
      </c>
      <c r="H92" s="34">
        <f>IFERROR(VLOOKUP($A92,'2.0 Input│Historic Capex'!$A$13:$K$955,COLUMN(H92),FALSE),0)</f>
        <v>0</v>
      </c>
      <c r="I92" s="34">
        <f>IFERROR(VLOOKUP($A92,'2.0 Input│Historic Capex'!$A$13:$K$955,COLUMN(I92),FALSE),0)</f>
        <v>0</v>
      </c>
      <c r="J92" s="34">
        <f>IFERROR(VLOOKUP($A92,'2.0 Input│Historic Capex'!$A$13:$K$955,COLUMN(J92),FALSE),0)</f>
        <v>0</v>
      </c>
      <c r="K92" s="34">
        <f>IFERROR(VLOOKUP($A92,'2.0 Input│Historic Capex'!$A$13:$K$955,COLUMN(K92),FALSE),0)</f>
        <v>0</v>
      </c>
      <c r="L92" s="34">
        <f t="shared" si="1"/>
        <v>0</v>
      </c>
    </row>
    <row r="93" spans="1:12">
      <c r="A93" s="34">
        <f>'2.0 Input│Historic Capex'!A93</f>
        <v>81</v>
      </c>
      <c r="B93" s="23" t="str">
        <f>'2.0 Input│Historic Capex'!B93</f>
        <v>Pigging Program (T74 Keon Park - Wollert)</v>
      </c>
      <c r="C93" s="8" t="str">
        <f>'2.0 Input│Historic Capex'!C93</f>
        <v>Other</v>
      </c>
      <c r="D93" s="8" t="str">
        <f>'2.0 Input│Historic Capex'!D93</f>
        <v>Replacement</v>
      </c>
      <c r="G93" s="34">
        <f>IFERROR(VLOOKUP($A93,'2.0 Input│Historic Capex'!$A$13:$K$955,COLUMN(G93),FALSE),0)</f>
        <v>5363.81</v>
      </c>
      <c r="H93" s="34">
        <f>IFERROR(VLOOKUP($A93,'2.0 Input│Historic Capex'!$A$13:$K$955,COLUMN(H93),FALSE),0)</f>
        <v>616839.03</v>
      </c>
      <c r="I93" s="34">
        <f>IFERROR(VLOOKUP($A93,'2.0 Input│Historic Capex'!$A$13:$K$955,COLUMN(I93),FALSE),0)</f>
        <v>37257.130000000012</v>
      </c>
      <c r="J93" s="34">
        <f>IFERROR(VLOOKUP($A93,'2.0 Input│Historic Capex'!$A$13:$K$955,COLUMN(J93),FALSE),0)</f>
        <v>41434.17</v>
      </c>
      <c r="K93" s="34">
        <f>IFERROR(VLOOKUP($A93,'2.0 Input│Historic Capex'!$A$13:$K$955,COLUMN(K93),FALSE),0)</f>
        <v>0</v>
      </c>
      <c r="L93" s="34">
        <f t="shared" si="1"/>
        <v>700894.14000000013</v>
      </c>
    </row>
    <row r="94" spans="1:12">
      <c r="A94" s="34">
        <f>'2.0 Input│Historic Capex'!A94</f>
        <v>82</v>
      </c>
      <c r="B94" s="23" t="str">
        <f>'2.0 Input│Historic Capex'!B94</f>
        <v>Pigging Program (T92 Iona - Brooklyn)</v>
      </c>
      <c r="C94" s="8" t="str">
        <f>'2.0 Input│Historic Capex'!C94</f>
        <v>Other</v>
      </c>
      <c r="D94" s="8" t="str">
        <f>'2.0 Input│Historic Capex'!D94</f>
        <v>Replacement</v>
      </c>
      <c r="G94" s="34">
        <f>IFERROR(VLOOKUP($A94,'2.0 Input│Historic Capex'!$A$13:$K$955,COLUMN(G94),FALSE),0)</f>
        <v>0</v>
      </c>
      <c r="H94" s="34">
        <f>IFERROR(VLOOKUP($A94,'2.0 Input│Historic Capex'!$A$13:$K$955,COLUMN(H94),FALSE),0)</f>
        <v>0</v>
      </c>
      <c r="I94" s="34">
        <f>IFERROR(VLOOKUP($A94,'2.0 Input│Historic Capex'!$A$13:$K$955,COLUMN(I94),FALSE),0)</f>
        <v>67224.28</v>
      </c>
      <c r="J94" s="34">
        <f>IFERROR(VLOOKUP($A94,'2.0 Input│Historic Capex'!$A$13:$K$955,COLUMN(J94),FALSE),0)</f>
        <v>486847.33999999997</v>
      </c>
      <c r="K94" s="34">
        <f>IFERROR(VLOOKUP($A94,'2.0 Input│Historic Capex'!$A$13:$K$955,COLUMN(K94),FALSE),0)</f>
        <v>100000</v>
      </c>
      <c r="L94" s="34">
        <f t="shared" si="1"/>
        <v>654071.62</v>
      </c>
    </row>
    <row r="95" spans="1:12">
      <c r="A95" s="34">
        <f>'2.0 Input│Historic Capex'!A95</f>
        <v>83</v>
      </c>
      <c r="B95" s="23" t="str">
        <f>'2.0 Input│Historic Capex'!B95</f>
        <v>Pig Trap - Princes Highway to Regent Street Pipeline Install(36)</v>
      </c>
      <c r="C95" s="8" t="str">
        <f>'2.0 Input│Historic Capex'!C95</f>
        <v>City Gates &amp; Field Regs</v>
      </c>
      <c r="D95" s="8" t="str">
        <f>'2.0 Input│Historic Capex'!D95</f>
        <v>Replacement</v>
      </c>
      <c r="G95" s="34">
        <f>IFERROR(VLOOKUP($A95,'2.0 Input│Historic Capex'!$A$13:$K$955,COLUMN(G95),FALSE),0)</f>
        <v>0</v>
      </c>
      <c r="H95" s="34">
        <f>IFERROR(VLOOKUP($A95,'2.0 Input│Historic Capex'!$A$13:$K$955,COLUMN(H95),FALSE),0)</f>
        <v>0</v>
      </c>
      <c r="I95" s="34">
        <f>IFERROR(VLOOKUP($A95,'2.0 Input│Historic Capex'!$A$13:$K$955,COLUMN(I95),FALSE),0)</f>
        <v>17158.900000000001</v>
      </c>
      <c r="J95" s="34">
        <f>IFERROR(VLOOKUP($A95,'2.0 Input│Historic Capex'!$A$13:$K$955,COLUMN(J95),FALSE),0)</f>
        <v>7880.1999999999971</v>
      </c>
      <c r="K95" s="34">
        <f>IFERROR(VLOOKUP($A95,'2.0 Input│Historic Capex'!$A$13:$K$955,COLUMN(K95),FALSE),0)</f>
        <v>0</v>
      </c>
      <c r="L95" s="34">
        <f t="shared" si="1"/>
        <v>25039.1</v>
      </c>
    </row>
    <row r="96" spans="1:12">
      <c r="A96" s="34">
        <f>'2.0 Input│Historic Capex'!A96</f>
        <v>84</v>
      </c>
      <c r="B96" s="23" t="str">
        <f>'2.0 Input│Historic Capex'!B96</f>
        <v>Pig Trap - Somerton to Somerton Pipeline Install (238)</v>
      </c>
      <c r="C96" s="8" t="str">
        <f>'2.0 Input│Historic Capex'!C96</f>
        <v>City Gates &amp; Field Regs</v>
      </c>
      <c r="D96" s="8" t="str">
        <f>'2.0 Input│Historic Capex'!D96</f>
        <v>Replacement</v>
      </c>
      <c r="G96" s="34">
        <f>IFERROR(VLOOKUP($A96,'2.0 Input│Historic Capex'!$A$13:$K$955,COLUMN(G96),FALSE),0)</f>
        <v>0</v>
      </c>
      <c r="H96" s="34">
        <f>IFERROR(VLOOKUP($A96,'2.0 Input│Historic Capex'!$A$13:$K$955,COLUMN(H96),FALSE),0)</f>
        <v>1590</v>
      </c>
      <c r="I96" s="34">
        <f>IFERROR(VLOOKUP($A96,'2.0 Input│Historic Capex'!$A$13:$K$955,COLUMN(I96),FALSE),0)</f>
        <v>24041.279999999999</v>
      </c>
      <c r="J96" s="34">
        <f>IFERROR(VLOOKUP($A96,'2.0 Input│Historic Capex'!$A$13:$K$955,COLUMN(J96),FALSE),0)</f>
        <v>3716.1200000000026</v>
      </c>
      <c r="K96" s="132">
        <f>IFERROR(VLOOKUP($A96,'2.0 Input│Historic Capex'!$A$13:$K$955,COLUMN(K96),FALSE),0)</f>
        <v>0</v>
      </c>
      <c r="L96" s="34">
        <f t="shared" si="1"/>
        <v>29347.4</v>
      </c>
    </row>
    <row r="97" spans="1:12">
      <c r="A97" s="34">
        <f>'2.0 Input│Historic Capex'!A97</f>
        <v>85</v>
      </c>
      <c r="B97" s="23" t="str">
        <f>'2.0 Input│Historic Capex'!B97</f>
        <v>Pig Trap - Tyers to Maryvale Pipeline Install (67)</v>
      </c>
      <c r="C97" s="8" t="str">
        <f>'2.0 Input│Historic Capex'!C97</f>
        <v>City Gates &amp; Field Regs</v>
      </c>
      <c r="D97" s="8" t="str">
        <f>'2.0 Input│Historic Capex'!D97</f>
        <v>Replacement</v>
      </c>
      <c r="G97" s="34">
        <f>IFERROR(VLOOKUP($A97,'2.0 Input│Historic Capex'!$A$13:$K$955,COLUMN(G97),FALSE),0)</f>
        <v>0</v>
      </c>
      <c r="H97" s="34">
        <f>IFERROR(VLOOKUP($A97,'2.0 Input│Historic Capex'!$A$13:$K$955,COLUMN(H97),FALSE),0)</f>
        <v>0</v>
      </c>
      <c r="I97" s="34">
        <f>IFERROR(VLOOKUP($A97,'2.0 Input│Historic Capex'!$A$13:$K$955,COLUMN(I97),FALSE),0)</f>
        <v>0</v>
      </c>
      <c r="J97" s="34">
        <f>IFERROR(VLOOKUP($A97,'2.0 Input│Historic Capex'!$A$13:$K$955,COLUMN(J97),FALSE),0)</f>
        <v>0</v>
      </c>
      <c r="K97" s="34">
        <f>IFERROR(VLOOKUP($A97,'2.0 Input│Historic Capex'!$A$13:$K$955,COLUMN(K97),FALSE),0)</f>
        <v>0</v>
      </c>
      <c r="L97" s="34">
        <f t="shared" si="1"/>
        <v>0</v>
      </c>
    </row>
    <row r="98" spans="1:12">
      <c r="A98" s="34">
        <f>'2.0 Input│Historic Capex'!A98</f>
        <v>86</v>
      </c>
      <c r="B98" s="23" t="str">
        <f>'2.0 Input│Historic Capex'!B98</f>
        <v>Exposed pipe coating refurbishment</v>
      </c>
      <c r="C98" s="8" t="str">
        <f>'2.0 Input│Historic Capex'!C98</f>
        <v>Pipelines</v>
      </c>
      <c r="D98" s="8" t="str">
        <f>'2.0 Input│Historic Capex'!D98</f>
        <v>Replacement</v>
      </c>
      <c r="G98" s="34">
        <f>IFERROR(VLOOKUP($A98,'2.0 Input│Historic Capex'!$A$13:$K$955,COLUMN(G98),FALSE),0)</f>
        <v>0</v>
      </c>
      <c r="H98" s="34">
        <f>IFERROR(VLOOKUP($A98,'2.0 Input│Historic Capex'!$A$13:$K$955,COLUMN(H98),FALSE),0)</f>
        <v>0</v>
      </c>
      <c r="I98" s="34">
        <f>IFERROR(VLOOKUP($A98,'2.0 Input│Historic Capex'!$A$13:$K$955,COLUMN(I98),FALSE),0)</f>
        <v>0</v>
      </c>
      <c r="J98" s="34">
        <f>IFERROR(VLOOKUP($A98,'2.0 Input│Historic Capex'!$A$13:$K$955,COLUMN(J98),FALSE),0)</f>
        <v>0</v>
      </c>
      <c r="K98" s="34">
        <f>IFERROR(VLOOKUP($A98,'2.0 Input│Historic Capex'!$A$13:$K$955,COLUMN(K98),FALSE),0)</f>
        <v>0</v>
      </c>
      <c r="L98" s="34">
        <f t="shared" si="1"/>
        <v>0</v>
      </c>
    </row>
    <row r="99" spans="1:12">
      <c r="A99" s="34">
        <f>'2.0 Input│Historic Capex'!A99</f>
        <v>87</v>
      </c>
      <c r="B99" s="23" t="str">
        <f>'2.0 Input│Historic Capex'!B99</f>
        <v>BCS Safety and Process Control System and RTU Upgrade</v>
      </c>
      <c r="C99" s="8" t="str">
        <f>'2.0 Input│Historic Capex'!C99</f>
        <v>Compressors</v>
      </c>
      <c r="D99" s="8" t="str">
        <f>'2.0 Input│Historic Capex'!D99</f>
        <v>Replacement</v>
      </c>
      <c r="G99" s="34">
        <f>IFERROR(VLOOKUP($A99,'2.0 Input│Historic Capex'!$A$13:$K$955,COLUMN(G99),FALSE),0)</f>
        <v>23570.02</v>
      </c>
      <c r="H99" s="34">
        <f>IFERROR(VLOOKUP($A99,'2.0 Input│Historic Capex'!$A$13:$K$955,COLUMN(H99),FALSE),0)</f>
        <v>15134.58</v>
      </c>
      <c r="I99" s="34">
        <f>IFERROR(VLOOKUP($A99,'2.0 Input│Historic Capex'!$A$13:$K$955,COLUMN(I99),FALSE),0)</f>
        <v>12066.000000000002</v>
      </c>
      <c r="J99" s="34">
        <f>IFERROR(VLOOKUP($A99,'2.0 Input│Historic Capex'!$A$13:$K$955,COLUMN(J99),FALSE),0)</f>
        <v>0</v>
      </c>
      <c r="K99" s="34">
        <f>IFERROR(VLOOKUP($A99,'2.0 Input│Historic Capex'!$A$13:$K$955,COLUMN(K99),FALSE),0)</f>
        <v>0</v>
      </c>
      <c r="L99" s="34">
        <f t="shared" si="1"/>
        <v>50770.6</v>
      </c>
    </row>
    <row r="100" spans="1:12">
      <c r="A100" s="34">
        <f>'2.0 Input│Historic Capex'!A100</f>
        <v>88</v>
      </c>
      <c r="B100" s="23" t="str">
        <f>'2.0 Input│Historic Capex'!B100</f>
        <v>CS Type B compliance upgrade</v>
      </c>
      <c r="C100" s="8" t="str">
        <f>'2.0 Input│Historic Capex'!C100</f>
        <v>Compressors</v>
      </c>
      <c r="D100" s="8" t="str">
        <f>'2.0 Input│Historic Capex'!D100</f>
        <v>Replacement</v>
      </c>
      <c r="G100" s="34">
        <f>IFERROR(VLOOKUP($A100,'2.0 Input│Historic Capex'!$A$13:$K$955,COLUMN(G100),FALSE),0)</f>
        <v>0</v>
      </c>
      <c r="H100" s="34">
        <f>IFERROR(VLOOKUP($A100,'2.0 Input│Historic Capex'!$A$13:$K$955,COLUMN(H100),FALSE),0)</f>
        <v>0</v>
      </c>
      <c r="I100" s="34">
        <f>IFERROR(VLOOKUP($A100,'2.0 Input│Historic Capex'!$A$13:$K$955,COLUMN(I100),FALSE),0)</f>
        <v>1070</v>
      </c>
      <c r="J100" s="34">
        <f>IFERROR(VLOOKUP($A100,'2.0 Input│Historic Capex'!$A$13:$K$955,COLUMN(J100),FALSE),0)</f>
        <v>230475.43</v>
      </c>
      <c r="K100" s="34">
        <f>IFERROR(VLOOKUP($A100,'2.0 Input│Historic Capex'!$A$13:$K$955,COLUMN(K100),FALSE),0)</f>
        <v>100000</v>
      </c>
      <c r="L100" s="34">
        <f t="shared" si="1"/>
        <v>331545.43</v>
      </c>
    </row>
    <row r="101" spans="1:12">
      <c r="A101" s="34">
        <f>'2.0 Input│Historic Capex'!A101</f>
        <v>89</v>
      </c>
      <c r="B101" s="23" t="str">
        <f>'2.0 Input│Historic Capex'!B101</f>
        <v>GCS GEA Fuel Gas Upgrade</v>
      </c>
      <c r="C101" s="8" t="str">
        <f>'2.0 Input│Historic Capex'!C101</f>
        <v>Compressors</v>
      </c>
      <c r="D101" s="8" t="str">
        <f>'2.0 Input│Historic Capex'!D101</f>
        <v>Replacement</v>
      </c>
      <c r="G101" s="34">
        <f>IFERROR(VLOOKUP($A101,'2.0 Input│Historic Capex'!$A$13:$K$955,COLUMN(G101),FALSE),0)</f>
        <v>0</v>
      </c>
      <c r="H101" s="34">
        <f>IFERROR(VLOOKUP($A101,'2.0 Input│Historic Capex'!$A$13:$K$955,COLUMN(H101),FALSE),0)</f>
        <v>0</v>
      </c>
      <c r="I101" s="34">
        <f>IFERROR(VLOOKUP($A101,'2.0 Input│Historic Capex'!$A$13:$K$955,COLUMN(I101),FALSE),0)</f>
        <v>0</v>
      </c>
      <c r="J101" s="34">
        <f>IFERROR(VLOOKUP($A101,'2.0 Input│Historic Capex'!$A$13:$K$955,COLUMN(J101),FALSE),0)</f>
        <v>61409.78</v>
      </c>
      <c r="K101" s="34">
        <f>IFERROR(VLOOKUP($A101,'2.0 Input│Historic Capex'!$A$13:$K$955,COLUMN(K101),FALSE),0)</f>
        <v>0</v>
      </c>
      <c r="L101" s="34">
        <f t="shared" si="1"/>
        <v>61409.78</v>
      </c>
    </row>
    <row r="102" spans="1:12">
      <c r="A102" s="34">
        <f>'2.0 Input│Historic Capex'!A102</f>
        <v>90</v>
      </c>
      <c r="B102" s="23" t="str">
        <f>'2.0 Input│Historic Capex'!B102</f>
        <v>GCS Units 1,2,3&amp;4 Suction/Discharge Actuated Valve Replacement</v>
      </c>
      <c r="C102" s="8" t="str">
        <f>'2.0 Input│Historic Capex'!C102</f>
        <v>Compressors</v>
      </c>
      <c r="D102" s="8" t="str">
        <f>'2.0 Input│Historic Capex'!D102</f>
        <v>Replacement</v>
      </c>
      <c r="G102" s="34">
        <f>IFERROR(VLOOKUP($A102,'2.0 Input│Historic Capex'!$A$13:$K$955,COLUMN(G102),FALSE),0)</f>
        <v>0</v>
      </c>
      <c r="H102" s="34">
        <f>IFERROR(VLOOKUP($A102,'2.0 Input│Historic Capex'!$A$13:$K$955,COLUMN(H102),FALSE),0)</f>
        <v>0</v>
      </c>
      <c r="I102" s="34">
        <f>IFERROR(VLOOKUP($A102,'2.0 Input│Historic Capex'!$A$13:$K$955,COLUMN(I102),FALSE),0)</f>
        <v>0</v>
      </c>
      <c r="J102" s="34">
        <f>IFERROR(VLOOKUP($A102,'2.0 Input│Historic Capex'!$A$13:$K$955,COLUMN(J102),FALSE),0)</f>
        <v>218</v>
      </c>
      <c r="K102" s="34">
        <f>IFERROR(VLOOKUP($A102,'2.0 Input│Historic Capex'!$A$13:$K$955,COLUMN(K102),FALSE),0)</f>
        <v>300000</v>
      </c>
      <c r="L102" s="34">
        <f t="shared" si="1"/>
        <v>300218</v>
      </c>
    </row>
    <row r="103" spans="1:12">
      <c r="A103" s="34">
        <f>'2.0 Input│Historic Capex'!A103</f>
        <v>91</v>
      </c>
      <c r="B103" s="23" t="str">
        <f>'2.0 Input│Historic Capex'!B103</f>
        <v>Mothball WCS station 'A'</v>
      </c>
      <c r="C103" s="8" t="str">
        <f>'2.0 Input│Historic Capex'!C103</f>
        <v>Compressors</v>
      </c>
      <c r="D103" s="8" t="str">
        <f>'2.0 Input│Historic Capex'!D103</f>
        <v>Replacement</v>
      </c>
      <c r="G103" s="34">
        <f>IFERROR(VLOOKUP($A103,'2.0 Input│Historic Capex'!$A$13:$K$955,COLUMN(G103),FALSE),0)</f>
        <v>0</v>
      </c>
      <c r="H103" s="34">
        <f>IFERROR(VLOOKUP($A103,'2.0 Input│Historic Capex'!$A$13:$K$955,COLUMN(H103),FALSE),0)</f>
        <v>0</v>
      </c>
      <c r="I103" s="34">
        <f>IFERROR(VLOOKUP($A103,'2.0 Input│Historic Capex'!$A$13:$K$955,COLUMN(I103),FALSE),0)</f>
        <v>0</v>
      </c>
      <c r="J103" s="34">
        <f>IFERROR(VLOOKUP($A103,'2.0 Input│Historic Capex'!$A$13:$K$955,COLUMN(J103),FALSE),0)</f>
        <v>0</v>
      </c>
      <c r="K103" s="34">
        <f>IFERROR(VLOOKUP($A103,'2.0 Input│Historic Capex'!$A$13:$K$955,COLUMN(K103),FALSE),0)</f>
        <v>0</v>
      </c>
      <c r="L103" s="34">
        <f t="shared" si="1"/>
        <v>0</v>
      </c>
    </row>
    <row r="104" spans="1:12">
      <c r="A104" s="34">
        <f>'2.0 Input│Historic Capex'!A104</f>
        <v>92</v>
      </c>
      <c r="B104" s="23" t="str">
        <f>'2.0 Input│Historic Capex'!B104</f>
        <v>Regulator Upgrade - Lara pneumatic control system upgrade</v>
      </c>
      <c r="C104" s="8" t="str">
        <f>'2.0 Input│Historic Capex'!C104</f>
        <v>City Gates &amp; Field Regs</v>
      </c>
      <c r="D104" s="8" t="str">
        <f>'2.0 Input│Historic Capex'!D104</f>
        <v>Replacement</v>
      </c>
      <c r="G104" s="34">
        <f>IFERROR(VLOOKUP($A104,'2.0 Input│Historic Capex'!$A$13:$K$955,COLUMN(G104),FALSE),0)</f>
        <v>0</v>
      </c>
      <c r="H104" s="34">
        <f>IFERROR(VLOOKUP($A104,'2.0 Input│Historic Capex'!$A$13:$K$955,COLUMN(H104),FALSE),0)</f>
        <v>0</v>
      </c>
      <c r="I104" s="34">
        <f>IFERROR(VLOOKUP($A104,'2.0 Input│Historic Capex'!$A$13:$K$955,COLUMN(I104),FALSE),0)</f>
        <v>5301</v>
      </c>
      <c r="J104" s="34">
        <f>IFERROR(VLOOKUP($A104,'2.0 Input│Historic Capex'!$A$13:$K$955,COLUMN(J104),FALSE),0)</f>
        <v>0</v>
      </c>
      <c r="K104" s="34">
        <f>IFERROR(VLOOKUP($A104,'2.0 Input│Historic Capex'!$A$13:$K$955,COLUMN(K104),FALSE),0)</f>
        <v>160000</v>
      </c>
      <c r="L104" s="34">
        <f t="shared" si="1"/>
        <v>165301</v>
      </c>
    </row>
    <row r="105" spans="1:12">
      <c r="A105" s="34">
        <f>'2.0 Input│Historic Capex'!A105</f>
        <v>93</v>
      </c>
      <c r="B105" s="23" t="str">
        <f>'2.0 Input│Historic Capex'!B105</f>
        <v>Security - High Risk sites security upgrade</v>
      </c>
      <c r="C105" s="8" t="str">
        <f>'2.0 Input│Historic Capex'!C105</f>
        <v>Other</v>
      </c>
      <c r="D105" s="8" t="str">
        <f>'2.0 Input│Historic Capex'!D105</f>
        <v>Replacement</v>
      </c>
      <c r="G105" s="34">
        <f>IFERROR(VLOOKUP($A105,'2.0 Input│Historic Capex'!$A$13:$K$955,COLUMN(G105),FALSE),0)</f>
        <v>17837.72</v>
      </c>
      <c r="H105" s="34">
        <f>IFERROR(VLOOKUP($A105,'2.0 Input│Historic Capex'!$A$13:$K$955,COLUMN(H105),FALSE),0)</f>
        <v>24900</v>
      </c>
      <c r="I105" s="34">
        <f>IFERROR(VLOOKUP($A105,'2.0 Input│Historic Capex'!$A$13:$K$955,COLUMN(I105),FALSE),0)</f>
        <v>0</v>
      </c>
      <c r="J105" s="34">
        <f>IFERROR(VLOOKUP($A105,'2.0 Input│Historic Capex'!$A$13:$K$955,COLUMN(J105),FALSE),0)</f>
        <v>0</v>
      </c>
      <c r="K105" s="34">
        <f>IFERROR(VLOOKUP($A105,'2.0 Input│Historic Capex'!$A$13:$K$955,COLUMN(K105),FALSE),0)</f>
        <v>150000</v>
      </c>
      <c r="L105" s="34">
        <f t="shared" si="1"/>
        <v>192737.72</v>
      </c>
    </row>
    <row r="106" spans="1:12">
      <c r="A106" s="34">
        <f>'2.0 Input│Historic Capex'!A106</f>
        <v>94</v>
      </c>
      <c r="B106" s="23" t="str">
        <f>'2.0 Input│Historic Capex'!B106</f>
        <v>Security - Small Site Facilities Fencing Upgrade</v>
      </c>
      <c r="C106" s="8" t="str">
        <f>'2.0 Input│Historic Capex'!C106</f>
        <v>Other</v>
      </c>
      <c r="D106" s="8" t="str">
        <f>'2.0 Input│Historic Capex'!D106</f>
        <v>Replacement</v>
      </c>
      <c r="G106" s="34">
        <f>IFERROR(VLOOKUP($A106,'2.0 Input│Historic Capex'!$A$13:$K$955,COLUMN(G106),FALSE),0)</f>
        <v>0</v>
      </c>
      <c r="H106" s="34">
        <f>IFERROR(VLOOKUP($A106,'2.0 Input│Historic Capex'!$A$13:$K$955,COLUMN(H106),FALSE),0)</f>
        <v>0</v>
      </c>
      <c r="I106" s="34">
        <f>IFERROR(VLOOKUP($A106,'2.0 Input│Historic Capex'!$A$13:$K$955,COLUMN(I106),FALSE),0)</f>
        <v>0</v>
      </c>
      <c r="J106" s="34">
        <f>IFERROR(VLOOKUP($A106,'2.0 Input│Historic Capex'!$A$13:$K$955,COLUMN(J106),FALSE),0)</f>
        <v>0</v>
      </c>
      <c r="K106" s="34">
        <f>IFERROR(VLOOKUP($A106,'2.0 Input│Historic Capex'!$A$13:$K$955,COLUMN(K106),FALSE),0)</f>
        <v>0</v>
      </c>
      <c r="L106" s="34">
        <f t="shared" si="1"/>
        <v>0</v>
      </c>
    </row>
    <row r="107" spans="1:12">
      <c r="A107" s="34">
        <f>'2.0 Input│Historic Capex'!A107</f>
        <v>95</v>
      </c>
      <c r="B107" s="23" t="str">
        <f>'2.0 Input│Historic Capex'!B107</f>
        <v>Zonal Chromatograph Bottle Regulator Panels Upgrades</v>
      </c>
      <c r="C107" s="8" t="str">
        <f>'2.0 Input│Historic Capex'!C107</f>
        <v>Gas Quality</v>
      </c>
      <c r="D107" s="8" t="str">
        <f>'2.0 Input│Historic Capex'!D107</f>
        <v>Replacement</v>
      </c>
      <c r="G107" s="34">
        <f>IFERROR(VLOOKUP($A107,'2.0 Input│Historic Capex'!$A$13:$K$955,COLUMN(G107),FALSE),0)</f>
        <v>0</v>
      </c>
      <c r="H107" s="34">
        <f>IFERROR(VLOOKUP($A107,'2.0 Input│Historic Capex'!$A$13:$K$955,COLUMN(H107),FALSE),0)</f>
        <v>0</v>
      </c>
      <c r="I107" s="34">
        <f>IFERROR(VLOOKUP($A107,'2.0 Input│Historic Capex'!$A$13:$K$955,COLUMN(I107),FALSE),0)</f>
        <v>0</v>
      </c>
      <c r="J107" s="34">
        <f>IFERROR(VLOOKUP($A107,'2.0 Input│Historic Capex'!$A$13:$K$955,COLUMN(J107),FALSE),0)</f>
        <v>0</v>
      </c>
      <c r="K107" s="34">
        <f>IFERROR(VLOOKUP($A107,'2.0 Input│Historic Capex'!$A$13:$K$955,COLUMN(K107),FALSE),0)</f>
        <v>0</v>
      </c>
      <c r="L107" s="34">
        <f t="shared" si="1"/>
        <v>0</v>
      </c>
    </row>
    <row r="108" spans="1:12">
      <c r="A108" s="34">
        <f>'2.0 Input│Historic Capex'!A108</f>
        <v>96</v>
      </c>
      <c r="B108" s="23" t="str">
        <f>'2.0 Input│Historic Capex'!B108</f>
        <v>Zonal Chromatograph Insertion Probes</v>
      </c>
      <c r="C108" s="8" t="str">
        <f>'2.0 Input│Historic Capex'!C108</f>
        <v>Gas Quality</v>
      </c>
      <c r="D108" s="8" t="str">
        <f>'2.0 Input│Historic Capex'!D108</f>
        <v>Replacement</v>
      </c>
      <c r="G108" s="34">
        <f>IFERROR(VLOOKUP($A108,'2.0 Input│Historic Capex'!$A$13:$K$955,COLUMN(G108),FALSE),0)</f>
        <v>0</v>
      </c>
      <c r="H108" s="34">
        <f>IFERROR(VLOOKUP($A108,'2.0 Input│Historic Capex'!$A$13:$K$955,COLUMN(H108),FALSE),0)</f>
        <v>0</v>
      </c>
      <c r="I108" s="34">
        <f>IFERROR(VLOOKUP($A108,'2.0 Input│Historic Capex'!$A$13:$K$955,COLUMN(I108),FALSE),0)</f>
        <v>0</v>
      </c>
      <c r="J108" s="34">
        <f>IFERROR(VLOOKUP($A108,'2.0 Input│Historic Capex'!$A$13:$K$955,COLUMN(J108),FALSE),0)</f>
        <v>10000</v>
      </c>
      <c r="K108" s="34">
        <f>IFERROR(VLOOKUP($A108,'2.0 Input│Historic Capex'!$A$13:$K$955,COLUMN(K108),FALSE),0)</f>
        <v>50000</v>
      </c>
      <c r="L108" s="34">
        <f t="shared" si="1"/>
        <v>60000</v>
      </c>
    </row>
    <row r="109" spans="1:12">
      <c r="A109" s="34">
        <f>'2.0 Input│Historic Capex'!A109</f>
        <v>97</v>
      </c>
      <c r="B109" s="23" t="str">
        <f>'2.0 Input│Historic Capex'!B109</f>
        <v>Zonal Chromatograph Upgrades</v>
      </c>
      <c r="C109" s="8" t="str">
        <f>'2.0 Input│Historic Capex'!C109</f>
        <v>Gas Quality</v>
      </c>
      <c r="D109" s="8" t="str">
        <f>'2.0 Input│Historic Capex'!D109</f>
        <v>Replacement</v>
      </c>
      <c r="G109" s="34">
        <f>IFERROR(VLOOKUP($A109,'2.0 Input│Historic Capex'!$A$13:$K$955,COLUMN(G109),FALSE),0)</f>
        <v>0</v>
      </c>
      <c r="H109" s="34">
        <f>IFERROR(VLOOKUP($A109,'2.0 Input│Historic Capex'!$A$13:$K$955,COLUMN(H109),FALSE),0)</f>
        <v>91009.78</v>
      </c>
      <c r="I109" s="34">
        <f>IFERROR(VLOOKUP($A109,'2.0 Input│Historic Capex'!$A$13:$K$955,COLUMN(I109),FALSE),0)</f>
        <v>0</v>
      </c>
      <c r="J109" s="34">
        <f>IFERROR(VLOOKUP($A109,'2.0 Input│Historic Capex'!$A$13:$K$955,COLUMN(J109),FALSE),0)</f>
        <v>334933</v>
      </c>
      <c r="K109" s="34">
        <f>IFERROR(VLOOKUP($A109,'2.0 Input│Historic Capex'!$A$13:$K$955,COLUMN(K109),FALSE),0)</f>
        <v>0</v>
      </c>
      <c r="L109" s="34">
        <f t="shared" si="1"/>
        <v>425942.78</v>
      </c>
    </row>
    <row r="110" spans="1:12">
      <c r="A110" s="34">
        <f>'2.0 Input│Historic Capex'!A110</f>
        <v>98</v>
      </c>
      <c r="B110" s="23" t="str">
        <f>'2.0 Input│Historic Capex'!B110</f>
        <v>RTU &amp; Control System Upgrade -  Facilities</v>
      </c>
      <c r="C110" s="8" t="str">
        <f>'2.0 Input│Historic Capex'!C110</f>
        <v>Other</v>
      </c>
      <c r="D110" s="8" t="str">
        <f>'2.0 Input│Historic Capex'!D110</f>
        <v>Replacement</v>
      </c>
      <c r="G110" s="34">
        <f>IFERROR(VLOOKUP($A110,'2.0 Input│Historic Capex'!$A$13:$K$955,COLUMN(G110),FALSE),0)</f>
        <v>98368.47</v>
      </c>
      <c r="H110" s="34">
        <f>IFERROR(VLOOKUP($A110,'2.0 Input│Historic Capex'!$A$13:$K$955,COLUMN(H110),FALSE),0)</f>
        <v>100004.42</v>
      </c>
      <c r="I110" s="34">
        <f>IFERROR(VLOOKUP($A110,'2.0 Input│Historic Capex'!$A$13:$K$955,COLUMN(I110),FALSE),0)</f>
        <v>8235.2000000000007</v>
      </c>
      <c r="J110" s="34">
        <f>IFERROR(VLOOKUP($A110,'2.0 Input│Historic Capex'!$A$13:$K$955,COLUMN(J110),FALSE),0)</f>
        <v>131637.03</v>
      </c>
      <c r="K110" s="34">
        <f>IFERROR(VLOOKUP($A110,'2.0 Input│Historic Capex'!$A$13:$K$955,COLUMN(K110),FALSE),0)</f>
        <v>150000</v>
      </c>
      <c r="L110" s="34">
        <f t="shared" si="1"/>
        <v>488245.12</v>
      </c>
    </row>
    <row r="111" spans="1:12">
      <c r="A111" s="34">
        <f>'2.0 Input│Historic Capex'!A111</f>
        <v>99</v>
      </c>
      <c r="B111" s="23" t="str">
        <f>'2.0 Input│Historic Capex'!B111</f>
        <v xml:space="preserve">GCS Anti-Surge &amp; Fast-Stop Valves Upgrade </v>
      </c>
      <c r="C111" s="8" t="str">
        <f>'2.0 Input│Historic Capex'!C111</f>
        <v>Compressors</v>
      </c>
      <c r="D111" s="8" t="str">
        <f>'2.0 Input│Historic Capex'!D111</f>
        <v>Replacement</v>
      </c>
      <c r="G111" s="34">
        <f>IFERROR(VLOOKUP($A111,'2.0 Input│Historic Capex'!$A$13:$K$955,COLUMN(G111),FALSE),0)</f>
        <v>0</v>
      </c>
      <c r="H111" s="34">
        <f>IFERROR(VLOOKUP($A111,'2.0 Input│Historic Capex'!$A$13:$K$955,COLUMN(H111),FALSE),0)</f>
        <v>0</v>
      </c>
      <c r="I111" s="34">
        <f>IFERROR(VLOOKUP($A111,'2.0 Input│Historic Capex'!$A$13:$K$955,COLUMN(I111),FALSE),0)</f>
        <v>10038.5</v>
      </c>
      <c r="J111" s="34">
        <f>IFERROR(VLOOKUP($A111,'2.0 Input│Historic Capex'!$A$13:$K$955,COLUMN(J111),FALSE),0)</f>
        <v>497302.54</v>
      </c>
      <c r="K111" s="34">
        <f>IFERROR(VLOOKUP($A111,'2.0 Input│Historic Capex'!$A$13:$K$955,COLUMN(K111),FALSE),0)</f>
        <v>365000</v>
      </c>
      <c r="L111" s="34">
        <f t="shared" si="1"/>
        <v>872341.04</v>
      </c>
    </row>
    <row r="112" spans="1:12">
      <c r="A112" s="34">
        <f>'2.0 Input│Historic Capex'!A112</f>
        <v>100</v>
      </c>
      <c r="B112" s="23" t="str">
        <f>'2.0 Input│Historic Capex'!B112</f>
        <v>GCS Control Room Fire Suppression System</v>
      </c>
      <c r="C112" s="8" t="str">
        <f>'2.0 Input│Historic Capex'!C112</f>
        <v>Compressors</v>
      </c>
      <c r="D112" s="8" t="str">
        <f>'2.0 Input│Historic Capex'!D112</f>
        <v>Replacement</v>
      </c>
      <c r="G112" s="34">
        <f>IFERROR(VLOOKUP($A112,'2.0 Input│Historic Capex'!$A$13:$K$955,COLUMN(G112),FALSE),0)</f>
        <v>0</v>
      </c>
      <c r="H112" s="34">
        <f>IFERROR(VLOOKUP($A112,'2.0 Input│Historic Capex'!$A$13:$K$955,COLUMN(H112),FALSE),0)</f>
        <v>0</v>
      </c>
      <c r="I112" s="34">
        <f>IFERROR(VLOOKUP($A112,'2.0 Input│Historic Capex'!$A$13:$K$955,COLUMN(I112),FALSE),0)</f>
        <v>0</v>
      </c>
      <c r="J112" s="34">
        <f>IFERROR(VLOOKUP($A112,'2.0 Input│Historic Capex'!$A$13:$K$955,COLUMN(J112),FALSE),0)</f>
        <v>0</v>
      </c>
      <c r="K112" s="34">
        <f>IFERROR(VLOOKUP($A112,'2.0 Input│Historic Capex'!$A$13:$K$955,COLUMN(K112),FALSE),0)</f>
        <v>0</v>
      </c>
      <c r="L112" s="34">
        <f t="shared" si="1"/>
        <v>0</v>
      </c>
    </row>
    <row r="113" spans="1:12">
      <c r="A113" s="34">
        <f>'2.0 Input│Historic Capex'!A113</f>
        <v>101</v>
      </c>
      <c r="B113" s="23" t="str">
        <f>'2.0 Input│Historic Capex'!B113</f>
        <v>GCS Units 1,2,3&amp;4 Fire Suppression System</v>
      </c>
      <c r="C113" s="8" t="str">
        <f>'2.0 Input│Historic Capex'!C113</f>
        <v>Compressors</v>
      </c>
      <c r="D113" s="8" t="str">
        <f>'2.0 Input│Historic Capex'!D113</f>
        <v>Replacement</v>
      </c>
      <c r="G113" s="34">
        <f>IFERROR(VLOOKUP($A113,'2.0 Input│Historic Capex'!$A$13:$K$955,COLUMN(G113),FALSE),0)</f>
        <v>0</v>
      </c>
      <c r="H113" s="34">
        <f>IFERROR(VLOOKUP($A113,'2.0 Input│Historic Capex'!$A$13:$K$955,COLUMN(H113),FALSE),0)</f>
        <v>0</v>
      </c>
      <c r="I113" s="34">
        <f>IFERROR(VLOOKUP($A113,'2.0 Input│Historic Capex'!$A$13:$K$955,COLUMN(I113),FALSE),0)</f>
        <v>0</v>
      </c>
      <c r="J113" s="34">
        <f>IFERROR(VLOOKUP($A113,'2.0 Input│Historic Capex'!$A$13:$K$955,COLUMN(J113),FALSE),0)</f>
        <v>0</v>
      </c>
      <c r="K113" s="34">
        <f>IFERROR(VLOOKUP($A113,'2.0 Input│Historic Capex'!$A$13:$K$955,COLUMN(K113),FALSE),0)</f>
        <v>0</v>
      </c>
      <c r="L113" s="34">
        <f t="shared" si="1"/>
        <v>0</v>
      </c>
    </row>
    <row r="114" spans="1:12">
      <c r="A114" s="34">
        <f>'2.0 Input│Historic Capex'!A114</f>
        <v>102</v>
      </c>
      <c r="B114" s="23" t="str">
        <f>'2.0 Input│Historic Capex'!B114</f>
        <v>Iona CS - Unit Fire Suppression System</v>
      </c>
      <c r="C114" s="8" t="str">
        <f>'2.0 Input│Historic Capex'!C114</f>
        <v>Compressors</v>
      </c>
      <c r="D114" s="8" t="str">
        <f>'2.0 Input│Historic Capex'!D114</f>
        <v>Replacement</v>
      </c>
      <c r="G114" s="34">
        <f>IFERROR(VLOOKUP($A114,'2.0 Input│Historic Capex'!$A$13:$K$955,COLUMN(G114),FALSE),0)</f>
        <v>0</v>
      </c>
      <c r="H114" s="34">
        <f>IFERROR(VLOOKUP($A114,'2.0 Input│Historic Capex'!$A$13:$K$955,COLUMN(H114),FALSE),0)</f>
        <v>0</v>
      </c>
      <c r="I114" s="34">
        <f>IFERROR(VLOOKUP($A114,'2.0 Input│Historic Capex'!$A$13:$K$955,COLUMN(I114),FALSE),0)</f>
        <v>0</v>
      </c>
      <c r="J114" s="34">
        <f>IFERROR(VLOOKUP($A114,'2.0 Input│Historic Capex'!$A$13:$K$955,COLUMN(J114),FALSE),0)</f>
        <v>0</v>
      </c>
      <c r="K114" s="34">
        <f>IFERROR(VLOOKUP($A114,'2.0 Input│Historic Capex'!$A$13:$K$955,COLUMN(K114),FALSE),0)</f>
        <v>0</v>
      </c>
      <c r="L114" s="34">
        <f t="shared" si="1"/>
        <v>0</v>
      </c>
    </row>
    <row r="115" spans="1:12">
      <c r="A115" s="34">
        <f>'2.0 Input│Historic Capex'!A115</f>
        <v>103</v>
      </c>
      <c r="B115" s="23" t="str">
        <f>'2.0 Input│Historic Capex'!B115</f>
        <v>Wollert CG Control Hut Fire Suppression System</v>
      </c>
      <c r="C115" s="8" t="str">
        <f>'2.0 Input│Historic Capex'!C115</f>
        <v>Compressors</v>
      </c>
      <c r="D115" s="8" t="str">
        <f>'2.0 Input│Historic Capex'!D115</f>
        <v>Replacement</v>
      </c>
      <c r="G115" s="34">
        <f>IFERROR(VLOOKUP($A115,'2.0 Input│Historic Capex'!$A$13:$K$955,COLUMN(G115),FALSE),0)</f>
        <v>0</v>
      </c>
      <c r="H115" s="34">
        <f>IFERROR(VLOOKUP($A115,'2.0 Input│Historic Capex'!$A$13:$K$955,COLUMN(H115),FALSE),0)</f>
        <v>0</v>
      </c>
      <c r="I115" s="34">
        <f>IFERROR(VLOOKUP($A115,'2.0 Input│Historic Capex'!$A$13:$K$955,COLUMN(I115),FALSE),0)</f>
        <v>0</v>
      </c>
      <c r="J115" s="34">
        <f>IFERROR(VLOOKUP($A115,'2.0 Input│Historic Capex'!$A$13:$K$955,COLUMN(J115),FALSE),0)</f>
        <v>80000</v>
      </c>
      <c r="K115" s="34">
        <f>IFERROR(VLOOKUP($A115,'2.0 Input│Historic Capex'!$A$13:$K$955,COLUMN(K115),FALSE),0)</f>
        <v>0</v>
      </c>
      <c r="L115" s="34">
        <f t="shared" si="1"/>
        <v>80000</v>
      </c>
    </row>
    <row r="116" spans="1:12">
      <c r="A116" s="34">
        <f>'2.0 Input│Historic Capex'!A116</f>
        <v>104</v>
      </c>
      <c r="B116" s="23" t="str">
        <f>'2.0 Input│Historic Capex'!B116</f>
        <v>Wollert CS A/B Control Room Fire Suppression System</v>
      </c>
      <c r="C116" s="8" t="str">
        <f>'2.0 Input│Historic Capex'!C116</f>
        <v>Compressors</v>
      </c>
      <c r="D116" s="8" t="str">
        <f>'2.0 Input│Historic Capex'!D116</f>
        <v>Replacement</v>
      </c>
      <c r="G116" s="34">
        <f>IFERROR(VLOOKUP($A116,'2.0 Input│Historic Capex'!$A$13:$K$955,COLUMN(G116),FALSE),0)</f>
        <v>0</v>
      </c>
      <c r="H116" s="34">
        <f>IFERROR(VLOOKUP($A116,'2.0 Input│Historic Capex'!$A$13:$K$955,COLUMN(H116),FALSE),0)</f>
        <v>0</v>
      </c>
      <c r="I116" s="34">
        <f>IFERROR(VLOOKUP($A116,'2.0 Input│Historic Capex'!$A$13:$K$955,COLUMN(I116),FALSE),0)</f>
        <v>0</v>
      </c>
      <c r="J116" s="34">
        <f>IFERROR(VLOOKUP($A116,'2.0 Input│Historic Capex'!$A$13:$K$955,COLUMN(J116),FALSE),0)</f>
        <v>120000</v>
      </c>
      <c r="K116" s="34">
        <f>IFERROR(VLOOKUP($A116,'2.0 Input│Historic Capex'!$A$13:$K$955,COLUMN(K116),FALSE),0)</f>
        <v>0</v>
      </c>
      <c r="L116" s="34">
        <f t="shared" si="1"/>
        <v>120000</v>
      </c>
    </row>
    <row r="117" spans="1:12">
      <c r="A117" s="34">
        <f>'2.0 Input│Historic Capex'!A117</f>
        <v>105</v>
      </c>
      <c r="B117" s="23" t="str">
        <f>'2.0 Input│Historic Capex'!B117</f>
        <v>BCG Control Hut Fire Suppression System</v>
      </c>
      <c r="C117" s="8" t="str">
        <f>'2.0 Input│Historic Capex'!C117</f>
        <v>City Gates &amp; Field Regs</v>
      </c>
      <c r="D117" s="8" t="str">
        <f>'2.0 Input│Historic Capex'!D117</f>
        <v>Replacement</v>
      </c>
      <c r="G117" s="34">
        <f>IFERROR(VLOOKUP($A117,'2.0 Input│Historic Capex'!$A$13:$K$955,COLUMN(G117),FALSE),0)</f>
        <v>0</v>
      </c>
      <c r="H117" s="34">
        <f>IFERROR(VLOOKUP($A117,'2.0 Input│Historic Capex'!$A$13:$K$955,COLUMN(H117),FALSE),0)</f>
        <v>0</v>
      </c>
      <c r="I117" s="34">
        <f>IFERROR(VLOOKUP($A117,'2.0 Input│Historic Capex'!$A$13:$K$955,COLUMN(I117),FALSE),0)</f>
        <v>0</v>
      </c>
      <c r="J117" s="34">
        <f>IFERROR(VLOOKUP($A117,'2.0 Input│Historic Capex'!$A$13:$K$955,COLUMN(J117),FALSE),0)</f>
        <v>0</v>
      </c>
      <c r="K117" s="34">
        <f>IFERROR(VLOOKUP($A117,'2.0 Input│Historic Capex'!$A$13:$K$955,COLUMN(K117),FALSE),0)</f>
        <v>0</v>
      </c>
      <c r="L117" s="34">
        <f t="shared" si="1"/>
        <v>0</v>
      </c>
    </row>
    <row r="118" spans="1:12">
      <c r="A118" s="34">
        <f>'2.0 Input│Historic Capex'!A118</f>
        <v>106</v>
      </c>
      <c r="B118" s="23" t="str">
        <f>'2.0 Input│Historic Capex'!B118</f>
        <v>Valve - Actuate MLV's in T1 areas</v>
      </c>
      <c r="C118" s="8" t="str">
        <f>'2.0 Input│Historic Capex'!C118</f>
        <v>Pipelines</v>
      </c>
      <c r="D118" s="8" t="str">
        <f>'2.0 Input│Historic Capex'!D118</f>
        <v>Replacement</v>
      </c>
      <c r="G118" s="34">
        <f>IFERROR(VLOOKUP($A118,'2.0 Input│Historic Capex'!$A$13:$K$955,COLUMN(G118),FALSE),0)</f>
        <v>0</v>
      </c>
      <c r="H118" s="34">
        <f>IFERROR(VLOOKUP($A118,'2.0 Input│Historic Capex'!$A$13:$K$955,COLUMN(H118),FALSE),0)</f>
        <v>0</v>
      </c>
      <c r="I118" s="34">
        <f>IFERROR(VLOOKUP($A118,'2.0 Input│Historic Capex'!$A$13:$K$955,COLUMN(I118),FALSE),0)</f>
        <v>0</v>
      </c>
      <c r="J118" s="34">
        <f>IFERROR(VLOOKUP($A118,'2.0 Input│Historic Capex'!$A$13:$K$955,COLUMN(J118),FALSE),0)</f>
        <v>10534</v>
      </c>
      <c r="K118" s="34">
        <f>IFERROR(VLOOKUP($A118,'2.0 Input│Historic Capex'!$A$13:$K$955,COLUMN(K118),FALSE),0)</f>
        <v>90000</v>
      </c>
      <c r="L118" s="34">
        <f t="shared" si="1"/>
        <v>100534</v>
      </c>
    </row>
    <row r="119" spans="1:12">
      <c r="A119" s="34">
        <f>'2.0 Input│Historic Capex'!A119</f>
        <v>107</v>
      </c>
      <c r="B119" s="23" t="str">
        <f>'2.0 Input│Historic Capex'!B119</f>
        <v>Valve - Longford to Dandenong LV10 Vent Stack</v>
      </c>
      <c r="C119" s="8" t="str">
        <f>'2.0 Input│Historic Capex'!C119</f>
        <v>Pipelines</v>
      </c>
      <c r="D119" s="8" t="str">
        <f>'2.0 Input│Historic Capex'!D119</f>
        <v>Replacement</v>
      </c>
      <c r="G119" s="34">
        <f>IFERROR(VLOOKUP($A119,'2.0 Input│Historic Capex'!$A$13:$K$955,COLUMN(G119),FALSE),0)</f>
        <v>34177.300000000003</v>
      </c>
      <c r="H119" s="34">
        <f>IFERROR(VLOOKUP($A119,'2.0 Input│Historic Capex'!$A$13:$K$955,COLUMN(H119),FALSE),0)</f>
        <v>39851.75</v>
      </c>
      <c r="I119" s="34">
        <f>IFERROR(VLOOKUP($A119,'2.0 Input│Historic Capex'!$A$13:$K$955,COLUMN(I119),FALSE),0)</f>
        <v>0</v>
      </c>
      <c r="J119" s="34">
        <f>IFERROR(VLOOKUP($A119,'2.0 Input│Historic Capex'!$A$13:$K$955,COLUMN(J119),FALSE),0)</f>
        <v>0</v>
      </c>
      <c r="K119" s="34">
        <f>IFERROR(VLOOKUP($A119,'2.0 Input│Historic Capex'!$A$13:$K$955,COLUMN(K119),FALSE),0)</f>
        <v>0</v>
      </c>
      <c r="L119" s="34">
        <f t="shared" si="1"/>
        <v>74029.05</v>
      </c>
    </row>
    <row r="120" spans="1:12">
      <c r="A120" s="34">
        <f>'2.0 Input│Historic Capex'!A120</f>
        <v>108</v>
      </c>
      <c r="B120" s="23" t="str">
        <f>'2.0 Input│Historic Capex'!B120</f>
        <v>BCS Station Isolation and Loading Valves</v>
      </c>
      <c r="C120" s="8" t="str">
        <f>'2.0 Input│Historic Capex'!C120</f>
        <v>Compressors</v>
      </c>
      <c r="D120" s="8" t="str">
        <f>'2.0 Input│Historic Capex'!D120</f>
        <v>Replacement</v>
      </c>
      <c r="G120" s="34">
        <f>IFERROR(VLOOKUP($A120,'2.0 Input│Historic Capex'!$A$13:$K$955,COLUMN(G120),FALSE),0)</f>
        <v>2244.6</v>
      </c>
      <c r="H120" s="34">
        <f>IFERROR(VLOOKUP($A120,'2.0 Input│Historic Capex'!$A$13:$K$955,COLUMN(H120),FALSE),0)</f>
        <v>16577.75</v>
      </c>
      <c r="I120" s="34">
        <f>IFERROR(VLOOKUP($A120,'2.0 Input│Historic Capex'!$A$13:$K$955,COLUMN(I120),FALSE),0)</f>
        <v>183683.64</v>
      </c>
      <c r="J120" s="34">
        <f>IFERROR(VLOOKUP($A120,'2.0 Input│Historic Capex'!$A$13:$K$955,COLUMN(J120),FALSE),0)</f>
        <v>1610455.53</v>
      </c>
      <c r="K120" s="34">
        <f>IFERROR(VLOOKUP($A120,'2.0 Input│Historic Capex'!$A$13:$K$955,COLUMN(K120),FALSE),0)</f>
        <v>0</v>
      </c>
      <c r="L120" s="34">
        <f t="shared" si="1"/>
        <v>1812961.52</v>
      </c>
    </row>
    <row r="121" spans="1:12">
      <c r="A121" s="34">
        <f>'2.0 Input│Historic Capex'!A121</f>
        <v>109</v>
      </c>
      <c r="B121" s="23" t="str">
        <f>'2.0 Input│Historic Capex'!B121</f>
        <v>Iona CS - Capacity Aftercooler upgrade</v>
      </c>
      <c r="C121" s="8" t="str">
        <f>'2.0 Input│Historic Capex'!C121</f>
        <v>Compressors</v>
      </c>
      <c r="D121" s="8" t="str">
        <f>'2.0 Input│Historic Capex'!D121</f>
        <v>Replacement</v>
      </c>
      <c r="G121" s="34">
        <f>IFERROR(VLOOKUP($A121,'2.0 Input│Historic Capex'!$A$13:$K$955,COLUMN(G121),FALSE),0)</f>
        <v>0</v>
      </c>
      <c r="H121" s="34">
        <f>IFERROR(VLOOKUP($A121,'2.0 Input│Historic Capex'!$A$13:$K$955,COLUMN(H121),FALSE),0)</f>
        <v>0</v>
      </c>
      <c r="I121" s="34">
        <f>IFERROR(VLOOKUP($A121,'2.0 Input│Historic Capex'!$A$13:$K$955,COLUMN(I121),FALSE),0)</f>
        <v>0</v>
      </c>
      <c r="J121" s="34">
        <f>IFERROR(VLOOKUP($A121,'2.0 Input│Historic Capex'!$A$13:$K$955,COLUMN(J121),FALSE),0)</f>
        <v>0</v>
      </c>
      <c r="K121" s="34">
        <f>IFERROR(VLOOKUP($A121,'2.0 Input│Historic Capex'!$A$13:$K$955,COLUMN(K121),FALSE),0)</f>
        <v>0</v>
      </c>
      <c r="L121" s="34">
        <f t="shared" si="1"/>
        <v>0</v>
      </c>
    </row>
    <row r="122" spans="1:12">
      <c r="A122" s="34">
        <f>'2.0 Input│Historic Capex'!A122</f>
        <v>110</v>
      </c>
      <c r="B122" s="23" t="str">
        <f>'2.0 Input│Historic Capex'!B122</f>
        <v>BCS DEA Upgrade</v>
      </c>
      <c r="C122" s="8" t="str">
        <f>'2.0 Input│Historic Capex'!C122</f>
        <v>Compressors</v>
      </c>
      <c r="D122" s="8" t="str">
        <f>'2.0 Input│Historic Capex'!D122</f>
        <v>Replacement</v>
      </c>
      <c r="G122" s="34">
        <f>IFERROR(VLOOKUP($A122,'2.0 Input│Historic Capex'!$A$13:$K$955,COLUMN(G122),FALSE),0)</f>
        <v>1160</v>
      </c>
      <c r="H122" s="34">
        <f>IFERROR(VLOOKUP($A122,'2.0 Input│Historic Capex'!$A$13:$K$955,COLUMN(H122),FALSE),0)</f>
        <v>17428</v>
      </c>
      <c r="I122" s="34">
        <f>IFERROR(VLOOKUP($A122,'2.0 Input│Historic Capex'!$A$13:$K$955,COLUMN(I122),FALSE),0)</f>
        <v>0</v>
      </c>
      <c r="J122" s="34">
        <f>IFERROR(VLOOKUP($A122,'2.0 Input│Historic Capex'!$A$13:$K$955,COLUMN(J122),FALSE),0)</f>
        <v>316977</v>
      </c>
      <c r="K122" s="34">
        <f>IFERROR(VLOOKUP($A122,'2.0 Input│Historic Capex'!$A$13:$K$955,COLUMN(K122),FALSE),0)</f>
        <v>0</v>
      </c>
      <c r="L122" s="34">
        <f t="shared" si="1"/>
        <v>335565</v>
      </c>
    </row>
    <row r="123" spans="1:12">
      <c r="A123" s="34">
        <f>'2.0 Input│Historic Capex'!A123</f>
        <v>111</v>
      </c>
      <c r="B123" s="23" t="str">
        <f>'2.0 Input│Historic Capex'!B123</f>
        <v>Pig Trap - Keon Park Install</v>
      </c>
      <c r="C123" s="8" t="str">
        <f>'2.0 Input│Historic Capex'!C123</f>
        <v>City Gates &amp; Field Regs</v>
      </c>
      <c r="D123" s="8" t="str">
        <f>'2.0 Input│Historic Capex'!D123</f>
        <v>Replacement</v>
      </c>
      <c r="G123" s="34">
        <f>IFERROR(VLOOKUP($A123,'2.0 Input│Historic Capex'!$A$13:$K$955,COLUMN(G123),FALSE),0)</f>
        <v>325106.7200000002</v>
      </c>
      <c r="H123" s="34">
        <f>IFERROR(VLOOKUP($A123,'2.0 Input│Historic Capex'!$A$13:$K$955,COLUMN(H123),FALSE),0)</f>
        <v>1640823.98</v>
      </c>
      <c r="I123" s="34">
        <f>IFERROR(VLOOKUP($A123,'2.0 Input│Historic Capex'!$A$13:$K$955,COLUMN(I123),FALSE),0)</f>
        <v>0</v>
      </c>
      <c r="J123" s="34">
        <f>IFERROR(VLOOKUP($A123,'2.0 Input│Historic Capex'!$A$13:$K$955,COLUMN(J123),FALSE),0)</f>
        <v>0</v>
      </c>
      <c r="K123" s="34">
        <f>IFERROR(VLOOKUP($A123,'2.0 Input│Historic Capex'!$A$13:$K$955,COLUMN(K123),FALSE),0)</f>
        <v>0</v>
      </c>
      <c r="L123" s="34">
        <f t="shared" si="1"/>
        <v>1965930.7000000002</v>
      </c>
    </row>
    <row r="124" spans="1:12">
      <c r="A124" s="34">
        <f>'2.0 Input│Historic Capex'!A124</f>
        <v>112</v>
      </c>
      <c r="B124" s="23" t="str">
        <f>'2.0 Input│Historic Capex'!B124</f>
        <v>BCS Replacement of FSV, ASV &amp; Other Valves</v>
      </c>
      <c r="C124" s="8" t="str">
        <f>'2.0 Input│Historic Capex'!C124</f>
        <v>Compressors</v>
      </c>
      <c r="D124" s="8" t="str">
        <f>'2.0 Input│Historic Capex'!D124</f>
        <v>Replacement</v>
      </c>
      <c r="G124" s="34">
        <f>IFERROR(VLOOKUP($A124,'2.0 Input│Historic Capex'!$A$13:$K$955,COLUMN(G124),FALSE),0)</f>
        <v>0</v>
      </c>
      <c r="H124" s="34">
        <f>IFERROR(VLOOKUP($A124,'2.0 Input│Historic Capex'!$A$13:$K$955,COLUMN(H124),FALSE),0)</f>
        <v>0</v>
      </c>
      <c r="I124" s="34">
        <f>IFERROR(VLOOKUP($A124,'2.0 Input│Historic Capex'!$A$13:$K$955,COLUMN(I124),FALSE),0)</f>
        <v>0</v>
      </c>
      <c r="J124" s="34">
        <f>IFERROR(VLOOKUP($A124,'2.0 Input│Historic Capex'!$A$13:$K$955,COLUMN(J124),FALSE),0)</f>
        <v>0</v>
      </c>
      <c r="K124" s="34">
        <f>IFERROR(VLOOKUP($A124,'2.0 Input│Historic Capex'!$A$13:$K$955,COLUMN(K124),FALSE),0)</f>
        <v>0</v>
      </c>
      <c r="L124" s="34">
        <f t="shared" si="1"/>
        <v>0</v>
      </c>
    </row>
    <row r="125" spans="1:12">
      <c r="A125" s="34">
        <f>'2.0 Input│Historic Capex'!A125</f>
        <v>113</v>
      </c>
      <c r="B125" s="23" t="str">
        <f>'2.0 Input│Historic Capex'!B125</f>
        <v>BCS Unit 10 &amp; 11 Cooler Upgrade</v>
      </c>
      <c r="C125" s="8" t="str">
        <f>'2.0 Input│Historic Capex'!C125</f>
        <v>Compressors</v>
      </c>
      <c r="D125" s="8" t="str">
        <f>'2.0 Input│Historic Capex'!D125</f>
        <v>Replacement</v>
      </c>
      <c r="G125" s="34">
        <f>IFERROR(VLOOKUP($A125,'2.0 Input│Historic Capex'!$A$13:$K$955,COLUMN(G125),FALSE),0)</f>
        <v>27089.84</v>
      </c>
      <c r="H125" s="34">
        <f>IFERROR(VLOOKUP($A125,'2.0 Input│Historic Capex'!$A$13:$K$955,COLUMN(H125),FALSE),0)</f>
        <v>889622.64999999991</v>
      </c>
      <c r="I125" s="34">
        <f>IFERROR(VLOOKUP($A125,'2.0 Input│Historic Capex'!$A$13:$K$955,COLUMN(I125),FALSE),0)</f>
        <v>5007242.5399999991</v>
      </c>
      <c r="J125" s="34">
        <f>IFERROR(VLOOKUP($A125,'2.0 Input│Historic Capex'!$A$13:$K$955,COLUMN(J125),FALSE),0)</f>
        <v>3272234.0900000003</v>
      </c>
      <c r="K125" s="34">
        <f>IFERROR(VLOOKUP($A125,'2.0 Input│Historic Capex'!$A$13:$K$955,COLUMN(K125),FALSE),0)</f>
        <v>0</v>
      </c>
      <c r="L125" s="34">
        <f t="shared" si="1"/>
        <v>9196189.1199999992</v>
      </c>
    </row>
    <row r="126" spans="1:12">
      <c r="A126" s="34">
        <f>'2.0 Input│Historic Capex'!A126</f>
        <v>114</v>
      </c>
      <c r="B126" s="23" t="str">
        <f>'2.0 Input│Historic Capex'!B126</f>
        <v>SMS - GIS &amp; Aerial Photography</v>
      </c>
      <c r="C126" s="8" t="str">
        <f>'2.0 Input│Historic Capex'!C126</f>
        <v>Pipelines</v>
      </c>
      <c r="D126" s="8" t="str">
        <f>'2.0 Input│Historic Capex'!D126</f>
        <v>Replacement</v>
      </c>
      <c r="G126" s="34">
        <f>IFERROR(VLOOKUP($A126,'2.0 Input│Historic Capex'!$A$13:$K$955,COLUMN(G126),FALSE),0)</f>
        <v>0</v>
      </c>
      <c r="H126" s="34">
        <f>IFERROR(VLOOKUP($A126,'2.0 Input│Historic Capex'!$A$13:$K$955,COLUMN(H126),FALSE),0)</f>
        <v>0</v>
      </c>
      <c r="I126" s="34">
        <f>IFERROR(VLOOKUP($A126,'2.0 Input│Historic Capex'!$A$13:$K$955,COLUMN(I126),FALSE),0)</f>
        <v>87</v>
      </c>
      <c r="J126" s="34">
        <f>IFERROR(VLOOKUP($A126,'2.0 Input│Historic Capex'!$A$13:$K$955,COLUMN(J126),FALSE),0)</f>
        <v>144969.5</v>
      </c>
      <c r="K126" s="34">
        <f>IFERROR(VLOOKUP($A126,'2.0 Input│Historic Capex'!$A$13:$K$955,COLUMN(K126),FALSE),0)</f>
        <v>0</v>
      </c>
      <c r="L126" s="34">
        <f t="shared" si="1"/>
        <v>145056.5</v>
      </c>
    </row>
    <row r="127" spans="1:12">
      <c r="A127" s="34">
        <f>'2.0 Input│Historic Capex'!A127</f>
        <v>115</v>
      </c>
      <c r="B127" s="23" t="str">
        <f>'2.0 Input│Historic Capex'!B127</f>
        <v>Wollert to Clonbinane Looping</v>
      </c>
      <c r="C127" s="8" t="str">
        <f>'2.0 Input│Historic Capex'!C127</f>
        <v>Pipelines</v>
      </c>
      <c r="D127" s="8" t="str">
        <f>'2.0 Input│Historic Capex'!D127</f>
        <v>Augmentation</v>
      </c>
      <c r="G127" s="34">
        <f>IFERROR(VLOOKUP($A127,'2.0 Input│Historic Capex'!$A$13:$K$955,COLUMN(G127),FALSE),0)</f>
        <v>4006990.75</v>
      </c>
      <c r="H127" s="34">
        <f>IFERROR(VLOOKUP($A127,'2.0 Input│Historic Capex'!$A$13:$K$955,COLUMN(H127),FALSE),0)</f>
        <v>85648927.659999996</v>
      </c>
      <c r="I127" s="34">
        <f>IFERROR(VLOOKUP($A127,'2.0 Input│Historic Capex'!$A$13:$K$955,COLUMN(I127),FALSE),0)</f>
        <v>65640112.890000001</v>
      </c>
      <c r="J127" s="34">
        <f>IFERROR(VLOOKUP($A127,'2.0 Input│Historic Capex'!$A$13:$K$955,COLUMN(J127),FALSE),0)</f>
        <v>635203.40999999945</v>
      </c>
      <c r="K127" s="34">
        <f>IFERROR(VLOOKUP($A127,'2.0 Input│Historic Capex'!$A$13:$K$955,COLUMN(K127),FALSE),0)</f>
        <v>0</v>
      </c>
      <c r="L127" s="34">
        <f t="shared" si="1"/>
        <v>155931234.71000001</v>
      </c>
    </row>
    <row r="128" spans="1:12">
      <c r="A128" s="34">
        <f>'2.0 Input│Historic Capex'!A128</f>
        <v>116</v>
      </c>
      <c r="B128" s="23" t="str">
        <f>'2.0 Input│Historic Capex'!B128</f>
        <v>MAOP Upgrade - Euroa to Springhurst (pipe)</v>
      </c>
      <c r="C128" s="8" t="str">
        <f>'2.0 Input│Historic Capex'!C128</f>
        <v>Pipelines</v>
      </c>
      <c r="D128" s="8" t="str">
        <f>'2.0 Input│Historic Capex'!D128</f>
        <v>Augmentation</v>
      </c>
      <c r="G128" s="34">
        <f>IFERROR(VLOOKUP($A128,'2.0 Input│Historic Capex'!$A$13:$K$955,COLUMN(G128),FALSE),0)</f>
        <v>0</v>
      </c>
      <c r="H128" s="34">
        <f>IFERROR(VLOOKUP($A128,'2.0 Input│Historic Capex'!$A$13:$K$955,COLUMN(H128),FALSE),0)</f>
        <v>0</v>
      </c>
      <c r="I128" s="34">
        <f>IFERROR(VLOOKUP($A128,'2.0 Input│Historic Capex'!$A$13:$K$955,COLUMN(I128),FALSE),0)</f>
        <v>0</v>
      </c>
      <c r="J128" s="34">
        <f>IFERROR(VLOOKUP($A128,'2.0 Input│Historic Capex'!$A$13:$K$955,COLUMN(J128),FALSE),0)</f>
        <v>0</v>
      </c>
      <c r="K128" s="34">
        <f>IFERROR(VLOOKUP($A128,'2.0 Input│Historic Capex'!$A$13:$K$955,COLUMN(K128),FALSE),0)</f>
        <v>0</v>
      </c>
      <c r="L128" s="34">
        <f t="shared" si="1"/>
        <v>0</v>
      </c>
    </row>
    <row r="129" spans="1:12">
      <c r="A129" s="34">
        <f>'2.0 Input│Historic Capex'!A129</f>
        <v>117</v>
      </c>
      <c r="B129" s="23" t="str">
        <f>'2.0 Input│Historic Capex'!B129</f>
        <v>MAOP Upgrade - Euroa to Springhurst (Reg)</v>
      </c>
      <c r="C129" s="8" t="str">
        <f>'2.0 Input│Historic Capex'!C129</f>
        <v>City Gates &amp; Field Regs</v>
      </c>
      <c r="D129" s="8" t="str">
        <f>'2.0 Input│Historic Capex'!D129</f>
        <v>Augmentation</v>
      </c>
      <c r="G129" s="34">
        <f>IFERROR(VLOOKUP($A129,'2.0 Input│Historic Capex'!$A$13:$K$955,COLUMN(G129),FALSE),0)</f>
        <v>0</v>
      </c>
      <c r="H129" s="34">
        <f>IFERROR(VLOOKUP($A129,'2.0 Input│Historic Capex'!$A$13:$K$955,COLUMN(H129),FALSE),0)</f>
        <v>0</v>
      </c>
      <c r="I129" s="34">
        <f>IFERROR(VLOOKUP($A129,'2.0 Input│Historic Capex'!$A$13:$K$955,COLUMN(I129),FALSE),0)</f>
        <v>0</v>
      </c>
      <c r="J129" s="34">
        <f>IFERROR(VLOOKUP($A129,'2.0 Input│Historic Capex'!$A$13:$K$955,COLUMN(J129),FALSE),0)</f>
        <v>0</v>
      </c>
      <c r="K129" s="34">
        <f>IFERROR(VLOOKUP($A129,'2.0 Input│Historic Capex'!$A$13:$K$955,COLUMN(K129),FALSE),0)</f>
        <v>0</v>
      </c>
      <c r="L129" s="34">
        <f t="shared" si="1"/>
        <v>0</v>
      </c>
    </row>
    <row r="130" spans="1:12">
      <c r="A130" s="34">
        <f>'2.0 Input│Historic Capex'!A130</f>
        <v>118</v>
      </c>
      <c r="B130" s="23" t="str">
        <f>'2.0 Input│Historic Capex'!B130</f>
        <v>Valve - T60 Longford - Dandenong Upgrade hydraulic hand pump of actuators</v>
      </c>
      <c r="C130" s="8" t="str">
        <f>'2.0 Input│Historic Capex'!C130</f>
        <v>Other</v>
      </c>
      <c r="D130" s="8" t="str">
        <f>'2.0 Input│Historic Capex'!D130</f>
        <v>Replacement</v>
      </c>
      <c r="G130" s="34">
        <f>IFERROR(VLOOKUP($A130,'2.0 Input│Historic Capex'!$A$13:$K$955,COLUMN(G130),FALSE),0)</f>
        <v>0</v>
      </c>
      <c r="H130" s="34">
        <f>IFERROR(VLOOKUP($A130,'2.0 Input│Historic Capex'!$A$13:$K$955,COLUMN(H130),FALSE),0)</f>
        <v>0</v>
      </c>
      <c r="I130" s="34">
        <f>IFERROR(VLOOKUP($A130,'2.0 Input│Historic Capex'!$A$13:$K$955,COLUMN(I130),FALSE),0)</f>
        <v>0</v>
      </c>
      <c r="J130" s="34">
        <f>IFERROR(VLOOKUP($A130,'2.0 Input│Historic Capex'!$A$13:$K$955,COLUMN(J130),FALSE),0)</f>
        <v>0</v>
      </c>
      <c r="K130" s="34">
        <f>IFERROR(VLOOKUP($A130,'2.0 Input│Historic Capex'!$A$13:$K$955,COLUMN(K130),FALSE),0)</f>
        <v>0</v>
      </c>
      <c r="L130" s="34">
        <f t="shared" si="1"/>
        <v>0</v>
      </c>
    </row>
    <row r="131" spans="1:12">
      <c r="A131" s="34">
        <f>'2.0 Input│Historic Capex'!A131</f>
        <v>119</v>
      </c>
      <c r="B131" s="23" t="str">
        <f>'2.0 Input│Historic Capex'!B131</f>
        <v>VTS - BROOKLYN LARA LOOP</v>
      </c>
      <c r="C131" s="8" t="str">
        <f>'2.0 Input│Historic Capex'!C131</f>
        <v>Pipelines</v>
      </c>
      <c r="D131" s="8" t="str">
        <f>'2.0 Input│Historic Capex'!D131</f>
        <v>Replacement</v>
      </c>
      <c r="G131" s="34">
        <f>IFERROR(VLOOKUP($A131,'2.0 Input│Historic Capex'!$A$13:$K$955,COLUMN(G131),FALSE),0)</f>
        <v>0</v>
      </c>
      <c r="H131" s="34">
        <f>IFERROR(VLOOKUP($A131,'2.0 Input│Historic Capex'!$A$13:$K$955,COLUMN(H131),FALSE),0)</f>
        <v>0</v>
      </c>
      <c r="I131" s="34">
        <f>IFERROR(VLOOKUP($A131,'2.0 Input│Historic Capex'!$A$13:$K$955,COLUMN(I131),FALSE),0)</f>
        <v>0</v>
      </c>
      <c r="J131" s="34">
        <f>IFERROR(VLOOKUP($A131,'2.0 Input│Historic Capex'!$A$13:$K$955,COLUMN(J131),FALSE),0)</f>
        <v>0</v>
      </c>
      <c r="K131" s="34">
        <f>IFERROR(VLOOKUP($A131,'2.0 Input│Historic Capex'!$A$13:$K$955,COLUMN(K131),FALSE),0)</f>
        <v>0</v>
      </c>
      <c r="L131" s="34">
        <f t="shared" si="1"/>
        <v>0</v>
      </c>
    </row>
    <row r="132" spans="1:12">
      <c r="A132" s="34">
        <f>'2.0 Input│Historic Capex'!A132</f>
        <v>120</v>
      </c>
      <c r="B132" s="23" t="str">
        <f>'2.0 Input│Historic Capex'!B132</f>
        <v>VTS - WOLLERT 4 &amp; 5 CAPEX</v>
      </c>
      <c r="C132" s="8" t="str">
        <f>'2.0 Input│Historic Capex'!C132</f>
        <v>Compressors</v>
      </c>
      <c r="D132" s="8" t="str">
        <f>'2.0 Input│Historic Capex'!D132</f>
        <v>Replacement</v>
      </c>
      <c r="G132" s="34">
        <f>IFERROR(VLOOKUP($A132,'2.0 Input│Historic Capex'!$A$13:$K$955,COLUMN(G132),FALSE),0)</f>
        <v>3203.9</v>
      </c>
      <c r="H132" s="34">
        <f>IFERROR(VLOOKUP($A132,'2.0 Input│Historic Capex'!$A$13:$K$955,COLUMN(H132),FALSE),0)</f>
        <v>5158.9600000000009</v>
      </c>
      <c r="I132" s="34">
        <f>IFERROR(VLOOKUP($A132,'2.0 Input│Historic Capex'!$A$13:$K$955,COLUMN(I132),FALSE),0)</f>
        <v>0</v>
      </c>
      <c r="J132" s="34">
        <f>IFERROR(VLOOKUP($A132,'2.0 Input│Historic Capex'!$A$13:$K$955,COLUMN(J132),FALSE),0)</f>
        <v>0</v>
      </c>
      <c r="K132" s="34">
        <f>IFERROR(VLOOKUP($A132,'2.0 Input│Historic Capex'!$A$13:$K$955,COLUMN(K132),FALSE),0)</f>
        <v>0</v>
      </c>
      <c r="L132" s="34">
        <f t="shared" si="1"/>
        <v>8362.86</v>
      </c>
    </row>
    <row r="133" spans="1:12">
      <c r="A133" s="34">
        <f>'2.0 Input│Historic Capex'!A133</f>
        <v>121</v>
      </c>
      <c r="B133" s="23" t="str">
        <f>'2.0 Input│Historic Capex'!B133</f>
        <v>VTS - MORWELL TYERS UPGRADE</v>
      </c>
      <c r="C133" s="8" t="str">
        <f>'2.0 Input│Historic Capex'!C133</f>
        <v>City Gates &amp; Field Regs</v>
      </c>
      <c r="D133" s="8" t="str">
        <f>'2.0 Input│Historic Capex'!D133</f>
        <v>Replacement</v>
      </c>
      <c r="G133" s="34">
        <f>IFERROR(VLOOKUP($A133,'2.0 Input│Historic Capex'!$A$13:$K$955,COLUMN(G133),FALSE),0)</f>
        <v>6147.52</v>
      </c>
      <c r="H133" s="34">
        <f>IFERROR(VLOOKUP($A133,'2.0 Input│Historic Capex'!$A$13:$K$955,COLUMN(H133),FALSE),0)</f>
        <v>0</v>
      </c>
      <c r="I133" s="34">
        <f>IFERROR(VLOOKUP($A133,'2.0 Input│Historic Capex'!$A$13:$K$955,COLUMN(I133),FALSE),0)</f>
        <v>0</v>
      </c>
      <c r="J133" s="34">
        <f>IFERROR(VLOOKUP($A133,'2.0 Input│Historic Capex'!$A$13:$K$955,COLUMN(J133),FALSE),0)</f>
        <v>0</v>
      </c>
      <c r="K133" s="34">
        <f>IFERROR(VLOOKUP($A133,'2.0 Input│Historic Capex'!$A$13:$K$955,COLUMN(K133),FALSE),0)</f>
        <v>0</v>
      </c>
      <c r="L133" s="34">
        <f t="shared" si="1"/>
        <v>6147.52</v>
      </c>
    </row>
    <row r="134" spans="1:12">
      <c r="A134" s="34">
        <f>'2.0 Input│Historic Capex'!A134</f>
        <v>122</v>
      </c>
      <c r="B134" s="23" t="str">
        <f>'2.0 Input│Historic Capex'!B134</f>
        <v>VTS - MAOP UPGRADE CAPEX</v>
      </c>
      <c r="C134" s="8" t="str">
        <f>'2.0 Input│Historic Capex'!C134</f>
        <v>City Gates &amp; Field Regs</v>
      </c>
      <c r="D134" s="8" t="str">
        <f>'2.0 Input│Historic Capex'!D134</f>
        <v>Replacement</v>
      </c>
      <c r="G134" s="34">
        <f>IFERROR(VLOOKUP($A134,'2.0 Input│Historic Capex'!$A$13:$K$955,COLUMN(G134),FALSE),0)</f>
        <v>0</v>
      </c>
      <c r="H134" s="34">
        <f>IFERROR(VLOOKUP($A134,'2.0 Input│Historic Capex'!$A$13:$K$955,COLUMN(H134),FALSE),0)</f>
        <v>-42.39</v>
      </c>
      <c r="I134" s="34">
        <f>IFERROR(VLOOKUP($A134,'2.0 Input│Historic Capex'!$A$13:$K$955,COLUMN(I134),FALSE),0)</f>
        <v>0</v>
      </c>
      <c r="J134" s="34">
        <f>IFERROR(VLOOKUP($A134,'2.0 Input│Historic Capex'!$A$13:$K$955,COLUMN(J134),FALSE),0)</f>
        <v>0</v>
      </c>
      <c r="K134" s="34">
        <f>IFERROR(VLOOKUP($A134,'2.0 Input│Historic Capex'!$A$13:$K$955,COLUMN(K134),FALSE),0)</f>
        <v>0</v>
      </c>
      <c r="L134" s="34">
        <f t="shared" si="1"/>
        <v>-42.39</v>
      </c>
    </row>
    <row r="135" spans="1:12">
      <c r="A135" s="34">
        <f>'2.0 Input│Historic Capex'!A135</f>
        <v>123</v>
      </c>
      <c r="B135" s="23" t="str">
        <f>'2.0 Input│Historic Capex'!B135</f>
        <v>VTS - BBP &amp; BCP CG UPGRADE</v>
      </c>
      <c r="C135" s="8" t="str">
        <f>'2.0 Input│Historic Capex'!C135</f>
        <v>City Gates &amp; Field Regs</v>
      </c>
      <c r="D135" s="8" t="str">
        <f>'2.0 Input│Historic Capex'!D135</f>
        <v>Replacement</v>
      </c>
      <c r="G135" s="34">
        <f>IFERROR(VLOOKUP($A135,'2.0 Input│Historic Capex'!$A$13:$K$955,COLUMN(G135),FALSE),0)</f>
        <v>0</v>
      </c>
      <c r="H135" s="34">
        <f>IFERROR(VLOOKUP($A135,'2.0 Input│Historic Capex'!$A$13:$K$955,COLUMN(H135),FALSE),0)</f>
        <v>0</v>
      </c>
      <c r="I135" s="34">
        <f>IFERROR(VLOOKUP($A135,'2.0 Input│Historic Capex'!$A$13:$K$955,COLUMN(I135),FALSE),0)</f>
        <v>0</v>
      </c>
      <c r="J135" s="34">
        <f>IFERROR(VLOOKUP($A135,'2.0 Input│Historic Capex'!$A$13:$K$955,COLUMN(J135),FALSE),0)</f>
        <v>0</v>
      </c>
      <c r="K135" s="34">
        <f>IFERROR(VLOOKUP($A135,'2.0 Input│Historic Capex'!$A$13:$K$955,COLUMN(K135),FALSE),0)</f>
        <v>0</v>
      </c>
      <c r="L135" s="34">
        <f t="shared" si="1"/>
        <v>0</v>
      </c>
    </row>
    <row r="136" spans="1:12">
      <c r="A136" s="34">
        <f>'2.0 Input│Historic Capex'!A136</f>
        <v>124</v>
      </c>
      <c r="B136" s="23" t="str">
        <f>'2.0 Input│Historic Capex'!B136</f>
        <v>VTS - BRANCH VALVE CASTLEMAINE</v>
      </c>
      <c r="C136" s="8" t="str">
        <f>'2.0 Input│Historic Capex'!C136</f>
        <v>Pipelines</v>
      </c>
      <c r="D136" s="8" t="str">
        <f>'2.0 Input│Historic Capex'!D136</f>
        <v>Replacement</v>
      </c>
      <c r="G136" s="34">
        <f>IFERROR(VLOOKUP($A136,'2.0 Input│Historic Capex'!$A$13:$K$955,COLUMN(G136),FALSE),0)</f>
        <v>0</v>
      </c>
      <c r="H136" s="34">
        <f>IFERROR(VLOOKUP($A136,'2.0 Input│Historic Capex'!$A$13:$K$955,COLUMN(H136),FALSE),0)</f>
        <v>0</v>
      </c>
      <c r="I136" s="34">
        <f>IFERROR(VLOOKUP($A136,'2.0 Input│Historic Capex'!$A$13:$K$955,COLUMN(I136),FALSE),0)</f>
        <v>0</v>
      </c>
      <c r="J136" s="34">
        <f>IFERROR(VLOOKUP($A136,'2.0 Input│Historic Capex'!$A$13:$K$955,COLUMN(J136),FALSE),0)</f>
        <v>0</v>
      </c>
      <c r="K136" s="34">
        <f>IFERROR(VLOOKUP($A136,'2.0 Input│Historic Capex'!$A$13:$K$955,COLUMN(K136),FALSE),0)</f>
        <v>0</v>
      </c>
      <c r="L136" s="34">
        <f t="shared" si="1"/>
        <v>0</v>
      </c>
    </row>
    <row r="137" spans="1:12">
      <c r="A137" s="34">
        <f>'2.0 Input│Historic Capex'!A137</f>
        <v>125</v>
      </c>
      <c r="B137" s="23" t="str">
        <f>'2.0 Input│Historic Capex'!B137</f>
        <v>VTS - EUROA CS NEW (PPOM)</v>
      </c>
      <c r="C137" s="8" t="str">
        <f>'2.0 Input│Historic Capex'!C137</f>
        <v>Compressors</v>
      </c>
      <c r="D137" s="8" t="str">
        <f>'2.0 Input│Historic Capex'!D137</f>
        <v>Augmentation</v>
      </c>
      <c r="G137" s="34">
        <f>IFERROR(VLOOKUP($A137,'2.0 Input│Historic Capex'!$A$13:$K$955,COLUMN(G137),FALSE),0)</f>
        <v>116664.37</v>
      </c>
      <c r="H137" s="34">
        <f>IFERROR(VLOOKUP($A137,'2.0 Input│Historic Capex'!$A$13:$K$955,COLUMN(H137),FALSE),0)</f>
        <v>121805.28</v>
      </c>
      <c r="I137" s="34">
        <f>IFERROR(VLOOKUP($A137,'2.0 Input│Historic Capex'!$A$13:$K$955,COLUMN(I137),FALSE),0)</f>
        <v>59020.54</v>
      </c>
      <c r="J137" s="34">
        <f>IFERROR(VLOOKUP($A137,'2.0 Input│Historic Capex'!$A$13:$K$955,COLUMN(J137),FALSE),0)</f>
        <v>-2941.24</v>
      </c>
      <c r="K137" s="34">
        <f>IFERROR(VLOOKUP($A137,'2.0 Input│Historic Capex'!$A$13:$K$955,COLUMN(K137),FALSE),0)</f>
        <v>0</v>
      </c>
      <c r="L137" s="34">
        <f t="shared" si="1"/>
        <v>294548.95</v>
      </c>
    </row>
    <row r="138" spans="1:12">
      <c r="A138" s="34">
        <f>'2.0 Input│Historic Capex'!A138</f>
        <v>126</v>
      </c>
      <c r="B138" s="23" t="str">
        <f>'2.0 Input│Historic Capex'!B138</f>
        <v>VTS - SUNBURY PIPE LOOP (NEW)</v>
      </c>
      <c r="C138" s="8" t="str">
        <f>'2.0 Input│Historic Capex'!C138</f>
        <v>Pipelines</v>
      </c>
      <c r="D138" s="8" t="str">
        <f>'2.0 Input│Historic Capex'!D138</f>
        <v>Augmentation</v>
      </c>
      <c r="E138" s="62"/>
      <c r="F138" s="62"/>
      <c r="G138" s="34">
        <f>IFERROR(VLOOKUP($A138,'2.0 Input│Historic Capex'!$A$13:$K$955,COLUMN(G138),FALSE),0)</f>
        <v>51715.09</v>
      </c>
      <c r="H138" s="34">
        <f>IFERROR(VLOOKUP($A138,'2.0 Input│Historic Capex'!$A$13:$K$955,COLUMN(H138),FALSE),0)</f>
        <v>38571.050000000003</v>
      </c>
      <c r="I138" s="34">
        <f>IFERROR(VLOOKUP($A138,'2.0 Input│Historic Capex'!$A$13:$K$955,COLUMN(I138),FALSE),0)</f>
        <v>5019.9499999999989</v>
      </c>
      <c r="J138" s="34">
        <f>IFERROR(VLOOKUP($A138,'2.0 Input│Historic Capex'!$A$13:$K$955,COLUMN(J138),FALSE),0)</f>
        <v>4029.08</v>
      </c>
      <c r="K138" s="34">
        <f>IFERROR(VLOOKUP($A138,'2.0 Input│Historic Capex'!$A$13:$K$955,COLUMN(K138),FALSE),0)</f>
        <v>0</v>
      </c>
      <c r="L138" s="34">
        <f t="shared" ref="L138:L201" si="2">SUM(G138:K138)</f>
        <v>99335.17</v>
      </c>
    </row>
    <row r="139" spans="1:12">
      <c r="A139" s="34">
        <f>'2.0 Input│Historic Capex'!A139</f>
        <v>127</v>
      </c>
      <c r="B139" s="23" t="str">
        <f>'2.0 Input│Historic Capex'!B139</f>
        <v>VTS - BCS 8&amp;9 COOLERS UPG (NEW</v>
      </c>
      <c r="C139" s="8" t="str">
        <f>'2.0 Input│Historic Capex'!C139</f>
        <v>Compressors</v>
      </c>
      <c r="D139" s="8" t="str">
        <f>'2.0 Input│Historic Capex'!D139</f>
        <v>Replacement</v>
      </c>
      <c r="E139" s="62"/>
      <c r="F139" s="62"/>
      <c r="G139" s="34">
        <f>IFERROR(VLOOKUP($A139,'2.0 Input│Historic Capex'!$A$13:$K$955,COLUMN(G139),FALSE),0)</f>
        <v>-12591.73</v>
      </c>
      <c r="H139" s="34">
        <f>IFERROR(VLOOKUP($A139,'2.0 Input│Historic Capex'!$A$13:$K$955,COLUMN(H139),FALSE),0)</f>
        <v>22820.080000000002</v>
      </c>
      <c r="I139" s="34">
        <f>IFERROR(VLOOKUP($A139,'2.0 Input│Historic Capex'!$A$13:$K$955,COLUMN(I139),FALSE),0)</f>
        <v>0</v>
      </c>
      <c r="J139" s="34">
        <f>IFERROR(VLOOKUP($A139,'2.0 Input│Historic Capex'!$A$13:$K$955,COLUMN(J139),FALSE),0)</f>
        <v>0</v>
      </c>
      <c r="K139" s="34">
        <f>IFERROR(VLOOKUP($A139,'2.0 Input│Historic Capex'!$A$13:$K$955,COLUMN(K139),FALSE),0)</f>
        <v>0</v>
      </c>
      <c r="L139" s="34">
        <f t="shared" si="2"/>
        <v>10228.350000000002</v>
      </c>
    </row>
    <row r="140" spans="1:12">
      <c r="A140" s="34">
        <f>'2.0 Input│Historic Capex'!A140</f>
        <v>128</v>
      </c>
      <c r="B140" s="23" t="str">
        <f>'2.0 Input│Historic Capex'!B140</f>
        <v>VTS - BCS 12 FAST STOP VALVE</v>
      </c>
      <c r="C140" s="8" t="str">
        <f>'2.0 Input│Historic Capex'!C140</f>
        <v>Compressors</v>
      </c>
      <c r="D140" s="8" t="str">
        <f>'2.0 Input│Historic Capex'!D140</f>
        <v>Replacement</v>
      </c>
      <c r="E140" s="62"/>
      <c r="F140" s="62"/>
      <c r="G140" s="34">
        <f>IFERROR(VLOOKUP($A140,'2.0 Input│Historic Capex'!$A$13:$K$955,COLUMN(G140),FALSE),0)</f>
        <v>0</v>
      </c>
      <c r="H140" s="34">
        <f>IFERROR(VLOOKUP($A140,'2.0 Input│Historic Capex'!$A$13:$K$955,COLUMN(H140),FALSE),0)</f>
        <v>0</v>
      </c>
      <c r="I140" s="34">
        <f>IFERROR(VLOOKUP($A140,'2.0 Input│Historic Capex'!$A$13:$K$955,COLUMN(I140),FALSE),0)</f>
        <v>0</v>
      </c>
      <c r="J140" s="34">
        <f>IFERROR(VLOOKUP($A140,'2.0 Input│Historic Capex'!$A$13:$K$955,COLUMN(J140),FALSE),0)</f>
        <v>0</v>
      </c>
      <c r="K140" s="34">
        <f>IFERROR(VLOOKUP($A140,'2.0 Input│Historic Capex'!$A$13:$K$955,COLUMN(K140),FALSE),0)</f>
        <v>0</v>
      </c>
      <c r="L140" s="34">
        <f t="shared" si="2"/>
        <v>0</v>
      </c>
    </row>
    <row r="141" spans="1:12">
      <c r="A141" s="34">
        <f>'2.0 Input│Historic Capex'!A141</f>
        <v>129</v>
      </c>
      <c r="B141" s="23" t="str">
        <f>'2.0 Input│Historic Capex'!B141</f>
        <v>VTS - BCS 8 &amp; 9 UNIT VALVES</v>
      </c>
      <c r="C141" s="8" t="str">
        <f>'2.0 Input│Historic Capex'!C141</f>
        <v>Compressors</v>
      </c>
      <c r="D141" s="8" t="str">
        <f>'2.0 Input│Historic Capex'!D141</f>
        <v>Replacement</v>
      </c>
      <c r="E141" s="62"/>
      <c r="F141" s="62"/>
      <c r="G141" s="34">
        <f>IFERROR(VLOOKUP($A141,'2.0 Input│Historic Capex'!$A$13:$K$955,COLUMN(G141),FALSE),0)</f>
        <v>0</v>
      </c>
      <c r="H141" s="34">
        <f>IFERROR(VLOOKUP($A141,'2.0 Input│Historic Capex'!$A$13:$K$955,COLUMN(H141),FALSE),0)</f>
        <v>0</v>
      </c>
      <c r="I141" s="34">
        <f>IFERROR(VLOOKUP($A141,'2.0 Input│Historic Capex'!$A$13:$K$955,COLUMN(I141),FALSE),0)</f>
        <v>0</v>
      </c>
      <c r="J141" s="34">
        <f>IFERROR(VLOOKUP($A141,'2.0 Input│Historic Capex'!$A$13:$K$955,COLUMN(J141),FALSE),0)</f>
        <v>0</v>
      </c>
      <c r="K141" s="34">
        <f>IFERROR(VLOOKUP($A141,'2.0 Input│Historic Capex'!$A$13:$K$955,COLUMN(K141),FALSE),0)</f>
        <v>0</v>
      </c>
      <c r="L141" s="34">
        <f t="shared" si="2"/>
        <v>0</v>
      </c>
    </row>
    <row r="142" spans="1:12">
      <c r="A142" s="34">
        <f>'2.0 Input│Historic Capex'!A142</f>
        <v>130</v>
      </c>
      <c r="B142" s="23" t="str">
        <f>'2.0 Input│Historic Capex'!B142</f>
        <v>PIGGING T91 CURDIEVALE</v>
      </c>
      <c r="C142" s="8" t="str">
        <f>'2.0 Input│Historic Capex'!C142</f>
        <v>Other</v>
      </c>
      <c r="D142" s="8" t="str">
        <f>'2.0 Input│Historic Capex'!D142</f>
        <v>Replacement</v>
      </c>
      <c r="E142" s="62"/>
      <c r="F142" s="62"/>
      <c r="G142" s="34">
        <f>IFERROR(VLOOKUP($A142,'2.0 Input│Historic Capex'!$A$13:$K$955,COLUMN(G142),FALSE),0)</f>
        <v>0</v>
      </c>
      <c r="H142" s="34">
        <f>IFERROR(VLOOKUP($A142,'2.0 Input│Historic Capex'!$A$13:$K$955,COLUMN(H142),FALSE),0)</f>
        <v>17873</v>
      </c>
      <c r="I142" s="34">
        <f>IFERROR(VLOOKUP($A142,'2.0 Input│Historic Capex'!$A$13:$K$955,COLUMN(I142),FALSE),0)</f>
        <v>0</v>
      </c>
      <c r="J142" s="34">
        <f>IFERROR(VLOOKUP($A142,'2.0 Input│Historic Capex'!$A$13:$K$955,COLUMN(J142),FALSE),0)</f>
        <v>0</v>
      </c>
      <c r="K142" s="34">
        <f>IFERROR(VLOOKUP($A142,'2.0 Input│Historic Capex'!$A$13:$K$955,COLUMN(K142),FALSE),0)</f>
        <v>0</v>
      </c>
      <c r="L142" s="34">
        <f t="shared" si="2"/>
        <v>17873</v>
      </c>
    </row>
    <row r="143" spans="1:12">
      <c r="A143" s="34">
        <f>'2.0 Input│Historic Capex'!A143</f>
        <v>131</v>
      </c>
      <c r="B143" s="23" t="str">
        <f>'2.0 Input│Historic Capex'!B143</f>
        <v>VTS - BROOKLYN FIRE SERVICE</v>
      </c>
      <c r="C143" s="8" t="str">
        <f>'2.0 Input│Historic Capex'!C143</f>
        <v>Buildings</v>
      </c>
      <c r="D143" s="8" t="str">
        <f>'2.0 Input│Historic Capex'!D143</f>
        <v>Non-System</v>
      </c>
      <c r="E143" s="62"/>
      <c r="F143" s="62"/>
      <c r="G143" s="34">
        <f>IFERROR(VLOOKUP($A143,'2.0 Input│Historic Capex'!$A$13:$K$955,COLUMN(G143),FALSE),0)</f>
        <v>29482.73</v>
      </c>
      <c r="H143" s="34">
        <f>IFERROR(VLOOKUP($A143,'2.0 Input│Historic Capex'!$A$13:$K$955,COLUMN(H143),FALSE),0)</f>
        <v>11269.500000000004</v>
      </c>
      <c r="I143" s="34">
        <f>IFERROR(VLOOKUP($A143,'2.0 Input│Historic Capex'!$A$13:$K$955,COLUMN(I143),FALSE),0)</f>
        <v>0</v>
      </c>
      <c r="J143" s="34">
        <f>IFERROR(VLOOKUP($A143,'2.0 Input│Historic Capex'!$A$13:$K$955,COLUMN(J143),FALSE),0)</f>
        <v>0</v>
      </c>
      <c r="K143" s="34">
        <f>IFERROR(VLOOKUP($A143,'2.0 Input│Historic Capex'!$A$13:$K$955,COLUMN(K143),FALSE),0)</f>
        <v>0</v>
      </c>
      <c r="L143" s="34">
        <f t="shared" si="2"/>
        <v>40752.230000000003</v>
      </c>
    </row>
    <row r="144" spans="1:12">
      <c r="A144" s="34">
        <f>'2.0 Input│Historic Capex'!A144</f>
        <v>132</v>
      </c>
      <c r="B144" s="23" t="str">
        <f>'2.0 Input│Historic Capex'!B144</f>
        <v>VTS - BCS LUBE OIL COOLER 8&amp;9</v>
      </c>
      <c r="C144" s="8" t="str">
        <f>'2.0 Input│Historic Capex'!C144</f>
        <v>City Gates &amp; Field Regs</v>
      </c>
      <c r="D144" s="8" t="str">
        <f>'2.0 Input│Historic Capex'!D144</f>
        <v>Replacement</v>
      </c>
      <c r="E144" s="62"/>
      <c r="F144" s="62"/>
      <c r="G144" s="34">
        <f>IFERROR(VLOOKUP($A144,'2.0 Input│Historic Capex'!$A$13:$K$955,COLUMN(G144),FALSE),0)</f>
        <v>109672.54</v>
      </c>
      <c r="H144" s="34">
        <f>IFERROR(VLOOKUP($A144,'2.0 Input│Historic Capex'!$A$13:$K$955,COLUMN(H144),FALSE),0)</f>
        <v>0</v>
      </c>
      <c r="I144" s="34">
        <f>IFERROR(VLOOKUP($A144,'2.0 Input│Historic Capex'!$A$13:$K$955,COLUMN(I144),FALSE),0)</f>
        <v>0</v>
      </c>
      <c r="J144" s="34">
        <f>IFERROR(VLOOKUP($A144,'2.0 Input│Historic Capex'!$A$13:$K$955,COLUMN(J144),FALSE),0)</f>
        <v>0</v>
      </c>
      <c r="K144" s="34">
        <f>IFERROR(VLOOKUP($A144,'2.0 Input│Historic Capex'!$A$13:$K$955,COLUMN(K144),FALSE),0)</f>
        <v>0</v>
      </c>
      <c r="L144" s="34">
        <f t="shared" si="2"/>
        <v>109672.54</v>
      </c>
    </row>
    <row r="145" spans="1:13">
      <c r="A145" s="34">
        <f>'2.0 Input│Historic Capex'!A145</f>
        <v>133</v>
      </c>
      <c r="B145" s="23" t="str">
        <f>'2.0 Input│Historic Capex'!B145</f>
        <v>VNIE Looping 6 to 8</v>
      </c>
      <c r="C145" s="8" t="str">
        <f>'2.0 Input│Historic Capex'!C145</f>
        <v>Pipelines</v>
      </c>
      <c r="D145" s="8" t="str">
        <f>'2.0 Input│Historic Capex'!D145</f>
        <v>Augmentation</v>
      </c>
      <c r="E145" s="62"/>
      <c r="F145" s="62"/>
      <c r="G145" s="34">
        <f>IFERROR(VLOOKUP($A145,'2.0 Input│Historic Capex'!$A$13:$K$955,COLUMN(G145),FALSE),0)</f>
        <v>0</v>
      </c>
      <c r="H145" s="34">
        <f>IFERROR(VLOOKUP($A145,'2.0 Input│Historic Capex'!$A$13:$K$955,COLUMN(H145),FALSE),0)</f>
        <v>0</v>
      </c>
      <c r="I145" s="34">
        <f>IFERROR(VLOOKUP($A145,'2.0 Input│Historic Capex'!$A$13:$K$955,COLUMN(I145),FALSE),0)</f>
        <v>6392032.4512848351</v>
      </c>
      <c r="J145" s="34">
        <f>IFERROR(VLOOKUP($A145,'2.0 Input│Historic Capex'!$A$13:$K$955,COLUMN(J145),FALSE),0)</f>
        <v>91499230.478861541</v>
      </c>
      <c r="K145" s="34">
        <f>IFERROR(VLOOKUP($A145,'2.0 Input│Historic Capex'!$A$13:$K$955,COLUMN(K145),FALSE),0)</f>
        <v>43063099.490152895</v>
      </c>
      <c r="L145" s="34">
        <f t="shared" si="2"/>
        <v>140954362.42029929</v>
      </c>
    </row>
    <row r="146" spans="1:13">
      <c r="A146" s="34">
        <f>'2.0 Input│Historic Capex'!A146</f>
        <v>134</v>
      </c>
      <c r="B146" s="23" t="str">
        <f>'2.0 Input│Historic Capex'!B146</f>
        <v>VTS16.SIB42 WOLL SOFT STARTERS</v>
      </c>
      <c r="C146" s="8" t="str">
        <f>'2.0 Input│Historic Capex'!C146</f>
        <v>Other</v>
      </c>
      <c r="D146" s="8" t="str">
        <f>'2.0 Input│Historic Capex'!D146</f>
        <v>Replacement</v>
      </c>
      <c r="E146" s="62"/>
      <c r="F146" s="62"/>
      <c r="G146" s="34">
        <f>IFERROR(VLOOKUP($A146,'2.0 Input│Historic Capex'!$A$13:$K$955,COLUMN(G146),FALSE),0)</f>
        <v>0</v>
      </c>
      <c r="H146" s="34">
        <f>IFERROR(VLOOKUP($A146,'2.0 Input│Historic Capex'!$A$13:$K$955,COLUMN(H146),FALSE),0)</f>
        <v>0</v>
      </c>
      <c r="I146" s="34">
        <f>IFERROR(VLOOKUP($A146,'2.0 Input│Historic Capex'!$A$13:$K$955,COLUMN(I146),FALSE),0)</f>
        <v>0</v>
      </c>
      <c r="J146" s="34">
        <f>IFERROR(VLOOKUP($A146,'2.0 Input│Historic Capex'!$A$13:$K$955,COLUMN(J146),FALSE),0)</f>
        <v>30881</v>
      </c>
      <c r="K146" s="34">
        <f>IFERROR(VLOOKUP($A146,'2.0 Input│Historic Capex'!$A$13:$K$955,COLUMN(K146),FALSE),0)</f>
        <v>0</v>
      </c>
      <c r="L146" s="34">
        <f t="shared" si="2"/>
        <v>30881</v>
      </c>
    </row>
    <row r="147" spans="1:13">
      <c r="A147" s="34">
        <f>'2.0 Input│Historic Capex'!A147</f>
        <v>135</v>
      </c>
      <c r="B147" s="23" t="str">
        <f>'2.0 Input│Historic Capex'!B147</f>
        <v>VTS.SIB99 WCS STN-A DISCHRG LQ</v>
      </c>
      <c r="C147" s="8" t="str">
        <f>'2.0 Input│Historic Capex'!C147</f>
        <v>Other</v>
      </c>
      <c r="D147" s="8" t="str">
        <f>'2.0 Input│Historic Capex'!D147</f>
        <v>Replacement</v>
      </c>
      <c r="E147" s="62"/>
      <c r="F147" s="62"/>
      <c r="G147" s="34">
        <f>IFERROR(VLOOKUP($A147,'2.0 Input│Historic Capex'!$A$13:$K$955,COLUMN(G147),FALSE),0)</f>
        <v>0</v>
      </c>
      <c r="H147" s="34">
        <f>IFERROR(VLOOKUP($A147,'2.0 Input│Historic Capex'!$A$13:$K$955,COLUMN(H147),FALSE),0)</f>
        <v>0</v>
      </c>
      <c r="I147" s="34">
        <f>IFERROR(VLOOKUP($A147,'2.0 Input│Historic Capex'!$A$13:$K$955,COLUMN(I147),FALSE),0)</f>
        <v>0</v>
      </c>
      <c r="J147" s="34">
        <f>IFERROR(VLOOKUP($A147,'2.0 Input│Historic Capex'!$A$13:$K$955,COLUMN(J147),FALSE),0)</f>
        <v>190850.4</v>
      </c>
      <c r="K147" s="34">
        <f>IFERROR(VLOOKUP($A147,'2.0 Input│Historic Capex'!$A$13:$K$955,COLUMN(K147),FALSE),0)</f>
        <v>0</v>
      </c>
      <c r="L147" s="34">
        <f t="shared" si="2"/>
        <v>190850.4</v>
      </c>
    </row>
    <row r="148" spans="1:13">
      <c r="A148" s="34">
        <f>'2.0 Input│Historic Capex'!A148</f>
        <v>136</v>
      </c>
      <c r="B148" s="23" t="str">
        <f>'2.0 Input│Historic Capex'!B148</f>
        <v>VTS17.SIB27 SCS CR EPS REMOVAL</v>
      </c>
      <c r="C148" s="8" t="str">
        <f>'2.0 Input│Historic Capex'!C148</f>
        <v>Buildings</v>
      </c>
      <c r="D148" s="8" t="str">
        <f>'2.0 Input│Historic Capex'!D148</f>
        <v>Non-System</v>
      </c>
      <c r="E148" s="62"/>
      <c r="F148" s="62"/>
      <c r="G148" s="34">
        <f>IFERROR(VLOOKUP($A148,'2.0 Input│Historic Capex'!$A$13:$K$955,COLUMN(G148),FALSE),0)</f>
        <v>0</v>
      </c>
      <c r="H148" s="34">
        <f>IFERROR(VLOOKUP($A148,'2.0 Input│Historic Capex'!$A$13:$K$955,COLUMN(H148),FALSE),0)</f>
        <v>0</v>
      </c>
      <c r="I148" s="34">
        <f>IFERROR(VLOOKUP($A148,'2.0 Input│Historic Capex'!$A$13:$K$955,COLUMN(I148),FALSE),0)</f>
        <v>0</v>
      </c>
      <c r="J148" s="34">
        <f>IFERROR(VLOOKUP($A148,'2.0 Input│Historic Capex'!$A$13:$K$955,COLUMN(J148),FALSE),0)</f>
        <v>2856.8</v>
      </c>
      <c r="K148" s="34">
        <f>IFERROR(VLOOKUP($A148,'2.0 Input│Historic Capex'!$A$13:$K$955,COLUMN(K148),FALSE),0)</f>
        <v>0</v>
      </c>
      <c r="L148" s="34">
        <f t="shared" si="2"/>
        <v>2856.8</v>
      </c>
    </row>
    <row r="149" spans="1:13">
      <c r="A149" s="34">
        <f>'2.0 Input│Historic Capex'!A149</f>
        <v>137</v>
      </c>
      <c r="B149" s="23" t="str">
        <f>'2.0 Input│Historic Capex'!B149</f>
        <v>VTS17.SIB30 DND EMERG ENTRANCE</v>
      </c>
      <c r="C149" s="8" t="str">
        <f>'2.0 Input│Historic Capex'!C149</f>
        <v>Buildings</v>
      </c>
      <c r="D149" s="8" t="str">
        <f>'2.0 Input│Historic Capex'!D149</f>
        <v>Non-System</v>
      </c>
      <c r="E149" s="62"/>
      <c r="F149" s="62"/>
      <c r="G149" s="34">
        <f>IFERROR(VLOOKUP($A149,'2.0 Input│Historic Capex'!$A$13:$K$955,COLUMN(G149),FALSE),0)</f>
        <v>0</v>
      </c>
      <c r="H149" s="34">
        <f>IFERROR(VLOOKUP($A149,'2.0 Input│Historic Capex'!$A$13:$K$955,COLUMN(H149),FALSE),0)</f>
        <v>0</v>
      </c>
      <c r="I149" s="34">
        <f>IFERROR(VLOOKUP($A149,'2.0 Input│Historic Capex'!$A$13:$K$955,COLUMN(I149),FALSE),0)</f>
        <v>0</v>
      </c>
      <c r="J149" s="34">
        <f>IFERROR(VLOOKUP($A149,'2.0 Input│Historic Capex'!$A$13:$K$955,COLUMN(J149),FALSE),0)</f>
        <v>23849.55</v>
      </c>
      <c r="K149" s="34">
        <f>IFERROR(VLOOKUP($A149,'2.0 Input│Historic Capex'!$A$13:$K$955,COLUMN(K149),FALSE),0)</f>
        <v>0</v>
      </c>
      <c r="L149" s="34">
        <f t="shared" si="2"/>
        <v>23849.55</v>
      </c>
    </row>
    <row r="150" spans="1:13">
      <c r="A150" s="34">
        <f>'2.0 Input│Historic Capex'!A150</f>
        <v>138</v>
      </c>
      <c r="B150" s="23" t="str">
        <f>'2.0 Input│Historic Capex'!B150</f>
        <v xml:space="preserve">Corporate other </v>
      </c>
      <c r="C150" s="8" t="str">
        <f>'2.0 Input│Historic Capex'!C150</f>
        <v>Other</v>
      </c>
      <c r="D150" s="8" t="str">
        <f>'2.0 Input│Historic Capex'!D150</f>
        <v>Non-System</v>
      </c>
      <c r="E150" s="62"/>
      <c r="F150" s="62"/>
      <c r="G150" s="34">
        <f>IFERROR(VLOOKUP($A150,'2.0 Input│Historic Capex'!$A$13:$K$955,COLUMN(G150),FALSE),0)</f>
        <v>242365.2632114446</v>
      </c>
      <c r="H150" s="34">
        <f>IFERROR(VLOOKUP($A150,'2.0 Input│Historic Capex'!$A$13:$K$955,COLUMN(H150),FALSE),0)</f>
        <v>340342.97298974404</v>
      </c>
      <c r="I150" s="34">
        <f>IFERROR(VLOOKUP($A150,'2.0 Input│Historic Capex'!$A$13:$K$955,COLUMN(I150),FALSE),0)</f>
        <v>308327.88047802</v>
      </c>
      <c r="J150" s="34">
        <f>IFERROR(VLOOKUP($A150,'2.0 Input│Historic Capex'!$A$13:$K$955,COLUMN(J150),FALSE),0)</f>
        <v>17522.852509126176</v>
      </c>
      <c r="K150" s="34">
        <f>IFERROR(VLOOKUP($A150,'2.0 Input│Historic Capex'!$A$13:$K$955,COLUMN(K150),FALSE),0)</f>
        <v>0</v>
      </c>
      <c r="L150" s="34">
        <f t="shared" si="2"/>
        <v>908558.96918833477</v>
      </c>
      <c r="M150" s="48"/>
    </row>
    <row r="151" spans="1:13">
      <c r="A151" s="34">
        <f>'2.0 Input│Historic Capex'!A151</f>
        <v>139</v>
      </c>
      <c r="B151" s="23" t="str">
        <f>'2.0 Input│Historic Capex'!B151</f>
        <v>Market Services _APA Grid Prog</v>
      </c>
      <c r="C151" s="8" t="str">
        <f>'2.0 Input│Historic Capex'!C151</f>
        <v>Other</v>
      </c>
      <c r="D151" s="8" t="str">
        <f>'2.0 Input│Historic Capex'!D151</f>
        <v>Non-System</v>
      </c>
      <c r="E151" s="62"/>
      <c r="F151" s="62"/>
      <c r="G151" s="34">
        <f>IFERROR(VLOOKUP($A151,'2.0 Input│Historic Capex'!$A$13:$K$955,COLUMN(G151),FALSE),0)</f>
        <v>0</v>
      </c>
      <c r="H151" s="34">
        <f>IFERROR(VLOOKUP($A151,'2.0 Input│Historic Capex'!$A$13:$K$955,COLUMN(H151),FALSE),0)</f>
        <v>0</v>
      </c>
      <c r="I151" s="34">
        <f>IFERROR(VLOOKUP($A151,'2.0 Input│Historic Capex'!$A$13:$K$955,COLUMN(I151),FALSE),0)</f>
        <v>153669.92468012476</v>
      </c>
      <c r="J151" s="34">
        <f>IFERROR(VLOOKUP($A151,'2.0 Input│Historic Capex'!$A$13:$K$955,COLUMN(J151),FALSE),0)</f>
        <v>156678.92036519549</v>
      </c>
      <c r="K151" s="34">
        <f>IFERROR(VLOOKUP($A151,'2.0 Input│Historic Capex'!$A$13:$K$955,COLUMN(K151),FALSE),0)</f>
        <v>0</v>
      </c>
      <c r="L151" s="34">
        <f t="shared" si="2"/>
        <v>310348.84504532022</v>
      </c>
    </row>
    <row r="152" spans="1:13">
      <c r="A152" s="34">
        <f>'2.0 Input│Historic Capex'!A152</f>
        <v>140</v>
      </c>
      <c r="B152" s="23" t="str">
        <f>'2.0 Input│Historic Capex'!B152</f>
        <v>APA Grid Perf &amp; Resil Overhaul</v>
      </c>
      <c r="C152" s="8" t="str">
        <f>'2.0 Input│Historic Capex'!C152</f>
        <v>Other</v>
      </c>
      <c r="D152" s="8" t="str">
        <f>'2.0 Input│Historic Capex'!D152</f>
        <v>Non-System</v>
      </c>
      <c r="E152" s="62"/>
      <c r="F152" s="62"/>
      <c r="G152" s="34">
        <f>IFERROR(VLOOKUP($A152,'2.0 Input│Historic Capex'!$A$13:$K$955,COLUMN(G152),FALSE),0)</f>
        <v>0</v>
      </c>
      <c r="H152" s="34">
        <f>IFERROR(VLOOKUP($A152,'2.0 Input│Historic Capex'!$A$13:$K$955,COLUMN(H152),FALSE),0)</f>
        <v>0</v>
      </c>
      <c r="I152" s="34">
        <f>IFERROR(VLOOKUP($A152,'2.0 Input│Historic Capex'!$A$13:$K$955,COLUMN(I152),FALSE),0)</f>
        <v>44725.166717266788</v>
      </c>
      <c r="J152" s="34">
        <f>IFERROR(VLOOKUP($A152,'2.0 Input│Historic Capex'!$A$13:$K$955,COLUMN(J152),FALSE),0)</f>
        <v>22022.8998043436</v>
      </c>
      <c r="K152" s="34">
        <f>IFERROR(VLOOKUP($A152,'2.0 Input│Historic Capex'!$A$13:$K$955,COLUMN(K152),FALSE),0)</f>
        <v>0</v>
      </c>
      <c r="L152" s="34">
        <f t="shared" si="2"/>
        <v>66748.066521610395</v>
      </c>
    </row>
    <row r="153" spans="1:13">
      <c r="A153" s="34">
        <f>'2.0 Input│Historic Capex'!A153</f>
        <v>141</v>
      </c>
      <c r="B153" s="23" t="str">
        <f>'2.0 Input│Historic Capex'!B153</f>
        <v>APA Grid &amp; Mrkt Srvs SIB Capex</v>
      </c>
      <c r="C153" s="8" t="str">
        <f>'2.0 Input│Historic Capex'!C153</f>
        <v>Other</v>
      </c>
      <c r="D153" s="8" t="str">
        <f>'2.0 Input│Historic Capex'!D153</f>
        <v>Non-System</v>
      </c>
      <c r="E153" s="62"/>
      <c r="F153" s="62"/>
      <c r="G153" s="34">
        <f>IFERROR(VLOOKUP($A153,'2.0 Input│Historic Capex'!$A$13:$K$955,COLUMN(G153),FALSE),0)</f>
        <v>0</v>
      </c>
      <c r="H153" s="34">
        <f>IFERROR(VLOOKUP($A153,'2.0 Input│Historic Capex'!$A$13:$K$955,COLUMN(H153),FALSE),0)</f>
        <v>0</v>
      </c>
      <c r="I153" s="34">
        <f>IFERROR(VLOOKUP($A153,'2.0 Input│Historic Capex'!$A$13:$K$955,COLUMN(I153),FALSE),0)</f>
        <v>0</v>
      </c>
      <c r="J153" s="34">
        <f>IFERROR(VLOOKUP($A153,'2.0 Input│Historic Capex'!$A$13:$K$955,COLUMN(J153),FALSE),0)</f>
        <v>458.34437409184051</v>
      </c>
      <c r="K153" s="34">
        <f>IFERROR(VLOOKUP($A153,'2.0 Input│Historic Capex'!$A$13:$K$955,COLUMN(K153),FALSE),0)</f>
        <v>0</v>
      </c>
      <c r="L153" s="34">
        <f t="shared" si="2"/>
        <v>458.34437409184051</v>
      </c>
    </row>
    <row r="154" spans="1:13">
      <c r="A154" s="34">
        <f>'2.0 Input│Historic Capex'!A154</f>
        <v>142</v>
      </c>
      <c r="B154" s="23" t="str">
        <f>'2.0 Input│Historic Capex'!B154</f>
        <v>APA Grid Extend</v>
      </c>
      <c r="C154" s="8" t="str">
        <f>'2.0 Input│Historic Capex'!C154</f>
        <v>Other</v>
      </c>
      <c r="D154" s="8" t="str">
        <f>'2.0 Input│Historic Capex'!D154</f>
        <v>Non-System</v>
      </c>
      <c r="E154" s="62"/>
      <c r="F154" s="62"/>
      <c r="G154" s="34">
        <f>IFERROR(VLOOKUP($A154,'2.0 Input│Historic Capex'!$A$13:$K$955,COLUMN(G154),FALSE),0)</f>
        <v>0</v>
      </c>
      <c r="H154" s="34">
        <f>IFERROR(VLOOKUP($A154,'2.0 Input│Historic Capex'!$A$13:$K$955,COLUMN(H154),FALSE),0)</f>
        <v>0</v>
      </c>
      <c r="I154" s="34">
        <f>IFERROR(VLOOKUP($A154,'2.0 Input│Historic Capex'!$A$13:$K$955,COLUMN(I154),FALSE),0)</f>
        <v>0</v>
      </c>
      <c r="J154" s="34">
        <f>IFERROR(VLOOKUP($A154,'2.0 Input│Historic Capex'!$A$13:$K$955,COLUMN(J154),FALSE),0)</f>
        <v>67569.954976391164</v>
      </c>
      <c r="K154" s="34">
        <f>IFERROR(VLOOKUP($A154,'2.0 Input│Historic Capex'!$A$13:$K$955,COLUMN(K154),FALSE),0)</f>
        <v>0</v>
      </c>
      <c r="L154" s="34">
        <f t="shared" si="2"/>
        <v>67569.954976391164</v>
      </c>
    </row>
    <row r="155" spans="1:13">
      <c r="A155" s="34">
        <f>'2.0 Input│Historic Capex'!A155</f>
        <v>143</v>
      </c>
      <c r="B155" s="23" t="str">
        <f>'2.0 Input│Historic Capex'!B155</f>
        <v>APA Grid Services Initiatives</v>
      </c>
      <c r="C155" s="8" t="str">
        <f>'2.0 Input│Historic Capex'!C155</f>
        <v>Other</v>
      </c>
      <c r="D155" s="8" t="str">
        <f>'2.0 Input│Historic Capex'!D155</f>
        <v>Non-System</v>
      </c>
      <c r="E155" s="62"/>
      <c r="F155" s="62"/>
      <c r="G155" s="34">
        <f>IFERROR(VLOOKUP($A155,'2.0 Input│Historic Capex'!$A$13:$K$955,COLUMN(G155),FALSE),0)</f>
        <v>0</v>
      </c>
      <c r="H155" s="34">
        <f>IFERROR(VLOOKUP($A155,'2.0 Input│Historic Capex'!$A$13:$K$955,COLUMN(H155),FALSE),0)</f>
        <v>0</v>
      </c>
      <c r="I155" s="34">
        <f>IFERROR(VLOOKUP($A155,'2.0 Input│Historic Capex'!$A$13:$K$955,COLUMN(I155),FALSE),0)</f>
        <v>0</v>
      </c>
      <c r="J155" s="34">
        <f>IFERROR(VLOOKUP($A155,'2.0 Input│Historic Capex'!$A$13:$K$955,COLUMN(J155),FALSE),0)</f>
        <v>111589.81948692139</v>
      </c>
      <c r="K155" s="34">
        <f>IFERROR(VLOOKUP($A155,'2.0 Input│Historic Capex'!$A$13:$K$955,COLUMN(K155),FALSE),0)</f>
        <v>0</v>
      </c>
      <c r="L155" s="34">
        <f t="shared" si="2"/>
        <v>111589.81948692139</v>
      </c>
      <c r="M155" s="48"/>
    </row>
    <row r="156" spans="1:13">
      <c r="A156" s="34">
        <f>'2.0 Input│Historic Capex'!A156</f>
        <v>144</v>
      </c>
      <c r="B156" s="23" t="str">
        <f>'2.0 Input│Historic Capex'!B156</f>
        <v>CORP SIB16 DANDENONG REFURB</v>
      </c>
      <c r="C156" s="8" t="str">
        <f>'2.0 Input│Historic Capex'!C156</f>
        <v>Other</v>
      </c>
      <c r="D156" s="8" t="str">
        <f>'2.0 Input│Historic Capex'!D156</f>
        <v>Non-System</v>
      </c>
      <c r="E156" s="62"/>
      <c r="F156" s="62"/>
      <c r="G156" s="34">
        <f>IFERROR(VLOOKUP($A156,'2.0 Input│Historic Capex'!$A$13:$K$955,COLUMN(G156),FALSE),0)</f>
        <v>0</v>
      </c>
      <c r="H156" s="34">
        <f>IFERROR(VLOOKUP($A156,'2.0 Input│Historic Capex'!$A$13:$K$955,COLUMN(H156),FALSE),0)</f>
        <v>0</v>
      </c>
      <c r="I156" s="34">
        <f>IFERROR(VLOOKUP($A156,'2.0 Input│Historic Capex'!$A$13:$K$955,COLUMN(I156),FALSE),0)</f>
        <v>303211.38191</v>
      </c>
      <c r="J156" s="34">
        <f>IFERROR(VLOOKUP($A156,'2.0 Input│Historic Capex'!$A$13:$K$955,COLUMN(J156),FALSE),0)</f>
        <v>3462.8799999999997</v>
      </c>
      <c r="K156" s="34">
        <f>IFERROR(VLOOKUP($A156,'2.0 Input│Historic Capex'!$A$13:$K$955,COLUMN(K156),FALSE),0)</f>
        <v>0</v>
      </c>
      <c r="L156" s="34">
        <f t="shared" si="2"/>
        <v>306674.26191</v>
      </c>
      <c r="M156" s="48"/>
    </row>
    <row r="157" spans="1:13">
      <c r="A157" s="34">
        <f>'2.0 Input│Historic Capex'!A157</f>
        <v>145</v>
      </c>
      <c r="B157" s="23" t="str">
        <f>'2.0 Input│Historic Capex'!B157</f>
        <v>Data Centre</v>
      </c>
      <c r="C157" s="8" t="str">
        <f>'2.0 Input│Historic Capex'!C157</f>
        <v>Other</v>
      </c>
      <c r="D157" s="8" t="str">
        <f>'2.0 Input│Historic Capex'!D157</f>
        <v>Non-System</v>
      </c>
      <c r="E157" s="62"/>
      <c r="F157" s="62"/>
      <c r="G157" s="34">
        <f>IFERROR(VLOOKUP($A157,'2.0 Input│Historic Capex'!$A$13:$K$955,COLUMN(G157),FALSE),0)</f>
        <v>65362.018908852959</v>
      </c>
      <c r="H157" s="34">
        <f>IFERROR(VLOOKUP($A157,'2.0 Input│Historic Capex'!$A$13:$K$955,COLUMN(H157),FALSE),0)</f>
        <v>895833.23438823572</v>
      </c>
      <c r="I157" s="34">
        <f>IFERROR(VLOOKUP($A157,'2.0 Input│Historic Capex'!$A$13:$K$955,COLUMN(I157),FALSE),0)</f>
        <v>79250.174489848083</v>
      </c>
      <c r="J157" s="34">
        <f>IFERROR(VLOOKUP($A157,'2.0 Input│Historic Capex'!$A$13:$K$955,COLUMN(J157),FALSE),0)</f>
        <v>0</v>
      </c>
      <c r="K157" s="34">
        <f>IFERROR(VLOOKUP($A157,'2.0 Input│Historic Capex'!$A$13:$K$955,COLUMN(K157),FALSE),0)</f>
        <v>0</v>
      </c>
      <c r="L157" s="34">
        <f t="shared" si="2"/>
        <v>1040445.4277869368</v>
      </c>
      <c r="M157" s="48"/>
    </row>
    <row r="158" spans="1:13">
      <c r="A158" s="34">
        <f>'2.0 Input│Historic Capex'!A158</f>
        <v>146</v>
      </c>
      <c r="B158" s="23" t="str">
        <f>'2.0 Input│Historic Capex'!B158</f>
        <v>Enterprise Asset Management</v>
      </c>
      <c r="C158" s="8" t="str">
        <f>'2.0 Input│Historic Capex'!C158</f>
        <v>Other</v>
      </c>
      <c r="D158" s="8" t="str">
        <f>'2.0 Input│Historic Capex'!D158</f>
        <v>Non-System</v>
      </c>
      <c r="E158" s="62"/>
      <c r="F158" s="62"/>
      <c r="G158" s="34">
        <f>IFERROR(VLOOKUP($A158,'2.0 Input│Historic Capex'!$A$13:$K$955,COLUMN(G158),FALSE),0)</f>
        <v>806330.32735472836</v>
      </c>
      <c r="H158" s="34">
        <f>IFERROR(VLOOKUP($A158,'2.0 Input│Historic Capex'!$A$13:$K$955,COLUMN(H158),FALSE),0)</f>
        <v>1986550.9701373517</v>
      </c>
      <c r="I158" s="34">
        <f>IFERROR(VLOOKUP($A158,'2.0 Input│Historic Capex'!$A$13:$K$955,COLUMN(I158),FALSE),0)</f>
        <v>2564771.5454456266</v>
      </c>
      <c r="J158" s="34">
        <f>IFERROR(VLOOKUP($A158,'2.0 Input│Historic Capex'!$A$13:$K$955,COLUMN(J158),FALSE),0)</f>
        <v>1771.8758814397704</v>
      </c>
      <c r="K158" s="34">
        <f>IFERROR(VLOOKUP($A158,'2.0 Input│Historic Capex'!$A$13:$K$955,COLUMN(K158),FALSE),0)</f>
        <v>0</v>
      </c>
      <c r="L158" s="34">
        <f t="shared" si="2"/>
        <v>5359424.718819146</v>
      </c>
      <c r="M158" s="48"/>
    </row>
    <row r="159" spans="1:13">
      <c r="A159" s="34">
        <f>'2.0 Input│Historic Capex'!A159</f>
        <v>147</v>
      </c>
      <c r="B159" s="23" t="str">
        <f>'2.0 Input│Historic Capex'!B159</f>
        <v>Enterprise Content Management</v>
      </c>
      <c r="C159" s="8" t="str">
        <f>'2.0 Input│Historic Capex'!C159</f>
        <v>Other</v>
      </c>
      <c r="D159" s="8" t="str">
        <f>'2.0 Input│Historic Capex'!D159</f>
        <v>Non-System</v>
      </c>
      <c r="E159" s="62"/>
      <c r="F159" s="62"/>
      <c r="G159" s="34">
        <f>IFERROR(VLOOKUP($A159,'2.0 Input│Historic Capex'!$A$13:$K$955,COLUMN(G159),FALSE),0)</f>
        <v>0</v>
      </c>
      <c r="H159" s="34">
        <f>IFERROR(VLOOKUP($A159,'2.0 Input│Historic Capex'!$A$13:$K$955,COLUMN(H159),FALSE),0)</f>
        <v>0</v>
      </c>
      <c r="I159" s="34">
        <f>IFERROR(VLOOKUP($A159,'2.0 Input│Historic Capex'!$A$13:$K$955,COLUMN(I159),FALSE),0)</f>
        <v>104729.08412195355</v>
      </c>
      <c r="J159" s="34">
        <f>IFERROR(VLOOKUP($A159,'2.0 Input│Historic Capex'!$A$13:$K$955,COLUMN(J159),FALSE),0)</f>
        <v>325950.51318549167</v>
      </c>
      <c r="K159" s="34">
        <f>IFERROR(VLOOKUP($A159,'2.0 Input│Historic Capex'!$A$13:$K$955,COLUMN(K159),FALSE),0)</f>
        <v>512309</v>
      </c>
      <c r="L159" s="34">
        <f t="shared" si="2"/>
        <v>942988.59730744525</v>
      </c>
      <c r="M159" s="48"/>
    </row>
    <row r="160" spans="1:13">
      <c r="A160" s="34">
        <f>'2.0 Input│Historic Capex'!A160</f>
        <v>148</v>
      </c>
      <c r="B160" s="23" t="str">
        <f>'2.0 Input│Historic Capex'!B160</f>
        <v>EAM Bus Support &amp; Governance</v>
      </c>
      <c r="C160" s="8" t="str">
        <f>'2.0 Input│Historic Capex'!C160</f>
        <v>Other</v>
      </c>
      <c r="D160" s="8" t="str">
        <f>'2.0 Input│Historic Capex'!D160</f>
        <v>Non-System</v>
      </c>
      <c r="E160" s="62"/>
      <c r="F160" s="62"/>
      <c r="G160" s="34">
        <f>IFERROR(VLOOKUP($A160,'2.0 Input│Historic Capex'!$A$13:$K$955,COLUMN(G160),FALSE),0)</f>
        <v>0</v>
      </c>
      <c r="H160" s="34">
        <f>IFERROR(VLOOKUP($A160,'2.0 Input│Historic Capex'!$A$13:$K$955,COLUMN(H160),FALSE),0)</f>
        <v>0</v>
      </c>
      <c r="I160" s="34">
        <f>IFERROR(VLOOKUP($A160,'2.0 Input│Historic Capex'!$A$13:$K$955,COLUMN(I160),FALSE),0)</f>
        <v>0</v>
      </c>
      <c r="J160" s="34">
        <f>IFERROR(VLOOKUP($A160,'2.0 Input│Historic Capex'!$A$13:$K$955,COLUMN(J160),FALSE),0)</f>
        <v>42640.345464593382</v>
      </c>
      <c r="K160" s="34">
        <f>IFERROR(VLOOKUP($A160,'2.0 Input│Historic Capex'!$A$13:$K$955,COLUMN(K160),FALSE),0)</f>
        <v>0</v>
      </c>
      <c r="L160" s="34">
        <f t="shared" si="2"/>
        <v>42640.345464593382</v>
      </c>
      <c r="M160" s="48"/>
    </row>
    <row r="161" spans="1:15">
      <c r="A161" s="34">
        <f>'2.0 Input│Historic Capex'!A161</f>
        <v>149</v>
      </c>
      <c r="B161" s="23" t="str">
        <f>'2.0 Input│Historic Capex'!B161</f>
        <v>EAM TRANSMISSION ESTAB WORK</v>
      </c>
      <c r="C161" s="8" t="str">
        <f>'2.0 Input│Historic Capex'!C161</f>
        <v>Other</v>
      </c>
      <c r="D161" s="8" t="str">
        <f>'2.0 Input│Historic Capex'!D161</f>
        <v>Non-System</v>
      </c>
      <c r="E161" s="62"/>
      <c r="F161" s="62"/>
      <c r="G161" s="34">
        <f>IFERROR(VLOOKUP($A161,'2.0 Input│Historic Capex'!$A$13:$K$955,COLUMN(G161),FALSE),0)</f>
        <v>0</v>
      </c>
      <c r="H161" s="34">
        <f>IFERROR(VLOOKUP($A161,'2.0 Input│Historic Capex'!$A$13:$K$955,COLUMN(H161),FALSE),0)</f>
        <v>0</v>
      </c>
      <c r="I161" s="34">
        <f>IFERROR(VLOOKUP($A161,'2.0 Input│Historic Capex'!$A$13:$K$955,COLUMN(I161),FALSE),0)</f>
        <v>0</v>
      </c>
      <c r="J161" s="34">
        <f>IFERROR(VLOOKUP($A161,'2.0 Input│Historic Capex'!$A$13:$K$955,COLUMN(J161),FALSE),0)</f>
        <v>160167.17376535895</v>
      </c>
      <c r="K161" s="34">
        <f>IFERROR(VLOOKUP($A161,'2.0 Input│Historic Capex'!$A$13:$K$955,COLUMN(K161),FALSE),0)</f>
        <v>0</v>
      </c>
      <c r="L161" s="34">
        <f t="shared" si="2"/>
        <v>160167.17376535895</v>
      </c>
      <c r="M161" s="48"/>
    </row>
    <row r="162" spans="1:15">
      <c r="A162" s="34">
        <f>'2.0 Input│Historic Capex'!A162</f>
        <v>150</v>
      </c>
      <c r="B162" s="23" t="str">
        <f>'2.0 Input│Historic Capex'!B162</f>
        <v>Oracle Integration with EAM</v>
      </c>
      <c r="C162" s="8" t="str">
        <f>'2.0 Input│Historic Capex'!C162</f>
        <v>Other</v>
      </c>
      <c r="D162" s="8" t="str">
        <f>'2.0 Input│Historic Capex'!D162</f>
        <v>Non-System</v>
      </c>
      <c r="E162" s="62"/>
      <c r="F162" s="62"/>
      <c r="G162" s="34">
        <f>IFERROR(VLOOKUP($A162,'2.0 Input│Historic Capex'!$A$13:$K$955,COLUMN(G162),FALSE),0)</f>
        <v>0</v>
      </c>
      <c r="H162" s="34">
        <f>IFERROR(VLOOKUP($A162,'2.0 Input│Historic Capex'!$A$13:$K$955,COLUMN(H162),FALSE),0)</f>
        <v>0</v>
      </c>
      <c r="I162" s="34">
        <f>IFERROR(VLOOKUP($A162,'2.0 Input│Historic Capex'!$A$13:$K$955,COLUMN(I162),FALSE),0)</f>
        <v>0</v>
      </c>
      <c r="J162" s="34">
        <f>IFERROR(VLOOKUP($A162,'2.0 Input│Historic Capex'!$A$13:$K$955,COLUMN(J162),FALSE),0)</f>
        <v>10956.523552395736</v>
      </c>
      <c r="K162" s="34">
        <f>IFERROR(VLOOKUP($A162,'2.0 Input│Historic Capex'!$A$13:$K$955,COLUMN(K162),FALSE),0)</f>
        <v>0</v>
      </c>
      <c r="L162" s="34">
        <f t="shared" si="2"/>
        <v>10956.523552395736</v>
      </c>
      <c r="M162" s="48"/>
    </row>
    <row r="163" spans="1:15">
      <c r="A163" s="34">
        <f>'2.0 Input│Historic Capex'!A163</f>
        <v>151</v>
      </c>
      <c r="B163" s="23" t="str">
        <f>'2.0 Input│Historic Capex'!B163</f>
        <v>EAM Business Support-Reports</v>
      </c>
      <c r="C163" s="8" t="str">
        <f>'2.0 Input│Historic Capex'!C163</f>
        <v>Other</v>
      </c>
      <c r="D163" s="8" t="str">
        <f>'2.0 Input│Historic Capex'!D163</f>
        <v>Non-System</v>
      </c>
      <c r="E163" s="62"/>
      <c r="F163" s="62"/>
      <c r="G163" s="34">
        <f>IFERROR(VLOOKUP($A163,'2.0 Input│Historic Capex'!$A$13:$K$955,COLUMN(G163),FALSE),0)</f>
        <v>0</v>
      </c>
      <c r="H163" s="34">
        <f>IFERROR(VLOOKUP($A163,'2.0 Input│Historic Capex'!$A$13:$K$955,COLUMN(H163),FALSE),0)</f>
        <v>0</v>
      </c>
      <c r="I163" s="34">
        <f>IFERROR(VLOOKUP($A163,'2.0 Input│Historic Capex'!$A$13:$K$955,COLUMN(I163),FALSE),0)</f>
        <v>0</v>
      </c>
      <c r="J163" s="34">
        <f>IFERROR(VLOOKUP($A163,'2.0 Input│Historic Capex'!$A$13:$K$955,COLUMN(J163),FALSE),0)</f>
        <v>3457.1067450647274</v>
      </c>
      <c r="K163" s="34">
        <f>IFERROR(VLOOKUP($A163,'2.0 Input│Historic Capex'!$A$13:$K$955,COLUMN(K163),FALSE),0)</f>
        <v>0</v>
      </c>
      <c r="L163" s="34">
        <f t="shared" si="2"/>
        <v>3457.1067450647274</v>
      </c>
      <c r="M163" s="48"/>
    </row>
    <row r="164" spans="1:15">
      <c r="A164" s="34">
        <f>'2.0 Input│Historic Capex'!A164</f>
        <v>152</v>
      </c>
      <c r="B164" s="23" t="str">
        <f>'2.0 Input│Historic Capex'!B164</f>
        <v>EC Upgrade</v>
      </c>
      <c r="C164" s="8" t="str">
        <f>'2.0 Input│Historic Capex'!C164</f>
        <v>Other</v>
      </c>
      <c r="D164" s="8" t="str">
        <f>'2.0 Input│Historic Capex'!D164</f>
        <v>Non-System</v>
      </c>
      <c r="E164" s="62"/>
      <c r="F164" s="62"/>
      <c r="G164" s="34">
        <f>IFERROR(VLOOKUP($A164,'2.0 Input│Historic Capex'!$A$13:$K$955,COLUMN(G164),FALSE),0)</f>
        <v>0</v>
      </c>
      <c r="H164" s="34">
        <f>IFERROR(VLOOKUP($A164,'2.0 Input│Historic Capex'!$A$13:$K$955,COLUMN(H164),FALSE),0)</f>
        <v>0</v>
      </c>
      <c r="I164" s="34">
        <f>IFERROR(VLOOKUP($A164,'2.0 Input│Historic Capex'!$A$13:$K$955,COLUMN(I164),FALSE),0)</f>
        <v>0</v>
      </c>
      <c r="J164" s="34">
        <f>IFERROR(VLOOKUP($A164,'2.0 Input│Historic Capex'!$A$13:$K$955,COLUMN(J164),FALSE),0)</f>
        <v>185722.39660841541</v>
      </c>
      <c r="K164" s="34">
        <f>IFERROR(VLOOKUP($A164,'2.0 Input│Historic Capex'!$A$13:$K$955,COLUMN(K164),FALSE),0)</f>
        <v>0</v>
      </c>
      <c r="L164" s="34">
        <f t="shared" si="2"/>
        <v>185722.39660841541</v>
      </c>
      <c r="M164" s="48"/>
    </row>
    <row r="165" spans="1:15">
      <c r="A165" s="34">
        <f>'2.0 Input│Historic Capex'!A165</f>
        <v>153</v>
      </c>
      <c r="B165" s="23" t="str">
        <f>'2.0 Input│Historic Capex'!B165</f>
        <v>Finance Systems</v>
      </c>
      <c r="C165" s="8" t="str">
        <f>'2.0 Input│Historic Capex'!C165</f>
        <v>Other</v>
      </c>
      <c r="D165" s="8" t="str">
        <f>'2.0 Input│Historic Capex'!D165</f>
        <v>Non-System</v>
      </c>
      <c r="E165" s="62"/>
      <c r="F165" s="62"/>
      <c r="G165" s="34">
        <f>IFERROR(VLOOKUP($A165,'2.0 Input│Historic Capex'!$A$13:$K$955,COLUMN(G165),FALSE),0)</f>
        <v>1751.8135323517856</v>
      </c>
      <c r="H165" s="34">
        <f>IFERROR(VLOOKUP($A165,'2.0 Input│Historic Capex'!$A$13:$K$955,COLUMN(H165),FALSE),0)</f>
        <v>0</v>
      </c>
      <c r="I165" s="34">
        <f>IFERROR(VLOOKUP($A165,'2.0 Input│Historic Capex'!$A$13:$K$955,COLUMN(I165),FALSE),0)</f>
        <v>0</v>
      </c>
      <c r="J165" s="34">
        <f>IFERROR(VLOOKUP($A165,'2.0 Input│Historic Capex'!$A$13:$K$955,COLUMN(J165),FALSE),0)</f>
        <v>0</v>
      </c>
      <c r="K165" s="34">
        <f>IFERROR(VLOOKUP($A165,'2.0 Input│Historic Capex'!$A$13:$K$955,COLUMN(K165),FALSE),0)</f>
        <v>0</v>
      </c>
      <c r="L165" s="34">
        <f t="shared" si="2"/>
        <v>1751.8135323517856</v>
      </c>
      <c r="M165" s="48"/>
      <c r="O165" s="57"/>
    </row>
    <row r="166" spans="1:15">
      <c r="A166" s="34">
        <f>'2.0 Input│Historic Capex'!A166</f>
        <v>154</v>
      </c>
      <c r="B166" s="23" t="str">
        <f>'2.0 Input│Historic Capex'!B166</f>
        <v>Mobile phone CAPEX purchases</v>
      </c>
      <c r="C166" s="8" t="str">
        <f>'2.0 Input│Historic Capex'!C166</f>
        <v>Other</v>
      </c>
      <c r="D166" s="8" t="str">
        <f>'2.0 Input│Historic Capex'!D166</f>
        <v>Non-System</v>
      </c>
      <c r="E166" s="62"/>
      <c r="F166" s="62"/>
      <c r="G166" s="34">
        <f>IFERROR(VLOOKUP($A166,'2.0 Input│Historic Capex'!$A$13:$K$955,COLUMN(G166),FALSE),0)</f>
        <v>0</v>
      </c>
      <c r="H166" s="34">
        <f>IFERROR(VLOOKUP($A166,'2.0 Input│Historic Capex'!$A$13:$K$955,COLUMN(H166),FALSE),0)</f>
        <v>22811.977256227234</v>
      </c>
      <c r="I166" s="34">
        <f>IFERROR(VLOOKUP($A166,'2.0 Input│Historic Capex'!$A$13:$K$955,COLUMN(I166),FALSE),0)</f>
        <v>27279.57947559754</v>
      </c>
      <c r="J166" s="34">
        <f>IFERROR(VLOOKUP($A166,'2.0 Input│Historic Capex'!$A$13:$K$955,COLUMN(J166),FALSE),0)</f>
        <v>28375.380858363464</v>
      </c>
      <c r="K166" s="34">
        <f>IFERROR(VLOOKUP($A166,'2.0 Input│Historic Capex'!$A$13:$K$955,COLUMN(K166),FALSE),0)</f>
        <v>0</v>
      </c>
      <c r="L166" s="34">
        <f t="shared" si="2"/>
        <v>78466.937590188245</v>
      </c>
      <c r="M166" s="48"/>
    </row>
    <row r="167" spans="1:15">
      <c r="A167" s="34">
        <f>'2.0 Input│Historic Capex'!A167</f>
        <v>155</v>
      </c>
      <c r="B167" s="23" t="str">
        <f>'2.0 Input│Historic Capex'!B167</f>
        <v>PPOM Phase 2</v>
      </c>
      <c r="C167" s="8" t="str">
        <f>'2.0 Input│Historic Capex'!C167</f>
        <v>Other</v>
      </c>
      <c r="D167" s="8" t="str">
        <f>'2.0 Input│Historic Capex'!D167</f>
        <v>Non-System</v>
      </c>
      <c r="E167" s="62"/>
      <c r="F167" s="62"/>
      <c r="G167" s="34">
        <f>IFERROR(VLOOKUP($A167,'2.0 Input│Historic Capex'!$A$13:$K$955,COLUMN(G167),FALSE),0)</f>
        <v>5453.1937780163908</v>
      </c>
      <c r="H167" s="34">
        <f>IFERROR(VLOOKUP($A167,'2.0 Input│Historic Capex'!$A$13:$K$955,COLUMN(H167),FALSE),0)</f>
        <v>0</v>
      </c>
      <c r="I167" s="34">
        <f>IFERROR(VLOOKUP($A167,'2.0 Input│Historic Capex'!$A$13:$K$955,COLUMN(I167),FALSE),0)</f>
        <v>0</v>
      </c>
      <c r="J167" s="34">
        <f>IFERROR(VLOOKUP($A167,'2.0 Input│Historic Capex'!$A$13:$K$955,COLUMN(J167),FALSE),0)</f>
        <v>0</v>
      </c>
      <c r="K167" s="34">
        <f>IFERROR(VLOOKUP($A167,'2.0 Input│Historic Capex'!$A$13:$K$955,COLUMN(K167),FALSE),0)</f>
        <v>0</v>
      </c>
      <c r="L167" s="34">
        <f t="shared" si="2"/>
        <v>5453.1937780163908</v>
      </c>
      <c r="M167" s="48"/>
    </row>
    <row r="168" spans="1:15">
      <c r="A168" s="34">
        <f>'2.0 Input│Historic Capex'!A168</f>
        <v>156</v>
      </c>
      <c r="B168" s="23" t="str">
        <f>'2.0 Input│Historic Capex'!B168</f>
        <v>Project Server Status Report</v>
      </c>
      <c r="C168" s="8" t="str">
        <f>'2.0 Input│Historic Capex'!C168</f>
        <v>Other</v>
      </c>
      <c r="D168" s="8" t="str">
        <f>'2.0 Input│Historic Capex'!D168</f>
        <v>Non-System</v>
      </c>
      <c r="E168" s="62"/>
      <c r="F168" s="62"/>
      <c r="G168" s="34">
        <f>IFERROR(VLOOKUP($A168,'2.0 Input│Historic Capex'!$A$13:$K$955,COLUMN(G168),FALSE),0)</f>
        <v>7605.640606611456</v>
      </c>
      <c r="H168" s="34">
        <f>IFERROR(VLOOKUP($A168,'2.0 Input│Historic Capex'!$A$13:$K$955,COLUMN(H168),FALSE),0)</f>
        <v>4061.9410956166503</v>
      </c>
      <c r="I168" s="34">
        <f>IFERROR(VLOOKUP($A168,'2.0 Input│Historic Capex'!$A$13:$K$955,COLUMN(I168),FALSE),0)</f>
        <v>0</v>
      </c>
      <c r="J168" s="34">
        <f>IFERROR(VLOOKUP($A168,'2.0 Input│Historic Capex'!$A$13:$K$955,COLUMN(J168),FALSE),0)</f>
        <v>0</v>
      </c>
      <c r="K168" s="34">
        <f>IFERROR(VLOOKUP($A168,'2.0 Input│Historic Capex'!$A$13:$K$955,COLUMN(K168),FALSE),0)</f>
        <v>0</v>
      </c>
      <c r="L168" s="34">
        <f t="shared" si="2"/>
        <v>11667.581702228106</v>
      </c>
      <c r="M168" s="48"/>
    </row>
    <row r="169" spans="1:15">
      <c r="A169" s="34">
        <f>'2.0 Input│Historic Capex'!A169</f>
        <v>157</v>
      </c>
      <c r="B169" s="23" t="str">
        <f>'2.0 Input│Historic Capex'!B169</f>
        <v>BI reporting</v>
      </c>
      <c r="C169" s="8" t="str">
        <f>'2.0 Input│Historic Capex'!C169</f>
        <v>Other</v>
      </c>
      <c r="D169" s="8" t="str">
        <f>'2.0 Input│Historic Capex'!D169</f>
        <v>Non-System</v>
      </c>
      <c r="E169" s="62"/>
      <c r="F169" s="62"/>
      <c r="G169" s="34">
        <f>IFERROR(VLOOKUP($A169,'2.0 Input│Historic Capex'!$A$13:$K$955,COLUMN(G169),FALSE),0)</f>
        <v>33318.381439835313</v>
      </c>
      <c r="H169" s="34">
        <f>IFERROR(VLOOKUP($A169,'2.0 Input│Historic Capex'!$A$13:$K$955,COLUMN(H169),FALSE),0)</f>
        <v>2571.9178980898232</v>
      </c>
      <c r="I169" s="34">
        <f>IFERROR(VLOOKUP($A169,'2.0 Input│Historic Capex'!$A$13:$K$955,COLUMN(I169),FALSE),0)</f>
        <v>0</v>
      </c>
      <c r="J169" s="34">
        <f>IFERROR(VLOOKUP($A169,'2.0 Input│Historic Capex'!$A$13:$K$955,COLUMN(J169),FALSE),0)</f>
        <v>0</v>
      </c>
      <c r="K169" s="34">
        <f>IFERROR(VLOOKUP($A169,'2.0 Input│Historic Capex'!$A$13:$K$955,COLUMN(K169),FALSE),0)</f>
        <v>0</v>
      </c>
      <c r="L169" s="34">
        <f t="shared" si="2"/>
        <v>35890.299337925135</v>
      </c>
      <c r="M169" s="48"/>
    </row>
    <row r="170" spans="1:15">
      <c r="A170" s="34">
        <f>'2.0 Input│Historic Capex'!A170</f>
        <v>158</v>
      </c>
      <c r="B170" s="23" t="str">
        <f>'2.0 Input│Historic Capex'!B170</f>
        <v>PPOM Snapshot Engine</v>
      </c>
      <c r="C170" s="8" t="str">
        <f>'2.0 Input│Historic Capex'!C170</f>
        <v>Other</v>
      </c>
      <c r="D170" s="8" t="str">
        <f>'2.0 Input│Historic Capex'!D170</f>
        <v>Non-System</v>
      </c>
      <c r="E170" s="62"/>
      <c r="F170" s="62"/>
      <c r="G170" s="34">
        <f>IFERROR(VLOOKUP($A170,'2.0 Input│Historic Capex'!$A$13:$K$955,COLUMN(G170),FALSE),0)</f>
        <v>9285.9184238807466</v>
      </c>
      <c r="H170" s="34">
        <f>IFERROR(VLOOKUP($A170,'2.0 Input│Historic Capex'!$A$13:$K$955,COLUMN(H170),FALSE),0)</f>
        <v>12608.936474957311</v>
      </c>
      <c r="I170" s="34">
        <f>IFERROR(VLOOKUP($A170,'2.0 Input│Historic Capex'!$A$13:$K$955,COLUMN(I170),FALSE),0)</f>
        <v>0</v>
      </c>
      <c r="J170" s="34">
        <f>IFERROR(VLOOKUP($A170,'2.0 Input│Historic Capex'!$A$13:$K$955,COLUMN(J170),FALSE),0)</f>
        <v>0</v>
      </c>
      <c r="K170" s="34">
        <f>IFERROR(VLOOKUP($A170,'2.0 Input│Historic Capex'!$A$13:$K$955,COLUMN(K170),FALSE),0)</f>
        <v>0</v>
      </c>
      <c r="L170" s="34">
        <f t="shared" si="2"/>
        <v>21894.854898838057</v>
      </c>
      <c r="M170" s="48"/>
    </row>
    <row r="171" spans="1:15">
      <c r="A171" s="34">
        <f>'2.0 Input│Historic Capex'!A171</f>
        <v>159</v>
      </c>
      <c r="B171" s="23" t="str">
        <f>'2.0 Input│Historic Capex'!B171</f>
        <v>APA Grid Ph.2</v>
      </c>
      <c r="C171" s="8" t="str">
        <f>'2.0 Input│Historic Capex'!C171</f>
        <v>Other</v>
      </c>
      <c r="D171" s="8" t="str">
        <f>'2.0 Input│Historic Capex'!D171</f>
        <v>Non-System</v>
      </c>
      <c r="E171" s="62"/>
      <c r="F171" s="62"/>
      <c r="G171" s="34">
        <f>IFERROR(VLOOKUP($A171,'2.0 Input│Historic Capex'!$A$13:$K$955,COLUMN(G171),FALSE),0)</f>
        <v>135912.92647934036</v>
      </c>
      <c r="H171" s="34">
        <f>IFERROR(VLOOKUP($A171,'2.0 Input│Historic Capex'!$A$13:$K$955,COLUMN(H171),FALSE),0)</f>
        <v>98899.212200325448</v>
      </c>
      <c r="I171" s="34">
        <f>IFERROR(VLOOKUP($A171,'2.0 Input│Historic Capex'!$A$13:$K$955,COLUMN(I171),FALSE),0)</f>
        <v>0</v>
      </c>
      <c r="J171" s="34">
        <f>IFERROR(VLOOKUP($A171,'2.0 Input│Historic Capex'!$A$13:$K$955,COLUMN(J171),FALSE),0)</f>
        <v>0</v>
      </c>
      <c r="K171" s="34">
        <f>IFERROR(VLOOKUP($A171,'2.0 Input│Historic Capex'!$A$13:$K$955,COLUMN(K171),FALSE),0)</f>
        <v>0</v>
      </c>
      <c r="L171" s="34">
        <f t="shared" si="2"/>
        <v>234812.1386796658</v>
      </c>
      <c r="M171" s="48"/>
    </row>
    <row r="172" spans="1:15">
      <c r="A172" s="34">
        <f>'2.0 Input│Historic Capex'!A172</f>
        <v>160</v>
      </c>
      <c r="B172" s="23" t="str">
        <f>'2.0 Input│Historic Capex'!B172</f>
        <v>APA Grid Ph. 3</v>
      </c>
      <c r="C172" s="8" t="str">
        <f>'2.0 Input│Historic Capex'!C172</f>
        <v>Other</v>
      </c>
      <c r="D172" s="8" t="str">
        <f>'2.0 Input│Historic Capex'!D172</f>
        <v>Non-System</v>
      </c>
      <c r="E172" s="62"/>
      <c r="F172" s="62"/>
      <c r="G172" s="34">
        <f>IFERROR(VLOOKUP($A172,'2.0 Input│Historic Capex'!$A$13:$K$955,COLUMN(G172),FALSE),0)</f>
        <v>2637.3632629831268</v>
      </c>
      <c r="H172" s="34">
        <f>IFERROR(VLOOKUP($A172,'2.0 Input│Historic Capex'!$A$13:$K$955,COLUMN(H172),FALSE),0)</f>
        <v>0</v>
      </c>
      <c r="I172" s="34">
        <f>IFERROR(VLOOKUP($A172,'2.0 Input│Historic Capex'!$A$13:$K$955,COLUMN(I172),FALSE),0)</f>
        <v>0</v>
      </c>
      <c r="J172" s="34">
        <f>IFERROR(VLOOKUP($A172,'2.0 Input│Historic Capex'!$A$13:$K$955,COLUMN(J172),FALSE),0)</f>
        <v>0</v>
      </c>
      <c r="K172" s="34">
        <f>IFERROR(VLOOKUP($A172,'2.0 Input│Historic Capex'!$A$13:$K$955,COLUMN(K172),FALSE),0)</f>
        <v>0</v>
      </c>
      <c r="L172" s="34">
        <f t="shared" si="2"/>
        <v>2637.3632629831268</v>
      </c>
      <c r="M172" s="48"/>
    </row>
    <row r="173" spans="1:15">
      <c r="A173" s="34">
        <f>'2.0 Input│Historic Capex'!A173</f>
        <v>161</v>
      </c>
      <c r="B173" s="23" t="str">
        <f>'2.0 Input│Historic Capex'!B173</f>
        <v>Vehicle Comms &amp; Journey Mgmt</v>
      </c>
      <c r="C173" s="8" t="str">
        <f>'2.0 Input│Historic Capex'!C173</f>
        <v>Other</v>
      </c>
      <c r="D173" s="8" t="str">
        <f>'2.0 Input│Historic Capex'!D173</f>
        <v>Non-System</v>
      </c>
      <c r="E173" s="62"/>
      <c r="F173" s="62"/>
      <c r="G173" s="34">
        <f>IFERROR(VLOOKUP($A173,'2.0 Input│Historic Capex'!$A$13:$K$955,COLUMN(G173),FALSE),0)</f>
        <v>0</v>
      </c>
      <c r="H173" s="34">
        <f>IFERROR(VLOOKUP($A173,'2.0 Input│Historic Capex'!$A$13:$K$955,COLUMN(H173),FALSE),0)</f>
        <v>2091.1817613123344</v>
      </c>
      <c r="I173" s="34">
        <f>IFERROR(VLOOKUP($A173,'2.0 Input│Historic Capex'!$A$13:$K$955,COLUMN(I173),FALSE),0)</f>
        <v>85100.782629050605</v>
      </c>
      <c r="J173" s="34">
        <f>IFERROR(VLOOKUP($A173,'2.0 Input│Historic Capex'!$A$13:$K$955,COLUMN(J173),FALSE),0)</f>
        <v>154249.18346424162</v>
      </c>
      <c r="K173" s="34">
        <f>IFERROR(VLOOKUP($A173,'2.0 Input│Historic Capex'!$A$13:$K$955,COLUMN(K173),FALSE),0)</f>
        <v>0</v>
      </c>
      <c r="L173" s="34">
        <f t="shared" si="2"/>
        <v>241441.14785460455</v>
      </c>
      <c r="M173" s="48"/>
    </row>
    <row r="174" spans="1:15">
      <c r="A174" s="34">
        <f>'2.0 Input│Historic Capex'!A174</f>
        <v>162</v>
      </c>
      <c r="B174" s="23" t="str">
        <f>'2.0 Input│Historic Capex'!B174</f>
        <v>SCADA Satellite Strategy</v>
      </c>
      <c r="C174" s="8" t="str">
        <f>'2.0 Input│Historic Capex'!C174</f>
        <v>Other</v>
      </c>
      <c r="D174" s="8" t="str">
        <f>'2.0 Input│Historic Capex'!D174</f>
        <v>Non-System</v>
      </c>
      <c r="E174" s="62"/>
      <c r="F174" s="62"/>
      <c r="G174" s="34">
        <f>IFERROR(VLOOKUP($A174,'2.0 Input│Historic Capex'!$A$13:$K$955,COLUMN(G174),FALSE),0)</f>
        <v>0</v>
      </c>
      <c r="H174" s="34">
        <f>IFERROR(VLOOKUP($A174,'2.0 Input│Historic Capex'!$A$13:$K$955,COLUMN(H174),FALSE),0)</f>
        <v>0</v>
      </c>
      <c r="I174" s="34">
        <f>IFERROR(VLOOKUP($A174,'2.0 Input│Historic Capex'!$A$13:$K$955,COLUMN(I174),FALSE),0)</f>
        <v>37193.70622204207</v>
      </c>
      <c r="J174" s="34">
        <f>IFERROR(VLOOKUP($A174,'2.0 Input│Historic Capex'!$A$13:$K$955,COLUMN(J174),FALSE),0)</f>
        <v>61169.950185518828</v>
      </c>
      <c r="K174" s="34">
        <f>IFERROR(VLOOKUP($A174,'2.0 Input│Historic Capex'!$A$13:$K$955,COLUMN(K174),FALSE),0)</f>
        <v>0</v>
      </c>
      <c r="L174" s="34">
        <f t="shared" si="2"/>
        <v>98363.656407560891</v>
      </c>
      <c r="M174" s="48"/>
    </row>
    <row r="175" spans="1:15">
      <c r="A175" s="34">
        <f>'2.0 Input│Historic Capex'!A175</f>
        <v>163</v>
      </c>
      <c r="B175" s="23" t="str">
        <f>'2.0 Input│Historic Capex'!B175</f>
        <v>SCADA Resilience Project FEED</v>
      </c>
      <c r="C175" s="8" t="str">
        <f>'2.0 Input│Historic Capex'!C175</f>
        <v>Other</v>
      </c>
      <c r="D175" s="8" t="str">
        <f>'2.0 Input│Historic Capex'!D175</f>
        <v>Non-System</v>
      </c>
      <c r="E175" s="62"/>
      <c r="F175" s="62"/>
      <c r="G175" s="34">
        <f>IFERROR(VLOOKUP($A175,'2.0 Input│Historic Capex'!$A$13:$K$955,COLUMN(G175),FALSE),0)</f>
        <v>0</v>
      </c>
      <c r="H175" s="34">
        <f>IFERROR(VLOOKUP($A175,'2.0 Input│Historic Capex'!$A$13:$K$955,COLUMN(H175),FALSE),0)</f>
        <v>0</v>
      </c>
      <c r="I175" s="34">
        <f>IFERROR(VLOOKUP($A175,'2.0 Input│Historic Capex'!$A$13:$K$955,COLUMN(I175),FALSE),0)</f>
        <v>0</v>
      </c>
      <c r="J175" s="34">
        <f>IFERROR(VLOOKUP($A175,'2.0 Input│Historic Capex'!$A$13:$K$955,COLUMN(J175),FALSE),0)</f>
        <v>19777.140300860367</v>
      </c>
      <c r="K175" s="34">
        <f>IFERROR(VLOOKUP($A175,'2.0 Input│Historic Capex'!$A$13:$K$955,COLUMN(K175),FALSE),0)</f>
        <v>0</v>
      </c>
      <c r="L175" s="34">
        <f t="shared" si="2"/>
        <v>19777.140300860367</v>
      </c>
      <c r="M175" s="48"/>
    </row>
    <row r="176" spans="1:15">
      <c r="A176" s="34">
        <f>'2.0 Input│Historic Capex'!A176</f>
        <v>164</v>
      </c>
      <c r="B176" s="23" t="str">
        <f>'2.0 Input│Historic Capex'!B176</f>
        <v>IOC SCADA GAP ANALYSIS</v>
      </c>
      <c r="C176" s="8" t="str">
        <f>'2.0 Input│Historic Capex'!C176</f>
        <v>Other</v>
      </c>
      <c r="D176" s="8" t="str">
        <f>'2.0 Input│Historic Capex'!D176</f>
        <v>Non-System</v>
      </c>
      <c r="E176" s="62"/>
      <c r="F176" s="62"/>
      <c r="G176" s="34">
        <f>IFERROR(VLOOKUP($A176,'2.0 Input│Historic Capex'!$A$13:$K$955,COLUMN(G176),FALSE),0)</f>
        <v>0</v>
      </c>
      <c r="H176" s="34">
        <f>IFERROR(VLOOKUP($A176,'2.0 Input│Historic Capex'!$A$13:$K$955,COLUMN(H176),FALSE),0)</f>
        <v>0</v>
      </c>
      <c r="I176" s="34">
        <f>IFERROR(VLOOKUP($A176,'2.0 Input│Historic Capex'!$A$13:$K$955,COLUMN(I176),FALSE),0)</f>
        <v>0</v>
      </c>
      <c r="J176" s="34">
        <f>IFERROR(VLOOKUP($A176,'2.0 Input│Historic Capex'!$A$13:$K$955,COLUMN(J176),FALSE),0)</f>
        <v>4246.8421758681179</v>
      </c>
      <c r="K176" s="34">
        <f>IFERROR(VLOOKUP($A176,'2.0 Input│Historic Capex'!$A$13:$K$955,COLUMN(K176),FALSE),0)</f>
        <v>0</v>
      </c>
      <c r="L176" s="34">
        <f t="shared" si="2"/>
        <v>4246.8421758681179</v>
      </c>
      <c r="M176" s="48"/>
    </row>
    <row r="177" spans="1:14">
      <c r="A177" s="34">
        <f>'2.0 Input│Historic Capex'!A177</f>
        <v>165</v>
      </c>
      <c r="B177" s="23" t="str">
        <f>'2.0 Input│Historic Capex'!B177</f>
        <v>SCADA Resilience Phase 1 Recom</v>
      </c>
      <c r="C177" s="8" t="str">
        <f>'2.0 Input│Historic Capex'!C177</f>
        <v>Other</v>
      </c>
      <c r="D177" s="8" t="str">
        <f>'2.0 Input│Historic Capex'!D177</f>
        <v>Non-System</v>
      </c>
      <c r="E177" s="62"/>
      <c r="F177" s="62"/>
      <c r="G177" s="34">
        <f>IFERROR(VLOOKUP($A177,'2.0 Input│Historic Capex'!$A$13:$K$955,COLUMN(G177),FALSE),0)</f>
        <v>0</v>
      </c>
      <c r="H177" s="34">
        <f>IFERROR(VLOOKUP($A177,'2.0 Input│Historic Capex'!$A$13:$K$955,COLUMN(H177),FALSE),0)</f>
        <v>0</v>
      </c>
      <c r="I177" s="34">
        <f>IFERROR(VLOOKUP($A177,'2.0 Input│Historic Capex'!$A$13:$K$955,COLUMN(I177),FALSE),0)</f>
        <v>0</v>
      </c>
      <c r="J177" s="34">
        <f>IFERROR(VLOOKUP($A177,'2.0 Input│Historic Capex'!$A$13:$K$955,COLUMN(J177),FALSE),0)</f>
        <v>4887.8164925673827</v>
      </c>
      <c r="K177" s="34">
        <f>IFERROR(VLOOKUP($A177,'2.0 Input│Historic Capex'!$A$13:$K$955,COLUMN(K177),FALSE),0)</f>
        <v>0</v>
      </c>
      <c r="L177" s="34">
        <f t="shared" si="2"/>
        <v>4887.8164925673827</v>
      </c>
      <c r="M177" s="48"/>
    </row>
    <row r="178" spans="1:14">
      <c r="A178" s="34">
        <f>'2.0 Input│Historic Capex'!A178</f>
        <v>166</v>
      </c>
      <c r="B178" s="23" t="str">
        <f>'2.0 Input│Historic Capex'!B178</f>
        <v>Melbourne Metro CRE</v>
      </c>
      <c r="C178" s="8" t="str">
        <f>'2.0 Input│Historic Capex'!C178</f>
        <v>Other</v>
      </c>
      <c r="D178" s="8" t="str">
        <f>'2.0 Input│Historic Capex'!D178</f>
        <v>Non-System</v>
      </c>
      <c r="E178" s="62"/>
      <c r="F178" s="62"/>
      <c r="G178" s="34">
        <f>IFERROR(VLOOKUP($A178,'2.0 Input│Historic Capex'!$A$13:$K$955,COLUMN(G178),FALSE),0)</f>
        <v>0</v>
      </c>
      <c r="H178" s="34">
        <f>IFERROR(VLOOKUP($A178,'2.0 Input│Historic Capex'!$A$13:$K$955,COLUMN(H178),FALSE),0)</f>
        <v>0</v>
      </c>
      <c r="I178" s="34">
        <f>IFERROR(VLOOKUP($A178,'2.0 Input│Historic Capex'!$A$13:$K$955,COLUMN(I178),FALSE),0)</f>
        <v>0</v>
      </c>
      <c r="J178" s="34">
        <f>IFERROR(VLOOKUP($A178,'2.0 Input│Historic Capex'!$A$13:$K$955,COLUMN(J178),FALSE),0)</f>
        <v>295817.78493999992</v>
      </c>
      <c r="K178" s="34">
        <f>IFERROR(VLOOKUP($A178,'2.0 Input│Historic Capex'!$A$13:$K$955,COLUMN(K178),FALSE),0)</f>
        <v>0</v>
      </c>
      <c r="L178" s="34">
        <f t="shared" si="2"/>
        <v>295817.78493999992</v>
      </c>
      <c r="M178" s="48"/>
    </row>
    <row r="179" spans="1:14">
      <c r="A179" s="34">
        <f>'2.0 Input│Historic Capex'!A179</f>
        <v>167</v>
      </c>
      <c r="B179" s="23" t="str">
        <f>'2.0 Input│Historic Capex'!B179</f>
        <v xml:space="preserve">Adjustments required for differences in CWIP and FAR records </v>
      </c>
      <c r="C179" s="8" t="str">
        <f>'2.0 Input│Historic Capex'!C179</f>
        <v>Other</v>
      </c>
      <c r="D179" s="8" t="str">
        <f>'2.0 Input│Historic Capex'!D179</f>
        <v>Non-System</v>
      </c>
      <c r="E179" s="62"/>
      <c r="F179" s="62"/>
      <c r="G179" s="34">
        <f>IFERROR(VLOOKUP($A179,'2.0 Input│Historic Capex'!$A$13:$K$955,COLUMN(G179),FALSE),0)</f>
        <v>0</v>
      </c>
      <c r="H179" s="34">
        <f>IFERROR(VLOOKUP($A179,'2.0 Input│Historic Capex'!$A$13:$K$955,COLUMN(H179),FALSE),0)</f>
        <v>-26601</v>
      </c>
      <c r="I179" s="34">
        <f>IFERROR(VLOOKUP($A179,'2.0 Input│Historic Capex'!$A$13:$K$955,COLUMN(I179),FALSE),0)</f>
        <v>23200</v>
      </c>
      <c r="J179" s="34">
        <f>IFERROR(VLOOKUP($A179,'2.0 Input│Historic Capex'!$A$13:$K$955,COLUMN(J179),FALSE),0)</f>
        <v>-178445</v>
      </c>
      <c r="K179" s="34">
        <f>IFERROR(VLOOKUP($A179,'2.0 Input│Historic Capex'!$A$13:$K$955,COLUMN(K179),FALSE),0)</f>
        <v>0</v>
      </c>
      <c r="L179" s="34">
        <f t="shared" si="2"/>
        <v>-181846</v>
      </c>
      <c r="M179" s="48"/>
    </row>
    <row r="180" spans="1:14">
      <c r="A180" s="34">
        <f>'2.0 Input│Historic Capex'!A180</f>
        <v>168</v>
      </c>
      <c r="B180" s="23" t="str">
        <f>'2.0 Input│Historic Capex'!B180</f>
        <v>APA Grid</v>
      </c>
      <c r="C180" s="8" t="str">
        <f>'2.0 Input│Historic Capex'!C180</f>
        <v>Other</v>
      </c>
      <c r="D180" s="8" t="str">
        <f>'2.0 Input│Historic Capex'!D180</f>
        <v>Non-System</v>
      </c>
      <c r="E180" s="62"/>
      <c r="F180" s="62"/>
      <c r="G180" s="34">
        <f>IFERROR(VLOOKUP($A180,'2.0 Input│Historic Capex'!$A$13:$K$955,COLUMN(G180),FALSE),0)</f>
        <v>0</v>
      </c>
      <c r="H180" s="34">
        <f>IFERROR(VLOOKUP($A180,'2.0 Input│Historic Capex'!$A$13:$K$955,COLUMN(H180),FALSE),0)</f>
        <v>0</v>
      </c>
      <c r="I180" s="34">
        <f>IFERROR(VLOOKUP($A180,'2.0 Input│Historic Capex'!$A$13:$K$955,COLUMN(I180),FALSE),0)</f>
        <v>0</v>
      </c>
      <c r="J180" s="34">
        <f>IFERROR(VLOOKUP($A180,'2.0 Input│Historic Capex'!$A$13:$K$955,COLUMN(J180),FALSE),0)</f>
        <v>0</v>
      </c>
      <c r="K180" s="34">
        <f>IFERROR(VLOOKUP($A180,'2.0 Input│Historic Capex'!$A$13:$K$955,COLUMN(K180),FALSE),0)</f>
        <v>261222</v>
      </c>
      <c r="L180" s="34">
        <f t="shared" si="2"/>
        <v>261222</v>
      </c>
      <c r="M180" s="48"/>
    </row>
    <row r="181" spans="1:14">
      <c r="A181" s="34">
        <f>'2.0 Input│Historic Capex'!A181</f>
        <v>169</v>
      </c>
      <c r="B181" s="23" t="str">
        <f>'2.0 Input│Historic Capex'!B181</f>
        <v xml:space="preserve">B&amp;T projects </v>
      </c>
      <c r="C181" s="8" t="str">
        <f>'2.0 Input│Historic Capex'!C181</f>
        <v>Other</v>
      </c>
      <c r="D181" s="8" t="str">
        <f>'2.0 Input│Historic Capex'!D181</f>
        <v>Non-System</v>
      </c>
      <c r="E181" s="62"/>
      <c r="F181" s="62"/>
      <c r="G181" s="34">
        <f>IFERROR(VLOOKUP($A181,'2.0 Input│Historic Capex'!$A$13:$K$955,COLUMN(G181),FALSE),0)</f>
        <v>0</v>
      </c>
      <c r="H181" s="34">
        <f>IFERROR(VLOOKUP($A181,'2.0 Input│Historic Capex'!$A$13:$K$955,COLUMN(H181),FALSE),0)</f>
        <v>0</v>
      </c>
      <c r="I181" s="34">
        <f>IFERROR(VLOOKUP($A181,'2.0 Input│Historic Capex'!$A$13:$K$955,COLUMN(I181),FALSE),0)</f>
        <v>0</v>
      </c>
      <c r="J181" s="34">
        <f>IFERROR(VLOOKUP($A181,'2.0 Input│Historic Capex'!$A$13:$K$955,COLUMN(J181),FALSE),0)</f>
        <v>0</v>
      </c>
      <c r="K181" s="34">
        <f>IFERROR(VLOOKUP($A181,'2.0 Input│Historic Capex'!$A$13:$K$955,COLUMN(K181),FALSE),0)</f>
        <v>598799</v>
      </c>
      <c r="L181" s="34">
        <f t="shared" si="2"/>
        <v>598799</v>
      </c>
      <c r="M181" s="48"/>
    </row>
    <row r="182" spans="1:14">
      <c r="A182" s="34">
        <f>'2.0 Input│Historic Capex'!A182</f>
        <v>170</v>
      </c>
      <c r="B182" s="23" t="str">
        <f>'2.0 Input│Historic Capex'!B182</f>
        <v xml:space="preserve">Dandenong Relocation </v>
      </c>
      <c r="C182" s="8" t="str">
        <f>'2.0 Input│Historic Capex'!C182</f>
        <v>Other</v>
      </c>
      <c r="D182" s="8" t="str">
        <f>'2.0 Input│Historic Capex'!D182</f>
        <v>Non-System</v>
      </c>
      <c r="E182" s="62"/>
      <c r="F182" s="62"/>
      <c r="G182" s="34">
        <f>IFERROR(VLOOKUP($A182,'2.0 Input│Historic Capex'!$A$13:$K$955,COLUMN(G182),FALSE),0)</f>
        <v>0</v>
      </c>
      <c r="H182" s="34">
        <f>IFERROR(VLOOKUP($A182,'2.0 Input│Historic Capex'!$A$13:$K$955,COLUMN(H182),FALSE),0)</f>
        <v>0</v>
      </c>
      <c r="I182" s="34">
        <f>IFERROR(VLOOKUP($A182,'2.0 Input│Historic Capex'!$A$13:$K$955,COLUMN(I182),FALSE),0)</f>
        <v>0</v>
      </c>
      <c r="J182" s="34">
        <f>IFERROR(VLOOKUP($A182,'2.0 Input│Historic Capex'!$A$13:$K$955,COLUMN(J182),FALSE),0)</f>
        <v>0</v>
      </c>
      <c r="K182" s="34">
        <f>IFERROR(VLOOKUP($A182,'2.0 Input│Historic Capex'!$A$13:$K$955,COLUMN(K182),FALSE),0)</f>
        <v>5057812</v>
      </c>
      <c r="L182" s="34">
        <f t="shared" si="2"/>
        <v>5057812</v>
      </c>
      <c r="M182" s="48"/>
    </row>
    <row r="183" spans="1:14">
      <c r="A183" s="34">
        <f>'2.0 Input│Historic Capex'!A183</f>
        <v>171</v>
      </c>
      <c r="B183" s="23" t="str">
        <f>'2.0 Input│Historic Capex'!B183</f>
        <v>Victoria CRE</v>
      </c>
      <c r="C183" s="8" t="str">
        <f>'2.0 Input│Historic Capex'!C183</f>
        <v>Other</v>
      </c>
      <c r="D183" s="8" t="str">
        <f>'2.0 Input│Historic Capex'!D183</f>
        <v>Non-System</v>
      </c>
      <c r="E183" s="62"/>
      <c r="F183" s="62"/>
      <c r="G183" s="34">
        <f>IFERROR(VLOOKUP($A183,'2.0 Input│Historic Capex'!$A$13:$K$955,COLUMN(G183),FALSE),0)</f>
        <v>0</v>
      </c>
      <c r="H183" s="34">
        <f>IFERROR(VLOOKUP($A183,'2.0 Input│Historic Capex'!$A$13:$K$955,COLUMN(H183),FALSE),0)</f>
        <v>0</v>
      </c>
      <c r="I183" s="34">
        <f>IFERROR(VLOOKUP($A183,'2.0 Input│Historic Capex'!$A$13:$K$955,COLUMN(I183),FALSE),0)</f>
        <v>0</v>
      </c>
      <c r="J183" s="34">
        <f>IFERROR(VLOOKUP($A183,'2.0 Input│Historic Capex'!$A$13:$K$955,COLUMN(J183),FALSE),0)</f>
        <v>0</v>
      </c>
      <c r="K183" s="34">
        <f>IFERROR(VLOOKUP($A183,'2.0 Input│Historic Capex'!$A$13:$K$955,COLUMN(K183),FALSE),0)</f>
        <v>366376</v>
      </c>
      <c r="L183" s="34">
        <f t="shared" si="2"/>
        <v>366376</v>
      </c>
      <c r="M183" s="48"/>
    </row>
    <row r="184" spans="1:14">
      <c r="A184" s="34">
        <f>'2.0 Input│Historic Capex'!A184</f>
        <v>0</v>
      </c>
      <c r="B184" s="23">
        <f>'2.0 Input│Historic Capex'!B184</f>
        <v>0</v>
      </c>
      <c r="C184" s="8" t="str">
        <f>'2.0 Input│Historic Capex'!C184</f>
        <v/>
      </c>
      <c r="D184" s="8" t="str">
        <f>'2.0 Input│Historic Capex'!D184</f>
        <v/>
      </c>
      <c r="E184" s="62"/>
      <c r="F184" s="62"/>
      <c r="G184" s="34">
        <f>IFERROR(VLOOKUP($A184,'2.0 Input│Historic Capex'!$A$13:$K$955,COLUMN(G184),FALSE),0)</f>
        <v>0</v>
      </c>
      <c r="H184" s="34">
        <f>IFERROR(VLOOKUP($A184,'2.0 Input│Historic Capex'!$A$13:$K$955,COLUMN(H184),FALSE),0)</f>
        <v>0</v>
      </c>
      <c r="I184" s="34">
        <f>IFERROR(VLOOKUP($A184,'2.0 Input│Historic Capex'!$A$13:$K$955,COLUMN(I184),FALSE),0)</f>
        <v>0</v>
      </c>
      <c r="J184" s="34">
        <f>IFERROR(VLOOKUP($A184,'2.0 Input│Historic Capex'!$A$13:$K$955,COLUMN(J184),FALSE),0)</f>
        <v>0</v>
      </c>
      <c r="K184" s="34">
        <f>IFERROR(VLOOKUP($A184,'2.0 Input│Historic Capex'!$A$13:$K$955,COLUMN(K184),FALSE),0)</f>
        <v>0</v>
      </c>
      <c r="L184" s="34">
        <f t="shared" si="2"/>
        <v>0</v>
      </c>
      <c r="M184" s="48"/>
    </row>
    <row r="185" spans="1:14">
      <c r="A185" s="34">
        <f>'2.0 Input│Historic Capex'!A185</f>
        <v>0</v>
      </c>
      <c r="B185" s="23">
        <f>'2.0 Input│Historic Capex'!B185</f>
        <v>0</v>
      </c>
      <c r="C185" s="8" t="str">
        <f>'2.0 Input│Historic Capex'!C185</f>
        <v/>
      </c>
      <c r="D185" s="8" t="str">
        <f>'2.0 Input│Historic Capex'!D185</f>
        <v/>
      </c>
      <c r="E185" s="62"/>
      <c r="F185" s="62"/>
      <c r="G185" s="34">
        <f>IFERROR(VLOOKUP($A185,'2.0 Input│Historic Capex'!$A$13:$K$955,COLUMN(G185),FALSE),0)</f>
        <v>0</v>
      </c>
      <c r="H185" s="34">
        <f>IFERROR(VLOOKUP($A185,'2.0 Input│Historic Capex'!$A$13:$K$955,COLUMN(H185),FALSE),0)</f>
        <v>0</v>
      </c>
      <c r="I185" s="34">
        <f>IFERROR(VLOOKUP($A185,'2.0 Input│Historic Capex'!$A$13:$K$955,COLUMN(I185),FALSE),0)</f>
        <v>0</v>
      </c>
      <c r="J185" s="34">
        <f>IFERROR(VLOOKUP($A185,'2.0 Input│Historic Capex'!$A$13:$K$955,COLUMN(J185),FALSE),0)</f>
        <v>0</v>
      </c>
      <c r="K185" s="34">
        <f>IFERROR(VLOOKUP($A185,'2.0 Input│Historic Capex'!$A$13:$K$955,COLUMN(K185),FALSE),0)</f>
        <v>0</v>
      </c>
      <c r="L185" s="34">
        <f t="shared" si="2"/>
        <v>0</v>
      </c>
      <c r="M185" s="48"/>
    </row>
    <row r="186" spans="1:14">
      <c r="A186" s="34">
        <f>'2.0 Input│Historic Capex'!A186</f>
        <v>0</v>
      </c>
      <c r="B186" s="23">
        <f>'2.0 Input│Historic Capex'!B186</f>
        <v>0</v>
      </c>
      <c r="C186" s="8" t="str">
        <f>'2.0 Input│Historic Capex'!C186</f>
        <v/>
      </c>
      <c r="D186" s="8" t="str">
        <f>'2.0 Input│Historic Capex'!D186</f>
        <v/>
      </c>
      <c r="E186" s="62"/>
      <c r="F186" s="62"/>
      <c r="G186" s="34">
        <f>IFERROR(VLOOKUP($A186,'2.0 Input│Historic Capex'!$A$13:$K$955,COLUMN(G186),FALSE),0)</f>
        <v>0</v>
      </c>
      <c r="H186" s="34">
        <f>IFERROR(VLOOKUP($A186,'2.0 Input│Historic Capex'!$A$13:$K$955,COLUMN(H186),FALSE),0)</f>
        <v>0</v>
      </c>
      <c r="I186" s="34">
        <f>IFERROR(VLOOKUP($A186,'2.0 Input│Historic Capex'!$A$13:$K$955,COLUMN(I186),FALSE),0)</f>
        <v>0</v>
      </c>
      <c r="J186" s="34">
        <f>IFERROR(VLOOKUP($A186,'2.0 Input│Historic Capex'!$A$13:$K$955,COLUMN(J186),FALSE),0)</f>
        <v>0</v>
      </c>
      <c r="K186" s="34">
        <f>IFERROR(VLOOKUP($A186,'2.0 Input│Historic Capex'!$A$13:$K$955,COLUMN(K186),FALSE),0)</f>
        <v>0</v>
      </c>
      <c r="L186" s="34">
        <f t="shared" si="2"/>
        <v>0</v>
      </c>
      <c r="M186" s="48"/>
    </row>
    <row r="187" spans="1:14">
      <c r="A187" s="34">
        <f>'2.0 Input│Historic Capex'!A187</f>
        <v>0</v>
      </c>
      <c r="B187" s="23">
        <f>'2.0 Input│Historic Capex'!B187</f>
        <v>0</v>
      </c>
      <c r="C187" s="8" t="str">
        <f>'2.0 Input│Historic Capex'!C187</f>
        <v/>
      </c>
      <c r="D187" s="8" t="str">
        <f>'2.0 Input│Historic Capex'!D187</f>
        <v/>
      </c>
      <c r="E187" s="62"/>
      <c r="F187" s="62"/>
      <c r="G187" s="34">
        <f>IFERROR(VLOOKUP($A187,'2.0 Input│Historic Capex'!$A$13:$K$955,COLUMN(G187),FALSE),0)</f>
        <v>0</v>
      </c>
      <c r="H187" s="34">
        <f>IFERROR(VLOOKUP($A187,'2.0 Input│Historic Capex'!$A$13:$K$955,COLUMN(H187),FALSE),0)</f>
        <v>0</v>
      </c>
      <c r="I187" s="34">
        <f>IFERROR(VLOOKUP($A187,'2.0 Input│Historic Capex'!$A$13:$K$955,COLUMN(I187),FALSE),0)</f>
        <v>0</v>
      </c>
      <c r="J187" s="34">
        <f>IFERROR(VLOOKUP($A187,'2.0 Input│Historic Capex'!$A$13:$K$955,COLUMN(J187),FALSE),0)</f>
        <v>0</v>
      </c>
      <c r="K187" s="34">
        <f>IFERROR(VLOOKUP($A187,'2.0 Input│Historic Capex'!$A$13:$K$955,COLUMN(K187),FALSE),0)</f>
        <v>0</v>
      </c>
      <c r="L187" s="34">
        <f t="shared" si="2"/>
        <v>0</v>
      </c>
      <c r="M187" s="48"/>
    </row>
    <row r="188" spans="1:14">
      <c r="A188" s="34">
        <f>'2.0 Input│Historic Capex'!A188</f>
        <v>0</v>
      </c>
      <c r="B188" s="23">
        <f>'2.0 Input│Historic Capex'!B188</f>
        <v>0</v>
      </c>
      <c r="C188" s="8" t="str">
        <f>'2.0 Input│Historic Capex'!C188</f>
        <v/>
      </c>
      <c r="D188" s="8" t="str">
        <f>'2.0 Input│Historic Capex'!D188</f>
        <v/>
      </c>
      <c r="E188" s="62"/>
      <c r="F188" s="62"/>
      <c r="G188" s="34">
        <f>IFERROR(VLOOKUP($A188,'2.0 Input│Historic Capex'!$A$13:$K$955,COLUMN(G188),FALSE),0)</f>
        <v>0</v>
      </c>
      <c r="H188" s="34">
        <f>IFERROR(VLOOKUP($A188,'2.0 Input│Historic Capex'!$A$13:$K$955,COLUMN(H188),FALSE),0)</f>
        <v>0</v>
      </c>
      <c r="I188" s="34">
        <f>IFERROR(VLOOKUP($A188,'2.0 Input│Historic Capex'!$A$13:$K$955,COLUMN(I188),FALSE),0)</f>
        <v>0</v>
      </c>
      <c r="J188" s="34">
        <f>IFERROR(VLOOKUP($A188,'2.0 Input│Historic Capex'!$A$13:$K$955,COLUMN(J188),FALSE),0)</f>
        <v>0</v>
      </c>
      <c r="K188" s="34">
        <f>IFERROR(VLOOKUP($A188,'2.0 Input│Historic Capex'!$A$13:$K$955,COLUMN(K188),FALSE),0)</f>
        <v>0</v>
      </c>
      <c r="L188" s="34">
        <f t="shared" si="2"/>
        <v>0</v>
      </c>
      <c r="M188" s="48"/>
    </row>
    <row r="189" spans="1:14">
      <c r="A189" s="34">
        <f>'2.0 Input│Historic Capex'!A189</f>
        <v>0</v>
      </c>
      <c r="B189" s="23">
        <f>'2.0 Input│Historic Capex'!B189</f>
        <v>0</v>
      </c>
      <c r="C189" s="8" t="str">
        <f>'2.0 Input│Historic Capex'!C189</f>
        <v/>
      </c>
      <c r="D189" s="8" t="str">
        <f>'2.0 Input│Historic Capex'!D189</f>
        <v/>
      </c>
      <c r="E189" s="62"/>
      <c r="F189" s="62"/>
      <c r="G189" s="34">
        <f>IFERROR(VLOOKUP($A189,'2.0 Input│Historic Capex'!$A$13:$K$955,COLUMN(G189),FALSE),0)</f>
        <v>0</v>
      </c>
      <c r="H189" s="34">
        <f>IFERROR(VLOOKUP($A189,'2.0 Input│Historic Capex'!$A$13:$K$955,COLUMN(H189),FALSE),0)</f>
        <v>0</v>
      </c>
      <c r="I189" s="34">
        <f>IFERROR(VLOOKUP($A189,'2.0 Input│Historic Capex'!$A$13:$K$955,COLUMN(I189),FALSE),0)</f>
        <v>0</v>
      </c>
      <c r="J189" s="34">
        <f>IFERROR(VLOOKUP($A189,'2.0 Input│Historic Capex'!$A$13:$K$955,COLUMN(J189),FALSE),0)</f>
        <v>0</v>
      </c>
      <c r="K189" s="34">
        <f>IFERROR(VLOOKUP($A189,'2.0 Input│Historic Capex'!$A$13:$K$955,COLUMN(K189),FALSE),0)</f>
        <v>0</v>
      </c>
      <c r="L189" s="34">
        <f t="shared" si="2"/>
        <v>0</v>
      </c>
      <c r="M189" s="48"/>
    </row>
    <row r="190" spans="1:14">
      <c r="A190" s="34">
        <f>'2.0 Input│Historic Capex'!A190</f>
        <v>0</v>
      </c>
      <c r="B190" s="23">
        <f>'2.0 Input│Historic Capex'!B190</f>
        <v>0</v>
      </c>
      <c r="C190" s="8" t="str">
        <f>'2.0 Input│Historic Capex'!C190</f>
        <v/>
      </c>
      <c r="D190" s="8" t="str">
        <f>'2.0 Input│Historic Capex'!D190</f>
        <v/>
      </c>
      <c r="E190" s="62"/>
      <c r="F190" s="62"/>
      <c r="G190" s="34">
        <f>IFERROR(VLOOKUP($A190,'2.0 Input│Historic Capex'!$A$13:$K$955,COLUMN(G190),FALSE),0)</f>
        <v>0</v>
      </c>
      <c r="H190" s="34">
        <f>IFERROR(VLOOKUP($A190,'2.0 Input│Historic Capex'!$A$13:$K$955,COLUMN(H190),FALSE),0)</f>
        <v>0</v>
      </c>
      <c r="I190" s="34">
        <f>IFERROR(VLOOKUP($A190,'2.0 Input│Historic Capex'!$A$13:$K$955,COLUMN(I190),FALSE),0)</f>
        <v>0</v>
      </c>
      <c r="J190" s="34">
        <f>IFERROR(VLOOKUP($A190,'2.0 Input│Historic Capex'!$A$13:$K$955,COLUMN(J190),FALSE),0)</f>
        <v>0</v>
      </c>
      <c r="K190" s="34">
        <f>IFERROR(VLOOKUP($A190,'2.0 Input│Historic Capex'!$A$13:$K$955,COLUMN(K190),FALSE),0)</f>
        <v>0</v>
      </c>
      <c r="L190" s="34">
        <f t="shared" si="2"/>
        <v>0</v>
      </c>
      <c r="M190" s="48"/>
    </row>
    <row r="191" spans="1:14">
      <c r="A191" s="34">
        <f>'2.0 Input│Historic Capex'!A191</f>
        <v>0</v>
      </c>
      <c r="B191" s="23">
        <f>'2.0 Input│Historic Capex'!B191</f>
        <v>0</v>
      </c>
      <c r="C191" s="8" t="str">
        <f>'2.0 Input│Historic Capex'!C191</f>
        <v/>
      </c>
      <c r="D191" s="8" t="str">
        <f>'2.0 Input│Historic Capex'!D191</f>
        <v/>
      </c>
      <c r="E191" s="62"/>
      <c r="F191" s="62"/>
      <c r="G191" s="34">
        <f>IFERROR(VLOOKUP($A191,'2.0 Input│Historic Capex'!$A$13:$K$955,COLUMN(G191),FALSE),0)</f>
        <v>0</v>
      </c>
      <c r="H191" s="34">
        <f>IFERROR(VLOOKUP($A191,'2.0 Input│Historic Capex'!$A$13:$K$955,COLUMN(H191),FALSE),0)</f>
        <v>0</v>
      </c>
      <c r="I191" s="34">
        <f>IFERROR(VLOOKUP($A191,'2.0 Input│Historic Capex'!$A$13:$K$955,COLUMN(I191),FALSE),0)</f>
        <v>0</v>
      </c>
      <c r="J191" s="34">
        <f>IFERROR(VLOOKUP($A191,'2.0 Input│Historic Capex'!$A$13:$K$955,COLUMN(J191),FALSE),0)</f>
        <v>0</v>
      </c>
      <c r="K191" s="34">
        <f>IFERROR(VLOOKUP($A191,'2.0 Input│Historic Capex'!$A$13:$K$955,COLUMN(K191),FALSE),0)</f>
        <v>0</v>
      </c>
      <c r="L191" s="34">
        <f t="shared" si="2"/>
        <v>0</v>
      </c>
      <c r="M191" s="48"/>
    </row>
    <row r="192" spans="1:14">
      <c r="A192" s="34">
        <f>'2.0 Input│Historic Capex'!A192</f>
        <v>0</v>
      </c>
      <c r="B192" s="23">
        <f>'2.0 Input│Historic Capex'!B192</f>
        <v>0</v>
      </c>
      <c r="C192" s="8" t="str">
        <f>'2.0 Input│Historic Capex'!C192</f>
        <v/>
      </c>
      <c r="D192" s="8" t="str">
        <f>'2.0 Input│Historic Capex'!D192</f>
        <v/>
      </c>
      <c r="E192" s="62"/>
      <c r="F192" s="62"/>
      <c r="G192" s="34">
        <f>IFERROR(VLOOKUP($A192,'2.0 Input│Historic Capex'!$A$13:$K$955,COLUMN(G192),FALSE),0)</f>
        <v>0</v>
      </c>
      <c r="H192" s="34">
        <f>IFERROR(VLOOKUP($A192,'2.0 Input│Historic Capex'!$A$13:$K$955,COLUMN(H192),FALSE),0)</f>
        <v>0</v>
      </c>
      <c r="I192" s="34">
        <f>IFERROR(VLOOKUP($A192,'2.0 Input│Historic Capex'!$A$13:$K$955,COLUMN(I192),FALSE),0)</f>
        <v>0</v>
      </c>
      <c r="J192" s="34">
        <f>IFERROR(VLOOKUP($A192,'2.0 Input│Historic Capex'!$A$13:$K$955,COLUMN(J192),FALSE),0)</f>
        <v>0</v>
      </c>
      <c r="K192" s="34">
        <f>IFERROR(VLOOKUP($A192,'2.0 Input│Historic Capex'!$A$13:$K$955,COLUMN(K192),FALSE),0)</f>
        <v>0</v>
      </c>
      <c r="L192" s="34">
        <f t="shared" si="2"/>
        <v>0</v>
      </c>
      <c r="M192" s="48"/>
      <c r="N192" s="62"/>
    </row>
    <row r="193" spans="1:15">
      <c r="A193" s="34">
        <f>'2.0 Input│Historic Capex'!A193</f>
        <v>0</v>
      </c>
      <c r="B193" s="23">
        <f>'2.0 Input│Historic Capex'!B193</f>
        <v>0</v>
      </c>
      <c r="C193" s="8" t="str">
        <f>'2.0 Input│Historic Capex'!C193</f>
        <v/>
      </c>
      <c r="D193" s="8" t="str">
        <f>'2.0 Input│Historic Capex'!D193</f>
        <v/>
      </c>
      <c r="E193" s="62"/>
      <c r="F193" s="62"/>
      <c r="G193" s="34">
        <f>IFERROR(VLOOKUP($A193,'2.0 Input│Historic Capex'!$A$13:$K$955,COLUMN(G193),FALSE),0)</f>
        <v>0</v>
      </c>
      <c r="H193" s="34">
        <f>IFERROR(VLOOKUP($A193,'2.0 Input│Historic Capex'!$A$13:$K$955,COLUMN(H193),FALSE),0)</f>
        <v>0</v>
      </c>
      <c r="I193" s="34">
        <f>IFERROR(VLOOKUP($A193,'2.0 Input│Historic Capex'!$A$13:$K$955,COLUMN(I193),FALSE),0)</f>
        <v>0</v>
      </c>
      <c r="J193" s="34">
        <f>IFERROR(VLOOKUP($A193,'2.0 Input│Historic Capex'!$A$13:$K$955,COLUMN(J193),FALSE),0)</f>
        <v>0</v>
      </c>
      <c r="K193" s="34">
        <f>IFERROR(VLOOKUP($A193,'2.0 Input│Historic Capex'!$A$13:$K$955,COLUMN(K193),FALSE),0)</f>
        <v>0</v>
      </c>
      <c r="L193" s="34">
        <f t="shared" si="2"/>
        <v>0</v>
      </c>
      <c r="M193" s="48"/>
      <c r="N193" s="62"/>
    </row>
    <row r="194" spans="1:15">
      <c r="A194" s="34">
        <f>'2.0 Input│Historic Capex'!A194</f>
        <v>0</v>
      </c>
      <c r="B194" s="23">
        <f>'2.0 Input│Historic Capex'!B194</f>
        <v>0</v>
      </c>
      <c r="C194" s="8" t="str">
        <f>'2.0 Input│Historic Capex'!C194</f>
        <v/>
      </c>
      <c r="D194" s="8" t="str">
        <f>'2.0 Input│Historic Capex'!D194</f>
        <v/>
      </c>
      <c r="E194" s="62"/>
      <c r="F194" s="62"/>
      <c r="G194" s="34">
        <f>IFERROR(VLOOKUP($A194,'2.0 Input│Historic Capex'!$A$13:$K$955,COLUMN(G194),FALSE),0)</f>
        <v>0</v>
      </c>
      <c r="H194" s="34">
        <f>IFERROR(VLOOKUP($A194,'2.0 Input│Historic Capex'!$A$13:$K$955,COLUMN(H194),FALSE),0)</f>
        <v>0</v>
      </c>
      <c r="I194" s="34">
        <f>IFERROR(VLOOKUP($A194,'2.0 Input│Historic Capex'!$A$13:$K$955,COLUMN(I194),FALSE),0)</f>
        <v>0</v>
      </c>
      <c r="J194" s="34">
        <f>IFERROR(VLOOKUP($A194,'2.0 Input│Historic Capex'!$A$13:$K$955,COLUMN(J194),FALSE),0)</f>
        <v>0</v>
      </c>
      <c r="K194" s="34">
        <f>IFERROR(VLOOKUP($A194,'2.0 Input│Historic Capex'!$A$13:$K$955,COLUMN(K194),FALSE),0)</f>
        <v>0</v>
      </c>
      <c r="L194" s="34">
        <f t="shared" si="2"/>
        <v>0</v>
      </c>
      <c r="M194" s="48"/>
      <c r="N194" s="62"/>
    </row>
    <row r="195" spans="1:15">
      <c r="A195" s="34">
        <f>'2.0 Input│Historic Capex'!A195</f>
        <v>0</v>
      </c>
      <c r="B195" s="23">
        <f>'2.0 Input│Historic Capex'!B195</f>
        <v>0</v>
      </c>
      <c r="C195" s="8" t="str">
        <f>'2.0 Input│Historic Capex'!C195</f>
        <v/>
      </c>
      <c r="D195" s="8" t="str">
        <f>'2.0 Input│Historic Capex'!D195</f>
        <v/>
      </c>
      <c r="E195" s="62"/>
      <c r="F195" s="62"/>
      <c r="G195" s="34">
        <f>IFERROR(VLOOKUP($A195,'2.0 Input│Historic Capex'!$A$13:$K$955,COLUMN(G195),FALSE),0)</f>
        <v>0</v>
      </c>
      <c r="H195" s="34">
        <f>IFERROR(VLOOKUP($A195,'2.0 Input│Historic Capex'!$A$13:$K$955,COLUMN(H195),FALSE),0)</f>
        <v>0</v>
      </c>
      <c r="I195" s="34">
        <f>IFERROR(VLOOKUP($A195,'2.0 Input│Historic Capex'!$A$13:$K$955,COLUMN(I195),FALSE),0)</f>
        <v>0</v>
      </c>
      <c r="J195" s="34">
        <f>IFERROR(VLOOKUP($A195,'2.0 Input│Historic Capex'!$A$13:$K$955,COLUMN(J195),FALSE),0)</f>
        <v>0</v>
      </c>
      <c r="K195" s="34">
        <f>IFERROR(VLOOKUP($A195,'2.0 Input│Historic Capex'!$A$13:$K$955,COLUMN(K195),FALSE),0)</f>
        <v>0</v>
      </c>
      <c r="L195" s="34">
        <f t="shared" si="2"/>
        <v>0</v>
      </c>
      <c r="M195" s="48"/>
      <c r="N195" s="62"/>
    </row>
    <row r="196" spans="1:15">
      <c r="A196" s="34">
        <f>'2.0 Input│Historic Capex'!A196</f>
        <v>0</v>
      </c>
      <c r="B196" s="23">
        <f>'2.0 Input│Historic Capex'!B196</f>
        <v>0</v>
      </c>
      <c r="C196" s="8" t="str">
        <f>'2.0 Input│Historic Capex'!C196</f>
        <v/>
      </c>
      <c r="D196" s="8" t="str">
        <f>'2.0 Input│Historic Capex'!D196</f>
        <v/>
      </c>
      <c r="E196" s="62"/>
      <c r="F196" s="62"/>
      <c r="G196" s="34">
        <f>IFERROR(VLOOKUP($A196,'2.0 Input│Historic Capex'!$A$13:$K$955,COLUMN(G196),FALSE),0)</f>
        <v>0</v>
      </c>
      <c r="H196" s="34">
        <f>IFERROR(VLOOKUP($A196,'2.0 Input│Historic Capex'!$A$13:$K$955,COLUMN(H196),FALSE),0)</f>
        <v>0</v>
      </c>
      <c r="I196" s="34">
        <f>IFERROR(VLOOKUP($A196,'2.0 Input│Historic Capex'!$A$13:$K$955,COLUMN(I196),FALSE),0)</f>
        <v>0</v>
      </c>
      <c r="J196" s="34">
        <f>IFERROR(VLOOKUP($A196,'2.0 Input│Historic Capex'!$A$13:$K$955,COLUMN(J196),FALSE),0)</f>
        <v>0</v>
      </c>
      <c r="K196" s="34">
        <f>IFERROR(VLOOKUP($A196,'2.0 Input│Historic Capex'!$A$13:$K$955,COLUMN(K196),FALSE),0)</f>
        <v>0</v>
      </c>
      <c r="L196" s="34">
        <f t="shared" si="2"/>
        <v>0</v>
      </c>
      <c r="M196" s="48"/>
      <c r="N196" s="62"/>
    </row>
    <row r="197" spans="1:15">
      <c r="A197" s="34">
        <f>'2.0 Input│Historic Capex'!A197</f>
        <v>0</v>
      </c>
      <c r="B197" s="23">
        <f>'2.0 Input│Historic Capex'!B197</f>
        <v>0</v>
      </c>
      <c r="C197" s="8" t="str">
        <f>'2.0 Input│Historic Capex'!C197</f>
        <v/>
      </c>
      <c r="D197" s="8" t="str">
        <f>'2.0 Input│Historic Capex'!D197</f>
        <v/>
      </c>
      <c r="E197" s="62"/>
      <c r="F197" s="62"/>
      <c r="G197" s="34">
        <f>IFERROR(VLOOKUP($A197,'2.0 Input│Historic Capex'!$A$13:$K$955,COLUMN(G197),FALSE),0)</f>
        <v>0</v>
      </c>
      <c r="H197" s="34">
        <f>IFERROR(VLOOKUP($A197,'2.0 Input│Historic Capex'!$A$13:$K$955,COLUMN(H197),FALSE),0)</f>
        <v>0</v>
      </c>
      <c r="I197" s="34">
        <f>IFERROR(VLOOKUP($A197,'2.0 Input│Historic Capex'!$A$13:$K$955,COLUMN(I197),FALSE),0)</f>
        <v>0</v>
      </c>
      <c r="J197" s="34">
        <f>IFERROR(VLOOKUP($A197,'2.0 Input│Historic Capex'!$A$13:$K$955,COLUMN(J197),FALSE),0)</f>
        <v>0</v>
      </c>
      <c r="K197" s="34">
        <f>IFERROR(VLOOKUP($A197,'2.0 Input│Historic Capex'!$A$13:$K$955,COLUMN(K197),FALSE),0)</f>
        <v>0</v>
      </c>
      <c r="L197" s="34">
        <f t="shared" si="2"/>
        <v>0</v>
      </c>
      <c r="M197" s="48"/>
      <c r="N197" s="48"/>
    </row>
    <row r="198" spans="1:15">
      <c r="A198" s="34">
        <f>'2.0 Input│Historic Capex'!A198</f>
        <v>0</v>
      </c>
      <c r="B198" s="23">
        <f>'2.0 Input│Historic Capex'!B198</f>
        <v>0</v>
      </c>
      <c r="C198" s="8" t="str">
        <f>'2.0 Input│Historic Capex'!C198</f>
        <v/>
      </c>
      <c r="D198" s="8" t="str">
        <f>'2.0 Input│Historic Capex'!D198</f>
        <v/>
      </c>
      <c r="E198" s="62"/>
      <c r="F198" s="62"/>
      <c r="G198" s="34">
        <f>IFERROR(VLOOKUP($A198,'2.0 Input│Historic Capex'!$A$13:$K$955,COLUMN(G198),FALSE),0)</f>
        <v>0</v>
      </c>
      <c r="H198" s="34">
        <f>IFERROR(VLOOKUP($A198,'2.0 Input│Historic Capex'!$A$13:$K$955,COLUMN(H198),FALSE),0)</f>
        <v>0</v>
      </c>
      <c r="I198" s="34">
        <f>IFERROR(VLOOKUP($A198,'2.0 Input│Historic Capex'!$A$13:$K$955,COLUMN(I198),FALSE),0)</f>
        <v>0</v>
      </c>
      <c r="J198" s="34">
        <f>IFERROR(VLOOKUP($A198,'2.0 Input│Historic Capex'!$A$13:$K$955,COLUMN(J198),FALSE),0)</f>
        <v>0</v>
      </c>
      <c r="K198" s="34">
        <f>IFERROR(VLOOKUP($A198,'2.0 Input│Historic Capex'!$A$13:$K$955,COLUMN(K198),FALSE),0)</f>
        <v>0</v>
      </c>
      <c r="L198" s="34">
        <f t="shared" si="2"/>
        <v>0</v>
      </c>
      <c r="M198" s="48"/>
      <c r="N198" s="48"/>
    </row>
    <row r="199" spans="1:15">
      <c r="A199" s="34">
        <f>'2.0 Input│Historic Capex'!A199</f>
        <v>0</v>
      </c>
      <c r="B199" s="23">
        <f>'2.0 Input│Historic Capex'!B199</f>
        <v>0</v>
      </c>
      <c r="C199" s="8" t="str">
        <f>'2.0 Input│Historic Capex'!C199</f>
        <v/>
      </c>
      <c r="D199" s="8" t="str">
        <f>'2.0 Input│Historic Capex'!D199</f>
        <v/>
      </c>
      <c r="E199" s="62"/>
      <c r="F199" s="62"/>
      <c r="G199" s="34">
        <f>IFERROR(VLOOKUP($A199,'2.0 Input│Historic Capex'!$A$13:$K$955,COLUMN(G199),FALSE),0)</f>
        <v>0</v>
      </c>
      <c r="H199" s="34">
        <f>IFERROR(VLOOKUP($A199,'2.0 Input│Historic Capex'!$A$13:$K$955,COLUMN(H199),FALSE),0)</f>
        <v>0</v>
      </c>
      <c r="I199" s="34">
        <f>IFERROR(VLOOKUP($A199,'2.0 Input│Historic Capex'!$A$13:$K$955,COLUMN(I199),FALSE),0)</f>
        <v>0</v>
      </c>
      <c r="J199" s="34">
        <f>IFERROR(VLOOKUP($A199,'2.0 Input│Historic Capex'!$A$13:$K$955,COLUMN(J199),FALSE),0)</f>
        <v>0</v>
      </c>
      <c r="K199" s="34">
        <f>IFERROR(VLOOKUP($A199,'2.0 Input│Historic Capex'!$A$13:$K$955,COLUMN(K199),FALSE),0)</f>
        <v>0</v>
      </c>
      <c r="L199" s="34">
        <f t="shared" si="2"/>
        <v>0</v>
      </c>
      <c r="M199" s="48"/>
      <c r="N199" s="62"/>
    </row>
    <row r="200" spans="1:15">
      <c r="A200" s="34">
        <f>'2.0 Input│Historic Capex'!A200</f>
        <v>0</v>
      </c>
      <c r="B200" s="23">
        <f>'2.0 Input│Historic Capex'!B200</f>
        <v>0</v>
      </c>
      <c r="C200" s="8" t="str">
        <f>'2.0 Input│Historic Capex'!C200</f>
        <v/>
      </c>
      <c r="D200" s="8" t="str">
        <f>'2.0 Input│Historic Capex'!D200</f>
        <v/>
      </c>
      <c r="E200" s="62"/>
      <c r="F200" s="62"/>
      <c r="G200" s="34">
        <f>IFERROR(VLOOKUP($A200,'2.0 Input│Historic Capex'!$A$13:$K$955,COLUMN(G200),FALSE),0)</f>
        <v>0</v>
      </c>
      <c r="H200" s="34">
        <f>IFERROR(VLOOKUP($A200,'2.0 Input│Historic Capex'!$A$13:$K$955,COLUMN(H200),FALSE),0)</f>
        <v>0</v>
      </c>
      <c r="I200" s="34">
        <f>IFERROR(VLOOKUP($A200,'2.0 Input│Historic Capex'!$A$13:$K$955,COLUMN(I200),FALSE),0)</f>
        <v>0</v>
      </c>
      <c r="J200" s="34">
        <f>IFERROR(VLOOKUP($A200,'2.0 Input│Historic Capex'!$A$13:$K$955,COLUMN(J200),FALSE),0)</f>
        <v>0</v>
      </c>
      <c r="K200" s="34">
        <f>IFERROR(VLOOKUP($A200,'2.0 Input│Historic Capex'!$A$13:$K$955,COLUMN(K200),FALSE),0)</f>
        <v>0</v>
      </c>
      <c r="L200" s="34">
        <f t="shared" si="2"/>
        <v>0</v>
      </c>
      <c r="M200" s="48"/>
      <c r="N200" s="62"/>
      <c r="O200" s="62"/>
    </row>
    <row r="201" spans="1:15">
      <c r="A201" s="34">
        <f>'2.0 Input│Historic Capex'!A201</f>
        <v>0</v>
      </c>
      <c r="B201" s="23">
        <f>'2.0 Input│Historic Capex'!B201</f>
        <v>0</v>
      </c>
      <c r="C201" s="8" t="str">
        <f>'2.0 Input│Historic Capex'!C201</f>
        <v/>
      </c>
      <c r="D201" s="8" t="str">
        <f>'2.0 Input│Historic Capex'!D201</f>
        <v/>
      </c>
      <c r="E201" s="62"/>
      <c r="F201" s="62"/>
      <c r="G201" s="34">
        <f>IFERROR(VLOOKUP($A201,'2.0 Input│Historic Capex'!$A$13:$K$955,COLUMN(G201),FALSE),0)</f>
        <v>0</v>
      </c>
      <c r="H201" s="34">
        <f>IFERROR(VLOOKUP($A201,'2.0 Input│Historic Capex'!$A$13:$K$955,COLUMN(H201),FALSE),0)</f>
        <v>0</v>
      </c>
      <c r="I201" s="34">
        <f>IFERROR(VLOOKUP($A201,'2.0 Input│Historic Capex'!$A$13:$K$955,COLUMN(I201),FALSE),0)</f>
        <v>0</v>
      </c>
      <c r="J201" s="34">
        <f>IFERROR(VLOOKUP($A201,'2.0 Input│Historic Capex'!$A$13:$K$955,COLUMN(J201),FALSE),0)</f>
        <v>0</v>
      </c>
      <c r="K201" s="34">
        <f>IFERROR(VLOOKUP($A201,'2.0 Input│Historic Capex'!$A$13:$K$955,COLUMN(K201),FALSE),0)</f>
        <v>0</v>
      </c>
      <c r="L201" s="34">
        <f t="shared" si="2"/>
        <v>0</v>
      </c>
      <c r="M201" s="48"/>
      <c r="N201" s="62"/>
      <c r="O201" s="62"/>
    </row>
    <row r="202" spans="1:15">
      <c r="A202" s="34">
        <f>'2.0 Input│Historic Capex'!A202</f>
        <v>0</v>
      </c>
      <c r="B202" s="23">
        <f>'2.0 Input│Historic Capex'!B202</f>
        <v>0</v>
      </c>
      <c r="C202" s="8">
        <f>'2.0 Input│Historic Capex'!C202</f>
        <v>0</v>
      </c>
      <c r="D202" s="8">
        <f>'2.0 Input│Historic Capex'!D202</f>
        <v>0</v>
      </c>
      <c r="E202" s="62"/>
      <c r="F202" s="62"/>
      <c r="G202" s="34">
        <f>IFERROR(VLOOKUP($A202,'2.0 Input│Historic Capex'!$A$13:$K$955,COLUMN(G202),FALSE),0)</f>
        <v>0</v>
      </c>
      <c r="H202" s="34">
        <f>IFERROR(VLOOKUP($A202,'2.0 Input│Historic Capex'!$A$13:$K$955,COLUMN(H202),FALSE),0)</f>
        <v>0</v>
      </c>
      <c r="I202" s="34">
        <f>IFERROR(VLOOKUP($A202,'2.0 Input│Historic Capex'!$A$13:$K$955,COLUMN(I202),FALSE),0)</f>
        <v>0</v>
      </c>
      <c r="J202" s="34">
        <f>IFERROR(VLOOKUP($A202,'2.0 Input│Historic Capex'!$A$13:$K$955,COLUMN(J202),FALSE),0)</f>
        <v>0</v>
      </c>
      <c r="K202" s="34">
        <f>IFERROR(VLOOKUP($A202,'2.0 Input│Historic Capex'!$A$13:$K$955,COLUMN(K202),FALSE),0)</f>
        <v>0</v>
      </c>
      <c r="L202" s="34">
        <f t="shared" ref="L202:L222" si="3">SUM(G202:K202)</f>
        <v>0</v>
      </c>
      <c r="M202" s="48"/>
      <c r="O202" s="62"/>
    </row>
    <row r="203" spans="1:15">
      <c r="A203" s="34">
        <f>'2.0 Input│Historic Capex'!A203</f>
        <v>0</v>
      </c>
      <c r="B203" s="23">
        <f>'2.0 Input│Historic Capex'!B203</f>
        <v>0</v>
      </c>
      <c r="C203" s="8">
        <f>'2.0 Input│Historic Capex'!C203</f>
        <v>0</v>
      </c>
      <c r="D203" s="8">
        <f>'2.0 Input│Historic Capex'!D203</f>
        <v>0</v>
      </c>
      <c r="E203" s="62"/>
      <c r="F203" s="62"/>
      <c r="G203" s="34">
        <f>IFERROR(VLOOKUP($A203,'2.0 Input│Historic Capex'!$A$13:$K$955,COLUMN(G203),FALSE),0)</f>
        <v>0</v>
      </c>
      <c r="H203" s="34">
        <f>IFERROR(VLOOKUP($A203,'2.0 Input│Historic Capex'!$A$13:$K$955,COLUMN(H203),FALSE),0)</f>
        <v>0</v>
      </c>
      <c r="I203" s="34">
        <f>IFERROR(VLOOKUP($A203,'2.0 Input│Historic Capex'!$A$13:$K$955,COLUMN(I203),FALSE),0)</f>
        <v>0</v>
      </c>
      <c r="J203" s="34">
        <f>IFERROR(VLOOKUP($A203,'2.0 Input│Historic Capex'!$A$13:$K$955,COLUMN(J203),FALSE),0)</f>
        <v>0</v>
      </c>
      <c r="K203" s="34">
        <f>IFERROR(VLOOKUP($A203,'2.0 Input│Historic Capex'!$A$13:$K$955,COLUMN(K203),FALSE),0)</f>
        <v>0</v>
      </c>
      <c r="L203" s="34">
        <f t="shared" si="3"/>
        <v>0</v>
      </c>
      <c r="M203" s="48"/>
      <c r="O203" s="62"/>
    </row>
    <row r="204" spans="1:15">
      <c r="A204" s="34">
        <f>'2.0 Input│Historic Capex'!A204</f>
        <v>0</v>
      </c>
      <c r="B204" s="23">
        <f>'2.0 Input│Historic Capex'!B204</f>
        <v>0</v>
      </c>
      <c r="C204" s="8">
        <f>'2.0 Input│Historic Capex'!C204</f>
        <v>0</v>
      </c>
      <c r="D204" s="8">
        <f>'2.0 Input│Historic Capex'!D204</f>
        <v>0</v>
      </c>
      <c r="E204" s="62"/>
      <c r="F204" s="62"/>
      <c r="G204" s="34">
        <f>IFERROR(VLOOKUP($A204,'2.0 Input│Historic Capex'!$A$13:$K$955,COLUMN(G204),FALSE),0)</f>
        <v>0</v>
      </c>
      <c r="H204" s="34">
        <f>IFERROR(VLOOKUP($A204,'2.0 Input│Historic Capex'!$A$13:$K$955,COLUMN(H204),FALSE),0)</f>
        <v>0</v>
      </c>
      <c r="I204" s="34">
        <f>IFERROR(VLOOKUP($A204,'2.0 Input│Historic Capex'!$A$13:$K$955,COLUMN(I204),FALSE),0)</f>
        <v>0</v>
      </c>
      <c r="J204" s="34">
        <f>IFERROR(VLOOKUP($A204,'2.0 Input│Historic Capex'!$A$13:$K$955,COLUMN(J204),FALSE),0)</f>
        <v>0</v>
      </c>
      <c r="K204" s="34">
        <f>IFERROR(VLOOKUP($A204,'2.0 Input│Historic Capex'!$A$13:$K$955,COLUMN(K204),FALSE),0)</f>
        <v>0</v>
      </c>
      <c r="L204" s="34">
        <f t="shared" si="3"/>
        <v>0</v>
      </c>
      <c r="M204" s="48"/>
    </row>
    <row r="205" spans="1:15">
      <c r="A205" s="34">
        <f>'2.0 Input│Historic Capex'!A205</f>
        <v>0</v>
      </c>
      <c r="B205" s="23">
        <f>'2.0 Input│Historic Capex'!B205</f>
        <v>0</v>
      </c>
      <c r="C205" s="8">
        <f>'2.0 Input│Historic Capex'!C205</f>
        <v>0</v>
      </c>
      <c r="D205" s="8">
        <f>'2.0 Input│Historic Capex'!D205</f>
        <v>0</v>
      </c>
      <c r="E205" s="62"/>
      <c r="F205" s="62"/>
      <c r="G205" s="34">
        <f>IFERROR(VLOOKUP($A205,'2.0 Input│Historic Capex'!$A$13:$K$955,COLUMN(G205),FALSE),0)</f>
        <v>0</v>
      </c>
      <c r="H205" s="34">
        <f>IFERROR(VLOOKUP($A205,'2.0 Input│Historic Capex'!$A$13:$K$955,COLUMN(H205),FALSE),0)</f>
        <v>0</v>
      </c>
      <c r="I205" s="34">
        <f>IFERROR(VLOOKUP($A205,'2.0 Input│Historic Capex'!$A$13:$K$955,COLUMN(I205),FALSE),0)</f>
        <v>0</v>
      </c>
      <c r="J205" s="34">
        <f>IFERROR(VLOOKUP($A205,'2.0 Input│Historic Capex'!$A$13:$K$955,COLUMN(J205),FALSE),0)</f>
        <v>0</v>
      </c>
      <c r="K205" s="34">
        <f>IFERROR(VLOOKUP($A205,'2.0 Input│Historic Capex'!$A$13:$K$955,COLUMN(K205),FALSE),0)</f>
        <v>0</v>
      </c>
      <c r="L205" s="34">
        <f t="shared" si="3"/>
        <v>0</v>
      </c>
      <c r="M205" s="48"/>
    </row>
    <row r="206" spans="1:15">
      <c r="A206" s="34">
        <f>'2.0 Input│Historic Capex'!A206</f>
        <v>0</v>
      </c>
      <c r="B206" s="23">
        <f>'2.0 Input│Historic Capex'!B206</f>
        <v>0</v>
      </c>
      <c r="C206" s="8">
        <f>'2.0 Input│Historic Capex'!C206</f>
        <v>0</v>
      </c>
      <c r="D206" s="8">
        <f>'2.0 Input│Historic Capex'!D206</f>
        <v>0</v>
      </c>
      <c r="E206" s="62"/>
      <c r="F206" s="62"/>
      <c r="G206" s="34">
        <f>IFERROR(VLOOKUP($A206,'2.0 Input│Historic Capex'!$A$13:$K$955,COLUMN(G206),FALSE),0)</f>
        <v>0</v>
      </c>
      <c r="H206" s="34">
        <f>IFERROR(VLOOKUP($A206,'2.0 Input│Historic Capex'!$A$13:$K$955,COLUMN(H206),FALSE),0)</f>
        <v>0</v>
      </c>
      <c r="I206" s="34">
        <f>IFERROR(VLOOKUP($A206,'2.0 Input│Historic Capex'!$A$13:$K$955,COLUMN(I206),FALSE),0)</f>
        <v>0</v>
      </c>
      <c r="J206" s="34">
        <f>IFERROR(VLOOKUP($A206,'2.0 Input│Historic Capex'!$A$13:$K$955,COLUMN(J206),FALSE),0)</f>
        <v>0</v>
      </c>
      <c r="K206" s="34">
        <f>IFERROR(VLOOKUP($A206,'2.0 Input│Historic Capex'!$A$13:$K$955,COLUMN(K206),FALSE),0)</f>
        <v>0</v>
      </c>
      <c r="L206" s="34">
        <f t="shared" si="3"/>
        <v>0</v>
      </c>
      <c r="M206" s="48"/>
    </row>
    <row r="207" spans="1:15">
      <c r="A207" s="34">
        <f>'2.0 Input│Historic Capex'!A207</f>
        <v>0</v>
      </c>
      <c r="B207" s="23">
        <f>'2.0 Input│Historic Capex'!B207</f>
        <v>0</v>
      </c>
      <c r="C207" s="8">
        <f>'2.0 Input│Historic Capex'!C207</f>
        <v>0</v>
      </c>
      <c r="D207" s="8">
        <f>'2.0 Input│Historic Capex'!D207</f>
        <v>0</v>
      </c>
      <c r="E207" s="62"/>
      <c r="F207" s="62"/>
      <c r="G207" s="34">
        <f>IFERROR(VLOOKUP($A207,'2.0 Input│Historic Capex'!$A$13:$K$955,COLUMN(G207),FALSE),0)</f>
        <v>0</v>
      </c>
      <c r="H207" s="34">
        <f>IFERROR(VLOOKUP($A207,'2.0 Input│Historic Capex'!$A$13:$K$955,COLUMN(H207),FALSE),0)</f>
        <v>0</v>
      </c>
      <c r="I207" s="34">
        <f>IFERROR(VLOOKUP($A207,'2.0 Input│Historic Capex'!$A$13:$K$955,COLUMN(I207),FALSE),0)</f>
        <v>0</v>
      </c>
      <c r="J207" s="34">
        <f>IFERROR(VLOOKUP($A207,'2.0 Input│Historic Capex'!$A$13:$K$955,COLUMN(J207),FALSE),0)</f>
        <v>0</v>
      </c>
      <c r="K207" s="34">
        <f>IFERROR(VLOOKUP($A207,'2.0 Input│Historic Capex'!$A$13:$K$955,COLUMN(K207),FALSE),0)</f>
        <v>0</v>
      </c>
      <c r="L207" s="34">
        <f t="shared" si="3"/>
        <v>0</v>
      </c>
      <c r="M207" s="48"/>
    </row>
    <row r="208" spans="1:15">
      <c r="A208" s="34">
        <f>'2.0 Input│Historic Capex'!A208</f>
        <v>0</v>
      </c>
      <c r="B208" s="23">
        <f>'2.0 Input│Historic Capex'!B208</f>
        <v>0</v>
      </c>
      <c r="C208" s="8">
        <f>'2.0 Input│Historic Capex'!C208</f>
        <v>0</v>
      </c>
      <c r="D208" s="8">
        <f>'2.0 Input│Historic Capex'!D208</f>
        <v>0</v>
      </c>
      <c r="E208" s="62"/>
      <c r="F208" s="62"/>
      <c r="G208" s="34">
        <f>IFERROR(VLOOKUP($A208,'2.0 Input│Historic Capex'!$A$13:$K$955,COLUMN(G208),FALSE),0)</f>
        <v>0</v>
      </c>
      <c r="H208" s="34">
        <f>IFERROR(VLOOKUP($A208,'2.0 Input│Historic Capex'!$A$13:$K$955,COLUMN(H208),FALSE),0)</f>
        <v>0</v>
      </c>
      <c r="I208" s="34">
        <f>IFERROR(VLOOKUP($A208,'2.0 Input│Historic Capex'!$A$13:$K$955,COLUMN(I208),FALSE),0)</f>
        <v>0</v>
      </c>
      <c r="J208" s="34">
        <f>IFERROR(VLOOKUP($A208,'2.0 Input│Historic Capex'!$A$13:$K$955,COLUMN(J208),FALSE),0)</f>
        <v>0</v>
      </c>
      <c r="K208" s="34">
        <f>IFERROR(VLOOKUP($A208,'2.0 Input│Historic Capex'!$A$13:$K$955,COLUMN(K208),FALSE),0)</f>
        <v>0</v>
      </c>
      <c r="L208" s="34">
        <f t="shared" si="3"/>
        <v>0</v>
      </c>
      <c r="M208" s="48"/>
    </row>
    <row r="209" spans="1:13">
      <c r="A209" s="34">
        <f>'2.0 Input│Historic Capex'!A209</f>
        <v>0</v>
      </c>
      <c r="B209" s="23">
        <f>'2.0 Input│Historic Capex'!B209</f>
        <v>0</v>
      </c>
      <c r="C209" s="8">
        <f>'2.0 Input│Historic Capex'!C209</f>
        <v>0</v>
      </c>
      <c r="D209" s="8">
        <f>'2.0 Input│Historic Capex'!D209</f>
        <v>0</v>
      </c>
      <c r="E209" s="62"/>
      <c r="F209" s="62"/>
      <c r="G209" s="34">
        <f>IFERROR(VLOOKUP($A209,'2.0 Input│Historic Capex'!$A$13:$K$955,COLUMN(G209),FALSE),0)</f>
        <v>0</v>
      </c>
      <c r="H209" s="34">
        <f>IFERROR(VLOOKUP($A209,'2.0 Input│Historic Capex'!$A$13:$K$955,COLUMN(H209),FALSE),0)</f>
        <v>0</v>
      </c>
      <c r="I209" s="34">
        <f>IFERROR(VLOOKUP($A209,'2.0 Input│Historic Capex'!$A$13:$K$955,COLUMN(I209),FALSE),0)</f>
        <v>0</v>
      </c>
      <c r="J209" s="34">
        <f>IFERROR(VLOOKUP($A209,'2.0 Input│Historic Capex'!$A$13:$K$955,COLUMN(J209),FALSE),0)</f>
        <v>0</v>
      </c>
      <c r="K209" s="34">
        <f>IFERROR(VLOOKUP($A209,'2.0 Input│Historic Capex'!$A$13:$K$955,COLUMN(K209),FALSE),0)</f>
        <v>0</v>
      </c>
      <c r="L209" s="34">
        <f t="shared" si="3"/>
        <v>0</v>
      </c>
      <c r="M209" s="48"/>
    </row>
    <row r="210" spans="1:13">
      <c r="A210" s="34">
        <f>'2.0 Input│Historic Capex'!A210</f>
        <v>0</v>
      </c>
      <c r="B210" s="23">
        <f>'2.0 Input│Historic Capex'!B210</f>
        <v>0</v>
      </c>
      <c r="C210" s="8">
        <f>'2.0 Input│Historic Capex'!C210</f>
        <v>0</v>
      </c>
      <c r="D210" s="8">
        <f>'2.0 Input│Historic Capex'!D210</f>
        <v>0</v>
      </c>
      <c r="E210" s="62"/>
      <c r="F210" s="62"/>
      <c r="G210" s="34">
        <f>IFERROR(VLOOKUP($A210,'2.0 Input│Historic Capex'!$A$13:$K$955,COLUMN(G210),FALSE),0)</f>
        <v>0</v>
      </c>
      <c r="H210" s="34">
        <f>IFERROR(VLOOKUP($A210,'2.0 Input│Historic Capex'!$A$13:$K$955,COLUMN(H210),FALSE),0)</f>
        <v>0</v>
      </c>
      <c r="I210" s="34">
        <f>IFERROR(VLOOKUP($A210,'2.0 Input│Historic Capex'!$A$13:$K$955,COLUMN(I210),FALSE),0)</f>
        <v>0</v>
      </c>
      <c r="J210" s="34">
        <f>IFERROR(VLOOKUP($A210,'2.0 Input│Historic Capex'!$A$13:$K$955,COLUMN(J210),FALSE),0)</f>
        <v>0</v>
      </c>
      <c r="K210" s="34">
        <f>IFERROR(VLOOKUP($A210,'2.0 Input│Historic Capex'!$A$13:$K$955,COLUMN(K210),FALSE),0)</f>
        <v>0</v>
      </c>
      <c r="L210" s="34">
        <f t="shared" si="3"/>
        <v>0</v>
      </c>
      <c r="M210" s="48"/>
    </row>
    <row r="211" spans="1:13">
      <c r="A211" s="34">
        <f>'2.0 Input│Historic Capex'!A211</f>
        <v>0</v>
      </c>
      <c r="B211" s="23">
        <f>'2.0 Input│Historic Capex'!B211</f>
        <v>0</v>
      </c>
      <c r="C211" s="8">
        <f>'2.0 Input│Historic Capex'!C211</f>
        <v>0</v>
      </c>
      <c r="D211" s="8">
        <f>'2.0 Input│Historic Capex'!D211</f>
        <v>0</v>
      </c>
      <c r="E211" s="62"/>
      <c r="F211" s="62"/>
      <c r="G211" s="34">
        <f>IFERROR(VLOOKUP($A211,'2.0 Input│Historic Capex'!$A$13:$K$955,COLUMN(G211),FALSE),0)</f>
        <v>0</v>
      </c>
      <c r="H211" s="34">
        <f>IFERROR(VLOOKUP($A211,'2.0 Input│Historic Capex'!$A$13:$K$955,COLUMN(H211),FALSE),0)</f>
        <v>0</v>
      </c>
      <c r="I211" s="34">
        <f>IFERROR(VLOOKUP($A211,'2.0 Input│Historic Capex'!$A$13:$K$955,COLUMN(I211),FALSE),0)</f>
        <v>0</v>
      </c>
      <c r="J211" s="34">
        <f>IFERROR(VLOOKUP($A211,'2.0 Input│Historic Capex'!$A$13:$K$955,COLUMN(J211),FALSE),0)</f>
        <v>0</v>
      </c>
      <c r="K211" s="34">
        <f>IFERROR(VLOOKUP($A211,'2.0 Input│Historic Capex'!$A$13:$K$955,COLUMN(K211),FALSE),0)</f>
        <v>0</v>
      </c>
      <c r="L211" s="34">
        <f t="shared" si="3"/>
        <v>0</v>
      </c>
      <c r="M211" s="48"/>
    </row>
    <row r="212" spans="1:13">
      <c r="A212" s="34">
        <f>'2.0 Input│Historic Capex'!A212</f>
        <v>0</v>
      </c>
      <c r="B212" s="23">
        <f>'2.0 Input│Historic Capex'!B212</f>
        <v>0</v>
      </c>
      <c r="C212" s="8">
        <f>'2.0 Input│Historic Capex'!C212</f>
        <v>0</v>
      </c>
      <c r="D212" s="8">
        <f>'2.0 Input│Historic Capex'!D212</f>
        <v>0</v>
      </c>
      <c r="E212" s="62"/>
      <c r="F212" s="62"/>
      <c r="G212" s="34">
        <f>IFERROR(VLOOKUP($A212,'2.0 Input│Historic Capex'!$A$13:$K$955,COLUMN(G212),FALSE),0)</f>
        <v>0</v>
      </c>
      <c r="H212" s="34">
        <f>IFERROR(VLOOKUP($A212,'2.0 Input│Historic Capex'!$A$13:$K$955,COLUMN(H212),FALSE),0)</f>
        <v>0</v>
      </c>
      <c r="I212" s="34">
        <f>IFERROR(VLOOKUP($A212,'2.0 Input│Historic Capex'!$A$13:$K$955,COLUMN(I212),FALSE),0)</f>
        <v>0</v>
      </c>
      <c r="J212" s="34">
        <f>IFERROR(VLOOKUP($A212,'2.0 Input│Historic Capex'!$A$13:$K$955,COLUMN(J212),FALSE),0)</f>
        <v>0</v>
      </c>
      <c r="K212" s="34">
        <f>IFERROR(VLOOKUP($A212,'2.0 Input│Historic Capex'!$A$13:$K$955,COLUMN(K212),FALSE),0)</f>
        <v>0</v>
      </c>
      <c r="L212" s="34">
        <f t="shared" si="3"/>
        <v>0</v>
      </c>
      <c r="M212" s="48"/>
    </row>
    <row r="213" spans="1:13">
      <c r="A213" s="34">
        <f>'2.0 Input│Historic Capex'!A213</f>
        <v>0</v>
      </c>
      <c r="B213" s="23">
        <f>'2.0 Input│Historic Capex'!B213</f>
        <v>0</v>
      </c>
      <c r="C213" s="8">
        <f>'2.0 Input│Historic Capex'!C213</f>
        <v>0</v>
      </c>
      <c r="D213" s="8">
        <f>'2.0 Input│Historic Capex'!D213</f>
        <v>0</v>
      </c>
      <c r="E213" s="62"/>
      <c r="F213" s="62"/>
      <c r="G213" s="34">
        <f>IFERROR(VLOOKUP($A213,'2.0 Input│Historic Capex'!$A$13:$K$955,COLUMN(G213),FALSE),0)</f>
        <v>0</v>
      </c>
      <c r="H213" s="34">
        <f>IFERROR(VLOOKUP($A213,'2.0 Input│Historic Capex'!$A$13:$K$955,COLUMN(H213),FALSE),0)</f>
        <v>0</v>
      </c>
      <c r="I213" s="34">
        <f>IFERROR(VLOOKUP($A213,'2.0 Input│Historic Capex'!$A$13:$K$955,COLUMN(I213),FALSE),0)</f>
        <v>0</v>
      </c>
      <c r="J213" s="34">
        <f>IFERROR(VLOOKUP($A213,'2.0 Input│Historic Capex'!$A$13:$K$955,COLUMN(J213),FALSE),0)</f>
        <v>0</v>
      </c>
      <c r="K213" s="34">
        <f>IFERROR(VLOOKUP($A213,'2.0 Input│Historic Capex'!$A$13:$K$955,COLUMN(K213),FALSE),0)</f>
        <v>0</v>
      </c>
      <c r="L213" s="34">
        <f t="shared" si="3"/>
        <v>0</v>
      </c>
      <c r="M213" s="48"/>
    </row>
    <row r="214" spans="1:13">
      <c r="A214" s="34">
        <f>'2.0 Input│Historic Capex'!A214</f>
        <v>0</v>
      </c>
      <c r="B214" s="23">
        <f>'2.0 Input│Historic Capex'!B214</f>
        <v>0</v>
      </c>
      <c r="C214" s="8">
        <f>'2.0 Input│Historic Capex'!C214</f>
        <v>0</v>
      </c>
      <c r="D214" s="8">
        <f>'2.0 Input│Historic Capex'!D214</f>
        <v>0</v>
      </c>
      <c r="E214" s="62"/>
      <c r="F214" s="62"/>
      <c r="G214" s="34">
        <f>IFERROR(VLOOKUP($A214,'2.0 Input│Historic Capex'!$A$13:$K$955,COLUMN(G214),FALSE),0)</f>
        <v>0</v>
      </c>
      <c r="H214" s="34">
        <f>IFERROR(VLOOKUP($A214,'2.0 Input│Historic Capex'!$A$13:$K$955,COLUMN(H214),FALSE),0)</f>
        <v>0</v>
      </c>
      <c r="I214" s="34">
        <f>IFERROR(VLOOKUP($A214,'2.0 Input│Historic Capex'!$A$13:$K$955,COLUMN(I214),FALSE),0)</f>
        <v>0</v>
      </c>
      <c r="J214" s="34">
        <f>IFERROR(VLOOKUP($A214,'2.0 Input│Historic Capex'!$A$13:$K$955,COLUMN(J214),FALSE),0)</f>
        <v>0</v>
      </c>
      <c r="K214" s="34">
        <f>IFERROR(VLOOKUP($A214,'2.0 Input│Historic Capex'!$A$13:$K$955,COLUMN(K214),FALSE),0)</f>
        <v>0</v>
      </c>
      <c r="L214" s="34">
        <f t="shared" si="3"/>
        <v>0</v>
      </c>
      <c r="M214" s="48"/>
    </row>
    <row r="215" spans="1:13">
      <c r="A215" s="34">
        <f>'2.0 Input│Historic Capex'!A215</f>
        <v>0</v>
      </c>
      <c r="B215" s="23">
        <f>'2.0 Input│Historic Capex'!B215</f>
        <v>0</v>
      </c>
      <c r="C215" s="8">
        <f>'2.0 Input│Historic Capex'!C215</f>
        <v>0</v>
      </c>
      <c r="D215" s="8">
        <f>'2.0 Input│Historic Capex'!D215</f>
        <v>0</v>
      </c>
      <c r="E215" s="62"/>
      <c r="F215" s="62"/>
      <c r="G215" s="34">
        <f>IFERROR(VLOOKUP($A215,'2.0 Input│Historic Capex'!$A$13:$K$955,COLUMN(G215),FALSE),0)</f>
        <v>0</v>
      </c>
      <c r="H215" s="34">
        <f>IFERROR(VLOOKUP($A215,'2.0 Input│Historic Capex'!$A$13:$K$955,COLUMN(H215),FALSE),0)</f>
        <v>0</v>
      </c>
      <c r="I215" s="34">
        <f>IFERROR(VLOOKUP($A215,'2.0 Input│Historic Capex'!$A$13:$K$955,COLUMN(I215),FALSE),0)</f>
        <v>0</v>
      </c>
      <c r="J215" s="34">
        <f>IFERROR(VLOOKUP($A215,'2.0 Input│Historic Capex'!$A$13:$K$955,COLUMN(J215),FALSE),0)</f>
        <v>0</v>
      </c>
      <c r="K215" s="34">
        <f>IFERROR(VLOOKUP($A215,'2.0 Input│Historic Capex'!$A$13:$K$955,COLUMN(K215),FALSE),0)</f>
        <v>0</v>
      </c>
      <c r="L215" s="34">
        <f t="shared" si="3"/>
        <v>0</v>
      </c>
      <c r="M215" s="48"/>
    </row>
    <row r="216" spans="1:13">
      <c r="A216" s="34">
        <f>'2.0 Input│Historic Capex'!A216</f>
        <v>0</v>
      </c>
      <c r="B216" s="23">
        <f>'2.0 Input│Historic Capex'!B216</f>
        <v>0</v>
      </c>
      <c r="C216" s="8">
        <f>'2.0 Input│Historic Capex'!C216</f>
        <v>0</v>
      </c>
      <c r="D216" s="8">
        <f>'2.0 Input│Historic Capex'!D216</f>
        <v>0</v>
      </c>
      <c r="E216" s="62"/>
      <c r="F216" s="62"/>
      <c r="G216" s="34">
        <f>IFERROR(VLOOKUP($A216,'2.0 Input│Historic Capex'!$A$13:$K$955,COLUMN(G216),FALSE),0)</f>
        <v>0</v>
      </c>
      <c r="H216" s="34">
        <f>IFERROR(VLOOKUP($A216,'2.0 Input│Historic Capex'!$A$13:$K$955,COLUMN(H216),FALSE),0)</f>
        <v>0</v>
      </c>
      <c r="I216" s="34">
        <f>IFERROR(VLOOKUP($A216,'2.0 Input│Historic Capex'!$A$13:$K$955,COLUMN(I216),FALSE),0)</f>
        <v>0</v>
      </c>
      <c r="J216" s="34">
        <f>IFERROR(VLOOKUP($A216,'2.0 Input│Historic Capex'!$A$13:$K$955,COLUMN(J216),FALSE),0)</f>
        <v>0</v>
      </c>
      <c r="K216" s="34">
        <f>IFERROR(VLOOKUP($A216,'2.0 Input│Historic Capex'!$A$13:$K$955,COLUMN(K216),FALSE),0)</f>
        <v>0</v>
      </c>
      <c r="L216" s="34">
        <f t="shared" si="3"/>
        <v>0</v>
      </c>
      <c r="M216" s="48"/>
    </row>
    <row r="217" spans="1:13">
      <c r="A217" s="34">
        <f>'2.0 Input│Historic Capex'!A217</f>
        <v>0</v>
      </c>
      <c r="B217" s="23">
        <f>'2.0 Input│Historic Capex'!B217</f>
        <v>0</v>
      </c>
      <c r="C217" s="8">
        <f>'2.0 Input│Historic Capex'!C217</f>
        <v>0</v>
      </c>
      <c r="D217" s="8">
        <f>'2.0 Input│Historic Capex'!D217</f>
        <v>0</v>
      </c>
      <c r="E217" s="62"/>
      <c r="F217" s="62"/>
      <c r="G217" s="34">
        <f>IFERROR(VLOOKUP($A217,'2.0 Input│Historic Capex'!$A$13:$K$955,COLUMN(G217),FALSE),0)</f>
        <v>0</v>
      </c>
      <c r="H217" s="34">
        <f>IFERROR(VLOOKUP($A217,'2.0 Input│Historic Capex'!$A$13:$K$955,COLUMN(H217),FALSE),0)</f>
        <v>0</v>
      </c>
      <c r="I217" s="34">
        <f>IFERROR(VLOOKUP($A217,'2.0 Input│Historic Capex'!$A$13:$K$955,COLUMN(I217),FALSE),0)</f>
        <v>0</v>
      </c>
      <c r="J217" s="34">
        <f>IFERROR(VLOOKUP($A217,'2.0 Input│Historic Capex'!$A$13:$K$955,COLUMN(J217),FALSE),0)</f>
        <v>0</v>
      </c>
      <c r="K217" s="34">
        <f>IFERROR(VLOOKUP($A217,'2.0 Input│Historic Capex'!$A$13:$K$955,COLUMN(K217),FALSE),0)</f>
        <v>0</v>
      </c>
      <c r="L217" s="34">
        <f t="shared" si="3"/>
        <v>0</v>
      </c>
      <c r="M217" s="48"/>
    </row>
    <row r="218" spans="1:13">
      <c r="A218" s="34">
        <f>'2.0 Input│Historic Capex'!A218</f>
        <v>0</v>
      </c>
      <c r="B218" s="23">
        <f>'2.0 Input│Historic Capex'!B218</f>
        <v>0</v>
      </c>
      <c r="C218" s="8">
        <f>'2.0 Input│Historic Capex'!C218</f>
        <v>0</v>
      </c>
      <c r="D218" s="8">
        <f>'2.0 Input│Historic Capex'!D218</f>
        <v>0</v>
      </c>
      <c r="E218" s="62"/>
      <c r="F218" s="62"/>
      <c r="G218" s="34">
        <f>IFERROR(VLOOKUP($A218,'2.0 Input│Historic Capex'!$A$13:$K$955,COLUMN(G218),FALSE),0)</f>
        <v>0</v>
      </c>
      <c r="H218" s="34">
        <f>IFERROR(VLOOKUP($A218,'2.0 Input│Historic Capex'!$A$13:$K$955,COLUMN(H218),FALSE),0)</f>
        <v>0</v>
      </c>
      <c r="I218" s="34">
        <f>IFERROR(VLOOKUP($A218,'2.0 Input│Historic Capex'!$A$13:$K$955,COLUMN(I218),FALSE),0)</f>
        <v>0</v>
      </c>
      <c r="J218" s="34">
        <f>IFERROR(VLOOKUP($A218,'2.0 Input│Historic Capex'!$A$13:$K$955,COLUMN(J218),FALSE),0)</f>
        <v>0</v>
      </c>
      <c r="K218" s="34">
        <f>IFERROR(VLOOKUP($A218,'2.0 Input│Historic Capex'!$A$13:$K$955,COLUMN(K218),FALSE),0)</f>
        <v>0</v>
      </c>
      <c r="L218" s="34">
        <f t="shared" si="3"/>
        <v>0</v>
      </c>
      <c r="M218" s="48"/>
    </row>
    <row r="219" spans="1:13">
      <c r="A219" s="34">
        <f>'2.0 Input│Historic Capex'!A219</f>
        <v>0</v>
      </c>
      <c r="B219" s="23">
        <f>'2.0 Input│Historic Capex'!B219</f>
        <v>0</v>
      </c>
      <c r="C219" s="8">
        <f>'2.0 Input│Historic Capex'!C219</f>
        <v>0</v>
      </c>
      <c r="D219" s="8">
        <f>'2.0 Input│Historic Capex'!D219</f>
        <v>0</v>
      </c>
      <c r="E219" s="62"/>
      <c r="F219" s="62"/>
      <c r="G219" s="34">
        <f>IFERROR(VLOOKUP($A219,'2.0 Input│Historic Capex'!$A$13:$K$955,COLUMN(G219),FALSE),0)</f>
        <v>0</v>
      </c>
      <c r="H219" s="34">
        <f>IFERROR(VLOOKUP($A219,'2.0 Input│Historic Capex'!$A$13:$K$955,COLUMN(H219),FALSE),0)</f>
        <v>0</v>
      </c>
      <c r="I219" s="34">
        <f>IFERROR(VLOOKUP($A219,'2.0 Input│Historic Capex'!$A$13:$K$955,COLUMN(I219),FALSE),0)</f>
        <v>0</v>
      </c>
      <c r="J219" s="34">
        <f>IFERROR(VLOOKUP($A219,'2.0 Input│Historic Capex'!$A$13:$K$955,COLUMN(J219),FALSE),0)</f>
        <v>0</v>
      </c>
      <c r="K219" s="34">
        <f>IFERROR(VLOOKUP($A219,'2.0 Input│Historic Capex'!$A$13:$K$955,COLUMN(K219),FALSE),0)</f>
        <v>0</v>
      </c>
      <c r="L219" s="34">
        <f t="shared" si="3"/>
        <v>0</v>
      </c>
    </row>
    <row r="220" spans="1:13">
      <c r="A220" s="34">
        <f>'2.0 Input│Historic Capex'!A220</f>
        <v>0</v>
      </c>
      <c r="B220" s="23">
        <f>'2.0 Input│Historic Capex'!B220</f>
        <v>0</v>
      </c>
      <c r="C220" s="8">
        <f>'2.0 Input│Historic Capex'!C220</f>
        <v>0</v>
      </c>
      <c r="D220" s="8">
        <f>'2.0 Input│Historic Capex'!D220</f>
        <v>0</v>
      </c>
      <c r="E220" s="62"/>
      <c r="F220" s="62"/>
      <c r="G220" s="34">
        <f>IFERROR(VLOOKUP($A220,'2.0 Input│Historic Capex'!$A$13:$K$955,COLUMN(G220),FALSE),0)</f>
        <v>0</v>
      </c>
      <c r="H220" s="34">
        <f>IFERROR(VLOOKUP($A220,'2.0 Input│Historic Capex'!$A$13:$K$955,COLUMN(H220),FALSE),0)</f>
        <v>0</v>
      </c>
      <c r="I220" s="34">
        <f>IFERROR(VLOOKUP($A220,'2.0 Input│Historic Capex'!$A$13:$K$955,COLUMN(I220),FALSE),0)</f>
        <v>0</v>
      </c>
      <c r="J220" s="34">
        <f>IFERROR(VLOOKUP($A220,'2.0 Input│Historic Capex'!$A$13:$K$955,COLUMN(J220),FALSE),0)</f>
        <v>0</v>
      </c>
      <c r="K220" s="34">
        <f>IFERROR(VLOOKUP($A220,'2.0 Input│Historic Capex'!$A$13:$K$955,COLUMN(K220),FALSE),0)</f>
        <v>0</v>
      </c>
      <c r="L220" s="34">
        <f>SUM(G220:K220)</f>
        <v>0</v>
      </c>
    </row>
    <row r="221" spans="1:13">
      <c r="A221" s="34">
        <f>'2.0 Input│Historic Capex'!A220</f>
        <v>0</v>
      </c>
      <c r="B221" s="23">
        <f>'2.0 Input│Historic Capex'!B220</f>
        <v>0</v>
      </c>
      <c r="C221" s="8">
        <f>'2.0 Input│Historic Capex'!C221</f>
        <v>0</v>
      </c>
      <c r="D221" s="8">
        <f>'2.0 Input│Historic Capex'!D221</f>
        <v>0</v>
      </c>
      <c r="E221" s="62"/>
      <c r="F221" s="62"/>
      <c r="G221" s="34">
        <f>IFERROR(VLOOKUP($A221,'2.0 Input│Historic Capex'!$A$13:$K$955,COLUMN(G221),FALSE),0)</f>
        <v>0</v>
      </c>
      <c r="H221" s="34">
        <f>IFERROR(VLOOKUP($A221,'2.0 Input│Historic Capex'!$A$13:$K$955,COLUMN(H221),FALSE),0)</f>
        <v>0</v>
      </c>
      <c r="I221" s="34">
        <f>IFERROR(VLOOKUP($A221,'2.0 Input│Historic Capex'!$A$13:$K$955,COLUMN(I221),FALSE),0)</f>
        <v>0</v>
      </c>
      <c r="J221" s="34">
        <f>IFERROR(VLOOKUP($A221,'2.0 Input│Historic Capex'!$A$13:$K$955,COLUMN(J221),FALSE),0)</f>
        <v>0</v>
      </c>
      <c r="K221" s="34">
        <f>IFERROR(VLOOKUP($A221,'2.0 Input│Historic Capex'!$A$13:$K$955,COLUMN(K221),FALSE),0)</f>
        <v>0</v>
      </c>
      <c r="L221" s="34">
        <f>SUM(G221:K221)</f>
        <v>0</v>
      </c>
    </row>
    <row r="222" spans="1:13">
      <c r="A222" s="34">
        <f>'2.0 Input│Historic Capex'!A221</f>
        <v>0</v>
      </c>
      <c r="B222" s="23">
        <f>'2.0 Input│Historic Capex'!B221</f>
        <v>0</v>
      </c>
      <c r="C222" s="8">
        <f>'2.0 Input│Historic Capex'!C222</f>
        <v>0</v>
      </c>
      <c r="D222" s="8">
        <f>'2.0 Input│Historic Capex'!D222</f>
        <v>0</v>
      </c>
      <c r="E222" s="62"/>
      <c r="F222" s="62"/>
      <c r="G222" s="34">
        <f>IFERROR(VLOOKUP($A222,'2.0 Input│Historic Capex'!$A$13:$K$955,COLUMN(G222),FALSE),0)</f>
        <v>0</v>
      </c>
      <c r="H222" s="34">
        <f>IFERROR(VLOOKUP($A222,'2.0 Input│Historic Capex'!$A$13:$K$955,COLUMN(H222),FALSE),0)</f>
        <v>0</v>
      </c>
      <c r="I222" s="34">
        <f>IFERROR(VLOOKUP($A222,'2.0 Input│Historic Capex'!$A$13:$K$955,COLUMN(I222),FALSE),0)</f>
        <v>0</v>
      </c>
      <c r="J222" s="34">
        <f>IFERROR(VLOOKUP($A222,'2.0 Input│Historic Capex'!$A$13:$K$955,COLUMN(J222),FALSE),0)</f>
        <v>0</v>
      </c>
      <c r="K222" s="34">
        <f>IFERROR(VLOOKUP($A222,'2.0 Input│Historic Capex'!$A$13:$K$955,COLUMN(K222),FALSE),0)</f>
        <v>0</v>
      </c>
      <c r="L222" s="34">
        <f t="shared" si="3"/>
        <v>0</v>
      </c>
    </row>
    <row r="223" spans="1:13">
      <c r="A223" s="34">
        <f>'2.0 Input│Historic Capex'!A221</f>
        <v>0</v>
      </c>
      <c r="B223" s="23">
        <f>'2.0 Input│Historic Capex'!B221</f>
        <v>0</v>
      </c>
      <c r="C223" s="8">
        <f>'2.0 Input│Historic Capex'!C223</f>
        <v>0</v>
      </c>
      <c r="D223" s="8">
        <f>'2.0 Input│Historic Capex'!D223</f>
        <v>0</v>
      </c>
      <c r="E223" s="62"/>
      <c r="F223" s="62"/>
      <c r="G223" s="34">
        <f>IFERROR(VLOOKUP($A223,'2.0 Input│Historic Capex'!$A$13:$K$955,COLUMN(G223),FALSE),0)</f>
        <v>0</v>
      </c>
      <c r="H223" s="34">
        <f>IFERROR(VLOOKUP($A223,'2.0 Input│Historic Capex'!$A$13:$K$955,COLUMN(H223),FALSE),0)</f>
        <v>0</v>
      </c>
      <c r="I223" s="34">
        <f>IFERROR(VLOOKUP($A223,'2.0 Input│Historic Capex'!$A$13:$K$955,COLUMN(I223),FALSE),0)</f>
        <v>0</v>
      </c>
      <c r="J223" s="34">
        <f>IFERROR(VLOOKUP($A223,'2.0 Input│Historic Capex'!$A$13:$K$955,COLUMN(J223),FALSE),0)</f>
        <v>0</v>
      </c>
      <c r="K223" s="34">
        <f>IFERROR(VLOOKUP($A223,'2.0 Input│Historic Capex'!$A$13:$K$955,COLUMN(K223),FALSE),0)</f>
        <v>0</v>
      </c>
      <c r="L223" s="34">
        <f>SUM(G223:K223)</f>
        <v>0</v>
      </c>
    </row>
    <row r="224" spans="1:13">
      <c r="A224" s="34">
        <f>'2.0 Input│Historic Capex'!A222</f>
        <v>0</v>
      </c>
      <c r="B224" s="23">
        <f>'2.0 Input│Historic Capex'!B222</f>
        <v>0</v>
      </c>
      <c r="C224" s="8">
        <f>'2.0 Input│Historic Capex'!C224</f>
        <v>0</v>
      </c>
      <c r="D224" s="8">
        <f>'2.0 Input│Historic Capex'!D224</f>
        <v>0</v>
      </c>
      <c r="E224" s="62"/>
      <c r="F224" s="62"/>
      <c r="G224" s="34">
        <f>IFERROR(VLOOKUP($A224,'2.0 Input│Historic Capex'!$A$13:$K$955,COLUMN(G224),FALSE),0)</f>
        <v>0</v>
      </c>
      <c r="H224" s="34">
        <f>IFERROR(VLOOKUP($A224,'2.0 Input│Historic Capex'!$A$13:$K$955,COLUMN(H224),FALSE),0)</f>
        <v>0</v>
      </c>
      <c r="I224" s="34">
        <f>IFERROR(VLOOKUP($A224,'2.0 Input│Historic Capex'!$A$13:$K$955,COLUMN(I224),FALSE),0)</f>
        <v>0</v>
      </c>
      <c r="J224" s="34">
        <f>IFERROR(VLOOKUP($A224,'2.0 Input│Historic Capex'!$A$13:$K$955,COLUMN(J224),FALSE),0)</f>
        <v>0</v>
      </c>
      <c r="K224" s="34">
        <f>IFERROR(VLOOKUP($A224,'2.0 Input│Historic Capex'!$A$13:$K$955,COLUMN(K224),FALSE),0)</f>
        <v>0</v>
      </c>
      <c r="L224" s="34">
        <f t="shared" ref="L224:L234" si="4">SUM(G224:K224)</f>
        <v>0</v>
      </c>
    </row>
    <row r="225" spans="1:12">
      <c r="A225" s="34">
        <f>'2.0 Input│Historic Capex'!A223</f>
        <v>0</v>
      </c>
      <c r="B225" s="23">
        <f>'2.0 Input│Historic Capex'!B223</f>
        <v>0</v>
      </c>
      <c r="C225" s="8">
        <f>'2.0 Input│Historic Capex'!C225</f>
        <v>0</v>
      </c>
      <c r="D225" s="8">
        <f>'2.0 Input│Historic Capex'!D225</f>
        <v>0</v>
      </c>
      <c r="E225" s="62"/>
      <c r="F225" s="62"/>
      <c r="G225" s="34">
        <f>IFERROR(VLOOKUP($A225,'2.0 Input│Historic Capex'!$A$13:$K$955,COLUMN(G225),FALSE),0)</f>
        <v>0</v>
      </c>
      <c r="H225" s="34">
        <f>IFERROR(VLOOKUP($A225,'2.0 Input│Historic Capex'!$A$13:$K$955,COLUMN(H225),FALSE),0)</f>
        <v>0</v>
      </c>
      <c r="I225" s="34">
        <f>IFERROR(VLOOKUP($A225,'2.0 Input│Historic Capex'!$A$13:$K$955,COLUMN(I225),FALSE),0)</f>
        <v>0</v>
      </c>
      <c r="J225" s="34">
        <f>IFERROR(VLOOKUP($A225,'2.0 Input│Historic Capex'!$A$13:$K$955,COLUMN(J225),FALSE),0)</f>
        <v>0</v>
      </c>
      <c r="K225" s="34">
        <f>IFERROR(VLOOKUP($A225,'2.0 Input│Historic Capex'!$A$13:$K$955,COLUMN(K225),FALSE),0)</f>
        <v>0</v>
      </c>
      <c r="L225" s="34">
        <f t="shared" si="4"/>
        <v>0</v>
      </c>
    </row>
    <row r="226" spans="1:12">
      <c r="A226" s="34">
        <f>'2.0 Input│Historic Capex'!A224</f>
        <v>0</v>
      </c>
      <c r="B226" s="23">
        <f>'2.0 Input│Historic Capex'!B224</f>
        <v>0</v>
      </c>
      <c r="C226" s="8">
        <f>'2.0 Input│Historic Capex'!C224</f>
        <v>0</v>
      </c>
      <c r="D226" s="8">
        <f>'2.0 Input│Historic Capex'!D226</f>
        <v>0</v>
      </c>
      <c r="E226" s="62"/>
      <c r="F226" s="62"/>
      <c r="G226" s="34">
        <f>IFERROR(VLOOKUP($A226,'2.0 Input│Historic Capex'!$A$13:$K$955,COLUMN(G226),FALSE),0)</f>
        <v>0</v>
      </c>
      <c r="H226" s="34">
        <f>IFERROR(VLOOKUP($A226,'2.0 Input│Historic Capex'!$A$13:$K$955,COLUMN(H226),FALSE),0)</f>
        <v>0</v>
      </c>
      <c r="I226" s="34">
        <f>IFERROR(VLOOKUP($A226,'2.0 Input│Historic Capex'!$A$13:$K$955,COLUMN(I226),FALSE),0)</f>
        <v>0</v>
      </c>
      <c r="J226" s="34">
        <f>IFERROR(VLOOKUP($A226,'2.0 Input│Historic Capex'!$A$13:$K$955,COLUMN(J226),FALSE),0)</f>
        <v>0</v>
      </c>
      <c r="K226" s="34">
        <f>IFERROR(VLOOKUP($A226,'2.0 Input│Historic Capex'!$A$13:$K$955,COLUMN(K226),FALSE),0)</f>
        <v>0</v>
      </c>
      <c r="L226" s="34">
        <f t="shared" si="4"/>
        <v>0</v>
      </c>
    </row>
    <row r="227" spans="1:12">
      <c r="A227" s="34">
        <f>'2.0 Input│Historic Capex'!A225</f>
        <v>0</v>
      </c>
      <c r="B227" s="23">
        <f>'2.0 Input│Historic Capex'!B225</f>
        <v>0</v>
      </c>
      <c r="C227" s="8">
        <f>'2.0 Input│Historic Capex'!C225</f>
        <v>0</v>
      </c>
      <c r="D227" s="8">
        <f>'2.0 Input│Historic Capex'!D225</f>
        <v>0</v>
      </c>
      <c r="E227" s="62"/>
      <c r="F227" s="62"/>
      <c r="G227" s="34">
        <f>IFERROR(VLOOKUP($A227,'2.0 Input│Historic Capex'!$A$13:$K$955,COLUMN(G227),FALSE),0)</f>
        <v>0</v>
      </c>
      <c r="H227" s="34">
        <f>IFERROR(VLOOKUP($A227,'2.0 Input│Historic Capex'!$A$13:$K$955,COLUMN(H227),FALSE),0)</f>
        <v>0</v>
      </c>
      <c r="I227" s="34">
        <f>IFERROR(VLOOKUP($A227,'2.0 Input│Historic Capex'!$A$13:$K$955,COLUMN(I227),FALSE),0)</f>
        <v>0</v>
      </c>
      <c r="J227" s="34">
        <f>IFERROR(VLOOKUP($A227,'2.0 Input│Historic Capex'!$A$13:$K$955,COLUMN(J227),FALSE),0)</f>
        <v>0</v>
      </c>
      <c r="K227" s="34">
        <f>IFERROR(VLOOKUP($A227,'2.0 Input│Historic Capex'!$A$13:$K$955,COLUMN(K227),FALSE),0)</f>
        <v>0</v>
      </c>
      <c r="L227" s="34">
        <f t="shared" si="4"/>
        <v>0</v>
      </c>
    </row>
    <row r="228" spans="1:12">
      <c r="A228" s="34">
        <f>'2.0 Input│Historic Capex'!A226</f>
        <v>0</v>
      </c>
      <c r="B228" s="23">
        <f>'2.0 Input│Historic Capex'!B226</f>
        <v>0</v>
      </c>
      <c r="C228" s="8">
        <f>'2.0 Input│Historic Capex'!C226</f>
        <v>0</v>
      </c>
      <c r="D228" s="8">
        <f>'2.0 Input│Historic Capex'!D226</f>
        <v>0</v>
      </c>
      <c r="E228" s="62"/>
      <c r="F228" s="62"/>
      <c r="G228" s="34">
        <f>IFERROR(VLOOKUP($A228,'2.0 Input│Historic Capex'!$A$13:$K$955,COLUMN(G228),FALSE),0)</f>
        <v>0</v>
      </c>
      <c r="H228" s="34">
        <f>IFERROR(VLOOKUP($A228,'2.0 Input│Historic Capex'!$A$13:$K$955,COLUMN(H228),FALSE),0)</f>
        <v>0</v>
      </c>
      <c r="I228" s="34">
        <f>IFERROR(VLOOKUP($A228,'2.0 Input│Historic Capex'!$A$13:$K$955,COLUMN(I228),FALSE),0)</f>
        <v>0</v>
      </c>
      <c r="J228" s="34">
        <f>IFERROR(VLOOKUP($A228,'2.0 Input│Historic Capex'!$A$13:$K$955,COLUMN(J228),FALSE),0)</f>
        <v>0</v>
      </c>
      <c r="K228" s="34">
        <f>IFERROR(VLOOKUP($A228,'2.0 Input│Historic Capex'!$A$13:$K$955,COLUMN(K228),FALSE),0)</f>
        <v>0</v>
      </c>
      <c r="L228" s="34">
        <f t="shared" si="4"/>
        <v>0</v>
      </c>
    </row>
    <row r="229" spans="1:12">
      <c r="A229" s="34">
        <f>'2.0 Input│Historic Capex'!A227</f>
        <v>0</v>
      </c>
      <c r="B229" s="23">
        <f>'2.0 Input│Historic Capex'!B227</f>
        <v>0</v>
      </c>
      <c r="C229" s="8">
        <f>'2.0 Input│Historic Capex'!C227</f>
        <v>0</v>
      </c>
      <c r="D229" s="8">
        <f>'2.0 Input│Historic Capex'!D227</f>
        <v>0</v>
      </c>
      <c r="E229" s="62"/>
      <c r="F229" s="62"/>
      <c r="G229" s="34">
        <f>IFERROR(VLOOKUP($A229,'2.0 Input│Historic Capex'!$A$13:$K$955,COLUMN(G229),FALSE),0)</f>
        <v>0</v>
      </c>
      <c r="H229" s="34">
        <f>IFERROR(VLOOKUP($A229,'2.0 Input│Historic Capex'!$A$13:$K$955,COLUMN(H229),FALSE),0)</f>
        <v>0</v>
      </c>
      <c r="I229" s="34">
        <f>IFERROR(VLOOKUP($A229,'2.0 Input│Historic Capex'!$A$13:$K$955,COLUMN(I229),FALSE),0)</f>
        <v>0</v>
      </c>
      <c r="J229" s="34">
        <f>IFERROR(VLOOKUP($A229,'2.0 Input│Historic Capex'!$A$13:$K$955,COLUMN(J229),FALSE),0)</f>
        <v>0</v>
      </c>
      <c r="K229" s="34">
        <f>IFERROR(VLOOKUP($A229,'2.0 Input│Historic Capex'!$A$13:$K$955,COLUMN(K229),FALSE),0)</f>
        <v>0</v>
      </c>
      <c r="L229" s="34">
        <f t="shared" si="4"/>
        <v>0</v>
      </c>
    </row>
    <row r="230" spans="1:12">
      <c r="A230" s="34">
        <f>'2.0 Input│Historic Capex'!A228</f>
        <v>0</v>
      </c>
      <c r="B230" s="23">
        <f>'2.0 Input│Historic Capex'!B228</f>
        <v>0</v>
      </c>
      <c r="C230" s="8">
        <f>'2.0 Input│Historic Capex'!C228</f>
        <v>0</v>
      </c>
      <c r="D230" s="8">
        <f>'2.0 Input│Historic Capex'!D228</f>
        <v>0</v>
      </c>
      <c r="E230" s="62"/>
      <c r="F230" s="62"/>
      <c r="G230" s="34">
        <f>IFERROR(VLOOKUP($A230,'2.0 Input│Historic Capex'!$A$13:$K$955,COLUMN(G230),FALSE),0)</f>
        <v>0</v>
      </c>
      <c r="H230" s="34">
        <f>IFERROR(VLOOKUP($A230,'2.0 Input│Historic Capex'!$A$13:$K$955,COLUMN(H230),FALSE),0)</f>
        <v>0</v>
      </c>
      <c r="I230" s="34">
        <f>IFERROR(VLOOKUP($A230,'2.0 Input│Historic Capex'!$A$13:$K$955,COLUMN(I230),FALSE),0)</f>
        <v>0</v>
      </c>
      <c r="J230" s="34">
        <f>IFERROR(VLOOKUP($A230,'2.0 Input│Historic Capex'!$A$13:$K$955,COLUMN(J230),FALSE),0)</f>
        <v>0</v>
      </c>
      <c r="K230" s="34">
        <f>IFERROR(VLOOKUP($A230,'2.0 Input│Historic Capex'!$A$13:$K$955,COLUMN(K230),FALSE),0)</f>
        <v>0</v>
      </c>
      <c r="L230" s="34">
        <f t="shared" si="4"/>
        <v>0</v>
      </c>
    </row>
    <row r="231" spans="1:12">
      <c r="A231" s="34">
        <f>'2.0 Input│Historic Capex'!A226</f>
        <v>0</v>
      </c>
      <c r="B231" s="23">
        <f>'2.0 Input│Historic Capex'!B229</f>
        <v>0</v>
      </c>
      <c r="C231" s="8">
        <f>'2.0 Input│Historic Capex'!C229</f>
        <v>0</v>
      </c>
      <c r="D231" s="8">
        <f>'2.0 Input│Historic Capex'!D229</f>
        <v>0</v>
      </c>
      <c r="E231" s="62"/>
      <c r="F231" s="62"/>
      <c r="G231" s="34">
        <f>IFERROR(VLOOKUP($A231,'2.0 Input│Historic Capex'!$A$13:$K$955,COLUMN(G231),FALSE),0)</f>
        <v>0</v>
      </c>
      <c r="H231" s="34">
        <f>IFERROR(VLOOKUP($A231,'2.0 Input│Historic Capex'!$A$13:$K$955,COLUMN(H231),FALSE),0)</f>
        <v>0</v>
      </c>
      <c r="I231" s="34">
        <f>IFERROR(VLOOKUP($A231,'2.0 Input│Historic Capex'!$A$13:$K$955,COLUMN(I231),FALSE),0)</f>
        <v>0</v>
      </c>
      <c r="J231" s="34">
        <f>IFERROR(VLOOKUP($A231,'2.0 Input│Historic Capex'!$A$13:$K$955,COLUMN(J231),FALSE),0)</f>
        <v>0</v>
      </c>
      <c r="K231" s="34">
        <f>IFERROR(VLOOKUP($A231,'2.0 Input│Historic Capex'!$A$13:$K$955,COLUMN(K231),FALSE),0)</f>
        <v>0</v>
      </c>
      <c r="L231" s="34">
        <f t="shared" si="4"/>
        <v>0</v>
      </c>
    </row>
    <row r="232" spans="1:12">
      <c r="A232" s="34">
        <f>'2.0 Input│Historic Capex'!A227</f>
        <v>0</v>
      </c>
      <c r="B232" s="23">
        <f>'2.0 Input│Historic Capex'!B230</f>
        <v>0</v>
      </c>
      <c r="C232" s="8">
        <f>'2.0 Input│Historic Capex'!C230</f>
        <v>0</v>
      </c>
      <c r="D232" s="8">
        <f>'2.0 Input│Historic Capex'!D230</f>
        <v>0</v>
      </c>
      <c r="E232" s="62"/>
      <c r="F232" s="62"/>
      <c r="G232" s="34">
        <f>IFERROR(VLOOKUP($A232,'2.0 Input│Historic Capex'!$A$13:$K$955,COLUMN(G232),FALSE),0)</f>
        <v>0</v>
      </c>
      <c r="H232" s="34">
        <f>IFERROR(VLOOKUP($A232,'2.0 Input│Historic Capex'!$A$13:$K$955,COLUMN(H232),FALSE),0)</f>
        <v>0</v>
      </c>
      <c r="I232" s="34">
        <f>IFERROR(VLOOKUP($A232,'2.0 Input│Historic Capex'!$A$13:$K$955,COLUMN(I232),FALSE),0)</f>
        <v>0</v>
      </c>
      <c r="J232" s="34">
        <f>IFERROR(VLOOKUP($A232,'2.0 Input│Historic Capex'!$A$13:$K$955,COLUMN(J232),FALSE),0)</f>
        <v>0</v>
      </c>
      <c r="K232" s="34">
        <f>IFERROR(VLOOKUP($A232,'2.0 Input│Historic Capex'!$A$13:$K$955,COLUMN(K232),FALSE),0)</f>
        <v>0</v>
      </c>
      <c r="L232" s="34">
        <f t="shared" si="4"/>
        <v>0</v>
      </c>
    </row>
    <row r="233" spans="1:12">
      <c r="A233" s="34">
        <f>'2.0 Input│Historic Capex'!A228</f>
        <v>0</v>
      </c>
      <c r="B233" s="23">
        <f>'2.0 Input│Historic Capex'!B231</f>
        <v>0</v>
      </c>
      <c r="C233" s="8">
        <f>'2.0 Input│Historic Capex'!C231</f>
        <v>0</v>
      </c>
      <c r="D233" s="8">
        <f>'2.0 Input│Historic Capex'!D231</f>
        <v>0</v>
      </c>
      <c r="E233" s="62"/>
      <c r="F233" s="62"/>
      <c r="G233" s="34">
        <f>IFERROR(VLOOKUP($A233,'2.0 Input│Historic Capex'!$A$13:$K$955,COLUMN(G233),FALSE),0)</f>
        <v>0</v>
      </c>
      <c r="H233" s="34">
        <f>IFERROR(VLOOKUP($A233,'2.0 Input│Historic Capex'!$A$13:$K$955,COLUMN(H233),FALSE),0)</f>
        <v>0</v>
      </c>
      <c r="I233" s="34">
        <f>IFERROR(VLOOKUP($A233,'2.0 Input│Historic Capex'!$A$13:$K$955,COLUMN(I233),FALSE),0)</f>
        <v>0</v>
      </c>
      <c r="J233" s="34">
        <f>IFERROR(VLOOKUP($A233,'2.0 Input│Historic Capex'!$A$13:$K$955,COLUMN(J233),FALSE),0)</f>
        <v>0</v>
      </c>
      <c r="K233" s="34">
        <f>IFERROR(VLOOKUP($A233,'2.0 Input│Historic Capex'!$A$13:$K$955,COLUMN(K233),FALSE),0)</f>
        <v>0</v>
      </c>
      <c r="L233" s="34">
        <f t="shared" si="4"/>
        <v>0</v>
      </c>
    </row>
    <row r="234" spans="1:12">
      <c r="A234" s="34">
        <f>'2.0 Input│Historic Capex'!A229</f>
        <v>0</v>
      </c>
      <c r="B234" s="23">
        <f>'2.0 Input│Historic Capex'!B232</f>
        <v>0</v>
      </c>
      <c r="C234" s="8">
        <f>'2.0 Input│Historic Capex'!C232</f>
        <v>0</v>
      </c>
      <c r="D234" s="8">
        <f>'2.0 Input│Historic Capex'!D232</f>
        <v>0</v>
      </c>
      <c r="E234" s="62"/>
      <c r="F234" s="62"/>
      <c r="G234" s="34">
        <f>IFERROR(VLOOKUP($A234,'2.0 Input│Historic Capex'!$A$13:$K$955,COLUMN(G234),FALSE),0)</f>
        <v>0</v>
      </c>
      <c r="H234" s="34">
        <f>IFERROR(VLOOKUP($A234,'2.0 Input│Historic Capex'!$A$13:$K$955,COLUMN(H234),FALSE),0)</f>
        <v>0</v>
      </c>
      <c r="I234" s="34">
        <f>IFERROR(VLOOKUP($A234,'2.0 Input│Historic Capex'!$A$13:$K$955,COLUMN(I234),FALSE),0)</f>
        <v>0</v>
      </c>
      <c r="J234" s="34">
        <f>IFERROR(VLOOKUP($A234,'2.0 Input│Historic Capex'!$A$13:$K$955,COLUMN(J234),FALSE),0)</f>
        <v>0</v>
      </c>
      <c r="K234" s="34">
        <f>IFERROR(VLOOKUP($A234,'2.0 Input│Historic Capex'!$A$13:$K$955,COLUMN(K234),FALSE),0)</f>
        <v>0</v>
      </c>
      <c r="L234" s="34">
        <f t="shared" si="4"/>
        <v>0</v>
      </c>
    </row>
    <row r="235" spans="1:12">
      <c r="A235" s="34">
        <f>'2.0 Input│Historic Capex'!A230</f>
        <v>0</v>
      </c>
      <c r="B235" s="23">
        <f>'2.0 Input│Historic Capex'!B233</f>
        <v>0</v>
      </c>
      <c r="C235" s="8">
        <f>'2.0 Input│Historic Capex'!C230</f>
        <v>0</v>
      </c>
      <c r="D235" s="8">
        <f>'2.0 Input│Historic Capex'!D230</f>
        <v>0</v>
      </c>
      <c r="E235" s="62"/>
      <c r="F235" s="62"/>
      <c r="G235" s="34">
        <f>IFERROR(VLOOKUP($A235,'2.0 Input│Historic Capex'!$A$13:$K$955,COLUMN(G235),FALSE),0)</f>
        <v>0</v>
      </c>
      <c r="H235" s="34">
        <f>IFERROR(VLOOKUP($A235,'2.0 Input│Historic Capex'!$A$13:$K$955,COLUMN(H235),FALSE),0)</f>
        <v>0</v>
      </c>
      <c r="I235" s="34">
        <f>IFERROR(VLOOKUP($A235,'2.0 Input│Historic Capex'!$A$13:$K$955,COLUMN(I235),FALSE),0)</f>
        <v>0</v>
      </c>
      <c r="J235" s="34">
        <f>IFERROR(VLOOKUP($A235,'2.0 Input│Historic Capex'!$A$13:$K$955,COLUMN(J235),FALSE),0)</f>
        <v>0</v>
      </c>
      <c r="K235" s="34">
        <f>IFERROR(VLOOKUP($A235,'2.0 Input│Historic Capex'!$A$13:$K$955,COLUMN(K235),FALSE),0)</f>
        <v>0</v>
      </c>
      <c r="L235" s="34">
        <f t="shared" ref="L235:L257" si="5">SUM(G235:K235)</f>
        <v>0</v>
      </c>
    </row>
    <row r="236" spans="1:12">
      <c r="A236" s="34">
        <f>'2.0 Input│Historic Capex'!A231</f>
        <v>0</v>
      </c>
      <c r="B236" s="23">
        <f>'2.0 Input│Historic Capex'!B234</f>
        <v>0</v>
      </c>
      <c r="C236" s="8">
        <f>'2.0 Input│Historic Capex'!C231</f>
        <v>0</v>
      </c>
      <c r="D236" s="8">
        <f>'2.0 Input│Historic Capex'!D231</f>
        <v>0</v>
      </c>
      <c r="E236" s="62"/>
      <c r="F236" s="62"/>
      <c r="G236" s="34">
        <f>IFERROR(VLOOKUP($A236,'2.0 Input│Historic Capex'!$A$13:$K$955,COLUMN(G236),FALSE),0)</f>
        <v>0</v>
      </c>
      <c r="H236" s="34">
        <f>IFERROR(VLOOKUP($A236,'2.0 Input│Historic Capex'!$A$13:$K$955,COLUMN(H236),FALSE),0)</f>
        <v>0</v>
      </c>
      <c r="I236" s="34">
        <f>IFERROR(VLOOKUP($A236,'2.0 Input│Historic Capex'!$A$13:$K$955,COLUMN(I236),FALSE),0)</f>
        <v>0</v>
      </c>
      <c r="J236" s="34">
        <f>IFERROR(VLOOKUP($A236,'2.0 Input│Historic Capex'!$A$13:$K$955,COLUMN(J236),FALSE),0)</f>
        <v>0</v>
      </c>
      <c r="K236" s="34">
        <f>IFERROR(VLOOKUP($A236,'2.0 Input│Historic Capex'!$A$13:$K$955,COLUMN(K236),FALSE),0)</f>
        <v>0</v>
      </c>
      <c r="L236" s="34">
        <f t="shared" si="5"/>
        <v>0</v>
      </c>
    </row>
    <row r="237" spans="1:12">
      <c r="A237" s="34">
        <f>'2.0 Input│Historic Capex'!A232</f>
        <v>0</v>
      </c>
      <c r="B237" s="23">
        <f>'2.0 Input│Historic Capex'!B235</f>
        <v>0</v>
      </c>
      <c r="C237" s="8">
        <f>'2.0 Input│Historic Capex'!C232</f>
        <v>0</v>
      </c>
      <c r="D237" s="8">
        <f>'2.0 Input│Historic Capex'!D232</f>
        <v>0</v>
      </c>
      <c r="E237" s="62"/>
      <c r="F237" s="62"/>
      <c r="G237" s="34">
        <f>IFERROR(VLOOKUP($A237,'2.0 Input│Historic Capex'!$A$13:$K$955,COLUMN(G237),FALSE),0)</f>
        <v>0</v>
      </c>
      <c r="H237" s="34">
        <f>IFERROR(VLOOKUP($A237,'2.0 Input│Historic Capex'!$A$13:$K$955,COLUMN(H237),FALSE),0)</f>
        <v>0</v>
      </c>
      <c r="I237" s="34">
        <f>IFERROR(VLOOKUP($A237,'2.0 Input│Historic Capex'!$A$13:$K$955,COLUMN(I237),FALSE),0)</f>
        <v>0</v>
      </c>
      <c r="J237" s="34">
        <f>IFERROR(VLOOKUP($A237,'2.0 Input│Historic Capex'!$A$13:$K$955,COLUMN(J237),FALSE),0)</f>
        <v>0</v>
      </c>
      <c r="K237" s="34">
        <f>IFERROR(VLOOKUP($A237,'2.0 Input│Historic Capex'!$A$13:$K$955,COLUMN(K237),FALSE),0)</f>
        <v>0</v>
      </c>
      <c r="L237" s="34">
        <f t="shared" si="5"/>
        <v>0</v>
      </c>
    </row>
    <row r="238" spans="1:12">
      <c r="A238" s="34">
        <f>'2.0 Input│Historic Capex'!A233</f>
        <v>0</v>
      </c>
      <c r="B238" s="23">
        <f>'2.0 Input│Historic Capex'!B236</f>
        <v>0</v>
      </c>
      <c r="C238" s="8">
        <f>'2.0 Input│Historic Capex'!C233</f>
        <v>0</v>
      </c>
      <c r="D238" s="8">
        <f>'2.0 Input│Historic Capex'!D233</f>
        <v>0</v>
      </c>
      <c r="E238" s="62"/>
      <c r="F238" s="62"/>
      <c r="G238" s="34">
        <f>IFERROR(VLOOKUP($A238,'2.0 Input│Historic Capex'!$A$13:$K$955,COLUMN(G238),FALSE),0)</f>
        <v>0</v>
      </c>
      <c r="H238" s="34">
        <f>IFERROR(VLOOKUP($A238,'2.0 Input│Historic Capex'!$A$13:$K$955,COLUMN(H238),FALSE),0)</f>
        <v>0</v>
      </c>
      <c r="I238" s="34">
        <f>IFERROR(VLOOKUP($A238,'2.0 Input│Historic Capex'!$A$13:$K$955,COLUMN(I238),FALSE),0)</f>
        <v>0</v>
      </c>
      <c r="J238" s="34">
        <f>IFERROR(VLOOKUP($A238,'2.0 Input│Historic Capex'!$A$13:$K$955,COLUMN(J238),FALSE),0)</f>
        <v>0</v>
      </c>
      <c r="K238" s="34">
        <f>IFERROR(VLOOKUP($A238,'2.0 Input│Historic Capex'!$A$13:$K$955,COLUMN(K238),FALSE),0)</f>
        <v>0</v>
      </c>
      <c r="L238" s="34">
        <f t="shared" si="5"/>
        <v>0</v>
      </c>
    </row>
    <row r="239" spans="1:12">
      <c r="A239" s="34">
        <f>'2.0 Input│Historic Capex'!A234</f>
        <v>0</v>
      </c>
      <c r="B239" s="23">
        <f>'2.0 Input│Historic Capex'!B237</f>
        <v>0</v>
      </c>
      <c r="C239" s="8">
        <f>'2.0 Input│Historic Capex'!C234</f>
        <v>0</v>
      </c>
      <c r="D239" s="8">
        <f>'2.0 Input│Historic Capex'!D234</f>
        <v>0</v>
      </c>
      <c r="E239" s="62"/>
      <c r="F239" s="62"/>
      <c r="G239" s="34">
        <f>IFERROR(VLOOKUP($A239,'2.0 Input│Historic Capex'!$A$13:$K$955,COLUMN(G239),FALSE),0)</f>
        <v>0</v>
      </c>
      <c r="H239" s="34">
        <f>IFERROR(VLOOKUP($A239,'2.0 Input│Historic Capex'!$A$13:$K$955,COLUMN(H239),FALSE),0)</f>
        <v>0</v>
      </c>
      <c r="I239" s="34">
        <f>IFERROR(VLOOKUP($A239,'2.0 Input│Historic Capex'!$A$13:$K$955,COLUMN(I239),FALSE),0)</f>
        <v>0</v>
      </c>
      <c r="J239" s="34">
        <f>IFERROR(VLOOKUP($A239,'2.0 Input│Historic Capex'!$A$13:$K$955,COLUMN(J239),FALSE),0)</f>
        <v>0</v>
      </c>
      <c r="K239" s="34">
        <f>IFERROR(VLOOKUP($A239,'2.0 Input│Historic Capex'!$A$13:$K$955,COLUMN(K239),FALSE),0)</f>
        <v>0</v>
      </c>
      <c r="L239" s="34">
        <f t="shared" si="5"/>
        <v>0</v>
      </c>
    </row>
    <row r="240" spans="1:12">
      <c r="A240" s="34">
        <f>'2.0 Input│Historic Capex'!A235</f>
        <v>0</v>
      </c>
      <c r="B240" s="23">
        <f>'2.0 Input│Historic Capex'!B238</f>
        <v>0</v>
      </c>
      <c r="C240" s="8">
        <f>'2.0 Input│Historic Capex'!C235</f>
        <v>0</v>
      </c>
      <c r="D240" s="8">
        <f>'2.0 Input│Historic Capex'!D235</f>
        <v>0</v>
      </c>
      <c r="E240" s="62"/>
      <c r="F240" s="62"/>
      <c r="G240" s="34">
        <f>IFERROR(VLOOKUP($A240,'2.0 Input│Historic Capex'!$A$13:$K$955,COLUMN(G240),FALSE),0)</f>
        <v>0</v>
      </c>
      <c r="H240" s="34">
        <f>IFERROR(VLOOKUP($A240,'2.0 Input│Historic Capex'!$A$13:$K$955,COLUMN(H240),FALSE),0)</f>
        <v>0</v>
      </c>
      <c r="I240" s="34">
        <f>IFERROR(VLOOKUP($A240,'2.0 Input│Historic Capex'!$A$13:$K$955,COLUMN(I240),FALSE),0)</f>
        <v>0</v>
      </c>
      <c r="J240" s="34">
        <f>IFERROR(VLOOKUP($A240,'2.0 Input│Historic Capex'!$A$13:$K$955,COLUMN(J240),FALSE),0)</f>
        <v>0</v>
      </c>
      <c r="K240" s="34">
        <f>IFERROR(VLOOKUP($A240,'2.0 Input│Historic Capex'!$A$13:$K$955,COLUMN(K240),FALSE),0)</f>
        <v>0</v>
      </c>
      <c r="L240" s="34">
        <f t="shared" si="5"/>
        <v>0</v>
      </c>
    </row>
    <row r="241" spans="1:12">
      <c r="A241" s="34">
        <f>'2.0 Input│Historic Capex'!A236</f>
        <v>0</v>
      </c>
      <c r="B241" s="23">
        <f>'2.0 Input│Historic Capex'!B239</f>
        <v>0</v>
      </c>
      <c r="C241" s="8">
        <f>'2.0 Input│Historic Capex'!C236</f>
        <v>0</v>
      </c>
      <c r="D241" s="8">
        <f>'2.0 Input│Historic Capex'!D236</f>
        <v>0</v>
      </c>
      <c r="E241" s="62"/>
      <c r="F241" s="62"/>
      <c r="G241" s="34">
        <f>IFERROR(VLOOKUP($A241,'2.0 Input│Historic Capex'!$A$13:$K$955,COLUMN(G241),FALSE),0)</f>
        <v>0</v>
      </c>
      <c r="H241" s="34">
        <f>IFERROR(VLOOKUP($A241,'2.0 Input│Historic Capex'!$A$13:$K$955,COLUMN(H241),FALSE),0)</f>
        <v>0</v>
      </c>
      <c r="I241" s="34">
        <f>IFERROR(VLOOKUP($A241,'2.0 Input│Historic Capex'!$A$13:$K$955,COLUMN(I241),FALSE),0)</f>
        <v>0</v>
      </c>
      <c r="J241" s="34">
        <f>IFERROR(VLOOKUP($A241,'2.0 Input│Historic Capex'!$A$13:$K$955,COLUMN(J241),FALSE),0)</f>
        <v>0</v>
      </c>
      <c r="K241" s="34">
        <f>IFERROR(VLOOKUP($A241,'2.0 Input│Historic Capex'!$A$13:$K$955,COLUMN(K241),FALSE),0)</f>
        <v>0</v>
      </c>
      <c r="L241" s="34">
        <f t="shared" si="5"/>
        <v>0</v>
      </c>
    </row>
    <row r="242" spans="1:12">
      <c r="A242" s="34">
        <f>'2.0 Input│Historic Capex'!A237</f>
        <v>0</v>
      </c>
      <c r="B242" s="23">
        <f>'2.0 Input│Historic Capex'!B240</f>
        <v>0</v>
      </c>
      <c r="C242" s="8">
        <f>'2.0 Input│Historic Capex'!C237</f>
        <v>0</v>
      </c>
      <c r="D242" s="8">
        <f>'2.0 Input│Historic Capex'!D237</f>
        <v>0</v>
      </c>
      <c r="E242" s="62"/>
      <c r="F242" s="62"/>
      <c r="G242" s="34">
        <f>IFERROR(VLOOKUP($A242,'2.0 Input│Historic Capex'!$A$13:$K$955,COLUMN(G242),FALSE),0)</f>
        <v>0</v>
      </c>
      <c r="H242" s="34">
        <f>IFERROR(VLOOKUP($A242,'2.0 Input│Historic Capex'!$A$13:$K$955,COLUMN(H242),FALSE),0)</f>
        <v>0</v>
      </c>
      <c r="I242" s="34">
        <f>IFERROR(VLOOKUP($A242,'2.0 Input│Historic Capex'!$A$13:$K$955,COLUMN(I242),FALSE),0)</f>
        <v>0</v>
      </c>
      <c r="J242" s="34">
        <f>IFERROR(VLOOKUP($A242,'2.0 Input│Historic Capex'!$A$13:$K$955,COLUMN(J242),FALSE),0)</f>
        <v>0</v>
      </c>
      <c r="K242" s="34">
        <f>IFERROR(VLOOKUP($A242,'2.0 Input│Historic Capex'!$A$13:$K$955,COLUMN(K242),FALSE),0)</f>
        <v>0</v>
      </c>
      <c r="L242" s="34">
        <f t="shared" si="5"/>
        <v>0</v>
      </c>
    </row>
    <row r="243" spans="1:12">
      <c r="A243" s="34">
        <f>'2.0 Input│Historic Capex'!A238</f>
        <v>0</v>
      </c>
      <c r="B243" s="23">
        <f>'2.0 Input│Historic Capex'!B241</f>
        <v>0</v>
      </c>
      <c r="C243" s="8">
        <f>'2.0 Input│Historic Capex'!C238</f>
        <v>0</v>
      </c>
      <c r="D243" s="8">
        <f>'2.0 Input│Historic Capex'!D238</f>
        <v>0</v>
      </c>
      <c r="E243" s="62"/>
      <c r="F243" s="62"/>
      <c r="G243" s="34">
        <f>IFERROR(VLOOKUP($A243,'2.0 Input│Historic Capex'!$A$13:$K$955,COLUMN(G243),FALSE),0)</f>
        <v>0</v>
      </c>
      <c r="H243" s="34">
        <f>IFERROR(VLOOKUP($A243,'2.0 Input│Historic Capex'!$A$13:$K$955,COLUMN(H243),FALSE),0)</f>
        <v>0</v>
      </c>
      <c r="I243" s="34">
        <f>IFERROR(VLOOKUP($A243,'2.0 Input│Historic Capex'!$A$13:$K$955,COLUMN(I243),FALSE),0)</f>
        <v>0</v>
      </c>
      <c r="J243" s="34">
        <f>IFERROR(VLOOKUP($A243,'2.0 Input│Historic Capex'!$A$13:$K$955,COLUMN(J243),FALSE),0)</f>
        <v>0</v>
      </c>
      <c r="K243" s="34">
        <f>IFERROR(VLOOKUP($A243,'2.0 Input│Historic Capex'!$A$13:$K$955,COLUMN(K243),FALSE),0)</f>
        <v>0</v>
      </c>
      <c r="L243" s="34">
        <f t="shared" si="5"/>
        <v>0</v>
      </c>
    </row>
    <row r="244" spans="1:12">
      <c r="A244" s="34">
        <f>'2.0 Input│Historic Capex'!A239</f>
        <v>0</v>
      </c>
      <c r="B244" s="23">
        <f>'2.0 Input│Historic Capex'!B242</f>
        <v>0</v>
      </c>
      <c r="C244" s="8">
        <f>'2.0 Input│Historic Capex'!C239</f>
        <v>0</v>
      </c>
      <c r="D244" s="8">
        <f>'2.0 Input│Historic Capex'!D239</f>
        <v>0</v>
      </c>
      <c r="E244" s="62"/>
      <c r="F244" s="62"/>
      <c r="G244" s="34">
        <f>IFERROR(VLOOKUP($A244,'2.0 Input│Historic Capex'!$A$13:$K$955,COLUMN(G244),FALSE),0)</f>
        <v>0</v>
      </c>
      <c r="H244" s="34">
        <f>IFERROR(VLOOKUP($A244,'2.0 Input│Historic Capex'!$A$13:$K$955,COLUMN(H244),FALSE),0)</f>
        <v>0</v>
      </c>
      <c r="I244" s="34">
        <f>IFERROR(VLOOKUP($A244,'2.0 Input│Historic Capex'!$A$13:$K$955,COLUMN(I244),FALSE),0)</f>
        <v>0</v>
      </c>
      <c r="J244" s="34">
        <f>IFERROR(VLOOKUP($A244,'2.0 Input│Historic Capex'!$A$13:$K$955,COLUMN(J244),FALSE),0)</f>
        <v>0</v>
      </c>
      <c r="K244" s="34">
        <f>IFERROR(VLOOKUP($A244,'2.0 Input│Historic Capex'!$A$13:$K$955,COLUMN(K244),FALSE),0)</f>
        <v>0</v>
      </c>
      <c r="L244" s="34">
        <f t="shared" si="5"/>
        <v>0</v>
      </c>
    </row>
    <row r="245" spans="1:12">
      <c r="A245" s="34">
        <f>'2.0 Input│Historic Capex'!A240</f>
        <v>0</v>
      </c>
      <c r="B245" s="23">
        <f>'2.0 Input│Historic Capex'!B243</f>
        <v>0</v>
      </c>
      <c r="C245" s="8">
        <f>'2.0 Input│Historic Capex'!C240</f>
        <v>0</v>
      </c>
      <c r="D245" s="8">
        <f>'2.0 Input│Historic Capex'!D240</f>
        <v>0</v>
      </c>
      <c r="E245" s="62"/>
      <c r="F245" s="62"/>
      <c r="G245" s="34">
        <f>IFERROR(VLOOKUP($A245,'2.0 Input│Historic Capex'!$A$13:$K$955,COLUMN(G245),FALSE),0)</f>
        <v>0</v>
      </c>
      <c r="H245" s="34">
        <f>IFERROR(VLOOKUP($A245,'2.0 Input│Historic Capex'!$A$13:$K$955,COLUMN(H245),FALSE),0)</f>
        <v>0</v>
      </c>
      <c r="I245" s="34">
        <f>IFERROR(VLOOKUP($A245,'2.0 Input│Historic Capex'!$A$13:$K$955,COLUMN(I245),FALSE),0)</f>
        <v>0</v>
      </c>
      <c r="J245" s="34">
        <f>IFERROR(VLOOKUP($A245,'2.0 Input│Historic Capex'!$A$13:$K$955,COLUMN(J245),FALSE),0)</f>
        <v>0</v>
      </c>
      <c r="K245" s="34">
        <f>IFERROR(VLOOKUP($A245,'2.0 Input│Historic Capex'!$A$13:$K$955,COLUMN(K245),FALSE),0)</f>
        <v>0</v>
      </c>
      <c r="L245" s="34">
        <f t="shared" si="5"/>
        <v>0</v>
      </c>
    </row>
    <row r="246" spans="1:12">
      <c r="A246" s="34">
        <f>'2.0 Input│Historic Capex'!A241</f>
        <v>0</v>
      </c>
      <c r="B246" s="23">
        <f>'2.0 Input│Historic Capex'!B244</f>
        <v>0</v>
      </c>
      <c r="C246" s="8">
        <f>'2.0 Input│Historic Capex'!C241</f>
        <v>0</v>
      </c>
      <c r="D246" s="8">
        <f>'2.0 Input│Historic Capex'!D241</f>
        <v>0</v>
      </c>
      <c r="E246" s="62"/>
      <c r="F246" s="62"/>
      <c r="G246" s="34">
        <f>IFERROR(VLOOKUP($A246,'2.0 Input│Historic Capex'!$A$13:$K$955,COLUMN(G246),FALSE),0)</f>
        <v>0</v>
      </c>
      <c r="H246" s="34">
        <f>IFERROR(VLOOKUP($A246,'2.0 Input│Historic Capex'!$A$13:$K$955,COLUMN(H246),FALSE),0)</f>
        <v>0</v>
      </c>
      <c r="I246" s="34">
        <f>IFERROR(VLOOKUP($A246,'2.0 Input│Historic Capex'!$A$13:$K$955,COLUMN(I246),FALSE),0)</f>
        <v>0</v>
      </c>
      <c r="J246" s="34">
        <f>IFERROR(VLOOKUP($A246,'2.0 Input│Historic Capex'!$A$13:$K$955,COLUMN(J246),FALSE),0)</f>
        <v>0</v>
      </c>
      <c r="K246" s="34">
        <f>IFERROR(VLOOKUP($A246,'2.0 Input│Historic Capex'!$A$13:$K$955,COLUMN(K246),FALSE),0)</f>
        <v>0</v>
      </c>
      <c r="L246" s="34">
        <f t="shared" si="5"/>
        <v>0</v>
      </c>
    </row>
    <row r="247" spans="1:12">
      <c r="A247" s="34">
        <f>'2.0 Input│Historic Capex'!A242</f>
        <v>0</v>
      </c>
      <c r="B247" s="23">
        <f>'2.0 Input│Historic Capex'!B245</f>
        <v>0</v>
      </c>
      <c r="C247" s="8">
        <f>'2.0 Input│Historic Capex'!C242</f>
        <v>0</v>
      </c>
      <c r="D247" s="8">
        <f>'2.0 Input│Historic Capex'!D242</f>
        <v>0</v>
      </c>
      <c r="E247" s="62"/>
      <c r="F247" s="62"/>
      <c r="G247" s="34">
        <f>IFERROR(VLOOKUP($A247,'2.0 Input│Historic Capex'!$A$13:$K$955,COLUMN(G247),FALSE),0)</f>
        <v>0</v>
      </c>
      <c r="H247" s="34">
        <f>IFERROR(VLOOKUP($A247,'2.0 Input│Historic Capex'!$A$13:$K$955,COLUMN(H247),FALSE),0)</f>
        <v>0</v>
      </c>
      <c r="I247" s="34">
        <f>IFERROR(VLOOKUP($A247,'2.0 Input│Historic Capex'!$A$13:$K$955,COLUMN(I247),FALSE),0)</f>
        <v>0</v>
      </c>
      <c r="J247" s="34">
        <f>IFERROR(VLOOKUP($A247,'2.0 Input│Historic Capex'!$A$13:$K$955,COLUMN(J247),FALSE),0)</f>
        <v>0</v>
      </c>
      <c r="K247" s="34">
        <f>IFERROR(VLOOKUP($A247,'2.0 Input│Historic Capex'!$A$13:$K$955,COLUMN(K247),FALSE),0)</f>
        <v>0</v>
      </c>
      <c r="L247" s="34">
        <f t="shared" si="5"/>
        <v>0</v>
      </c>
    </row>
    <row r="248" spans="1:12">
      <c r="A248" s="34">
        <f>'2.0 Input│Historic Capex'!A243</f>
        <v>0</v>
      </c>
      <c r="B248" s="23">
        <f>'2.0 Input│Historic Capex'!B246</f>
        <v>0</v>
      </c>
      <c r="C248" s="8">
        <f>'2.0 Input│Historic Capex'!C243</f>
        <v>0</v>
      </c>
      <c r="D248" s="8">
        <f>'2.0 Input│Historic Capex'!D243</f>
        <v>0</v>
      </c>
      <c r="E248" s="62"/>
      <c r="F248" s="62"/>
      <c r="G248" s="34">
        <f>IFERROR(VLOOKUP($A248,'2.0 Input│Historic Capex'!$A$13:$K$955,COLUMN(G248),FALSE),0)</f>
        <v>0</v>
      </c>
      <c r="H248" s="34">
        <f>IFERROR(VLOOKUP($A248,'2.0 Input│Historic Capex'!$A$13:$K$955,COLUMN(H248),FALSE),0)</f>
        <v>0</v>
      </c>
      <c r="I248" s="34">
        <f>IFERROR(VLOOKUP($A248,'2.0 Input│Historic Capex'!$A$13:$K$955,COLUMN(I248),FALSE),0)</f>
        <v>0</v>
      </c>
      <c r="J248" s="34">
        <f>IFERROR(VLOOKUP($A248,'2.0 Input│Historic Capex'!$A$13:$K$955,COLUMN(J248),FALSE),0)</f>
        <v>0</v>
      </c>
      <c r="K248" s="34">
        <f>IFERROR(VLOOKUP($A248,'2.0 Input│Historic Capex'!$A$13:$K$955,COLUMN(K248),FALSE),0)</f>
        <v>0</v>
      </c>
      <c r="L248" s="34">
        <f t="shared" si="5"/>
        <v>0</v>
      </c>
    </row>
    <row r="249" spans="1:12">
      <c r="A249" s="34">
        <f>'2.0 Input│Historic Capex'!A244</f>
        <v>0</v>
      </c>
      <c r="B249" s="23">
        <f>'2.0 Input│Historic Capex'!B247</f>
        <v>0</v>
      </c>
      <c r="C249" s="8">
        <f>'2.0 Input│Historic Capex'!C244</f>
        <v>0</v>
      </c>
      <c r="D249" s="8">
        <f>'2.0 Input│Historic Capex'!D244</f>
        <v>0</v>
      </c>
      <c r="E249" s="62"/>
      <c r="F249" s="62"/>
      <c r="G249" s="34">
        <f>IFERROR(VLOOKUP($A249,'2.0 Input│Historic Capex'!$A$13:$K$955,COLUMN(G249),FALSE),0)</f>
        <v>0</v>
      </c>
      <c r="H249" s="34">
        <f>IFERROR(VLOOKUP($A249,'2.0 Input│Historic Capex'!$A$13:$K$955,COLUMN(H249),FALSE),0)</f>
        <v>0</v>
      </c>
      <c r="I249" s="34">
        <f>IFERROR(VLOOKUP($A249,'2.0 Input│Historic Capex'!$A$13:$K$955,COLUMN(I249),FALSE),0)</f>
        <v>0</v>
      </c>
      <c r="J249" s="34">
        <f>IFERROR(VLOOKUP($A249,'2.0 Input│Historic Capex'!$A$13:$K$955,COLUMN(J249),FALSE),0)</f>
        <v>0</v>
      </c>
      <c r="K249" s="34">
        <f>IFERROR(VLOOKUP($A249,'2.0 Input│Historic Capex'!$A$13:$K$955,COLUMN(K249),FALSE),0)</f>
        <v>0</v>
      </c>
      <c r="L249" s="34">
        <f t="shared" si="5"/>
        <v>0</v>
      </c>
    </row>
    <row r="250" spans="1:12">
      <c r="A250" s="34">
        <f>'2.0 Input│Historic Capex'!A245</f>
        <v>0</v>
      </c>
      <c r="B250" s="23">
        <f>'2.0 Input│Historic Capex'!B248</f>
        <v>0</v>
      </c>
      <c r="C250" s="8">
        <f>'2.0 Input│Historic Capex'!C245</f>
        <v>0</v>
      </c>
      <c r="D250" s="8">
        <f>'2.0 Input│Historic Capex'!D245</f>
        <v>0</v>
      </c>
      <c r="E250" s="62"/>
      <c r="F250" s="62"/>
      <c r="G250" s="34">
        <f>IFERROR(VLOOKUP($A250,'2.0 Input│Historic Capex'!$A$13:$K$955,COLUMN(G250),FALSE),0)</f>
        <v>0</v>
      </c>
      <c r="H250" s="34">
        <f>IFERROR(VLOOKUP($A250,'2.0 Input│Historic Capex'!$A$13:$K$955,COLUMN(H250),FALSE),0)</f>
        <v>0</v>
      </c>
      <c r="I250" s="34">
        <f>IFERROR(VLOOKUP($A250,'2.0 Input│Historic Capex'!$A$13:$K$955,COLUMN(I250),FALSE),0)</f>
        <v>0</v>
      </c>
      <c r="J250" s="34">
        <f>IFERROR(VLOOKUP($A250,'2.0 Input│Historic Capex'!$A$13:$K$955,COLUMN(J250),FALSE),0)</f>
        <v>0</v>
      </c>
      <c r="K250" s="34">
        <f>IFERROR(VLOOKUP($A250,'2.0 Input│Historic Capex'!$A$13:$K$955,COLUMN(K250),FALSE),0)</f>
        <v>0</v>
      </c>
      <c r="L250" s="34">
        <f t="shared" si="5"/>
        <v>0</v>
      </c>
    </row>
    <row r="251" spans="1:12">
      <c r="A251" s="34">
        <f>'2.0 Input│Historic Capex'!A246</f>
        <v>0</v>
      </c>
      <c r="B251" s="23">
        <f>'2.0 Input│Historic Capex'!B249</f>
        <v>0</v>
      </c>
      <c r="C251" s="8">
        <f>'2.0 Input│Historic Capex'!C246</f>
        <v>0</v>
      </c>
      <c r="D251" s="8">
        <f>'2.0 Input│Historic Capex'!D246</f>
        <v>0</v>
      </c>
      <c r="E251" s="62"/>
      <c r="F251" s="62"/>
      <c r="G251" s="34">
        <f>IFERROR(VLOOKUP($A251,'2.0 Input│Historic Capex'!$A$13:$K$955,COLUMN(G251),FALSE),0)</f>
        <v>0</v>
      </c>
      <c r="H251" s="34">
        <f>IFERROR(VLOOKUP($A251,'2.0 Input│Historic Capex'!$A$13:$K$955,COLUMN(H251),FALSE),0)</f>
        <v>0</v>
      </c>
      <c r="I251" s="34">
        <f>IFERROR(VLOOKUP($A251,'2.0 Input│Historic Capex'!$A$13:$K$955,COLUMN(I251),FALSE),0)</f>
        <v>0</v>
      </c>
      <c r="J251" s="34">
        <f>IFERROR(VLOOKUP($A251,'2.0 Input│Historic Capex'!$A$13:$K$955,COLUMN(J251),FALSE),0)</f>
        <v>0</v>
      </c>
      <c r="K251" s="34">
        <f>IFERROR(VLOOKUP($A251,'2.0 Input│Historic Capex'!$A$13:$K$955,COLUMN(K251),FALSE),0)</f>
        <v>0</v>
      </c>
      <c r="L251" s="34">
        <f t="shared" si="5"/>
        <v>0</v>
      </c>
    </row>
    <row r="252" spans="1:12">
      <c r="A252" s="34">
        <f>'2.0 Input│Historic Capex'!A247</f>
        <v>0</v>
      </c>
      <c r="B252" s="23">
        <f>'2.0 Input│Historic Capex'!B250</f>
        <v>0</v>
      </c>
      <c r="C252" s="8">
        <f>'2.0 Input│Historic Capex'!C247</f>
        <v>0</v>
      </c>
      <c r="D252" s="8">
        <f>'2.0 Input│Historic Capex'!D247</f>
        <v>0</v>
      </c>
      <c r="E252" s="62"/>
      <c r="F252" s="62"/>
      <c r="G252" s="34">
        <f>IFERROR(VLOOKUP($A252,'2.0 Input│Historic Capex'!$A$13:$K$955,COLUMN(G252),FALSE),0)</f>
        <v>0</v>
      </c>
      <c r="H252" s="34">
        <f>IFERROR(VLOOKUP($A252,'2.0 Input│Historic Capex'!$A$13:$K$955,COLUMN(H252),FALSE),0)</f>
        <v>0</v>
      </c>
      <c r="I252" s="34">
        <f>IFERROR(VLOOKUP($A252,'2.0 Input│Historic Capex'!$A$13:$K$955,COLUMN(I252),FALSE),0)</f>
        <v>0</v>
      </c>
      <c r="J252" s="34">
        <f>IFERROR(VLOOKUP($A252,'2.0 Input│Historic Capex'!$A$13:$K$955,COLUMN(J252),FALSE),0)</f>
        <v>0</v>
      </c>
      <c r="K252" s="34">
        <f>IFERROR(VLOOKUP($A252,'2.0 Input│Historic Capex'!$A$13:$K$955,COLUMN(K252),FALSE),0)</f>
        <v>0</v>
      </c>
      <c r="L252" s="34">
        <f t="shared" si="5"/>
        <v>0</v>
      </c>
    </row>
    <row r="253" spans="1:12">
      <c r="A253" s="34">
        <f>'2.0 Input│Historic Capex'!A248</f>
        <v>0</v>
      </c>
      <c r="B253" s="23">
        <f>'2.0 Input│Historic Capex'!B251</f>
        <v>0</v>
      </c>
      <c r="C253" s="8">
        <f>'2.0 Input│Historic Capex'!C248</f>
        <v>0</v>
      </c>
      <c r="D253" s="8">
        <f>'2.0 Input│Historic Capex'!D248</f>
        <v>0</v>
      </c>
      <c r="E253" s="62"/>
      <c r="F253" s="62"/>
      <c r="G253" s="34">
        <f>IFERROR(VLOOKUP($A253,'2.0 Input│Historic Capex'!$A$13:$K$955,COLUMN(G253),FALSE),0)</f>
        <v>0</v>
      </c>
      <c r="H253" s="34">
        <f>IFERROR(VLOOKUP($A253,'2.0 Input│Historic Capex'!$A$13:$K$955,COLUMN(H253),FALSE),0)</f>
        <v>0</v>
      </c>
      <c r="I253" s="34">
        <f>IFERROR(VLOOKUP($A253,'2.0 Input│Historic Capex'!$A$13:$K$955,COLUMN(I253),FALSE),0)</f>
        <v>0</v>
      </c>
      <c r="J253" s="34">
        <f>IFERROR(VLOOKUP($A253,'2.0 Input│Historic Capex'!$A$13:$K$955,COLUMN(J253),FALSE),0)</f>
        <v>0</v>
      </c>
      <c r="K253" s="34">
        <f>IFERROR(VLOOKUP($A253,'2.0 Input│Historic Capex'!$A$13:$K$955,COLUMN(K253),FALSE),0)</f>
        <v>0</v>
      </c>
      <c r="L253" s="34">
        <f t="shared" si="5"/>
        <v>0</v>
      </c>
    </row>
    <row r="254" spans="1:12">
      <c r="A254" s="34">
        <f>'2.0 Input│Historic Capex'!A249</f>
        <v>0</v>
      </c>
      <c r="B254" s="23">
        <f>'2.0 Input│Historic Capex'!B252</f>
        <v>0</v>
      </c>
      <c r="C254" s="8">
        <f>'2.0 Input│Historic Capex'!C249</f>
        <v>0</v>
      </c>
      <c r="D254" s="8">
        <f>'2.0 Input│Historic Capex'!D249</f>
        <v>0</v>
      </c>
      <c r="E254" s="62"/>
      <c r="F254" s="62"/>
      <c r="G254" s="34">
        <f>IFERROR(VLOOKUP($A254,'2.0 Input│Historic Capex'!$A$13:$K$955,COLUMN(G254),FALSE),0)</f>
        <v>0</v>
      </c>
      <c r="H254" s="34">
        <f>IFERROR(VLOOKUP($A254,'2.0 Input│Historic Capex'!$A$13:$K$955,COLUMN(H254),FALSE),0)</f>
        <v>0</v>
      </c>
      <c r="I254" s="34">
        <f>IFERROR(VLOOKUP($A254,'2.0 Input│Historic Capex'!$A$13:$K$955,COLUMN(I254),FALSE),0)</f>
        <v>0</v>
      </c>
      <c r="J254" s="34">
        <f>IFERROR(VLOOKUP($A254,'2.0 Input│Historic Capex'!$A$13:$K$955,COLUMN(J254),FALSE),0)</f>
        <v>0</v>
      </c>
      <c r="K254" s="34">
        <f>IFERROR(VLOOKUP($A254,'2.0 Input│Historic Capex'!$A$13:$K$955,COLUMN(K254),FALSE),0)</f>
        <v>0</v>
      </c>
      <c r="L254" s="34">
        <f t="shared" si="5"/>
        <v>0</v>
      </c>
    </row>
    <row r="255" spans="1:12">
      <c r="A255" s="34">
        <f>'2.0 Input│Historic Capex'!A250</f>
        <v>0</v>
      </c>
      <c r="B255" s="23">
        <f>'2.0 Input│Historic Capex'!B253</f>
        <v>0</v>
      </c>
      <c r="C255" s="8">
        <f>'2.0 Input│Historic Capex'!C250</f>
        <v>0</v>
      </c>
      <c r="D255" s="8">
        <f>'2.0 Input│Historic Capex'!D250</f>
        <v>0</v>
      </c>
      <c r="E255" s="62"/>
      <c r="F255" s="62"/>
      <c r="G255" s="34">
        <f>IFERROR(VLOOKUP($A255,'2.0 Input│Historic Capex'!$A$13:$K$955,COLUMN(G255),FALSE),0)</f>
        <v>0</v>
      </c>
      <c r="H255" s="34">
        <f>IFERROR(VLOOKUP($A255,'2.0 Input│Historic Capex'!$A$13:$K$955,COLUMN(H255),FALSE),0)</f>
        <v>0</v>
      </c>
      <c r="I255" s="34">
        <f>IFERROR(VLOOKUP($A255,'2.0 Input│Historic Capex'!$A$13:$K$955,COLUMN(I255),FALSE),0)</f>
        <v>0</v>
      </c>
      <c r="J255" s="34">
        <f>IFERROR(VLOOKUP($A255,'2.0 Input│Historic Capex'!$A$13:$K$955,COLUMN(J255),FALSE),0)</f>
        <v>0</v>
      </c>
      <c r="K255" s="34">
        <f>IFERROR(VLOOKUP($A255,'2.0 Input│Historic Capex'!$A$13:$K$955,COLUMN(K255),FALSE),0)</f>
        <v>0</v>
      </c>
      <c r="L255" s="34">
        <f t="shared" si="5"/>
        <v>0</v>
      </c>
    </row>
    <row r="256" spans="1:12">
      <c r="A256" s="34">
        <f>'2.0 Input│Historic Capex'!A251</f>
        <v>0</v>
      </c>
      <c r="B256" s="23">
        <f>'2.0 Input│Historic Capex'!B254</f>
        <v>0</v>
      </c>
      <c r="C256" s="8">
        <f>'2.0 Input│Historic Capex'!C251</f>
        <v>0</v>
      </c>
      <c r="D256" s="8">
        <f>'2.0 Input│Historic Capex'!D251</f>
        <v>0</v>
      </c>
      <c r="E256" s="62"/>
      <c r="F256" s="62"/>
      <c r="G256" s="34">
        <f>IFERROR(VLOOKUP($A256,'2.0 Input│Historic Capex'!$A$13:$K$955,COLUMN(G256),FALSE),0)</f>
        <v>0</v>
      </c>
      <c r="H256" s="34">
        <f>IFERROR(VLOOKUP($A256,'2.0 Input│Historic Capex'!$A$13:$K$955,COLUMN(H256),FALSE),0)</f>
        <v>0</v>
      </c>
      <c r="I256" s="34">
        <f>IFERROR(VLOOKUP($A256,'2.0 Input│Historic Capex'!$A$13:$K$955,COLUMN(I256),FALSE),0)</f>
        <v>0</v>
      </c>
      <c r="J256" s="34">
        <f>IFERROR(VLOOKUP($A256,'2.0 Input│Historic Capex'!$A$13:$K$955,COLUMN(J256),FALSE),0)</f>
        <v>0</v>
      </c>
      <c r="K256" s="34">
        <f>IFERROR(VLOOKUP($A256,'2.0 Input│Historic Capex'!$A$13:$K$955,COLUMN(K256),FALSE),0)</f>
        <v>0</v>
      </c>
      <c r="L256" s="34">
        <f t="shared" si="5"/>
        <v>0</v>
      </c>
    </row>
    <row r="257" spans="1:14">
      <c r="A257" s="34">
        <f>'2.0 Input│Historic Capex'!A252</f>
        <v>0</v>
      </c>
      <c r="B257" s="23">
        <f>'2.0 Input│Historic Capex'!B252</f>
        <v>0</v>
      </c>
      <c r="C257" s="8">
        <f>'2.0 Input│Historic Capex'!C252</f>
        <v>0</v>
      </c>
      <c r="D257" s="8">
        <f>'2.0 Input│Historic Capex'!D252</f>
        <v>0</v>
      </c>
      <c r="E257" s="62"/>
      <c r="F257" s="62"/>
      <c r="G257" s="34">
        <f>IFERROR(VLOOKUP($A257,'2.0 Input│Historic Capex'!$A$13:$K$955,COLUMN(G257),FALSE),0)</f>
        <v>0</v>
      </c>
      <c r="H257" s="34">
        <f>IFERROR(VLOOKUP($A257,'2.0 Input│Historic Capex'!$A$13:$K$955,COLUMN(H257),FALSE),0)</f>
        <v>0</v>
      </c>
      <c r="I257" s="34">
        <f>IFERROR(VLOOKUP($A257,'2.0 Input│Historic Capex'!$A$13:$K$955,COLUMN(I257),FALSE),0)</f>
        <v>0</v>
      </c>
      <c r="J257" s="34">
        <f>IFERROR(VLOOKUP($A257,'2.0 Input│Historic Capex'!$A$13:$K$955,COLUMN(J257),FALSE),0)</f>
        <v>0</v>
      </c>
      <c r="K257" s="34">
        <f>IFERROR(VLOOKUP($A257,'2.0 Input│Historic Capex'!$A$13:$K$955,COLUMN(K257),FALSE),0)</f>
        <v>0</v>
      </c>
      <c r="L257" s="34">
        <f t="shared" si="5"/>
        <v>0</v>
      </c>
    </row>
    <row r="258" spans="1:14">
      <c r="A258" s="34">
        <f>'2.0 Input│Historic Capex'!A253</f>
        <v>0</v>
      </c>
      <c r="B258" s="23">
        <f>'2.0 Input│Historic Capex'!B253</f>
        <v>0</v>
      </c>
      <c r="C258" s="8">
        <f>'2.0 Input│Historic Capex'!C253</f>
        <v>0</v>
      </c>
      <c r="D258" s="8">
        <f>'2.0 Input│Historic Capex'!D253</f>
        <v>0</v>
      </c>
      <c r="E258" s="62"/>
      <c r="F258" s="62"/>
      <c r="G258" s="34">
        <f>IFERROR(VLOOKUP($A258,'2.0 Input│Historic Capex'!$A$13:$K$955,COLUMN(G258),FALSE),0)</f>
        <v>0</v>
      </c>
      <c r="H258" s="34">
        <f>IFERROR(VLOOKUP($A258,'2.0 Input│Historic Capex'!$A$13:$K$955,COLUMN(H258),FALSE),0)</f>
        <v>0</v>
      </c>
      <c r="I258" s="34">
        <f>IFERROR(VLOOKUP($A258,'2.0 Input│Historic Capex'!$A$13:$K$955,COLUMN(I258),FALSE),0)</f>
        <v>0</v>
      </c>
      <c r="J258" s="34">
        <f>IFERROR(VLOOKUP($A258,'2.0 Input│Historic Capex'!$A$13:$K$955,COLUMN(J258),FALSE),0)</f>
        <v>0</v>
      </c>
      <c r="K258" s="34">
        <f>IFERROR(VLOOKUP($A258,'2.0 Input│Historic Capex'!$A$13:$K$955,COLUMN(K258),FALSE),0)</f>
        <v>0</v>
      </c>
      <c r="L258" s="34">
        <f t="shared" ref="L258:L266" si="6">SUM(G258:K258)</f>
        <v>0</v>
      </c>
    </row>
    <row r="259" spans="1:14">
      <c r="A259" s="34">
        <f>'2.0 Input│Historic Capex'!A254</f>
        <v>0</v>
      </c>
      <c r="B259" s="23">
        <f>'2.0 Input│Historic Capex'!B254</f>
        <v>0</v>
      </c>
      <c r="C259" s="8">
        <f>'2.0 Input│Historic Capex'!C254</f>
        <v>0</v>
      </c>
      <c r="D259" s="8">
        <f>'2.0 Input│Historic Capex'!D254</f>
        <v>0</v>
      </c>
      <c r="E259" s="62"/>
      <c r="F259" s="62"/>
      <c r="G259" s="34">
        <f>IFERROR(VLOOKUP($A259,'2.0 Input│Historic Capex'!$A$13:$K$955,COLUMN(G259),FALSE),0)</f>
        <v>0</v>
      </c>
      <c r="H259" s="34">
        <f>IFERROR(VLOOKUP($A259,'2.0 Input│Historic Capex'!$A$13:$K$955,COLUMN(H259),FALSE),0)</f>
        <v>0</v>
      </c>
      <c r="I259" s="34">
        <f>IFERROR(VLOOKUP($A259,'2.0 Input│Historic Capex'!$A$13:$K$955,COLUMN(I259),FALSE),0)</f>
        <v>0</v>
      </c>
      <c r="J259" s="34">
        <f>IFERROR(VLOOKUP($A259,'2.0 Input│Historic Capex'!$A$13:$K$955,COLUMN(J259),FALSE),0)</f>
        <v>0</v>
      </c>
      <c r="K259" s="34">
        <f>IFERROR(VLOOKUP($A259,'2.0 Input│Historic Capex'!$A$13:$K$955,COLUMN(K259),FALSE),0)</f>
        <v>0</v>
      </c>
      <c r="L259" s="34">
        <f t="shared" si="6"/>
        <v>0</v>
      </c>
    </row>
    <row r="260" spans="1:14">
      <c r="A260" s="34">
        <f>'2.0 Input│Historic Capex'!A255</f>
        <v>0</v>
      </c>
      <c r="B260" s="23">
        <f>'2.0 Input│Historic Capex'!B255</f>
        <v>0</v>
      </c>
      <c r="C260" s="8">
        <f>'2.0 Input│Historic Capex'!C255</f>
        <v>0</v>
      </c>
      <c r="D260" s="8">
        <f>'2.0 Input│Historic Capex'!D255</f>
        <v>0</v>
      </c>
      <c r="E260" s="62"/>
      <c r="F260" s="62"/>
      <c r="G260" s="34">
        <f>IFERROR(VLOOKUP($A260,'2.0 Input│Historic Capex'!$A$13:$K$955,COLUMN(G260),FALSE),0)</f>
        <v>0</v>
      </c>
      <c r="H260" s="34">
        <f>IFERROR(VLOOKUP($A260,'2.0 Input│Historic Capex'!$A$13:$K$955,COLUMN(H260),FALSE),0)</f>
        <v>0</v>
      </c>
      <c r="I260" s="34">
        <f>IFERROR(VLOOKUP($A260,'2.0 Input│Historic Capex'!$A$13:$K$955,COLUMN(I260),FALSE),0)</f>
        <v>0</v>
      </c>
      <c r="J260" s="34">
        <f>IFERROR(VLOOKUP($A260,'2.0 Input│Historic Capex'!$A$13:$K$955,COLUMN(J260),FALSE),0)</f>
        <v>0</v>
      </c>
      <c r="K260" s="34">
        <f>IFERROR(VLOOKUP($A260,'2.0 Input│Historic Capex'!$A$13:$K$955,COLUMN(K260),FALSE),0)</f>
        <v>0</v>
      </c>
      <c r="L260" s="34">
        <f t="shared" si="6"/>
        <v>0</v>
      </c>
    </row>
    <row r="261" spans="1:14">
      <c r="A261" s="34">
        <f>'2.0 Input│Historic Capex'!A256</f>
        <v>0</v>
      </c>
      <c r="B261" s="23">
        <f>'2.0 Input│Historic Capex'!B256</f>
        <v>0</v>
      </c>
      <c r="C261" s="8">
        <f>'2.0 Input│Historic Capex'!C256</f>
        <v>0</v>
      </c>
      <c r="D261" s="8">
        <f>'2.0 Input│Historic Capex'!D256</f>
        <v>0</v>
      </c>
      <c r="E261" s="62"/>
      <c r="F261" s="62"/>
      <c r="G261" s="34">
        <f>IFERROR(VLOOKUP($A261,'2.0 Input│Historic Capex'!$A$13:$K$955,COLUMN(G261),FALSE),0)</f>
        <v>0</v>
      </c>
      <c r="H261" s="34">
        <f>IFERROR(VLOOKUP($A261,'2.0 Input│Historic Capex'!$A$13:$K$955,COLUMN(H261),FALSE),0)</f>
        <v>0</v>
      </c>
      <c r="I261" s="34">
        <f>IFERROR(VLOOKUP($A261,'2.0 Input│Historic Capex'!$A$13:$K$955,COLUMN(I261),FALSE),0)</f>
        <v>0</v>
      </c>
      <c r="J261" s="34">
        <f>IFERROR(VLOOKUP($A261,'2.0 Input│Historic Capex'!$A$13:$K$955,COLUMN(J261),FALSE),0)</f>
        <v>0</v>
      </c>
      <c r="K261" s="34">
        <f>IFERROR(VLOOKUP($A261,'2.0 Input│Historic Capex'!$A$13:$K$955,COLUMN(K261),FALSE),0)</f>
        <v>0</v>
      </c>
      <c r="L261" s="34">
        <f t="shared" si="6"/>
        <v>0</v>
      </c>
    </row>
    <row r="262" spans="1:14">
      <c r="A262" s="34">
        <f>'2.0 Input│Historic Capex'!A257</f>
        <v>0</v>
      </c>
      <c r="B262" s="23">
        <f>'2.0 Input│Historic Capex'!B257</f>
        <v>0</v>
      </c>
      <c r="C262" s="8">
        <f>'2.0 Input│Historic Capex'!C257</f>
        <v>0</v>
      </c>
      <c r="D262" s="8">
        <f>'2.0 Input│Historic Capex'!D257</f>
        <v>0</v>
      </c>
      <c r="E262" s="62"/>
      <c r="F262" s="62"/>
      <c r="G262" s="34">
        <f>IFERROR(VLOOKUP($A262,'2.0 Input│Historic Capex'!$A$13:$K$955,COLUMN(G262),FALSE),0)</f>
        <v>0</v>
      </c>
      <c r="H262" s="34">
        <f>IFERROR(VLOOKUP($A262,'2.0 Input│Historic Capex'!$A$13:$K$955,COLUMN(H262),FALSE),0)</f>
        <v>0</v>
      </c>
      <c r="I262" s="34">
        <f>IFERROR(VLOOKUP($A262,'2.0 Input│Historic Capex'!$A$13:$K$955,COLUMN(I262),FALSE),0)</f>
        <v>0</v>
      </c>
      <c r="J262" s="34">
        <f>IFERROR(VLOOKUP($A262,'2.0 Input│Historic Capex'!$A$13:$K$955,COLUMN(J262),FALSE),0)</f>
        <v>0</v>
      </c>
      <c r="K262" s="34">
        <f>IFERROR(VLOOKUP($A262,'2.0 Input│Historic Capex'!$A$13:$K$955,COLUMN(K262),FALSE),0)</f>
        <v>0</v>
      </c>
      <c r="L262" s="34">
        <f t="shared" si="6"/>
        <v>0</v>
      </c>
    </row>
    <row r="263" spans="1:14">
      <c r="A263" s="34">
        <f>'2.0 Input│Historic Capex'!A258</f>
        <v>0</v>
      </c>
      <c r="B263" s="23">
        <f>'2.0 Input│Historic Capex'!B258</f>
        <v>0</v>
      </c>
      <c r="C263" s="8">
        <f>'2.0 Input│Historic Capex'!C258</f>
        <v>0</v>
      </c>
      <c r="D263" s="8">
        <f>'2.0 Input│Historic Capex'!D258</f>
        <v>0</v>
      </c>
      <c r="E263" s="62"/>
      <c r="F263" s="62"/>
      <c r="G263" s="34">
        <f>IFERROR(VLOOKUP($A263,'2.0 Input│Historic Capex'!$A$13:$K$955,COLUMN(G263),FALSE),0)</f>
        <v>0</v>
      </c>
      <c r="H263" s="34">
        <f>IFERROR(VLOOKUP($A263,'2.0 Input│Historic Capex'!$A$13:$K$955,COLUMN(H263),FALSE),0)</f>
        <v>0</v>
      </c>
      <c r="I263" s="34">
        <f>IFERROR(VLOOKUP($A263,'2.0 Input│Historic Capex'!$A$13:$K$955,COLUMN(I263),FALSE),0)</f>
        <v>0</v>
      </c>
      <c r="J263" s="34">
        <f>IFERROR(VLOOKUP($A263,'2.0 Input│Historic Capex'!$A$13:$K$955,COLUMN(J263),FALSE),0)</f>
        <v>0</v>
      </c>
      <c r="K263" s="34">
        <f>IFERROR(VLOOKUP($A263,'2.0 Input│Historic Capex'!$A$13:$K$955,COLUMN(K263),FALSE),0)</f>
        <v>0</v>
      </c>
      <c r="L263" s="34">
        <f t="shared" si="6"/>
        <v>0</v>
      </c>
    </row>
    <row r="264" spans="1:14">
      <c r="A264" s="34">
        <f>'2.0 Input│Historic Capex'!A259</f>
        <v>0</v>
      </c>
      <c r="B264" s="23">
        <f>'2.0 Input│Historic Capex'!B259</f>
        <v>0</v>
      </c>
      <c r="C264" s="8">
        <f>'2.0 Input│Historic Capex'!C259</f>
        <v>0</v>
      </c>
      <c r="D264" s="8">
        <f>'2.0 Input│Historic Capex'!D259</f>
        <v>0</v>
      </c>
      <c r="E264" s="62"/>
      <c r="F264" s="62"/>
      <c r="G264" s="34">
        <f>IFERROR(VLOOKUP($A264,'2.0 Input│Historic Capex'!$A$13:$K$955,COLUMN(G264),FALSE),0)</f>
        <v>0</v>
      </c>
      <c r="H264" s="34">
        <f>IFERROR(VLOOKUP($A264,'2.0 Input│Historic Capex'!$A$13:$K$955,COLUMN(H264),FALSE),0)</f>
        <v>0</v>
      </c>
      <c r="I264" s="34">
        <f>IFERROR(VLOOKUP($A264,'2.0 Input│Historic Capex'!$A$13:$K$955,COLUMN(I264),FALSE),0)</f>
        <v>0</v>
      </c>
      <c r="J264" s="34">
        <f>IFERROR(VLOOKUP($A264,'2.0 Input│Historic Capex'!$A$13:$K$955,COLUMN(J264),FALSE),0)</f>
        <v>0</v>
      </c>
      <c r="K264" s="34">
        <f>IFERROR(VLOOKUP($A264,'2.0 Input│Historic Capex'!$A$13:$K$955,COLUMN(K264),FALSE),0)</f>
        <v>0</v>
      </c>
      <c r="L264" s="34">
        <f t="shared" si="6"/>
        <v>0</v>
      </c>
    </row>
    <row r="265" spans="1:14">
      <c r="A265" s="34">
        <f>'2.0 Input│Historic Capex'!A260</f>
        <v>0</v>
      </c>
      <c r="B265" s="23">
        <f>'2.0 Input│Historic Capex'!B260</f>
        <v>0</v>
      </c>
      <c r="C265" s="8">
        <f>'2.0 Input│Historic Capex'!C260</f>
        <v>0</v>
      </c>
      <c r="D265" s="8">
        <f>'2.0 Input│Historic Capex'!D260</f>
        <v>0</v>
      </c>
      <c r="E265" s="62"/>
      <c r="F265" s="62"/>
      <c r="G265" s="34">
        <f>IFERROR(VLOOKUP($A265,'2.0 Input│Historic Capex'!$A$13:$K$955,COLUMN(G265),FALSE),0)</f>
        <v>0</v>
      </c>
      <c r="H265" s="34">
        <f>IFERROR(VLOOKUP($A265,'2.0 Input│Historic Capex'!$A$13:$K$955,COLUMN(H265),FALSE),0)</f>
        <v>0</v>
      </c>
      <c r="I265" s="34">
        <f>IFERROR(VLOOKUP($A265,'2.0 Input│Historic Capex'!$A$13:$K$955,COLUMN(I265),FALSE),0)</f>
        <v>0</v>
      </c>
      <c r="J265" s="34">
        <f>IFERROR(VLOOKUP($A265,'2.0 Input│Historic Capex'!$A$13:$K$955,COLUMN(J265),FALSE),0)</f>
        <v>0</v>
      </c>
      <c r="K265" s="34">
        <f>IFERROR(VLOOKUP($A265,'2.0 Input│Historic Capex'!$A$13:$K$955,COLUMN(K265),FALSE),0)</f>
        <v>0</v>
      </c>
      <c r="L265" s="34">
        <f t="shared" si="6"/>
        <v>0</v>
      </c>
    </row>
    <row r="266" spans="1:14">
      <c r="A266" s="34">
        <f>'2.0 Input│Historic Capex'!A261</f>
        <v>0</v>
      </c>
      <c r="B266" s="23">
        <f>'2.0 Input│Historic Capex'!B261</f>
        <v>0</v>
      </c>
      <c r="C266" s="8">
        <f>'2.0 Input│Historic Capex'!C261</f>
        <v>0</v>
      </c>
      <c r="D266" s="8">
        <f>'2.0 Input│Historic Capex'!D261</f>
        <v>0</v>
      </c>
      <c r="E266" s="62"/>
      <c r="F266" s="62"/>
      <c r="G266" s="34">
        <f>IFERROR(VLOOKUP($A266,'2.0 Input│Historic Capex'!$A$13:$K$955,COLUMN(G266),FALSE),0)</f>
        <v>0</v>
      </c>
      <c r="H266" s="34">
        <f>IFERROR(VLOOKUP($A266,'2.0 Input│Historic Capex'!$A$13:$K$955,COLUMN(H266),FALSE),0)</f>
        <v>0</v>
      </c>
      <c r="I266" s="34">
        <f>IFERROR(VLOOKUP($A266,'2.0 Input│Historic Capex'!$A$13:$K$955,COLUMN(I266),FALSE),0)</f>
        <v>0</v>
      </c>
      <c r="J266" s="34">
        <f>IFERROR(VLOOKUP($A266,'2.0 Input│Historic Capex'!$A$13:$K$955,COLUMN(J266),FALSE),0)</f>
        <v>0</v>
      </c>
      <c r="K266" s="34">
        <f>IFERROR(VLOOKUP($A266,'2.0 Input│Historic Capex'!$A$13:$K$955,COLUMN(K266),FALSE),0)</f>
        <v>0</v>
      </c>
      <c r="L266" s="34">
        <f t="shared" si="6"/>
        <v>0</v>
      </c>
    </row>
    <row r="267" spans="1:14">
      <c r="N267" s="48"/>
    </row>
    <row r="268" spans="1:14">
      <c r="N268" s="48"/>
    </row>
  </sheetData>
  <autoFilter ref="A12:L266"/>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EAFA8"/>
  </sheetPr>
  <dimension ref="A1:R274"/>
  <sheetViews>
    <sheetView topLeftCell="A127" zoomScale="55" zoomScaleNormal="55" workbookViewId="0">
      <selection activeCell="C101" sqref="C101"/>
    </sheetView>
  </sheetViews>
  <sheetFormatPr defaultRowHeight="18"/>
  <cols>
    <col min="1" max="1" width="5.81640625" style="62" customWidth="1"/>
    <col min="2" max="2" width="50" style="62" customWidth="1"/>
    <col min="3" max="3" width="12.54296875" style="62" bestFit="1" customWidth="1"/>
    <col min="4" max="4" width="21.08984375" style="62" bestFit="1" customWidth="1"/>
    <col min="5" max="5" width="11.6328125" style="62" customWidth="1"/>
    <col min="6" max="6" width="23.81640625" style="62" customWidth="1"/>
    <col min="7" max="7" width="14.36328125" style="62" customWidth="1"/>
    <col min="8" max="9" width="13.36328125" style="62" customWidth="1"/>
    <col min="10" max="10" width="11.81640625" style="62" customWidth="1"/>
    <col min="11" max="11" width="11.81640625" style="62" bestFit="1" customWidth="1"/>
    <col min="12" max="12" width="11.81640625" style="62" customWidth="1"/>
    <col min="13" max="14" width="13.36328125" style="62" bestFit="1" customWidth="1"/>
    <col min="15" max="15" width="11.81640625" style="62" bestFit="1" customWidth="1"/>
    <col min="16" max="17" width="10.81640625" style="62" bestFit="1" customWidth="1"/>
    <col min="18" max="16384" width="8.7265625" style="62"/>
  </cols>
  <sheetData>
    <row r="1" spans="1:18" s="2" customFormat="1" ht="13.5">
      <c r="I1" s="3"/>
    </row>
    <row r="2" spans="1:18" s="2" customFormat="1" ht="13.5">
      <c r="I2" s="3"/>
    </row>
    <row r="3" spans="1:18" s="2" customFormat="1" ht="13.5">
      <c r="I3" s="3"/>
    </row>
    <row r="4" spans="1:18" s="2" customFormat="1" ht="13.5">
      <c r="I4" s="3"/>
    </row>
    <row r="5" spans="1:18" s="2" customFormat="1" ht="13.5">
      <c r="I5" s="3"/>
    </row>
    <row r="6" spans="1:18" s="2" customFormat="1" ht="13.5">
      <c r="I6" s="3"/>
    </row>
    <row r="7" spans="1:18" s="2" customFormat="1" ht="13.5">
      <c r="I7" s="3"/>
    </row>
    <row r="8" spans="1:18" s="2" customFormat="1" ht="13.5">
      <c r="I8" s="3"/>
    </row>
    <row r="9" spans="1:18" s="2" customFormat="1" ht="14.25">
      <c r="G9" s="17" t="b">
        <f>SUM(G13:G1000)=SUM('2.0 Input│Historic Capex'!G13:G218)</f>
        <v>0</v>
      </c>
      <c r="H9" s="17" t="b">
        <f>SUM(H13:H1000)=SUM('2.0 Input│Historic Capex'!H13:H218)</f>
        <v>0</v>
      </c>
      <c r="I9" s="17" t="b">
        <f>SUM(I13:I1000)=SUM('2.0 Input│Historic Capex'!I13:I218)</f>
        <v>0</v>
      </c>
      <c r="J9" s="17" t="b">
        <f>SUM(J13:J1000)=SUM('2.0 Input│Historic Capex'!J13:J218)</f>
        <v>0</v>
      </c>
      <c r="K9" s="17" t="b">
        <f>SUM(K13:K1000)=SUM('2.0 Input│Historic Capex'!K13:K218)</f>
        <v>0</v>
      </c>
      <c r="L9" s="17"/>
      <c r="M9" s="17" t="s">
        <v>9</v>
      </c>
    </row>
    <row r="10" spans="1:18">
      <c r="K10" s="48"/>
      <c r="L10" s="48"/>
      <c r="N10" s="2"/>
      <c r="O10" s="2"/>
      <c r="P10" s="2"/>
      <c r="Q10" s="2"/>
      <c r="R10" s="2"/>
    </row>
    <row r="11" spans="1:18" ht="20.25">
      <c r="B11" s="5" t="str">
        <f ca="1">RIGHT(CELL("filename",B1),LEN(CELL("filename",B1))-FIND("]",CELL("filename",B1)))</f>
        <v>4.2 Calc│Hist Com ($nom)</v>
      </c>
      <c r="N11" s="2"/>
      <c r="O11" s="2"/>
      <c r="P11" s="2"/>
      <c r="Q11" s="2"/>
      <c r="R11" s="2"/>
    </row>
    <row r="12" spans="1:18" ht="20.25">
      <c r="A12" s="6" t="s">
        <v>3</v>
      </c>
      <c r="B12" s="6" t="s">
        <v>0</v>
      </c>
      <c r="C12" s="6" t="s">
        <v>49</v>
      </c>
      <c r="D12" s="6" t="s">
        <v>4</v>
      </c>
      <c r="E12" s="6" t="s">
        <v>247</v>
      </c>
      <c r="F12" s="6"/>
      <c r="G12" s="113">
        <v>2013</v>
      </c>
      <c r="H12" s="113">
        <v>2014</v>
      </c>
      <c r="I12" s="113">
        <v>2015</v>
      </c>
      <c r="J12" s="113">
        <v>2016</v>
      </c>
      <c r="K12" s="113">
        <v>2017</v>
      </c>
      <c r="L12" s="113">
        <v>2018</v>
      </c>
      <c r="M12" s="6" t="s">
        <v>250</v>
      </c>
      <c r="N12" s="2"/>
      <c r="O12" s="2"/>
      <c r="P12" s="2"/>
      <c r="Q12" s="2"/>
      <c r="R12" s="2"/>
    </row>
    <row r="13" spans="1:18">
      <c r="A13" s="34">
        <f>'2.0 Input│Historic Capex'!A13</f>
        <v>1</v>
      </c>
      <c r="B13" s="23" t="str">
        <f>'2.0 Input│Historic Capex'!B13</f>
        <v>Stonehaven CS - now Winchelsea</v>
      </c>
      <c r="C13" s="8" t="str">
        <f>'2.0 Input│Historic Capex'!C13</f>
        <v>Compressors</v>
      </c>
      <c r="D13" s="8" t="str">
        <f>'2.0 Input│Historic Capex'!D13</f>
        <v>Augmentation</v>
      </c>
      <c r="E13" s="62">
        <v>2015</v>
      </c>
      <c r="G13" s="34">
        <f>IF($E13="Incurred",'4.1 Calc│Hist Act ($nom)'!G13,IF($E13=G$12,'4.1 Calc│Hist Act ($nom)'!$L13,0))</f>
        <v>0</v>
      </c>
      <c r="H13" s="34">
        <f>IF($E13="Incurred",'4.1 Calc│Hist Act ($nom)'!H13,IF($E13=H$12,'4.1 Calc│Hist Act ($nom)'!$L13,0))</f>
        <v>0</v>
      </c>
      <c r="I13" s="34">
        <f>IF($E13="Incurred",'4.1 Calc│Hist Act ($nom)'!I13,IF($E13=I$12,'4.1 Calc│Hist Act ($nom)'!$L13,0))</f>
        <v>37234354.600000001</v>
      </c>
      <c r="J13" s="34">
        <f>IF($E13="Incurred",'4.1 Calc│Hist Act ($nom)'!J13,IF($E13=J$12,'4.1 Calc│Hist Act ($nom)'!$L13,0))</f>
        <v>0</v>
      </c>
      <c r="K13" s="34">
        <f>IF($E13="Incurred",'4.1 Calc│Hist Act ($nom)'!K13,IF($E13=K$12,'4.1 Calc│Hist Act ($nom)'!$L13,0))</f>
        <v>0</v>
      </c>
      <c r="L13" s="34">
        <f>IF($E13=L$12,'4.1 Calc│Hist Act ($nom)'!$L13,0)</f>
        <v>0</v>
      </c>
      <c r="M13" s="34">
        <f>SUM(G13:K13)</f>
        <v>37234354.600000001</v>
      </c>
      <c r="N13" s="2"/>
      <c r="O13" s="2"/>
      <c r="P13" s="2"/>
      <c r="Q13" s="2"/>
      <c r="R13" s="2"/>
    </row>
    <row r="14" spans="1:18">
      <c r="A14" s="34">
        <f>'2.0 Input│Historic Capex'!A14</f>
        <v>2</v>
      </c>
      <c r="B14" s="23" t="str">
        <f>'2.0 Input│Historic Capex'!B14</f>
        <v>Warragul Looping</v>
      </c>
      <c r="C14" s="8" t="str">
        <f>'2.0 Input│Historic Capex'!C14</f>
        <v>Pipelines</v>
      </c>
      <c r="D14" s="8" t="str">
        <f>'2.0 Input│Historic Capex'!D14</f>
        <v>Augmentation</v>
      </c>
      <c r="E14" s="62" t="s">
        <v>248</v>
      </c>
      <c r="G14" s="34">
        <f>IF($E14="Incurred",'4.1 Calc│Hist Act ($nom)'!G14,IF($E14=G$12,'4.1 Calc│Hist Act ($nom)'!$L14,0))</f>
        <v>0</v>
      </c>
      <c r="H14" s="34">
        <f>IF($E14="Incurred",'4.1 Calc│Hist Act ($nom)'!H14,IF($E14=H$12,'4.1 Calc│Hist Act ($nom)'!$L14,0))</f>
        <v>0</v>
      </c>
      <c r="I14" s="34">
        <f>IF($E14="Incurred",'4.1 Calc│Hist Act ($nom)'!I14,IF($E14=I$12,'4.1 Calc│Hist Act ($nom)'!$L14,0))</f>
        <v>0</v>
      </c>
      <c r="J14" s="34">
        <f>IF($E14="Incurred",'4.1 Calc│Hist Act ($nom)'!J14,IF($E14=J$12,'4.1 Calc│Hist Act ($nom)'!$L14,0))</f>
        <v>0</v>
      </c>
      <c r="K14" s="34">
        <f>IF($E14="Incurred",'4.1 Calc│Hist Act ($nom)'!K14,IF($E14=K$12,'4.1 Calc│Hist Act ($nom)'!$L14,0))</f>
        <v>0</v>
      </c>
      <c r="L14" s="34">
        <f>IF($E14=L$12,'4.1 Calc│Hist Act ($nom)'!$L14,0)</f>
        <v>0</v>
      </c>
      <c r="M14" s="34">
        <f t="shared" ref="M14:M77" si="0">SUM(G14:K14)</f>
        <v>0</v>
      </c>
      <c r="N14" s="2"/>
      <c r="O14" s="2"/>
      <c r="P14" s="2"/>
      <c r="Q14" s="2"/>
      <c r="R14" s="2"/>
    </row>
    <row r="15" spans="1:18">
      <c r="A15" s="34">
        <f>'2.0 Input│Historic Capex'!A15</f>
        <v>3</v>
      </c>
      <c r="B15" s="23" t="str">
        <f>'2.0 Input│Historic Capex'!B15</f>
        <v>Anglesea Pipeline Extension</v>
      </c>
      <c r="C15" s="8" t="str">
        <f>'2.0 Input│Historic Capex'!C15</f>
        <v>Pipelines</v>
      </c>
      <c r="D15" s="8" t="str">
        <f>'2.0 Input│Historic Capex'!D15</f>
        <v>Augmentation</v>
      </c>
      <c r="E15" s="62">
        <v>2018</v>
      </c>
      <c r="G15" s="34">
        <f>IF($E15="Incurred",'4.1 Calc│Hist Act ($nom)'!G15,IF($E15=G$12,'4.1 Calc│Hist Act ($nom)'!$L15,0))</f>
        <v>0</v>
      </c>
      <c r="H15" s="34">
        <f>IF($E15="Incurred",'4.1 Calc│Hist Act ($nom)'!H15,IF($E15=H$12,'4.1 Calc│Hist Act ($nom)'!$L15,0))</f>
        <v>0</v>
      </c>
      <c r="I15" s="34">
        <f>IF($E15="Incurred",'4.1 Calc│Hist Act ($nom)'!I15,IF($E15=I$12,'4.1 Calc│Hist Act ($nom)'!$L15,0))</f>
        <v>0</v>
      </c>
      <c r="J15" s="34">
        <f>IF($E15="Incurred",'4.1 Calc│Hist Act ($nom)'!J15,IF($E15=J$12,'4.1 Calc│Hist Act ($nom)'!$L15,0))</f>
        <v>0</v>
      </c>
      <c r="K15" s="34">
        <f>IF($E15="Incurred",'4.1 Calc│Hist Act ($nom)'!K15,IF($E15=K$12,'4.1 Calc│Hist Act ($nom)'!$L15,0))</f>
        <v>0</v>
      </c>
      <c r="L15" s="34">
        <f>IF($E15=L$12,'4.1 Calc│Hist Act ($nom)'!$L15,0)</f>
        <v>9267887.2827350423</v>
      </c>
      <c r="M15" s="34">
        <f t="shared" si="0"/>
        <v>0</v>
      </c>
      <c r="N15" s="2"/>
      <c r="O15" s="2"/>
      <c r="P15" s="2"/>
      <c r="Q15" s="2"/>
      <c r="R15" s="2"/>
    </row>
    <row r="16" spans="1:18">
      <c r="A16" s="34">
        <f>'2.0 Input│Historic Capex'!A16</f>
        <v>4</v>
      </c>
      <c r="B16" s="23" t="str">
        <f>'2.0 Input│Historic Capex'!B16</f>
        <v>Wollert CS A Unit reinstrumentation</v>
      </c>
      <c r="C16" s="8" t="str">
        <f>'2.0 Input│Historic Capex'!C16</f>
        <v>Compressors</v>
      </c>
      <c r="D16" s="8" t="str">
        <f>'2.0 Input│Historic Capex'!D16</f>
        <v>Replacement</v>
      </c>
      <c r="E16" s="62">
        <v>2017</v>
      </c>
      <c r="G16" s="34">
        <f>IF($E16="Incurred",'4.1 Calc│Hist Act ($nom)'!G16,IF($E16=G$12,'4.1 Calc│Hist Act ($nom)'!$L16,0))</f>
        <v>0</v>
      </c>
      <c r="H16" s="34">
        <f>IF($E16="Incurred",'4.1 Calc│Hist Act ($nom)'!H16,IF($E16=H$12,'4.1 Calc│Hist Act ($nom)'!$L16,0))</f>
        <v>0</v>
      </c>
      <c r="I16" s="34">
        <f>IF($E16="Incurred",'4.1 Calc│Hist Act ($nom)'!I16,IF($E16=I$12,'4.1 Calc│Hist Act ($nom)'!$L16,0))</f>
        <v>0</v>
      </c>
      <c r="J16" s="34">
        <f>IF($E16="Incurred",'4.1 Calc│Hist Act ($nom)'!J16,IF($E16=J$12,'4.1 Calc│Hist Act ($nom)'!$L16,0))</f>
        <v>0</v>
      </c>
      <c r="K16" s="34">
        <f>IF($E16="Incurred",'4.1 Calc│Hist Act ($nom)'!K16,IF($E16=K$12,'4.1 Calc│Hist Act ($nom)'!$L16,0))</f>
        <v>300000</v>
      </c>
      <c r="L16" s="34">
        <f>IF($E16=L$12,'4.1 Calc│Hist Act ($nom)'!$L16,0)</f>
        <v>0</v>
      </c>
      <c r="M16" s="34">
        <f t="shared" si="0"/>
        <v>300000</v>
      </c>
      <c r="N16" s="2"/>
      <c r="O16" s="2"/>
      <c r="P16" s="2"/>
      <c r="Q16" s="2"/>
      <c r="R16" s="2"/>
    </row>
    <row r="17" spans="1:18">
      <c r="A17" s="34">
        <f>'2.0 Input│Historic Capex'!A17</f>
        <v>5</v>
      </c>
      <c r="B17" s="23" t="str">
        <f>'2.0 Input│Historic Capex'!B17</f>
        <v>BCS Filter</v>
      </c>
      <c r="C17" s="8" t="str">
        <f>'2.0 Input│Historic Capex'!C17</f>
        <v>City Gates &amp; Field Regs</v>
      </c>
      <c r="D17" s="8" t="str">
        <f>'2.0 Input│Historic Capex'!D17</f>
        <v>Replacement</v>
      </c>
      <c r="E17" s="62" t="s">
        <v>248</v>
      </c>
      <c r="G17" s="34">
        <f>IF($E17="Incurred",'4.1 Calc│Hist Act ($nom)'!G17,IF($E17=G$12,'4.1 Calc│Hist Act ($nom)'!$L17,0))</f>
        <v>0</v>
      </c>
      <c r="H17" s="34">
        <f>IF($E17="Incurred",'4.1 Calc│Hist Act ($nom)'!H17,IF($E17=H$12,'4.1 Calc│Hist Act ($nom)'!$L17,0))</f>
        <v>0</v>
      </c>
      <c r="I17" s="34">
        <f>IF($E17="Incurred",'4.1 Calc│Hist Act ($nom)'!I17,IF($E17=I$12,'4.1 Calc│Hist Act ($nom)'!$L17,0))</f>
        <v>0</v>
      </c>
      <c r="J17" s="34">
        <f>IF($E17="Incurred",'4.1 Calc│Hist Act ($nom)'!J17,IF($E17=J$12,'4.1 Calc│Hist Act ($nom)'!$L17,0))</f>
        <v>0</v>
      </c>
      <c r="K17" s="34">
        <f>IF($E17="Incurred",'4.1 Calc│Hist Act ($nom)'!K17,IF($E17=K$12,'4.1 Calc│Hist Act ($nom)'!$L17,0))</f>
        <v>0</v>
      </c>
      <c r="L17" s="34">
        <f>IF($E17=L$12,'4.1 Calc│Hist Act ($nom)'!$L17,0)</f>
        <v>0</v>
      </c>
      <c r="M17" s="34">
        <f t="shared" si="0"/>
        <v>0</v>
      </c>
      <c r="N17" s="2"/>
      <c r="O17" s="2"/>
      <c r="P17" s="2"/>
      <c r="Q17" s="2"/>
      <c r="R17" s="2"/>
    </row>
    <row r="18" spans="1:18">
      <c r="A18" s="34">
        <f>'2.0 Input│Historic Capex'!A18</f>
        <v>6</v>
      </c>
      <c r="B18" s="23" t="str">
        <f>'2.0 Input│Historic Capex'!B18</f>
        <v xml:space="preserve">Iona CS - Inlet Pressure Reduction </v>
      </c>
      <c r="C18" s="8" t="str">
        <f>'2.0 Input│Historic Capex'!C18</f>
        <v>Compressors</v>
      </c>
      <c r="D18" s="8" t="str">
        <f>'2.0 Input│Historic Capex'!D18</f>
        <v>Replacement</v>
      </c>
      <c r="E18" s="62" t="s">
        <v>248</v>
      </c>
      <c r="G18" s="34">
        <f>IF($E18="Incurred",'4.1 Calc│Hist Act ($nom)'!G18,IF($E18=G$12,'4.1 Calc│Hist Act ($nom)'!$L18,0))</f>
        <v>104428.1</v>
      </c>
      <c r="H18" s="34">
        <f>IF($E18="Incurred",'4.1 Calc│Hist Act ($nom)'!H18,IF($E18=H$12,'4.1 Calc│Hist Act ($nom)'!$L18,0))</f>
        <v>9056</v>
      </c>
      <c r="I18" s="34">
        <f>IF($E18="Incurred",'4.1 Calc│Hist Act ($nom)'!I18,IF($E18=I$12,'4.1 Calc│Hist Act ($nom)'!$L18,0))</f>
        <v>0</v>
      </c>
      <c r="J18" s="34">
        <f>IF($E18="Incurred",'4.1 Calc│Hist Act ($nom)'!J18,IF($E18=J$12,'4.1 Calc│Hist Act ($nom)'!$L18,0))</f>
        <v>0</v>
      </c>
      <c r="K18" s="34">
        <f>IF($E18="Incurred",'4.1 Calc│Hist Act ($nom)'!K18,IF($E18=K$12,'4.1 Calc│Hist Act ($nom)'!$L18,0))</f>
        <v>0</v>
      </c>
      <c r="L18" s="34">
        <f>IF($E18=L$12,'4.1 Calc│Hist Act ($nom)'!$L18,0)</f>
        <v>0</v>
      </c>
      <c r="M18" s="34">
        <f t="shared" si="0"/>
        <v>113484.1</v>
      </c>
      <c r="N18" s="2"/>
      <c r="O18" s="2"/>
      <c r="P18" s="2"/>
      <c r="Q18" s="2"/>
      <c r="R18" s="2"/>
    </row>
    <row r="19" spans="1:18">
      <c r="A19" s="34">
        <f>'2.0 Input│Historic Capex'!A19</f>
        <v>7</v>
      </c>
      <c r="B19" s="23" t="str">
        <f>'2.0 Input│Historic Capex'!B19</f>
        <v>Iona CS Control system replacement</v>
      </c>
      <c r="C19" s="8" t="str">
        <f>'2.0 Input│Historic Capex'!C19</f>
        <v>Compressors</v>
      </c>
      <c r="D19" s="8" t="str">
        <f>'2.0 Input│Historic Capex'!D19</f>
        <v>Replacement</v>
      </c>
      <c r="E19" s="62" t="s">
        <v>248</v>
      </c>
      <c r="G19" s="34">
        <f>IF($E19="Incurred",'4.1 Calc│Hist Act ($nom)'!G19,IF($E19=G$12,'4.1 Calc│Hist Act ($nom)'!$L19,0))</f>
        <v>0</v>
      </c>
      <c r="H19" s="34">
        <f>IF($E19="Incurred",'4.1 Calc│Hist Act ($nom)'!H19,IF($E19=H$12,'4.1 Calc│Hist Act ($nom)'!$L19,0))</f>
        <v>0</v>
      </c>
      <c r="I19" s="34">
        <f>IF($E19="Incurred",'4.1 Calc│Hist Act ($nom)'!I19,IF($E19=I$12,'4.1 Calc│Hist Act ($nom)'!$L19,0))</f>
        <v>0</v>
      </c>
      <c r="J19" s="34">
        <f>IF($E19="Incurred",'4.1 Calc│Hist Act ($nom)'!J19,IF($E19=J$12,'4.1 Calc│Hist Act ($nom)'!$L19,0))</f>
        <v>0</v>
      </c>
      <c r="K19" s="34">
        <f>IF($E19="Incurred",'4.1 Calc│Hist Act ($nom)'!K19,IF($E19=K$12,'4.1 Calc│Hist Act ($nom)'!$L19,0))</f>
        <v>0</v>
      </c>
      <c r="L19" s="34">
        <f>IF($E19=L$12,'4.1 Calc│Hist Act ($nom)'!$L19,0)</f>
        <v>0</v>
      </c>
      <c r="M19" s="34">
        <f t="shared" si="0"/>
        <v>0</v>
      </c>
      <c r="N19" s="2"/>
      <c r="O19" s="2"/>
      <c r="P19" s="2"/>
      <c r="Q19" s="2"/>
      <c r="R19" s="2"/>
    </row>
    <row r="20" spans="1:18">
      <c r="A20" s="34">
        <f>'2.0 Input│Historic Capex'!A20</f>
        <v>8</v>
      </c>
      <c r="B20" s="23" t="str">
        <f>'2.0 Input│Historic Capex'!B20</f>
        <v>SCS Cooler Upgrade</v>
      </c>
      <c r="C20" s="8" t="str">
        <f>'2.0 Input│Historic Capex'!C20</f>
        <v>Compressors</v>
      </c>
      <c r="D20" s="8" t="str">
        <f>'2.0 Input│Historic Capex'!D20</f>
        <v>Replacement</v>
      </c>
      <c r="E20" s="62" t="s">
        <v>248</v>
      </c>
      <c r="G20" s="34">
        <f>IF($E20="Incurred",'4.1 Calc│Hist Act ($nom)'!G20,IF($E20=G$12,'4.1 Calc│Hist Act ($nom)'!$L20,0))</f>
        <v>0</v>
      </c>
      <c r="H20" s="34">
        <f>IF($E20="Incurred",'4.1 Calc│Hist Act ($nom)'!H20,IF($E20=H$12,'4.1 Calc│Hist Act ($nom)'!$L20,0))</f>
        <v>0</v>
      </c>
      <c r="I20" s="34">
        <f>IF($E20="Incurred",'4.1 Calc│Hist Act ($nom)'!I20,IF($E20=I$12,'4.1 Calc│Hist Act ($nom)'!$L20,0))</f>
        <v>0</v>
      </c>
      <c r="J20" s="34">
        <f>IF($E20="Incurred",'4.1 Calc│Hist Act ($nom)'!J20,IF($E20=J$12,'4.1 Calc│Hist Act ($nom)'!$L20,0))</f>
        <v>0</v>
      </c>
      <c r="K20" s="34">
        <f>IF($E20="Incurred",'4.1 Calc│Hist Act ($nom)'!K20,IF($E20=K$12,'4.1 Calc│Hist Act ($nom)'!$L20,0))</f>
        <v>0</v>
      </c>
      <c r="L20" s="34">
        <f>IF($E20=L$12,'4.1 Calc│Hist Act ($nom)'!$L20,0)</f>
        <v>0</v>
      </c>
      <c r="M20" s="34">
        <f t="shared" si="0"/>
        <v>0</v>
      </c>
      <c r="N20" s="2"/>
      <c r="O20" s="2"/>
      <c r="P20" s="2"/>
      <c r="Q20" s="2"/>
      <c r="R20" s="2"/>
    </row>
    <row r="21" spans="1:18">
      <c r="A21" s="34">
        <f>'2.0 Input│Historic Capex'!A21</f>
        <v>9</v>
      </c>
      <c r="B21" s="23" t="str">
        <f>'2.0 Input│Historic Capex'!B21</f>
        <v>BCS Emergency Lighting</v>
      </c>
      <c r="C21" s="8" t="str">
        <f>'2.0 Input│Historic Capex'!C21</f>
        <v>Other</v>
      </c>
      <c r="D21" s="8" t="str">
        <f>'2.0 Input│Historic Capex'!D21</f>
        <v>Replacement</v>
      </c>
      <c r="E21" s="62">
        <v>2013</v>
      </c>
      <c r="G21" s="34">
        <f>IF($E21="Incurred",'4.1 Calc│Hist Act ($nom)'!G21,IF($E21=G$12,'4.1 Calc│Hist Act ($nom)'!$L21,0))</f>
        <v>61810.95</v>
      </c>
      <c r="H21" s="34">
        <f>IF($E21="Incurred",'4.1 Calc│Hist Act ($nom)'!H21,IF($E21=H$12,'4.1 Calc│Hist Act ($nom)'!$L21,0))</f>
        <v>0</v>
      </c>
      <c r="I21" s="34">
        <f>IF($E21="Incurred",'4.1 Calc│Hist Act ($nom)'!I21,IF($E21=I$12,'4.1 Calc│Hist Act ($nom)'!$L21,0))</f>
        <v>0</v>
      </c>
      <c r="J21" s="34">
        <f>IF($E21="Incurred",'4.1 Calc│Hist Act ($nom)'!J21,IF($E21=J$12,'4.1 Calc│Hist Act ($nom)'!$L21,0))</f>
        <v>0</v>
      </c>
      <c r="K21" s="34">
        <f>IF($E21="Incurred",'4.1 Calc│Hist Act ($nom)'!K21,IF($E21=K$12,'4.1 Calc│Hist Act ($nom)'!$L21,0))</f>
        <v>0</v>
      </c>
      <c r="L21" s="34">
        <f>IF($E21=L$12,'4.1 Calc│Hist Act ($nom)'!$L21,0)</f>
        <v>0</v>
      </c>
      <c r="M21" s="34">
        <f t="shared" si="0"/>
        <v>61810.95</v>
      </c>
      <c r="N21" s="2"/>
      <c r="O21" s="2"/>
      <c r="P21" s="2"/>
      <c r="Q21" s="2"/>
      <c r="R21" s="2"/>
    </row>
    <row r="22" spans="1:18">
      <c r="A22" s="34">
        <f>'2.0 Input│Historic Capex'!A22</f>
        <v>10</v>
      </c>
      <c r="B22" s="23" t="str">
        <f>'2.0 Input│Historic Capex'!B22</f>
        <v>GCS Emergency Lighting Upgrade</v>
      </c>
      <c r="C22" s="8" t="str">
        <f>'2.0 Input│Historic Capex'!C22</f>
        <v>Other</v>
      </c>
      <c r="D22" s="8" t="str">
        <f>'2.0 Input│Historic Capex'!D22</f>
        <v>Replacement</v>
      </c>
      <c r="E22" s="62">
        <v>2013</v>
      </c>
      <c r="G22" s="34">
        <f>IF($E22="Incurred",'4.1 Calc│Hist Act ($nom)'!G22,IF($E22=G$12,'4.1 Calc│Hist Act ($nom)'!$L22,0))</f>
        <v>879.8</v>
      </c>
      <c r="H22" s="34">
        <f>IF($E22="Incurred",'4.1 Calc│Hist Act ($nom)'!H22,IF($E22=H$12,'4.1 Calc│Hist Act ($nom)'!$L22,0))</f>
        <v>0</v>
      </c>
      <c r="I22" s="34">
        <f>IF($E22="Incurred",'4.1 Calc│Hist Act ($nom)'!I22,IF($E22=I$12,'4.1 Calc│Hist Act ($nom)'!$L22,0))</f>
        <v>0</v>
      </c>
      <c r="J22" s="34">
        <f>IF($E22="Incurred",'4.1 Calc│Hist Act ($nom)'!J22,IF($E22=J$12,'4.1 Calc│Hist Act ($nom)'!$L22,0))</f>
        <v>0</v>
      </c>
      <c r="K22" s="34">
        <f>IF($E22="Incurred",'4.1 Calc│Hist Act ($nom)'!K22,IF($E22=K$12,'4.1 Calc│Hist Act ($nom)'!$L22,0))</f>
        <v>0</v>
      </c>
      <c r="L22" s="34">
        <f>IF($E22=L$12,'4.1 Calc│Hist Act ($nom)'!$L22,0)</f>
        <v>0</v>
      </c>
      <c r="M22" s="34">
        <f t="shared" si="0"/>
        <v>879.8</v>
      </c>
      <c r="N22" s="2"/>
      <c r="O22" s="2"/>
      <c r="P22" s="2"/>
      <c r="Q22" s="2"/>
      <c r="R22" s="2"/>
    </row>
    <row r="23" spans="1:18">
      <c r="A23" s="34">
        <f>'2.0 Input│Historic Capex'!A23</f>
        <v>11</v>
      </c>
      <c r="B23" s="23" t="str">
        <f>'2.0 Input│Historic Capex'!B23</f>
        <v>Wollert CS Emergency Lighting</v>
      </c>
      <c r="C23" s="8" t="str">
        <f>'2.0 Input│Historic Capex'!C23</f>
        <v>Other</v>
      </c>
      <c r="D23" s="8" t="str">
        <f>'2.0 Input│Historic Capex'!D23</f>
        <v>Replacement</v>
      </c>
      <c r="E23" s="62">
        <v>2014</v>
      </c>
      <c r="G23" s="34">
        <f>IF($E23="Incurred",'4.1 Calc│Hist Act ($nom)'!G23,IF($E23=G$12,'4.1 Calc│Hist Act ($nom)'!$L23,0))</f>
        <v>0</v>
      </c>
      <c r="H23" s="34">
        <f>IF($E23="Incurred",'4.1 Calc│Hist Act ($nom)'!H23,IF($E23=H$12,'4.1 Calc│Hist Act ($nom)'!$L23,0))</f>
        <v>111330.8</v>
      </c>
      <c r="I23" s="34">
        <f>IF($E23="Incurred",'4.1 Calc│Hist Act ($nom)'!I23,IF($E23=I$12,'4.1 Calc│Hist Act ($nom)'!$L23,0))</f>
        <v>0</v>
      </c>
      <c r="J23" s="34">
        <f>IF($E23="Incurred",'4.1 Calc│Hist Act ($nom)'!J23,IF($E23=J$12,'4.1 Calc│Hist Act ($nom)'!$L23,0))</f>
        <v>0</v>
      </c>
      <c r="K23" s="34">
        <f>IF($E23="Incurred",'4.1 Calc│Hist Act ($nom)'!K23,IF($E23=K$12,'4.1 Calc│Hist Act ($nom)'!$L23,0))</f>
        <v>0</v>
      </c>
      <c r="L23" s="34">
        <f>IF($E23=L$12,'4.1 Calc│Hist Act ($nom)'!$L23,0)</f>
        <v>0</v>
      </c>
      <c r="M23" s="34">
        <f t="shared" si="0"/>
        <v>111330.8</v>
      </c>
      <c r="N23" s="2"/>
      <c r="O23" s="2"/>
      <c r="P23" s="2"/>
      <c r="Q23" s="2"/>
      <c r="R23" s="2"/>
    </row>
    <row r="24" spans="1:18">
      <c r="A24" s="34">
        <f>'2.0 Input│Historic Capex'!A24</f>
        <v>12</v>
      </c>
      <c r="B24" s="23" t="str">
        <f>'2.0 Input│Historic Capex'!B24</f>
        <v>Emergency - fully equipped caravan</v>
      </c>
      <c r="C24" s="8" t="str">
        <f>'2.0 Input│Historic Capex'!C24</f>
        <v>Other</v>
      </c>
      <c r="D24" s="8" t="str">
        <f>'2.0 Input│Historic Capex'!D24</f>
        <v>Replacement</v>
      </c>
      <c r="E24" s="62" t="s">
        <v>248</v>
      </c>
      <c r="G24" s="34">
        <f>IF($E24="Incurred",'4.1 Calc│Hist Act ($nom)'!G24,IF($E24=G$12,'4.1 Calc│Hist Act ($nom)'!$L24,0))</f>
        <v>0</v>
      </c>
      <c r="H24" s="34">
        <f>IF($E24="Incurred",'4.1 Calc│Hist Act ($nom)'!H24,IF($E24=H$12,'4.1 Calc│Hist Act ($nom)'!$L24,0))</f>
        <v>0</v>
      </c>
      <c r="I24" s="34">
        <f>IF($E24="Incurred",'4.1 Calc│Hist Act ($nom)'!I24,IF($E24=I$12,'4.1 Calc│Hist Act ($nom)'!$L24,0))</f>
        <v>0</v>
      </c>
      <c r="J24" s="34">
        <f>IF($E24="Incurred",'4.1 Calc│Hist Act ($nom)'!J24,IF($E24=J$12,'4.1 Calc│Hist Act ($nom)'!$L24,0))</f>
        <v>0</v>
      </c>
      <c r="K24" s="34">
        <f>IF($E24="Incurred",'4.1 Calc│Hist Act ($nom)'!K24,IF($E24=K$12,'4.1 Calc│Hist Act ($nom)'!$L24,0))</f>
        <v>0</v>
      </c>
      <c r="L24" s="34">
        <f>IF($E24=L$12,'4.1 Calc│Hist Act ($nom)'!$L24,0)</f>
        <v>0</v>
      </c>
      <c r="M24" s="34">
        <f t="shared" si="0"/>
        <v>0</v>
      </c>
      <c r="N24" s="2"/>
      <c r="O24" s="2"/>
      <c r="P24" s="2"/>
      <c r="Q24" s="2"/>
      <c r="R24" s="2"/>
    </row>
    <row r="25" spans="1:18">
      <c r="A25" s="34">
        <f>'2.0 Input│Historic Capex'!A25</f>
        <v>13</v>
      </c>
      <c r="B25" s="23" t="str">
        <f>'2.0 Input│Historic Capex'!B25</f>
        <v>Emergency - Gas blowdown and flaring sytem</v>
      </c>
      <c r="C25" s="8" t="str">
        <f>'2.0 Input│Historic Capex'!C25</f>
        <v>Other</v>
      </c>
      <c r="D25" s="8" t="str">
        <f>'2.0 Input│Historic Capex'!D25</f>
        <v>Replacement</v>
      </c>
      <c r="E25" s="62" t="s">
        <v>248</v>
      </c>
      <c r="G25" s="34">
        <f>IF($E25="Incurred",'4.1 Calc│Hist Act ($nom)'!G25,IF($E25=G$12,'4.1 Calc│Hist Act ($nom)'!$L25,0))</f>
        <v>0</v>
      </c>
      <c r="H25" s="34">
        <f>IF($E25="Incurred",'4.1 Calc│Hist Act ($nom)'!H25,IF($E25=H$12,'4.1 Calc│Hist Act ($nom)'!$L25,0))</f>
        <v>0</v>
      </c>
      <c r="I25" s="34">
        <f>IF($E25="Incurred",'4.1 Calc│Hist Act ($nom)'!I25,IF($E25=I$12,'4.1 Calc│Hist Act ($nom)'!$L25,0))</f>
        <v>0</v>
      </c>
      <c r="J25" s="34">
        <f>IF($E25="Incurred",'4.1 Calc│Hist Act ($nom)'!J25,IF($E25=J$12,'4.1 Calc│Hist Act ($nom)'!$L25,0))</f>
        <v>0</v>
      </c>
      <c r="K25" s="34">
        <f>IF($E25="Incurred",'4.1 Calc│Hist Act ($nom)'!K25,IF($E25=K$12,'4.1 Calc│Hist Act ($nom)'!$L25,0))</f>
        <v>0</v>
      </c>
      <c r="L25" s="34">
        <f>IF($E25=L$12,'4.1 Calc│Hist Act ($nom)'!$L25,0)</f>
        <v>0</v>
      </c>
      <c r="M25" s="34">
        <f t="shared" si="0"/>
        <v>0</v>
      </c>
      <c r="N25" s="2"/>
      <c r="O25" s="2"/>
      <c r="P25" s="2"/>
      <c r="Q25" s="2"/>
      <c r="R25" s="2"/>
    </row>
    <row r="26" spans="1:18">
      <c r="A26" s="34">
        <f>'2.0 Input│Historic Capex'!A26</f>
        <v>14</v>
      </c>
      <c r="B26" s="23" t="str">
        <f>'2.0 Input│Historic Capex'!B26</f>
        <v>Emergency - refurbish and re-testing of pipes</v>
      </c>
      <c r="C26" s="8" t="str">
        <f>'2.0 Input│Historic Capex'!C26</f>
        <v>Other</v>
      </c>
      <c r="D26" s="8" t="str">
        <f>'2.0 Input│Historic Capex'!D26</f>
        <v>Replacement</v>
      </c>
      <c r="E26" s="62" t="s">
        <v>248</v>
      </c>
      <c r="G26" s="34">
        <f>IF($E26="Incurred",'4.1 Calc│Hist Act ($nom)'!G26,IF($E26=G$12,'4.1 Calc│Hist Act ($nom)'!$L26,0))</f>
        <v>0</v>
      </c>
      <c r="H26" s="34">
        <f>IF($E26="Incurred",'4.1 Calc│Hist Act ($nom)'!H26,IF($E26=H$12,'4.1 Calc│Hist Act ($nom)'!$L26,0))</f>
        <v>40300</v>
      </c>
      <c r="I26" s="34">
        <f>IF($E26="Incurred",'4.1 Calc│Hist Act ($nom)'!I26,IF($E26=I$12,'4.1 Calc│Hist Act ($nom)'!$L26,0))</f>
        <v>0</v>
      </c>
      <c r="J26" s="34">
        <f>IF($E26="Incurred",'4.1 Calc│Hist Act ($nom)'!J26,IF($E26=J$12,'4.1 Calc│Hist Act ($nom)'!$L26,0))</f>
        <v>0</v>
      </c>
      <c r="K26" s="34">
        <f>IF($E26="Incurred",'4.1 Calc│Hist Act ($nom)'!K26,IF($E26=K$12,'4.1 Calc│Hist Act ($nom)'!$L26,0))</f>
        <v>0</v>
      </c>
      <c r="L26" s="34">
        <f>IF($E26=L$12,'4.1 Calc│Hist Act ($nom)'!$L26,0)</f>
        <v>0</v>
      </c>
      <c r="M26" s="34">
        <f t="shared" si="0"/>
        <v>40300</v>
      </c>
      <c r="N26" s="2"/>
      <c r="O26" s="2"/>
      <c r="P26" s="2"/>
      <c r="Q26" s="2"/>
      <c r="R26" s="2"/>
    </row>
    <row r="27" spans="1:18">
      <c r="A27" s="34">
        <f>'2.0 Input│Historic Capex'!A27</f>
        <v>15</v>
      </c>
      <c r="B27" s="23" t="str">
        <f>'2.0 Input│Historic Capex'!B27</f>
        <v>Emergency - SMR radio upgrade</v>
      </c>
      <c r="C27" s="8" t="str">
        <f>'2.0 Input│Historic Capex'!C27</f>
        <v>Other</v>
      </c>
      <c r="D27" s="8" t="str">
        <f>'2.0 Input│Historic Capex'!D27</f>
        <v>Replacement</v>
      </c>
      <c r="E27" s="62" t="s">
        <v>248</v>
      </c>
      <c r="G27" s="34">
        <f>IF($E27="Incurred",'4.1 Calc│Hist Act ($nom)'!G27,IF($E27=G$12,'4.1 Calc│Hist Act ($nom)'!$L27,0))</f>
        <v>0</v>
      </c>
      <c r="H27" s="34">
        <f>IF($E27="Incurred",'4.1 Calc│Hist Act ($nom)'!H27,IF($E27=H$12,'4.1 Calc│Hist Act ($nom)'!$L27,0))</f>
        <v>0</v>
      </c>
      <c r="I27" s="34">
        <f>IF($E27="Incurred",'4.1 Calc│Hist Act ($nom)'!I27,IF($E27=I$12,'4.1 Calc│Hist Act ($nom)'!$L27,0))</f>
        <v>0</v>
      </c>
      <c r="J27" s="34">
        <f>IF($E27="Incurred",'4.1 Calc│Hist Act ($nom)'!J27,IF($E27=J$12,'4.1 Calc│Hist Act ($nom)'!$L27,0))</f>
        <v>0</v>
      </c>
      <c r="K27" s="34">
        <f>IF($E27="Incurred",'4.1 Calc│Hist Act ($nom)'!K27,IF($E27=K$12,'4.1 Calc│Hist Act ($nom)'!$L27,0))</f>
        <v>0</v>
      </c>
      <c r="L27" s="34">
        <f>IF($E27=L$12,'4.1 Calc│Hist Act ($nom)'!$L27,0)</f>
        <v>0</v>
      </c>
      <c r="M27" s="34">
        <f t="shared" si="0"/>
        <v>0</v>
      </c>
      <c r="N27" s="2"/>
      <c r="O27" s="2"/>
      <c r="P27" s="2"/>
      <c r="Q27" s="2"/>
      <c r="R27" s="2"/>
    </row>
    <row r="28" spans="1:18">
      <c r="A28" s="34">
        <f>'2.0 Input│Historic Capex'!A28</f>
        <v>16</v>
      </c>
      <c r="B28" s="23" t="str">
        <f>'2.0 Input│Historic Capex'!B28</f>
        <v>Emergency BA escape sets</v>
      </c>
      <c r="C28" s="8" t="str">
        <f>'2.0 Input│Historic Capex'!C28</f>
        <v>Other</v>
      </c>
      <c r="D28" s="8" t="str">
        <f>'2.0 Input│Historic Capex'!D28</f>
        <v>Replacement</v>
      </c>
      <c r="E28" s="62" t="s">
        <v>248</v>
      </c>
      <c r="G28" s="34">
        <f>IF($E28="Incurred",'4.1 Calc│Hist Act ($nom)'!G28,IF($E28=G$12,'4.1 Calc│Hist Act ($nom)'!$L28,0))</f>
        <v>0</v>
      </c>
      <c r="H28" s="34">
        <f>IF($E28="Incurred",'4.1 Calc│Hist Act ($nom)'!H28,IF($E28=H$12,'4.1 Calc│Hist Act ($nom)'!$L28,0))</f>
        <v>0</v>
      </c>
      <c r="I28" s="34">
        <f>IF($E28="Incurred",'4.1 Calc│Hist Act ($nom)'!I28,IF($E28=I$12,'4.1 Calc│Hist Act ($nom)'!$L28,0))</f>
        <v>0</v>
      </c>
      <c r="J28" s="34">
        <f>IF($E28="Incurred",'4.1 Calc│Hist Act ($nom)'!J28,IF($E28=J$12,'4.1 Calc│Hist Act ($nom)'!$L28,0))</f>
        <v>0</v>
      </c>
      <c r="K28" s="34">
        <f>IF($E28="Incurred",'4.1 Calc│Hist Act ($nom)'!K28,IF($E28=K$12,'4.1 Calc│Hist Act ($nom)'!$L28,0))</f>
        <v>0</v>
      </c>
      <c r="L28" s="34">
        <f>IF($E28=L$12,'4.1 Calc│Hist Act ($nom)'!$L28,0)</f>
        <v>0</v>
      </c>
      <c r="M28" s="34">
        <f t="shared" si="0"/>
        <v>0</v>
      </c>
      <c r="N28" s="2"/>
      <c r="O28" s="2"/>
      <c r="P28" s="2"/>
      <c r="Q28" s="2"/>
      <c r="R28" s="2"/>
    </row>
    <row r="29" spans="1:18">
      <c r="A29" s="34">
        <f>'2.0 Input│Historic Capex'!A29</f>
        <v>17</v>
      </c>
      <c r="B29" s="23" t="str">
        <f>'2.0 Input│Historic Capex'!B29</f>
        <v>Emergency diesel fuel storage</v>
      </c>
      <c r="C29" s="8" t="str">
        <f>'2.0 Input│Historic Capex'!C29</f>
        <v>Other</v>
      </c>
      <c r="D29" s="8" t="str">
        <f>'2.0 Input│Historic Capex'!D29</f>
        <v>Replacement</v>
      </c>
      <c r="E29" s="62" t="s">
        <v>248</v>
      </c>
      <c r="G29" s="34">
        <f>IF($E29="Incurred",'4.1 Calc│Hist Act ($nom)'!G29,IF($E29=G$12,'4.1 Calc│Hist Act ($nom)'!$L29,0))</f>
        <v>0</v>
      </c>
      <c r="H29" s="34">
        <f>IF($E29="Incurred",'4.1 Calc│Hist Act ($nom)'!H29,IF($E29=H$12,'4.1 Calc│Hist Act ($nom)'!$L29,0))</f>
        <v>0</v>
      </c>
      <c r="I29" s="34">
        <f>IF($E29="Incurred",'4.1 Calc│Hist Act ($nom)'!I29,IF($E29=I$12,'4.1 Calc│Hist Act ($nom)'!$L29,0))</f>
        <v>0</v>
      </c>
      <c r="J29" s="34">
        <f>IF($E29="Incurred",'4.1 Calc│Hist Act ($nom)'!J29,IF($E29=J$12,'4.1 Calc│Hist Act ($nom)'!$L29,0))</f>
        <v>0</v>
      </c>
      <c r="K29" s="34">
        <f>IF($E29="Incurred",'4.1 Calc│Hist Act ($nom)'!K29,IF($E29=K$12,'4.1 Calc│Hist Act ($nom)'!$L29,0))</f>
        <v>0</v>
      </c>
      <c r="L29" s="34">
        <f>IF($E29=L$12,'4.1 Calc│Hist Act ($nom)'!$L29,0)</f>
        <v>0</v>
      </c>
      <c r="M29" s="34">
        <f t="shared" si="0"/>
        <v>0</v>
      </c>
      <c r="N29" s="2"/>
      <c r="O29" s="2"/>
      <c r="P29" s="2"/>
      <c r="Q29" s="2"/>
      <c r="R29" s="2"/>
    </row>
    <row r="30" spans="1:18">
      <c r="A30" s="34">
        <f>'2.0 Input│Historic Capex'!A30</f>
        <v>18</v>
      </c>
      <c r="B30" s="23" t="str">
        <f>'2.0 Input│Historic Capex'!B30</f>
        <v>Emergency Plidco fittings - Sleeve vent</v>
      </c>
      <c r="C30" s="8" t="str">
        <f>'2.0 Input│Historic Capex'!C30</f>
        <v>Pipelines</v>
      </c>
      <c r="D30" s="8" t="str">
        <f>'2.0 Input│Historic Capex'!D30</f>
        <v>Replacement</v>
      </c>
      <c r="E30" s="62">
        <v>2017</v>
      </c>
      <c r="G30" s="34">
        <f>IF($E30="Incurred",'4.1 Calc│Hist Act ($nom)'!G30,IF($E30=G$12,'4.1 Calc│Hist Act ($nom)'!$L30,0))</f>
        <v>0</v>
      </c>
      <c r="H30" s="34">
        <f>IF($E30="Incurred",'4.1 Calc│Hist Act ($nom)'!H30,IF($E30=H$12,'4.1 Calc│Hist Act ($nom)'!$L30,0))</f>
        <v>0</v>
      </c>
      <c r="I30" s="34">
        <f>IF($E30="Incurred",'4.1 Calc│Hist Act ($nom)'!I30,IF($E30=I$12,'4.1 Calc│Hist Act ($nom)'!$L30,0))</f>
        <v>0</v>
      </c>
      <c r="J30" s="34">
        <f>IF($E30="Incurred",'4.1 Calc│Hist Act ($nom)'!J30,IF($E30=J$12,'4.1 Calc│Hist Act ($nom)'!$L30,0))</f>
        <v>0</v>
      </c>
      <c r="K30" s="34">
        <f>IF($E30="Incurred",'4.1 Calc│Hist Act ($nom)'!K30,IF($E30=K$12,'4.1 Calc│Hist Act ($nom)'!$L30,0))</f>
        <v>70000</v>
      </c>
      <c r="L30" s="34">
        <f>IF($E30=L$12,'4.1 Calc│Hist Act ($nom)'!$L30,0)</f>
        <v>0</v>
      </c>
      <c r="M30" s="34">
        <f t="shared" si="0"/>
        <v>70000</v>
      </c>
      <c r="N30" s="2"/>
      <c r="O30" s="2"/>
      <c r="P30" s="2"/>
      <c r="Q30" s="2"/>
      <c r="R30" s="2"/>
    </row>
    <row r="31" spans="1:18">
      <c r="A31" s="34">
        <f>'2.0 Input│Historic Capex'!A31</f>
        <v>19</v>
      </c>
      <c r="B31" s="23" t="str">
        <f>'2.0 Input│Historic Capex'!B31</f>
        <v>Emergency Response Equipment</v>
      </c>
      <c r="C31" s="8" t="str">
        <f>'2.0 Input│Historic Capex'!C31</f>
        <v>Other</v>
      </c>
      <c r="D31" s="8" t="str">
        <f>'2.0 Input│Historic Capex'!D31</f>
        <v>Replacement</v>
      </c>
      <c r="E31" s="62" t="s">
        <v>248</v>
      </c>
      <c r="G31" s="34">
        <f>IF($E31="Incurred",'4.1 Calc│Hist Act ($nom)'!G31,IF($E31=G$12,'4.1 Calc│Hist Act ($nom)'!$L31,0))</f>
        <v>0</v>
      </c>
      <c r="H31" s="34">
        <f>IF($E31="Incurred",'4.1 Calc│Hist Act ($nom)'!H31,IF($E31=H$12,'4.1 Calc│Hist Act ($nom)'!$L31,0))</f>
        <v>14416.72</v>
      </c>
      <c r="I31" s="34">
        <f>IF($E31="Incurred",'4.1 Calc│Hist Act ($nom)'!I31,IF($E31=I$12,'4.1 Calc│Hist Act ($nom)'!$L31,0))</f>
        <v>38911</v>
      </c>
      <c r="J31" s="34">
        <f>IF($E31="Incurred",'4.1 Calc│Hist Act ($nom)'!J31,IF($E31=J$12,'4.1 Calc│Hist Act ($nom)'!$L31,0))</f>
        <v>30323.599999999999</v>
      </c>
      <c r="K31" s="34">
        <f>IF($E31="Incurred",'4.1 Calc│Hist Act ($nom)'!K31,IF($E31=K$12,'4.1 Calc│Hist Act ($nom)'!$L31,0))</f>
        <v>0</v>
      </c>
      <c r="L31" s="34">
        <f>IF($E31=L$12,'4.1 Calc│Hist Act ($nom)'!$L31,0)</f>
        <v>0</v>
      </c>
      <c r="M31" s="34">
        <f t="shared" si="0"/>
        <v>83651.320000000007</v>
      </c>
      <c r="N31" s="2"/>
      <c r="O31" s="2"/>
      <c r="P31" s="2"/>
      <c r="Q31" s="2"/>
      <c r="R31" s="2"/>
    </row>
    <row r="32" spans="1:18">
      <c r="A32" s="34">
        <f>'2.0 Input│Historic Capex'!A32</f>
        <v>20</v>
      </c>
      <c r="B32" s="23" t="str">
        <f>'2.0 Input│Historic Capex'!B32</f>
        <v>Emergency Spark Proof tools</v>
      </c>
      <c r="C32" s="8" t="str">
        <f>'2.0 Input│Historic Capex'!C32</f>
        <v>Other</v>
      </c>
      <c r="D32" s="8" t="str">
        <f>'2.0 Input│Historic Capex'!D32</f>
        <v>Replacement</v>
      </c>
      <c r="E32" s="62">
        <v>2017</v>
      </c>
      <c r="G32" s="34">
        <f>IF($E32="Incurred",'4.1 Calc│Hist Act ($nom)'!G32,IF($E32=G$12,'4.1 Calc│Hist Act ($nom)'!$L32,0))</f>
        <v>0</v>
      </c>
      <c r="H32" s="34">
        <f>IF($E32="Incurred",'4.1 Calc│Hist Act ($nom)'!H32,IF($E32=H$12,'4.1 Calc│Hist Act ($nom)'!$L32,0))</f>
        <v>0</v>
      </c>
      <c r="I32" s="34">
        <f>IF($E32="Incurred",'4.1 Calc│Hist Act ($nom)'!I32,IF($E32=I$12,'4.1 Calc│Hist Act ($nom)'!$L32,0))</f>
        <v>0</v>
      </c>
      <c r="J32" s="34">
        <f>IF($E32="Incurred",'4.1 Calc│Hist Act ($nom)'!J32,IF($E32=J$12,'4.1 Calc│Hist Act ($nom)'!$L32,0))</f>
        <v>0</v>
      </c>
      <c r="K32" s="34">
        <f>IF($E32="Incurred",'4.1 Calc│Hist Act ($nom)'!K32,IF($E32=K$12,'4.1 Calc│Hist Act ($nom)'!$L32,0))</f>
        <v>20000</v>
      </c>
      <c r="L32" s="34">
        <f>IF($E32=L$12,'4.1 Calc│Hist Act ($nom)'!$L32,0)</f>
        <v>0</v>
      </c>
      <c r="M32" s="34">
        <f t="shared" si="0"/>
        <v>20000</v>
      </c>
      <c r="N32" s="2"/>
      <c r="O32" s="2"/>
      <c r="P32" s="2"/>
      <c r="Q32" s="2"/>
      <c r="R32" s="2"/>
    </row>
    <row r="33" spans="1:18">
      <c r="A33" s="34">
        <f>'2.0 Input│Historic Capex'!A33</f>
        <v>21</v>
      </c>
      <c r="B33" s="23" t="str">
        <f>'2.0 Input│Historic Capex'!B33</f>
        <v>Purchase and replacement of emergency fittings and Equipment</v>
      </c>
      <c r="C33" s="8" t="str">
        <f>'2.0 Input│Historic Capex'!C33</f>
        <v>Other</v>
      </c>
      <c r="D33" s="8" t="str">
        <f>'2.0 Input│Historic Capex'!D33</f>
        <v>Replacement</v>
      </c>
      <c r="E33" s="62">
        <v>2014</v>
      </c>
      <c r="G33" s="125">
        <f>IF($E33="Incurred",'4.1 Calc│Hist Act ($nom)'!G33,IF($E33=G$12,'4.1 Calc│Hist Act ($nom)'!$L33,0))</f>
        <v>0</v>
      </c>
      <c r="H33" s="125">
        <f>IF($E33="Incurred",'4.1 Calc│Hist Act ($nom)'!H33,IF($E33=H$12,'4.1 Calc│Hist Act ($nom)'!$L33,0))</f>
        <v>233201.53</v>
      </c>
      <c r="I33" s="125">
        <f>IF($E33="Incurred",'4.1 Calc│Hist Act ($nom)'!I33,IF($E33=I$12,'4.1 Calc│Hist Act ($nom)'!$L33,0))</f>
        <v>0</v>
      </c>
      <c r="J33" s="125">
        <f>IF($E33="Incurred",'4.1 Calc│Hist Act ($nom)'!J33,IF($E33=J$12,'4.1 Calc│Hist Act ($nom)'!$L33,0))</f>
        <v>0</v>
      </c>
      <c r="K33" s="125">
        <f>IF($E33="Incurred",'4.1 Calc│Hist Act ($nom)'!K33,IF($E33=K$12,'4.1 Calc│Hist Act ($nom)'!$L33,0))</f>
        <v>0</v>
      </c>
      <c r="L33" s="125">
        <f>IF($E33=L$12,'4.1 Calc│Hist Act ($nom)'!$L33,0)</f>
        <v>0</v>
      </c>
      <c r="M33" s="125">
        <f t="shared" si="0"/>
        <v>233201.53</v>
      </c>
      <c r="N33" s="2"/>
      <c r="O33" s="2"/>
      <c r="P33" s="2"/>
      <c r="Q33" s="2"/>
      <c r="R33" s="2"/>
    </row>
    <row r="34" spans="1:18">
      <c r="A34" s="34">
        <f>'2.0 Input│Historic Capex'!A34</f>
        <v>22</v>
      </c>
      <c r="B34" s="23" t="str">
        <f>'2.0 Input│Historic Capex'!B34</f>
        <v>Facilities Communication Systems Upgrade</v>
      </c>
      <c r="C34" s="8" t="str">
        <f>'2.0 Input│Historic Capex'!C34</f>
        <v>Other</v>
      </c>
      <c r="D34" s="8" t="str">
        <f>'2.0 Input│Historic Capex'!D34</f>
        <v>Replacement</v>
      </c>
      <c r="E34" s="62">
        <v>2014</v>
      </c>
      <c r="G34" s="125">
        <f>IF($E34="Incurred",'4.1 Calc│Hist Act ($nom)'!G34,IF($E34=G$12,'4.1 Calc│Hist Act ($nom)'!$L34,0))</f>
        <v>0</v>
      </c>
      <c r="H34" s="125">
        <f>IF($E34="Incurred",'4.1 Calc│Hist Act ($nom)'!H34,IF($E34=H$12,'4.1 Calc│Hist Act ($nom)'!$L34,0))</f>
        <v>16081.25</v>
      </c>
      <c r="I34" s="125">
        <f>IF($E34="Incurred",'4.1 Calc│Hist Act ($nom)'!I34,IF($E34=I$12,'4.1 Calc│Hist Act ($nom)'!$L34,0))</f>
        <v>0</v>
      </c>
      <c r="J34" s="125">
        <f>IF($E34="Incurred",'4.1 Calc│Hist Act ($nom)'!J34,IF($E34=J$12,'4.1 Calc│Hist Act ($nom)'!$L34,0))</f>
        <v>0</v>
      </c>
      <c r="K34" s="125">
        <f>IF($E34="Incurred",'4.1 Calc│Hist Act ($nom)'!K34,IF($E34=K$12,'4.1 Calc│Hist Act ($nom)'!$L34,0))</f>
        <v>0</v>
      </c>
      <c r="L34" s="125">
        <f>IF($E34=L$12,'4.1 Calc│Hist Act ($nom)'!$L34,0)</f>
        <v>0</v>
      </c>
      <c r="M34" s="125">
        <f t="shared" si="0"/>
        <v>16081.25</v>
      </c>
      <c r="N34" s="2"/>
      <c r="O34" s="2"/>
      <c r="P34" s="2"/>
      <c r="Q34" s="2"/>
      <c r="R34" s="2"/>
    </row>
    <row r="35" spans="1:18">
      <c r="A35" s="34">
        <f>'2.0 Input│Historic Capex'!A35</f>
        <v>23</v>
      </c>
      <c r="B35" s="23" t="str">
        <f>'2.0 Input│Historic Capex'!B35</f>
        <v>GCS Station Valve Upgrade</v>
      </c>
      <c r="C35" s="8" t="str">
        <f>'2.0 Input│Historic Capex'!C35</f>
        <v>Compressors</v>
      </c>
      <c r="D35" s="8" t="str">
        <f>'2.0 Input│Historic Capex'!D35</f>
        <v>Replacement</v>
      </c>
      <c r="E35" s="62">
        <v>2014</v>
      </c>
      <c r="G35" s="125">
        <f>IF($E35="Incurred",'4.1 Calc│Hist Act ($nom)'!G35,IF($E35=G$12,'4.1 Calc│Hist Act ($nom)'!$L35,0))</f>
        <v>0</v>
      </c>
      <c r="H35" s="125">
        <f>IF($E35="Incurred",'4.1 Calc│Hist Act ($nom)'!H35,IF($E35=H$12,'4.1 Calc│Hist Act ($nom)'!$L35,0))</f>
        <v>95430.29</v>
      </c>
      <c r="I35" s="125">
        <f>IF($E35="Incurred",'4.1 Calc│Hist Act ($nom)'!I35,IF($E35=I$12,'4.1 Calc│Hist Act ($nom)'!$L35,0))</f>
        <v>0</v>
      </c>
      <c r="J35" s="125">
        <f>IF($E35="Incurred",'4.1 Calc│Hist Act ($nom)'!J35,IF($E35=J$12,'4.1 Calc│Hist Act ($nom)'!$L35,0))</f>
        <v>0</v>
      </c>
      <c r="K35" s="125">
        <f>IF($E35="Incurred",'4.1 Calc│Hist Act ($nom)'!K35,IF($E35=K$12,'4.1 Calc│Hist Act ($nom)'!$L35,0))</f>
        <v>0</v>
      </c>
      <c r="L35" s="125">
        <f>IF($E35=L$12,'4.1 Calc│Hist Act ($nom)'!$L35,0)</f>
        <v>0</v>
      </c>
      <c r="M35" s="125">
        <f t="shared" si="0"/>
        <v>95430.29</v>
      </c>
      <c r="N35" s="2"/>
      <c r="O35" s="2"/>
      <c r="P35" s="2"/>
      <c r="Q35" s="2"/>
      <c r="R35" s="2"/>
    </row>
    <row r="36" spans="1:18">
      <c r="A36" s="34">
        <f>'2.0 Input│Historic Capex'!A36</f>
        <v>24</v>
      </c>
      <c r="B36" s="23" t="str">
        <f>'2.0 Input│Historic Capex'!B36</f>
        <v>GCS Unit 3 Turbine Overhaul</v>
      </c>
      <c r="C36" s="8" t="str">
        <f>'2.0 Input│Historic Capex'!C36</f>
        <v>Compressors</v>
      </c>
      <c r="D36" s="8" t="str">
        <f>'2.0 Input│Historic Capex'!D36</f>
        <v>Replacement</v>
      </c>
      <c r="E36" s="62" t="s">
        <v>248</v>
      </c>
      <c r="G36" s="125">
        <f>IF($E36="Incurred",'4.1 Calc│Hist Act ($nom)'!G36,IF($E36=G$12,'4.1 Calc│Hist Act ($nom)'!$L36,0))</f>
        <v>0</v>
      </c>
      <c r="H36" s="125">
        <f>IF($E36="Incurred",'4.1 Calc│Hist Act ($nom)'!H36,IF($E36=H$12,'4.1 Calc│Hist Act ($nom)'!$L36,0))</f>
        <v>0</v>
      </c>
      <c r="I36" s="125">
        <f>IF($E36="Incurred",'4.1 Calc│Hist Act ($nom)'!I36,IF($E36=I$12,'4.1 Calc│Hist Act ($nom)'!$L36,0))</f>
        <v>0</v>
      </c>
      <c r="J36" s="125">
        <f>IF($E36="Incurred",'4.1 Calc│Hist Act ($nom)'!J36,IF($E36=J$12,'4.1 Calc│Hist Act ($nom)'!$L36,0))</f>
        <v>0</v>
      </c>
      <c r="K36" s="125">
        <f>IF($E36="Incurred",'4.1 Calc│Hist Act ($nom)'!K36,IF($E36=K$12,'4.1 Calc│Hist Act ($nom)'!$L36,0))</f>
        <v>0</v>
      </c>
      <c r="L36" s="125">
        <f>IF($E36=L$12,'4.1 Calc│Hist Act ($nom)'!$L36,0)</f>
        <v>0</v>
      </c>
      <c r="M36" s="125">
        <f t="shared" si="0"/>
        <v>0</v>
      </c>
      <c r="N36" s="2"/>
      <c r="O36" s="2"/>
      <c r="P36" s="2"/>
      <c r="Q36" s="2"/>
      <c r="R36" s="2"/>
    </row>
    <row r="37" spans="1:18">
      <c r="A37" s="34">
        <f>'2.0 Input│Historic Capex'!A37</f>
        <v>25</v>
      </c>
      <c r="B37" s="23" t="str">
        <f>'2.0 Input│Historic Capex'!B37</f>
        <v>SMS - Compressor station vents-Various</v>
      </c>
      <c r="C37" s="8" t="str">
        <f>'2.0 Input│Historic Capex'!C37</f>
        <v>Compressors</v>
      </c>
      <c r="D37" s="8" t="str">
        <f>'2.0 Input│Historic Capex'!D37</f>
        <v>Replacement</v>
      </c>
      <c r="E37" s="62" t="s">
        <v>248</v>
      </c>
      <c r="G37" s="125">
        <f>IF($E37="Incurred",'4.1 Calc│Hist Act ($nom)'!G37,IF($E37=G$12,'4.1 Calc│Hist Act ($nom)'!$L37,0))</f>
        <v>0</v>
      </c>
      <c r="H37" s="125">
        <f>IF($E37="Incurred",'4.1 Calc│Hist Act ($nom)'!H37,IF($E37=H$12,'4.1 Calc│Hist Act ($nom)'!$L37,0))</f>
        <v>0</v>
      </c>
      <c r="I37" s="125">
        <f>IF($E37="Incurred",'4.1 Calc│Hist Act ($nom)'!I37,IF($E37=I$12,'4.1 Calc│Hist Act ($nom)'!$L37,0))</f>
        <v>0</v>
      </c>
      <c r="J37" s="125">
        <f>IF($E37="Incurred",'4.1 Calc│Hist Act ($nom)'!J37,IF($E37=J$12,'4.1 Calc│Hist Act ($nom)'!$L37,0))</f>
        <v>0</v>
      </c>
      <c r="K37" s="125">
        <f>IF($E37="Incurred",'4.1 Calc│Hist Act ($nom)'!K37,IF($E37=K$12,'4.1 Calc│Hist Act ($nom)'!$L37,0))</f>
        <v>0</v>
      </c>
      <c r="L37" s="125">
        <f>IF($E37=L$12,'4.1 Calc│Hist Act ($nom)'!$L37,0)</f>
        <v>0</v>
      </c>
      <c r="M37" s="125">
        <f t="shared" si="0"/>
        <v>0</v>
      </c>
      <c r="N37" s="2"/>
      <c r="O37" s="2"/>
      <c r="P37" s="2"/>
      <c r="Q37" s="2"/>
      <c r="R37" s="2"/>
    </row>
    <row r="38" spans="1:18">
      <c r="A38" s="34">
        <f>'2.0 Input│Historic Capex'!A38</f>
        <v>26</v>
      </c>
      <c r="B38" s="23" t="str">
        <f>'2.0 Input│Historic Capex'!B38</f>
        <v>AS 2885 Design Life reviews of Facilities&amp;Pipelines</v>
      </c>
      <c r="C38" s="8" t="str">
        <f>'2.0 Input│Historic Capex'!C38</f>
        <v>City Gates &amp; Field Regs</v>
      </c>
      <c r="D38" s="8" t="str">
        <f>'2.0 Input│Historic Capex'!D38</f>
        <v>Replacement</v>
      </c>
      <c r="E38" s="62" t="s">
        <v>248</v>
      </c>
      <c r="G38" s="125">
        <f>IF($E38="Incurred",'4.1 Calc│Hist Act ($nom)'!G38,IF($E38=G$12,'4.1 Calc│Hist Act ($nom)'!$L38,0))</f>
        <v>890.75</v>
      </c>
      <c r="H38" s="125">
        <f>IF($E38="Incurred",'4.1 Calc│Hist Act ($nom)'!H38,IF($E38=H$12,'4.1 Calc│Hist Act ($nom)'!$L38,0))</f>
        <v>142234.07</v>
      </c>
      <c r="I38" s="125">
        <f>IF($E38="Incurred",'4.1 Calc│Hist Act ($nom)'!I38,IF($E38=I$12,'4.1 Calc│Hist Act ($nom)'!$L38,0))</f>
        <v>54126.05</v>
      </c>
      <c r="J38" s="125">
        <f>IF($E38="Incurred",'4.1 Calc│Hist Act ($nom)'!J38,IF($E38=J$12,'4.1 Calc│Hist Act ($nom)'!$L38,0))</f>
        <v>63973.919999999998</v>
      </c>
      <c r="K38" s="125">
        <f>IF($E38="Incurred",'4.1 Calc│Hist Act ($nom)'!K38,IF($E38=K$12,'4.1 Calc│Hist Act ($nom)'!$L38,0))</f>
        <v>50000</v>
      </c>
      <c r="L38" s="125">
        <f>IF($E38=L$12,'4.1 Calc│Hist Act ($nom)'!$L38,0)</f>
        <v>0</v>
      </c>
      <c r="M38" s="125">
        <f t="shared" si="0"/>
        <v>311224.78999999998</v>
      </c>
      <c r="N38" s="2"/>
      <c r="O38" s="2"/>
      <c r="P38" s="2"/>
      <c r="Q38" s="2"/>
      <c r="R38" s="2"/>
    </row>
    <row r="39" spans="1:18">
      <c r="A39" s="34">
        <f>'2.0 Input│Historic Capex'!A39</f>
        <v>27</v>
      </c>
      <c r="B39" s="23" t="str">
        <f>'2.0 Input│Historic Capex'!B39</f>
        <v>BCG Un-regulated Bypass Upgrade</v>
      </c>
      <c r="C39" s="8" t="str">
        <f>'2.0 Input│Historic Capex'!C39</f>
        <v>City Gates &amp; Field Regs</v>
      </c>
      <c r="D39" s="8" t="str">
        <f>'2.0 Input│Historic Capex'!D39</f>
        <v>Replacement</v>
      </c>
      <c r="E39" s="62" t="s">
        <v>248</v>
      </c>
      <c r="G39" s="125">
        <f>IF($E39="Incurred",'4.1 Calc│Hist Act ($nom)'!G39,IF($E39=G$12,'4.1 Calc│Hist Act ($nom)'!$L39,0))</f>
        <v>0</v>
      </c>
      <c r="H39" s="125">
        <f>IF($E39="Incurred",'4.1 Calc│Hist Act ($nom)'!H39,IF($E39=H$12,'4.1 Calc│Hist Act ($nom)'!$L39,0))</f>
        <v>0</v>
      </c>
      <c r="I39" s="125">
        <f>IF($E39="Incurred",'4.1 Calc│Hist Act ($nom)'!I39,IF($E39=I$12,'4.1 Calc│Hist Act ($nom)'!$L39,0))</f>
        <v>0</v>
      </c>
      <c r="J39" s="125">
        <f>IF($E39="Incurred",'4.1 Calc│Hist Act ($nom)'!J39,IF($E39=J$12,'4.1 Calc│Hist Act ($nom)'!$L39,0))</f>
        <v>0</v>
      </c>
      <c r="K39" s="125">
        <f>IF($E39="Incurred",'4.1 Calc│Hist Act ($nom)'!K39,IF($E39=K$12,'4.1 Calc│Hist Act ($nom)'!$L39,0))</f>
        <v>0</v>
      </c>
      <c r="L39" s="125">
        <f>IF($E39=L$12,'4.1 Calc│Hist Act ($nom)'!$L39,0)</f>
        <v>0</v>
      </c>
      <c r="M39" s="125">
        <f t="shared" si="0"/>
        <v>0</v>
      </c>
      <c r="N39" s="2"/>
      <c r="O39" s="2"/>
      <c r="P39" s="2"/>
      <c r="Q39" s="2"/>
      <c r="R39" s="2"/>
    </row>
    <row r="40" spans="1:18">
      <c r="A40" s="34">
        <f>'2.0 Input│Historic Capex'!A40</f>
        <v>28</v>
      </c>
      <c r="B40" s="23" t="str">
        <f>'2.0 Input│Historic Capex'!B40</f>
        <v>Dandenong CG gas heater</v>
      </c>
      <c r="C40" s="8" t="str">
        <f>'2.0 Input│Historic Capex'!C40</f>
        <v>City Gates &amp; Field Regs</v>
      </c>
      <c r="D40" s="8" t="str">
        <f>'2.0 Input│Historic Capex'!D40</f>
        <v>Replacement</v>
      </c>
      <c r="E40" s="62" t="s">
        <v>248</v>
      </c>
      <c r="G40" s="125">
        <f>IF($E40="Incurred",'4.1 Calc│Hist Act ($nom)'!G40,IF($E40=G$12,'4.1 Calc│Hist Act ($nom)'!$L40,0))</f>
        <v>0</v>
      </c>
      <c r="H40" s="125">
        <f>IF($E40="Incurred",'4.1 Calc│Hist Act ($nom)'!H40,IF($E40=H$12,'4.1 Calc│Hist Act ($nom)'!$L40,0))</f>
        <v>0</v>
      </c>
      <c r="I40" s="125">
        <f>IF($E40="Incurred",'4.1 Calc│Hist Act ($nom)'!I40,IF($E40=I$12,'4.1 Calc│Hist Act ($nom)'!$L40,0))</f>
        <v>0</v>
      </c>
      <c r="J40" s="125">
        <f>IF($E40="Incurred",'4.1 Calc│Hist Act ($nom)'!J40,IF($E40=J$12,'4.1 Calc│Hist Act ($nom)'!$L40,0))</f>
        <v>0</v>
      </c>
      <c r="K40" s="125">
        <f>IF($E40="Incurred",'4.1 Calc│Hist Act ($nom)'!K40,IF($E40=K$12,'4.1 Calc│Hist Act ($nom)'!$L40,0))</f>
        <v>0</v>
      </c>
      <c r="L40" s="125">
        <f>IF($E40=L$12,'4.1 Calc│Hist Act ($nom)'!$L40,0)</f>
        <v>0</v>
      </c>
      <c r="M40" s="125">
        <f t="shared" si="0"/>
        <v>0</v>
      </c>
      <c r="N40" s="2"/>
      <c r="O40" s="2"/>
      <c r="P40" s="2"/>
      <c r="Q40" s="2"/>
      <c r="R40" s="2"/>
    </row>
    <row r="41" spans="1:18">
      <c r="A41" s="34">
        <f>'2.0 Input│Historic Capex'!A41</f>
        <v>29</v>
      </c>
      <c r="B41" s="23" t="str">
        <f>'2.0 Input│Historic Capex'!B41</f>
        <v xml:space="preserve">Hazardous Area Rectification </v>
      </c>
      <c r="C41" s="8" t="str">
        <f>'2.0 Input│Historic Capex'!C41</f>
        <v>City Gates &amp; Field Regs</v>
      </c>
      <c r="D41" s="8" t="str">
        <f>'2.0 Input│Historic Capex'!D41</f>
        <v>Replacement</v>
      </c>
      <c r="E41" s="62" t="s">
        <v>248</v>
      </c>
      <c r="G41" s="125">
        <f>IF($E41="Incurred",'4.1 Calc│Hist Act ($nom)'!G41,IF($E41=G$12,'4.1 Calc│Hist Act ($nom)'!$L41,0))</f>
        <v>10313.6</v>
      </c>
      <c r="H41" s="125">
        <f>IF($E41="Incurred",'4.1 Calc│Hist Act ($nom)'!H41,IF($E41=H$12,'4.1 Calc│Hist Act ($nom)'!$L41,0))</f>
        <v>32182.300000000003</v>
      </c>
      <c r="I41" s="125">
        <f>IF($E41="Incurred",'4.1 Calc│Hist Act ($nom)'!I41,IF($E41=I$12,'4.1 Calc│Hist Act ($nom)'!$L41,0))</f>
        <v>134741.20000000001</v>
      </c>
      <c r="J41" s="125">
        <f>IF($E41="Incurred",'4.1 Calc│Hist Act ($nom)'!J41,IF($E41=J$12,'4.1 Calc│Hist Act ($nom)'!$L41,0))</f>
        <v>162983.16</v>
      </c>
      <c r="K41" s="125">
        <f>IF($E41="Incurred",'4.1 Calc│Hist Act ($nom)'!K41,IF($E41=K$12,'4.1 Calc│Hist Act ($nom)'!$L41,0))</f>
        <v>100000</v>
      </c>
      <c r="L41" s="125">
        <f>IF($E41=L$12,'4.1 Calc│Hist Act ($nom)'!$L41,0)</f>
        <v>0</v>
      </c>
      <c r="M41" s="125">
        <f t="shared" si="0"/>
        <v>440220.26</v>
      </c>
      <c r="N41" s="2"/>
      <c r="O41" s="2"/>
      <c r="P41" s="2"/>
      <c r="Q41" s="2"/>
      <c r="R41" s="2"/>
    </row>
    <row r="42" spans="1:18">
      <c r="A42" s="34">
        <f>'2.0 Input│Historic Capex'!A42</f>
        <v>30</v>
      </c>
      <c r="B42" s="23" t="str">
        <f>'2.0 Input│Historic Capex'!B42</f>
        <v xml:space="preserve">Hazardous Areas Review </v>
      </c>
      <c r="C42" s="8" t="str">
        <f>'2.0 Input│Historic Capex'!C42</f>
        <v>City Gates &amp; Field Regs</v>
      </c>
      <c r="D42" s="8" t="str">
        <f>'2.0 Input│Historic Capex'!D42</f>
        <v>Replacement</v>
      </c>
      <c r="E42" s="62" t="s">
        <v>248</v>
      </c>
      <c r="G42" s="125">
        <f>IF($E42="Incurred",'4.1 Calc│Hist Act ($nom)'!G42,IF($E42=G$12,'4.1 Calc│Hist Act ($nom)'!$L42,0))</f>
        <v>34062.33</v>
      </c>
      <c r="H42" s="125">
        <f>IF($E42="Incurred",'4.1 Calc│Hist Act ($nom)'!H42,IF($E42=H$12,'4.1 Calc│Hist Act ($nom)'!$L42,0))</f>
        <v>0</v>
      </c>
      <c r="I42" s="125">
        <f>IF($E42="Incurred",'4.1 Calc│Hist Act ($nom)'!I42,IF($E42=I$12,'4.1 Calc│Hist Act ($nom)'!$L42,0))</f>
        <v>0</v>
      </c>
      <c r="J42" s="125">
        <f>IF($E42="Incurred",'4.1 Calc│Hist Act ($nom)'!J42,IF($E42=J$12,'4.1 Calc│Hist Act ($nom)'!$L42,0))</f>
        <v>0</v>
      </c>
      <c r="K42" s="125">
        <f>IF($E42="Incurred",'4.1 Calc│Hist Act ($nom)'!K42,IF($E42=K$12,'4.1 Calc│Hist Act ($nom)'!$L42,0))</f>
        <v>0</v>
      </c>
      <c r="L42" s="125">
        <f>IF($E42=L$12,'4.1 Calc│Hist Act ($nom)'!$L42,0)</f>
        <v>0</v>
      </c>
      <c r="M42" s="125">
        <f t="shared" si="0"/>
        <v>34062.33</v>
      </c>
      <c r="N42" s="2"/>
      <c r="O42" s="2"/>
      <c r="P42" s="2"/>
      <c r="Q42" s="2"/>
      <c r="R42" s="2"/>
    </row>
    <row r="43" spans="1:18">
      <c r="A43" s="34">
        <f>'2.0 Input│Historic Capex'!A43</f>
        <v>31</v>
      </c>
      <c r="B43" s="23" t="str">
        <f>'2.0 Input│Historic Capex'!B43</f>
        <v>Heater upgrade - Laverton North CG</v>
      </c>
      <c r="C43" s="8" t="str">
        <f>'2.0 Input│Historic Capex'!C43</f>
        <v>City Gates &amp; Field Regs</v>
      </c>
      <c r="D43" s="8" t="str">
        <f>'2.0 Input│Historic Capex'!D43</f>
        <v>Replacement</v>
      </c>
      <c r="E43" s="62">
        <v>2013</v>
      </c>
      <c r="G43" s="125">
        <f>IF($E43="Incurred",'4.1 Calc│Hist Act ($nom)'!G43,IF($E43=G$12,'4.1 Calc│Hist Act ($nom)'!$L43,0))</f>
        <v>5671</v>
      </c>
      <c r="H43" s="125">
        <f>IF($E43="Incurred",'4.1 Calc│Hist Act ($nom)'!H43,IF($E43=H$12,'4.1 Calc│Hist Act ($nom)'!$L43,0))</f>
        <v>0</v>
      </c>
      <c r="I43" s="125">
        <f>IF($E43="Incurred",'4.1 Calc│Hist Act ($nom)'!I43,IF($E43=I$12,'4.1 Calc│Hist Act ($nom)'!$L43,0))</f>
        <v>0</v>
      </c>
      <c r="J43" s="125">
        <f>IF($E43="Incurred",'4.1 Calc│Hist Act ($nom)'!J43,IF($E43=J$12,'4.1 Calc│Hist Act ($nom)'!$L43,0))</f>
        <v>0</v>
      </c>
      <c r="K43" s="125">
        <f>IF($E43="Incurred",'4.1 Calc│Hist Act ($nom)'!K43,IF($E43=K$12,'4.1 Calc│Hist Act ($nom)'!$L43,0))</f>
        <v>0</v>
      </c>
      <c r="L43" s="125">
        <f>IF($E43=L$12,'4.1 Calc│Hist Act ($nom)'!$L43,0)</f>
        <v>0</v>
      </c>
      <c r="M43" s="125">
        <f t="shared" si="0"/>
        <v>5671</v>
      </c>
      <c r="N43" s="2"/>
      <c r="O43" s="2"/>
      <c r="P43" s="2"/>
      <c r="Q43" s="2"/>
      <c r="R43" s="2"/>
    </row>
    <row r="44" spans="1:18">
      <c r="A44" s="34">
        <f>'2.0 Input│Historic Capex'!A44</f>
        <v>32</v>
      </c>
      <c r="B44" s="23" t="str">
        <f>'2.0 Input│Historic Capex'!B44</f>
        <v>Odorant Dandenong Pump Upgrade 700 &amp; 2800 kPa</v>
      </c>
      <c r="C44" s="8" t="str">
        <f>'2.0 Input│Historic Capex'!C44</f>
        <v>Gas Quality</v>
      </c>
      <c r="D44" s="8" t="str">
        <f>'2.0 Input│Historic Capex'!D44</f>
        <v>Replacement</v>
      </c>
      <c r="E44" s="62" t="s">
        <v>248</v>
      </c>
      <c r="G44" s="125">
        <f>IF($E44="Incurred",'4.1 Calc│Hist Act ($nom)'!G44,IF($E44=G$12,'4.1 Calc│Hist Act ($nom)'!$L44,0))</f>
        <v>0</v>
      </c>
      <c r="H44" s="125">
        <f>IF($E44="Incurred",'4.1 Calc│Hist Act ($nom)'!H44,IF($E44=H$12,'4.1 Calc│Hist Act ($nom)'!$L44,0))</f>
        <v>0</v>
      </c>
      <c r="I44" s="125">
        <f>IF($E44="Incurred",'4.1 Calc│Hist Act ($nom)'!I44,IF($E44=I$12,'4.1 Calc│Hist Act ($nom)'!$L44,0))</f>
        <v>285847.41000000003</v>
      </c>
      <c r="J44" s="125">
        <f>IF($E44="Incurred",'4.1 Calc│Hist Act ($nom)'!J44,IF($E44=J$12,'4.1 Calc│Hist Act ($nom)'!$L44,0))</f>
        <v>6015.5000000000009</v>
      </c>
      <c r="K44" s="125">
        <f>IF($E44="Incurred",'4.1 Calc│Hist Act ($nom)'!K44,IF($E44=K$12,'4.1 Calc│Hist Act ($nom)'!$L44,0))</f>
        <v>0</v>
      </c>
      <c r="L44" s="125">
        <f>IF($E44=L$12,'4.1 Calc│Hist Act ($nom)'!$L44,0)</f>
        <v>0</v>
      </c>
      <c r="M44" s="125">
        <f t="shared" si="0"/>
        <v>291862.91000000003</v>
      </c>
      <c r="N44" s="2"/>
      <c r="O44" s="2"/>
      <c r="P44" s="2"/>
      <c r="Q44" s="2"/>
      <c r="R44" s="2"/>
    </row>
    <row r="45" spans="1:18">
      <c r="A45" s="34">
        <f>'2.0 Input│Historic Capex'!A45</f>
        <v>33</v>
      </c>
      <c r="B45" s="23" t="str">
        <f>'2.0 Input│Historic Capex'!B45</f>
        <v>Regulator upgrade - Dandenong City Gate (exclude filters)</v>
      </c>
      <c r="C45" s="8" t="str">
        <f>'2.0 Input│Historic Capex'!C45</f>
        <v>City Gates &amp; Field Regs</v>
      </c>
      <c r="D45" s="8" t="str">
        <f>'2.0 Input│Historic Capex'!D45</f>
        <v>Replacement</v>
      </c>
      <c r="G45" s="125">
        <f>IF($E45="Incurred",'4.1 Calc│Hist Act ($nom)'!G45,IF($E45=G$12,'4.1 Calc│Hist Act ($nom)'!$L45,0))</f>
        <v>0</v>
      </c>
      <c r="H45" s="125">
        <f>IF($E45="Incurred",'4.1 Calc│Hist Act ($nom)'!H45,IF($E45=H$12,'4.1 Calc│Hist Act ($nom)'!$L45,0))</f>
        <v>0</v>
      </c>
      <c r="I45" s="125">
        <v>10907202.17</v>
      </c>
      <c r="J45" s="125">
        <v>750463.8000000004</v>
      </c>
      <c r="K45" s="125">
        <f>IF($E45="Incurred",'4.1 Calc│Hist Act ($nom)'!K45,IF($E45=K$12,'4.1 Calc│Hist Act ($nom)'!$L45,0))</f>
        <v>0</v>
      </c>
      <c r="L45" s="125">
        <f>IF($E45=L$12,'4.1 Calc│Hist Act ($nom)'!$L45,0)</f>
        <v>0</v>
      </c>
      <c r="M45" s="125">
        <f t="shared" si="0"/>
        <v>11657665.970000001</v>
      </c>
      <c r="N45" s="2"/>
      <c r="O45" s="2"/>
      <c r="P45" s="2"/>
      <c r="Q45" s="2"/>
      <c r="R45" s="2"/>
    </row>
    <row r="46" spans="1:18">
      <c r="A46" s="34">
        <f>'2.0 Input│Historic Capex'!A46</f>
        <v>34</v>
      </c>
      <c r="B46" s="23" t="str">
        <f>'2.0 Input│Historic Capex'!B46</f>
        <v>Valve -  Pipeline LNG plant Isolation Valve Actuator Replacement</v>
      </c>
      <c r="C46" s="8" t="str">
        <f>'2.0 Input│Historic Capex'!C46</f>
        <v>City Gates &amp; Field Regs</v>
      </c>
      <c r="D46" s="8" t="str">
        <f>'2.0 Input│Historic Capex'!D46</f>
        <v>Replacement</v>
      </c>
      <c r="E46" s="62">
        <v>2014</v>
      </c>
      <c r="G46" s="125">
        <f>IF($E46="Incurred",'4.1 Calc│Hist Act ($nom)'!G46,IF($E46=G$12,'4.1 Calc│Hist Act ($nom)'!$L46,0))</f>
        <v>0</v>
      </c>
      <c r="H46" s="125">
        <f>IF($E46="Incurred",'4.1 Calc│Hist Act ($nom)'!H46,IF($E46=H$12,'4.1 Calc│Hist Act ($nom)'!$L46,0))</f>
        <v>374937.12</v>
      </c>
      <c r="I46" s="125">
        <f>IF($E46="Incurred",'4.1 Calc│Hist Act ($nom)'!I46,IF($E46=I$12,'4.1 Calc│Hist Act ($nom)'!$L46,0))</f>
        <v>0</v>
      </c>
      <c r="J46" s="125">
        <f>IF($E46="Incurred",'4.1 Calc│Hist Act ($nom)'!J46,IF($E46=J$12,'4.1 Calc│Hist Act ($nom)'!$L46,0))</f>
        <v>0</v>
      </c>
      <c r="K46" s="125">
        <f>IF($E46="Incurred",'4.1 Calc│Hist Act ($nom)'!K46,IF($E46=K$12,'4.1 Calc│Hist Act ($nom)'!$L46,0))</f>
        <v>0</v>
      </c>
      <c r="L46" s="125">
        <f>IF($E46=L$12,'4.1 Calc│Hist Act ($nom)'!$L46,0)</f>
        <v>0</v>
      </c>
      <c r="M46" s="125">
        <f t="shared" si="0"/>
        <v>374937.12</v>
      </c>
      <c r="N46" s="2"/>
      <c r="O46" s="2"/>
      <c r="P46" s="2"/>
      <c r="Q46" s="2"/>
      <c r="R46" s="2"/>
    </row>
    <row r="47" spans="1:18">
      <c r="A47" s="34">
        <f>'2.0 Input│Historic Capex'!A47</f>
        <v>35</v>
      </c>
      <c r="B47" s="23" t="str">
        <f>'2.0 Input│Historic Capex'!B47</f>
        <v>Valve -  Pipeline to LNG plant UV325 valve replacement and loading valve</v>
      </c>
      <c r="C47" s="8" t="str">
        <f>'2.0 Input│Historic Capex'!C47</f>
        <v>City Gates &amp; Field Regs</v>
      </c>
      <c r="D47" s="8" t="str">
        <f>'2.0 Input│Historic Capex'!D47</f>
        <v>Replacement</v>
      </c>
      <c r="E47" s="62">
        <v>2014</v>
      </c>
      <c r="G47" s="125">
        <f>IF($E47="Incurred",'4.1 Calc│Hist Act ($nom)'!G47,IF($E47=G$12,'4.1 Calc│Hist Act ($nom)'!$L47,0))</f>
        <v>0</v>
      </c>
      <c r="H47" s="125">
        <f>IF($E47="Incurred",'4.1 Calc│Hist Act ($nom)'!H47,IF($E47=H$12,'4.1 Calc│Hist Act ($nom)'!$L47,0))</f>
        <v>277450.67</v>
      </c>
      <c r="I47" s="125">
        <f>IF($E47="Incurred",'4.1 Calc│Hist Act ($nom)'!I47,IF($E47=I$12,'4.1 Calc│Hist Act ($nom)'!$L47,0))</f>
        <v>0</v>
      </c>
      <c r="J47" s="125">
        <f>IF($E47="Incurred",'4.1 Calc│Hist Act ($nom)'!J47,IF($E47=J$12,'4.1 Calc│Hist Act ($nom)'!$L47,0))</f>
        <v>0</v>
      </c>
      <c r="K47" s="125">
        <f>IF($E47="Incurred",'4.1 Calc│Hist Act ($nom)'!K47,IF($E47=K$12,'4.1 Calc│Hist Act ($nom)'!$L47,0))</f>
        <v>0</v>
      </c>
      <c r="L47" s="125">
        <f>IF($E47=L$12,'4.1 Calc│Hist Act ($nom)'!$L47,0)</f>
        <v>0</v>
      </c>
      <c r="M47" s="125">
        <f t="shared" si="0"/>
        <v>277450.67</v>
      </c>
      <c r="N47" s="2"/>
      <c r="O47" s="2"/>
      <c r="P47" s="2"/>
      <c r="Q47" s="2"/>
      <c r="R47" s="2"/>
    </row>
    <row r="48" spans="1:18">
      <c r="A48" s="34">
        <f>'2.0 Input│Historic Capex'!A48</f>
        <v>36</v>
      </c>
      <c r="B48" s="23" t="str">
        <f>'2.0 Input│Historic Capex'!B48</f>
        <v>Valve - Corio CG Un-regulated Bypass Upgrade</v>
      </c>
      <c r="C48" s="8" t="str">
        <f>'2.0 Input│Historic Capex'!C48</f>
        <v>City Gates &amp; Field Regs</v>
      </c>
      <c r="D48" s="8" t="str">
        <f>'2.0 Input│Historic Capex'!D48</f>
        <v>Replacement</v>
      </c>
      <c r="E48" s="62" t="s">
        <v>248</v>
      </c>
      <c r="G48" s="125">
        <f>IF($E48="Incurred",'4.1 Calc│Hist Act ($nom)'!G48,IF($E48=G$12,'4.1 Calc│Hist Act ($nom)'!$L48,0))</f>
        <v>0</v>
      </c>
      <c r="H48" s="125">
        <f>IF($E48="Incurred",'4.1 Calc│Hist Act ($nom)'!H48,IF($E48=H$12,'4.1 Calc│Hist Act ($nom)'!$L48,0))</f>
        <v>0</v>
      </c>
      <c r="I48" s="125">
        <f>IF($E48="Incurred",'4.1 Calc│Hist Act ($nom)'!I48,IF($E48=I$12,'4.1 Calc│Hist Act ($nom)'!$L48,0))</f>
        <v>0</v>
      </c>
      <c r="J48" s="125">
        <f>IF($E48="Incurred",'4.1 Calc│Hist Act ($nom)'!J48,IF($E48=J$12,'4.1 Calc│Hist Act ($nom)'!$L48,0))</f>
        <v>0</v>
      </c>
      <c r="K48" s="125">
        <f>IF($E48="Incurred",'4.1 Calc│Hist Act ($nom)'!K48,IF($E48=K$12,'4.1 Calc│Hist Act ($nom)'!$L48,0))</f>
        <v>0</v>
      </c>
      <c r="L48" s="125">
        <f>IF($E48=L$12,'4.1 Calc│Hist Act ($nom)'!$L48,0)</f>
        <v>0</v>
      </c>
      <c r="M48" s="125">
        <f t="shared" si="0"/>
        <v>0</v>
      </c>
      <c r="N48" s="2"/>
      <c r="O48" s="2"/>
      <c r="P48" s="2"/>
      <c r="Q48" s="2"/>
      <c r="R48" s="2"/>
    </row>
    <row r="49" spans="1:18">
      <c r="A49" s="34">
        <f>'2.0 Input│Historic Capex'!A49</f>
        <v>37</v>
      </c>
      <c r="B49" s="23" t="str">
        <f>'2.0 Input│Historic Capex'!B49</f>
        <v>Valve - Tyers Branch Valve Actuator Replacement</v>
      </c>
      <c r="C49" s="8" t="str">
        <f>'2.0 Input│Historic Capex'!C49</f>
        <v>Pipelines</v>
      </c>
      <c r="D49" s="8" t="str">
        <f>'2.0 Input│Historic Capex'!D49</f>
        <v>Replacement</v>
      </c>
      <c r="E49" s="62" t="s">
        <v>248</v>
      </c>
      <c r="G49" s="125">
        <f>IF($E49="Incurred",'4.1 Calc│Hist Act ($nom)'!G49,IF($E49=G$12,'4.1 Calc│Hist Act ($nom)'!$L49,0))</f>
        <v>0</v>
      </c>
      <c r="H49" s="125">
        <f>IF($E49="Incurred",'4.1 Calc│Hist Act ($nom)'!H49,IF($E49=H$12,'4.1 Calc│Hist Act ($nom)'!$L49,0))</f>
        <v>0</v>
      </c>
      <c r="I49" s="125">
        <f>IF($E49="Incurred",'4.1 Calc│Hist Act ($nom)'!I49,IF($E49=I$12,'4.1 Calc│Hist Act ($nom)'!$L49,0))</f>
        <v>0</v>
      </c>
      <c r="J49" s="125">
        <f>IF($E49="Incurred",'4.1 Calc│Hist Act ($nom)'!J49,IF($E49=J$12,'4.1 Calc│Hist Act ($nom)'!$L49,0))</f>
        <v>0</v>
      </c>
      <c r="K49" s="125">
        <f>IF($E49="Incurred",'4.1 Calc│Hist Act ($nom)'!K49,IF($E49=K$12,'4.1 Calc│Hist Act ($nom)'!$L49,0))</f>
        <v>0</v>
      </c>
      <c r="L49" s="125">
        <f>IF($E49=L$12,'4.1 Calc│Hist Act ($nom)'!$L49,0)</f>
        <v>0</v>
      </c>
      <c r="M49" s="125">
        <f t="shared" si="0"/>
        <v>0</v>
      </c>
      <c r="N49" s="2"/>
      <c r="O49" s="2"/>
      <c r="P49" s="2"/>
      <c r="Q49" s="2"/>
      <c r="R49" s="2"/>
    </row>
    <row r="50" spans="1:18">
      <c r="A50" s="34">
        <f>'2.0 Input│Historic Capex'!A50</f>
        <v>38</v>
      </c>
      <c r="B50" s="23" t="str">
        <f>'2.0 Input│Historic Capex'!B50</f>
        <v>Valve - UniBolt Phase 3 Replacement</v>
      </c>
      <c r="C50" s="8" t="str">
        <f>'2.0 Input│Historic Capex'!C50</f>
        <v>City Gates &amp; Field Regs</v>
      </c>
      <c r="D50" s="8" t="str">
        <f>'2.0 Input│Historic Capex'!D50</f>
        <v>Replacement</v>
      </c>
      <c r="E50" s="62" t="s">
        <v>248</v>
      </c>
      <c r="G50" s="125">
        <f>IF($E50="Incurred",'4.1 Calc│Hist Act ($nom)'!G50,IF($E50=G$12,'4.1 Calc│Hist Act ($nom)'!$L50,0))</f>
        <v>1130.5</v>
      </c>
      <c r="H50" s="125">
        <f>IF($E50="Incurred",'4.1 Calc│Hist Act ($nom)'!H50,IF($E50=H$12,'4.1 Calc│Hist Act ($nom)'!$L50,0))</f>
        <v>92576.040000000008</v>
      </c>
      <c r="I50" s="125">
        <f>IF($E50="Incurred",'4.1 Calc│Hist Act ($nom)'!I50,IF($E50=I$12,'4.1 Calc│Hist Act ($nom)'!$L50,0))</f>
        <v>30257.329999999998</v>
      </c>
      <c r="J50" s="125">
        <f>IF($E50="Incurred",'4.1 Calc│Hist Act ($nom)'!J50,IF($E50=J$12,'4.1 Calc│Hist Act ($nom)'!$L50,0))</f>
        <v>53832.909999999996</v>
      </c>
      <c r="K50" s="125">
        <f>IF($E50="Incurred",'4.1 Calc│Hist Act ($nom)'!K50,IF($E50=K$12,'4.1 Calc│Hist Act ($nom)'!$L50,0))</f>
        <v>100000</v>
      </c>
      <c r="L50" s="125">
        <f>IF($E50=L$12,'4.1 Calc│Hist Act ($nom)'!$L50,0)</f>
        <v>0</v>
      </c>
      <c r="M50" s="125">
        <f t="shared" si="0"/>
        <v>277796.78000000003</v>
      </c>
      <c r="N50" s="2"/>
      <c r="O50" s="2"/>
      <c r="P50" s="2"/>
      <c r="Q50" s="2"/>
      <c r="R50" s="2"/>
    </row>
    <row r="51" spans="1:18">
      <c r="A51" s="34">
        <f>'2.0 Input│Historic Capex'!A51</f>
        <v>39</v>
      </c>
      <c r="B51" s="23" t="str">
        <f>'2.0 Input│Historic Capex'!B51</f>
        <v>Pig Trap  - Enclosure upgrade</v>
      </c>
      <c r="C51" s="8" t="str">
        <f>'2.0 Input│Historic Capex'!C51</f>
        <v>City Gates &amp; Field Regs</v>
      </c>
      <c r="D51" s="8" t="str">
        <f>'2.0 Input│Historic Capex'!D51</f>
        <v>Replacement</v>
      </c>
      <c r="G51" s="125">
        <v>0</v>
      </c>
      <c r="H51" s="125">
        <v>0</v>
      </c>
      <c r="I51" s="125">
        <v>0</v>
      </c>
      <c r="J51" s="125">
        <v>102266.63</v>
      </c>
      <c r="K51" s="125">
        <v>25000</v>
      </c>
      <c r="L51" s="125">
        <f>IF($E51=L$12,'4.1 Calc│Hist Act ($nom)'!$L51,0)</f>
        <v>0</v>
      </c>
      <c r="M51" s="125">
        <f t="shared" si="0"/>
        <v>127266.63</v>
      </c>
      <c r="N51" s="2"/>
      <c r="O51" s="2"/>
      <c r="P51" s="2"/>
      <c r="Q51" s="2"/>
      <c r="R51" s="2"/>
    </row>
    <row r="52" spans="1:18">
      <c r="A52" s="34">
        <f>'2.0 Input│Historic Capex'!A52</f>
        <v>40</v>
      </c>
      <c r="B52" s="23" t="str">
        <f>'2.0 Input│Historic Capex'!B52</f>
        <v>Pig Trap - Pipe Support Upgrade</v>
      </c>
      <c r="C52" s="8" t="str">
        <f>'2.0 Input│Historic Capex'!C52</f>
        <v>City Gates &amp; Field Regs</v>
      </c>
      <c r="D52" s="8" t="str">
        <f>'2.0 Input│Historic Capex'!D52</f>
        <v>Replacement</v>
      </c>
      <c r="E52" s="62" t="s">
        <v>248</v>
      </c>
      <c r="G52" s="125">
        <f>IF($E52="Incurred",'4.1 Calc│Hist Act ($nom)'!G52,IF($E52=G$12,'4.1 Calc│Hist Act ($nom)'!$L52,0))</f>
        <v>174</v>
      </c>
      <c r="H52" s="125">
        <f>IF($E52="Incurred",'4.1 Calc│Hist Act ($nom)'!H52,IF($E52=H$12,'4.1 Calc│Hist Act ($nom)'!$L52,0))</f>
        <v>63266.31</v>
      </c>
      <c r="I52" s="125">
        <f>IF($E52="Incurred",'4.1 Calc│Hist Act ($nom)'!I52,IF($E52=I$12,'4.1 Calc│Hist Act ($nom)'!$L52,0))</f>
        <v>250206.75</v>
      </c>
      <c r="J52" s="125">
        <f>IF($E52="Incurred",'4.1 Calc│Hist Act ($nom)'!J52,IF($E52=J$12,'4.1 Calc│Hist Act ($nom)'!$L52,0))</f>
        <v>24895.18</v>
      </c>
      <c r="K52" s="125">
        <f>IF($E52="Incurred",'4.1 Calc│Hist Act ($nom)'!K52,IF($E52=K$12,'4.1 Calc│Hist Act ($nom)'!$L52,0))</f>
        <v>25000</v>
      </c>
      <c r="L52" s="125">
        <f>IF($E52=L$12,'4.1 Calc│Hist Act ($nom)'!$L52,0)</f>
        <v>0</v>
      </c>
      <c r="M52" s="125">
        <f t="shared" si="0"/>
        <v>363542.24</v>
      </c>
      <c r="N52" s="2"/>
      <c r="O52" s="2"/>
      <c r="P52" s="2"/>
      <c r="Q52" s="2"/>
      <c r="R52" s="2"/>
    </row>
    <row r="53" spans="1:18">
      <c r="A53" s="34">
        <f>'2.0 Input│Historic Capex'!A53</f>
        <v>41</v>
      </c>
      <c r="B53" s="23" t="str">
        <f>'2.0 Input│Historic Capex'!B53</f>
        <v>BCS Administration Building Distribution Board Upgrade</v>
      </c>
      <c r="C53" s="8" t="str">
        <f>'2.0 Input│Historic Capex'!C53</f>
        <v>Compressors</v>
      </c>
      <c r="D53" s="8" t="str">
        <f>'2.0 Input│Historic Capex'!D53</f>
        <v>Replacement</v>
      </c>
      <c r="E53" s="62">
        <v>2018</v>
      </c>
      <c r="G53" s="125">
        <f>IF($E53="Incurred",'4.1 Calc│Hist Act ($nom)'!G53,IF($E53=G$12,'4.1 Calc│Hist Act ($nom)'!$L53,0))</f>
        <v>0</v>
      </c>
      <c r="H53" s="125">
        <f>IF($E53="Incurred",'4.1 Calc│Hist Act ($nom)'!H53,IF($E53=H$12,'4.1 Calc│Hist Act ($nom)'!$L53,0))</f>
        <v>0</v>
      </c>
      <c r="I53" s="125">
        <f>IF($E53="Incurred",'4.1 Calc│Hist Act ($nom)'!I53,IF($E53=I$12,'4.1 Calc│Hist Act ($nom)'!$L53,0))</f>
        <v>0</v>
      </c>
      <c r="J53" s="125">
        <f>IF($E53="Incurred",'4.1 Calc│Hist Act ($nom)'!J53,IF($E53=J$12,'4.1 Calc│Hist Act ($nom)'!$L53,0))</f>
        <v>0</v>
      </c>
      <c r="K53" s="125">
        <f>IF($E53="Incurred",'4.1 Calc│Hist Act ($nom)'!K53,IF($E53=K$12,'4.1 Calc│Hist Act ($nom)'!$L53,0))</f>
        <v>0</v>
      </c>
      <c r="L53" s="125">
        <f>IF($E53=L$12,'4.1 Calc│Hist Act ($nom)'!$L53,0)</f>
        <v>29948</v>
      </c>
      <c r="M53" s="125">
        <f t="shared" si="0"/>
        <v>0</v>
      </c>
      <c r="N53" s="2"/>
      <c r="O53" s="2"/>
      <c r="P53" s="2"/>
      <c r="Q53" s="2"/>
      <c r="R53" s="2"/>
    </row>
    <row r="54" spans="1:18">
      <c r="A54" s="34">
        <f>'2.0 Input│Historic Capex'!A54</f>
        <v>42</v>
      </c>
      <c r="B54" s="23" t="str">
        <f>'2.0 Input│Historic Capex'!B54</f>
        <v>Equipment - Field Equipment</v>
      </c>
      <c r="C54" s="8" t="str">
        <f>'2.0 Input│Historic Capex'!C54</f>
        <v>Other</v>
      </c>
      <c r="D54" s="8" t="str">
        <f>'2.0 Input│Historic Capex'!D54</f>
        <v>Non-System</v>
      </c>
      <c r="E54" s="62" t="s">
        <v>248</v>
      </c>
      <c r="G54" s="125">
        <f>IF($E54="Incurred",'4.1 Calc│Hist Act ($nom)'!G54,IF($E54=G$12,'4.1 Calc│Hist Act ($nom)'!$L54,0))</f>
        <v>78414.37</v>
      </c>
      <c r="H54" s="125">
        <f>IF($E54="Incurred",'4.1 Calc│Hist Act ($nom)'!H54,IF($E54=H$12,'4.1 Calc│Hist Act ($nom)'!$L54,0))</f>
        <v>33433</v>
      </c>
      <c r="I54" s="125">
        <f>IF($E54="Incurred",'4.1 Calc│Hist Act ($nom)'!I54,IF($E54=I$12,'4.1 Calc│Hist Act ($nom)'!$L54,0))</f>
        <v>0</v>
      </c>
      <c r="J54" s="125">
        <f>IF($E54="Incurred",'4.1 Calc│Hist Act ($nom)'!J54,IF($E54=J$12,'4.1 Calc│Hist Act ($nom)'!$L54,0))</f>
        <v>0</v>
      </c>
      <c r="K54" s="125">
        <f>IF($E54="Incurred",'4.1 Calc│Hist Act ($nom)'!K54,IF($E54=K$12,'4.1 Calc│Hist Act ($nom)'!$L54,0))</f>
        <v>10000</v>
      </c>
      <c r="L54" s="125">
        <f>IF($E54=L$12,'4.1 Calc│Hist Act ($nom)'!$L54,0)</f>
        <v>0</v>
      </c>
      <c r="M54" s="125">
        <f t="shared" si="0"/>
        <v>121847.37</v>
      </c>
      <c r="N54" s="2"/>
      <c r="O54" s="2"/>
      <c r="P54" s="2"/>
      <c r="Q54" s="2"/>
      <c r="R54" s="2"/>
    </row>
    <row r="55" spans="1:18">
      <c r="A55" s="34">
        <f>'2.0 Input│Historic Capex'!A55</f>
        <v>43</v>
      </c>
      <c r="B55" s="23" t="str">
        <f>'2.0 Input│Historic Capex'!B55</f>
        <v>Equipment - Gas Detectors</v>
      </c>
      <c r="C55" s="8" t="str">
        <f>'2.0 Input│Historic Capex'!C55</f>
        <v>Other</v>
      </c>
      <c r="D55" s="8" t="str">
        <f>'2.0 Input│Historic Capex'!D55</f>
        <v>Non-System</v>
      </c>
      <c r="E55" s="62" t="s">
        <v>248</v>
      </c>
      <c r="G55" s="125">
        <f>IF($E55="Incurred",'4.1 Calc│Hist Act ($nom)'!G55,IF($E55=G$12,'4.1 Calc│Hist Act ($nom)'!$L55,0))</f>
        <v>0</v>
      </c>
      <c r="H55" s="125">
        <f>IF($E55="Incurred",'4.1 Calc│Hist Act ($nom)'!H55,IF($E55=H$12,'4.1 Calc│Hist Act ($nom)'!$L55,0))</f>
        <v>0</v>
      </c>
      <c r="I55" s="125">
        <f>IF($E55="Incurred",'4.1 Calc│Hist Act ($nom)'!I55,IF($E55=I$12,'4.1 Calc│Hist Act ($nom)'!$L55,0))</f>
        <v>0</v>
      </c>
      <c r="J55" s="125">
        <f>IF($E55="Incurred",'4.1 Calc│Hist Act ($nom)'!J55,IF($E55=J$12,'4.1 Calc│Hist Act ($nom)'!$L55,0))</f>
        <v>0</v>
      </c>
      <c r="K55" s="125">
        <f>IF($E55="Incurred",'4.1 Calc│Hist Act ($nom)'!K55,IF($E55=K$12,'4.1 Calc│Hist Act ($nom)'!$L55,0))</f>
        <v>10000</v>
      </c>
      <c r="L55" s="125">
        <f>IF($E55=L$12,'4.1 Calc│Hist Act ($nom)'!$L55,0)</f>
        <v>0</v>
      </c>
      <c r="M55" s="125">
        <f t="shared" si="0"/>
        <v>10000</v>
      </c>
      <c r="N55" s="2"/>
      <c r="O55" s="2"/>
      <c r="P55" s="2"/>
      <c r="Q55" s="2"/>
      <c r="R55" s="2"/>
    </row>
    <row r="56" spans="1:18">
      <c r="A56" s="34">
        <f>'2.0 Input│Historic Capex'!A56</f>
        <v>44</v>
      </c>
      <c r="B56" s="23" t="str">
        <f>'2.0 Input│Historic Capex'!B56</f>
        <v>Equipment - IT Purchases</v>
      </c>
      <c r="C56" s="8" t="str">
        <f>'2.0 Input│Historic Capex'!C56</f>
        <v>Other</v>
      </c>
      <c r="D56" s="8" t="str">
        <f>'2.0 Input│Historic Capex'!D56</f>
        <v>Non-System</v>
      </c>
      <c r="E56" s="62" t="s">
        <v>248</v>
      </c>
      <c r="G56" s="125">
        <f>IF($E56="Incurred",'4.1 Calc│Hist Act ($nom)'!G56,IF($E56=G$12,'4.1 Calc│Hist Act ($nom)'!$L56,0))</f>
        <v>28090.516425236197</v>
      </c>
      <c r="H56" s="125">
        <f>IF($E56="Incurred",'4.1 Calc│Hist Act ($nom)'!H56,IF($E56=H$12,'4.1 Calc│Hist Act ($nom)'!$L56,0))</f>
        <v>85086.327990951759</v>
      </c>
      <c r="I56" s="125">
        <f>IF($E56="Incurred",'4.1 Calc│Hist Act ($nom)'!I56,IF($E56=I$12,'4.1 Calc│Hist Act ($nom)'!$L56,0))</f>
        <v>94876.527780069766</v>
      </c>
      <c r="J56" s="125">
        <f>IF($E56="Incurred",'4.1 Calc│Hist Act ($nom)'!J56,IF($E56=J$12,'4.1 Calc│Hist Act ($nom)'!$L56,0))</f>
        <v>59503.360337538397</v>
      </c>
      <c r="K56" s="125">
        <f>IF($E56="Incurred",'4.1 Calc│Hist Act ($nom)'!K56,IF($E56=K$12,'4.1 Calc│Hist Act ($nom)'!$L56,0))</f>
        <v>0</v>
      </c>
      <c r="L56" s="125">
        <f>IF($E56=L$12,'4.1 Calc│Hist Act ($nom)'!$L56,0)</f>
        <v>0</v>
      </c>
      <c r="M56" s="125">
        <f t="shared" si="0"/>
        <v>267556.73253379611</v>
      </c>
      <c r="N56" s="2"/>
      <c r="O56" s="2"/>
      <c r="P56" s="2"/>
      <c r="Q56" s="2"/>
      <c r="R56" s="2"/>
    </row>
    <row r="57" spans="1:18">
      <c r="A57" s="34">
        <f>'2.0 Input│Historic Capex'!A57</f>
        <v>45</v>
      </c>
      <c r="B57" s="23" t="str">
        <f>'2.0 Input│Historic Capex'!B57</f>
        <v>Equipment - Test</v>
      </c>
      <c r="C57" s="8" t="str">
        <f>'2.0 Input│Historic Capex'!C57</f>
        <v>Other</v>
      </c>
      <c r="D57" s="8" t="str">
        <f>'2.0 Input│Historic Capex'!D57</f>
        <v>Non-System</v>
      </c>
      <c r="E57" s="62" t="s">
        <v>248</v>
      </c>
      <c r="G57" s="125">
        <f>IF($E57="Incurred",'4.1 Calc│Hist Act ($nom)'!G57,IF($E57=G$12,'4.1 Calc│Hist Act ($nom)'!$L57,0))</f>
        <v>0</v>
      </c>
      <c r="H57" s="125">
        <f>IF($E57="Incurred",'4.1 Calc│Hist Act ($nom)'!H57,IF($E57=H$12,'4.1 Calc│Hist Act ($nom)'!$L57,0))</f>
        <v>0</v>
      </c>
      <c r="I57" s="125">
        <f>IF($E57="Incurred",'4.1 Calc│Hist Act ($nom)'!I57,IF($E57=I$12,'4.1 Calc│Hist Act ($nom)'!$L57,0))</f>
        <v>0</v>
      </c>
      <c r="J57" s="125">
        <f>IF($E57="Incurred",'4.1 Calc│Hist Act ($nom)'!J57,IF($E57=J$12,'4.1 Calc│Hist Act ($nom)'!$L57,0))</f>
        <v>0</v>
      </c>
      <c r="K57" s="125">
        <f>IF($E57="Incurred",'4.1 Calc│Hist Act ($nom)'!K57,IF($E57=K$12,'4.1 Calc│Hist Act ($nom)'!$L57,0))</f>
        <v>0</v>
      </c>
      <c r="L57" s="125">
        <f>IF($E57=L$12,'4.1 Calc│Hist Act ($nom)'!$L57,0)</f>
        <v>0</v>
      </c>
      <c r="M57" s="125">
        <f t="shared" si="0"/>
        <v>0</v>
      </c>
      <c r="N57" s="2"/>
      <c r="O57" s="2"/>
      <c r="P57" s="2"/>
      <c r="Q57" s="2"/>
      <c r="R57" s="2"/>
    </row>
    <row r="58" spans="1:18">
      <c r="A58" s="34">
        <f>'2.0 Input│Historic Capex'!A58</f>
        <v>46</v>
      </c>
      <c r="B58" s="23" t="str">
        <f>'2.0 Input│Historic Capex'!B58</f>
        <v>Equipment - Victorian low value pool purchases</v>
      </c>
      <c r="C58" s="8" t="str">
        <f>'2.0 Input│Historic Capex'!C58</f>
        <v>Other</v>
      </c>
      <c r="D58" s="8" t="str">
        <f>'2.0 Input│Historic Capex'!D58</f>
        <v>Non-System</v>
      </c>
      <c r="E58" s="62" t="s">
        <v>248</v>
      </c>
      <c r="G58" s="125">
        <f>IF($E58="Incurred",'4.1 Calc│Hist Act ($nom)'!G58,IF($E58=G$12,'4.1 Calc│Hist Act ($nom)'!$L58,0))</f>
        <v>52890.504699999998</v>
      </c>
      <c r="H58" s="125">
        <f>IF($E58="Incurred",'4.1 Calc│Hist Act ($nom)'!H58,IF($E58=H$12,'4.1 Calc│Hist Act ($nom)'!$L58,0))</f>
        <v>215346.10914999997</v>
      </c>
      <c r="I58" s="125">
        <f>IF($E58="Incurred",'4.1 Calc│Hist Act ($nom)'!I58,IF($E58=I$12,'4.1 Calc│Hist Act ($nom)'!$L58,0))</f>
        <v>550230.76062000007</v>
      </c>
      <c r="J58" s="125">
        <f>IF($E58="Incurred",'4.1 Calc│Hist Act ($nom)'!J58,IF($E58=J$12,'4.1 Calc│Hist Act ($nom)'!$L58,0))</f>
        <v>163384.28675999999</v>
      </c>
      <c r="K58" s="125">
        <f>IF($E58="Incurred",'4.1 Calc│Hist Act ($nom)'!K58,IF($E58=K$12,'4.1 Calc│Hist Act ($nom)'!$L58,0))</f>
        <v>28230</v>
      </c>
      <c r="L58" s="125">
        <f>IF($E58=L$12,'4.1 Calc│Hist Act ($nom)'!$L58,0)</f>
        <v>0</v>
      </c>
      <c r="M58" s="125">
        <f t="shared" si="0"/>
        <v>1010081.66123</v>
      </c>
      <c r="N58" s="2"/>
      <c r="O58" s="2"/>
      <c r="P58" s="2"/>
      <c r="Q58" s="2"/>
      <c r="R58" s="2"/>
    </row>
    <row r="59" spans="1:18">
      <c r="A59" s="34">
        <f>'2.0 Input│Historic Capex'!A59</f>
        <v>47</v>
      </c>
      <c r="B59" s="23" t="str">
        <f>'2.0 Input│Historic Capex'!B59</f>
        <v>Dandenong 180 Greens Road Office Redevelopment</v>
      </c>
      <c r="C59" s="8" t="str">
        <f>'2.0 Input│Historic Capex'!C59</f>
        <v>Buildings</v>
      </c>
      <c r="D59" s="8" t="str">
        <f>'2.0 Input│Historic Capex'!D59</f>
        <v>Non-System</v>
      </c>
      <c r="E59" s="62" t="s">
        <v>248</v>
      </c>
      <c r="G59" s="125">
        <f>IF($E59="Incurred",'4.1 Calc│Hist Act ($nom)'!G59,IF($E59=G$12,'4.1 Calc│Hist Act ($nom)'!$L59,0))</f>
        <v>0</v>
      </c>
      <c r="H59" s="125">
        <f>IF($E59="Incurred",'4.1 Calc│Hist Act ($nom)'!H59,IF($E59=H$12,'4.1 Calc│Hist Act ($nom)'!$L59,0))</f>
        <v>0</v>
      </c>
      <c r="I59" s="125">
        <f>IF($E59="Incurred",'4.1 Calc│Hist Act ($nom)'!I59,IF($E59=I$12,'4.1 Calc│Hist Act ($nom)'!$L59,0))</f>
        <v>0</v>
      </c>
      <c r="J59" s="125">
        <f>IF($E59="Incurred",'4.1 Calc│Hist Act ($nom)'!J59,IF($E59=J$12,'4.1 Calc│Hist Act ($nom)'!$L59,0))</f>
        <v>0</v>
      </c>
      <c r="K59" s="125">
        <f>IF($E59="Incurred",'4.1 Calc│Hist Act ($nom)'!K59,IF($E59=K$12,'4.1 Calc│Hist Act ($nom)'!$L59,0))</f>
        <v>0</v>
      </c>
      <c r="L59" s="125">
        <f>IF($E59=L$12,'4.1 Calc│Hist Act ($nom)'!$L59,0)</f>
        <v>0</v>
      </c>
      <c r="M59" s="125">
        <f t="shared" si="0"/>
        <v>0</v>
      </c>
      <c r="N59" s="2"/>
      <c r="O59" s="2"/>
      <c r="P59" s="2"/>
      <c r="Q59" s="2"/>
      <c r="R59" s="2"/>
    </row>
    <row r="60" spans="1:18">
      <c r="A60" s="34">
        <f>'2.0 Input│Historic Capex'!A60</f>
        <v>48</v>
      </c>
      <c r="B60" s="23" t="str">
        <f>'2.0 Input│Historic Capex'!B60</f>
        <v>Dandenong Asphalt Resurfacing</v>
      </c>
      <c r="C60" s="8" t="str">
        <f>'2.0 Input│Historic Capex'!C60</f>
        <v>Other</v>
      </c>
      <c r="D60" s="8" t="str">
        <f>'2.0 Input│Historic Capex'!D60</f>
        <v>Non-System</v>
      </c>
      <c r="E60" s="62" t="s">
        <v>248</v>
      </c>
      <c r="G60" s="125">
        <f>IF($E60="Incurred",'4.1 Calc│Hist Act ($nom)'!G60,IF($E60=G$12,'4.1 Calc│Hist Act ($nom)'!$L60,0))</f>
        <v>0</v>
      </c>
      <c r="H60" s="125">
        <f>IF($E60="Incurred",'4.1 Calc│Hist Act ($nom)'!H60,IF($E60=H$12,'4.1 Calc│Hist Act ($nom)'!$L60,0))</f>
        <v>0</v>
      </c>
      <c r="I60" s="125">
        <f>IF($E60="Incurred",'4.1 Calc│Hist Act ($nom)'!I60,IF($E60=I$12,'4.1 Calc│Hist Act ($nom)'!$L60,0))</f>
        <v>0</v>
      </c>
      <c r="J60" s="125">
        <f>IF($E60="Incurred",'4.1 Calc│Hist Act ($nom)'!J60,IF($E60=J$12,'4.1 Calc│Hist Act ($nom)'!$L60,0))</f>
        <v>0</v>
      </c>
      <c r="K60" s="125">
        <f>IF($E60="Incurred",'4.1 Calc│Hist Act ($nom)'!K60,IF($E60=K$12,'4.1 Calc│Hist Act ($nom)'!$L60,0))</f>
        <v>0</v>
      </c>
      <c r="L60" s="125">
        <f>IF($E60=L$12,'4.1 Calc│Hist Act ($nom)'!$L60,0)</f>
        <v>0</v>
      </c>
      <c r="M60" s="125">
        <f t="shared" si="0"/>
        <v>0</v>
      </c>
      <c r="N60" s="2"/>
      <c r="O60" s="2"/>
      <c r="P60" s="2"/>
      <c r="Q60" s="2"/>
      <c r="R60" s="2"/>
    </row>
    <row r="61" spans="1:18">
      <c r="A61" s="34">
        <f>'2.0 Input│Historic Capex'!A61</f>
        <v>49</v>
      </c>
      <c r="B61" s="23" t="str">
        <f>'2.0 Input│Historic Capex'!B61</f>
        <v>Dandenong Complex asbestos removal</v>
      </c>
      <c r="C61" s="8" t="str">
        <f>'2.0 Input│Historic Capex'!C61</f>
        <v>Buildings</v>
      </c>
      <c r="D61" s="8" t="str">
        <f>'2.0 Input│Historic Capex'!D61</f>
        <v>Non-System</v>
      </c>
      <c r="E61" s="62">
        <v>2014</v>
      </c>
      <c r="G61" s="125">
        <f>IF($E61="Incurred",'4.1 Calc│Hist Act ($nom)'!G61,IF($E61=G$12,'4.1 Calc│Hist Act ($nom)'!$L61,0))</f>
        <v>0</v>
      </c>
      <c r="H61" s="125">
        <f>IF($E61="Incurred",'4.1 Calc│Hist Act ($nom)'!H61,IF($E61=H$12,'4.1 Calc│Hist Act ($nom)'!$L61,0))</f>
        <v>60923.51</v>
      </c>
      <c r="I61" s="125">
        <f>IF($E61="Incurred",'4.1 Calc│Hist Act ($nom)'!I61,IF($E61=I$12,'4.1 Calc│Hist Act ($nom)'!$L61,0))</f>
        <v>0</v>
      </c>
      <c r="J61" s="125">
        <f>IF($E61="Incurred",'4.1 Calc│Hist Act ($nom)'!J61,IF($E61=J$12,'4.1 Calc│Hist Act ($nom)'!$L61,0))</f>
        <v>0</v>
      </c>
      <c r="K61" s="125">
        <f>IF($E61="Incurred",'4.1 Calc│Hist Act ($nom)'!K61,IF($E61=K$12,'4.1 Calc│Hist Act ($nom)'!$L61,0))</f>
        <v>0</v>
      </c>
      <c r="L61" s="125">
        <f>IF($E61=L$12,'4.1 Calc│Hist Act ($nom)'!$L61,0)</f>
        <v>0</v>
      </c>
      <c r="M61" s="125">
        <f t="shared" si="0"/>
        <v>60923.51</v>
      </c>
      <c r="N61" s="2"/>
      <c r="O61" s="2"/>
      <c r="P61" s="2"/>
      <c r="Q61" s="2"/>
      <c r="R61" s="2"/>
    </row>
    <row r="62" spans="1:18">
      <c r="A62" s="34">
        <f>'2.0 Input│Historic Capex'!A62</f>
        <v>50</v>
      </c>
      <c r="B62" s="23" t="str">
        <f>'2.0 Input│Historic Capex'!B62</f>
        <v>Dandenong external surface repainting</v>
      </c>
      <c r="C62" s="8" t="str">
        <f>'2.0 Input│Historic Capex'!C62</f>
        <v>Buildings</v>
      </c>
      <c r="D62" s="8" t="str">
        <f>'2.0 Input│Historic Capex'!D62</f>
        <v>Non-System</v>
      </c>
      <c r="E62" s="62" t="s">
        <v>248</v>
      </c>
      <c r="G62" s="125">
        <f>IF($E62="Incurred",'4.1 Calc│Hist Act ($nom)'!G62,IF($E62=G$12,'4.1 Calc│Hist Act ($nom)'!$L62,0))</f>
        <v>0</v>
      </c>
      <c r="H62" s="125">
        <f>IF($E62="Incurred",'4.1 Calc│Hist Act ($nom)'!H62,IF($E62=H$12,'4.1 Calc│Hist Act ($nom)'!$L62,0))</f>
        <v>0</v>
      </c>
      <c r="I62" s="125">
        <f>IF($E62="Incurred",'4.1 Calc│Hist Act ($nom)'!I62,IF($E62=I$12,'4.1 Calc│Hist Act ($nom)'!$L62,0))</f>
        <v>0</v>
      </c>
      <c r="J62" s="125">
        <f>IF($E62="Incurred",'4.1 Calc│Hist Act ($nom)'!J62,IF($E62=J$12,'4.1 Calc│Hist Act ($nom)'!$L62,0))</f>
        <v>0</v>
      </c>
      <c r="K62" s="125">
        <f>IF($E62="Incurred",'4.1 Calc│Hist Act ($nom)'!K62,IF($E62=K$12,'4.1 Calc│Hist Act ($nom)'!$L62,0))</f>
        <v>0</v>
      </c>
      <c r="L62" s="125">
        <f>IF($E62=L$12,'4.1 Calc│Hist Act ($nom)'!$L62,0)</f>
        <v>0</v>
      </c>
      <c r="M62" s="125">
        <f t="shared" si="0"/>
        <v>0</v>
      </c>
      <c r="N62" s="2"/>
      <c r="O62" s="2"/>
      <c r="P62" s="2"/>
      <c r="Q62" s="2"/>
      <c r="R62" s="2"/>
    </row>
    <row r="63" spans="1:18">
      <c r="A63" s="34">
        <f>'2.0 Input│Historic Capex'!A63</f>
        <v>51</v>
      </c>
      <c r="B63" s="23" t="str">
        <f>'2.0 Input│Historic Capex'!B63</f>
        <v>Dandenong Office Purchases</v>
      </c>
      <c r="C63" s="8" t="str">
        <f>'2.0 Input│Historic Capex'!C63</f>
        <v>Other</v>
      </c>
      <c r="D63" s="8" t="str">
        <f>'2.0 Input│Historic Capex'!D63</f>
        <v>Non-System</v>
      </c>
      <c r="E63" s="62" t="s">
        <v>248</v>
      </c>
      <c r="G63" s="125">
        <f>IF($E63="Incurred",'4.1 Calc│Hist Act ($nom)'!G63,IF($E63=G$12,'4.1 Calc│Hist Act ($nom)'!$L63,0))</f>
        <v>8861.6981199999991</v>
      </c>
      <c r="H63" s="125">
        <f>IF($E63="Incurred",'4.1 Calc│Hist Act ($nom)'!H63,IF($E63=H$12,'4.1 Calc│Hist Act ($nom)'!$L63,0))</f>
        <v>34769.949999999997</v>
      </c>
      <c r="I63" s="125">
        <f>IF($E63="Incurred",'4.1 Calc│Hist Act ($nom)'!I63,IF($E63=I$12,'4.1 Calc│Hist Act ($nom)'!$L63,0))</f>
        <v>31686.217720000004</v>
      </c>
      <c r="J63" s="125">
        <f>IF($E63="Incurred",'4.1 Calc│Hist Act ($nom)'!J63,IF($E63=J$12,'4.1 Calc│Hist Act ($nom)'!$L63,0))</f>
        <v>0</v>
      </c>
      <c r="K63" s="125">
        <f>IF($E63="Incurred",'4.1 Calc│Hist Act ($nom)'!K63,IF($E63=K$12,'4.1 Calc│Hist Act ($nom)'!$L63,0))</f>
        <v>0</v>
      </c>
      <c r="L63" s="125">
        <f>IF($E63=L$12,'4.1 Calc│Hist Act ($nom)'!$L63,0)</f>
        <v>0</v>
      </c>
      <c r="M63" s="125">
        <f t="shared" si="0"/>
        <v>75317.865839999999</v>
      </c>
      <c r="N63" s="2"/>
      <c r="O63" s="2"/>
      <c r="P63" s="2"/>
      <c r="Q63" s="2"/>
      <c r="R63" s="2"/>
    </row>
    <row r="64" spans="1:18">
      <c r="A64" s="34">
        <f>'2.0 Input│Historic Capex'!A64</f>
        <v>52</v>
      </c>
      <c r="B64" s="23" t="str">
        <f>'2.0 Input│Historic Capex'!B64</f>
        <v>Dandenong Site - Storage shed</v>
      </c>
      <c r="C64" s="8" t="str">
        <f>'2.0 Input│Historic Capex'!C64</f>
        <v>Buildings</v>
      </c>
      <c r="D64" s="8" t="str">
        <f>'2.0 Input│Historic Capex'!D64</f>
        <v>Non-System</v>
      </c>
      <c r="E64" s="62">
        <v>2014</v>
      </c>
      <c r="G64" s="125">
        <f>IF($E64="Incurred",'4.1 Calc│Hist Act ($nom)'!G64,IF($E64=G$12,'4.1 Calc│Hist Act ($nom)'!$L64,0))</f>
        <v>0</v>
      </c>
      <c r="H64" s="125">
        <f>IF($E64="Incurred",'4.1 Calc│Hist Act ($nom)'!H64,IF($E64=H$12,'4.1 Calc│Hist Act ($nom)'!$L64,0))</f>
        <v>78835.944900000002</v>
      </c>
      <c r="I64" s="125">
        <f>IF($E64="Incurred",'4.1 Calc│Hist Act ($nom)'!I64,IF($E64=I$12,'4.1 Calc│Hist Act ($nom)'!$L64,0))</f>
        <v>0</v>
      </c>
      <c r="J64" s="125">
        <f>IF($E64="Incurred",'4.1 Calc│Hist Act ($nom)'!J64,IF($E64=J$12,'4.1 Calc│Hist Act ($nom)'!$L64,0))</f>
        <v>0</v>
      </c>
      <c r="K64" s="125">
        <f>IF($E64="Incurred",'4.1 Calc│Hist Act ($nom)'!K64,IF($E64=K$12,'4.1 Calc│Hist Act ($nom)'!$L64,0))</f>
        <v>0</v>
      </c>
      <c r="L64" s="125">
        <f>IF($E64=L$12,'4.1 Calc│Hist Act ($nom)'!$L64,0)</f>
        <v>0</v>
      </c>
      <c r="M64" s="125">
        <f t="shared" si="0"/>
        <v>78835.944900000002</v>
      </c>
      <c r="N64" s="2"/>
      <c r="O64" s="2"/>
      <c r="P64" s="2"/>
      <c r="Q64" s="2"/>
      <c r="R64" s="2"/>
    </row>
    <row r="65" spans="1:18">
      <c r="A65" s="34">
        <f>'2.0 Input│Historic Capex'!A65</f>
        <v>53</v>
      </c>
      <c r="B65" s="23" t="str">
        <f>'2.0 Input│Historic Capex'!B65</f>
        <v>Pigging - Tracking and locating tools</v>
      </c>
      <c r="C65" s="8" t="str">
        <f>'2.0 Input│Historic Capex'!C65</f>
        <v>Other</v>
      </c>
      <c r="D65" s="8" t="str">
        <f>'2.0 Input│Historic Capex'!D65</f>
        <v>Non-System</v>
      </c>
      <c r="E65" s="62" t="s">
        <v>248</v>
      </c>
      <c r="G65" s="125">
        <f>IF($E65="Incurred",'4.1 Calc│Hist Act ($nom)'!G65,IF($E65=G$12,'4.1 Calc│Hist Act ($nom)'!$L65,0))</f>
        <v>0</v>
      </c>
      <c r="H65" s="125">
        <f>IF($E65="Incurred",'4.1 Calc│Hist Act ($nom)'!H65,IF($E65=H$12,'4.1 Calc│Hist Act ($nom)'!$L65,0))</f>
        <v>0</v>
      </c>
      <c r="I65" s="125">
        <f>IF($E65="Incurred",'4.1 Calc│Hist Act ($nom)'!I65,IF($E65=I$12,'4.1 Calc│Hist Act ($nom)'!$L65,0))</f>
        <v>0</v>
      </c>
      <c r="J65" s="125">
        <f>IF($E65="Incurred",'4.1 Calc│Hist Act ($nom)'!J65,IF($E65=J$12,'4.1 Calc│Hist Act ($nom)'!$L65,0))</f>
        <v>0</v>
      </c>
      <c r="K65" s="125">
        <f>IF($E65="Incurred",'4.1 Calc│Hist Act ($nom)'!K65,IF($E65=K$12,'4.1 Calc│Hist Act ($nom)'!$L65,0))</f>
        <v>0</v>
      </c>
      <c r="L65" s="125">
        <f>IF($E65=L$12,'4.1 Calc│Hist Act ($nom)'!$L65,0)</f>
        <v>0</v>
      </c>
      <c r="M65" s="125">
        <f t="shared" si="0"/>
        <v>0</v>
      </c>
      <c r="N65" s="2"/>
      <c r="O65" s="2"/>
      <c r="P65" s="2"/>
      <c r="Q65" s="2"/>
      <c r="R65" s="2"/>
    </row>
    <row r="66" spans="1:18">
      <c r="A66" s="34">
        <f>'2.0 Input│Historic Capex'!A66</f>
        <v>54</v>
      </c>
      <c r="B66" s="23" t="str">
        <f>'2.0 Input│Historic Capex'!B66</f>
        <v>Pigging - Two portable liquid collectors for pigging</v>
      </c>
      <c r="C66" s="8" t="str">
        <f>'2.0 Input│Historic Capex'!C66</f>
        <v>Other</v>
      </c>
      <c r="D66" s="8" t="str">
        <f>'2.0 Input│Historic Capex'!D66</f>
        <v>Non-System</v>
      </c>
      <c r="E66" s="62" t="s">
        <v>248</v>
      </c>
      <c r="G66" s="125">
        <f>IF($E66="Incurred",'4.1 Calc│Hist Act ($nom)'!G66,IF($E66=G$12,'4.1 Calc│Hist Act ($nom)'!$L66,0))</f>
        <v>0</v>
      </c>
      <c r="H66" s="125">
        <f>IF($E66="Incurred",'4.1 Calc│Hist Act ($nom)'!H66,IF($E66=H$12,'4.1 Calc│Hist Act ($nom)'!$L66,0))</f>
        <v>0</v>
      </c>
      <c r="I66" s="125">
        <f>IF($E66="Incurred",'4.1 Calc│Hist Act ($nom)'!I66,IF($E66=I$12,'4.1 Calc│Hist Act ($nom)'!$L66,0))</f>
        <v>0</v>
      </c>
      <c r="J66" s="125">
        <f>IF($E66="Incurred",'4.1 Calc│Hist Act ($nom)'!J66,IF($E66=J$12,'4.1 Calc│Hist Act ($nom)'!$L66,0))</f>
        <v>0</v>
      </c>
      <c r="K66" s="125">
        <f>IF($E66="Incurred",'4.1 Calc│Hist Act ($nom)'!K66,IF($E66=K$12,'4.1 Calc│Hist Act ($nom)'!$L66,0))</f>
        <v>0</v>
      </c>
      <c r="L66" s="125">
        <f>IF($E66=L$12,'4.1 Calc│Hist Act ($nom)'!$L66,0)</f>
        <v>0</v>
      </c>
      <c r="M66" s="125">
        <f t="shared" si="0"/>
        <v>0</v>
      </c>
      <c r="N66" s="2"/>
      <c r="O66" s="2"/>
      <c r="P66" s="2"/>
      <c r="Q66" s="2"/>
      <c r="R66" s="2"/>
    </row>
    <row r="67" spans="1:18">
      <c r="A67" s="34">
        <f>'2.0 Input│Historic Capex'!A67</f>
        <v>55</v>
      </c>
      <c r="B67" s="23" t="str">
        <f>'2.0 Input│Historic Capex'!B67</f>
        <v>Pigging -Two portable dust collectors for pigging</v>
      </c>
      <c r="C67" s="8" t="str">
        <f>'2.0 Input│Historic Capex'!C67</f>
        <v>Other</v>
      </c>
      <c r="D67" s="8" t="s">
        <v>201</v>
      </c>
      <c r="E67" s="62" t="s">
        <v>248</v>
      </c>
      <c r="G67" s="125">
        <f>IF($E67="Incurred",'4.1 Calc│Hist Act ($nom)'!G67,IF($E67=G$12,'4.1 Calc│Hist Act ($nom)'!$L67,0))</f>
        <v>0</v>
      </c>
      <c r="H67" s="125">
        <f>IF($E67="Incurred",'4.1 Calc│Hist Act ($nom)'!H67,IF($E67=H$12,'4.1 Calc│Hist Act ($nom)'!$L67,0))</f>
        <v>0</v>
      </c>
      <c r="I67" s="125">
        <f>IF($E67="Incurred",'4.1 Calc│Hist Act ($nom)'!I67,IF($E67=I$12,'4.1 Calc│Hist Act ($nom)'!$L67,0))</f>
        <v>0</v>
      </c>
      <c r="J67" s="125">
        <f>IF($E67="Incurred",'4.1 Calc│Hist Act ($nom)'!J67,IF($E67=J$12,'4.1 Calc│Hist Act ($nom)'!$L67,0))</f>
        <v>0</v>
      </c>
      <c r="K67" s="125">
        <f>IF($E67="Incurred",'4.1 Calc│Hist Act ($nom)'!K67,IF($E67=K$12,'4.1 Calc│Hist Act ($nom)'!$L67,0))</f>
        <v>0</v>
      </c>
      <c r="L67" s="125">
        <f>IF($E67=L$12,'4.1 Calc│Hist Act ($nom)'!$L67,0)</f>
        <v>0</v>
      </c>
      <c r="M67" s="125">
        <f t="shared" si="0"/>
        <v>0</v>
      </c>
      <c r="N67" s="2"/>
      <c r="O67" s="2"/>
      <c r="P67" s="2"/>
      <c r="Q67" s="2"/>
      <c r="R67" s="2"/>
    </row>
    <row r="68" spans="1:18">
      <c r="A68" s="34">
        <f>'2.0 Input│Historic Capex'!A68</f>
        <v>56</v>
      </c>
      <c r="B68" s="23" t="str">
        <f>'2.0 Input│Historic Capex'!B68</f>
        <v>Control Room - Additonal OE monitor</v>
      </c>
      <c r="C68" s="8" t="str">
        <f>'2.0 Input│Historic Capex'!C68</f>
        <v>Other</v>
      </c>
      <c r="D68" s="8" t="s">
        <v>201</v>
      </c>
      <c r="E68" s="62" t="s">
        <v>248</v>
      </c>
      <c r="G68" s="125">
        <f>IF($E68="Incurred",'4.1 Calc│Hist Act ($nom)'!G68,IF($E68=G$12,'4.1 Calc│Hist Act ($nom)'!$L68,0))</f>
        <v>0</v>
      </c>
      <c r="H68" s="125">
        <f>IF($E68="Incurred",'4.1 Calc│Hist Act ($nom)'!H68,IF($E68=H$12,'4.1 Calc│Hist Act ($nom)'!$L68,0))</f>
        <v>0</v>
      </c>
      <c r="I68" s="125">
        <f>IF($E68="Incurred",'4.1 Calc│Hist Act ($nom)'!I68,IF($E68=I$12,'4.1 Calc│Hist Act ($nom)'!$L68,0))</f>
        <v>0</v>
      </c>
      <c r="J68" s="125">
        <f>IF($E68="Incurred",'4.1 Calc│Hist Act ($nom)'!J68,IF($E68=J$12,'4.1 Calc│Hist Act ($nom)'!$L68,0))</f>
        <v>0</v>
      </c>
      <c r="K68" s="125">
        <f>IF($E68="Incurred",'4.1 Calc│Hist Act ($nom)'!K68,IF($E68=K$12,'4.1 Calc│Hist Act ($nom)'!$L68,0))</f>
        <v>0</v>
      </c>
      <c r="L68" s="125">
        <f>IF($E68=L$12,'4.1 Calc│Hist Act ($nom)'!$L68,0)</f>
        <v>0</v>
      </c>
      <c r="M68" s="125">
        <f t="shared" si="0"/>
        <v>0</v>
      </c>
      <c r="N68" s="2"/>
      <c r="O68" s="2"/>
      <c r="P68" s="2"/>
      <c r="Q68" s="2"/>
      <c r="R68" s="2"/>
    </row>
    <row r="69" spans="1:18">
      <c r="A69" s="34">
        <f>'2.0 Input│Historic Capex'!A69</f>
        <v>57</v>
      </c>
      <c r="B69" s="23" t="str">
        <f>'2.0 Input│Historic Capex'!B69</f>
        <v>SCADA - Comms upgrade to IP network-VTS only</v>
      </c>
      <c r="C69" s="8" t="str">
        <f>'2.0 Input│Historic Capex'!C69</f>
        <v>Other</v>
      </c>
      <c r="D69" s="8" t="s">
        <v>201</v>
      </c>
      <c r="E69" s="62" t="s">
        <v>248</v>
      </c>
      <c r="G69" s="125">
        <f>IF($E69="Incurred",'4.1 Calc│Hist Act ($nom)'!G69,IF($E69=G$12,'4.1 Calc│Hist Act ($nom)'!$L69,0))</f>
        <v>0</v>
      </c>
      <c r="H69" s="125">
        <f>IF($E69="Incurred",'4.1 Calc│Hist Act ($nom)'!H69,IF($E69=H$12,'4.1 Calc│Hist Act ($nom)'!$L69,0))</f>
        <v>0</v>
      </c>
      <c r="I69" s="125">
        <f>IF($E69="Incurred",'4.1 Calc│Hist Act ($nom)'!I69,IF($E69=I$12,'4.1 Calc│Hist Act ($nom)'!$L69,0))</f>
        <v>0</v>
      </c>
      <c r="J69" s="125">
        <f>IF($E69="Incurred",'4.1 Calc│Hist Act ($nom)'!J69,IF($E69=J$12,'4.1 Calc│Hist Act ($nom)'!$L69,0))</f>
        <v>55925</v>
      </c>
      <c r="K69" s="125">
        <f>IF($E69="Incurred",'4.1 Calc│Hist Act ($nom)'!K69,IF($E69=K$12,'4.1 Calc│Hist Act ($nom)'!$L69,0))</f>
        <v>1000000</v>
      </c>
      <c r="L69" s="125">
        <f>IF($E69=L$12,'4.1 Calc│Hist Act ($nom)'!$L69,0)</f>
        <v>0</v>
      </c>
      <c r="M69" s="125">
        <f t="shared" si="0"/>
        <v>1055925</v>
      </c>
      <c r="N69" s="2"/>
      <c r="O69" s="2"/>
      <c r="P69" s="2"/>
      <c r="Q69" s="2"/>
      <c r="R69" s="2"/>
    </row>
    <row r="70" spans="1:18">
      <c r="A70" s="34">
        <f>'2.0 Input│Historic Capex'!A70</f>
        <v>58</v>
      </c>
      <c r="B70" s="23" t="str">
        <f>'2.0 Input│Historic Capex'!B70</f>
        <v>SCADA - IT security</v>
      </c>
      <c r="C70" s="8" t="str">
        <f>'2.0 Input│Historic Capex'!C70</f>
        <v>Other</v>
      </c>
      <c r="D70" s="8" t="str">
        <f>'2.0 Input│Historic Capex'!D70</f>
        <v>Non-System</v>
      </c>
      <c r="E70" s="62" t="s">
        <v>248</v>
      </c>
      <c r="G70" s="125">
        <f>IF($E70="Incurred",'4.1 Calc│Hist Act ($nom)'!G70,IF($E70=G$12,'4.1 Calc│Hist Act ($nom)'!$L70,0))</f>
        <v>0</v>
      </c>
      <c r="H70" s="125">
        <f>IF($E70="Incurred",'4.1 Calc│Hist Act ($nom)'!H70,IF($E70=H$12,'4.1 Calc│Hist Act ($nom)'!$L70,0))</f>
        <v>0</v>
      </c>
      <c r="I70" s="125">
        <f>IF($E70="Incurred",'4.1 Calc│Hist Act ($nom)'!I70,IF($E70=I$12,'4.1 Calc│Hist Act ($nom)'!$L70,0))</f>
        <v>0</v>
      </c>
      <c r="J70" s="125">
        <f>IF($E70="Incurred",'4.1 Calc│Hist Act ($nom)'!J70,IF($E70=J$12,'4.1 Calc│Hist Act ($nom)'!$L70,0))</f>
        <v>0</v>
      </c>
      <c r="K70" s="125">
        <f>IF($E70="Incurred",'4.1 Calc│Hist Act ($nom)'!K70,IF($E70=K$12,'4.1 Calc│Hist Act ($nom)'!$L70,0))</f>
        <v>0</v>
      </c>
      <c r="L70" s="125">
        <f>IF($E70=L$12,'4.1 Calc│Hist Act ($nom)'!$L70,0)</f>
        <v>0</v>
      </c>
      <c r="M70" s="125">
        <f t="shared" si="0"/>
        <v>0</v>
      </c>
      <c r="N70" s="2"/>
      <c r="O70" s="2"/>
      <c r="P70" s="2"/>
      <c r="Q70" s="2"/>
      <c r="R70" s="2"/>
    </row>
    <row r="71" spans="1:18">
      <c r="A71" s="34">
        <f>'2.0 Input│Historic Capex'!A71</f>
        <v>59</v>
      </c>
      <c r="B71" s="23" t="str">
        <f>'2.0 Input│Historic Capex'!B71</f>
        <v>SCADA - Remote maintenance and engineering workstations [Control Room, Gooding, Brooklyn CS&amp;CG, Wollert CS&amp;CG, Springhurst, Iona]</v>
      </c>
      <c r="C71" s="8" t="str">
        <f>'2.0 Input│Historic Capex'!C71</f>
        <v>Other</v>
      </c>
      <c r="D71" s="8" t="s">
        <v>201</v>
      </c>
      <c r="E71" s="62" t="s">
        <v>248</v>
      </c>
      <c r="G71" s="125">
        <f>IF($E71="Incurred",'4.1 Calc│Hist Act ($nom)'!G71,IF($E71=G$12,'4.1 Calc│Hist Act ($nom)'!$L71,0))</f>
        <v>0</v>
      </c>
      <c r="H71" s="125">
        <f>IF($E71="Incurred",'4.1 Calc│Hist Act ($nom)'!H71,IF($E71=H$12,'4.1 Calc│Hist Act ($nom)'!$L71,0))</f>
        <v>0</v>
      </c>
      <c r="I71" s="125">
        <f>IF($E71="Incurred",'4.1 Calc│Hist Act ($nom)'!I71,IF($E71=I$12,'4.1 Calc│Hist Act ($nom)'!$L71,0))</f>
        <v>0</v>
      </c>
      <c r="J71" s="125">
        <f>IF($E71="Incurred",'4.1 Calc│Hist Act ($nom)'!J71,IF($E71=J$12,'4.1 Calc│Hist Act ($nom)'!$L71,0))</f>
        <v>0</v>
      </c>
      <c r="K71" s="125">
        <f>IF($E71="Incurred",'4.1 Calc│Hist Act ($nom)'!K71,IF($E71=K$12,'4.1 Calc│Hist Act ($nom)'!$L71,0))</f>
        <v>0</v>
      </c>
      <c r="L71" s="125">
        <f>IF($E71=L$12,'4.1 Calc│Hist Act ($nom)'!$L71,0)</f>
        <v>0</v>
      </c>
      <c r="M71" s="125">
        <f t="shared" si="0"/>
        <v>0</v>
      </c>
      <c r="N71" s="2"/>
      <c r="O71" s="2"/>
      <c r="P71" s="2"/>
      <c r="Q71" s="2"/>
      <c r="R71" s="2"/>
    </row>
    <row r="72" spans="1:18">
      <c r="A72" s="34">
        <f>'2.0 Input│Historic Capex'!A72</f>
        <v>60</v>
      </c>
      <c r="B72" s="23" t="str">
        <f>'2.0 Input│Historic Capex'!B72</f>
        <v>SCADA - RTU/ PLC/HMI Development and Test bench [PC, iFix, Control Logix, Bristol Designer Tools]</v>
      </c>
      <c r="C72" s="8" t="str">
        <f>'2.0 Input│Historic Capex'!C72</f>
        <v>Other</v>
      </c>
      <c r="D72" s="8" t="s">
        <v>201</v>
      </c>
      <c r="E72" s="62" t="s">
        <v>248</v>
      </c>
      <c r="G72" s="125">
        <f>IF($E72="Incurred",'4.1 Calc│Hist Act ($nom)'!G72,IF($E72=G$12,'4.1 Calc│Hist Act ($nom)'!$L72,0))</f>
        <v>0</v>
      </c>
      <c r="H72" s="125">
        <f>IF($E72="Incurred",'4.1 Calc│Hist Act ($nom)'!H72,IF($E72=H$12,'4.1 Calc│Hist Act ($nom)'!$L72,0))</f>
        <v>0</v>
      </c>
      <c r="I72" s="125">
        <f>IF($E72="Incurred",'4.1 Calc│Hist Act ($nom)'!I72,IF($E72=I$12,'4.1 Calc│Hist Act ($nom)'!$L72,0))</f>
        <v>0</v>
      </c>
      <c r="J72" s="125">
        <f>IF($E72="Incurred",'4.1 Calc│Hist Act ($nom)'!J72,IF($E72=J$12,'4.1 Calc│Hist Act ($nom)'!$L72,0))</f>
        <v>0</v>
      </c>
      <c r="K72" s="125">
        <f>IF($E72="Incurred",'4.1 Calc│Hist Act ($nom)'!K72,IF($E72=K$12,'4.1 Calc│Hist Act ($nom)'!$L72,0))</f>
        <v>0</v>
      </c>
      <c r="L72" s="125">
        <f>IF($E72=L$12,'4.1 Calc│Hist Act ($nom)'!$L72,0)</f>
        <v>0</v>
      </c>
      <c r="M72" s="125">
        <f t="shared" si="0"/>
        <v>0</v>
      </c>
      <c r="N72" s="2"/>
      <c r="O72" s="2"/>
      <c r="P72" s="2"/>
      <c r="Q72" s="2"/>
      <c r="R72" s="2"/>
    </row>
    <row r="73" spans="1:18">
      <c r="A73" s="34">
        <f>'2.0 Input│Historic Capex'!A73</f>
        <v>61</v>
      </c>
      <c r="B73" s="23" t="str">
        <f>'2.0 Input│Historic Capex'!B73</f>
        <v>SCADA System Upgrade</v>
      </c>
      <c r="C73" s="8" t="str">
        <f>'2.0 Input│Historic Capex'!C73</f>
        <v>Other</v>
      </c>
      <c r="D73" s="8" t="s">
        <v>201</v>
      </c>
      <c r="E73" s="62" t="s">
        <v>248</v>
      </c>
      <c r="G73" s="125">
        <f>IF($E73="Incurred",'4.1 Calc│Hist Act ($nom)'!G73,IF($E73=G$12,'4.1 Calc│Hist Act ($nom)'!$L73,0))</f>
        <v>0</v>
      </c>
      <c r="H73" s="125">
        <f>IF($E73="Incurred",'4.1 Calc│Hist Act ($nom)'!H73,IF($E73=H$12,'4.1 Calc│Hist Act ($nom)'!$L73,0))</f>
        <v>0</v>
      </c>
      <c r="I73" s="125">
        <f>IF($E73="Incurred",'4.1 Calc│Hist Act ($nom)'!I73,IF($E73=I$12,'4.1 Calc│Hist Act ($nom)'!$L73,0))</f>
        <v>25383.25</v>
      </c>
      <c r="J73" s="125">
        <f>IF($E73="Incurred",'4.1 Calc│Hist Act ($nom)'!J73,IF($E73=J$12,'4.1 Calc│Hist Act ($nom)'!$L73,0))</f>
        <v>113039.53</v>
      </c>
      <c r="K73" s="125">
        <f>IF($E73="Incurred",'4.1 Calc│Hist Act ($nom)'!K73,IF($E73=K$12,'4.1 Calc│Hist Act ($nom)'!$L73,0))</f>
        <v>450000</v>
      </c>
      <c r="L73" s="125">
        <f>IF($E73=L$12,'4.1 Calc│Hist Act ($nom)'!$L73,0)</f>
        <v>0</v>
      </c>
      <c r="M73" s="125">
        <f t="shared" si="0"/>
        <v>588422.78</v>
      </c>
      <c r="N73" s="2"/>
      <c r="O73" s="2"/>
      <c r="P73" s="2"/>
      <c r="Q73" s="2"/>
      <c r="R73" s="2"/>
    </row>
    <row r="74" spans="1:18">
      <c r="A74" s="34">
        <f>'2.0 Input│Historic Capex'!A74</f>
        <v>62</v>
      </c>
      <c r="B74" s="23" t="str">
        <f>'2.0 Input│Historic Capex'!B74</f>
        <v>Dandenong Building exterior coatings</v>
      </c>
      <c r="C74" s="8" t="str">
        <f>'2.0 Input│Historic Capex'!C74</f>
        <v>Buildings</v>
      </c>
      <c r="D74" s="8" t="s">
        <v>201</v>
      </c>
      <c r="E74" s="62" t="s">
        <v>248</v>
      </c>
      <c r="G74" s="125">
        <f>IF($E74="Incurred",'4.1 Calc│Hist Act ($nom)'!G74,IF($E74=G$12,'4.1 Calc│Hist Act ($nom)'!$L74,0))</f>
        <v>0</v>
      </c>
      <c r="H74" s="125">
        <f>IF($E74="Incurred",'4.1 Calc│Hist Act ($nom)'!H74,IF($E74=H$12,'4.1 Calc│Hist Act ($nom)'!$L74,0))</f>
        <v>0</v>
      </c>
      <c r="I74" s="125">
        <f>IF($E74="Incurred",'4.1 Calc│Hist Act ($nom)'!I74,IF($E74=I$12,'4.1 Calc│Hist Act ($nom)'!$L74,0))</f>
        <v>0</v>
      </c>
      <c r="J74" s="125">
        <f>IF($E74="Incurred",'4.1 Calc│Hist Act ($nom)'!J74,IF($E74=J$12,'4.1 Calc│Hist Act ($nom)'!$L74,0))</f>
        <v>0</v>
      </c>
      <c r="K74" s="125">
        <f>IF($E74="Incurred",'4.1 Calc│Hist Act ($nom)'!K74,IF($E74=K$12,'4.1 Calc│Hist Act ($nom)'!$L74,0))</f>
        <v>0</v>
      </c>
      <c r="L74" s="125">
        <f>IF($E74=L$12,'4.1 Calc│Hist Act ($nom)'!$L74,0)</f>
        <v>0</v>
      </c>
      <c r="M74" s="125">
        <f t="shared" si="0"/>
        <v>0</v>
      </c>
      <c r="N74" s="2"/>
      <c r="O74" s="2"/>
      <c r="P74" s="2"/>
      <c r="Q74" s="2"/>
      <c r="R74" s="2"/>
    </row>
    <row r="75" spans="1:18">
      <c r="A75" s="34">
        <f>'2.0 Input│Historic Capex'!A75</f>
        <v>63</v>
      </c>
      <c r="B75" s="23" t="str">
        <f>'2.0 Input│Historic Capex'!B75</f>
        <v>Dandenong site fire mains replacement</v>
      </c>
      <c r="C75" s="8" t="str">
        <f>'2.0 Input│Historic Capex'!C75</f>
        <v>Buildings</v>
      </c>
      <c r="D75" s="8" t="s">
        <v>201</v>
      </c>
      <c r="G75" s="125">
        <f>IF($E75="Incurred",'4.1 Calc│Hist Act ($nom)'!G75,IF($E75=G$12,'4.1 Calc│Hist Act ($nom)'!$L75,0))</f>
        <v>0</v>
      </c>
      <c r="H75" s="125">
        <f>IF($E75="Incurred",'4.1 Calc│Hist Act ($nom)'!H75,IF($E75=H$12,'4.1 Calc│Hist Act ($nom)'!$L75,0))</f>
        <v>0</v>
      </c>
      <c r="I75" s="125">
        <v>1113537.0361800001</v>
      </c>
      <c r="J75" s="125">
        <v>30176.035049999999</v>
      </c>
      <c r="K75" s="125">
        <f>IF($E75="Incurred",'4.1 Calc│Hist Act ($nom)'!K75,IF($E75=K$12,'4.1 Calc│Hist Act ($nom)'!$L75,0))</f>
        <v>0</v>
      </c>
      <c r="L75" s="125">
        <f>IF($E75=L$12,'4.1 Calc│Hist Act ($nom)'!$L75,0)</f>
        <v>0</v>
      </c>
      <c r="M75" s="125">
        <f t="shared" si="0"/>
        <v>1143713.0712300001</v>
      </c>
      <c r="N75" s="2"/>
      <c r="O75" s="2"/>
      <c r="P75" s="2"/>
      <c r="Q75" s="2"/>
      <c r="R75" s="2"/>
    </row>
    <row r="76" spans="1:18">
      <c r="A76" s="34">
        <f>'2.0 Input│Historic Capex'!A76</f>
        <v>64</v>
      </c>
      <c r="B76" s="23" t="str">
        <f>'2.0 Input│Historic Capex'!B76</f>
        <v>Brooklyn guttering</v>
      </c>
      <c r="C76" s="8" t="str">
        <f>'2.0 Input│Historic Capex'!C76</f>
        <v>Buildings</v>
      </c>
      <c r="D76" s="8" t="str">
        <f>'2.0 Input│Historic Capex'!D76</f>
        <v>Non-System</v>
      </c>
      <c r="E76" s="62" t="s">
        <v>248</v>
      </c>
      <c r="G76" s="125">
        <f>IF($E76="Incurred",'4.1 Calc│Hist Act ($nom)'!G76,IF($E76=G$12,'4.1 Calc│Hist Act ($nom)'!$L76,0))</f>
        <v>0</v>
      </c>
      <c r="H76" s="125">
        <f>IF($E76="Incurred",'4.1 Calc│Hist Act ($nom)'!H76,IF($E76=H$12,'4.1 Calc│Hist Act ($nom)'!$L76,0))</f>
        <v>0</v>
      </c>
      <c r="I76" s="125">
        <f>IF($E76="Incurred",'4.1 Calc│Hist Act ($nom)'!I76,IF($E76=I$12,'4.1 Calc│Hist Act ($nom)'!$L76,0))</f>
        <v>0</v>
      </c>
      <c r="J76" s="125">
        <f>IF($E76="Incurred",'4.1 Calc│Hist Act ($nom)'!J76,IF($E76=J$12,'4.1 Calc│Hist Act ($nom)'!$L76,0))</f>
        <v>0</v>
      </c>
      <c r="K76" s="125">
        <f>IF($E76="Incurred",'4.1 Calc│Hist Act ($nom)'!K76,IF($E76=K$12,'4.1 Calc│Hist Act ($nom)'!$L76,0))</f>
        <v>0</v>
      </c>
      <c r="L76" s="125">
        <f>IF($E76=L$12,'4.1 Calc│Hist Act ($nom)'!$L76,0)</f>
        <v>0</v>
      </c>
      <c r="M76" s="125">
        <f t="shared" si="0"/>
        <v>0</v>
      </c>
      <c r="N76" s="2"/>
      <c r="O76" s="2"/>
      <c r="P76" s="2"/>
      <c r="Q76" s="2"/>
      <c r="R76" s="2"/>
    </row>
    <row r="77" spans="1:18">
      <c r="A77" s="34">
        <f>'2.0 Input│Historic Capex'!A77</f>
        <v>65</v>
      </c>
      <c r="B77" s="23" t="str">
        <f>'2.0 Input│Historic Capex'!B77</f>
        <v>Wollert Control Room guttering</v>
      </c>
      <c r="C77" s="8" t="str">
        <f>'2.0 Input│Historic Capex'!C77</f>
        <v>Buildings</v>
      </c>
      <c r="D77" s="8" t="str">
        <f>'2.0 Input│Historic Capex'!D77</f>
        <v>Non-System</v>
      </c>
      <c r="E77" s="62" t="s">
        <v>248</v>
      </c>
      <c r="G77" s="125">
        <f>IF($E77="Incurred",'4.1 Calc│Hist Act ($nom)'!G77,IF($E77=G$12,'4.1 Calc│Hist Act ($nom)'!$L77,0))</f>
        <v>0</v>
      </c>
      <c r="H77" s="125">
        <f>IF($E77="Incurred",'4.1 Calc│Hist Act ($nom)'!H77,IF($E77=H$12,'4.1 Calc│Hist Act ($nom)'!$L77,0))</f>
        <v>0</v>
      </c>
      <c r="I77" s="125">
        <f>IF($E77="Incurred",'4.1 Calc│Hist Act ($nom)'!I77,IF($E77=I$12,'4.1 Calc│Hist Act ($nom)'!$L77,0))</f>
        <v>0</v>
      </c>
      <c r="J77" s="125">
        <f>IF($E77="Incurred",'4.1 Calc│Hist Act ($nom)'!J77,IF($E77=J$12,'4.1 Calc│Hist Act ($nom)'!$L77,0))</f>
        <v>0</v>
      </c>
      <c r="K77" s="125">
        <f>IF($E77="Incurred",'4.1 Calc│Hist Act ($nom)'!K77,IF($E77=K$12,'4.1 Calc│Hist Act ($nom)'!$L77,0))</f>
        <v>0</v>
      </c>
      <c r="L77" s="125">
        <f>IF($E77=L$12,'4.1 Calc│Hist Act ($nom)'!$L77,0)</f>
        <v>0</v>
      </c>
      <c r="M77" s="125">
        <f t="shared" si="0"/>
        <v>0</v>
      </c>
      <c r="N77" s="2"/>
      <c r="O77" s="2"/>
      <c r="P77" s="2"/>
      <c r="Q77" s="2"/>
      <c r="R77" s="2"/>
    </row>
    <row r="78" spans="1:18">
      <c r="A78" s="34">
        <f>'2.0 Input│Historic Capex'!A78</f>
        <v>66</v>
      </c>
      <c r="B78" s="23" t="str">
        <f>'2.0 Input│Historic Capex'!B78</f>
        <v>Corporate IT</v>
      </c>
      <c r="C78" s="8" t="str">
        <f>'2.0 Input│Historic Capex'!C78</f>
        <v>Other</v>
      </c>
      <c r="D78" s="8" t="str">
        <f>'2.0 Input│Historic Capex'!D78</f>
        <v>Non-System</v>
      </c>
      <c r="E78" s="62" t="s">
        <v>248</v>
      </c>
      <c r="G78" s="125">
        <f>IF($E78="Incurred",'4.1 Calc│Hist Act ($nom)'!G78,IF($E78=G$12,'4.1 Calc│Hist Act ($nom)'!$L78,0))</f>
        <v>211241.59609766386</v>
      </c>
      <c r="H78" s="125">
        <f>IF($E78="Incurred",'4.1 Calc│Hist Act ($nom)'!H78,IF($E78=H$12,'4.1 Calc│Hist Act ($nom)'!$L78,0))</f>
        <v>302736.87171848048</v>
      </c>
      <c r="I78" s="125">
        <f>IF($E78="Incurred",'4.1 Calc│Hist Act ($nom)'!I78,IF($E78=I$12,'4.1 Calc│Hist Act ($nom)'!$L78,0))</f>
        <v>276048.92102265212</v>
      </c>
      <c r="J78" s="125">
        <f>IF($E78="Incurred",'4.1 Calc│Hist Act ($nom)'!J78,IF($E78=J$12,'4.1 Calc│Hist Act ($nom)'!$L78,0))</f>
        <v>374324.34725222865</v>
      </c>
      <c r="K78" s="125">
        <f>IF($E78="Incurred",'4.1 Calc│Hist Act ($nom)'!K78,IF($E78=K$12,'4.1 Calc│Hist Act ($nom)'!$L78,0))</f>
        <v>209022</v>
      </c>
      <c r="L78" s="125">
        <f>IF($E78=L$12,'4.1 Calc│Hist Act ($nom)'!$L78,0)</f>
        <v>0</v>
      </c>
      <c r="M78" s="125">
        <f t="shared" ref="M78:M141" si="1">SUM(G78:K78)</f>
        <v>1373373.7360910252</v>
      </c>
      <c r="N78" s="2"/>
      <c r="O78" s="2"/>
      <c r="P78" s="2"/>
      <c r="Q78" s="2"/>
      <c r="R78" s="2"/>
    </row>
    <row r="79" spans="1:18">
      <c r="A79" s="34">
        <f>'2.0 Input│Historic Capex'!A79</f>
        <v>67</v>
      </c>
      <c r="B79" s="23" t="str">
        <f>'2.0 Input│Historic Capex'!B79</f>
        <v>Liquid management - Brooklyn</v>
      </c>
      <c r="C79" s="8" t="str">
        <f>'2.0 Input│Historic Capex'!C79</f>
        <v>City Gates &amp; Field Regs</v>
      </c>
      <c r="D79" s="8" t="str">
        <f>'2.0 Input│Historic Capex'!D79</f>
        <v>Replacement</v>
      </c>
      <c r="E79" s="62" t="s">
        <v>248</v>
      </c>
      <c r="G79" s="125">
        <f>IF($E79="Incurred",'4.1 Calc│Hist Act ($nom)'!G79,IF($E79=G$12,'4.1 Calc│Hist Act ($nom)'!$L79,0))</f>
        <v>0</v>
      </c>
      <c r="H79" s="125">
        <f>IF($E79="Incurred",'4.1 Calc│Hist Act ($nom)'!H79,IF($E79=H$12,'4.1 Calc│Hist Act ($nom)'!$L79,0))</f>
        <v>0</v>
      </c>
      <c r="I79" s="125">
        <f>IF($E79="Incurred",'4.1 Calc│Hist Act ($nom)'!I79,IF($E79=I$12,'4.1 Calc│Hist Act ($nom)'!$L79,0))</f>
        <v>0</v>
      </c>
      <c r="J79" s="125">
        <f>IF($E79="Incurred",'4.1 Calc│Hist Act ($nom)'!J79,IF($E79=J$12,'4.1 Calc│Hist Act ($nom)'!$L79,0))</f>
        <v>0</v>
      </c>
      <c r="K79" s="125">
        <f>IF($E79="Incurred",'4.1 Calc│Hist Act ($nom)'!K79,IF($E79=K$12,'4.1 Calc│Hist Act ($nom)'!$L79,0))</f>
        <v>0</v>
      </c>
      <c r="L79" s="125">
        <f>IF($E79=L$12,'4.1 Calc│Hist Act ($nom)'!$L79,0)</f>
        <v>0</v>
      </c>
      <c r="M79" s="125">
        <f t="shared" si="1"/>
        <v>0</v>
      </c>
      <c r="N79" s="2"/>
      <c r="O79" s="2"/>
      <c r="P79" s="2"/>
      <c r="Q79" s="2"/>
      <c r="R79" s="2"/>
    </row>
    <row r="80" spans="1:18">
      <c r="A80" s="34">
        <f>'2.0 Input│Historic Capex'!A80</f>
        <v>68</v>
      </c>
      <c r="B80" s="23" t="str">
        <f>'2.0 Input│Historic Capex'!B80</f>
        <v>Liquid management - Gooding</v>
      </c>
      <c r="C80" s="8" t="str">
        <f>'2.0 Input│Historic Capex'!C80</f>
        <v>City Gates &amp; Field Regs</v>
      </c>
      <c r="D80" s="8" t="str">
        <f>'2.0 Input│Historic Capex'!D80</f>
        <v>Replacement</v>
      </c>
      <c r="E80" s="62" t="s">
        <v>248</v>
      </c>
      <c r="G80" s="125">
        <f>IF($E80="Incurred",'4.1 Calc│Hist Act ($nom)'!G80,IF($E80=G$12,'4.1 Calc│Hist Act ($nom)'!$L80,0))</f>
        <v>0</v>
      </c>
      <c r="H80" s="125">
        <f>IF($E80="Incurred",'4.1 Calc│Hist Act ($nom)'!H80,IF($E80=H$12,'4.1 Calc│Hist Act ($nom)'!$L80,0))</f>
        <v>0</v>
      </c>
      <c r="I80" s="125">
        <f>IF($E80="Incurred",'4.1 Calc│Hist Act ($nom)'!I80,IF($E80=I$12,'4.1 Calc│Hist Act ($nom)'!$L80,0))</f>
        <v>0</v>
      </c>
      <c r="J80" s="125">
        <f>IF($E80="Incurred",'4.1 Calc│Hist Act ($nom)'!J80,IF($E80=J$12,'4.1 Calc│Hist Act ($nom)'!$L80,0))</f>
        <v>0</v>
      </c>
      <c r="K80" s="125">
        <f>IF($E80="Incurred",'4.1 Calc│Hist Act ($nom)'!K80,IF($E80=K$12,'4.1 Calc│Hist Act ($nom)'!$L80,0))</f>
        <v>0</v>
      </c>
      <c r="L80" s="125">
        <f>IF($E80=L$12,'4.1 Calc│Hist Act ($nom)'!$L80,0)</f>
        <v>0</v>
      </c>
      <c r="M80" s="125">
        <f t="shared" si="1"/>
        <v>0</v>
      </c>
      <c r="N80" s="2"/>
      <c r="O80" s="2"/>
      <c r="P80" s="2"/>
      <c r="Q80" s="2"/>
      <c r="R80" s="2"/>
    </row>
    <row r="81" spans="1:18">
      <c r="A81" s="34">
        <f>'2.0 Input│Historic Capex'!A81</f>
        <v>69</v>
      </c>
      <c r="B81" s="23" t="str">
        <f>'2.0 Input│Historic Capex'!B81</f>
        <v>Liquid management - Longford</v>
      </c>
      <c r="C81" s="8" t="str">
        <f>'2.0 Input│Historic Capex'!C81</f>
        <v>City Gates &amp; Field Regs</v>
      </c>
      <c r="D81" s="8" t="str">
        <f>'2.0 Input│Historic Capex'!D81</f>
        <v>Replacement</v>
      </c>
      <c r="E81" s="62" t="s">
        <v>248</v>
      </c>
      <c r="G81" s="125">
        <f>IF($E81="Incurred",'4.1 Calc│Hist Act ($nom)'!G81,IF($E81=G$12,'4.1 Calc│Hist Act ($nom)'!$L81,0))</f>
        <v>-4131.05</v>
      </c>
      <c r="H81" s="125">
        <f>IF($E81="Incurred",'4.1 Calc│Hist Act ($nom)'!H81,IF($E81=H$12,'4.1 Calc│Hist Act ($nom)'!$L81,0))</f>
        <v>0</v>
      </c>
      <c r="I81" s="125">
        <f>IF($E81="Incurred",'4.1 Calc│Hist Act ($nom)'!I81,IF($E81=I$12,'4.1 Calc│Hist Act ($nom)'!$L81,0))</f>
        <v>0</v>
      </c>
      <c r="J81" s="125">
        <f>IF($E81="Incurred",'4.1 Calc│Hist Act ($nom)'!J81,IF($E81=J$12,'4.1 Calc│Hist Act ($nom)'!$L81,0))</f>
        <v>0</v>
      </c>
      <c r="K81" s="125">
        <f>IF($E81="Incurred",'4.1 Calc│Hist Act ($nom)'!K81,IF($E81=K$12,'4.1 Calc│Hist Act ($nom)'!$L81,0))</f>
        <v>0</v>
      </c>
      <c r="L81" s="125">
        <f>IF($E81=L$12,'4.1 Calc│Hist Act ($nom)'!$L81,0)</f>
        <v>0</v>
      </c>
      <c r="M81" s="125">
        <f t="shared" si="1"/>
        <v>-4131.05</v>
      </c>
      <c r="N81" s="2"/>
      <c r="O81" s="2"/>
      <c r="P81" s="2"/>
      <c r="Q81" s="2"/>
      <c r="R81" s="2"/>
    </row>
    <row r="82" spans="1:18">
      <c r="A82" s="34">
        <f>'2.0 Input│Historic Capex'!A82</f>
        <v>70</v>
      </c>
      <c r="B82" s="23" t="str">
        <f>'2.0 Input│Historic Capex'!B82</f>
        <v>Liquid Management - Pakenham</v>
      </c>
      <c r="C82" s="8" t="str">
        <f>'2.0 Input│Historic Capex'!C82</f>
        <v>City Gates &amp; Field Regs</v>
      </c>
      <c r="D82" s="8" t="str">
        <f>'2.0 Input│Historic Capex'!D82</f>
        <v>Replacement</v>
      </c>
      <c r="E82" s="62" t="s">
        <v>248</v>
      </c>
      <c r="G82" s="125">
        <f>IF($E82="Incurred",'4.1 Calc│Hist Act ($nom)'!G82,IF($E82=G$12,'4.1 Calc│Hist Act ($nom)'!$L82,0))</f>
        <v>0</v>
      </c>
      <c r="H82" s="125">
        <f>IF($E82="Incurred",'4.1 Calc│Hist Act ($nom)'!H82,IF($E82=H$12,'4.1 Calc│Hist Act ($nom)'!$L82,0))</f>
        <v>0</v>
      </c>
      <c r="I82" s="125">
        <f>IF($E82="Incurred",'4.1 Calc│Hist Act ($nom)'!I82,IF($E82=I$12,'4.1 Calc│Hist Act ($nom)'!$L82,0))</f>
        <v>0</v>
      </c>
      <c r="J82" s="125">
        <f>IF($E82="Incurred",'4.1 Calc│Hist Act ($nom)'!J82,IF($E82=J$12,'4.1 Calc│Hist Act ($nom)'!$L82,0))</f>
        <v>0</v>
      </c>
      <c r="K82" s="125">
        <f>IF($E82="Incurred",'4.1 Calc│Hist Act ($nom)'!K82,IF($E82=K$12,'4.1 Calc│Hist Act ($nom)'!$L82,0))</f>
        <v>0</v>
      </c>
      <c r="L82" s="125">
        <f>IF($E82=L$12,'4.1 Calc│Hist Act ($nom)'!$L82,0)</f>
        <v>0</v>
      </c>
      <c r="M82" s="125">
        <f t="shared" si="1"/>
        <v>0</v>
      </c>
      <c r="N82" s="2"/>
      <c r="O82" s="2"/>
      <c r="P82" s="2"/>
      <c r="Q82" s="2"/>
      <c r="R82" s="2"/>
    </row>
    <row r="83" spans="1:18">
      <c r="A83" s="34">
        <f>'2.0 Input│Historic Capex'!A83</f>
        <v>71</v>
      </c>
      <c r="B83" s="23" t="str">
        <f>'2.0 Input│Historic Capex'!B83</f>
        <v>CP - Cathodic Protection Replacement</v>
      </c>
      <c r="C83" s="8" t="str">
        <f>'2.0 Input│Historic Capex'!C83</f>
        <v>Pipelines</v>
      </c>
      <c r="D83" s="8" t="str">
        <f>'2.0 Input│Historic Capex'!D83</f>
        <v>Replacement</v>
      </c>
      <c r="E83" s="62" t="s">
        <v>248</v>
      </c>
      <c r="G83" s="125">
        <f>IF($E83="Incurred",'4.1 Calc│Hist Act ($nom)'!G83,IF($E83=G$12,'4.1 Calc│Hist Act ($nom)'!$L83,0))</f>
        <v>18725</v>
      </c>
      <c r="H83" s="125">
        <f>IF($E83="Incurred",'4.1 Calc│Hist Act ($nom)'!H83,IF($E83=H$12,'4.1 Calc│Hist Act ($nom)'!$L83,0))</f>
        <v>98704</v>
      </c>
      <c r="I83" s="125">
        <f>IF($E83="Incurred",'4.1 Calc│Hist Act ($nom)'!I83,IF($E83=I$12,'4.1 Calc│Hist Act ($nom)'!$L83,0))</f>
        <v>20000</v>
      </c>
      <c r="J83" s="125">
        <f>IF($E83="Incurred",'4.1 Calc│Hist Act ($nom)'!J83,IF($E83=J$12,'4.1 Calc│Hist Act ($nom)'!$L83,0))</f>
        <v>89800</v>
      </c>
      <c r="K83" s="125">
        <f>IF($E83="Incurred",'4.1 Calc│Hist Act ($nom)'!K83,IF($E83=K$12,'4.1 Calc│Hist Act ($nom)'!$L83,0))</f>
        <v>50000</v>
      </c>
      <c r="L83" s="125">
        <f>IF($E83=L$12,'4.1 Calc│Hist Act ($nom)'!$L83,0)</f>
        <v>0</v>
      </c>
      <c r="M83" s="125">
        <f t="shared" si="1"/>
        <v>277229</v>
      </c>
      <c r="N83" s="2"/>
      <c r="O83" s="2"/>
      <c r="P83" s="2"/>
      <c r="Q83" s="2"/>
      <c r="R83" s="2"/>
    </row>
    <row r="84" spans="1:18">
      <c r="A84" s="34">
        <f>'2.0 Input│Historic Capex'!A84</f>
        <v>72</v>
      </c>
      <c r="B84" s="23" t="str">
        <f>'2.0 Input│Historic Capex'!B84</f>
        <v>CP - Corrosion Protection Testing Equipment</v>
      </c>
      <c r="C84" s="8" t="str">
        <f>'2.0 Input│Historic Capex'!C84</f>
        <v>Other</v>
      </c>
      <c r="D84" s="8" t="str">
        <f>'2.0 Input│Historic Capex'!D84</f>
        <v>Replacement</v>
      </c>
      <c r="E84" s="62" t="s">
        <v>248</v>
      </c>
      <c r="G84" s="125">
        <f>IF($E84="Incurred",'4.1 Calc│Hist Act ($nom)'!G84,IF($E84=G$12,'4.1 Calc│Hist Act ($nom)'!$L84,0))</f>
        <v>0</v>
      </c>
      <c r="H84" s="125">
        <f>IF($E84="Incurred",'4.1 Calc│Hist Act ($nom)'!H84,IF($E84=H$12,'4.1 Calc│Hist Act ($nom)'!$L84,0))</f>
        <v>0</v>
      </c>
      <c r="I84" s="125">
        <f>IF($E84="Incurred",'4.1 Calc│Hist Act ($nom)'!I84,IF($E84=I$12,'4.1 Calc│Hist Act ($nom)'!$L84,0))</f>
        <v>0</v>
      </c>
      <c r="J84" s="125">
        <f>IF($E84="Incurred",'4.1 Calc│Hist Act ($nom)'!J84,IF($E84=J$12,'4.1 Calc│Hist Act ($nom)'!$L84,0))</f>
        <v>47690</v>
      </c>
      <c r="K84" s="125">
        <f>IF($E84="Incurred",'4.1 Calc│Hist Act ($nom)'!K84,IF($E84=K$12,'4.1 Calc│Hist Act ($nom)'!$L84,0))</f>
        <v>0</v>
      </c>
      <c r="L84" s="125">
        <f>IF($E84=L$12,'4.1 Calc│Hist Act ($nom)'!$L84,0)</f>
        <v>0</v>
      </c>
      <c r="M84" s="125">
        <f t="shared" si="1"/>
        <v>47690</v>
      </c>
      <c r="N84" s="2"/>
      <c r="O84" s="2"/>
      <c r="P84" s="2"/>
      <c r="Q84" s="2"/>
      <c r="R84" s="2"/>
    </row>
    <row r="85" spans="1:18">
      <c r="A85" s="34">
        <f>'2.0 Input│Historic Capex'!A85</f>
        <v>73</v>
      </c>
      <c r="B85" s="23" t="str">
        <f>'2.0 Input│Historic Capex'!B85</f>
        <v>Pig Trap - A Branch Valve on Pipeline 108 to Newport Install(124)</v>
      </c>
      <c r="C85" s="8" t="str">
        <f>'2.0 Input│Historic Capex'!C85</f>
        <v>Pipelines</v>
      </c>
      <c r="D85" s="8" t="str">
        <f>'2.0 Input│Historic Capex'!D85</f>
        <v>Replacement</v>
      </c>
      <c r="E85" s="62">
        <v>2018</v>
      </c>
      <c r="G85" s="125">
        <f>IF($E85="Incurred",'4.1 Calc│Hist Act ($nom)'!G85,IF($E85=G$12,'4.1 Calc│Hist Act ($nom)'!$L85,0))</f>
        <v>0</v>
      </c>
      <c r="H85" s="125">
        <f>IF($E85="Incurred",'4.1 Calc│Hist Act ($nom)'!H85,IF($E85=H$12,'4.1 Calc│Hist Act ($nom)'!$L85,0))</f>
        <v>0</v>
      </c>
      <c r="I85" s="125">
        <f>IF($E85="Incurred",'4.1 Calc│Hist Act ($nom)'!I85,IF($E85=I$12,'4.1 Calc│Hist Act ($nom)'!$L85,0))</f>
        <v>0</v>
      </c>
      <c r="J85" s="125">
        <f>IF($E85="Incurred",'4.1 Calc│Hist Act ($nom)'!J85,IF($E85=J$12,'4.1 Calc│Hist Act ($nom)'!$L85,0))</f>
        <v>0</v>
      </c>
      <c r="K85" s="125">
        <f>IF($E85="Incurred",'4.1 Calc│Hist Act ($nom)'!K85,IF($E85=K$12,'4.1 Calc│Hist Act ($nom)'!$L85,0))</f>
        <v>0</v>
      </c>
      <c r="L85" s="125">
        <f>IF($E85=L$12,'4.1 Calc│Hist Act ($nom)'!$L85,0)</f>
        <v>888917.42</v>
      </c>
      <c r="M85" s="125">
        <f t="shared" si="1"/>
        <v>0</v>
      </c>
      <c r="N85" s="2"/>
      <c r="O85" s="2"/>
      <c r="P85" s="2"/>
      <c r="Q85" s="2"/>
      <c r="R85" s="2"/>
    </row>
    <row r="86" spans="1:18">
      <c r="A86" s="34">
        <f>'2.0 Input│Historic Capex'!A86</f>
        <v>74</v>
      </c>
      <c r="B86" s="133" t="str">
        <f>'2.0 Input│Historic Capex'!B86</f>
        <v>Pig Trap - Dandenong to Princes Highway Pipeline Install (129)</v>
      </c>
      <c r="C86" s="134" t="str">
        <f>'2.0 Input│Historic Capex'!C86</f>
        <v>City Gates &amp; Field Regs</v>
      </c>
      <c r="D86" s="134" t="str">
        <f>'2.0 Input│Historic Capex'!D86</f>
        <v>Replacement</v>
      </c>
      <c r="E86" s="105">
        <v>2017</v>
      </c>
      <c r="F86" s="105"/>
      <c r="G86" s="132">
        <f>IF($E86="Incurred",'4.1 Calc│Hist Act ($nom)'!G86,IF($E86=G$12,'4.1 Calc│Hist Act ($nom)'!$L86,0))</f>
        <v>0</v>
      </c>
      <c r="H86" s="132">
        <f>IF($E86="Incurred",'4.1 Calc│Hist Act ($nom)'!H86,IF($E86=H$12,'4.1 Calc│Hist Act ($nom)'!$L86,0))</f>
        <v>0</v>
      </c>
      <c r="I86" s="132">
        <f>IF($E86="Incurred",'4.1 Calc│Hist Act ($nom)'!I86,IF($E86=I$12,'4.1 Calc│Hist Act ($nom)'!$L86,0))</f>
        <v>0</v>
      </c>
      <c r="J86" s="132">
        <f>IF($E86="Incurred",'4.1 Calc│Hist Act ($nom)'!J86,IF($E86=J$12,'4.1 Calc│Hist Act ($nom)'!$L86,0))</f>
        <v>0</v>
      </c>
      <c r="K86" s="132">
        <f>IF($E86="Incurred",'4.1 Calc│Hist Act ($nom)'!K86,IF($E86=K$12,'4.1 Calc│Hist Act ($nom)'!$L86,0))</f>
        <v>381836.98</v>
      </c>
      <c r="L86" s="132">
        <f>IF($E86=L$12,'4.1 Calc│Hist Act ($nom)'!$L86,0)</f>
        <v>0</v>
      </c>
      <c r="M86" s="132">
        <f t="shared" si="1"/>
        <v>381836.98</v>
      </c>
      <c r="N86" s="2"/>
      <c r="O86" s="2"/>
      <c r="P86" s="2"/>
      <c r="Q86" s="2"/>
      <c r="R86" s="2"/>
    </row>
    <row r="87" spans="1:18">
      <c r="A87" s="34">
        <f>'2.0 Input│Historic Capex'!A87</f>
        <v>75</v>
      </c>
      <c r="B87" s="23" t="str">
        <f>'2.0 Input│Historic Capex'!B87</f>
        <v>Pig Trap - Laverton North to Laverton North Pipeline Install (162)</v>
      </c>
      <c r="C87" s="8" t="str">
        <f>'2.0 Input│Historic Capex'!C87</f>
        <v>City Gates &amp; Field Regs</v>
      </c>
      <c r="D87" s="8" t="str">
        <f>'2.0 Input│Historic Capex'!D87</f>
        <v>Replacement</v>
      </c>
      <c r="E87" s="62" t="s">
        <v>248</v>
      </c>
      <c r="G87" s="125">
        <f>IF($E87="Incurred",'4.1 Calc│Hist Act ($nom)'!G87,IF($E87=G$12,'4.1 Calc│Hist Act ($nom)'!$L87,0))</f>
        <v>0</v>
      </c>
      <c r="H87" s="125">
        <f>IF($E87="Incurred",'4.1 Calc│Hist Act ($nom)'!H87,IF($E87=H$12,'4.1 Calc│Hist Act ($nom)'!$L87,0))</f>
        <v>0</v>
      </c>
      <c r="I87" s="125">
        <f>IF($E87="Incurred",'4.1 Calc│Hist Act ($nom)'!I87,IF($E87=I$12,'4.1 Calc│Hist Act ($nom)'!$L87,0))</f>
        <v>0</v>
      </c>
      <c r="J87" s="125">
        <f>IF($E87="Incurred",'4.1 Calc│Hist Act ($nom)'!J87,IF($E87=J$12,'4.1 Calc│Hist Act ($nom)'!$L87,0))</f>
        <v>0</v>
      </c>
      <c r="K87" s="125">
        <f>IF($E87="Incurred",'4.1 Calc│Hist Act ($nom)'!K87,IF($E87=K$12,'4.1 Calc│Hist Act ($nom)'!$L87,0))</f>
        <v>0</v>
      </c>
      <c r="L87" s="125">
        <f>IF($E87=L$12,'4.1 Calc│Hist Act ($nom)'!$L87,0)</f>
        <v>0</v>
      </c>
      <c r="M87" s="125">
        <f t="shared" si="1"/>
        <v>0</v>
      </c>
      <c r="N87" s="2"/>
      <c r="O87" s="2"/>
      <c r="P87" s="2"/>
      <c r="Q87" s="2"/>
      <c r="R87" s="2"/>
    </row>
    <row r="88" spans="1:18">
      <c r="A88" s="34">
        <f>'2.0 Input│Historic Capex'!A88</f>
        <v>76</v>
      </c>
      <c r="B88" s="23" t="str">
        <f>'2.0 Input│Historic Capex'!B88</f>
        <v>Pig Trap - Pakenham to Pakenham Pipeline Install (68)</v>
      </c>
      <c r="C88" s="8" t="str">
        <f>'2.0 Input│Historic Capex'!C88</f>
        <v>City Gates &amp; Field Regs</v>
      </c>
      <c r="D88" s="8" t="str">
        <f>'2.0 Input│Historic Capex'!D88</f>
        <v>Replacement</v>
      </c>
      <c r="E88" s="62" t="s">
        <v>248</v>
      </c>
      <c r="G88" s="125">
        <f>IF($E88="Incurred",'4.1 Calc│Hist Act ($nom)'!G88,IF($E88=G$12,'4.1 Calc│Hist Act ($nom)'!$L88,0))</f>
        <v>0</v>
      </c>
      <c r="H88" s="125">
        <f>IF($E88="Incurred",'4.1 Calc│Hist Act ($nom)'!H88,IF($E88=H$12,'4.1 Calc│Hist Act ($nom)'!$L88,0))</f>
        <v>0</v>
      </c>
      <c r="I88" s="125">
        <f>IF($E88="Incurred",'4.1 Calc│Hist Act ($nom)'!I88,IF($E88=I$12,'4.1 Calc│Hist Act ($nom)'!$L88,0))</f>
        <v>0</v>
      </c>
      <c r="J88" s="125">
        <f>IF($E88="Incurred",'4.1 Calc│Hist Act ($nom)'!J88,IF($E88=J$12,'4.1 Calc│Hist Act ($nom)'!$L88,0))</f>
        <v>0</v>
      </c>
      <c r="K88" s="125">
        <f>IF($E88="Incurred",'4.1 Calc│Hist Act ($nom)'!K88,IF($E88=K$12,'4.1 Calc│Hist Act ($nom)'!$L88,0))</f>
        <v>0</v>
      </c>
      <c r="L88" s="125">
        <f>IF($E88=L$12,'4.1 Calc│Hist Act ($nom)'!$L88,0)</f>
        <v>0</v>
      </c>
      <c r="M88" s="125">
        <f t="shared" si="1"/>
        <v>0</v>
      </c>
      <c r="N88" s="2"/>
      <c r="O88" s="2"/>
      <c r="P88" s="2"/>
      <c r="Q88" s="2"/>
      <c r="R88" s="2"/>
    </row>
    <row r="89" spans="1:18">
      <c r="A89" s="34">
        <f>'2.0 Input│Historic Capex'!A89</f>
        <v>77</v>
      </c>
      <c r="B89" s="133" t="str">
        <f>'2.0 Input│Historic Capex'!B89</f>
        <v>Pigging Program (T1 Dandenong - Morwell)</v>
      </c>
      <c r="C89" s="134" t="str">
        <f>'2.0 Input│Historic Capex'!C89</f>
        <v>Other</v>
      </c>
      <c r="D89" s="134" t="str">
        <f>'2.0 Input│Historic Capex'!D89</f>
        <v>Replacement</v>
      </c>
      <c r="E89" s="105" t="s">
        <v>248</v>
      </c>
      <c r="F89" s="105"/>
      <c r="G89" s="132">
        <f>IF($E89="Incurred",'4.1 Calc│Hist Act ($nom)'!G89,IF($E89=G$12,'4.1 Calc│Hist Act ($nom)'!$L89,0))</f>
        <v>0</v>
      </c>
      <c r="H89" s="132">
        <f>IF($E89="Incurred",'4.1 Calc│Hist Act ($nom)'!H89,IF($E89=H$12,'4.1 Calc│Hist Act ($nom)'!$L89,0))</f>
        <v>0</v>
      </c>
      <c r="I89" s="132">
        <f>IF($E89="Incurred",'4.1 Calc│Hist Act ($nom)'!I89,IF($E89=I$12,'4.1 Calc│Hist Act ($nom)'!$L89,0))</f>
        <v>0</v>
      </c>
      <c r="J89" s="132">
        <f>IF($E89="Incurred",'4.1 Calc│Hist Act ($nom)'!J89,IF($E89=J$12,'4.1 Calc│Hist Act ($nom)'!$L89,0))</f>
        <v>0</v>
      </c>
      <c r="K89" s="132">
        <f>IF($E89="Incurred",'4.1 Calc│Hist Act ($nom)'!K89,IF($E89=K$12,'4.1 Calc│Hist Act ($nom)'!$L89,0))</f>
        <v>0</v>
      </c>
      <c r="L89" s="132">
        <f>IF($E89=L$12,'4.1 Calc│Hist Act ($nom)'!$L89,0)</f>
        <v>0</v>
      </c>
      <c r="M89" s="132">
        <f t="shared" si="1"/>
        <v>0</v>
      </c>
      <c r="N89" s="2"/>
      <c r="O89" s="2"/>
      <c r="P89" s="2"/>
      <c r="Q89" s="2"/>
      <c r="R89" s="2"/>
    </row>
    <row r="90" spans="1:18">
      <c r="A90" s="34">
        <f>'2.0 Input│Historic Capex'!A90</f>
        <v>78</v>
      </c>
      <c r="B90" s="23" t="str">
        <f>'2.0 Input│Historic Capex'!B90</f>
        <v>Pigging Program (T56 Brooklyn - Ballan)</v>
      </c>
      <c r="C90" s="8" t="str">
        <f>'2.0 Input│Historic Capex'!C90</f>
        <v>Other</v>
      </c>
      <c r="D90" s="8" t="str">
        <f>'2.0 Input│Historic Capex'!D90</f>
        <v>Replacement</v>
      </c>
      <c r="E90" s="62">
        <v>2017</v>
      </c>
      <c r="G90" s="125">
        <f>IF($E90="Incurred",'4.1 Calc│Hist Act ($nom)'!G90,IF($E90=G$12,'4.1 Calc│Hist Act ($nom)'!$L90,0))</f>
        <v>0</v>
      </c>
      <c r="H90" s="125">
        <f>IF($E90="Incurred",'4.1 Calc│Hist Act ($nom)'!H90,IF($E90=H$12,'4.1 Calc│Hist Act ($nom)'!$L90,0))</f>
        <v>0</v>
      </c>
      <c r="I90" s="125">
        <f>IF($E90="Incurred",'4.1 Calc│Hist Act ($nom)'!I90,IF($E90=I$12,'4.1 Calc│Hist Act ($nom)'!$L90,0))</f>
        <v>0</v>
      </c>
      <c r="J90" s="125">
        <f>IF($E90="Incurred",'4.1 Calc│Hist Act ($nom)'!J90,IF($E90=J$12,'4.1 Calc│Hist Act ($nom)'!$L90,0))</f>
        <v>0</v>
      </c>
      <c r="K90" s="125">
        <f>IF($E90="Incurred",'4.1 Calc│Hist Act ($nom)'!K90,IF($E90=K$12,'4.1 Calc│Hist Act ($nom)'!$L90,0))</f>
        <v>448025.31000000006</v>
      </c>
      <c r="L90" s="125">
        <f>IF($E90=L$12,'4.1 Calc│Hist Act ($nom)'!$L90,0)</f>
        <v>0</v>
      </c>
      <c r="M90" s="125">
        <f t="shared" si="1"/>
        <v>448025.31000000006</v>
      </c>
      <c r="N90" s="2"/>
      <c r="O90" s="2"/>
      <c r="P90" s="2"/>
      <c r="Q90" s="2"/>
      <c r="R90" s="2"/>
    </row>
    <row r="91" spans="1:18">
      <c r="A91" s="34">
        <f>'2.0 Input│Historic Capex'!A91</f>
        <v>79</v>
      </c>
      <c r="B91" s="23" t="str">
        <f>'2.0 Input│Historic Capex'!B91</f>
        <v>Pigging Program (T59 Euro - Kyabram)</v>
      </c>
      <c r="C91" s="8" t="str">
        <f>'2.0 Input│Historic Capex'!C91</f>
        <v>Other</v>
      </c>
      <c r="D91" s="8" t="str">
        <f>'2.0 Input│Historic Capex'!D91</f>
        <v>Replacement</v>
      </c>
      <c r="E91" s="62" t="s">
        <v>248</v>
      </c>
      <c r="G91" s="125">
        <f>IF($E91="Incurred",'4.1 Calc│Hist Act ($nom)'!G91,IF($E91=G$12,'4.1 Calc│Hist Act ($nom)'!$L91,0))</f>
        <v>0</v>
      </c>
      <c r="H91" s="125">
        <f>IF($E91="Incurred",'4.1 Calc│Hist Act ($nom)'!H91,IF($E91=H$12,'4.1 Calc│Hist Act ($nom)'!$L91,0))</f>
        <v>0</v>
      </c>
      <c r="I91" s="125">
        <f>IF($E91="Incurred",'4.1 Calc│Hist Act ($nom)'!I91,IF($E91=I$12,'4.1 Calc│Hist Act ($nom)'!$L91,0))</f>
        <v>0</v>
      </c>
      <c r="J91" s="125">
        <f>IF($E91="Incurred",'4.1 Calc│Hist Act ($nom)'!J91,IF($E91=J$12,'4.1 Calc│Hist Act ($nom)'!$L91,0))</f>
        <v>0</v>
      </c>
      <c r="K91" s="125">
        <f>IF($E91="Incurred",'4.1 Calc│Hist Act ($nom)'!K91,IF($E91=K$12,'4.1 Calc│Hist Act ($nom)'!$L91,0))</f>
        <v>0</v>
      </c>
      <c r="L91" s="125">
        <f>IF($E91=L$12,'4.1 Calc│Hist Act ($nom)'!$L91,0)</f>
        <v>0</v>
      </c>
      <c r="M91" s="125">
        <f t="shared" si="1"/>
        <v>0</v>
      </c>
      <c r="N91" s="2"/>
      <c r="O91" s="2"/>
      <c r="P91" s="2"/>
      <c r="Q91" s="2"/>
      <c r="R91" s="2"/>
    </row>
    <row r="92" spans="1:18">
      <c r="A92" s="34">
        <f>'2.0 Input│Historic Capex'!A92</f>
        <v>80</v>
      </c>
      <c r="B92" s="23" t="str">
        <f>'2.0 Input│Historic Capex'!B92</f>
        <v>Pigging Program (T67 Guilford - Maryborough)</v>
      </c>
      <c r="C92" s="8" t="str">
        <f>'2.0 Input│Historic Capex'!C92</f>
        <v>Other</v>
      </c>
      <c r="D92" s="8" t="str">
        <f>'2.0 Input│Historic Capex'!D92</f>
        <v>Replacement</v>
      </c>
      <c r="E92" s="62" t="s">
        <v>248</v>
      </c>
      <c r="G92" s="125">
        <f>IF($E92="Incurred",'4.1 Calc│Hist Act ($nom)'!G92,IF($E92=G$12,'4.1 Calc│Hist Act ($nom)'!$L92,0))</f>
        <v>0</v>
      </c>
      <c r="H92" s="125">
        <f>IF($E92="Incurred",'4.1 Calc│Hist Act ($nom)'!H92,IF($E92=H$12,'4.1 Calc│Hist Act ($nom)'!$L92,0))</f>
        <v>0</v>
      </c>
      <c r="I92" s="125">
        <f>IF($E92="Incurred",'4.1 Calc│Hist Act ($nom)'!I92,IF($E92=I$12,'4.1 Calc│Hist Act ($nom)'!$L92,0))</f>
        <v>0</v>
      </c>
      <c r="J92" s="125">
        <f>IF($E92="Incurred",'4.1 Calc│Hist Act ($nom)'!J92,IF($E92=J$12,'4.1 Calc│Hist Act ($nom)'!$L92,0))</f>
        <v>0</v>
      </c>
      <c r="K92" s="125">
        <f>IF($E92="Incurred",'4.1 Calc│Hist Act ($nom)'!K92,IF($E92=K$12,'4.1 Calc│Hist Act ($nom)'!$L92,0))</f>
        <v>0</v>
      </c>
      <c r="L92" s="125">
        <f>IF($E92=L$12,'4.1 Calc│Hist Act ($nom)'!$L92,0)</f>
        <v>0</v>
      </c>
      <c r="M92" s="125">
        <f t="shared" si="1"/>
        <v>0</v>
      </c>
      <c r="N92" s="2"/>
      <c r="O92" s="2"/>
      <c r="P92" s="2"/>
      <c r="Q92" s="2"/>
      <c r="R92" s="2"/>
    </row>
    <row r="93" spans="1:18">
      <c r="A93" s="34">
        <f>'2.0 Input│Historic Capex'!A93</f>
        <v>81</v>
      </c>
      <c r="B93" s="23" t="str">
        <f>'2.0 Input│Historic Capex'!B93</f>
        <v>Pigging Program (T74 Keon Park - Wollert)</v>
      </c>
      <c r="C93" s="8" t="str">
        <f>'2.0 Input│Historic Capex'!C93</f>
        <v>Other</v>
      </c>
      <c r="D93" s="8" t="str">
        <f>'2.0 Input│Historic Capex'!D93</f>
        <v>Replacement</v>
      </c>
      <c r="E93" s="62" t="s">
        <v>248</v>
      </c>
      <c r="G93" s="125">
        <v>0</v>
      </c>
      <c r="H93" s="125">
        <f>SUM('4.1 Calc│Hist Act ($nom)'!G93:H93)</f>
        <v>622202.84000000008</v>
      </c>
      <c r="I93" s="125">
        <f>IF($E93="Incurred",'4.1 Calc│Hist Act ($nom)'!I93,IF($E93=I$12,'4.1 Calc│Hist Act ($nom)'!$L93,0))</f>
        <v>37257.130000000012</v>
      </c>
      <c r="J93" s="125">
        <f>IF($E93="Incurred",'4.1 Calc│Hist Act ($nom)'!J93,IF($E93=J$12,'4.1 Calc│Hist Act ($nom)'!$L93,0))</f>
        <v>41434.17</v>
      </c>
      <c r="K93" s="125">
        <f>IF($E93="Incurred",'4.1 Calc│Hist Act ($nom)'!K93,IF($E93=K$12,'4.1 Calc│Hist Act ($nom)'!$L93,0))</f>
        <v>0</v>
      </c>
      <c r="L93" s="125">
        <f>IF($E93=L$12,'4.1 Calc│Hist Act ($nom)'!$L93,0)</f>
        <v>0</v>
      </c>
      <c r="M93" s="125">
        <f t="shared" si="1"/>
        <v>700894.14000000013</v>
      </c>
      <c r="N93" s="2"/>
      <c r="O93" s="2"/>
      <c r="P93" s="2"/>
      <c r="Q93" s="2"/>
      <c r="R93" s="2"/>
    </row>
    <row r="94" spans="1:18">
      <c r="A94" s="34">
        <f>'2.0 Input│Historic Capex'!A94</f>
        <v>82</v>
      </c>
      <c r="B94" s="23" t="str">
        <f>'2.0 Input│Historic Capex'!B94</f>
        <v>Pigging Program (T92 Iona - Brooklyn)</v>
      </c>
      <c r="C94" s="8" t="str">
        <f>'2.0 Input│Historic Capex'!C94</f>
        <v>Other</v>
      </c>
      <c r="D94" s="8" t="str">
        <f>'2.0 Input│Historic Capex'!D94</f>
        <v>Replacement</v>
      </c>
      <c r="E94" s="62">
        <v>2017</v>
      </c>
      <c r="G94" s="125">
        <f>IF($E94="Incurred",'4.1 Calc│Hist Act ($nom)'!G94,IF($E94=G$12,'4.1 Calc│Hist Act ($nom)'!$L94,0))</f>
        <v>0</v>
      </c>
      <c r="H94" s="125">
        <f>IF($E94="Incurred",'4.1 Calc│Hist Act ($nom)'!H94,IF($E94=H$12,'4.1 Calc│Hist Act ($nom)'!$L94,0))</f>
        <v>0</v>
      </c>
      <c r="I94" s="125">
        <f>IF($E94="Incurred",'4.1 Calc│Hist Act ($nom)'!I94,IF($E94=I$12,'4.1 Calc│Hist Act ($nom)'!$L94,0))</f>
        <v>0</v>
      </c>
      <c r="J94" s="125">
        <f>IF($E94="Incurred",'4.1 Calc│Hist Act ($nom)'!J94,IF($E94=J$12,'4.1 Calc│Hist Act ($nom)'!$L94,0))</f>
        <v>0</v>
      </c>
      <c r="K94" s="125">
        <f>IF($E94="Incurred",'4.1 Calc│Hist Act ($nom)'!K94,IF($E94=K$12,'4.1 Calc│Hist Act ($nom)'!$L94,0))</f>
        <v>654071.62</v>
      </c>
      <c r="L94" s="125">
        <f>IF($E94=L$12,'4.1 Calc│Hist Act ($nom)'!$L94,0)</f>
        <v>0</v>
      </c>
      <c r="M94" s="125">
        <f t="shared" si="1"/>
        <v>654071.62</v>
      </c>
      <c r="N94" s="2"/>
      <c r="O94" s="2"/>
      <c r="P94" s="2"/>
      <c r="Q94" s="2"/>
      <c r="R94" s="2"/>
    </row>
    <row r="95" spans="1:18">
      <c r="A95" s="34">
        <f>'2.0 Input│Historic Capex'!A95</f>
        <v>83</v>
      </c>
      <c r="B95" s="23" t="str">
        <f>'2.0 Input│Historic Capex'!B95</f>
        <v>Pig Trap - Princes Highway to Regent Street Pipeline Install(36)</v>
      </c>
      <c r="C95" s="8" t="str">
        <f>'2.0 Input│Historic Capex'!C95</f>
        <v>City Gates &amp; Field Regs</v>
      </c>
      <c r="D95" s="8" t="str">
        <f>'2.0 Input│Historic Capex'!D95</f>
        <v>Replacement</v>
      </c>
      <c r="E95" s="62">
        <v>2016</v>
      </c>
      <c r="G95" s="125">
        <f>IF($E95="Incurred",'4.1 Calc│Hist Act ($nom)'!G95,IF($E95=G$12,'4.1 Calc│Hist Act ($nom)'!$L95,0))</f>
        <v>0</v>
      </c>
      <c r="H95" s="125">
        <f>IF($E95="Incurred",'4.1 Calc│Hist Act ($nom)'!H95,IF($E95=H$12,'4.1 Calc│Hist Act ($nom)'!$L95,0))</f>
        <v>0</v>
      </c>
      <c r="I95" s="125">
        <f>IF($E95="Incurred",'4.1 Calc│Hist Act ($nom)'!I95,IF($E95=I$12,'4.1 Calc│Hist Act ($nom)'!$L95,0))</f>
        <v>0</v>
      </c>
      <c r="J95" s="125">
        <f>IF($E95="Incurred",'4.1 Calc│Hist Act ($nom)'!J95,IF($E95=J$12,'4.1 Calc│Hist Act ($nom)'!$L95,0))</f>
        <v>25039.1</v>
      </c>
      <c r="K95" s="125">
        <f>IF($E95="Incurred",'4.1 Calc│Hist Act ($nom)'!K95,IF($E95=K$12,'4.1 Calc│Hist Act ($nom)'!$L95,0))</f>
        <v>0</v>
      </c>
      <c r="L95" s="125">
        <f>IF($E95=L$12,'4.1 Calc│Hist Act ($nom)'!$L95,0)</f>
        <v>0</v>
      </c>
      <c r="M95" s="125">
        <f t="shared" si="1"/>
        <v>25039.1</v>
      </c>
      <c r="N95" s="2"/>
      <c r="O95" s="2"/>
      <c r="P95" s="2"/>
      <c r="Q95" s="2"/>
      <c r="R95" s="2"/>
    </row>
    <row r="96" spans="1:18">
      <c r="A96" s="34">
        <f>'2.0 Input│Historic Capex'!A96</f>
        <v>84</v>
      </c>
      <c r="B96" s="133" t="str">
        <f>'2.0 Input│Historic Capex'!B96</f>
        <v>Pig Trap - Somerton to Somerton Pipeline Install (238)</v>
      </c>
      <c r="C96" s="134" t="str">
        <f>'2.0 Input│Historic Capex'!C96</f>
        <v>City Gates &amp; Field Regs</v>
      </c>
      <c r="D96" s="134" t="str">
        <f>'2.0 Input│Historic Capex'!D96</f>
        <v>Replacement</v>
      </c>
      <c r="E96" s="105">
        <v>2018</v>
      </c>
      <c r="F96" s="105"/>
      <c r="G96" s="132">
        <f>IF($E96="Incurred",'4.1 Calc│Hist Act ($nom)'!G96,IF($E96=G$12,'4.1 Calc│Hist Act ($nom)'!$L96,0))</f>
        <v>0</v>
      </c>
      <c r="H96" s="132">
        <f>IF($E96="Incurred",'4.1 Calc│Hist Act ($nom)'!H96,IF($E96=H$12,'4.1 Calc│Hist Act ($nom)'!$L96,0))</f>
        <v>0</v>
      </c>
      <c r="I96" s="132">
        <f>IF($E96="Incurred",'4.1 Calc│Hist Act ($nom)'!I96,IF($E96=I$12,'4.1 Calc│Hist Act ($nom)'!$L96,0))</f>
        <v>0</v>
      </c>
      <c r="J96" s="132">
        <f>IF($E96="Incurred",'4.1 Calc│Hist Act ($nom)'!J96,IF($E96=J$12,'4.1 Calc│Hist Act ($nom)'!$L96,0))</f>
        <v>0</v>
      </c>
      <c r="K96" s="132">
        <f>IF($E96="Incurred",'4.1 Calc│Hist Act ($nom)'!K96,IF($E96=K$12,'4.1 Calc│Hist Act ($nom)'!$L96,0))</f>
        <v>0</v>
      </c>
      <c r="L96" s="132">
        <f>IF($E96=L$12,'4.1 Calc│Hist Act ($nom)'!$L96,0)</f>
        <v>29347.4</v>
      </c>
      <c r="M96" s="132">
        <f t="shared" si="1"/>
        <v>0</v>
      </c>
      <c r="N96" s="2"/>
      <c r="O96" s="2"/>
      <c r="P96" s="2"/>
      <c r="Q96" s="2"/>
      <c r="R96" s="2"/>
    </row>
    <row r="97" spans="1:18">
      <c r="A97" s="34">
        <f>'2.0 Input│Historic Capex'!A97</f>
        <v>85</v>
      </c>
      <c r="B97" s="23" t="str">
        <f>'2.0 Input│Historic Capex'!B97</f>
        <v>Pig Trap - Tyers to Maryvale Pipeline Install (67)</v>
      </c>
      <c r="C97" s="8" t="str">
        <f>'2.0 Input│Historic Capex'!C97</f>
        <v>City Gates &amp; Field Regs</v>
      </c>
      <c r="D97" s="8" t="str">
        <f>'2.0 Input│Historic Capex'!D97</f>
        <v>Replacement</v>
      </c>
      <c r="E97" s="62" t="s">
        <v>248</v>
      </c>
      <c r="G97" s="125">
        <f>IF($E97="Incurred",'4.1 Calc│Hist Act ($nom)'!G97,IF($E97=G$12,'4.1 Calc│Hist Act ($nom)'!$L97,0))</f>
        <v>0</v>
      </c>
      <c r="H97" s="125">
        <f>IF($E97="Incurred",'4.1 Calc│Hist Act ($nom)'!H97,IF($E97=H$12,'4.1 Calc│Hist Act ($nom)'!$L97,0))</f>
        <v>0</v>
      </c>
      <c r="I97" s="125">
        <f>IF($E97="Incurred",'4.1 Calc│Hist Act ($nom)'!I97,IF($E97=I$12,'4.1 Calc│Hist Act ($nom)'!$L97,0))</f>
        <v>0</v>
      </c>
      <c r="J97" s="125">
        <f>IF($E97="Incurred",'4.1 Calc│Hist Act ($nom)'!J97,IF($E97=J$12,'4.1 Calc│Hist Act ($nom)'!$L97,0))</f>
        <v>0</v>
      </c>
      <c r="K97" s="125">
        <f>IF($E97="Incurred",'4.1 Calc│Hist Act ($nom)'!K97,IF($E97=K$12,'4.1 Calc│Hist Act ($nom)'!$L97,0))</f>
        <v>0</v>
      </c>
      <c r="L97" s="125">
        <f>IF($E97=L$12,'4.1 Calc│Hist Act ($nom)'!$L97,0)</f>
        <v>0</v>
      </c>
      <c r="M97" s="125">
        <f t="shared" si="1"/>
        <v>0</v>
      </c>
      <c r="N97" s="2"/>
      <c r="O97" s="2"/>
      <c r="P97" s="2"/>
      <c r="Q97" s="2"/>
      <c r="R97" s="2"/>
    </row>
    <row r="98" spans="1:18">
      <c r="A98" s="34">
        <f>'2.0 Input│Historic Capex'!A98</f>
        <v>86</v>
      </c>
      <c r="B98" s="23" t="str">
        <f>'2.0 Input│Historic Capex'!B98</f>
        <v>Exposed pipe coating refurbishment</v>
      </c>
      <c r="C98" s="8" t="str">
        <f>'2.0 Input│Historic Capex'!C98</f>
        <v>Pipelines</v>
      </c>
      <c r="D98" s="8" t="str">
        <f>'2.0 Input│Historic Capex'!D98</f>
        <v>Replacement</v>
      </c>
      <c r="E98" s="62" t="s">
        <v>248</v>
      </c>
      <c r="G98" s="125">
        <f>IF($E98="Incurred",'4.1 Calc│Hist Act ($nom)'!G98,IF($E98=G$12,'4.1 Calc│Hist Act ($nom)'!$L98,0))</f>
        <v>0</v>
      </c>
      <c r="H98" s="125">
        <f>IF($E98="Incurred",'4.1 Calc│Hist Act ($nom)'!H98,IF($E98=H$12,'4.1 Calc│Hist Act ($nom)'!$L98,0))</f>
        <v>0</v>
      </c>
      <c r="I98" s="125">
        <f>IF($E98="Incurred",'4.1 Calc│Hist Act ($nom)'!I98,IF($E98=I$12,'4.1 Calc│Hist Act ($nom)'!$L98,0))</f>
        <v>0</v>
      </c>
      <c r="J98" s="125">
        <f>IF($E98="Incurred",'4.1 Calc│Hist Act ($nom)'!J98,IF($E98=J$12,'4.1 Calc│Hist Act ($nom)'!$L98,0))</f>
        <v>0</v>
      </c>
      <c r="K98" s="125">
        <f>IF($E98="Incurred",'4.1 Calc│Hist Act ($nom)'!K98,IF($E98=K$12,'4.1 Calc│Hist Act ($nom)'!$L98,0))</f>
        <v>0</v>
      </c>
      <c r="L98" s="125">
        <f>IF($E98=L$12,'4.1 Calc│Hist Act ($nom)'!$L98,0)</f>
        <v>0</v>
      </c>
      <c r="M98" s="125">
        <f t="shared" si="1"/>
        <v>0</v>
      </c>
      <c r="N98" s="2"/>
      <c r="O98" s="2"/>
      <c r="P98" s="2"/>
      <c r="Q98" s="2"/>
      <c r="R98" s="2"/>
    </row>
    <row r="99" spans="1:18">
      <c r="A99" s="34">
        <f>'2.0 Input│Historic Capex'!A99</f>
        <v>87</v>
      </c>
      <c r="B99" s="23" t="str">
        <f>'2.0 Input│Historic Capex'!B99</f>
        <v>BCS Safety and Process Control System and RTU Upgrade</v>
      </c>
      <c r="C99" s="8" t="str">
        <f>'2.0 Input│Historic Capex'!C99</f>
        <v>Compressors</v>
      </c>
      <c r="D99" s="8" t="str">
        <f>'2.0 Input│Historic Capex'!D99</f>
        <v>Replacement</v>
      </c>
      <c r="G99" s="125">
        <v>23570.02</v>
      </c>
      <c r="H99" s="125">
        <v>0</v>
      </c>
      <c r="I99" s="125">
        <v>27200.58</v>
      </c>
      <c r="J99" s="125">
        <f>IF($E99="Incurred",'4.1 Calc│Hist Act ($nom)'!J99,IF($E99=J$12,'4.1 Calc│Hist Act ($nom)'!$L99,0))</f>
        <v>0</v>
      </c>
      <c r="K99" s="125">
        <f>IF($E99="Incurred",'4.1 Calc│Hist Act ($nom)'!K99,IF($E99=K$12,'4.1 Calc│Hist Act ($nom)'!$L99,0))</f>
        <v>0</v>
      </c>
      <c r="L99" s="125">
        <f>IF($E99=L$12,'4.1 Calc│Hist Act ($nom)'!$L99,0)</f>
        <v>0</v>
      </c>
      <c r="M99" s="125">
        <f t="shared" si="1"/>
        <v>50770.600000000006</v>
      </c>
      <c r="N99" s="2"/>
      <c r="O99" s="2"/>
      <c r="P99" s="2"/>
      <c r="Q99" s="2"/>
      <c r="R99" s="2"/>
    </row>
    <row r="100" spans="1:18">
      <c r="A100" s="34">
        <f>'2.0 Input│Historic Capex'!A100</f>
        <v>88</v>
      </c>
      <c r="B100" s="23" t="str">
        <f>'2.0 Input│Historic Capex'!B100</f>
        <v>CS Type B compliance upgrade</v>
      </c>
      <c r="C100" s="8" t="str">
        <f>'2.0 Input│Historic Capex'!C100</f>
        <v>Compressors</v>
      </c>
      <c r="D100" s="8" t="str">
        <f>'2.0 Input│Historic Capex'!D100</f>
        <v>Replacement</v>
      </c>
      <c r="G100" s="125">
        <v>0</v>
      </c>
      <c r="H100" s="125">
        <v>0</v>
      </c>
      <c r="I100" s="125">
        <v>1070</v>
      </c>
      <c r="J100" s="125">
        <v>137904.71999999997</v>
      </c>
      <c r="K100" s="125">
        <v>192570.71000000002</v>
      </c>
      <c r="L100" s="125">
        <f>IF($E100=L$12,'4.1 Calc│Hist Act ($nom)'!$L100,0)</f>
        <v>0</v>
      </c>
      <c r="M100" s="125">
        <f t="shared" si="1"/>
        <v>331545.43</v>
      </c>
      <c r="N100" s="2"/>
      <c r="O100" s="2"/>
      <c r="P100" s="2"/>
      <c r="Q100" s="2"/>
      <c r="R100" s="2"/>
    </row>
    <row r="101" spans="1:18">
      <c r="A101" s="34">
        <f>'2.0 Input│Historic Capex'!A101</f>
        <v>89</v>
      </c>
      <c r="B101" s="23" t="str">
        <f>'2.0 Input│Historic Capex'!B101</f>
        <v>GCS GEA Fuel Gas Upgrade</v>
      </c>
      <c r="C101" s="8" t="str">
        <f>'2.0 Input│Historic Capex'!C101</f>
        <v>Compressors</v>
      </c>
      <c r="D101" s="8" t="str">
        <f>'2.0 Input│Historic Capex'!D101</f>
        <v>Replacement</v>
      </c>
      <c r="E101" s="62">
        <v>2016</v>
      </c>
      <c r="G101" s="125">
        <f>IF($E101="Incurred",'4.1 Calc│Hist Act ($nom)'!G101,IF($E101=G$12,'4.1 Calc│Hist Act ($nom)'!$L101,0))</f>
        <v>0</v>
      </c>
      <c r="H101" s="125">
        <f>IF($E101="Incurred",'4.1 Calc│Hist Act ($nom)'!H101,IF($E101=H$12,'4.1 Calc│Hist Act ($nom)'!$L101,0))</f>
        <v>0</v>
      </c>
      <c r="I101" s="125">
        <f>IF($E101="Incurred",'4.1 Calc│Hist Act ($nom)'!I101,IF($E101=I$12,'4.1 Calc│Hist Act ($nom)'!$L101,0))</f>
        <v>0</v>
      </c>
      <c r="J101" s="125">
        <f>IF($E101="Incurred",'4.1 Calc│Hist Act ($nom)'!J101,IF($E101=J$12,'4.1 Calc│Hist Act ($nom)'!$L101,0))</f>
        <v>61409.78</v>
      </c>
      <c r="K101" s="125">
        <f>IF($E101="Incurred",'4.1 Calc│Hist Act ($nom)'!K101,IF($E101=K$12,'4.1 Calc│Hist Act ($nom)'!$L101,0))</f>
        <v>0</v>
      </c>
      <c r="L101" s="125">
        <f>IF($E101=L$12,'4.1 Calc│Hist Act ($nom)'!$L101,0)</f>
        <v>0</v>
      </c>
      <c r="M101" s="125">
        <f t="shared" si="1"/>
        <v>61409.78</v>
      </c>
      <c r="N101" s="2"/>
      <c r="O101" s="2"/>
      <c r="P101" s="2"/>
      <c r="Q101" s="2"/>
      <c r="R101" s="2"/>
    </row>
    <row r="102" spans="1:18">
      <c r="A102" s="34">
        <f>'2.0 Input│Historic Capex'!A102</f>
        <v>90</v>
      </c>
      <c r="B102" s="23" t="str">
        <f>'2.0 Input│Historic Capex'!B102</f>
        <v>GCS Units 1,2,3&amp;4 Suction/Discharge Actuated Valve Replacement</v>
      </c>
      <c r="C102" s="8" t="str">
        <f>'2.0 Input│Historic Capex'!C102</f>
        <v>Compressors</v>
      </c>
      <c r="D102" s="8" t="str">
        <f>'2.0 Input│Historic Capex'!D102</f>
        <v>Replacement</v>
      </c>
      <c r="E102" s="62">
        <v>2017</v>
      </c>
      <c r="G102" s="125">
        <f>IF($E102="Incurred",'4.1 Calc│Hist Act ($nom)'!G102,IF($E102=G$12,'4.1 Calc│Hist Act ($nom)'!$L102,0))</f>
        <v>0</v>
      </c>
      <c r="H102" s="125">
        <f>IF($E102="Incurred",'4.1 Calc│Hist Act ($nom)'!H102,IF($E102=H$12,'4.1 Calc│Hist Act ($nom)'!$L102,0))</f>
        <v>0</v>
      </c>
      <c r="I102" s="125">
        <f>IF($E102="Incurred",'4.1 Calc│Hist Act ($nom)'!I102,IF($E102=I$12,'4.1 Calc│Hist Act ($nom)'!$L102,0))</f>
        <v>0</v>
      </c>
      <c r="J102" s="125">
        <f>IF($E102="Incurred",'4.1 Calc│Hist Act ($nom)'!J102,IF($E102=J$12,'4.1 Calc│Hist Act ($nom)'!$L102,0))</f>
        <v>0</v>
      </c>
      <c r="K102" s="125">
        <f>IF($E102="Incurred",'4.1 Calc│Hist Act ($nom)'!K102,IF($E102=K$12,'4.1 Calc│Hist Act ($nom)'!$L102,0))</f>
        <v>300218</v>
      </c>
      <c r="L102" s="125">
        <f>IF($E102=L$12,'4.1 Calc│Hist Act ($nom)'!$L102,0)</f>
        <v>0</v>
      </c>
      <c r="M102" s="125">
        <f t="shared" si="1"/>
        <v>300218</v>
      </c>
      <c r="N102" s="2"/>
      <c r="O102" s="2"/>
      <c r="P102" s="2"/>
      <c r="Q102" s="2"/>
      <c r="R102" s="2"/>
    </row>
    <row r="103" spans="1:18">
      <c r="A103" s="34">
        <f>'2.0 Input│Historic Capex'!A103</f>
        <v>91</v>
      </c>
      <c r="B103" s="23" t="str">
        <f>'2.0 Input│Historic Capex'!B103</f>
        <v>Mothball WCS station 'A'</v>
      </c>
      <c r="C103" s="8" t="str">
        <f>'2.0 Input│Historic Capex'!C103</f>
        <v>Compressors</v>
      </c>
      <c r="D103" s="8" t="str">
        <f>'2.0 Input│Historic Capex'!D103</f>
        <v>Replacement</v>
      </c>
      <c r="E103" s="62" t="s">
        <v>248</v>
      </c>
      <c r="G103" s="125">
        <f>IF($E103="Incurred",'4.1 Calc│Hist Act ($nom)'!G103,IF($E103=G$12,'4.1 Calc│Hist Act ($nom)'!$L103,0))</f>
        <v>0</v>
      </c>
      <c r="H103" s="125">
        <f>IF($E103="Incurred",'4.1 Calc│Hist Act ($nom)'!H103,IF($E103=H$12,'4.1 Calc│Hist Act ($nom)'!$L103,0))</f>
        <v>0</v>
      </c>
      <c r="I103" s="125">
        <f>IF($E103="Incurred",'4.1 Calc│Hist Act ($nom)'!I103,IF($E103=I$12,'4.1 Calc│Hist Act ($nom)'!$L103,0))</f>
        <v>0</v>
      </c>
      <c r="J103" s="125">
        <f>IF($E103="Incurred",'4.1 Calc│Hist Act ($nom)'!J103,IF($E103=J$12,'4.1 Calc│Hist Act ($nom)'!$L103,0))</f>
        <v>0</v>
      </c>
      <c r="K103" s="125">
        <f>IF($E103="Incurred",'4.1 Calc│Hist Act ($nom)'!K103,IF($E103=K$12,'4.1 Calc│Hist Act ($nom)'!$L103,0))</f>
        <v>0</v>
      </c>
      <c r="L103" s="125">
        <f>IF($E103=L$12,'4.1 Calc│Hist Act ($nom)'!$L103,0)</f>
        <v>0</v>
      </c>
      <c r="M103" s="125">
        <f t="shared" si="1"/>
        <v>0</v>
      </c>
      <c r="N103" s="2"/>
      <c r="O103" s="2"/>
      <c r="P103" s="2"/>
      <c r="Q103" s="2"/>
      <c r="R103" s="2"/>
    </row>
    <row r="104" spans="1:18">
      <c r="A104" s="34">
        <f>'2.0 Input│Historic Capex'!A104</f>
        <v>92</v>
      </c>
      <c r="B104" s="23" t="str">
        <f>'2.0 Input│Historic Capex'!B104</f>
        <v>Regulator Upgrade - Lara pneumatic control system upgrade</v>
      </c>
      <c r="C104" s="8" t="str">
        <f>'2.0 Input│Historic Capex'!C104</f>
        <v>City Gates &amp; Field Regs</v>
      </c>
      <c r="D104" s="8" t="str">
        <f>'2.0 Input│Historic Capex'!D104</f>
        <v>Replacement</v>
      </c>
      <c r="E104" s="62">
        <v>2017</v>
      </c>
      <c r="G104" s="125">
        <f>IF($E104="Incurred",'4.1 Calc│Hist Act ($nom)'!G104,IF($E104=G$12,'4.1 Calc│Hist Act ($nom)'!$L104,0))</f>
        <v>0</v>
      </c>
      <c r="H104" s="125">
        <f>IF($E104="Incurred",'4.1 Calc│Hist Act ($nom)'!H104,IF($E104=H$12,'4.1 Calc│Hist Act ($nom)'!$L104,0))</f>
        <v>0</v>
      </c>
      <c r="I104" s="125">
        <f>IF($E104="Incurred",'4.1 Calc│Hist Act ($nom)'!I104,IF($E104=I$12,'4.1 Calc│Hist Act ($nom)'!$L104,0))</f>
        <v>0</v>
      </c>
      <c r="J104" s="125">
        <f>IF($E104="Incurred",'4.1 Calc│Hist Act ($nom)'!J104,IF($E104=J$12,'4.1 Calc│Hist Act ($nom)'!$L104,0))</f>
        <v>0</v>
      </c>
      <c r="K104" s="125">
        <f>IF($E104="Incurred",'4.1 Calc│Hist Act ($nom)'!K104,IF($E104=K$12,'4.1 Calc│Hist Act ($nom)'!$L104,0))</f>
        <v>165301</v>
      </c>
      <c r="L104" s="125">
        <f>IF($E104=L$12,'4.1 Calc│Hist Act ($nom)'!$L104,0)</f>
        <v>0</v>
      </c>
      <c r="M104" s="125">
        <f t="shared" si="1"/>
        <v>165301</v>
      </c>
      <c r="N104" s="2"/>
      <c r="O104" s="2"/>
      <c r="P104" s="2"/>
      <c r="Q104" s="2"/>
      <c r="R104" s="2"/>
    </row>
    <row r="105" spans="1:18">
      <c r="A105" s="34">
        <f>'2.0 Input│Historic Capex'!A105</f>
        <v>93</v>
      </c>
      <c r="B105" s="23" t="str">
        <f>'2.0 Input│Historic Capex'!B105</f>
        <v>Security - High Risk sites security upgrade</v>
      </c>
      <c r="C105" s="8" t="str">
        <f>'2.0 Input│Historic Capex'!C105</f>
        <v>Other</v>
      </c>
      <c r="D105" s="8" t="str">
        <f>'2.0 Input│Historic Capex'!D105</f>
        <v>Replacement</v>
      </c>
      <c r="E105" s="62" t="s">
        <v>248</v>
      </c>
      <c r="G105" s="125">
        <f>IF($E105="Incurred",'4.1 Calc│Hist Act ($nom)'!G105,IF($E105=G$12,'4.1 Calc│Hist Act ($nom)'!$L105,0))</f>
        <v>17837.72</v>
      </c>
      <c r="H105" s="125">
        <f>IF($E105="Incurred",'4.1 Calc│Hist Act ($nom)'!H105,IF($E105=H$12,'4.1 Calc│Hist Act ($nom)'!$L105,0))</f>
        <v>24900</v>
      </c>
      <c r="I105" s="125">
        <f>IF($E105="Incurred",'4.1 Calc│Hist Act ($nom)'!I105,IF($E105=I$12,'4.1 Calc│Hist Act ($nom)'!$L105,0))</f>
        <v>0</v>
      </c>
      <c r="J105" s="125">
        <f>IF($E105="Incurred",'4.1 Calc│Hist Act ($nom)'!J105,IF($E105=J$12,'4.1 Calc│Hist Act ($nom)'!$L105,0))</f>
        <v>0</v>
      </c>
      <c r="K105" s="125">
        <f>IF($E105="Incurred",'4.1 Calc│Hist Act ($nom)'!K105,IF($E105=K$12,'4.1 Calc│Hist Act ($nom)'!$L105,0))</f>
        <v>150000</v>
      </c>
      <c r="L105" s="125">
        <f>IF($E105=L$12,'4.1 Calc│Hist Act ($nom)'!$L105,0)</f>
        <v>0</v>
      </c>
      <c r="M105" s="125">
        <f t="shared" si="1"/>
        <v>192737.72</v>
      </c>
      <c r="N105" s="2"/>
      <c r="O105" s="2"/>
      <c r="P105" s="2"/>
      <c r="Q105" s="2"/>
      <c r="R105" s="2"/>
    </row>
    <row r="106" spans="1:18">
      <c r="A106" s="34">
        <f>'2.0 Input│Historic Capex'!A106</f>
        <v>94</v>
      </c>
      <c r="B106" s="23" t="str">
        <f>'2.0 Input│Historic Capex'!B106</f>
        <v>Security - Small Site Facilities Fencing Upgrade</v>
      </c>
      <c r="C106" s="8" t="str">
        <f>'2.0 Input│Historic Capex'!C106</f>
        <v>Other</v>
      </c>
      <c r="D106" s="8" t="str">
        <f>'2.0 Input│Historic Capex'!D106</f>
        <v>Replacement</v>
      </c>
      <c r="E106" s="62" t="s">
        <v>248</v>
      </c>
      <c r="G106" s="125">
        <f>IF($E106="Incurred",'4.1 Calc│Hist Act ($nom)'!G106,IF($E106=G$12,'4.1 Calc│Hist Act ($nom)'!$L106,0))</f>
        <v>0</v>
      </c>
      <c r="H106" s="125">
        <f>IF($E106="Incurred",'4.1 Calc│Hist Act ($nom)'!H106,IF($E106=H$12,'4.1 Calc│Hist Act ($nom)'!$L106,0))</f>
        <v>0</v>
      </c>
      <c r="I106" s="125">
        <f>IF($E106="Incurred",'4.1 Calc│Hist Act ($nom)'!I106,IF($E106=I$12,'4.1 Calc│Hist Act ($nom)'!$L106,0))</f>
        <v>0</v>
      </c>
      <c r="J106" s="125">
        <f>IF($E106="Incurred",'4.1 Calc│Hist Act ($nom)'!J106,IF($E106=J$12,'4.1 Calc│Hist Act ($nom)'!$L106,0))</f>
        <v>0</v>
      </c>
      <c r="K106" s="125">
        <f>IF($E106="Incurred",'4.1 Calc│Hist Act ($nom)'!K106,IF($E106=K$12,'4.1 Calc│Hist Act ($nom)'!$L106,0))</f>
        <v>0</v>
      </c>
      <c r="L106" s="125">
        <f>IF($E106=L$12,'4.1 Calc│Hist Act ($nom)'!$L106,0)</f>
        <v>0</v>
      </c>
      <c r="M106" s="125">
        <f t="shared" si="1"/>
        <v>0</v>
      </c>
      <c r="N106" s="2"/>
      <c r="O106" s="2"/>
      <c r="P106" s="2"/>
      <c r="Q106" s="2"/>
      <c r="R106" s="2"/>
    </row>
    <row r="107" spans="1:18">
      <c r="A107" s="34">
        <f>'2.0 Input│Historic Capex'!A107</f>
        <v>95</v>
      </c>
      <c r="B107" s="23" t="str">
        <f>'2.0 Input│Historic Capex'!B107</f>
        <v>Zonal Chromatograph Bottle Regulator Panels Upgrades</v>
      </c>
      <c r="C107" s="8" t="str">
        <f>'2.0 Input│Historic Capex'!C107</f>
        <v>Gas Quality</v>
      </c>
      <c r="D107" s="8" t="str">
        <f>'2.0 Input│Historic Capex'!D107</f>
        <v>Replacement</v>
      </c>
      <c r="E107" s="62" t="s">
        <v>248</v>
      </c>
      <c r="G107" s="125">
        <f>IF($E107="Incurred",'4.1 Calc│Hist Act ($nom)'!G107,IF($E107=G$12,'4.1 Calc│Hist Act ($nom)'!$L107,0))</f>
        <v>0</v>
      </c>
      <c r="H107" s="125">
        <f>IF($E107="Incurred",'4.1 Calc│Hist Act ($nom)'!H107,IF($E107=H$12,'4.1 Calc│Hist Act ($nom)'!$L107,0))</f>
        <v>0</v>
      </c>
      <c r="I107" s="125">
        <f>IF($E107="Incurred",'4.1 Calc│Hist Act ($nom)'!I107,IF($E107=I$12,'4.1 Calc│Hist Act ($nom)'!$L107,0))</f>
        <v>0</v>
      </c>
      <c r="J107" s="125">
        <f>IF($E107="Incurred",'4.1 Calc│Hist Act ($nom)'!J107,IF($E107=J$12,'4.1 Calc│Hist Act ($nom)'!$L107,0))</f>
        <v>0</v>
      </c>
      <c r="K107" s="125">
        <f>IF($E107="Incurred",'4.1 Calc│Hist Act ($nom)'!K107,IF($E107=K$12,'4.1 Calc│Hist Act ($nom)'!$L107,0))</f>
        <v>0</v>
      </c>
      <c r="L107" s="125">
        <f>IF($E107=L$12,'4.1 Calc│Hist Act ($nom)'!$L107,0)</f>
        <v>0</v>
      </c>
      <c r="M107" s="125">
        <f t="shared" si="1"/>
        <v>0</v>
      </c>
      <c r="N107" s="2"/>
      <c r="O107" s="2"/>
      <c r="P107" s="2"/>
      <c r="Q107" s="2"/>
      <c r="R107" s="2"/>
    </row>
    <row r="108" spans="1:18">
      <c r="A108" s="34">
        <f>'2.0 Input│Historic Capex'!A108</f>
        <v>96</v>
      </c>
      <c r="B108" s="23" t="str">
        <f>'2.0 Input│Historic Capex'!B108</f>
        <v>Zonal Chromatograph Insertion Probes</v>
      </c>
      <c r="C108" s="8" t="str">
        <f>'2.0 Input│Historic Capex'!C108</f>
        <v>Gas Quality</v>
      </c>
      <c r="D108" s="8" t="str">
        <f>'2.0 Input│Historic Capex'!D108</f>
        <v>Replacement</v>
      </c>
      <c r="E108" s="62">
        <v>2018</v>
      </c>
      <c r="G108" s="125">
        <f>IF($E108="Incurred",'4.1 Calc│Hist Act ($nom)'!G108,IF($E108=G$12,'4.1 Calc│Hist Act ($nom)'!$L108,0))</f>
        <v>0</v>
      </c>
      <c r="H108" s="125">
        <f>IF($E108="Incurred",'4.1 Calc│Hist Act ($nom)'!H108,IF($E108=H$12,'4.1 Calc│Hist Act ($nom)'!$L108,0))</f>
        <v>0</v>
      </c>
      <c r="I108" s="125">
        <f>IF($E108="Incurred",'4.1 Calc│Hist Act ($nom)'!I108,IF($E108=I$12,'4.1 Calc│Hist Act ($nom)'!$L108,0))</f>
        <v>0</v>
      </c>
      <c r="J108" s="125">
        <f>IF($E108="Incurred",'4.1 Calc│Hist Act ($nom)'!J108,IF($E108=J$12,'4.1 Calc│Hist Act ($nom)'!$L108,0))</f>
        <v>0</v>
      </c>
      <c r="K108" s="125">
        <f>IF($E108="Incurred",'4.1 Calc│Hist Act ($nom)'!K108,IF($E108=K$12,'4.1 Calc│Hist Act ($nom)'!$L108,0))</f>
        <v>0</v>
      </c>
      <c r="L108" s="125">
        <f>IF($E108=L$12,'4.1 Calc│Hist Act ($nom)'!$L108,0)</f>
        <v>60000</v>
      </c>
      <c r="M108" s="125">
        <f t="shared" si="1"/>
        <v>0</v>
      </c>
      <c r="N108" s="2"/>
      <c r="O108" s="2"/>
      <c r="P108" s="2"/>
      <c r="Q108" s="2"/>
      <c r="R108" s="2"/>
    </row>
    <row r="109" spans="1:18">
      <c r="A109" s="34">
        <f>'2.0 Input│Historic Capex'!A109</f>
        <v>97</v>
      </c>
      <c r="B109" s="23" t="str">
        <f>'2.0 Input│Historic Capex'!B109</f>
        <v>Zonal Chromatograph Upgrades</v>
      </c>
      <c r="C109" s="8" t="str">
        <f>'2.0 Input│Historic Capex'!C109</f>
        <v>Gas Quality</v>
      </c>
      <c r="D109" s="8" t="str">
        <f>'2.0 Input│Historic Capex'!D109</f>
        <v>Replacement</v>
      </c>
      <c r="E109" s="62" t="s">
        <v>248</v>
      </c>
      <c r="G109" s="125">
        <f>IF($E109="Incurred",'4.1 Calc│Hist Act ($nom)'!G109,IF($E109=G$12,'4.1 Calc│Hist Act ($nom)'!$L109,0))</f>
        <v>0</v>
      </c>
      <c r="H109" s="125">
        <f>IF($E109="Incurred",'4.1 Calc│Hist Act ($nom)'!H109,IF($E109=H$12,'4.1 Calc│Hist Act ($nom)'!$L109,0))</f>
        <v>91009.78</v>
      </c>
      <c r="I109" s="125">
        <f>IF($E109="Incurred",'4.1 Calc│Hist Act ($nom)'!I109,IF($E109=I$12,'4.1 Calc│Hist Act ($nom)'!$L109,0))</f>
        <v>0</v>
      </c>
      <c r="J109" s="125">
        <f>IF($E109="Incurred",'4.1 Calc│Hist Act ($nom)'!J109,IF($E109=J$12,'4.1 Calc│Hist Act ($nom)'!$L109,0))</f>
        <v>334933</v>
      </c>
      <c r="K109" s="125">
        <f>IF($E109="Incurred",'4.1 Calc│Hist Act ($nom)'!K109,IF($E109=K$12,'4.1 Calc│Hist Act ($nom)'!$L109,0))</f>
        <v>0</v>
      </c>
      <c r="L109" s="125">
        <f>IF($E109=L$12,'4.1 Calc│Hist Act ($nom)'!$L109,0)</f>
        <v>0</v>
      </c>
      <c r="M109" s="125">
        <f t="shared" si="1"/>
        <v>425942.78</v>
      </c>
      <c r="N109" s="2"/>
      <c r="O109" s="2"/>
      <c r="P109" s="2"/>
      <c r="Q109" s="2"/>
      <c r="R109" s="2"/>
    </row>
    <row r="110" spans="1:18">
      <c r="A110" s="34">
        <f>'2.0 Input│Historic Capex'!A110</f>
        <v>98</v>
      </c>
      <c r="B110" s="23" t="str">
        <f>'2.0 Input│Historic Capex'!B110</f>
        <v>RTU &amp; Control System Upgrade -  Facilities</v>
      </c>
      <c r="C110" s="8" t="str">
        <f>'2.0 Input│Historic Capex'!C110</f>
        <v>Other</v>
      </c>
      <c r="D110" s="8" t="str">
        <f>'2.0 Input│Historic Capex'!D110</f>
        <v>Replacement</v>
      </c>
      <c r="E110" s="62" t="s">
        <v>248</v>
      </c>
      <c r="G110" s="125">
        <f>IF($E110="Incurred",'4.1 Calc│Hist Act ($nom)'!G110,IF($E110=G$12,'4.1 Calc│Hist Act ($nom)'!$L110,0))</f>
        <v>98368.47</v>
      </c>
      <c r="H110" s="125">
        <f>IF($E110="Incurred",'4.1 Calc│Hist Act ($nom)'!H110,IF($E110=H$12,'4.1 Calc│Hist Act ($nom)'!$L110,0))</f>
        <v>100004.42</v>
      </c>
      <c r="I110" s="125">
        <f>IF($E110="Incurred",'4.1 Calc│Hist Act ($nom)'!I110,IF($E110=I$12,'4.1 Calc│Hist Act ($nom)'!$L110,0))</f>
        <v>8235.2000000000007</v>
      </c>
      <c r="J110" s="125">
        <f>IF($E110="Incurred",'4.1 Calc│Hist Act ($nom)'!J110,IF($E110=J$12,'4.1 Calc│Hist Act ($nom)'!$L110,0))</f>
        <v>131637.03</v>
      </c>
      <c r="K110" s="125">
        <f>IF($E110="Incurred",'4.1 Calc│Hist Act ($nom)'!K110,IF($E110=K$12,'4.1 Calc│Hist Act ($nom)'!$L110,0))</f>
        <v>150000</v>
      </c>
      <c r="L110" s="125">
        <f>IF($E110=L$12,'4.1 Calc│Hist Act ($nom)'!$L110,0)</f>
        <v>0</v>
      </c>
      <c r="M110" s="125">
        <f t="shared" si="1"/>
        <v>488245.12</v>
      </c>
      <c r="N110" s="2"/>
      <c r="O110" s="2"/>
      <c r="P110" s="2"/>
      <c r="Q110" s="2"/>
      <c r="R110" s="2"/>
    </row>
    <row r="111" spans="1:18">
      <c r="A111" s="34">
        <f>'2.0 Input│Historic Capex'!A111</f>
        <v>99</v>
      </c>
      <c r="B111" s="23" t="str">
        <f>'2.0 Input│Historic Capex'!B111</f>
        <v xml:space="preserve">GCS Anti-Surge &amp; Fast-Stop Valves Upgrade </v>
      </c>
      <c r="C111" s="8" t="str">
        <f>'2.0 Input│Historic Capex'!C111</f>
        <v>Compressors</v>
      </c>
      <c r="D111" s="8" t="str">
        <f>'2.0 Input│Historic Capex'!D111</f>
        <v>Replacement</v>
      </c>
      <c r="E111" s="62">
        <v>2017</v>
      </c>
      <c r="G111" s="125">
        <f>IF($E111="Incurred",'4.1 Calc│Hist Act ($nom)'!G111,IF($E111=G$12,'4.1 Calc│Hist Act ($nom)'!$L111,0))</f>
        <v>0</v>
      </c>
      <c r="H111" s="125">
        <f>IF($E111="Incurred",'4.1 Calc│Hist Act ($nom)'!H111,IF($E111=H$12,'4.1 Calc│Hist Act ($nom)'!$L111,0))</f>
        <v>0</v>
      </c>
      <c r="I111" s="125">
        <f>IF($E111="Incurred",'4.1 Calc│Hist Act ($nom)'!I111,IF($E111=I$12,'4.1 Calc│Hist Act ($nom)'!$L111,0))</f>
        <v>0</v>
      </c>
      <c r="J111" s="125">
        <f>IF($E111="Incurred",'4.1 Calc│Hist Act ($nom)'!J111,IF($E111=J$12,'4.1 Calc│Hist Act ($nom)'!$L111,0))</f>
        <v>0</v>
      </c>
      <c r="K111" s="125">
        <f>IF($E111="Incurred",'4.1 Calc│Hist Act ($nom)'!K111,IF($E111=K$12,'4.1 Calc│Hist Act ($nom)'!$L111,0))</f>
        <v>872341.04</v>
      </c>
      <c r="L111" s="125">
        <f>IF($E111=L$12,'4.1 Calc│Hist Act ($nom)'!$L111,0)</f>
        <v>0</v>
      </c>
      <c r="M111" s="125">
        <f t="shared" si="1"/>
        <v>872341.04</v>
      </c>
      <c r="N111" s="2"/>
      <c r="O111" s="2"/>
      <c r="P111" s="2"/>
      <c r="Q111" s="2"/>
      <c r="R111" s="2"/>
    </row>
    <row r="112" spans="1:18">
      <c r="A112" s="34">
        <f>'2.0 Input│Historic Capex'!A112</f>
        <v>100</v>
      </c>
      <c r="B112" s="23" t="str">
        <f>'2.0 Input│Historic Capex'!B112</f>
        <v>GCS Control Room Fire Suppression System</v>
      </c>
      <c r="C112" s="8" t="str">
        <f>'2.0 Input│Historic Capex'!C112</f>
        <v>Compressors</v>
      </c>
      <c r="D112" s="8" t="str">
        <f>'2.0 Input│Historic Capex'!D112</f>
        <v>Replacement</v>
      </c>
      <c r="E112" s="62" t="s">
        <v>248</v>
      </c>
      <c r="G112" s="125">
        <f>IF($E112="Incurred",'4.1 Calc│Hist Act ($nom)'!G112,IF($E112=G$12,'4.1 Calc│Hist Act ($nom)'!$L112,0))</f>
        <v>0</v>
      </c>
      <c r="H112" s="125">
        <f>IF($E112="Incurred",'4.1 Calc│Hist Act ($nom)'!H112,IF($E112=H$12,'4.1 Calc│Hist Act ($nom)'!$L112,0))</f>
        <v>0</v>
      </c>
      <c r="I112" s="125">
        <f>IF($E112="Incurred",'4.1 Calc│Hist Act ($nom)'!I112,IF($E112=I$12,'4.1 Calc│Hist Act ($nom)'!$L112,0))</f>
        <v>0</v>
      </c>
      <c r="J112" s="125">
        <f>IF($E112="Incurred",'4.1 Calc│Hist Act ($nom)'!J112,IF($E112=J$12,'4.1 Calc│Hist Act ($nom)'!$L112,0))</f>
        <v>0</v>
      </c>
      <c r="K112" s="125">
        <f>IF($E112="Incurred",'4.1 Calc│Hist Act ($nom)'!K112,IF($E112=K$12,'4.1 Calc│Hist Act ($nom)'!$L112,0))</f>
        <v>0</v>
      </c>
      <c r="L112" s="125">
        <f>IF($E112=L$12,'4.1 Calc│Hist Act ($nom)'!$L112,0)</f>
        <v>0</v>
      </c>
      <c r="M112" s="125">
        <f t="shared" si="1"/>
        <v>0</v>
      </c>
      <c r="N112" s="2"/>
      <c r="O112" s="2"/>
      <c r="P112" s="2"/>
      <c r="Q112" s="2"/>
      <c r="R112" s="2"/>
    </row>
    <row r="113" spans="1:18">
      <c r="A113" s="34">
        <f>'2.0 Input│Historic Capex'!A113</f>
        <v>101</v>
      </c>
      <c r="B113" s="23" t="str">
        <f>'2.0 Input│Historic Capex'!B113</f>
        <v>GCS Units 1,2,3&amp;4 Fire Suppression System</v>
      </c>
      <c r="C113" s="8" t="str">
        <f>'2.0 Input│Historic Capex'!C113</f>
        <v>Compressors</v>
      </c>
      <c r="D113" s="8" t="str">
        <f>'2.0 Input│Historic Capex'!D113</f>
        <v>Replacement</v>
      </c>
      <c r="E113" s="62" t="s">
        <v>248</v>
      </c>
      <c r="G113" s="125">
        <f>IF($E113="Incurred",'4.1 Calc│Hist Act ($nom)'!G113,IF($E113=G$12,'4.1 Calc│Hist Act ($nom)'!$L113,0))</f>
        <v>0</v>
      </c>
      <c r="H113" s="125">
        <f>IF($E113="Incurred",'4.1 Calc│Hist Act ($nom)'!H113,IF($E113=H$12,'4.1 Calc│Hist Act ($nom)'!$L113,0))</f>
        <v>0</v>
      </c>
      <c r="I113" s="125">
        <f>IF($E113="Incurred",'4.1 Calc│Hist Act ($nom)'!I113,IF($E113=I$12,'4.1 Calc│Hist Act ($nom)'!$L113,0))</f>
        <v>0</v>
      </c>
      <c r="J113" s="125">
        <f>IF($E113="Incurred",'4.1 Calc│Hist Act ($nom)'!J113,IF($E113=J$12,'4.1 Calc│Hist Act ($nom)'!$L113,0))</f>
        <v>0</v>
      </c>
      <c r="K113" s="125">
        <f>IF($E113="Incurred",'4.1 Calc│Hist Act ($nom)'!K113,IF($E113=K$12,'4.1 Calc│Hist Act ($nom)'!$L113,0))</f>
        <v>0</v>
      </c>
      <c r="L113" s="125">
        <f>IF($E113=L$12,'4.1 Calc│Hist Act ($nom)'!$L113,0)</f>
        <v>0</v>
      </c>
      <c r="M113" s="125">
        <f t="shared" si="1"/>
        <v>0</v>
      </c>
      <c r="N113" s="2"/>
      <c r="O113" s="2"/>
      <c r="P113" s="2"/>
      <c r="Q113" s="2"/>
      <c r="R113" s="2"/>
    </row>
    <row r="114" spans="1:18">
      <c r="A114" s="34">
        <f>'2.0 Input│Historic Capex'!A114</f>
        <v>102</v>
      </c>
      <c r="B114" s="23" t="str">
        <f>'2.0 Input│Historic Capex'!B114</f>
        <v>Iona CS - Unit Fire Suppression System</v>
      </c>
      <c r="C114" s="8" t="str">
        <f>'2.0 Input│Historic Capex'!C114</f>
        <v>Compressors</v>
      </c>
      <c r="D114" s="8" t="str">
        <f>'2.0 Input│Historic Capex'!D114</f>
        <v>Replacement</v>
      </c>
      <c r="E114" s="62" t="s">
        <v>248</v>
      </c>
      <c r="G114" s="125">
        <f>IF($E114="Incurred",'4.1 Calc│Hist Act ($nom)'!G114,IF($E114=G$12,'4.1 Calc│Hist Act ($nom)'!$L114,0))</f>
        <v>0</v>
      </c>
      <c r="H114" s="125">
        <f>IF($E114="Incurred",'4.1 Calc│Hist Act ($nom)'!H114,IF($E114=H$12,'4.1 Calc│Hist Act ($nom)'!$L114,0))</f>
        <v>0</v>
      </c>
      <c r="I114" s="125">
        <f>IF($E114="Incurred",'4.1 Calc│Hist Act ($nom)'!I114,IF($E114=I$12,'4.1 Calc│Hist Act ($nom)'!$L114,0))</f>
        <v>0</v>
      </c>
      <c r="J114" s="125">
        <f>IF($E114="Incurred",'4.1 Calc│Hist Act ($nom)'!J114,IF($E114=J$12,'4.1 Calc│Hist Act ($nom)'!$L114,0))</f>
        <v>0</v>
      </c>
      <c r="K114" s="125">
        <f>IF($E114="Incurred",'4.1 Calc│Hist Act ($nom)'!K114,IF($E114=K$12,'4.1 Calc│Hist Act ($nom)'!$L114,0))</f>
        <v>0</v>
      </c>
      <c r="L114" s="125">
        <f>IF($E114=L$12,'4.1 Calc│Hist Act ($nom)'!$L114,0)</f>
        <v>0</v>
      </c>
      <c r="M114" s="125">
        <f t="shared" si="1"/>
        <v>0</v>
      </c>
      <c r="N114" s="2"/>
      <c r="O114" s="2"/>
      <c r="P114" s="2"/>
      <c r="Q114" s="2"/>
      <c r="R114" s="2"/>
    </row>
    <row r="115" spans="1:18">
      <c r="A115" s="34">
        <f>'2.0 Input│Historic Capex'!A115</f>
        <v>103</v>
      </c>
      <c r="B115" s="23" t="str">
        <f>'2.0 Input│Historic Capex'!B115</f>
        <v>Wollert CG Control Hut Fire Suppression System</v>
      </c>
      <c r="C115" s="8" t="str">
        <f>'2.0 Input│Historic Capex'!C115</f>
        <v>Compressors</v>
      </c>
      <c r="D115" s="8" t="str">
        <f>'2.0 Input│Historic Capex'!D115</f>
        <v>Replacement</v>
      </c>
      <c r="E115" s="62">
        <v>2017</v>
      </c>
      <c r="G115" s="125">
        <f>IF($E115="Incurred",'4.1 Calc│Hist Act ($nom)'!G115,IF($E115=G$12,'4.1 Calc│Hist Act ($nom)'!$L115,0))</f>
        <v>0</v>
      </c>
      <c r="H115" s="125">
        <f>IF($E115="Incurred",'4.1 Calc│Hist Act ($nom)'!H115,IF($E115=H$12,'4.1 Calc│Hist Act ($nom)'!$L115,0))</f>
        <v>0</v>
      </c>
      <c r="I115" s="125">
        <f>IF($E115="Incurred",'4.1 Calc│Hist Act ($nom)'!I115,IF($E115=I$12,'4.1 Calc│Hist Act ($nom)'!$L115,0))</f>
        <v>0</v>
      </c>
      <c r="J115" s="125">
        <f>IF($E115="Incurred",'4.1 Calc│Hist Act ($nom)'!J115,IF($E115=J$12,'4.1 Calc│Hist Act ($nom)'!$L115,0))</f>
        <v>0</v>
      </c>
      <c r="K115" s="125">
        <f>IF($E115="Incurred",'4.1 Calc│Hist Act ($nom)'!K115,IF($E115=K$12,'4.1 Calc│Hist Act ($nom)'!$L115,0))</f>
        <v>80000</v>
      </c>
      <c r="L115" s="125">
        <f>IF($E115=L$12,'4.1 Calc│Hist Act ($nom)'!$L115,0)</f>
        <v>0</v>
      </c>
      <c r="M115" s="125">
        <f t="shared" si="1"/>
        <v>80000</v>
      </c>
      <c r="N115" s="2"/>
      <c r="O115" s="2"/>
      <c r="P115" s="2"/>
      <c r="Q115" s="2"/>
      <c r="R115" s="2"/>
    </row>
    <row r="116" spans="1:18">
      <c r="A116" s="34">
        <f>'2.0 Input│Historic Capex'!A116</f>
        <v>104</v>
      </c>
      <c r="B116" s="23" t="str">
        <f>'2.0 Input│Historic Capex'!B116</f>
        <v>Wollert CS A/B Control Room Fire Suppression System</v>
      </c>
      <c r="C116" s="8" t="str">
        <f>'2.0 Input│Historic Capex'!C116</f>
        <v>Compressors</v>
      </c>
      <c r="D116" s="8" t="str">
        <f>'2.0 Input│Historic Capex'!D116</f>
        <v>Replacement</v>
      </c>
      <c r="E116" s="62">
        <v>2017</v>
      </c>
      <c r="G116" s="125">
        <f>IF($E116="Incurred",'4.1 Calc│Hist Act ($nom)'!G116,IF($E116=G$12,'4.1 Calc│Hist Act ($nom)'!$L116,0))</f>
        <v>0</v>
      </c>
      <c r="H116" s="125">
        <f>IF($E116="Incurred",'4.1 Calc│Hist Act ($nom)'!H116,IF($E116=H$12,'4.1 Calc│Hist Act ($nom)'!$L116,0))</f>
        <v>0</v>
      </c>
      <c r="I116" s="125">
        <f>IF($E116="Incurred",'4.1 Calc│Hist Act ($nom)'!I116,IF($E116=I$12,'4.1 Calc│Hist Act ($nom)'!$L116,0))</f>
        <v>0</v>
      </c>
      <c r="J116" s="125">
        <f>IF($E116="Incurred",'4.1 Calc│Hist Act ($nom)'!J116,IF($E116=J$12,'4.1 Calc│Hist Act ($nom)'!$L116,0))</f>
        <v>0</v>
      </c>
      <c r="K116" s="125">
        <f>IF($E116="Incurred",'4.1 Calc│Hist Act ($nom)'!K116,IF($E116=K$12,'4.1 Calc│Hist Act ($nom)'!$L116,0))</f>
        <v>120000</v>
      </c>
      <c r="L116" s="125">
        <f>IF($E116=L$12,'4.1 Calc│Hist Act ($nom)'!$L116,0)</f>
        <v>0</v>
      </c>
      <c r="M116" s="125">
        <f t="shared" si="1"/>
        <v>120000</v>
      </c>
      <c r="N116" s="2"/>
      <c r="O116" s="2"/>
      <c r="P116" s="2"/>
      <c r="Q116" s="2"/>
      <c r="R116" s="2"/>
    </row>
    <row r="117" spans="1:18">
      <c r="A117" s="34">
        <f>'2.0 Input│Historic Capex'!A117</f>
        <v>105</v>
      </c>
      <c r="B117" s="23" t="str">
        <f>'2.0 Input│Historic Capex'!B117</f>
        <v>BCG Control Hut Fire Suppression System</v>
      </c>
      <c r="C117" s="8" t="str">
        <f>'2.0 Input│Historic Capex'!C117</f>
        <v>City Gates &amp; Field Regs</v>
      </c>
      <c r="D117" s="8" t="str">
        <f>'2.0 Input│Historic Capex'!D117</f>
        <v>Replacement</v>
      </c>
      <c r="E117" s="62" t="s">
        <v>248</v>
      </c>
      <c r="G117" s="125">
        <f>IF($E117="Incurred",'4.1 Calc│Hist Act ($nom)'!G117,IF($E117=G$12,'4.1 Calc│Hist Act ($nom)'!$L117,0))</f>
        <v>0</v>
      </c>
      <c r="H117" s="125">
        <f>IF($E117="Incurred",'4.1 Calc│Hist Act ($nom)'!H117,IF($E117=H$12,'4.1 Calc│Hist Act ($nom)'!$L117,0))</f>
        <v>0</v>
      </c>
      <c r="I117" s="125">
        <f>IF($E117="Incurred",'4.1 Calc│Hist Act ($nom)'!I117,IF($E117=I$12,'4.1 Calc│Hist Act ($nom)'!$L117,0))</f>
        <v>0</v>
      </c>
      <c r="J117" s="125">
        <f>IF($E117="Incurred",'4.1 Calc│Hist Act ($nom)'!J117,IF($E117=J$12,'4.1 Calc│Hist Act ($nom)'!$L117,0))</f>
        <v>0</v>
      </c>
      <c r="K117" s="125">
        <f>IF($E117="Incurred",'4.1 Calc│Hist Act ($nom)'!K117,IF($E117=K$12,'4.1 Calc│Hist Act ($nom)'!$L117,0))</f>
        <v>0</v>
      </c>
      <c r="L117" s="125">
        <f>IF($E117=L$12,'4.1 Calc│Hist Act ($nom)'!$L117,0)</f>
        <v>0</v>
      </c>
      <c r="M117" s="125">
        <f t="shared" si="1"/>
        <v>0</v>
      </c>
      <c r="N117" s="2"/>
      <c r="O117" s="2"/>
      <c r="P117" s="2"/>
      <c r="Q117" s="2"/>
      <c r="R117" s="2"/>
    </row>
    <row r="118" spans="1:18">
      <c r="A118" s="34">
        <f>'2.0 Input│Historic Capex'!A118</f>
        <v>106</v>
      </c>
      <c r="B118" s="23" t="str">
        <f>'2.0 Input│Historic Capex'!B118</f>
        <v>Valve - Actuate MLV's in T1 areas</v>
      </c>
      <c r="C118" s="8" t="str">
        <f>'2.0 Input│Historic Capex'!C118</f>
        <v>Pipelines</v>
      </c>
      <c r="D118" s="8" t="str">
        <f>'2.0 Input│Historic Capex'!D118</f>
        <v>Replacement</v>
      </c>
      <c r="E118" s="62">
        <v>2017</v>
      </c>
      <c r="G118" s="125">
        <f>IF($E118="Incurred",'4.1 Calc│Hist Act ($nom)'!G118,IF($E118=G$12,'4.1 Calc│Hist Act ($nom)'!$L118,0))</f>
        <v>0</v>
      </c>
      <c r="H118" s="125">
        <f>IF($E118="Incurred",'4.1 Calc│Hist Act ($nom)'!H118,IF($E118=H$12,'4.1 Calc│Hist Act ($nom)'!$L118,0))</f>
        <v>0</v>
      </c>
      <c r="I118" s="125">
        <f>IF($E118="Incurred",'4.1 Calc│Hist Act ($nom)'!I118,IF($E118=I$12,'4.1 Calc│Hist Act ($nom)'!$L118,0))</f>
        <v>0</v>
      </c>
      <c r="J118" s="125">
        <f>IF($E118="Incurred",'4.1 Calc│Hist Act ($nom)'!J118,IF($E118=J$12,'4.1 Calc│Hist Act ($nom)'!$L118,0))</f>
        <v>0</v>
      </c>
      <c r="K118" s="125">
        <f>IF($E118="Incurred",'4.1 Calc│Hist Act ($nom)'!K118,IF($E118=K$12,'4.1 Calc│Hist Act ($nom)'!$L118,0))</f>
        <v>100534</v>
      </c>
      <c r="L118" s="125">
        <f>IF($E118=L$12,'4.1 Calc│Hist Act ($nom)'!$L118,0)</f>
        <v>0</v>
      </c>
      <c r="M118" s="125">
        <f t="shared" si="1"/>
        <v>100534</v>
      </c>
      <c r="N118" s="2"/>
      <c r="O118" s="2"/>
      <c r="P118" s="2"/>
      <c r="Q118" s="2"/>
      <c r="R118" s="2"/>
    </row>
    <row r="119" spans="1:18">
      <c r="A119" s="34">
        <f>'2.0 Input│Historic Capex'!A119</f>
        <v>107</v>
      </c>
      <c r="B119" s="23" t="str">
        <f>'2.0 Input│Historic Capex'!B119</f>
        <v>Valve - Longford to Dandenong LV10 Vent Stack</v>
      </c>
      <c r="C119" s="8" t="str">
        <f>'2.0 Input│Historic Capex'!C119</f>
        <v>Pipelines</v>
      </c>
      <c r="D119" s="8" t="str">
        <f>'2.0 Input│Historic Capex'!D119</f>
        <v>Replacement</v>
      </c>
      <c r="E119" s="62">
        <v>2014</v>
      </c>
      <c r="G119" s="125">
        <f>IF($E119="Incurred",'4.1 Calc│Hist Act ($nom)'!G119,IF($E119=G$12,'4.1 Calc│Hist Act ($nom)'!$L119,0))</f>
        <v>0</v>
      </c>
      <c r="H119" s="125">
        <f>IF($E119="Incurred",'4.1 Calc│Hist Act ($nom)'!H119,IF($E119=H$12,'4.1 Calc│Hist Act ($nom)'!$L119,0))</f>
        <v>74029.05</v>
      </c>
      <c r="I119" s="125">
        <f>IF($E119="Incurred",'4.1 Calc│Hist Act ($nom)'!I119,IF($E119=I$12,'4.1 Calc│Hist Act ($nom)'!$L119,0))</f>
        <v>0</v>
      </c>
      <c r="J119" s="125">
        <f>IF($E119="Incurred",'4.1 Calc│Hist Act ($nom)'!J119,IF($E119=J$12,'4.1 Calc│Hist Act ($nom)'!$L119,0))</f>
        <v>0</v>
      </c>
      <c r="K119" s="125">
        <f>IF($E119="Incurred",'4.1 Calc│Hist Act ($nom)'!K119,IF($E119=K$12,'4.1 Calc│Hist Act ($nom)'!$L119,0))</f>
        <v>0</v>
      </c>
      <c r="L119" s="125">
        <f>IF($E119=L$12,'4.1 Calc│Hist Act ($nom)'!$L119,0)</f>
        <v>0</v>
      </c>
      <c r="M119" s="125">
        <f t="shared" si="1"/>
        <v>74029.05</v>
      </c>
      <c r="N119" s="2"/>
      <c r="O119" s="2"/>
      <c r="P119" s="2"/>
      <c r="Q119" s="2"/>
      <c r="R119" s="2"/>
    </row>
    <row r="120" spans="1:18">
      <c r="A120" s="34">
        <f>'2.0 Input│Historic Capex'!A120</f>
        <v>108</v>
      </c>
      <c r="B120" s="23" t="str">
        <f>'2.0 Input│Historic Capex'!B120</f>
        <v>BCS Station Isolation and Loading Valves</v>
      </c>
      <c r="C120" s="8" t="str">
        <f>'2.0 Input│Historic Capex'!C120</f>
        <v>Compressors</v>
      </c>
      <c r="D120" s="8" t="str">
        <f>'2.0 Input│Historic Capex'!D120</f>
        <v>Replacement</v>
      </c>
      <c r="E120" s="62">
        <v>2016</v>
      </c>
      <c r="G120" s="125">
        <f>IF($E120="Incurred",'4.1 Calc│Hist Act ($nom)'!G120,IF($E120=G$12,'4.1 Calc│Hist Act ($nom)'!$L120,0))</f>
        <v>0</v>
      </c>
      <c r="H120" s="125">
        <f>IF($E120="Incurred",'4.1 Calc│Hist Act ($nom)'!H120,IF($E120=H$12,'4.1 Calc│Hist Act ($nom)'!$L120,0))</f>
        <v>0</v>
      </c>
      <c r="I120" s="125">
        <f>IF($E120="Incurred",'4.1 Calc│Hist Act ($nom)'!I120,IF($E120=I$12,'4.1 Calc│Hist Act ($nom)'!$L120,0))</f>
        <v>0</v>
      </c>
      <c r="J120" s="125">
        <f>IF($E120="Incurred",'4.1 Calc│Hist Act ($nom)'!J120,IF($E120=J$12,'4.1 Calc│Hist Act ($nom)'!$L120,0))</f>
        <v>1812961.52</v>
      </c>
      <c r="K120" s="125">
        <f>IF($E120="Incurred",'4.1 Calc│Hist Act ($nom)'!K120,IF($E120=K$12,'4.1 Calc│Hist Act ($nom)'!$L120,0))</f>
        <v>0</v>
      </c>
      <c r="L120" s="125">
        <f>IF($E120=L$12,'4.1 Calc│Hist Act ($nom)'!$L120,0)</f>
        <v>0</v>
      </c>
      <c r="M120" s="125">
        <f t="shared" si="1"/>
        <v>1812961.52</v>
      </c>
      <c r="N120" s="2"/>
      <c r="O120" s="2"/>
      <c r="P120" s="2"/>
      <c r="Q120" s="2"/>
      <c r="R120" s="2"/>
    </row>
    <row r="121" spans="1:18">
      <c r="A121" s="34">
        <f>'2.0 Input│Historic Capex'!A121</f>
        <v>109</v>
      </c>
      <c r="B121" s="23" t="str">
        <f>'2.0 Input│Historic Capex'!B121</f>
        <v>Iona CS - Capacity Aftercooler upgrade</v>
      </c>
      <c r="C121" s="8" t="str">
        <f>'2.0 Input│Historic Capex'!C121</f>
        <v>Compressors</v>
      </c>
      <c r="D121" s="8" t="str">
        <f>'2.0 Input│Historic Capex'!D121</f>
        <v>Replacement</v>
      </c>
      <c r="E121" s="62" t="s">
        <v>248</v>
      </c>
      <c r="G121" s="125">
        <f>IF($E121="Incurred",'4.1 Calc│Hist Act ($nom)'!G121,IF($E121=G$12,'4.1 Calc│Hist Act ($nom)'!$L121,0))</f>
        <v>0</v>
      </c>
      <c r="H121" s="125">
        <f>IF($E121="Incurred",'4.1 Calc│Hist Act ($nom)'!H121,IF($E121=H$12,'4.1 Calc│Hist Act ($nom)'!$L121,0))</f>
        <v>0</v>
      </c>
      <c r="I121" s="125">
        <f>IF($E121="Incurred",'4.1 Calc│Hist Act ($nom)'!I121,IF($E121=I$12,'4.1 Calc│Hist Act ($nom)'!$L121,0))</f>
        <v>0</v>
      </c>
      <c r="J121" s="125">
        <f>IF($E121="Incurred",'4.1 Calc│Hist Act ($nom)'!J121,IF($E121=J$12,'4.1 Calc│Hist Act ($nom)'!$L121,0))</f>
        <v>0</v>
      </c>
      <c r="K121" s="125">
        <f>IF($E121="Incurred",'4.1 Calc│Hist Act ($nom)'!K121,IF($E121=K$12,'4.1 Calc│Hist Act ($nom)'!$L121,0))</f>
        <v>0</v>
      </c>
      <c r="L121" s="125">
        <f>IF($E121=L$12,'4.1 Calc│Hist Act ($nom)'!$L121,0)</f>
        <v>0</v>
      </c>
      <c r="M121" s="125">
        <f t="shared" si="1"/>
        <v>0</v>
      </c>
      <c r="N121" s="2"/>
      <c r="O121" s="2"/>
      <c r="P121" s="2"/>
      <c r="Q121" s="2"/>
      <c r="R121" s="2"/>
    </row>
    <row r="122" spans="1:18">
      <c r="A122" s="34">
        <f>'2.0 Input│Historic Capex'!A122</f>
        <v>110</v>
      </c>
      <c r="B122" s="23" t="str">
        <f>'2.0 Input│Historic Capex'!B122</f>
        <v>BCS DEA Upgrade</v>
      </c>
      <c r="C122" s="8" t="str">
        <f>'2.0 Input│Historic Capex'!C122</f>
        <v>Compressors</v>
      </c>
      <c r="D122" s="8" t="str">
        <f>'2.0 Input│Historic Capex'!D122</f>
        <v>Replacement</v>
      </c>
      <c r="E122" s="62">
        <v>2017</v>
      </c>
      <c r="G122" s="125">
        <f>IF($E122="Incurred",'4.1 Calc│Hist Act ($nom)'!G122,IF($E122=G$12,'4.1 Calc│Hist Act ($nom)'!$L122,0))</f>
        <v>0</v>
      </c>
      <c r="H122" s="125">
        <f>IF($E122="Incurred",'4.1 Calc│Hist Act ($nom)'!H122,IF($E122=H$12,'4.1 Calc│Hist Act ($nom)'!$L122,0))</f>
        <v>0</v>
      </c>
      <c r="I122" s="125">
        <f>IF($E122="Incurred",'4.1 Calc│Hist Act ($nom)'!I122,IF($E122=I$12,'4.1 Calc│Hist Act ($nom)'!$L122,0))</f>
        <v>0</v>
      </c>
      <c r="J122" s="125">
        <f>IF($E122="Incurred",'4.1 Calc│Hist Act ($nom)'!J122,IF($E122=J$12,'4.1 Calc│Hist Act ($nom)'!$L122,0))</f>
        <v>0</v>
      </c>
      <c r="K122" s="125">
        <f>IF($E122="Incurred",'4.1 Calc│Hist Act ($nom)'!K122,IF($E122=K$12,'4.1 Calc│Hist Act ($nom)'!$L122,0))</f>
        <v>335565</v>
      </c>
      <c r="L122" s="125">
        <f>IF($E122=L$12,'4.1 Calc│Hist Act ($nom)'!$L122,0)</f>
        <v>0</v>
      </c>
      <c r="M122" s="125">
        <f t="shared" si="1"/>
        <v>335565</v>
      </c>
      <c r="N122" s="2"/>
      <c r="O122" s="2"/>
      <c r="P122" s="2"/>
      <c r="Q122" s="2"/>
      <c r="R122" s="2"/>
    </row>
    <row r="123" spans="1:18">
      <c r="A123" s="34">
        <f>'2.0 Input│Historic Capex'!A123</f>
        <v>111</v>
      </c>
      <c r="B123" s="23" t="str">
        <f>'2.0 Input│Historic Capex'!B123</f>
        <v>Pig Trap - Keon Park Install</v>
      </c>
      <c r="C123" s="8" t="str">
        <f>'2.0 Input│Historic Capex'!C123</f>
        <v>City Gates &amp; Field Regs</v>
      </c>
      <c r="D123" s="8" t="str">
        <f>'2.0 Input│Historic Capex'!D123</f>
        <v>Replacement</v>
      </c>
      <c r="E123" s="62">
        <v>2014</v>
      </c>
      <c r="G123" s="125">
        <f>IF($E123="Incurred",'4.1 Calc│Hist Act ($nom)'!G123,IF($E123=G$12,'4.1 Calc│Hist Act ($nom)'!$L123,0))</f>
        <v>0</v>
      </c>
      <c r="H123" s="125">
        <f>IF($E123="Incurred",'4.1 Calc│Hist Act ($nom)'!H123,IF($E123=H$12,'4.1 Calc│Hist Act ($nom)'!$L123,0))</f>
        <v>1965930.7000000002</v>
      </c>
      <c r="I123" s="125">
        <f>IF($E123="Incurred",'4.1 Calc│Hist Act ($nom)'!I123,IF($E123=I$12,'4.1 Calc│Hist Act ($nom)'!$L123,0))</f>
        <v>0</v>
      </c>
      <c r="J123" s="125">
        <f>IF($E123="Incurred",'4.1 Calc│Hist Act ($nom)'!J123,IF($E123=J$12,'4.1 Calc│Hist Act ($nom)'!$L123,0))</f>
        <v>0</v>
      </c>
      <c r="K123" s="125">
        <f>IF($E123="Incurred",'4.1 Calc│Hist Act ($nom)'!K123,IF($E123=K$12,'4.1 Calc│Hist Act ($nom)'!$L123,0))</f>
        <v>0</v>
      </c>
      <c r="L123" s="125">
        <f>IF($E123=L$12,'4.1 Calc│Hist Act ($nom)'!$L123,0)</f>
        <v>0</v>
      </c>
      <c r="M123" s="125">
        <f t="shared" si="1"/>
        <v>1965930.7000000002</v>
      </c>
      <c r="N123" s="2"/>
      <c r="O123" s="2"/>
      <c r="P123" s="2"/>
      <c r="Q123" s="2"/>
      <c r="R123" s="2"/>
    </row>
    <row r="124" spans="1:18">
      <c r="A124" s="34">
        <f>'2.0 Input│Historic Capex'!A124</f>
        <v>112</v>
      </c>
      <c r="B124" s="23" t="str">
        <f>'2.0 Input│Historic Capex'!B124</f>
        <v>BCS Replacement of FSV, ASV &amp; Other Valves</v>
      </c>
      <c r="C124" s="8" t="str">
        <f>'2.0 Input│Historic Capex'!C124</f>
        <v>Compressors</v>
      </c>
      <c r="D124" s="8" t="str">
        <f>'2.0 Input│Historic Capex'!D124</f>
        <v>Replacement</v>
      </c>
      <c r="E124" s="62" t="s">
        <v>248</v>
      </c>
      <c r="G124" s="125">
        <f>IF($E124="Incurred",'4.1 Calc│Hist Act ($nom)'!G124,IF($E124=G$12,'4.1 Calc│Hist Act ($nom)'!$L124,0))</f>
        <v>0</v>
      </c>
      <c r="H124" s="125">
        <f>IF($E124="Incurred",'4.1 Calc│Hist Act ($nom)'!H124,IF($E124=H$12,'4.1 Calc│Hist Act ($nom)'!$L124,0))</f>
        <v>0</v>
      </c>
      <c r="I124" s="125">
        <f>IF($E124="Incurred",'4.1 Calc│Hist Act ($nom)'!I124,IF($E124=I$12,'4.1 Calc│Hist Act ($nom)'!$L124,0))</f>
        <v>0</v>
      </c>
      <c r="J124" s="125">
        <f>IF($E124="Incurred",'4.1 Calc│Hist Act ($nom)'!J124,IF($E124=J$12,'4.1 Calc│Hist Act ($nom)'!$L124,0))</f>
        <v>0</v>
      </c>
      <c r="K124" s="125">
        <f>IF($E124="Incurred",'4.1 Calc│Hist Act ($nom)'!K124,IF($E124=K$12,'4.1 Calc│Hist Act ($nom)'!$L124,0))</f>
        <v>0</v>
      </c>
      <c r="L124" s="125">
        <f>IF($E124=L$12,'4.1 Calc│Hist Act ($nom)'!$L124,0)</f>
        <v>0</v>
      </c>
      <c r="M124" s="125">
        <f t="shared" si="1"/>
        <v>0</v>
      </c>
      <c r="N124" s="2"/>
      <c r="O124" s="2"/>
      <c r="P124" s="2"/>
      <c r="Q124" s="2"/>
      <c r="R124" s="2"/>
    </row>
    <row r="125" spans="1:18">
      <c r="A125" s="34">
        <f>'2.0 Input│Historic Capex'!A125</f>
        <v>113</v>
      </c>
      <c r="B125" s="23" t="str">
        <f>'2.0 Input│Historic Capex'!B125</f>
        <v>BCS Unit 10 &amp; 11 Cooler Upgrade</v>
      </c>
      <c r="C125" s="8" t="str">
        <f>'2.0 Input│Historic Capex'!C125</f>
        <v>Compressors</v>
      </c>
      <c r="D125" s="8" t="str">
        <f>'2.0 Input│Historic Capex'!D125</f>
        <v>Replacement</v>
      </c>
      <c r="E125" s="62">
        <v>2016</v>
      </c>
      <c r="G125" s="125">
        <f>IF($E125="Incurred",'4.1 Calc│Hist Act ($nom)'!G125,IF($E125=G$12,'4.1 Calc│Hist Act ($nom)'!$L125,0))</f>
        <v>0</v>
      </c>
      <c r="H125" s="125">
        <f>IF($E125="Incurred",'4.1 Calc│Hist Act ($nom)'!H125,IF($E125=H$12,'4.1 Calc│Hist Act ($nom)'!$L125,0))</f>
        <v>0</v>
      </c>
      <c r="I125" s="125">
        <f>IF($E125="Incurred",'4.1 Calc│Hist Act ($nom)'!I125,IF($E125=I$12,'4.1 Calc│Hist Act ($nom)'!$L125,0))</f>
        <v>0</v>
      </c>
      <c r="J125" s="125">
        <f>IF($E125="Incurred",'4.1 Calc│Hist Act ($nom)'!J125,IF($E125=J$12,'4.1 Calc│Hist Act ($nom)'!$L125,0))</f>
        <v>9196189.1199999992</v>
      </c>
      <c r="K125" s="125">
        <f>IF($E125="Incurred",'4.1 Calc│Hist Act ($nom)'!K125,IF($E125=K$12,'4.1 Calc│Hist Act ($nom)'!$L125,0))</f>
        <v>0</v>
      </c>
      <c r="L125" s="125">
        <f>IF($E125=L$12,'4.1 Calc│Hist Act ($nom)'!$L125,0)</f>
        <v>0</v>
      </c>
      <c r="M125" s="125">
        <f t="shared" si="1"/>
        <v>9196189.1199999992</v>
      </c>
      <c r="N125" s="2"/>
      <c r="O125" s="2"/>
      <c r="P125" s="2"/>
      <c r="Q125" s="2"/>
      <c r="R125" s="2"/>
    </row>
    <row r="126" spans="1:18">
      <c r="A126" s="34">
        <f>'2.0 Input│Historic Capex'!A126</f>
        <v>114</v>
      </c>
      <c r="B126" s="23" t="str">
        <f>'2.0 Input│Historic Capex'!B126</f>
        <v>SMS - GIS &amp; Aerial Photography</v>
      </c>
      <c r="C126" s="8" t="str">
        <f>'2.0 Input│Historic Capex'!C126</f>
        <v>Pipelines</v>
      </c>
      <c r="D126" s="8" t="str">
        <f>'2.0 Input│Historic Capex'!D126</f>
        <v>Replacement</v>
      </c>
      <c r="E126" s="62">
        <v>2016</v>
      </c>
      <c r="G126" s="125">
        <f>IF($E126="Incurred",'4.1 Calc│Hist Act ($nom)'!G126,IF($E126=G$12,'4.1 Calc│Hist Act ($nom)'!$L126,0))</f>
        <v>0</v>
      </c>
      <c r="H126" s="125">
        <f>IF($E126="Incurred",'4.1 Calc│Hist Act ($nom)'!H126,IF($E126=H$12,'4.1 Calc│Hist Act ($nom)'!$L126,0))</f>
        <v>0</v>
      </c>
      <c r="I126" s="125">
        <f>IF($E126="Incurred",'4.1 Calc│Hist Act ($nom)'!I126,IF($E126=I$12,'4.1 Calc│Hist Act ($nom)'!$L126,0))</f>
        <v>0</v>
      </c>
      <c r="J126" s="125">
        <f>IF($E126="Incurred",'4.1 Calc│Hist Act ($nom)'!J126,IF($E126=J$12,'4.1 Calc│Hist Act ($nom)'!$L126,0))</f>
        <v>145056.5</v>
      </c>
      <c r="K126" s="125">
        <f>IF($E126="Incurred",'4.1 Calc│Hist Act ($nom)'!K126,IF($E126=K$12,'4.1 Calc│Hist Act ($nom)'!$L126,0))</f>
        <v>0</v>
      </c>
      <c r="L126" s="125">
        <f>IF($E126=L$12,'4.1 Calc│Hist Act ($nom)'!$L126,0)</f>
        <v>0</v>
      </c>
      <c r="M126" s="125">
        <f t="shared" si="1"/>
        <v>145056.5</v>
      </c>
      <c r="N126" s="2"/>
      <c r="O126" s="2"/>
      <c r="P126" s="2"/>
      <c r="Q126" s="2"/>
      <c r="R126" s="2"/>
    </row>
    <row r="127" spans="1:18">
      <c r="A127" s="34">
        <f>'2.0 Input│Historic Capex'!A127</f>
        <v>115</v>
      </c>
      <c r="B127" s="23" t="str">
        <f>'2.0 Input│Historic Capex'!B127</f>
        <v>Wollert to Clonbinane Looping</v>
      </c>
      <c r="C127" s="8" t="str">
        <f>'2.0 Input│Historic Capex'!C127</f>
        <v>Pipelines</v>
      </c>
      <c r="D127" s="8" t="str">
        <f>'2.0 Input│Historic Capex'!D127</f>
        <v>Augmentation</v>
      </c>
      <c r="G127" s="125">
        <v>0</v>
      </c>
      <c r="H127" s="125">
        <v>32280328.014001042</v>
      </c>
      <c r="I127" s="125">
        <v>123650906.69599895</v>
      </c>
      <c r="J127" s="125">
        <v>0</v>
      </c>
      <c r="K127" s="125">
        <f>IF($E127="Incurred",'4.1 Calc│Hist Act ($nom)'!K127,IF($E127=K$12,'4.1 Calc│Hist Act ($nom)'!$L127,0))</f>
        <v>0</v>
      </c>
      <c r="L127" s="125">
        <f>IF($E127=L$12,'4.1 Calc│Hist Act ($nom)'!$L127,0)</f>
        <v>0</v>
      </c>
      <c r="M127" s="125">
        <f t="shared" si="1"/>
        <v>155931234.70999998</v>
      </c>
      <c r="N127" s="2"/>
      <c r="O127" s="2"/>
      <c r="P127" s="2"/>
      <c r="Q127" s="2"/>
      <c r="R127" s="2"/>
    </row>
    <row r="128" spans="1:18">
      <c r="A128" s="34">
        <f>'2.0 Input│Historic Capex'!A128</f>
        <v>116</v>
      </c>
      <c r="B128" s="23" t="str">
        <f>'2.0 Input│Historic Capex'!B128</f>
        <v>MAOP Upgrade - Euroa to Springhurst (pipe)</v>
      </c>
      <c r="C128" s="8" t="str">
        <f>'2.0 Input│Historic Capex'!C128</f>
        <v>Pipelines</v>
      </c>
      <c r="D128" s="8" t="str">
        <f>'2.0 Input│Historic Capex'!D128</f>
        <v>Augmentation</v>
      </c>
      <c r="E128" s="62" t="s">
        <v>248</v>
      </c>
      <c r="G128" s="125">
        <f>IF($E128="Incurred",'4.1 Calc│Hist Act ($nom)'!G128,IF($E128=G$12,'4.1 Calc│Hist Act ($nom)'!$L128,0))</f>
        <v>0</v>
      </c>
      <c r="H128" s="125">
        <f>IF($E128="Incurred",'4.1 Calc│Hist Act ($nom)'!H128,IF($E128=H$12,'4.1 Calc│Hist Act ($nom)'!$L128,0))</f>
        <v>0</v>
      </c>
      <c r="I128" s="125">
        <f>IF($E128="Incurred",'4.1 Calc│Hist Act ($nom)'!I128,IF($E128=I$12,'4.1 Calc│Hist Act ($nom)'!$L128,0))</f>
        <v>0</v>
      </c>
      <c r="J128" s="125">
        <f>IF($E128="Incurred",'4.1 Calc│Hist Act ($nom)'!J128,IF($E128=J$12,'4.1 Calc│Hist Act ($nom)'!$L128,0))</f>
        <v>0</v>
      </c>
      <c r="K128" s="125">
        <f>IF($E128="Incurred",'4.1 Calc│Hist Act ($nom)'!K128,IF($E128=K$12,'4.1 Calc│Hist Act ($nom)'!$L128,0))</f>
        <v>0</v>
      </c>
      <c r="L128" s="125">
        <f>IF($E128=L$12,'4.1 Calc│Hist Act ($nom)'!$L128,0)</f>
        <v>0</v>
      </c>
      <c r="M128" s="125">
        <f t="shared" si="1"/>
        <v>0</v>
      </c>
      <c r="N128" s="2"/>
      <c r="O128" s="2"/>
      <c r="P128" s="2"/>
      <c r="Q128" s="2"/>
      <c r="R128" s="2"/>
    </row>
    <row r="129" spans="1:18">
      <c r="A129" s="34">
        <f>'2.0 Input│Historic Capex'!A129</f>
        <v>117</v>
      </c>
      <c r="B129" s="23" t="str">
        <f>'2.0 Input│Historic Capex'!B129</f>
        <v>MAOP Upgrade - Euroa to Springhurst (Reg)</v>
      </c>
      <c r="C129" s="8" t="str">
        <f>'2.0 Input│Historic Capex'!C129</f>
        <v>City Gates &amp; Field Regs</v>
      </c>
      <c r="D129" s="8" t="str">
        <f>'2.0 Input│Historic Capex'!D129</f>
        <v>Augmentation</v>
      </c>
      <c r="E129" s="62" t="s">
        <v>248</v>
      </c>
      <c r="G129" s="125">
        <f>IF($E129="Incurred",'4.1 Calc│Hist Act ($nom)'!G129,IF($E129=G$12,'4.1 Calc│Hist Act ($nom)'!$L129,0))</f>
        <v>0</v>
      </c>
      <c r="H129" s="125">
        <f>IF($E129="Incurred",'4.1 Calc│Hist Act ($nom)'!H129,IF($E129=H$12,'4.1 Calc│Hist Act ($nom)'!$L129,0))</f>
        <v>0</v>
      </c>
      <c r="I129" s="125">
        <f>IF($E129="Incurred",'4.1 Calc│Hist Act ($nom)'!I129,IF($E129=I$12,'4.1 Calc│Hist Act ($nom)'!$L129,0))</f>
        <v>0</v>
      </c>
      <c r="J129" s="125">
        <f>IF($E129="Incurred",'4.1 Calc│Hist Act ($nom)'!J129,IF($E129=J$12,'4.1 Calc│Hist Act ($nom)'!$L129,0))</f>
        <v>0</v>
      </c>
      <c r="K129" s="125">
        <f>IF($E129="Incurred",'4.1 Calc│Hist Act ($nom)'!K129,IF($E129=K$12,'4.1 Calc│Hist Act ($nom)'!$L129,0))</f>
        <v>0</v>
      </c>
      <c r="L129" s="125">
        <f>IF($E129=L$12,'4.1 Calc│Hist Act ($nom)'!$L129,0)</f>
        <v>0</v>
      </c>
      <c r="M129" s="125">
        <f t="shared" si="1"/>
        <v>0</v>
      </c>
      <c r="N129" s="2"/>
      <c r="O129" s="2"/>
      <c r="P129" s="2"/>
      <c r="Q129" s="2"/>
      <c r="R129" s="2"/>
    </row>
    <row r="130" spans="1:18">
      <c r="A130" s="34">
        <f>'2.0 Input│Historic Capex'!A130</f>
        <v>118</v>
      </c>
      <c r="B130" s="23" t="str">
        <f>'2.0 Input│Historic Capex'!B130</f>
        <v>Valve - T60 Longford - Dandenong Upgrade hydraulic hand pump of actuators</v>
      </c>
      <c r="C130" s="8" t="str">
        <f>'2.0 Input│Historic Capex'!C130</f>
        <v>Other</v>
      </c>
      <c r="D130" s="8" t="str">
        <f>'2.0 Input│Historic Capex'!D130</f>
        <v>Replacement</v>
      </c>
      <c r="E130" s="62" t="s">
        <v>248</v>
      </c>
      <c r="G130" s="125">
        <f>IF($E130="Incurred",'4.1 Calc│Hist Act ($nom)'!G130,IF($E130=G$12,'4.1 Calc│Hist Act ($nom)'!$L130,0))</f>
        <v>0</v>
      </c>
      <c r="H130" s="125">
        <f>IF($E130="Incurred",'4.1 Calc│Hist Act ($nom)'!H130,IF($E130=H$12,'4.1 Calc│Hist Act ($nom)'!$L130,0))</f>
        <v>0</v>
      </c>
      <c r="I130" s="125">
        <f>IF($E130="Incurred",'4.1 Calc│Hist Act ($nom)'!I130,IF($E130=I$12,'4.1 Calc│Hist Act ($nom)'!$L130,0))</f>
        <v>0</v>
      </c>
      <c r="J130" s="125">
        <f>IF($E130="Incurred",'4.1 Calc│Hist Act ($nom)'!J130,IF($E130=J$12,'4.1 Calc│Hist Act ($nom)'!$L130,0))</f>
        <v>0</v>
      </c>
      <c r="K130" s="125">
        <f>IF($E130="Incurred",'4.1 Calc│Hist Act ($nom)'!K130,IF($E130=K$12,'4.1 Calc│Hist Act ($nom)'!$L130,0))</f>
        <v>0</v>
      </c>
      <c r="L130" s="125">
        <f>IF($E130=L$12,'4.1 Calc│Hist Act ($nom)'!$L130,0)</f>
        <v>0</v>
      </c>
      <c r="M130" s="125">
        <f t="shared" si="1"/>
        <v>0</v>
      </c>
      <c r="N130" s="2"/>
      <c r="O130" s="2"/>
      <c r="P130" s="2"/>
      <c r="Q130" s="2"/>
      <c r="R130" s="2"/>
    </row>
    <row r="131" spans="1:18">
      <c r="A131" s="34">
        <f>'2.0 Input│Historic Capex'!A131</f>
        <v>119</v>
      </c>
      <c r="B131" s="23" t="str">
        <f>'2.0 Input│Historic Capex'!B131</f>
        <v>VTS - BROOKLYN LARA LOOP</v>
      </c>
      <c r="C131" s="8" t="str">
        <f>'2.0 Input│Historic Capex'!C131</f>
        <v>Pipelines</v>
      </c>
      <c r="D131" s="8" t="str">
        <f>'2.0 Input│Historic Capex'!D131</f>
        <v>Replacement</v>
      </c>
      <c r="E131" s="62" t="s">
        <v>248</v>
      </c>
      <c r="G131" s="125">
        <f>IF($E131="Incurred",'4.1 Calc│Hist Act ($nom)'!G131,IF($E131=G$12,'4.1 Calc│Hist Act ($nom)'!$L131,0))</f>
        <v>0</v>
      </c>
      <c r="H131" s="125">
        <f>IF($E131="Incurred",'4.1 Calc│Hist Act ($nom)'!H131,IF($E131=H$12,'4.1 Calc│Hist Act ($nom)'!$L131,0))</f>
        <v>0</v>
      </c>
      <c r="I131" s="125">
        <f>IF($E131="Incurred",'4.1 Calc│Hist Act ($nom)'!I131,IF($E131=I$12,'4.1 Calc│Hist Act ($nom)'!$L131,0))</f>
        <v>0</v>
      </c>
      <c r="J131" s="125">
        <f>IF($E131="Incurred",'4.1 Calc│Hist Act ($nom)'!J131,IF($E131=J$12,'4.1 Calc│Hist Act ($nom)'!$L131,0))</f>
        <v>0</v>
      </c>
      <c r="K131" s="125">
        <f>IF($E131="Incurred",'4.1 Calc│Hist Act ($nom)'!K131,IF($E131=K$12,'4.1 Calc│Hist Act ($nom)'!$L131,0))</f>
        <v>0</v>
      </c>
      <c r="L131" s="125">
        <f>IF($E131=L$12,'4.1 Calc│Hist Act ($nom)'!$L131,0)</f>
        <v>0</v>
      </c>
      <c r="M131" s="125">
        <f t="shared" si="1"/>
        <v>0</v>
      </c>
      <c r="N131" s="2"/>
      <c r="O131" s="2"/>
      <c r="P131" s="2"/>
      <c r="Q131" s="2"/>
      <c r="R131" s="2"/>
    </row>
    <row r="132" spans="1:18">
      <c r="A132" s="34">
        <f>'2.0 Input│Historic Capex'!A132</f>
        <v>120</v>
      </c>
      <c r="B132" s="23" t="str">
        <f>'2.0 Input│Historic Capex'!B132</f>
        <v>VTS - WOLLERT 4 &amp; 5 CAPEX</v>
      </c>
      <c r="C132" s="8" t="str">
        <f>'2.0 Input│Historic Capex'!C132</f>
        <v>Compressors</v>
      </c>
      <c r="D132" s="8" t="str">
        <f>'2.0 Input│Historic Capex'!D132</f>
        <v>Replacement</v>
      </c>
      <c r="E132" s="62" t="s">
        <v>248</v>
      </c>
      <c r="G132" s="125">
        <f>IF($E132="Incurred",'4.1 Calc│Hist Act ($nom)'!G132,IF($E132=G$12,'4.1 Calc│Hist Act ($nom)'!$L132,0))</f>
        <v>3203.9</v>
      </c>
      <c r="H132" s="125">
        <f>IF($E132="Incurred",'4.1 Calc│Hist Act ($nom)'!H132,IF($E132=H$12,'4.1 Calc│Hist Act ($nom)'!$L132,0))</f>
        <v>5158.9600000000009</v>
      </c>
      <c r="I132" s="125">
        <f>IF($E132="Incurred",'4.1 Calc│Hist Act ($nom)'!I132,IF($E132=I$12,'4.1 Calc│Hist Act ($nom)'!$L132,0))</f>
        <v>0</v>
      </c>
      <c r="J132" s="125">
        <f>IF($E132="Incurred",'4.1 Calc│Hist Act ($nom)'!J132,IF($E132=J$12,'4.1 Calc│Hist Act ($nom)'!$L132,0))</f>
        <v>0</v>
      </c>
      <c r="K132" s="125">
        <f>IF($E132="Incurred",'4.1 Calc│Hist Act ($nom)'!K132,IF($E132=K$12,'4.1 Calc│Hist Act ($nom)'!$L132,0))</f>
        <v>0</v>
      </c>
      <c r="L132" s="125">
        <f>IF($E132=L$12,'4.1 Calc│Hist Act ($nom)'!$L132,0)</f>
        <v>0</v>
      </c>
      <c r="M132" s="125">
        <f t="shared" si="1"/>
        <v>8362.86</v>
      </c>
      <c r="N132" s="2"/>
      <c r="O132" s="2"/>
      <c r="P132" s="2"/>
      <c r="Q132" s="2"/>
      <c r="R132" s="2"/>
    </row>
    <row r="133" spans="1:18">
      <c r="A133" s="34">
        <f>'2.0 Input│Historic Capex'!A133</f>
        <v>121</v>
      </c>
      <c r="B133" s="23" t="str">
        <f>'2.0 Input│Historic Capex'!B133</f>
        <v>VTS - MORWELL TYERS UPGRADE</v>
      </c>
      <c r="C133" s="8" t="str">
        <f>'2.0 Input│Historic Capex'!C133</f>
        <v>City Gates &amp; Field Regs</v>
      </c>
      <c r="D133" s="8" t="str">
        <f>'2.0 Input│Historic Capex'!D133</f>
        <v>Replacement</v>
      </c>
      <c r="E133" s="62" t="s">
        <v>248</v>
      </c>
      <c r="G133" s="125">
        <f>IF($E133="Incurred",'4.1 Calc│Hist Act ($nom)'!G133,IF($E133=G$12,'4.1 Calc│Hist Act ($nom)'!$L133,0))</f>
        <v>6147.52</v>
      </c>
      <c r="H133" s="125">
        <f>IF($E133="Incurred",'4.1 Calc│Hist Act ($nom)'!H133,IF($E133=H$12,'4.1 Calc│Hist Act ($nom)'!$L133,0))</f>
        <v>0</v>
      </c>
      <c r="I133" s="125">
        <f>IF($E133="Incurred",'4.1 Calc│Hist Act ($nom)'!I133,IF($E133=I$12,'4.1 Calc│Hist Act ($nom)'!$L133,0))</f>
        <v>0</v>
      </c>
      <c r="J133" s="125">
        <f>IF($E133="Incurred",'4.1 Calc│Hist Act ($nom)'!J133,IF($E133=J$12,'4.1 Calc│Hist Act ($nom)'!$L133,0))</f>
        <v>0</v>
      </c>
      <c r="K133" s="125">
        <f>IF($E133="Incurred",'4.1 Calc│Hist Act ($nom)'!K133,IF($E133=K$12,'4.1 Calc│Hist Act ($nom)'!$L133,0))</f>
        <v>0</v>
      </c>
      <c r="L133" s="125">
        <f>IF($E133=L$12,'4.1 Calc│Hist Act ($nom)'!$L133,0)</f>
        <v>0</v>
      </c>
      <c r="M133" s="125">
        <f t="shared" si="1"/>
        <v>6147.52</v>
      </c>
      <c r="N133" s="2"/>
      <c r="O133" s="2"/>
      <c r="P133" s="2"/>
      <c r="Q133" s="2"/>
      <c r="R133" s="2"/>
    </row>
    <row r="134" spans="1:18">
      <c r="A134" s="34">
        <f>'2.0 Input│Historic Capex'!A134</f>
        <v>122</v>
      </c>
      <c r="B134" s="23" t="str">
        <f>'2.0 Input│Historic Capex'!B134</f>
        <v>VTS - MAOP UPGRADE CAPEX</v>
      </c>
      <c r="C134" s="8" t="str">
        <f>'2.0 Input│Historic Capex'!C134</f>
        <v>City Gates &amp; Field Regs</v>
      </c>
      <c r="D134" s="8" t="str">
        <f>'2.0 Input│Historic Capex'!D134</f>
        <v>Replacement</v>
      </c>
      <c r="E134" s="62" t="s">
        <v>248</v>
      </c>
      <c r="G134" s="125">
        <f>IF($E134="Incurred",'4.1 Calc│Hist Act ($nom)'!G134,IF($E134=G$12,'4.1 Calc│Hist Act ($nom)'!$L134,0))</f>
        <v>0</v>
      </c>
      <c r="H134" s="125">
        <f>IF($E134="Incurred",'4.1 Calc│Hist Act ($nom)'!H134,IF($E134=H$12,'4.1 Calc│Hist Act ($nom)'!$L134,0))</f>
        <v>-42.39</v>
      </c>
      <c r="I134" s="125">
        <f>IF($E134="Incurred",'4.1 Calc│Hist Act ($nom)'!I134,IF($E134=I$12,'4.1 Calc│Hist Act ($nom)'!$L134,0))</f>
        <v>0</v>
      </c>
      <c r="J134" s="125">
        <f>IF($E134="Incurred",'4.1 Calc│Hist Act ($nom)'!J134,IF($E134=J$12,'4.1 Calc│Hist Act ($nom)'!$L134,0))</f>
        <v>0</v>
      </c>
      <c r="K134" s="125">
        <f>IF($E134="Incurred",'4.1 Calc│Hist Act ($nom)'!K134,IF($E134=K$12,'4.1 Calc│Hist Act ($nom)'!$L134,0))</f>
        <v>0</v>
      </c>
      <c r="L134" s="125">
        <f>IF($E134=L$12,'4.1 Calc│Hist Act ($nom)'!$L134,0)</f>
        <v>0</v>
      </c>
      <c r="M134" s="125">
        <f t="shared" si="1"/>
        <v>-42.39</v>
      </c>
      <c r="N134" s="2"/>
      <c r="O134" s="2"/>
      <c r="P134" s="2"/>
      <c r="Q134" s="2"/>
      <c r="R134" s="2"/>
    </row>
    <row r="135" spans="1:18">
      <c r="A135" s="34">
        <f>'2.0 Input│Historic Capex'!A135</f>
        <v>123</v>
      </c>
      <c r="B135" s="23" t="str">
        <f>'2.0 Input│Historic Capex'!B135</f>
        <v>VTS - BBP &amp; BCP CG UPGRADE</v>
      </c>
      <c r="C135" s="8" t="str">
        <f>'2.0 Input│Historic Capex'!C135</f>
        <v>City Gates &amp; Field Regs</v>
      </c>
      <c r="D135" s="8" t="str">
        <f>'2.0 Input│Historic Capex'!D135</f>
        <v>Replacement</v>
      </c>
      <c r="E135" s="62" t="s">
        <v>248</v>
      </c>
      <c r="G135" s="125">
        <f>IF($E135="Incurred",'4.1 Calc│Hist Act ($nom)'!G135,IF($E135=G$12,'4.1 Calc│Hist Act ($nom)'!$L135,0))</f>
        <v>0</v>
      </c>
      <c r="H135" s="125">
        <f>IF($E135="Incurred",'4.1 Calc│Hist Act ($nom)'!H135,IF($E135=H$12,'4.1 Calc│Hist Act ($nom)'!$L135,0))</f>
        <v>0</v>
      </c>
      <c r="I135" s="125">
        <f>IF($E135="Incurred",'4.1 Calc│Hist Act ($nom)'!I135,IF($E135=I$12,'4.1 Calc│Hist Act ($nom)'!$L135,0))</f>
        <v>0</v>
      </c>
      <c r="J135" s="125">
        <f>IF($E135="Incurred",'4.1 Calc│Hist Act ($nom)'!J135,IF($E135=J$12,'4.1 Calc│Hist Act ($nom)'!$L135,0))</f>
        <v>0</v>
      </c>
      <c r="K135" s="125">
        <f>IF($E135="Incurred",'4.1 Calc│Hist Act ($nom)'!K135,IF($E135=K$12,'4.1 Calc│Hist Act ($nom)'!$L135,0))</f>
        <v>0</v>
      </c>
      <c r="L135" s="125">
        <f>IF($E135=L$12,'4.1 Calc│Hist Act ($nom)'!$L135,0)</f>
        <v>0</v>
      </c>
      <c r="M135" s="125">
        <f t="shared" si="1"/>
        <v>0</v>
      </c>
      <c r="N135" s="2"/>
      <c r="O135" s="2"/>
      <c r="P135" s="2"/>
      <c r="Q135" s="2"/>
      <c r="R135" s="2"/>
    </row>
    <row r="136" spans="1:18">
      <c r="A136" s="34">
        <f>'2.0 Input│Historic Capex'!A136</f>
        <v>124</v>
      </c>
      <c r="B136" s="23" t="str">
        <f>'2.0 Input│Historic Capex'!B136</f>
        <v>VTS - BRANCH VALVE CASTLEMAINE</v>
      </c>
      <c r="C136" s="8" t="str">
        <f>'2.0 Input│Historic Capex'!C136</f>
        <v>Pipelines</v>
      </c>
      <c r="D136" s="8" t="str">
        <f>'2.0 Input│Historic Capex'!D136</f>
        <v>Replacement</v>
      </c>
      <c r="E136" s="62" t="s">
        <v>248</v>
      </c>
      <c r="G136" s="125">
        <f>IF($E136="Incurred",'4.1 Calc│Hist Act ($nom)'!G136,IF($E136=G$12,'4.1 Calc│Hist Act ($nom)'!$L136,0))</f>
        <v>0</v>
      </c>
      <c r="H136" s="125">
        <f>IF($E136="Incurred",'4.1 Calc│Hist Act ($nom)'!H136,IF($E136=H$12,'4.1 Calc│Hist Act ($nom)'!$L136,0))</f>
        <v>0</v>
      </c>
      <c r="I136" s="125">
        <f>IF($E136="Incurred",'4.1 Calc│Hist Act ($nom)'!I136,IF($E136=I$12,'4.1 Calc│Hist Act ($nom)'!$L136,0))</f>
        <v>0</v>
      </c>
      <c r="J136" s="125">
        <f>IF($E136="Incurred",'4.1 Calc│Hist Act ($nom)'!J136,IF($E136=J$12,'4.1 Calc│Hist Act ($nom)'!$L136,0))</f>
        <v>0</v>
      </c>
      <c r="K136" s="125">
        <f>IF($E136="Incurred",'4.1 Calc│Hist Act ($nom)'!K136,IF($E136=K$12,'4.1 Calc│Hist Act ($nom)'!$L136,0))</f>
        <v>0</v>
      </c>
      <c r="L136" s="125">
        <f>IF($E136=L$12,'4.1 Calc│Hist Act ($nom)'!$L136,0)</f>
        <v>0</v>
      </c>
      <c r="M136" s="125">
        <f t="shared" si="1"/>
        <v>0</v>
      </c>
      <c r="N136" s="2"/>
      <c r="O136" s="2"/>
      <c r="P136" s="2"/>
      <c r="Q136" s="2"/>
      <c r="R136" s="2"/>
    </row>
    <row r="137" spans="1:18">
      <c r="A137" s="34">
        <f>'2.0 Input│Historic Capex'!A137</f>
        <v>125</v>
      </c>
      <c r="B137" s="23" t="str">
        <f>'2.0 Input│Historic Capex'!B137</f>
        <v>VTS - EUROA CS NEW (PPOM)</v>
      </c>
      <c r="C137" s="8" t="str">
        <f>'2.0 Input│Historic Capex'!C137</f>
        <v>Compressors</v>
      </c>
      <c r="D137" s="8" t="str">
        <f>'2.0 Input│Historic Capex'!D137</f>
        <v>Augmentation</v>
      </c>
      <c r="E137" s="62" t="s">
        <v>248</v>
      </c>
      <c r="G137" s="125">
        <f>IF($E137="Incurred",'4.1 Calc│Hist Act ($nom)'!G137,IF($E137=G$12,'4.1 Calc│Hist Act ($nom)'!$L137,0))</f>
        <v>116664.37</v>
      </c>
      <c r="H137" s="125">
        <f>IF($E137="Incurred",'4.1 Calc│Hist Act ($nom)'!H137,IF($E137=H$12,'4.1 Calc│Hist Act ($nom)'!$L137,0))</f>
        <v>121805.28</v>
      </c>
      <c r="I137" s="125">
        <f>IF($E137="Incurred",'4.1 Calc│Hist Act ($nom)'!I137,IF($E137=I$12,'4.1 Calc│Hist Act ($nom)'!$L137,0))</f>
        <v>59020.54</v>
      </c>
      <c r="J137" s="125">
        <f>IF($E137="Incurred",'4.1 Calc│Hist Act ($nom)'!J137,IF($E137=J$12,'4.1 Calc│Hist Act ($nom)'!$L137,0))</f>
        <v>-2941.24</v>
      </c>
      <c r="K137" s="125">
        <f>IF($E137="Incurred",'4.1 Calc│Hist Act ($nom)'!K137,IF($E137=K$12,'4.1 Calc│Hist Act ($nom)'!$L137,0))</f>
        <v>0</v>
      </c>
      <c r="L137" s="125">
        <f>IF($E137=L$12,'4.1 Calc│Hist Act ($nom)'!$L137,0)</f>
        <v>0</v>
      </c>
      <c r="M137" s="125">
        <f t="shared" si="1"/>
        <v>294548.95</v>
      </c>
      <c r="N137" s="2"/>
      <c r="O137" s="2"/>
      <c r="P137" s="2"/>
      <c r="Q137" s="2"/>
      <c r="R137" s="2"/>
    </row>
    <row r="138" spans="1:18">
      <c r="A138" s="34">
        <f>'2.0 Input│Historic Capex'!A138</f>
        <v>126</v>
      </c>
      <c r="B138" s="23" t="str">
        <f>'2.0 Input│Historic Capex'!B138</f>
        <v>VTS - SUNBURY PIPE LOOP (NEW)</v>
      </c>
      <c r="C138" s="8" t="str">
        <f>'2.0 Input│Historic Capex'!C138</f>
        <v>Pipelines</v>
      </c>
      <c r="D138" s="8" t="str">
        <f>'2.0 Input│Historic Capex'!D138</f>
        <v>Augmentation</v>
      </c>
      <c r="E138" s="62" t="s">
        <v>248</v>
      </c>
      <c r="G138" s="125">
        <f>IF($E138="Incurred",'4.1 Calc│Hist Act ($nom)'!G138,IF($E138=G$12,'4.1 Calc│Hist Act ($nom)'!$L138,0))</f>
        <v>51715.09</v>
      </c>
      <c r="H138" s="125">
        <f>IF($E138="Incurred",'4.1 Calc│Hist Act ($nom)'!H138,IF($E138=H$12,'4.1 Calc│Hist Act ($nom)'!$L138,0))</f>
        <v>38571.050000000003</v>
      </c>
      <c r="I138" s="125">
        <f>IF($E138="Incurred",'4.1 Calc│Hist Act ($nom)'!I138,IF($E138=I$12,'4.1 Calc│Hist Act ($nom)'!$L138,0))</f>
        <v>5019.9499999999989</v>
      </c>
      <c r="J138" s="125">
        <f>IF($E138="Incurred",'4.1 Calc│Hist Act ($nom)'!J138,IF($E138=J$12,'4.1 Calc│Hist Act ($nom)'!$L138,0))</f>
        <v>4029.08</v>
      </c>
      <c r="K138" s="125">
        <f>IF($E138="Incurred",'4.1 Calc│Hist Act ($nom)'!K138,IF($E138=K$12,'4.1 Calc│Hist Act ($nom)'!$L138,0))</f>
        <v>0</v>
      </c>
      <c r="L138" s="125">
        <f>IF($E138=L$12,'4.1 Calc│Hist Act ($nom)'!$L138,0)</f>
        <v>0</v>
      </c>
      <c r="M138" s="125">
        <f t="shared" si="1"/>
        <v>99335.17</v>
      </c>
      <c r="N138" s="2"/>
      <c r="O138" s="2"/>
      <c r="P138" s="2"/>
      <c r="Q138" s="2"/>
      <c r="R138" s="2"/>
    </row>
    <row r="139" spans="1:18">
      <c r="A139" s="34">
        <f>'2.0 Input│Historic Capex'!A139</f>
        <v>127</v>
      </c>
      <c r="B139" s="23" t="str">
        <f>'2.0 Input│Historic Capex'!B139</f>
        <v>VTS - BCS 8&amp;9 COOLERS UPG (NEW</v>
      </c>
      <c r="C139" s="8" t="str">
        <f>'2.0 Input│Historic Capex'!C139</f>
        <v>Compressors</v>
      </c>
      <c r="D139" s="8" t="str">
        <f>'2.0 Input│Historic Capex'!D139</f>
        <v>Replacement</v>
      </c>
      <c r="E139" s="62" t="s">
        <v>248</v>
      </c>
      <c r="G139" s="125">
        <f>IF($E139="Incurred",'4.1 Calc│Hist Act ($nom)'!G139,IF($E139=G$12,'4.1 Calc│Hist Act ($nom)'!$L139,0))</f>
        <v>-12591.73</v>
      </c>
      <c r="H139" s="125">
        <f>IF($E139="Incurred",'4.1 Calc│Hist Act ($nom)'!H139,IF($E139=H$12,'4.1 Calc│Hist Act ($nom)'!$L139,0))</f>
        <v>22820.080000000002</v>
      </c>
      <c r="I139" s="125">
        <f>IF($E139="Incurred",'4.1 Calc│Hist Act ($nom)'!I139,IF($E139=I$12,'4.1 Calc│Hist Act ($nom)'!$L139,0))</f>
        <v>0</v>
      </c>
      <c r="J139" s="125">
        <f>IF($E139="Incurred",'4.1 Calc│Hist Act ($nom)'!J139,IF($E139=J$12,'4.1 Calc│Hist Act ($nom)'!$L139,0))</f>
        <v>0</v>
      </c>
      <c r="K139" s="125">
        <f>IF($E139="Incurred",'4.1 Calc│Hist Act ($nom)'!K139,IF($E139=K$12,'4.1 Calc│Hist Act ($nom)'!$L139,0))</f>
        <v>0</v>
      </c>
      <c r="L139" s="125">
        <f>IF($E139=L$12,'4.1 Calc│Hist Act ($nom)'!$L139,0)</f>
        <v>0</v>
      </c>
      <c r="M139" s="125">
        <f t="shared" si="1"/>
        <v>10228.350000000002</v>
      </c>
      <c r="N139" s="2"/>
      <c r="O139" s="2"/>
      <c r="P139" s="2"/>
      <c r="Q139" s="2"/>
      <c r="R139" s="2"/>
    </row>
    <row r="140" spans="1:18">
      <c r="A140" s="34">
        <f>'2.0 Input│Historic Capex'!A140</f>
        <v>128</v>
      </c>
      <c r="B140" s="23" t="str">
        <f>'2.0 Input│Historic Capex'!B140</f>
        <v>VTS - BCS 12 FAST STOP VALVE</v>
      </c>
      <c r="C140" s="8" t="str">
        <f>'2.0 Input│Historic Capex'!C140</f>
        <v>Compressors</v>
      </c>
      <c r="D140" s="8" t="str">
        <f>'2.0 Input│Historic Capex'!D140</f>
        <v>Replacement</v>
      </c>
      <c r="E140" s="62" t="s">
        <v>248</v>
      </c>
      <c r="G140" s="125">
        <f>IF($E140="Incurred",'4.1 Calc│Hist Act ($nom)'!G140,IF($E140=G$12,'4.1 Calc│Hist Act ($nom)'!$L140,0))</f>
        <v>0</v>
      </c>
      <c r="H140" s="125">
        <f>IF($E140="Incurred",'4.1 Calc│Hist Act ($nom)'!H140,IF($E140=H$12,'4.1 Calc│Hist Act ($nom)'!$L140,0))</f>
        <v>0</v>
      </c>
      <c r="I140" s="125">
        <f>IF($E140="Incurred",'4.1 Calc│Hist Act ($nom)'!I140,IF($E140=I$12,'4.1 Calc│Hist Act ($nom)'!$L140,0))</f>
        <v>0</v>
      </c>
      <c r="J140" s="125">
        <f>IF($E140="Incurred",'4.1 Calc│Hist Act ($nom)'!J140,IF($E140=J$12,'4.1 Calc│Hist Act ($nom)'!$L140,0))</f>
        <v>0</v>
      </c>
      <c r="K140" s="125">
        <f>IF($E140="Incurred",'4.1 Calc│Hist Act ($nom)'!K140,IF($E140=K$12,'4.1 Calc│Hist Act ($nom)'!$L140,0))</f>
        <v>0</v>
      </c>
      <c r="L140" s="125">
        <f>IF($E140=L$12,'4.1 Calc│Hist Act ($nom)'!$L140,0)</f>
        <v>0</v>
      </c>
      <c r="M140" s="125">
        <f t="shared" si="1"/>
        <v>0</v>
      </c>
      <c r="N140" s="2"/>
      <c r="O140" s="2"/>
      <c r="P140" s="2"/>
      <c r="Q140" s="2"/>
      <c r="R140" s="2"/>
    </row>
    <row r="141" spans="1:18">
      <c r="A141" s="34">
        <f>'2.0 Input│Historic Capex'!A141</f>
        <v>129</v>
      </c>
      <c r="B141" s="23" t="str">
        <f>'2.0 Input│Historic Capex'!B141</f>
        <v>VTS - BCS 8 &amp; 9 UNIT VALVES</v>
      </c>
      <c r="C141" s="8" t="str">
        <f>'2.0 Input│Historic Capex'!C141</f>
        <v>Compressors</v>
      </c>
      <c r="D141" s="8" t="str">
        <f>'2.0 Input│Historic Capex'!D141</f>
        <v>Replacement</v>
      </c>
      <c r="E141" s="62" t="s">
        <v>248</v>
      </c>
      <c r="G141" s="125">
        <f>IF($E141="Incurred",'4.1 Calc│Hist Act ($nom)'!G141,IF($E141=G$12,'4.1 Calc│Hist Act ($nom)'!$L141,0))</f>
        <v>0</v>
      </c>
      <c r="H141" s="125">
        <f>IF($E141="Incurred",'4.1 Calc│Hist Act ($nom)'!H141,IF($E141=H$12,'4.1 Calc│Hist Act ($nom)'!$L141,0))</f>
        <v>0</v>
      </c>
      <c r="I141" s="125">
        <f>IF($E141="Incurred",'4.1 Calc│Hist Act ($nom)'!I141,IF($E141=I$12,'4.1 Calc│Hist Act ($nom)'!$L141,0))</f>
        <v>0</v>
      </c>
      <c r="J141" s="125">
        <f>IF($E141="Incurred",'4.1 Calc│Hist Act ($nom)'!J141,IF($E141=J$12,'4.1 Calc│Hist Act ($nom)'!$L141,0))</f>
        <v>0</v>
      </c>
      <c r="K141" s="125">
        <f>IF($E141="Incurred",'4.1 Calc│Hist Act ($nom)'!K141,IF($E141=K$12,'4.1 Calc│Hist Act ($nom)'!$L141,0))</f>
        <v>0</v>
      </c>
      <c r="L141" s="125">
        <f>IF($E141=L$12,'4.1 Calc│Hist Act ($nom)'!$L141,0)</f>
        <v>0</v>
      </c>
      <c r="M141" s="125">
        <f t="shared" si="1"/>
        <v>0</v>
      </c>
      <c r="N141" s="2"/>
      <c r="O141" s="2"/>
      <c r="P141" s="2"/>
      <c r="Q141" s="2"/>
      <c r="R141" s="2"/>
    </row>
    <row r="142" spans="1:18">
      <c r="A142" s="34">
        <f>'2.0 Input│Historic Capex'!A142</f>
        <v>130</v>
      </c>
      <c r="B142" s="23" t="str">
        <f>'2.0 Input│Historic Capex'!B142</f>
        <v>PIGGING T91 CURDIEVALE</v>
      </c>
      <c r="C142" s="8" t="str">
        <f>'2.0 Input│Historic Capex'!C142</f>
        <v>Other</v>
      </c>
      <c r="D142" s="8" t="str">
        <f>'2.0 Input│Historic Capex'!D142</f>
        <v>Replacement</v>
      </c>
      <c r="E142" s="62" t="s">
        <v>248</v>
      </c>
      <c r="G142" s="125">
        <f>IF($E142="Incurred",'4.1 Calc│Hist Act ($nom)'!G142,IF($E142=G$12,'4.1 Calc│Hist Act ($nom)'!$L142,0))</f>
        <v>0</v>
      </c>
      <c r="H142" s="125">
        <f>IF($E142="Incurred",'4.1 Calc│Hist Act ($nom)'!H142,IF($E142=H$12,'4.1 Calc│Hist Act ($nom)'!$L142,0))</f>
        <v>17873</v>
      </c>
      <c r="I142" s="125">
        <f>IF($E142="Incurred",'4.1 Calc│Hist Act ($nom)'!I142,IF($E142=I$12,'4.1 Calc│Hist Act ($nom)'!$L142,0))</f>
        <v>0</v>
      </c>
      <c r="J142" s="125">
        <f>IF($E142="Incurred",'4.1 Calc│Hist Act ($nom)'!J142,IF($E142=J$12,'4.1 Calc│Hist Act ($nom)'!$L142,0))</f>
        <v>0</v>
      </c>
      <c r="K142" s="125">
        <f>IF($E142="Incurred",'4.1 Calc│Hist Act ($nom)'!K142,IF($E142=K$12,'4.1 Calc│Hist Act ($nom)'!$L142,0))</f>
        <v>0</v>
      </c>
      <c r="L142" s="125">
        <f>IF($E142=L$12,'4.1 Calc│Hist Act ($nom)'!$L142,0)</f>
        <v>0</v>
      </c>
      <c r="M142" s="125">
        <f t="shared" ref="M142:M205" si="2">SUM(G142:K142)</f>
        <v>17873</v>
      </c>
      <c r="N142" s="2"/>
      <c r="O142" s="2"/>
      <c r="P142" s="2"/>
      <c r="Q142" s="2"/>
      <c r="R142" s="2"/>
    </row>
    <row r="143" spans="1:18">
      <c r="A143" s="34">
        <f>'2.0 Input│Historic Capex'!A143</f>
        <v>131</v>
      </c>
      <c r="B143" s="23" t="str">
        <f>'2.0 Input│Historic Capex'!B143</f>
        <v>VTS - BROOKLYN FIRE SERVICE</v>
      </c>
      <c r="C143" s="8" t="str">
        <f>'2.0 Input│Historic Capex'!C143</f>
        <v>Buildings</v>
      </c>
      <c r="D143" s="8" t="str">
        <f>'2.0 Input│Historic Capex'!D143</f>
        <v>Non-System</v>
      </c>
      <c r="E143" s="62">
        <v>2014</v>
      </c>
      <c r="G143" s="125">
        <f>IF($E143="Incurred",'4.1 Calc│Hist Act ($nom)'!G143,IF($E143=G$12,'4.1 Calc│Hist Act ($nom)'!$L143,0))</f>
        <v>0</v>
      </c>
      <c r="H143" s="125">
        <f>IF($E143="Incurred",'4.1 Calc│Hist Act ($nom)'!H143,IF($E143=H$12,'4.1 Calc│Hist Act ($nom)'!$L143,0))</f>
        <v>40752.230000000003</v>
      </c>
      <c r="I143" s="125">
        <f>IF($E143="Incurred",'4.1 Calc│Hist Act ($nom)'!I143,IF($E143=I$12,'4.1 Calc│Hist Act ($nom)'!$L143,0))</f>
        <v>0</v>
      </c>
      <c r="J143" s="125">
        <f>IF($E143="Incurred",'4.1 Calc│Hist Act ($nom)'!J143,IF($E143=J$12,'4.1 Calc│Hist Act ($nom)'!$L143,0))</f>
        <v>0</v>
      </c>
      <c r="K143" s="125">
        <f>IF($E143="Incurred",'4.1 Calc│Hist Act ($nom)'!K143,IF($E143=K$12,'4.1 Calc│Hist Act ($nom)'!$L143,0))</f>
        <v>0</v>
      </c>
      <c r="L143" s="125">
        <f>IF($E143=L$12,'4.1 Calc│Hist Act ($nom)'!$L143,0)</f>
        <v>0</v>
      </c>
      <c r="M143" s="125">
        <f t="shared" si="2"/>
        <v>40752.230000000003</v>
      </c>
      <c r="N143" s="2"/>
      <c r="O143" s="2"/>
      <c r="P143" s="2"/>
      <c r="Q143" s="2"/>
      <c r="R143" s="2"/>
    </row>
    <row r="144" spans="1:18">
      <c r="A144" s="34">
        <f>'2.0 Input│Historic Capex'!A144</f>
        <v>132</v>
      </c>
      <c r="B144" s="23" t="str">
        <f>'2.0 Input│Historic Capex'!B144</f>
        <v>VTS - BCS LUBE OIL COOLER 8&amp;9</v>
      </c>
      <c r="C144" s="8" t="str">
        <f>'2.0 Input│Historic Capex'!C144</f>
        <v>City Gates &amp; Field Regs</v>
      </c>
      <c r="D144" s="8" t="str">
        <f>'2.0 Input│Historic Capex'!D144</f>
        <v>Replacement</v>
      </c>
      <c r="E144" s="62" t="s">
        <v>248</v>
      </c>
      <c r="G144" s="125">
        <f>IF($E144="Incurred",'4.1 Calc│Hist Act ($nom)'!G144,IF($E144=G$12,'4.1 Calc│Hist Act ($nom)'!$L144,0))</f>
        <v>109672.54</v>
      </c>
      <c r="H144" s="125">
        <f>IF($E144="Incurred",'4.1 Calc│Hist Act ($nom)'!H144,IF($E144=H$12,'4.1 Calc│Hist Act ($nom)'!$L144,0))</f>
        <v>0</v>
      </c>
      <c r="I144" s="125">
        <f>IF($E144="Incurred",'4.1 Calc│Hist Act ($nom)'!I144,IF($E144=I$12,'4.1 Calc│Hist Act ($nom)'!$L144,0))</f>
        <v>0</v>
      </c>
      <c r="J144" s="125">
        <f>IF($E144="Incurred",'4.1 Calc│Hist Act ($nom)'!J144,IF($E144=J$12,'4.1 Calc│Hist Act ($nom)'!$L144,0))</f>
        <v>0</v>
      </c>
      <c r="K144" s="125">
        <f>IF($E144="Incurred",'4.1 Calc│Hist Act ($nom)'!K144,IF($E144=K$12,'4.1 Calc│Hist Act ($nom)'!$L144,0))</f>
        <v>0</v>
      </c>
      <c r="L144" s="125">
        <f>IF($E144=L$12,'4.1 Calc│Hist Act ($nom)'!$L144,0)</f>
        <v>0</v>
      </c>
      <c r="M144" s="125">
        <f t="shared" si="2"/>
        <v>109672.54</v>
      </c>
      <c r="N144" s="2"/>
      <c r="O144" s="2"/>
      <c r="P144" s="2"/>
      <c r="Q144" s="2"/>
      <c r="R144" s="2"/>
    </row>
    <row r="145" spans="1:18">
      <c r="A145" s="34">
        <f>'2.0 Input│Historic Capex'!A145</f>
        <v>133</v>
      </c>
      <c r="B145" s="23" t="str">
        <f>'2.0 Input│Historic Capex'!B145</f>
        <v>VNIE Looping 6 to 8</v>
      </c>
      <c r="C145" s="8" t="str">
        <f>'2.0 Input│Historic Capex'!C145</f>
        <v>Pipelines</v>
      </c>
      <c r="D145" s="8" t="str">
        <f>'2.0 Input│Historic Capex'!D145</f>
        <v>Augmentation</v>
      </c>
      <c r="E145" s="62">
        <v>2017</v>
      </c>
      <c r="G145" s="125">
        <f>IF($E145="Incurred",'4.1 Calc│Hist Act ($nom)'!G145,IF($E145=G$12,'4.1 Calc│Hist Act ($nom)'!$L145,0))</f>
        <v>0</v>
      </c>
      <c r="H145" s="125">
        <f>IF($E145="Incurred",'4.1 Calc│Hist Act ($nom)'!H145,IF($E145=H$12,'4.1 Calc│Hist Act ($nom)'!$L145,0))</f>
        <v>0</v>
      </c>
      <c r="I145" s="125">
        <f>IF($E145="Incurred",'4.1 Calc│Hist Act ($nom)'!I145,IF($E145=I$12,'4.1 Calc│Hist Act ($nom)'!$L145,0))</f>
        <v>0</v>
      </c>
      <c r="J145" s="125">
        <f>IF($E145="Incurred",'4.1 Calc│Hist Act ($nom)'!J145,IF($E145=J$12,'4.1 Calc│Hist Act ($nom)'!$L145,0))</f>
        <v>0</v>
      </c>
      <c r="K145" s="125">
        <f>IF($E145="Incurred",'4.1 Calc│Hist Act ($nom)'!K145,IF($E145=K$12,'4.1 Calc│Hist Act ($nom)'!$L145,0))</f>
        <v>140954362.42029929</v>
      </c>
      <c r="L145" s="125">
        <f>IF($E145=L$12,'4.1 Calc│Hist Act ($nom)'!$L145,0)</f>
        <v>0</v>
      </c>
      <c r="M145" s="125">
        <f t="shared" si="2"/>
        <v>140954362.42029929</v>
      </c>
      <c r="N145" s="2"/>
      <c r="O145" s="2"/>
      <c r="P145" s="2"/>
      <c r="Q145" s="2"/>
      <c r="R145" s="2"/>
    </row>
    <row r="146" spans="1:18">
      <c r="A146" s="34">
        <f>'2.0 Input│Historic Capex'!A146</f>
        <v>134</v>
      </c>
      <c r="B146" s="23" t="str">
        <f>'2.0 Input│Historic Capex'!B146</f>
        <v>VTS16.SIB42 WOLL SOFT STARTERS</v>
      </c>
      <c r="C146" s="8" t="str">
        <f>'2.0 Input│Historic Capex'!C146</f>
        <v>Other</v>
      </c>
      <c r="D146" s="8" t="str">
        <f>'2.0 Input│Historic Capex'!D146</f>
        <v>Replacement</v>
      </c>
      <c r="E146" s="62" t="s">
        <v>248</v>
      </c>
      <c r="G146" s="125">
        <f>IF($E146="Incurred",'4.1 Calc│Hist Act ($nom)'!G146,IF($E146=G$12,'4.1 Calc│Hist Act ($nom)'!$L146,0))</f>
        <v>0</v>
      </c>
      <c r="H146" s="125">
        <f>IF($E146="Incurred",'4.1 Calc│Hist Act ($nom)'!H146,IF($E146=H$12,'4.1 Calc│Hist Act ($nom)'!$L146,0))</f>
        <v>0</v>
      </c>
      <c r="I146" s="125">
        <f>IF($E146="Incurred",'4.1 Calc│Hist Act ($nom)'!I146,IF($E146=I$12,'4.1 Calc│Hist Act ($nom)'!$L146,0))</f>
        <v>0</v>
      </c>
      <c r="J146" s="125">
        <f>IF($E146="Incurred",'4.1 Calc│Hist Act ($nom)'!J146,IF($E146=J$12,'4.1 Calc│Hist Act ($nom)'!$L146,0))</f>
        <v>30881</v>
      </c>
      <c r="K146" s="125">
        <f>IF($E146="Incurred",'4.1 Calc│Hist Act ($nom)'!K146,IF($E146=K$12,'4.1 Calc│Hist Act ($nom)'!$L146,0))</f>
        <v>0</v>
      </c>
      <c r="L146" s="125">
        <f>IF($E146=L$12,'4.1 Calc│Hist Act ($nom)'!$L146,0)</f>
        <v>0</v>
      </c>
      <c r="M146" s="125">
        <f t="shared" si="2"/>
        <v>30881</v>
      </c>
      <c r="N146" s="2"/>
      <c r="O146" s="2"/>
      <c r="P146" s="2"/>
      <c r="Q146" s="2"/>
      <c r="R146" s="2"/>
    </row>
    <row r="147" spans="1:18">
      <c r="A147" s="34">
        <f>'2.0 Input│Historic Capex'!A147</f>
        <v>135</v>
      </c>
      <c r="B147" s="23" t="str">
        <f>'2.0 Input│Historic Capex'!B147</f>
        <v>VTS.SIB99 WCS STN-A DISCHRG LQ</v>
      </c>
      <c r="C147" s="8" t="str">
        <f>'2.0 Input│Historic Capex'!C147</f>
        <v>Other</v>
      </c>
      <c r="D147" s="8" t="str">
        <f>'2.0 Input│Historic Capex'!D147</f>
        <v>Replacement</v>
      </c>
      <c r="E147" s="62">
        <v>2018</v>
      </c>
      <c r="G147" s="125">
        <f>IF($E147="Incurred",'4.1 Calc│Hist Act ($nom)'!G147,IF($E147=G$12,'4.1 Calc│Hist Act ($nom)'!$L147,0))</f>
        <v>0</v>
      </c>
      <c r="H147" s="125">
        <f>IF($E147="Incurred",'4.1 Calc│Hist Act ($nom)'!H147,IF($E147=H$12,'4.1 Calc│Hist Act ($nom)'!$L147,0))</f>
        <v>0</v>
      </c>
      <c r="I147" s="125">
        <f>IF($E147="Incurred",'4.1 Calc│Hist Act ($nom)'!I147,IF($E147=I$12,'4.1 Calc│Hist Act ($nom)'!$L147,0))</f>
        <v>0</v>
      </c>
      <c r="J147" s="125">
        <f>IF($E147="Incurred",'4.1 Calc│Hist Act ($nom)'!J147,IF($E147=J$12,'4.1 Calc│Hist Act ($nom)'!$L147,0))</f>
        <v>0</v>
      </c>
      <c r="K147" s="125">
        <f>IF($E147="Incurred",'4.1 Calc│Hist Act ($nom)'!K147,IF($E147=K$12,'4.1 Calc│Hist Act ($nom)'!$L147,0))</f>
        <v>0</v>
      </c>
      <c r="L147" s="125">
        <f>IF($E147=L$12,'4.1 Calc│Hist Act ($nom)'!$L147,0)</f>
        <v>190850.4</v>
      </c>
      <c r="M147" s="125">
        <f t="shared" si="2"/>
        <v>0</v>
      </c>
      <c r="N147" s="2"/>
      <c r="O147" s="2"/>
      <c r="P147" s="2"/>
      <c r="Q147" s="2"/>
      <c r="R147" s="2"/>
    </row>
    <row r="148" spans="1:18">
      <c r="A148" s="34">
        <f>'2.0 Input│Historic Capex'!A148</f>
        <v>136</v>
      </c>
      <c r="B148" s="23" t="str">
        <f>'2.0 Input│Historic Capex'!B148</f>
        <v>VTS17.SIB27 SCS CR EPS REMOVAL</v>
      </c>
      <c r="C148" s="8" t="str">
        <f>'2.0 Input│Historic Capex'!C148</f>
        <v>Buildings</v>
      </c>
      <c r="D148" s="8" t="str">
        <f>'2.0 Input│Historic Capex'!D148</f>
        <v>Non-System</v>
      </c>
      <c r="E148" s="62">
        <v>2017</v>
      </c>
      <c r="G148" s="125">
        <f>IF($E148="Incurred",'4.1 Calc│Hist Act ($nom)'!G148,IF($E148=G$12,'4.1 Calc│Hist Act ($nom)'!$L148,0))</f>
        <v>0</v>
      </c>
      <c r="H148" s="125">
        <f>IF($E148="Incurred",'4.1 Calc│Hist Act ($nom)'!H148,IF($E148=H$12,'4.1 Calc│Hist Act ($nom)'!$L148,0))</f>
        <v>0</v>
      </c>
      <c r="I148" s="125">
        <f>IF($E148="Incurred",'4.1 Calc│Hist Act ($nom)'!I148,IF($E148=I$12,'4.1 Calc│Hist Act ($nom)'!$L148,0))</f>
        <v>0</v>
      </c>
      <c r="J148" s="125">
        <f>IF($E148="Incurred",'4.1 Calc│Hist Act ($nom)'!J148,IF($E148=J$12,'4.1 Calc│Hist Act ($nom)'!$L148,0))</f>
        <v>0</v>
      </c>
      <c r="K148" s="125">
        <f>IF($E148="Incurred",'4.1 Calc│Hist Act ($nom)'!K148,IF($E148=K$12,'4.1 Calc│Hist Act ($nom)'!$L148,0))</f>
        <v>2856.8</v>
      </c>
      <c r="L148" s="125">
        <f>IF($E148=L$12,'4.1 Calc│Hist Act ($nom)'!$L148,0)</f>
        <v>0</v>
      </c>
      <c r="M148" s="125">
        <f t="shared" si="2"/>
        <v>2856.8</v>
      </c>
      <c r="N148" s="2"/>
      <c r="O148" s="2"/>
      <c r="P148" s="2"/>
      <c r="Q148" s="2"/>
      <c r="R148" s="2"/>
    </row>
    <row r="149" spans="1:18">
      <c r="A149" s="34">
        <f>'2.0 Input│Historic Capex'!A149</f>
        <v>137</v>
      </c>
      <c r="B149" s="23" t="str">
        <f>'2.0 Input│Historic Capex'!B149</f>
        <v>VTS17.SIB30 DND EMERG ENTRANCE</v>
      </c>
      <c r="C149" s="8" t="str">
        <f>'2.0 Input│Historic Capex'!C149</f>
        <v>Buildings</v>
      </c>
      <c r="D149" s="8" t="str">
        <f>'2.0 Input│Historic Capex'!D149</f>
        <v>Non-System</v>
      </c>
      <c r="E149" s="62" t="s">
        <v>248</v>
      </c>
      <c r="G149" s="125">
        <f>IF($E149="Incurred",'4.1 Calc│Hist Act ($nom)'!G149,IF($E149=G$12,'4.1 Calc│Hist Act ($nom)'!$L149,0))</f>
        <v>0</v>
      </c>
      <c r="H149" s="125">
        <f>IF($E149="Incurred",'4.1 Calc│Hist Act ($nom)'!H149,IF($E149=H$12,'4.1 Calc│Hist Act ($nom)'!$L149,0))</f>
        <v>0</v>
      </c>
      <c r="I149" s="125">
        <f>IF($E149="Incurred",'4.1 Calc│Hist Act ($nom)'!I149,IF($E149=I$12,'4.1 Calc│Hist Act ($nom)'!$L149,0))</f>
        <v>0</v>
      </c>
      <c r="J149" s="125">
        <f>IF($E149="Incurred",'4.1 Calc│Hist Act ($nom)'!J149,IF($E149=J$12,'4.1 Calc│Hist Act ($nom)'!$L149,0))</f>
        <v>23849.55</v>
      </c>
      <c r="K149" s="125">
        <f>IF($E149="Incurred",'4.1 Calc│Hist Act ($nom)'!K149,IF($E149=K$12,'4.1 Calc│Hist Act ($nom)'!$L149,0))</f>
        <v>0</v>
      </c>
      <c r="L149" s="125">
        <f>IF($E149=L$12,'4.1 Calc│Hist Act ($nom)'!$L149,0)</f>
        <v>0</v>
      </c>
      <c r="M149" s="125">
        <f t="shared" si="2"/>
        <v>23849.55</v>
      </c>
      <c r="N149" s="2"/>
      <c r="O149" s="2"/>
      <c r="P149" s="2"/>
      <c r="Q149" s="2"/>
      <c r="R149" s="2"/>
    </row>
    <row r="150" spans="1:18">
      <c r="A150" s="34">
        <f>'2.0 Input│Historic Capex'!A150</f>
        <v>138</v>
      </c>
      <c r="B150" s="23" t="str">
        <f>'2.0 Input│Historic Capex'!B150</f>
        <v xml:space="preserve">Corporate other </v>
      </c>
      <c r="C150" s="8" t="str">
        <f>'2.0 Input│Historic Capex'!C150</f>
        <v>Other</v>
      </c>
      <c r="D150" s="8" t="str">
        <f>'2.0 Input│Historic Capex'!D150</f>
        <v>Non-System</v>
      </c>
      <c r="E150" s="62" t="s">
        <v>248</v>
      </c>
      <c r="G150" s="125">
        <f>IF($E150="Incurred",'4.1 Calc│Hist Act ($nom)'!G150,IF($E150=G$12,'4.1 Calc│Hist Act ($nom)'!$L150,0))</f>
        <v>242365.2632114446</v>
      </c>
      <c r="H150" s="125">
        <f>IF($E150="Incurred",'4.1 Calc│Hist Act ($nom)'!H150,IF($E150=H$12,'4.1 Calc│Hist Act ($nom)'!$L150,0))</f>
        <v>340342.97298974404</v>
      </c>
      <c r="I150" s="125">
        <f>IF($E150="Incurred",'4.1 Calc│Hist Act ($nom)'!I150,IF($E150=I$12,'4.1 Calc│Hist Act ($nom)'!$L150,0))</f>
        <v>308327.88047802</v>
      </c>
      <c r="J150" s="125">
        <f>IF($E150="Incurred",'4.1 Calc│Hist Act ($nom)'!J150,IF($E150=J$12,'4.1 Calc│Hist Act ($nom)'!$L150,0))</f>
        <v>17522.852509126176</v>
      </c>
      <c r="K150" s="125">
        <f>IF($E150="Incurred",'4.1 Calc│Hist Act ($nom)'!K150,IF($E150=K$12,'4.1 Calc│Hist Act ($nom)'!$L150,0))</f>
        <v>0</v>
      </c>
      <c r="L150" s="125">
        <f>IF($E150=L$12,'4.1 Calc│Hist Act ($nom)'!$L150,0)</f>
        <v>0</v>
      </c>
      <c r="M150" s="125">
        <f t="shared" si="2"/>
        <v>908558.96918833477</v>
      </c>
      <c r="N150" s="2"/>
      <c r="O150" s="2"/>
      <c r="P150" s="2"/>
      <c r="Q150" s="2"/>
      <c r="R150" s="2"/>
    </row>
    <row r="151" spans="1:18">
      <c r="A151" s="34">
        <f>'2.0 Input│Historic Capex'!A151</f>
        <v>139</v>
      </c>
      <c r="B151" s="23" t="str">
        <f>'2.0 Input│Historic Capex'!B151</f>
        <v>Market Services _APA Grid Prog</v>
      </c>
      <c r="C151" s="8" t="str">
        <f>'2.0 Input│Historic Capex'!C151</f>
        <v>Other</v>
      </c>
      <c r="D151" s="8" t="str">
        <f>'2.0 Input│Historic Capex'!D151</f>
        <v>Non-System</v>
      </c>
      <c r="E151" s="62">
        <v>2016</v>
      </c>
      <c r="G151" s="125">
        <f>IF($E151="Incurred",'4.1 Calc│Hist Act ($nom)'!G151,IF($E151=G$12,'4.1 Calc│Hist Act ($nom)'!$L151,0))</f>
        <v>0</v>
      </c>
      <c r="H151" s="125">
        <f>IF($E151="Incurred",'4.1 Calc│Hist Act ($nom)'!H151,IF($E151=H$12,'4.1 Calc│Hist Act ($nom)'!$L151,0))</f>
        <v>0</v>
      </c>
      <c r="I151" s="125">
        <f>IF($E151="Incurred",'4.1 Calc│Hist Act ($nom)'!I151,IF($E151=I$12,'4.1 Calc│Hist Act ($nom)'!$L151,0))</f>
        <v>0</v>
      </c>
      <c r="J151" s="125">
        <f>IF($E151="Incurred",'4.1 Calc│Hist Act ($nom)'!J151,IF($E151=J$12,'4.1 Calc│Hist Act ($nom)'!$L151,0))</f>
        <v>310348.84504532022</v>
      </c>
      <c r="K151" s="125">
        <f>IF($E151="Incurred",'4.1 Calc│Hist Act ($nom)'!K151,IF($E151=K$12,'4.1 Calc│Hist Act ($nom)'!$L151,0))</f>
        <v>0</v>
      </c>
      <c r="L151" s="125">
        <f>IF($E151=L$12,'4.1 Calc│Hist Act ($nom)'!$L151,0)</f>
        <v>0</v>
      </c>
      <c r="M151" s="125">
        <f t="shared" si="2"/>
        <v>310348.84504532022</v>
      </c>
      <c r="N151" s="2"/>
      <c r="O151" s="2"/>
      <c r="P151" s="2"/>
      <c r="Q151" s="2"/>
      <c r="R151" s="2"/>
    </row>
    <row r="152" spans="1:18">
      <c r="A152" s="34">
        <f>'2.0 Input│Historic Capex'!A152</f>
        <v>140</v>
      </c>
      <c r="B152" s="23" t="str">
        <f>'2.0 Input│Historic Capex'!B152</f>
        <v>APA Grid Perf &amp; Resil Overhaul</v>
      </c>
      <c r="C152" s="8" t="str">
        <f>'2.0 Input│Historic Capex'!C152</f>
        <v>Other</v>
      </c>
      <c r="D152" s="8" t="str">
        <f>'2.0 Input│Historic Capex'!D152</f>
        <v>Non-System</v>
      </c>
      <c r="E152" s="62" t="s">
        <v>248</v>
      </c>
      <c r="G152" s="125">
        <f>IF($E152="Incurred",'4.1 Calc│Hist Act ($nom)'!G152,IF($E152=G$12,'4.1 Calc│Hist Act ($nom)'!$L152,0))</f>
        <v>0</v>
      </c>
      <c r="H152" s="125">
        <f>IF($E152="Incurred",'4.1 Calc│Hist Act ($nom)'!H152,IF($E152=H$12,'4.1 Calc│Hist Act ($nom)'!$L152,0))</f>
        <v>0</v>
      </c>
      <c r="I152" s="125">
        <f>IF($E152="Incurred",'4.1 Calc│Hist Act ($nom)'!I152,IF($E152=I$12,'4.1 Calc│Hist Act ($nom)'!$L152,0))</f>
        <v>44725.166717266788</v>
      </c>
      <c r="J152" s="125">
        <f>IF($E152="Incurred",'4.1 Calc│Hist Act ($nom)'!J152,IF($E152=J$12,'4.1 Calc│Hist Act ($nom)'!$L152,0))</f>
        <v>22022.8998043436</v>
      </c>
      <c r="K152" s="125">
        <f>IF($E152="Incurred",'4.1 Calc│Hist Act ($nom)'!K152,IF($E152=K$12,'4.1 Calc│Hist Act ($nom)'!$L152,0))</f>
        <v>0</v>
      </c>
      <c r="L152" s="125">
        <f>IF($E152=L$12,'4.1 Calc│Hist Act ($nom)'!$L152,0)</f>
        <v>0</v>
      </c>
      <c r="M152" s="125">
        <f t="shared" si="2"/>
        <v>66748.066521610395</v>
      </c>
      <c r="N152" s="2"/>
      <c r="O152" s="2"/>
      <c r="P152" s="2"/>
      <c r="Q152" s="2"/>
      <c r="R152" s="2"/>
    </row>
    <row r="153" spans="1:18">
      <c r="A153" s="34">
        <f>'2.0 Input│Historic Capex'!A153</f>
        <v>141</v>
      </c>
      <c r="B153" s="23" t="str">
        <f>'2.0 Input│Historic Capex'!B153</f>
        <v>APA Grid &amp; Mrkt Srvs SIB Capex</v>
      </c>
      <c r="C153" s="8" t="str">
        <f>'2.0 Input│Historic Capex'!C153</f>
        <v>Other</v>
      </c>
      <c r="D153" s="8" t="str">
        <f>'2.0 Input│Historic Capex'!D153</f>
        <v>Non-System</v>
      </c>
      <c r="E153" s="62" t="s">
        <v>248</v>
      </c>
      <c r="G153" s="125">
        <f>IF($E153="Incurred",'4.1 Calc│Hist Act ($nom)'!G153,IF($E153=G$12,'4.1 Calc│Hist Act ($nom)'!$L153,0))</f>
        <v>0</v>
      </c>
      <c r="H153" s="125">
        <f>IF($E153="Incurred",'4.1 Calc│Hist Act ($nom)'!H153,IF($E153=H$12,'4.1 Calc│Hist Act ($nom)'!$L153,0))</f>
        <v>0</v>
      </c>
      <c r="I153" s="125">
        <f>IF($E153="Incurred",'4.1 Calc│Hist Act ($nom)'!I153,IF($E153=I$12,'4.1 Calc│Hist Act ($nom)'!$L153,0))</f>
        <v>0</v>
      </c>
      <c r="J153" s="125">
        <f>IF($E153="Incurred",'4.1 Calc│Hist Act ($nom)'!J153,IF($E153=J$12,'4.1 Calc│Hist Act ($nom)'!$L153,0))</f>
        <v>458.34437409184051</v>
      </c>
      <c r="K153" s="125">
        <f>IF($E153="Incurred",'4.1 Calc│Hist Act ($nom)'!K153,IF($E153=K$12,'4.1 Calc│Hist Act ($nom)'!$L153,0))</f>
        <v>0</v>
      </c>
      <c r="L153" s="125">
        <f>IF($E153=L$12,'4.1 Calc│Hist Act ($nom)'!$L153,0)</f>
        <v>0</v>
      </c>
      <c r="M153" s="125">
        <f t="shared" si="2"/>
        <v>458.34437409184051</v>
      </c>
      <c r="N153" s="2"/>
      <c r="O153" s="2"/>
      <c r="P153" s="2"/>
      <c r="Q153" s="2"/>
      <c r="R153" s="2"/>
    </row>
    <row r="154" spans="1:18">
      <c r="A154" s="34">
        <f>'2.0 Input│Historic Capex'!A154</f>
        <v>142</v>
      </c>
      <c r="B154" s="23" t="str">
        <f>'2.0 Input│Historic Capex'!B154</f>
        <v>APA Grid Extend</v>
      </c>
      <c r="C154" s="8" t="str">
        <f>'2.0 Input│Historic Capex'!C154</f>
        <v>Other</v>
      </c>
      <c r="D154" s="8" t="str">
        <f>'2.0 Input│Historic Capex'!D154</f>
        <v>Non-System</v>
      </c>
      <c r="E154" s="62" t="s">
        <v>248</v>
      </c>
      <c r="G154" s="125">
        <f>IF($E154="Incurred",'4.1 Calc│Hist Act ($nom)'!G154,IF($E154=G$12,'4.1 Calc│Hist Act ($nom)'!$L154,0))</f>
        <v>0</v>
      </c>
      <c r="H154" s="125">
        <f>IF($E154="Incurred",'4.1 Calc│Hist Act ($nom)'!H154,IF($E154=H$12,'4.1 Calc│Hist Act ($nom)'!$L154,0))</f>
        <v>0</v>
      </c>
      <c r="I154" s="125">
        <f>IF($E154="Incurred",'4.1 Calc│Hist Act ($nom)'!I154,IF($E154=I$12,'4.1 Calc│Hist Act ($nom)'!$L154,0))</f>
        <v>0</v>
      </c>
      <c r="J154" s="125">
        <f>IF($E154="Incurred",'4.1 Calc│Hist Act ($nom)'!J154,IF($E154=J$12,'4.1 Calc│Hist Act ($nom)'!$L154,0))</f>
        <v>67569.954976391164</v>
      </c>
      <c r="K154" s="125">
        <f>IF($E154="Incurred",'4.1 Calc│Hist Act ($nom)'!K154,IF($E154=K$12,'4.1 Calc│Hist Act ($nom)'!$L154,0))</f>
        <v>0</v>
      </c>
      <c r="L154" s="125">
        <f>IF($E154=L$12,'4.1 Calc│Hist Act ($nom)'!$L154,0)</f>
        <v>0</v>
      </c>
      <c r="M154" s="125">
        <f t="shared" si="2"/>
        <v>67569.954976391164</v>
      </c>
      <c r="N154" s="2"/>
      <c r="O154" s="2"/>
      <c r="P154" s="2"/>
      <c r="Q154" s="2"/>
      <c r="R154" s="2"/>
    </row>
    <row r="155" spans="1:18">
      <c r="A155" s="34">
        <f>'2.0 Input│Historic Capex'!A155</f>
        <v>143</v>
      </c>
      <c r="B155" s="23" t="str">
        <f>'2.0 Input│Historic Capex'!B155</f>
        <v>APA Grid Services Initiatives</v>
      </c>
      <c r="C155" s="8" t="str">
        <f>'2.0 Input│Historic Capex'!C155</f>
        <v>Other</v>
      </c>
      <c r="D155" s="8" t="str">
        <f>'2.0 Input│Historic Capex'!D155</f>
        <v>Non-System</v>
      </c>
      <c r="E155" s="62" t="s">
        <v>248</v>
      </c>
      <c r="G155" s="125">
        <f>IF($E155="Incurred",'4.1 Calc│Hist Act ($nom)'!G155,IF($E155=G$12,'4.1 Calc│Hist Act ($nom)'!$L155,0))</f>
        <v>0</v>
      </c>
      <c r="H155" s="125">
        <f>IF($E155="Incurred",'4.1 Calc│Hist Act ($nom)'!H155,IF($E155=H$12,'4.1 Calc│Hist Act ($nom)'!$L155,0))</f>
        <v>0</v>
      </c>
      <c r="I155" s="125">
        <f>IF($E155="Incurred",'4.1 Calc│Hist Act ($nom)'!I155,IF($E155=I$12,'4.1 Calc│Hist Act ($nom)'!$L155,0))</f>
        <v>0</v>
      </c>
      <c r="J155" s="125">
        <f>IF($E155="Incurred",'4.1 Calc│Hist Act ($nom)'!J155,IF($E155=J$12,'4.1 Calc│Hist Act ($nom)'!$L155,0))</f>
        <v>111589.81948692139</v>
      </c>
      <c r="K155" s="125">
        <f>IF($E155="Incurred",'4.1 Calc│Hist Act ($nom)'!K155,IF($E155=K$12,'4.1 Calc│Hist Act ($nom)'!$L155,0))</f>
        <v>0</v>
      </c>
      <c r="L155" s="125">
        <f>IF($E155=L$12,'4.1 Calc│Hist Act ($nom)'!$L155,0)</f>
        <v>0</v>
      </c>
      <c r="M155" s="125">
        <f t="shared" si="2"/>
        <v>111589.81948692139</v>
      </c>
      <c r="N155" s="2"/>
      <c r="O155" s="2"/>
      <c r="P155" s="2"/>
      <c r="Q155" s="2"/>
      <c r="R155" s="2"/>
    </row>
    <row r="156" spans="1:18">
      <c r="A156" s="34">
        <f>'2.0 Input│Historic Capex'!A156</f>
        <v>144</v>
      </c>
      <c r="B156" s="23" t="str">
        <f>'2.0 Input│Historic Capex'!B156</f>
        <v>CORP SIB16 DANDENONG REFURB</v>
      </c>
      <c r="C156" s="8" t="str">
        <f>'2.0 Input│Historic Capex'!C156</f>
        <v>Other</v>
      </c>
      <c r="D156" s="8" t="str">
        <f>'2.0 Input│Historic Capex'!D156</f>
        <v>Non-System</v>
      </c>
      <c r="E156" s="62" t="s">
        <v>248</v>
      </c>
      <c r="G156" s="125">
        <f>IF($E156="Incurred",'4.1 Calc│Hist Act ($nom)'!G156,IF($E156=G$12,'4.1 Calc│Hist Act ($nom)'!$L156,0))</f>
        <v>0</v>
      </c>
      <c r="H156" s="125">
        <f>IF($E156="Incurred",'4.1 Calc│Hist Act ($nom)'!H156,IF($E156=H$12,'4.1 Calc│Hist Act ($nom)'!$L156,0))</f>
        <v>0</v>
      </c>
      <c r="I156" s="125">
        <f>IF($E156="Incurred",'4.1 Calc│Hist Act ($nom)'!I156,IF($E156=I$12,'4.1 Calc│Hist Act ($nom)'!$L156,0))</f>
        <v>303211.38191</v>
      </c>
      <c r="J156" s="125">
        <f>IF($E156="Incurred",'4.1 Calc│Hist Act ($nom)'!J156,IF($E156=J$12,'4.1 Calc│Hist Act ($nom)'!$L156,0))</f>
        <v>3462.8799999999997</v>
      </c>
      <c r="K156" s="125">
        <f>IF($E156="Incurred",'4.1 Calc│Hist Act ($nom)'!K156,IF($E156=K$12,'4.1 Calc│Hist Act ($nom)'!$L156,0))</f>
        <v>0</v>
      </c>
      <c r="L156" s="125">
        <f>IF($E156=L$12,'4.1 Calc│Hist Act ($nom)'!$L156,0)</f>
        <v>0</v>
      </c>
      <c r="M156" s="125">
        <f t="shared" si="2"/>
        <v>306674.26191</v>
      </c>
      <c r="N156" s="2"/>
      <c r="O156" s="2"/>
      <c r="P156" s="2"/>
      <c r="Q156" s="2"/>
      <c r="R156" s="2"/>
    </row>
    <row r="157" spans="1:18">
      <c r="A157" s="34">
        <f>'2.0 Input│Historic Capex'!A157</f>
        <v>145</v>
      </c>
      <c r="B157" s="23" t="str">
        <f>'2.0 Input│Historic Capex'!B157</f>
        <v>Data Centre</v>
      </c>
      <c r="C157" s="8" t="str">
        <f>'2.0 Input│Historic Capex'!C157</f>
        <v>Other</v>
      </c>
      <c r="D157" s="8" t="str">
        <f>'2.0 Input│Historic Capex'!D157</f>
        <v>Non-System</v>
      </c>
      <c r="G157" s="125">
        <f>IF($E157="Incurred",'4.1 Calc│Hist Act ($nom)'!G157,IF($E157=G$12,'4.1 Calc│Hist Act ($nom)'!$L157,0))</f>
        <v>0</v>
      </c>
      <c r="H157" s="125">
        <v>961195.25329708867</v>
      </c>
      <c r="I157" s="125">
        <v>79250.174489848083</v>
      </c>
      <c r="J157" s="125">
        <f>IF($E157="Incurred",'4.1 Calc│Hist Act ($nom)'!J157,IF($E157=J$12,'4.1 Calc│Hist Act ($nom)'!$L157,0))</f>
        <v>0</v>
      </c>
      <c r="K157" s="125">
        <f>IF($E157="Incurred",'4.1 Calc│Hist Act ($nom)'!K157,IF($E157=K$12,'4.1 Calc│Hist Act ($nom)'!$L157,0))</f>
        <v>0</v>
      </c>
      <c r="L157" s="125">
        <f>IF($E157=L$12,'4.1 Calc│Hist Act ($nom)'!$L157,0)</f>
        <v>0</v>
      </c>
      <c r="M157" s="125">
        <f t="shared" si="2"/>
        <v>1040445.4277869368</v>
      </c>
      <c r="N157" s="2"/>
      <c r="O157" s="2"/>
      <c r="P157" s="2"/>
      <c r="Q157" s="2"/>
      <c r="R157" s="2"/>
    </row>
    <row r="158" spans="1:18">
      <c r="A158" s="34">
        <f>'2.0 Input│Historic Capex'!A158</f>
        <v>146</v>
      </c>
      <c r="B158" s="23" t="str">
        <f>'2.0 Input│Historic Capex'!B158</f>
        <v>Enterprise Asset Management</v>
      </c>
      <c r="C158" s="8" t="str">
        <f>'2.0 Input│Historic Capex'!C158</f>
        <v>Other</v>
      </c>
      <c r="D158" s="8" t="str">
        <f>'2.0 Input│Historic Capex'!D158</f>
        <v>Non-System</v>
      </c>
      <c r="G158" s="125">
        <f>IF($E158="Incurred",'4.1 Calc│Hist Act ($nom)'!G158,IF($E158=G$12,'4.1 Calc│Hist Act ($nom)'!$L158,0))</f>
        <v>0</v>
      </c>
      <c r="H158" s="125">
        <f>IF($E158="Incurred",'4.1 Calc│Hist Act ($nom)'!H158,IF($E158=H$12,'4.1 Calc│Hist Act ($nom)'!$L158,0))</f>
        <v>0</v>
      </c>
      <c r="I158" s="125">
        <v>5357652.842937706</v>
      </c>
      <c r="J158" s="125">
        <v>1771.8758814397704</v>
      </c>
      <c r="K158" s="125">
        <f>IF($E158="Incurred",'4.1 Calc│Hist Act ($nom)'!K158,IF($E158=K$12,'4.1 Calc│Hist Act ($nom)'!$L158,0))</f>
        <v>0</v>
      </c>
      <c r="L158" s="125">
        <f>IF($E158=L$12,'4.1 Calc│Hist Act ($nom)'!$L158,0)</f>
        <v>0</v>
      </c>
      <c r="M158" s="125">
        <f t="shared" si="2"/>
        <v>5359424.718819146</v>
      </c>
      <c r="N158" s="2"/>
      <c r="O158" s="2"/>
      <c r="P158" s="2"/>
      <c r="Q158" s="2"/>
      <c r="R158" s="2"/>
    </row>
    <row r="159" spans="1:18">
      <c r="A159" s="34">
        <f>'2.0 Input│Historic Capex'!A159</f>
        <v>147</v>
      </c>
      <c r="B159" s="23" t="str">
        <f>'2.0 Input│Historic Capex'!B159</f>
        <v>Enterprise Content Management</v>
      </c>
      <c r="C159" s="8" t="str">
        <f>'2.0 Input│Historic Capex'!C159</f>
        <v>Other</v>
      </c>
      <c r="D159" s="8" t="str">
        <f>'2.0 Input│Historic Capex'!D159</f>
        <v>Non-System</v>
      </c>
      <c r="G159" s="125">
        <v>0</v>
      </c>
      <c r="H159" s="125">
        <v>0</v>
      </c>
      <c r="I159" s="125">
        <v>0</v>
      </c>
      <c r="J159" s="125">
        <v>430679.59730744525</v>
      </c>
      <c r="K159" s="125">
        <v>512309</v>
      </c>
      <c r="L159" s="125">
        <f>IF($E159=L$12,'4.1 Calc│Hist Act ($nom)'!$L159,0)</f>
        <v>0</v>
      </c>
      <c r="M159" s="125">
        <f t="shared" si="2"/>
        <v>942988.59730744525</v>
      </c>
      <c r="N159" s="2"/>
      <c r="O159" s="2"/>
      <c r="P159" s="2"/>
      <c r="Q159" s="2"/>
      <c r="R159" s="2"/>
    </row>
    <row r="160" spans="1:18">
      <c r="A160" s="34">
        <f>'2.0 Input│Historic Capex'!A160</f>
        <v>148</v>
      </c>
      <c r="B160" s="23" t="str">
        <f>'2.0 Input│Historic Capex'!B160</f>
        <v>EAM Bus Support &amp; Governance</v>
      </c>
      <c r="C160" s="8" t="str">
        <f>'2.0 Input│Historic Capex'!C160</f>
        <v>Other</v>
      </c>
      <c r="D160" s="8" t="str">
        <f>'2.0 Input│Historic Capex'!D160</f>
        <v>Non-System</v>
      </c>
      <c r="E160" s="62" t="s">
        <v>248</v>
      </c>
      <c r="G160" s="125">
        <f>IF($E160="Incurred",'4.1 Calc│Hist Act ($nom)'!G160,IF($E160=G$12,'4.1 Calc│Hist Act ($nom)'!$L160,0))</f>
        <v>0</v>
      </c>
      <c r="H160" s="125">
        <f>IF($E160="Incurred",'4.1 Calc│Hist Act ($nom)'!H160,IF($E160=H$12,'4.1 Calc│Hist Act ($nom)'!$L160,0))</f>
        <v>0</v>
      </c>
      <c r="I160" s="125">
        <f>IF($E160="Incurred",'4.1 Calc│Hist Act ($nom)'!I160,IF($E160=I$12,'4.1 Calc│Hist Act ($nom)'!$L160,0))</f>
        <v>0</v>
      </c>
      <c r="J160" s="125">
        <f>IF($E160="Incurred",'4.1 Calc│Hist Act ($nom)'!J160,IF($E160=J$12,'4.1 Calc│Hist Act ($nom)'!$L160,0))</f>
        <v>42640.345464593382</v>
      </c>
      <c r="K160" s="125">
        <f>IF($E160="Incurred",'4.1 Calc│Hist Act ($nom)'!K160,IF($E160=K$12,'4.1 Calc│Hist Act ($nom)'!$L160,0))</f>
        <v>0</v>
      </c>
      <c r="L160" s="125">
        <f>IF($E160=L$12,'4.1 Calc│Hist Act ($nom)'!$L160,0)</f>
        <v>0</v>
      </c>
      <c r="M160" s="125">
        <f t="shared" si="2"/>
        <v>42640.345464593382</v>
      </c>
      <c r="N160" s="2"/>
      <c r="O160" s="2"/>
      <c r="P160" s="2"/>
      <c r="Q160" s="2"/>
      <c r="R160" s="2"/>
    </row>
    <row r="161" spans="1:18">
      <c r="A161" s="34">
        <f>'2.0 Input│Historic Capex'!A161</f>
        <v>149</v>
      </c>
      <c r="B161" s="23" t="str">
        <f>'2.0 Input│Historic Capex'!B161</f>
        <v>EAM TRANSMISSION ESTAB WORK</v>
      </c>
      <c r="C161" s="8" t="str">
        <f>'2.0 Input│Historic Capex'!C161</f>
        <v>Other</v>
      </c>
      <c r="D161" s="8" t="str">
        <f>'2.0 Input│Historic Capex'!D161</f>
        <v>Non-System</v>
      </c>
      <c r="E161" s="62" t="s">
        <v>248</v>
      </c>
      <c r="G161" s="125">
        <f>IF($E161="Incurred",'4.1 Calc│Hist Act ($nom)'!G161,IF($E161=G$12,'4.1 Calc│Hist Act ($nom)'!$L161,0))</f>
        <v>0</v>
      </c>
      <c r="H161" s="125">
        <f>IF($E161="Incurred",'4.1 Calc│Hist Act ($nom)'!H161,IF($E161=H$12,'4.1 Calc│Hist Act ($nom)'!$L161,0))</f>
        <v>0</v>
      </c>
      <c r="I161" s="125">
        <f>IF($E161="Incurred",'4.1 Calc│Hist Act ($nom)'!I161,IF($E161=I$12,'4.1 Calc│Hist Act ($nom)'!$L161,0))</f>
        <v>0</v>
      </c>
      <c r="J161" s="125">
        <f>IF($E161="Incurred",'4.1 Calc│Hist Act ($nom)'!J161,IF($E161=J$12,'4.1 Calc│Hist Act ($nom)'!$L161,0))</f>
        <v>160167.17376535895</v>
      </c>
      <c r="K161" s="125">
        <f>IF($E161="Incurred",'4.1 Calc│Hist Act ($nom)'!K161,IF($E161=K$12,'4.1 Calc│Hist Act ($nom)'!$L161,0))</f>
        <v>0</v>
      </c>
      <c r="L161" s="125">
        <f>IF($E161=L$12,'4.1 Calc│Hist Act ($nom)'!$L161,0)</f>
        <v>0</v>
      </c>
      <c r="M161" s="125">
        <f t="shared" si="2"/>
        <v>160167.17376535895</v>
      </c>
      <c r="N161" s="2"/>
      <c r="O161" s="2"/>
      <c r="P161" s="2"/>
      <c r="Q161" s="2"/>
      <c r="R161" s="2"/>
    </row>
    <row r="162" spans="1:18">
      <c r="A162" s="34">
        <f>'2.0 Input│Historic Capex'!A162</f>
        <v>150</v>
      </c>
      <c r="B162" s="23" t="str">
        <f>'2.0 Input│Historic Capex'!B162</f>
        <v>Oracle Integration with EAM</v>
      </c>
      <c r="C162" s="8" t="str">
        <f>'2.0 Input│Historic Capex'!C162</f>
        <v>Other</v>
      </c>
      <c r="D162" s="8" t="str">
        <f>'2.0 Input│Historic Capex'!D162</f>
        <v>Non-System</v>
      </c>
      <c r="E162" s="62" t="s">
        <v>248</v>
      </c>
      <c r="G162" s="125">
        <f>IF($E162="Incurred",'4.1 Calc│Hist Act ($nom)'!G162,IF($E162=G$12,'4.1 Calc│Hist Act ($nom)'!$L162,0))</f>
        <v>0</v>
      </c>
      <c r="H162" s="125">
        <f>IF($E162="Incurred",'4.1 Calc│Hist Act ($nom)'!H162,IF($E162=H$12,'4.1 Calc│Hist Act ($nom)'!$L162,0))</f>
        <v>0</v>
      </c>
      <c r="I162" s="125">
        <f>IF($E162="Incurred",'4.1 Calc│Hist Act ($nom)'!I162,IF($E162=I$12,'4.1 Calc│Hist Act ($nom)'!$L162,0))</f>
        <v>0</v>
      </c>
      <c r="J162" s="125">
        <f>IF($E162="Incurred",'4.1 Calc│Hist Act ($nom)'!J162,IF($E162=J$12,'4.1 Calc│Hist Act ($nom)'!$L162,0))</f>
        <v>10956.523552395736</v>
      </c>
      <c r="K162" s="125">
        <f>IF($E162="Incurred",'4.1 Calc│Hist Act ($nom)'!K162,IF($E162=K$12,'4.1 Calc│Hist Act ($nom)'!$L162,0))</f>
        <v>0</v>
      </c>
      <c r="L162" s="125">
        <f>IF($E162=L$12,'4.1 Calc│Hist Act ($nom)'!$L162,0)</f>
        <v>0</v>
      </c>
      <c r="M162" s="125">
        <f t="shared" si="2"/>
        <v>10956.523552395736</v>
      </c>
      <c r="N162" s="2"/>
      <c r="O162" s="2"/>
      <c r="P162" s="2"/>
      <c r="Q162" s="2"/>
      <c r="R162" s="2"/>
    </row>
    <row r="163" spans="1:18">
      <c r="A163" s="34">
        <f>'2.0 Input│Historic Capex'!A163</f>
        <v>151</v>
      </c>
      <c r="B163" s="23" t="str">
        <f>'2.0 Input│Historic Capex'!B163</f>
        <v>EAM Business Support-Reports</v>
      </c>
      <c r="C163" s="8" t="str">
        <f>'2.0 Input│Historic Capex'!C163</f>
        <v>Other</v>
      </c>
      <c r="D163" s="8" t="str">
        <f>'2.0 Input│Historic Capex'!D163</f>
        <v>Non-System</v>
      </c>
      <c r="E163" s="62" t="s">
        <v>248</v>
      </c>
      <c r="G163" s="125">
        <f>IF($E163="Incurred",'4.1 Calc│Hist Act ($nom)'!G163,IF($E163=G$12,'4.1 Calc│Hist Act ($nom)'!$L163,0))</f>
        <v>0</v>
      </c>
      <c r="H163" s="125">
        <f>IF($E163="Incurred",'4.1 Calc│Hist Act ($nom)'!H163,IF($E163=H$12,'4.1 Calc│Hist Act ($nom)'!$L163,0))</f>
        <v>0</v>
      </c>
      <c r="I163" s="125">
        <f>IF($E163="Incurred",'4.1 Calc│Hist Act ($nom)'!I163,IF($E163=I$12,'4.1 Calc│Hist Act ($nom)'!$L163,0))</f>
        <v>0</v>
      </c>
      <c r="J163" s="125">
        <f>IF($E163="Incurred",'4.1 Calc│Hist Act ($nom)'!J163,IF($E163=J$12,'4.1 Calc│Hist Act ($nom)'!$L163,0))</f>
        <v>3457.1067450647274</v>
      </c>
      <c r="K163" s="125">
        <f>IF($E163="Incurred",'4.1 Calc│Hist Act ($nom)'!K163,IF($E163=K$12,'4.1 Calc│Hist Act ($nom)'!$L163,0))</f>
        <v>0</v>
      </c>
      <c r="L163" s="125">
        <f>IF($E163=L$12,'4.1 Calc│Hist Act ($nom)'!$L163,0)</f>
        <v>0</v>
      </c>
      <c r="M163" s="125">
        <f t="shared" si="2"/>
        <v>3457.1067450647274</v>
      </c>
      <c r="N163" s="2"/>
      <c r="O163" s="2"/>
      <c r="P163" s="2"/>
      <c r="Q163" s="2"/>
      <c r="R163" s="2"/>
    </row>
    <row r="164" spans="1:18">
      <c r="A164" s="34">
        <f>'2.0 Input│Historic Capex'!A164</f>
        <v>152</v>
      </c>
      <c r="B164" s="23" t="str">
        <f>'2.0 Input│Historic Capex'!B164</f>
        <v>EC Upgrade</v>
      </c>
      <c r="C164" s="8" t="str">
        <f>'2.0 Input│Historic Capex'!C164</f>
        <v>Other</v>
      </c>
      <c r="D164" s="8" t="str">
        <f>'2.0 Input│Historic Capex'!D164</f>
        <v>Non-System</v>
      </c>
      <c r="E164" s="62" t="s">
        <v>248</v>
      </c>
      <c r="G164" s="125">
        <f>IF($E164="Incurred",'4.1 Calc│Hist Act ($nom)'!G164,IF($E164=G$12,'4.1 Calc│Hist Act ($nom)'!$L164,0))</f>
        <v>0</v>
      </c>
      <c r="H164" s="125">
        <f>IF($E164="Incurred",'4.1 Calc│Hist Act ($nom)'!H164,IF($E164=H$12,'4.1 Calc│Hist Act ($nom)'!$L164,0))</f>
        <v>0</v>
      </c>
      <c r="I164" s="125">
        <f>IF($E164="Incurred",'4.1 Calc│Hist Act ($nom)'!I164,IF($E164=I$12,'4.1 Calc│Hist Act ($nom)'!$L164,0))</f>
        <v>0</v>
      </c>
      <c r="J164" s="125">
        <f>IF($E164="Incurred",'4.1 Calc│Hist Act ($nom)'!J164,IF($E164=J$12,'4.1 Calc│Hist Act ($nom)'!$L164,0))</f>
        <v>185722.39660841541</v>
      </c>
      <c r="K164" s="125">
        <f>IF($E164="Incurred",'4.1 Calc│Hist Act ($nom)'!K164,IF($E164=K$12,'4.1 Calc│Hist Act ($nom)'!$L164,0))</f>
        <v>0</v>
      </c>
      <c r="L164" s="125">
        <f>IF($E164=L$12,'4.1 Calc│Hist Act ($nom)'!$L164,0)</f>
        <v>0</v>
      </c>
      <c r="M164" s="125">
        <f t="shared" si="2"/>
        <v>185722.39660841541</v>
      </c>
      <c r="N164" s="2"/>
      <c r="O164" s="2"/>
      <c r="P164" s="2"/>
      <c r="Q164" s="2"/>
      <c r="R164" s="2"/>
    </row>
    <row r="165" spans="1:18">
      <c r="A165" s="34">
        <f>'2.0 Input│Historic Capex'!A165</f>
        <v>153</v>
      </c>
      <c r="B165" s="23" t="str">
        <f>'2.0 Input│Historic Capex'!B165</f>
        <v>Finance Systems</v>
      </c>
      <c r="C165" s="8" t="str">
        <f>'2.0 Input│Historic Capex'!C165</f>
        <v>Other</v>
      </c>
      <c r="D165" s="8" t="str">
        <f>'2.0 Input│Historic Capex'!D165</f>
        <v>Non-System</v>
      </c>
      <c r="E165" s="62" t="s">
        <v>248</v>
      </c>
      <c r="G165" s="125">
        <f>IF($E165="Incurred",'4.1 Calc│Hist Act ($nom)'!G165,IF($E165=G$12,'4.1 Calc│Hist Act ($nom)'!$L165,0))</f>
        <v>1751.8135323517856</v>
      </c>
      <c r="H165" s="125">
        <f>IF($E165="Incurred",'4.1 Calc│Hist Act ($nom)'!H165,IF($E165=H$12,'4.1 Calc│Hist Act ($nom)'!$L165,0))</f>
        <v>0</v>
      </c>
      <c r="I165" s="125">
        <f>IF($E165="Incurred",'4.1 Calc│Hist Act ($nom)'!I165,IF($E165=I$12,'4.1 Calc│Hist Act ($nom)'!$L165,0))</f>
        <v>0</v>
      </c>
      <c r="J165" s="125">
        <f>IF($E165="Incurred",'4.1 Calc│Hist Act ($nom)'!J165,IF($E165=J$12,'4.1 Calc│Hist Act ($nom)'!$L165,0))</f>
        <v>0</v>
      </c>
      <c r="K165" s="125">
        <f>IF($E165="Incurred",'4.1 Calc│Hist Act ($nom)'!K165,IF($E165=K$12,'4.1 Calc│Hist Act ($nom)'!$L165,0))</f>
        <v>0</v>
      </c>
      <c r="L165" s="125">
        <f>IF($E165=L$12,'4.1 Calc│Hist Act ($nom)'!$L165,0)</f>
        <v>0</v>
      </c>
      <c r="M165" s="125">
        <f t="shared" si="2"/>
        <v>1751.8135323517856</v>
      </c>
      <c r="N165" s="2"/>
      <c r="O165" s="2"/>
      <c r="P165" s="2"/>
      <c r="Q165" s="2"/>
      <c r="R165" s="2"/>
    </row>
    <row r="166" spans="1:18">
      <c r="A166" s="34">
        <f>'2.0 Input│Historic Capex'!A166</f>
        <v>154</v>
      </c>
      <c r="B166" s="23" t="str">
        <f>'2.0 Input│Historic Capex'!B166</f>
        <v>Mobile phone CAPEX purchases</v>
      </c>
      <c r="C166" s="8" t="str">
        <f>'2.0 Input│Historic Capex'!C166</f>
        <v>Other</v>
      </c>
      <c r="D166" s="8" t="str">
        <f>'2.0 Input│Historic Capex'!D166</f>
        <v>Non-System</v>
      </c>
      <c r="E166" s="62" t="s">
        <v>248</v>
      </c>
      <c r="G166" s="125">
        <f>IF($E166="Incurred",'4.1 Calc│Hist Act ($nom)'!G166,IF($E166=G$12,'4.1 Calc│Hist Act ($nom)'!$L166,0))</f>
        <v>0</v>
      </c>
      <c r="H166" s="125">
        <f>IF($E166="Incurred",'4.1 Calc│Hist Act ($nom)'!H166,IF($E166=H$12,'4.1 Calc│Hist Act ($nom)'!$L166,0))</f>
        <v>22811.977256227234</v>
      </c>
      <c r="I166" s="125">
        <f>IF($E166="Incurred",'4.1 Calc│Hist Act ($nom)'!I166,IF($E166=I$12,'4.1 Calc│Hist Act ($nom)'!$L166,0))</f>
        <v>27279.57947559754</v>
      </c>
      <c r="J166" s="125">
        <f>IF($E166="Incurred",'4.1 Calc│Hist Act ($nom)'!J166,IF($E166=J$12,'4.1 Calc│Hist Act ($nom)'!$L166,0))</f>
        <v>28375.380858363464</v>
      </c>
      <c r="K166" s="125">
        <f>IF($E166="Incurred",'4.1 Calc│Hist Act ($nom)'!K166,IF($E166=K$12,'4.1 Calc│Hist Act ($nom)'!$L166,0))</f>
        <v>0</v>
      </c>
      <c r="L166" s="125">
        <f>IF($E166=L$12,'4.1 Calc│Hist Act ($nom)'!$L166,0)</f>
        <v>0</v>
      </c>
      <c r="M166" s="125">
        <f t="shared" si="2"/>
        <v>78466.937590188245</v>
      </c>
      <c r="N166" s="2"/>
      <c r="O166" s="2"/>
      <c r="P166" s="2"/>
      <c r="Q166" s="2"/>
      <c r="R166" s="2"/>
    </row>
    <row r="167" spans="1:18">
      <c r="A167" s="34">
        <f>'2.0 Input│Historic Capex'!A167</f>
        <v>155</v>
      </c>
      <c r="B167" s="23" t="str">
        <f>'2.0 Input│Historic Capex'!B167</f>
        <v>PPOM Phase 2</v>
      </c>
      <c r="C167" s="8" t="str">
        <f>'2.0 Input│Historic Capex'!C167</f>
        <v>Other</v>
      </c>
      <c r="D167" s="8" t="str">
        <f>'2.0 Input│Historic Capex'!D167</f>
        <v>Non-System</v>
      </c>
      <c r="E167" s="62" t="s">
        <v>248</v>
      </c>
      <c r="G167" s="125">
        <f>IF($E167="Incurred",'4.1 Calc│Hist Act ($nom)'!G167,IF($E167=G$12,'4.1 Calc│Hist Act ($nom)'!$L167,0))</f>
        <v>5453.1937780163908</v>
      </c>
      <c r="H167" s="125">
        <f>IF($E167="Incurred",'4.1 Calc│Hist Act ($nom)'!H167,IF($E167=H$12,'4.1 Calc│Hist Act ($nom)'!$L167,0))</f>
        <v>0</v>
      </c>
      <c r="I167" s="125">
        <f>IF($E167="Incurred",'4.1 Calc│Hist Act ($nom)'!I167,IF($E167=I$12,'4.1 Calc│Hist Act ($nom)'!$L167,0))</f>
        <v>0</v>
      </c>
      <c r="J167" s="125">
        <f>IF($E167="Incurred",'4.1 Calc│Hist Act ($nom)'!J167,IF($E167=J$12,'4.1 Calc│Hist Act ($nom)'!$L167,0))</f>
        <v>0</v>
      </c>
      <c r="K167" s="125">
        <f>IF($E167="Incurred",'4.1 Calc│Hist Act ($nom)'!K167,IF($E167=K$12,'4.1 Calc│Hist Act ($nom)'!$L167,0))</f>
        <v>0</v>
      </c>
      <c r="L167" s="125">
        <f>IF($E167=L$12,'4.1 Calc│Hist Act ($nom)'!$L167,0)</f>
        <v>0</v>
      </c>
      <c r="M167" s="125">
        <f t="shared" si="2"/>
        <v>5453.1937780163908</v>
      </c>
      <c r="N167" s="2"/>
      <c r="O167" s="2"/>
      <c r="P167" s="2"/>
      <c r="Q167" s="2"/>
      <c r="R167" s="2"/>
    </row>
    <row r="168" spans="1:18">
      <c r="A168" s="34">
        <f>'2.0 Input│Historic Capex'!A168</f>
        <v>156</v>
      </c>
      <c r="B168" s="23" t="str">
        <f>'2.0 Input│Historic Capex'!B168</f>
        <v>Project Server Status Report</v>
      </c>
      <c r="C168" s="8" t="str">
        <f>'2.0 Input│Historic Capex'!C168</f>
        <v>Other</v>
      </c>
      <c r="D168" s="8" t="str">
        <f>'2.0 Input│Historic Capex'!D168</f>
        <v>Non-System</v>
      </c>
      <c r="E168" s="62" t="s">
        <v>248</v>
      </c>
      <c r="G168" s="125">
        <f>IF($E168="Incurred",'4.1 Calc│Hist Act ($nom)'!G168,IF($E168=G$12,'4.1 Calc│Hist Act ($nom)'!$L168,0))</f>
        <v>7605.640606611456</v>
      </c>
      <c r="H168" s="125">
        <f>IF($E168="Incurred",'4.1 Calc│Hist Act ($nom)'!H168,IF($E168=H$12,'4.1 Calc│Hist Act ($nom)'!$L168,0))</f>
        <v>4061.9410956166503</v>
      </c>
      <c r="I168" s="125">
        <f>IF($E168="Incurred",'4.1 Calc│Hist Act ($nom)'!I168,IF($E168=I$12,'4.1 Calc│Hist Act ($nom)'!$L168,0))</f>
        <v>0</v>
      </c>
      <c r="J168" s="125">
        <f>IF($E168="Incurred",'4.1 Calc│Hist Act ($nom)'!J168,IF($E168=J$12,'4.1 Calc│Hist Act ($nom)'!$L168,0))</f>
        <v>0</v>
      </c>
      <c r="K168" s="125">
        <f>IF($E168="Incurred",'4.1 Calc│Hist Act ($nom)'!K168,IF($E168=K$12,'4.1 Calc│Hist Act ($nom)'!$L168,0))</f>
        <v>0</v>
      </c>
      <c r="L168" s="125">
        <f>IF($E168=L$12,'4.1 Calc│Hist Act ($nom)'!$L168,0)</f>
        <v>0</v>
      </c>
      <c r="M168" s="125">
        <f t="shared" si="2"/>
        <v>11667.581702228106</v>
      </c>
      <c r="N168" s="2"/>
      <c r="O168" s="2"/>
      <c r="P168" s="2"/>
      <c r="Q168" s="2"/>
      <c r="R168" s="2"/>
    </row>
    <row r="169" spans="1:18">
      <c r="A169" s="34">
        <f>'2.0 Input│Historic Capex'!A169</f>
        <v>157</v>
      </c>
      <c r="B169" s="23" t="str">
        <f>'2.0 Input│Historic Capex'!B169</f>
        <v>BI reporting</v>
      </c>
      <c r="C169" s="8" t="str">
        <f>'2.0 Input│Historic Capex'!C169</f>
        <v>Other</v>
      </c>
      <c r="D169" s="8" t="str">
        <f>'2.0 Input│Historic Capex'!D169</f>
        <v>Non-System</v>
      </c>
      <c r="E169" s="62" t="s">
        <v>248</v>
      </c>
      <c r="G169" s="125">
        <f>IF($E169="Incurred",'4.1 Calc│Hist Act ($nom)'!G169,IF($E169=G$12,'4.1 Calc│Hist Act ($nom)'!$L169,0))</f>
        <v>33318.381439835313</v>
      </c>
      <c r="H169" s="125">
        <f>IF($E169="Incurred",'4.1 Calc│Hist Act ($nom)'!H169,IF($E169=H$12,'4.1 Calc│Hist Act ($nom)'!$L169,0))</f>
        <v>2571.9178980898232</v>
      </c>
      <c r="I169" s="125">
        <f>IF($E169="Incurred",'4.1 Calc│Hist Act ($nom)'!I169,IF($E169=I$12,'4.1 Calc│Hist Act ($nom)'!$L169,0))</f>
        <v>0</v>
      </c>
      <c r="J169" s="125">
        <f>IF($E169="Incurred",'4.1 Calc│Hist Act ($nom)'!J169,IF($E169=J$12,'4.1 Calc│Hist Act ($nom)'!$L169,0))</f>
        <v>0</v>
      </c>
      <c r="K169" s="125">
        <f>IF($E169="Incurred",'4.1 Calc│Hist Act ($nom)'!K169,IF($E169=K$12,'4.1 Calc│Hist Act ($nom)'!$L169,0))</f>
        <v>0</v>
      </c>
      <c r="L169" s="125">
        <f>IF($E169=L$12,'4.1 Calc│Hist Act ($nom)'!$L169,0)</f>
        <v>0</v>
      </c>
      <c r="M169" s="125">
        <f t="shared" si="2"/>
        <v>35890.299337925135</v>
      </c>
      <c r="N169" s="2"/>
      <c r="O169" s="2"/>
      <c r="P169" s="2"/>
      <c r="Q169" s="2"/>
      <c r="R169" s="2"/>
    </row>
    <row r="170" spans="1:18">
      <c r="A170" s="34">
        <f>'2.0 Input│Historic Capex'!A170</f>
        <v>158</v>
      </c>
      <c r="B170" s="23" t="str">
        <f>'2.0 Input│Historic Capex'!B170</f>
        <v>PPOM Snapshot Engine</v>
      </c>
      <c r="C170" s="8" t="str">
        <f>'2.0 Input│Historic Capex'!C170</f>
        <v>Other</v>
      </c>
      <c r="D170" s="8" t="str">
        <f>'2.0 Input│Historic Capex'!D170</f>
        <v>Non-System</v>
      </c>
      <c r="E170" s="62" t="s">
        <v>248</v>
      </c>
      <c r="G170" s="125">
        <f>IF($E170="Incurred",'4.1 Calc│Hist Act ($nom)'!G170,IF($E170=G$12,'4.1 Calc│Hist Act ($nom)'!$L170,0))</f>
        <v>9285.9184238807466</v>
      </c>
      <c r="H170" s="125">
        <f>IF($E170="Incurred",'4.1 Calc│Hist Act ($nom)'!H170,IF($E170=H$12,'4.1 Calc│Hist Act ($nom)'!$L170,0))</f>
        <v>12608.936474957311</v>
      </c>
      <c r="I170" s="125">
        <f>IF($E170="Incurred",'4.1 Calc│Hist Act ($nom)'!I170,IF($E170=I$12,'4.1 Calc│Hist Act ($nom)'!$L170,0))</f>
        <v>0</v>
      </c>
      <c r="J170" s="125">
        <f>IF($E170="Incurred",'4.1 Calc│Hist Act ($nom)'!J170,IF($E170=J$12,'4.1 Calc│Hist Act ($nom)'!$L170,0))</f>
        <v>0</v>
      </c>
      <c r="K170" s="125">
        <f>IF($E170="Incurred",'4.1 Calc│Hist Act ($nom)'!K170,IF($E170=K$12,'4.1 Calc│Hist Act ($nom)'!$L170,0))</f>
        <v>0</v>
      </c>
      <c r="L170" s="125">
        <f>IF($E170=L$12,'4.1 Calc│Hist Act ($nom)'!$L170,0)</f>
        <v>0</v>
      </c>
      <c r="M170" s="125">
        <f t="shared" si="2"/>
        <v>21894.854898838057</v>
      </c>
      <c r="N170" s="2"/>
      <c r="O170" s="2"/>
      <c r="P170" s="2"/>
      <c r="Q170" s="2"/>
      <c r="R170" s="2"/>
    </row>
    <row r="171" spans="1:18">
      <c r="A171" s="34">
        <f>'2.0 Input│Historic Capex'!A171</f>
        <v>159</v>
      </c>
      <c r="B171" s="23" t="str">
        <f>'2.0 Input│Historic Capex'!B171</f>
        <v>APA Grid Ph.2</v>
      </c>
      <c r="C171" s="8" t="str">
        <f>'2.0 Input│Historic Capex'!C171</f>
        <v>Other</v>
      </c>
      <c r="D171" s="8" t="str">
        <f>'2.0 Input│Historic Capex'!D171</f>
        <v>Non-System</v>
      </c>
      <c r="E171" s="62">
        <v>2014</v>
      </c>
      <c r="G171" s="125">
        <f>IF($E171="Incurred",'4.1 Calc│Hist Act ($nom)'!G171,IF($E171=G$12,'4.1 Calc│Hist Act ($nom)'!$L171,0))</f>
        <v>0</v>
      </c>
      <c r="H171" s="125">
        <f>IF($E171="Incurred",'4.1 Calc│Hist Act ($nom)'!H171,IF($E171=H$12,'4.1 Calc│Hist Act ($nom)'!$L171,0))</f>
        <v>234812.1386796658</v>
      </c>
      <c r="I171" s="125">
        <f>IF($E171="Incurred",'4.1 Calc│Hist Act ($nom)'!I171,IF($E171=I$12,'4.1 Calc│Hist Act ($nom)'!$L171,0))</f>
        <v>0</v>
      </c>
      <c r="J171" s="125">
        <f>IF($E171="Incurred",'4.1 Calc│Hist Act ($nom)'!J171,IF($E171=J$12,'4.1 Calc│Hist Act ($nom)'!$L171,0))</f>
        <v>0</v>
      </c>
      <c r="K171" s="125">
        <f>IF($E171="Incurred",'4.1 Calc│Hist Act ($nom)'!K171,IF($E171=K$12,'4.1 Calc│Hist Act ($nom)'!$L171,0))</f>
        <v>0</v>
      </c>
      <c r="L171" s="125">
        <f>IF($E171=L$12,'4.1 Calc│Hist Act ($nom)'!$L171,0)</f>
        <v>0</v>
      </c>
      <c r="M171" s="125">
        <f t="shared" si="2"/>
        <v>234812.1386796658</v>
      </c>
      <c r="N171" s="2"/>
      <c r="O171" s="2"/>
      <c r="P171" s="2"/>
      <c r="Q171" s="2"/>
      <c r="R171" s="2"/>
    </row>
    <row r="172" spans="1:18">
      <c r="A172" s="34">
        <f>'2.0 Input│Historic Capex'!A172</f>
        <v>160</v>
      </c>
      <c r="B172" s="23" t="str">
        <f>'2.0 Input│Historic Capex'!B172</f>
        <v>APA Grid Ph. 3</v>
      </c>
      <c r="C172" s="8" t="str">
        <f>'2.0 Input│Historic Capex'!C172</f>
        <v>Other</v>
      </c>
      <c r="D172" s="8" t="str">
        <f>'2.0 Input│Historic Capex'!D172</f>
        <v>Non-System</v>
      </c>
      <c r="E172" s="62">
        <v>2014</v>
      </c>
      <c r="G172" s="125">
        <f>IF($E172="Incurred",'4.1 Calc│Hist Act ($nom)'!G172,IF($E172=G$12,'4.1 Calc│Hist Act ($nom)'!$L172,0))</f>
        <v>0</v>
      </c>
      <c r="H172" s="125">
        <f>IF($E172="Incurred",'4.1 Calc│Hist Act ($nom)'!H172,IF($E172=H$12,'4.1 Calc│Hist Act ($nom)'!$L172,0))</f>
        <v>2637.3632629831268</v>
      </c>
      <c r="I172" s="125">
        <f>IF($E172="Incurred",'4.1 Calc│Hist Act ($nom)'!I172,IF($E172=I$12,'4.1 Calc│Hist Act ($nom)'!$L172,0))</f>
        <v>0</v>
      </c>
      <c r="J172" s="125">
        <f>IF($E172="Incurred",'4.1 Calc│Hist Act ($nom)'!J172,IF($E172=J$12,'4.1 Calc│Hist Act ($nom)'!$L172,0))</f>
        <v>0</v>
      </c>
      <c r="K172" s="125">
        <f>IF($E172="Incurred",'4.1 Calc│Hist Act ($nom)'!K172,IF($E172=K$12,'4.1 Calc│Hist Act ($nom)'!$L172,0))</f>
        <v>0</v>
      </c>
      <c r="L172" s="125">
        <f>IF($E172=L$12,'4.1 Calc│Hist Act ($nom)'!$L172,0)</f>
        <v>0</v>
      </c>
      <c r="M172" s="125">
        <f t="shared" si="2"/>
        <v>2637.3632629831268</v>
      </c>
      <c r="N172" s="2"/>
      <c r="O172" s="2"/>
      <c r="P172" s="2"/>
      <c r="Q172" s="2"/>
      <c r="R172" s="2"/>
    </row>
    <row r="173" spans="1:18">
      <c r="A173" s="34">
        <f>'2.0 Input│Historic Capex'!A173</f>
        <v>161</v>
      </c>
      <c r="B173" s="23" t="str">
        <f>'2.0 Input│Historic Capex'!B173</f>
        <v>Vehicle Comms &amp; Journey Mgmt</v>
      </c>
      <c r="C173" s="8" t="str">
        <f>'2.0 Input│Historic Capex'!C173</f>
        <v>Other</v>
      </c>
      <c r="D173" s="8" t="str">
        <f>'2.0 Input│Historic Capex'!D173</f>
        <v>Non-System</v>
      </c>
      <c r="E173" s="62">
        <v>2016</v>
      </c>
      <c r="G173" s="125">
        <f>IF($E173="Incurred",'4.1 Calc│Hist Act ($nom)'!G173,IF($E173=G$12,'4.1 Calc│Hist Act ($nom)'!$L173,0))</f>
        <v>0</v>
      </c>
      <c r="H173" s="125">
        <f>IF($E173="Incurred",'4.1 Calc│Hist Act ($nom)'!H173,IF($E173=H$12,'4.1 Calc│Hist Act ($nom)'!$L173,0))</f>
        <v>0</v>
      </c>
      <c r="I173" s="125">
        <f>IF($E173="Incurred",'4.1 Calc│Hist Act ($nom)'!I173,IF($E173=I$12,'4.1 Calc│Hist Act ($nom)'!$L173,0))</f>
        <v>0</v>
      </c>
      <c r="J173" s="125">
        <f>IF($E173="Incurred",'4.1 Calc│Hist Act ($nom)'!J173,IF($E173=J$12,'4.1 Calc│Hist Act ($nom)'!$L173,0))</f>
        <v>241441.14785460455</v>
      </c>
      <c r="K173" s="125">
        <f>IF($E173="Incurred",'4.1 Calc│Hist Act ($nom)'!K173,IF($E173=K$12,'4.1 Calc│Hist Act ($nom)'!$L173,0))</f>
        <v>0</v>
      </c>
      <c r="L173" s="125">
        <f>IF($E173=L$12,'4.1 Calc│Hist Act ($nom)'!$L173,0)</f>
        <v>0</v>
      </c>
      <c r="M173" s="125">
        <f t="shared" si="2"/>
        <v>241441.14785460455</v>
      </c>
      <c r="N173" s="2"/>
      <c r="O173" s="2"/>
      <c r="P173" s="2"/>
      <c r="Q173" s="2"/>
      <c r="R173" s="2"/>
    </row>
    <row r="174" spans="1:18">
      <c r="A174" s="34">
        <f>'2.0 Input│Historic Capex'!A174</f>
        <v>162</v>
      </c>
      <c r="B174" s="23" t="str">
        <f>'2.0 Input│Historic Capex'!B174</f>
        <v>SCADA Satellite Strategy</v>
      </c>
      <c r="C174" s="8" t="str">
        <f>'2.0 Input│Historic Capex'!C174</f>
        <v>Other</v>
      </c>
      <c r="D174" s="8" t="str">
        <f>'2.0 Input│Historic Capex'!D174</f>
        <v>Non-System</v>
      </c>
      <c r="E174" s="62">
        <v>2016</v>
      </c>
      <c r="G174" s="125">
        <f>IF($E174="Incurred",'4.1 Calc│Hist Act ($nom)'!G174,IF($E174=G$12,'4.1 Calc│Hist Act ($nom)'!$L174,0))</f>
        <v>0</v>
      </c>
      <c r="H174" s="125">
        <f>IF($E174="Incurred",'4.1 Calc│Hist Act ($nom)'!H174,IF($E174=H$12,'4.1 Calc│Hist Act ($nom)'!$L174,0))</f>
        <v>0</v>
      </c>
      <c r="I174" s="125">
        <f>IF($E174="Incurred",'4.1 Calc│Hist Act ($nom)'!I174,IF($E174=I$12,'4.1 Calc│Hist Act ($nom)'!$L174,0))</f>
        <v>0</v>
      </c>
      <c r="J174" s="125">
        <f>IF($E174="Incurred",'4.1 Calc│Hist Act ($nom)'!J174,IF($E174=J$12,'4.1 Calc│Hist Act ($nom)'!$L174,0))</f>
        <v>98363.656407560891</v>
      </c>
      <c r="K174" s="125">
        <f>IF($E174="Incurred",'4.1 Calc│Hist Act ($nom)'!K174,IF($E174=K$12,'4.1 Calc│Hist Act ($nom)'!$L174,0))</f>
        <v>0</v>
      </c>
      <c r="L174" s="125">
        <f>IF($E174=L$12,'4.1 Calc│Hist Act ($nom)'!$L174,0)</f>
        <v>0</v>
      </c>
      <c r="M174" s="125">
        <f t="shared" si="2"/>
        <v>98363.656407560891</v>
      </c>
      <c r="N174" s="2"/>
      <c r="O174" s="2"/>
      <c r="P174" s="2"/>
      <c r="Q174" s="2"/>
      <c r="R174" s="2"/>
    </row>
    <row r="175" spans="1:18">
      <c r="A175" s="34">
        <f>'2.0 Input│Historic Capex'!A175</f>
        <v>163</v>
      </c>
      <c r="B175" s="23" t="str">
        <f>'2.0 Input│Historic Capex'!B175</f>
        <v>SCADA Resilience Project FEED</v>
      </c>
      <c r="C175" s="8" t="str">
        <f>'2.0 Input│Historic Capex'!C175</f>
        <v>Other</v>
      </c>
      <c r="D175" s="8" t="str">
        <f>'2.0 Input│Historic Capex'!D175</f>
        <v>Non-System</v>
      </c>
      <c r="E175" s="62" t="s">
        <v>248</v>
      </c>
      <c r="G175" s="125">
        <f>IF($E175="Incurred",'4.1 Calc│Hist Act ($nom)'!G175,IF($E175=G$12,'4.1 Calc│Hist Act ($nom)'!$L175,0))</f>
        <v>0</v>
      </c>
      <c r="H175" s="125">
        <f>IF($E175="Incurred",'4.1 Calc│Hist Act ($nom)'!H175,IF($E175=H$12,'4.1 Calc│Hist Act ($nom)'!$L175,0))</f>
        <v>0</v>
      </c>
      <c r="I175" s="125">
        <f>IF($E175="Incurred",'4.1 Calc│Hist Act ($nom)'!I175,IF($E175=I$12,'4.1 Calc│Hist Act ($nom)'!$L175,0))</f>
        <v>0</v>
      </c>
      <c r="J175" s="125">
        <f>IF($E175="Incurred",'4.1 Calc│Hist Act ($nom)'!J175,IF($E175=J$12,'4.1 Calc│Hist Act ($nom)'!$L175,0))</f>
        <v>19777.140300860367</v>
      </c>
      <c r="K175" s="125">
        <f>IF($E175="Incurred",'4.1 Calc│Hist Act ($nom)'!K175,IF($E175=K$12,'4.1 Calc│Hist Act ($nom)'!$L175,0))</f>
        <v>0</v>
      </c>
      <c r="L175" s="125">
        <f>IF($E175=L$12,'4.1 Calc│Hist Act ($nom)'!$L175,0)</f>
        <v>0</v>
      </c>
      <c r="M175" s="125">
        <f t="shared" si="2"/>
        <v>19777.140300860367</v>
      </c>
      <c r="N175" s="2"/>
      <c r="O175" s="2"/>
      <c r="P175" s="2"/>
      <c r="Q175" s="2"/>
      <c r="R175" s="2"/>
    </row>
    <row r="176" spans="1:18">
      <c r="A176" s="34">
        <f>'2.0 Input│Historic Capex'!A176</f>
        <v>164</v>
      </c>
      <c r="B176" s="23" t="str">
        <f>'2.0 Input│Historic Capex'!B176</f>
        <v>IOC SCADA GAP ANALYSIS</v>
      </c>
      <c r="C176" s="8" t="str">
        <f>'2.0 Input│Historic Capex'!C176</f>
        <v>Other</v>
      </c>
      <c r="D176" s="8" t="str">
        <f>'2.0 Input│Historic Capex'!D176</f>
        <v>Non-System</v>
      </c>
      <c r="E176" s="62" t="s">
        <v>248</v>
      </c>
      <c r="G176" s="125">
        <f>IF($E176="Incurred",'4.1 Calc│Hist Act ($nom)'!G176,IF($E176=G$12,'4.1 Calc│Hist Act ($nom)'!$L176,0))</f>
        <v>0</v>
      </c>
      <c r="H176" s="125">
        <f>IF($E176="Incurred",'4.1 Calc│Hist Act ($nom)'!H176,IF($E176=H$12,'4.1 Calc│Hist Act ($nom)'!$L176,0))</f>
        <v>0</v>
      </c>
      <c r="I176" s="125">
        <f>IF($E176="Incurred",'4.1 Calc│Hist Act ($nom)'!I176,IF($E176=I$12,'4.1 Calc│Hist Act ($nom)'!$L176,0))</f>
        <v>0</v>
      </c>
      <c r="J176" s="125">
        <f>IF($E176="Incurred",'4.1 Calc│Hist Act ($nom)'!J176,IF($E176=J$12,'4.1 Calc│Hist Act ($nom)'!$L176,0))</f>
        <v>4246.8421758681179</v>
      </c>
      <c r="K176" s="125">
        <f>IF($E176="Incurred",'4.1 Calc│Hist Act ($nom)'!K176,IF($E176=K$12,'4.1 Calc│Hist Act ($nom)'!$L176,0))</f>
        <v>0</v>
      </c>
      <c r="L176" s="125">
        <f>IF($E176=L$12,'4.1 Calc│Hist Act ($nom)'!$L176,0)</f>
        <v>0</v>
      </c>
      <c r="M176" s="125">
        <f t="shared" si="2"/>
        <v>4246.8421758681179</v>
      </c>
      <c r="N176" s="2"/>
      <c r="O176" s="2"/>
      <c r="P176" s="2"/>
      <c r="Q176" s="2"/>
      <c r="R176" s="2"/>
    </row>
    <row r="177" spans="1:18">
      <c r="A177" s="34">
        <f>'2.0 Input│Historic Capex'!A177</f>
        <v>165</v>
      </c>
      <c r="B177" s="23" t="str">
        <f>'2.0 Input│Historic Capex'!B177</f>
        <v>SCADA Resilience Phase 1 Recom</v>
      </c>
      <c r="C177" s="8" t="str">
        <f>'2.0 Input│Historic Capex'!C177</f>
        <v>Other</v>
      </c>
      <c r="D177" s="8" t="str">
        <f>'2.0 Input│Historic Capex'!D177</f>
        <v>Non-System</v>
      </c>
      <c r="E177" s="62" t="s">
        <v>248</v>
      </c>
      <c r="G177" s="125">
        <f>IF($E177="Incurred",'4.1 Calc│Hist Act ($nom)'!G177,IF($E177=G$12,'4.1 Calc│Hist Act ($nom)'!$L177,0))</f>
        <v>0</v>
      </c>
      <c r="H177" s="125">
        <f>IF($E177="Incurred",'4.1 Calc│Hist Act ($nom)'!H177,IF($E177=H$12,'4.1 Calc│Hist Act ($nom)'!$L177,0))</f>
        <v>0</v>
      </c>
      <c r="I177" s="125">
        <f>IF($E177="Incurred",'4.1 Calc│Hist Act ($nom)'!I177,IF($E177=I$12,'4.1 Calc│Hist Act ($nom)'!$L177,0))</f>
        <v>0</v>
      </c>
      <c r="J177" s="125">
        <f>IF($E177="Incurred",'4.1 Calc│Hist Act ($nom)'!J177,IF($E177=J$12,'4.1 Calc│Hist Act ($nom)'!$L177,0))</f>
        <v>4887.8164925673827</v>
      </c>
      <c r="K177" s="125">
        <f>IF($E177="Incurred",'4.1 Calc│Hist Act ($nom)'!K177,IF($E177=K$12,'4.1 Calc│Hist Act ($nom)'!$L177,0))</f>
        <v>0</v>
      </c>
      <c r="L177" s="125">
        <f>IF($E177=L$12,'4.1 Calc│Hist Act ($nom)'!$L177,0)</f>
        <v>0</v>
      </c>
      <c r="M177" s="125">
        <f t="shared" si="2"/>
        <v>4887.8164925673827</v>
      </c>
      <c r="N177" s="2"/>
      <c r="O177" s="2"/>
      <c r="P177" s="2"/>
      <c r="Q177" s="2"/>
      <c r="R177" s="2"/>
    </row>
    <row r="178" spans="1:18">
      <c r="A178" s="34">
        <f>'2.0 Input│Historic Capex'!A178</f>
        <v>166</v>
      </c>
      <c r="B178" s="23" t="str">
        <f>'2.0 Input│Historic Capex'!B178</f>
        <v>Melbourne Metro CRE</v>
      </c>
      <c r="C178" s="8" t="str">
        <f>'2.0 Input│Historic Capex'!C178</f>
        <v>Other</v>
      </c>
      <c r="D178" s="8" t="str">
        <f>'2.0 Input│Historic Capex'!D178</f>
        <v>Non-System</v>
      </c>
      <c r="E178" s="62" t="s">
        <v>248</v>
      </c>
      <c r="G178" s="125">
        <f>IF($E178="Incurred",'4.1 Calc│Hist Act ($nom)'!G178,IF($E178=G$12,'4.1 Calc│Hist Act ($nom)'!$L178,0))</f>
        <v>0</v>
      </c>
      <c r="H178" s="125">
        <f>IF($E178="Incurred",'4.1 Calc│Hist Act ($nom)'!H178,IF($E178=H$12,'4.1 Calc│Hist Act ($nom)'!$L178,0))</f>
        <v>0</v>
      </c>
      <c r="I178" s="125">
        <f>IF($E178="Incurred",'4.1 Calc│Hist Act ($nom)'!I178,IF($E178=I$12,'4.1 Calc│Hist Act ($nom)'!$L178,0))</f>
        <v>0</v>
      </c>
      <c r="J178" s="125">
        <f>IF($E178="Incurred",'4.1 Calc│Hist Act ($nom)'!J178,IF($E178=J$12,'4.1 Calc│Hist Act ($nom)'!$L178,0))</f>
        <v>295817.78493999992</v>
      </c>
      <c r="K178" s="125">
        <f>IF($E178="Incurred",'4.1 Calc│Hist Act ($nom)'!K178,IF($E178=K$12,'4.1 Calc│Hist Act ($nom)'!$L178,0))</f>
        <v>0</v>
      </c>
      <c r="L178" s="125">
        <f>IF($E178=L$12,'4.1 Calc│Hist Act ($nom)'!$L178,0)</f>
        <v>0</v>
      </c>
      <c r="M178" s="125">
        <f t="shared" si="2"/>
        <v>295817.78493999992</v>
      </c>
      <c r="N178" s="2"/>
      <c r="O178" s="2"/>
      <c r="P178" s="2"/>
      <c r="Q178" s="2"/>
      <c r="R178" s="2"/>
    </row>
    <row r="179" spans="1:18">
      <c r="A179" s="34">
        <f>'2.0 Input│Historic Capex'!A179</f>
        <v>167</v>
      </c>
      <c r="B179" s="23" t="str">
        <f>'2.0 Input│Historic Capex'!B179</f>
        <v xml:space="preserve">Adjustments required for differences in CWIP and FAR records </v>
      </c>
      <c r="C179" s="8" t="str">
        <f>'2.0 Input│Historic Capex'!C179</f>
        <v>Other</v>
      </c>
      <c r="D179" s="8" t="str">
        <f>'2.0 Input│Historic Capex'!D179</f>
        <v>Non-System</v>
      </c>
      <c r="E179" s="62" t="s">
        <v>248</v>
      </c>
      <c r="G179" s="125">
        <f>IF($E179="Incurred",'4.1 Calc│Hist Act ($nom)'!G179,IF($E179=G$12,'4.1 Calc│Hist Act ($nom)'!$L179,0))</f>
        <v>0</v>
      </c>
      <c r="H179" s="125">
        <f>IF($E179="Incurred",'4.1 Calc│Hist Act ($nom)'!H179,IF($E179=H$12,'4.1 Calc│Hist Act ($nom)'!$L179,0))</f>
        <v>-26601</v>
      </c>
      <c r="I179" s="125">
        <f>IF($E179="Incurred",'4.1 Calc│Hist Act ($nom)'!I179,IF($E179=I$12,'4.1 Calc│Hist Act ($nom)'!$L179,0))</f>
        <v>23200</v>
      </c>
      <c r="J179" s="125">
        <f>IF($E179="Incurred",'4.1 Calc│Hist Act ($nom)'!J179,IF($E179=J$12,'4.1 Calc│Hist Act ($nom)'!$L179,0))</f>
        <v>-178445</v>
      </c>
      <c r="K179" s="125">
        <f>IF($E179="Incurred",'4.1 Calc│Hist Act ($nom)'!K179,IF($E179=K$12,'4.1 Calc│Hist Act ($nom)'!$L179,0))</f>
        <v>0</v>
      </c>
      <c r="L179" s="125">
        <f>IF($E179=L$12,'4.1 Calc│Hist Act ($nom)'!$L179,0)</f>
        <v>0</v>
      </c>
      <c r="M179" s="125">
        <f t="shared" si="2"/>
        <v>-181846</v>
      </c>
      <c r="N179" s="2"/>
      <c r="O179" s="2"/>
      <c r="P179" s="2"/>
      <c r="Q179" s="2"/>
      <c r="R179" s="2"/>
    </row>
    <row r="180" spans="1:18">
      <c r="A180" s="34">
        <f>'2.0 Input│Historic Capex'!A180</f>
        <v>168</v>
      </c>
      <c r="B180" s="23" t="str">
        <f>'2.0 Input│Historic Capex'!B180</f>
        <v>APA Grid</v>
      </c>
      <c r="C180" s="8" t="str">
        <f>'2.0 Input│Historic Capex'!C180</f>
        <v>Other</v>
      </c>
      <c r="D180" s="8" t="str">
        <f>'2.0 Input│Historic Capex'!D180</f>
        <v>Non-System</v>
      </c>
      <c r="E180" s="62" t="s">
        <v>248</v>
      </c>
      <c r="G180" s="125">
        <f>IF($E180="Incurred",'4.1 Calc│Hist Act ($nom)'!G180,IF($E180=G$12,'4.1 Calc│Hist Act ($nom)'!$L180,0))</f>
        <v>0</v>
      </c>
      <c r="H180" s="125">
        <f>IF($E180="Incurred",'4.1 Calc│Hist Act ($nom)'!H180,IF($E180=H$12,'4.1 Calc│Hist Act ($nom)'!$L180,0))</f>
        <v>0</v>
      </c>
      <c r="I180" s="125">
        <f>IF($E180="Incurred",'4.1 Calc│Hist Act ($nom)'!I180,IF($E180=I$12,'4.1 Calc│Hist Act ($nom)'!$L180,0))</f>
        <v>0</v>
      </c>
      <c r="J180" s="125">
        <f>IF($E180="Incurred",'4.1 Calc│Hist Act ($nom)'!J180,IF($E180=J$12,'4.1 Calc│Hist Act ($nom)'!$L180,0))</f>
        <v>0</v>
      </c>
      <c r="K180" s="125">
        <f>IF($E180="Incurred",'4.1 Calc│Hist Act ($nom)'!K180,IF($E180=K$12,'4.1 Calc│Hist Act ($nom)'!$L180,0))</f>
        <v>261222</v>
      </c>
      <c r="L180" s="125">
        <f>IF($E180=L$12,'4.1 Calc│Hist Act ($nom)'!$L180,0)</f>
        <v>0</v>
      </c>
      <c r="M180" s="125">
        <f t="shared" si="2"/>
        <v>261222</v>
      </c>
      <c r="N180" s="2"/>
      <c r="O180" s="2"/>
      <c r="P180" s="2"/>
      <c r="Q180" s="2"/>
      <c r="R180" s="2"/>
    </row>
    <row r="181" spans="1:18">
      <c r="A181" s="34">
        <f>'2.0 Input│Historic Capex'!A181</f>
        <v>169</v>
      </c>
      <c r="B181" s="23" t="str">
        <f>'2.0 Input│Historic Capex'!B181</f>
        <v xml:space="preserve">B&amp;T projects </v>
      </c>
      <c r="C181" s="8" t="str">
        <f>'2.0 Input│Historic Capex'!C181</f>
        <v>Other</v>
      </c>
      <c r="D181" s="8" t="str">
        <f>'2.0 Input│Historic Capex'!D181</f>
        <v>Non-System</v>
      </c>
      <c r="E181" s="62" t="s">
        <v>248</v>
      </c>
      <c r="G181" s="125">
        <f>IF($E181="Incurred",'4.1 Calc│Hist Act ($nom)'!G181,IF($E181=G$12,'4.1 Calc│Hist Act ($nom)'!$L181,0))</f>
        <v>0</v>
      </c>
      <c r="H181" s="125">
        <f>IF($E181="Incurred",'4.1 Calc│Hist Act ($nom)'!H181,IF($E181=H$12,'4.1 Calc│Hist Act ($nom)'!$L181,0))</f>
        <v>0</v>
      </c>
      <c r="I181" s="125">
        <f>IF($E181="Incurred",'4.1 Calc│Hist Act ($nom)'!I181,IF($E181=I$12,'4.1 Calc│Hist Act ($nom)'!$L181,0))</f>
        <v>0</v>
      </c>
      <c r="J181" s="125">
        <f>IF($E181="Incurred",'4.1 Calc│Hist Act ($nom)'!J181,IF($E181=J$12,'4.1 Calc│Hist Act ($nom)'!$L181,0))</f>
        <v>0</v>
      </c>
      <c r="K181" s="125">
        <f>IF($E181="Incurred",'4.1 Calc│Hist Act ($nom)'!K181,IF($E181=K$12,'4.1 Calc│Hist Act ($nom)'!$L181,0))</f>
        <v>598799</v>
      </c>
      <c r="L181" s="125">
        <f>IF($E181=L$12,'4.1 Calc│Hist Act ($nom)'!$L181,0)</f>
        <v>0</v>
      </c>
      <c r="M181" s="125">
        <f t="shared" si="2"/>
        <v>598799</v>
      </c>
      <c r="N181" s="2"/>
      <c r="O181" s="2"/>
      <c r="P181" s="2"/>
      <c r="Q181" s="2"/>
      <c r="R181" s="2"/>
    </row>
    <row r="182" spans="1:18">
      <c r="A182" s="34">
        <f>'2.0 Input│Historic Capex'!A182</f>
        <v>170</v>
      </c>
      <c r="B182" s="23" t="str">
        <f>'2.0 Input│Historic Capex'!B182</f>
        <v xml:space="preserve">Dandenong Relocation </v>
      </c>
      <c r="C182" s="8" t="str">
        <f>'2.0 Input│Historic Capex'!C182</f>
        <v>Other</v>
      </c>
      <c r="D182" s="8" t="str">
        <f>'2.0 Input│Historic Capex'!D182</f>
        <v>Non-System</v>
      </c>
      <c r="E182" s="62" t="s">
        <v>248</v>
      </c>
      <c r="G182" s="34">
        <f>IF($E182="Incurred",'4.1 Calc│Hist Act ($nom)'!G182,IF($E182=G$12,'4.1 Calc│Hist Act ($nom)'!$L182,0))</f>
        <v>0</v>
      </c>
      <c r="H182" s="34">
        <f>IF($E182="Incurred",'4.1 Calc│Hist Act ($nom)'!H182,IF($E182=H$12,'4.1 Calc│Hist Act ($nom)'!$L182,0))</f>
        <v>0</v>
      </c>
      <c r="I182" s="34">
        <f>IF($E182="Incurred",'4.1 Calc│Hist Act ($nom)'!I182,IF($E182=I$12,'4.1 Calc│Hist Act ($nom)'!$L182,0))</f>
        <v>0</v>
      </c>
      <c r="J182" s="34">
        <f>IF($E182="Incurred",'4.1 Calc│Hist Act ($nom)'!J182,IF($E182=J$12,'4.1 Calc│Hist Act ($nom)'!$L182,0))</f>
        <v>0</v>
      </c>
      <c r="K182" s="34">
        <f>IF($E182="Incurred",'4.1 Calc│Hist Act ($nom)'!K182,IF($E182=K$12,'4.1 Calc│Hist Act ($nom)'!$L182,0))</f>
        <v>5057812</v>
      </c>
      <c r="L182" s="34">
        <f>IF($E182=L$12,'4.1 Calc│Hist Act ($nom)'!$L182,0)</f>
        <v>0</v>
      </c>
      <c r="M182" s="34">
        <f t="shared" si="2"/>
        <v>5057812</v>
      </c>
      <c r="N182" s="2"/>
      <c r="O182" s="2"/>
      <c r="P182" s="2"/>
      <c r="Q182" s="2"/>
      <c r="R182" s="2"/>
    </row>
    <row r="183" spans="1:18">
      <c r="A183" s="34">
        <f>'2.0 Input│Historic Capex'!A183</f>
        <v>171</v>
      </c>
      <c r="B183" s="23" t="str">
        <f>'2.0 Input│Historic Capex'!B183</f>
        <v>Victoria CRE</v>
      </c>
      <c r="C183" s="8" t="str">
        <f>'2.0 Input│Historic Capex'!C183</f>
        <v>Other</v>
      </c>
      <c r="D183" s="8" t="str">
        <f>'2.0 Input│Historic Capex'!D183</f>
        <v>Non-System</v>
      </c>
      <c r="E183" s="62" t="s">
        <v>248</v>
      </c>
      <c r="G183" s="34">
        <f>IF($E183="Incurred",'4.1 Calc│Hist Act ($nom)'!G183,IF($E183=G$12,'4.1 Calc│Hist Act ($nom)'!$L183,0))</f>
        <v>0</v>
      </c>
      <c r="H183" s="34">
        <f>IF($E183="Incurred",'4.1 Calc│Hist Act ($nom)'!H183,IF($E183=H$12,'4.1 Calc│Hist Act ($nom)'!$L183,0))</f>
        <v>0</v>
      </c>
      <c r="I183" s="34">
        <f>IF($E183="Incurred",'4.1 Calc│Hist Act ($nom)'!I183,IF($E183=I$12,'4.1 Calc│Hist Act ($nom)'!$L183,0))</f>
        <v>0</v>
      </c>
      <c r="J183" s="34">
        <f>IF($E183="Incurred",'4.1 Calc│Hist Act ($nom)'!J183,IF($E183=J$12,'4.1 Calc│Hist Act ($nom)'!$L183,0))</f>
        <v>0</v>
      </c>
      <c r="K183" s="34">
        <f>IF($E183="Incurred",'4.1 Calc│Hist Act ($nom)'!K183,IF($E183=K$12,'4.1 Calc│Hist Act ($nom)'!$L183,0))</f>
        <v>366376</v>
      </c>
      <c r="L183" s="34">
        <f>IF($E183=L$12,'4.1 Calc│Hist Act ($nom)'!$L183,0)</f>
        <v>0</v>
      </c>
      <c r="M183" s="34">
        <f t="shared" si="2"/>
        <v>366376</v>
      </c>
      <c r="N183" s="2"/>
      <c r="O183" s="2"/>
      <c r="P183" s="2"/>
      <c r="Q183" s="2"/>
      <c r="R183" s="2"/>
    </row>
    <row r="184" spans="1:18">
      <c r="A184" s="34">
        <f>'2.0 Input│Historic Capex'!A184</f>
        <v>0</v>
      </c>
      <c r="B184" s="23">
        <f>'2.0 Input│Historic Capex'!B184</f>
        <v>0</v>
      </c>
      <c r="C184" s="8" t="str">
        <f>'2.0 Input│Historic Capex'!C184</f>
        <v/>
      </c>
      <c r="D184" s="8" t="str">
        <f>'2.0 Input│Historic Capex'!D184</f>
        <v/>
      </c>
      <c r="G184" s="34">
        <f>IF($E184="Incurred",'4.1 Calc│Hist Act ($nom)'!G184,IF($E184=G$12,'4.1 Calc│Hist Act ($nom)'!$L184,0))</f>
        <v>0</v>
      </c>
      <c r="H184" s="34">
        <f>IF($E184="Incurred",'4.1 Calc│Hist Act ($nom)'!H184,IF($E184=H$12,'4.1 Calc│Hist Act ($nom)'!$L184,0))</f>
        <v>0</v>
      </c>
      <c r="I184" s="34">
        <f>IF($E184="Incurred",'4.1 Calc│Hist Act ($nom)'!I184,IF($E184=I$12,'4.1 Calc│Hist Act ($nom)'!$L184,0))</f>
        <v>0</v>
      </c>
      <c r="J184" s="34">
        <f>IF($E184="Incurred",'4.1 Calc│Hist Act ($nom)'!J184,IF($E184=J$12,'4.1 Calc│Hist Act ($nom)'!$L184,0))</f>
        <v>0</v>
      </c>
      <c r="K184" s="34">
        <f>IF($E184="Incurred",'4.1 Calc│Hist Act ($nom)'!K184,IF($E184=K$12,'4.1 Calc│Hist Act ($nom)'!$L184,0))</f>
        <v>0</v>
      </c>
      <c r="L184" s="34">
        <f>IF($E184=L$12,'4.1 Calc│Hist Act ($nom)'!$L184,0)</f>
        <v>0</v>
      </c>
      <c r="M184" s="34">
        <f t="shared" si="2"/>
        <v>0</v>
      </c>
      <c r="N184" s="2"/>
      <c r="O184" s="2"/>
      <c r="P184" s="2"/>
      <c r="Q184" s="2"/>
      <c r="R184" s="2"/>
    </row>
    <row r="185" spans="1:18">
      <c r="A185" s="34">
        <f>'2.0 Input│Historic Capex'!A185</f>
        <v>0</v>
      </c>
      <c r="B185" s="23">
        <f>'2.0 Input│Historic Capex'!B185</f>
        <v>0</v>
      </c>
      <c r="C185" s="8" t="str">
        <f>'2.0 Input│Historic Capex'!C185</f>
        <v/>
      </c>
      <c r="D185" s="8" t="str">
        <f>'2.0 Input│Historic Capex'!D185</f>
        <v/>
      </c>
      <c r="G185" s="34">
        <f>IF($E185="Incurred",'4.1 Calc│Hist Act ($nom)'!G185,IF($E185=G$12,'4.1 Calc│Hist Act ($nom)'!$L185,0))</f>
        <v>0</v>
      </c>
      <c r="H185" s="34">
        <f>IF($E185="Incurred",'4.1 Calc│Hist Act ($nom)'!H185,IF($E185=H$12,'4.1 Calc│Hist Act ($nom)'!$L185,0))</f>
        <v>0</v>
      </c>
      <c r="I185" s="34">
        <f>IF($E185="Incurred",'4.1 Calc│Hist Act ($nom)'!I185,IF($E185=I$12,'4.1 Calc│Hist Act ($nom)'!$L185,0))</f>
        <v>0</v>
      </c>
      <c r="J185" s="34">
        <f>IF($E185="Incurred",'4.1 Calc│Hist Act ($nom)'!J185,IF($E185=J$12,'4.1 Calc│Hist Act ($nom)'!$L185,0))</f>
        <v>0</v>
      </c>
      <c r="K185" s="34">
        <f>IF($E185="Incurred",'4.1 Calc│Hist Act ($nom)'!K185,IF($E185=K$12,'4.1 Calc│Hist Act ($nom)'!$L185,0))</f>
        <v>0</v>
      </c>
      <c r="L185" s="34">
        <f>IF($E185=L$12,'4.1 Calc│Hist Act ($nom)'!$L185,0)</f>
        <v>0</v>
      </c>
      <c r="M185" s="34">
        <f t="shared" si="2"/>
        <v>0</v>
      </c>
      <c r="N185" s="2"/>
      <c r="O185" s="2"/>
      <c r="P185" s="2"/>
      <c r="Q185" s="2"/>
      <c r="R185" s="2"/>
    </row>
    <row r="186" spans="1:18">
      <c r="A186" s="34">
        <f>'2.0 Input│Historic Capex'!A186</f>
        <v>0</v>
      </c>
      <c r="B186" s="23">
        <f>'2.0 Input│Historic Capex'!B186</f>
        <v>0</v>
      </c>
      <c r="C186" s="8" t="str">
        <f>'2.0 Input│Historic Capex'!C186</f>
        <v/>
      </c>
      <c r="D186" s="8" t="str">
        <f>'2.0 Input│Historic Capex'!D186</f>
        <v/>
      </c>
      <c r="G186" s="34">
        <f>IF($E186="Incurred",'4.1 Calc│Hist Act ($nom)'!G186,IF($E186=G$12,'4.1 Calc│Hist Act ($nom)'!$L186,0))</f>
        <v>0</v>
      </c>
      <c r="H186" s="34">
        <f>IF($E186="Incurred",'4.1 Calc│Hist Act ($nom)'!H186,IF($E186=H$12,'4.1 Calc│Hist Act ($nom)'!$L186,0))</f>
        <v>0</v>
      </c>
      <c r="I186" s="34">
        <f>IF($E186="Incurred",'4.1 Calc│Hist Act ($nom)'!I186,IF($E186=I$12,'4.1 Calc│Hist Act ($nom)'!$L186,0))</f>
        <v>0</v>
      </c>
      <c r="J186" s="34">
        <f>IF($E186="Incurred",'4.1 Calc│Hist Act ($nom)'!J186,IF($E186=J$12,'4.1 Calc│Hist Act ($nom)'!$L186,0))</f>
        <v>0</v>
      </c>
      <c r="K186" s="34">
        <f>IF($E186="Incurred",'4.1 Calc│Hist Act ($nom)'!K186,IF($E186=K$12,'4.1 Calc│Hist Act ($nom)'!$L186,0))</f>
        <v>0</v>
      </c>
      <c r="L186" s="34">
        <f>IF($E186=L$12,'4.1 Calc│Hist Act ($nom)'!$L186,0)</f>
        <v>0</v>
      </c>
      <c r="M186" s="34">
        <f t="shared" si="2"/>
        <v>0</v>
      </c>
      <c r="N186" s="2"/>
      <c r="O186" s="2"/>
      <c r="P186" s="2"/>
      <c r="Q186" s="2"/>
      <c r="R186" s="2"/>
    </row>
    <row r="187" spans="1:18">
      <c r="A187" s="34">
        <f>'2.0 Input│Historic Capex'!A187</f>
        <v>0</v>
      </c>
      <c r="B187" s="23">
        <f>'2.0 Input│Historic Capex'!B187</f>
        <v>0</v>
      </c>
      <c r="C187" s="8" t="str">
        <f>'2.0 Input│Historic Capex'!C187</f>
        <v/>
      </c>
      <c r="D187" s="8" t="str">
        <f>'2.0 Input│Historic Capex'!D187</f>
        <v/>
      </c>
      <c r="G187" s="34">
        <f>IF($E187="Incurred",'4.1 Calc│Hist Act ($nom)'!G187,IF($E187=G$12,'4.1 Calc│Hist Act ($nom)'!$L187,0))</f>
        <v>0</v>
      </c>
      <c r="H187" s="34">
        <f>IF($E187="Incurred",'4.1 Calc│Hist Act ($nom)'!H187,IF($E187=H$12,'4.1 Calc│Hist Act ($nom)'!$L187,0))</f>
        <v>0</v>
      </c>
      <c r="I187" s="34">
        <f>IF($E187="Incurred",'4.1 Calc│Hist Act ($nom)'!I187,IF($E187=I$12,'4.1 Calc│Hist Act ($nom)'!$L187,0))</f>
        <v>0</v>
      </c>
      <c r="J187" s="34">
        <f>IF($E187="Incurred",'4.1 Calc│Hist Act ($nom)'!J187,IF($E187=J$12,'4.1 Calc│Hist Act ($nom)'!$L187,0))</f>
        <v>0</v>
      </c>
      <c r="K187" s="34">
        <f>IF($E187="Incurred",'4.1 Calc│Hist Act ($nom)'!K187,IF($E187=K$12,'4.1 Calc│Hist Act ($nom)'!$L187,0))</f>
        <v>0</v>
      </c>
      <c r="L187" s="34">
        <f>IF($E187=L$12,'4.1 Calc│Hist Act ($nom)'!$L187,0)</f>
        <v>0</v>
      </c>
      <c r="M187" s="34">
        <f t="shared" si="2"/>
        <v>0</v>
      </c>
      <c r="N187" s="2"/>
      <c r="O187" s="2"/>
      <c r="P187" s="2"/>
      <c r="Q187" s="2"/>
      <c r="R187" s="2"/>
    </row>
    <row r="188" spans="1:18">
      <c r="A188" s="34">
        <f>'2.0 Input│Historic Capex'!A188</f>
        <v>0</v>
      </c>
      <c r="B188" s="23">
        <f>'2.0 Input│Historic Capex'!B188</f>
        <v>0</v>
      </c>
      <c r="C188" s="8" t="str">
        <f>'2.0 Input│Historic Capex'!C188</f>
        <v/>
      </c>
      <c r="D188" s="8" t="str">
        <f>'2.0 Input│Historic Capex'!D188</f>
        <v/>
      </c>
      <c r="G188" s="34">
        <f>IF($E188="Incurred",'4.1 Calc│Hist Act ($nom)'!G188,IF($E188=G$12,'4.1 Calc│Hist Act ($nom)'!$L188,0))</f>
        <v>0</v>
      </c>
      <c r="H188" s="34">
        <f>IF($E188="Incurred",'4.1 Calc│Hist Act ($nom)'!H188,IF($E188=H$12,'4.1 Calc│Hist Act ($nom)'!$L188,0))</f>
        <v>0</v>
      </c>
      <c r="I188" s="34">
        <f>IF($E188="Incurred",'4.1 Calc│Hist Act ($nom)'!I188,IF($E188=I$12,'4.1 Calc│Hist Act ($nom)'!$L188,0))</f>
        <v>0</v>
      </c>
      <c r="J188" s="34">
        <f>IF($E188="Incurred",'4.1 Calc│Hist Act ($nom)'!J188,IF($E188=J$12,'4.1 Calc│Hist Act ($nom)'!$L188,0))</f>
        <v>0</v>
      </c>
      <c r="K188" s="34">
        <f>IF($E188="Incurred",'4.1 Calc│Hist Act ($nom)'!K188,IF($E188=K$12,'4.1 Calc│Hist Act ($nom)'!$L188,0))</f>
        <v>0</v>
      </c>
      <c r="L188" s="34">
        <f>IF($E188=L$12,'4.1 Calc│Hist Act ($nom)'!$L188,0)</f>
        <v>0</v>
      </c>
      <c r="M188" s="34">
        <f t="shared" si="2"/>
        <v>0</v>
      </c>
      <c r="N188" s="2"/>
      <c r="O188" s="2"/>
      <c r="P188" s="2"/>
      <c r="Q188" s="2"/>
      <c r="R188" s="2"/>
    </row>
    <row r="189" spans="1:18">
      <c r="A189" s="34">
        <f>'2.0 Input│Historic Capex'!A189</f>
        <v>0</v>
      </c>
      <c r="B189" s="23">
        <f>'2.0 Input│Historic Capex'!B189</f>
        <v>0</v>
      </c>
      <c r="C189" s="8" t="str">
        <f>'2.0 Input│Historic Capex'!C189</f>
        <v/>
      </c>
      <c r="D189" s="8" t="str">
        <f>'2.0 Input│Historic Capex'!D189</f>
        <v/>
      </c>
      <c r="G189" s="34">
        <f>IF($E189="Incurred",'4.1 Calc│Hist Act ($nom)'!G189,IF($E189=G$12,'4.1 Calc│Hist Act ($nom)'!$L189,0))</f>
        <v>0</v>
      </c>
      <c r="H189" s="34">
        <f>IF($E189="Incurred",'4.1 Calc│Hist Act ($nom)'!H189,IF($E189=H$12,'4.1 Calc│Hist Act ($nom)'!$L189,0))</f>
        <v>0</v>
      </c>
      <c r="I189" s="34">
        <f>IF($E189="Incurred",'4.1 Calc│Hist Act ($nom)'!I189,IF($E189=I$12,'4.1 Calc│Hist Act ($nom)'!$L189,0))</f>
        <v>0</v>
      </c>
      <c r="J189" s="34">
        <f>IF($E189="Incurred",'4.1 Calc│Hist Act ($nom)'!J189,IF($E189=J$12,'4.1 Calc│Hist Act ($nom)'!$L189,0))</f>
        <v>0</v>
      </c>
      <c r="K189" s="34">
        <f>IF($E189="Incurred",'4.1 Calc│Hist Act ($nom)'!K189,IF($E189=K$12,'4.1 Calc│Hist Act ($nom)'!$L189,0))</f>
        <v>0</v>
      </c>
      <c r="L189" s="34">
        <f>IF($E189=L$12,'4.1 Calc│Hist Act ($nom)'!$L189,0)</f>
        <v>0</v>
      </c>
      <c r="M189" s="34">
        <f t="shared" si="2"/>
        <v>0</v>
      </c>
      <c r="N189" s="2"/>
      <c r="O189" s="2"/>
      <c r="P189" s="2"/>
      <c r="Q189" s="2"/>
      <c r="R189" s="2"/>
    </row>
    <row r="190" spans="1:18">
      <c r="A190" s="34">
        <f>'2.0 Input│Historic Capex'!A190</f>
        <v>0</v>
      </c>
      <c r="B190" s="23">
        <f>'2.0 Input│Historic Capex'!B190</f>
        <v>0</v>
      </c>
      <c r="C190" s="8" t="str">
        <f>'2.0 Input│Historic Capex'!C190</f>
        <v/>
      </c>
      <c r="D190" s="8" t="str">
        <f>'2.0 Input│Historic Capex'!D190</f>
        <v/>
      </c>
      <c r="G190" s="34">
        <f>IF($E190="Incurred",'4.1 Calc│Hist Act ($nom)'!G190,IF($E190=G$12,'4.1 Calc│Hist Act ($nom)'!$L190,0))</f>
        <v>0</v>
      </c>
      <c r="H190" s="34">
        <f>IF($E190="Incurred",'4.1 Calc│Hist Act ($nom)'!H190,IF($E190=H$12,'4.1 Calc│Hist Act ($nom)'!$L190,0))</f>
        <v>0</v>
      </c>
      <c r="I190" s="34">
        <f>IF($E190="Incurred",'4.1 Calc│Hist Act ($nom)'!I190,IF($E190=I$12,'4.1 Calc│Hist Act ($nom)'!$L190,0))</f>
        <v>0</v>
      </c>
      <c r="J190" s="34">
        <f>IF($E190="Incurred",'4.1 Calc│Hist Act ($nom)'!J190,IF($E190=J$12,'4.1 Calc│Hist Act ($nom)'!$L190,0))</f>
        <v>0</v>
      </c>
      <c r="K190" s="34">
        <f>IF($E190="Incurred",'4.1 Calc│Hist Act ($nom)'!K190,IF($E190=K$12,'4.1 Calc│Hist Act ($nom)'!$L190,0))</f>
        <v>0</v>
      </c>
      <c r="L190" s="34">
        <f>IF($E190=L$12,'4.1 Calc│Hist Act ($nom)'!$L190,0)</f>
        <v>0</v>
      </c>
      <c r="M190" s="34">
        <f t="shared" si="2"/>
        <v>0</v>
      </c>
      <c r="N190" s="2"/>
      <c r="O190" s="2"/>
      <c r="P190" s="2"/>
      <c r="Q190" s="2"/>
      <c r="R190" s="2"/>
    </row>
    <row r="191" spans="1:18">
      <c r="A191" s="34">
        <f>'2.0 Input│Historic Capex'!A191</f>
        <v>0</v>
      </c>
      <c r="B191" s="23">
        <f>'2.0 Input│Historic Capex'!B191</f>
        <v>0</v>
      </c>
      <c r="C191" s="8" t="str">
        <f>'2.0 Input│Historic Capex'!C191</f>
        <v/>
      </c>
      <c r="D191" s="8" t="str">
        <f>'2.0 Input│Historic Capex'!D191</f>
        <v/>
      </c>
      <c r="G191" s="34">
        <f>IF($E191="Incurred",'4.1 Calc│Hist Act ($nom)'!G191,IF($E191=G$12,'4.1 Calc│Hist Act ($nom)'!$L191,0))</f>
        <v>0</v>
      </c>
      <c r="H191" s="34">
        <f>IF($E191="Incurred",'4.1 Calc│Hist Act ($nom)'!H191,IF($E191=H$12,'4.1 Calc│Hist Act ($nom)'!$L191,0))</f>
        <v>0</v>
      </c>
      <c r="I191" s="34">
        <f>IF($E191="Incurred",'4.1 Calc│Hist Act ($nom)'!I191,IF($E191=I$12,'4.1 Calc│Hist Act ($nom)'!$L191,0))</f>
        <v>0</v>
      </c>
      <c r="J191" s="34">
        <f>IF($E191="Incurred",'4.1 Calc│Hist Act ($nom)'!J191,IF($E191=J$12,'4.1 Calc│Hist Act ($nom)'!$L191,0))</f>
        <v>0</v>
      </c>
      <c r="K191" s="34">
        <f>IF($E191="Incurred",'4.1 Calc│Hist Act ($nom)'!K191,IF($E191=K$12,'4.1 Calc│Hist Act ($nom)'!$L191,0))</f>
        <v>0</v>
      </c>
      <c r="L191" s="34">
        <f>IF($E191=L$12,'4.1 Calc│Hist Act ($nom)'!$L191,0)</f>
        <v>0</v>
      </c>
      <c r="M191" s="34">
        <f t="shared" si="2"/>
        <v>0</v>
      </c>
      <c r="N191" s="2"/>
      <c r="O191" s="2"/>
      <c r="P191" s="2"/>
      <c r="Q191" s="2"/>
      <c r="R191" s="2"/>
    </row>
    <row r="192" spans="1:18">
      <c r="A192" s="34">
        <f>'2.0 Input│Historic Capex'!A192</f>
        <v>0</v>
      </c>
      <c r="B192" s="23">
        <f>'2.0 Input│Historic Capex'!B192</f>
        <v>0</v>
      </c>
      <c r="C192" s="8" t="str">
        <f>'2.0 Input│Historic Capex'!C192</f>
        <v/>
      </c>
      <c r="D192" s="8" t="str">
        <f>'2.0 Input│Historic Capex'!D192</f>
        <v/>
      </c>
      <c r="G192" s="34">
        <f>IF($E192="Incurred",'4.1 Calc│Hist Act ($nom)'!G192,IF($E192=G$12,'4.1 Calc│Hist Act ($nom)'!$L192,0))</f>
        <v>0</v>
      </c>
      <c r="H192" s="34">
        <f>IF($E192="Incurred",'4.1 Calc│Hist Act ($nom)'!H192,IF($E192=H$12,'4.1 Calc│Hist Act ($nom)'!$L192,0))</f>
        <v>0</v>
      </c>
      <c r="I192" s="34">
        <f>IF($E192="Incurred",'4.1 Calc│Hist Act ($nom)'!I192,IF($E192=I$12,'4.1 Calc│Hist Act ($nom)'!$L192,0))</f>
        <v>0</v>
      </c>
      <c r="J192" s="34">
        <f>IF($E192="Incurred",'4.1 Calc│Hist Act ($nom)'!J192,IF($E192=J$12,'4.1 Calc│Hist Act ($nom)'!$L192,0))</f>
        <v>0</v>
      </c>
      <c r="K192" s="34">
        <f>IF($E192="Incurred",'4.1 Calc│Hist Act ($nom)'!K192,IF($E192=K$12,'4.1 Calc│Hist Act ($nom)'!$L192,0))</f>
        <v>0</v>
      </c>
      <c r="L192" s="34">
        <f>IF($E192=L$12,'4.1 Calc│Hist Act ($nom)'!$L192,0)</f>
        <v>0</v>
      </c>
      <c r="M192" s="34">
        <f t="shared" si="2"/>
        <v>0</v>
      </c>
      <c r="N192" s="2"/>
      <c r="O192" s="2"/>
      <c r="P192" s="2"/>
      <c r="Q192" s="2"/>
      <c r="R192" s="2"/>
    </row>
    <row r="193" spans="1:18">
      <c r="A193" s="34">
        <f>'2.0 Input│Historic Capex'!A193</f>
        <v>0</v>
      </c>
      <c r="B193" s="23">
        <f>'2.0 Input│Historic Capex'!B193</f>
        <v>0</v>
      </c>
      <c r="C193" s="8" t="str">
        <f>'2.0 Input│Historic Capex'!C193</f>
        <v/>
      </c>
      <c r="D193" s="8" t="str">
        <f>'2.0 Input│Historic Capex'!D193</f>
        <v/>
      </c>
      <c r="G193" s="34">
        <f>IF($E193="Incurred",'4.1 Calc│Hist Act ($nom)'!G193,IF($E193=G$12,'4.1 Calc│Hist Act ($nom)'!$L193,0))</f>
        <v>0</v>
      </c>
      <c r="H193" s="34">
        <f>IF($E193="Incurred",'4.1 Calc│Hist Act ($nom)'!H193,IF($E193=H$12,'4.1 Calc│Hist Act ($nom)'!$L193,0))</f>
        <v>0</v>
      </c>
      <c r="I193" s="34">
        <f>IF($E193="Incurred",'4.1 Calc│Hist Act ($nom)'!I193,IF($E193=I$12,'4.1 Calc│Hist Act ($nom)'!$L193,0))</f>
        <v>0</v>
      </c>
      <c r="J193" s="34">
        <f>IF($E193="Incurred",'4.1 Calc│Hist Act ($nom)'!J193,IF($E193=J$12,'4.1 Calc│Hist Act ($nom)'!$L193,0))</f>
        <v>0</v>
      </c>
      <c r="K193" s="34">
        <f>IF($E193="Incurred",'4.1 Calc│Hist Act ($nom)'!K193,IF($E193=K$12,'4.1 Calc│Hist Act ($nom)'!$L193,0))</f>
        <v>0</v>
      </c>
      <c r="L193" s="34">
        <f>IF($E193=L$12,'4.1 Calc│Hist Act ($nom)'!$L193,0)</f>
        <v>0</v>
      </c>
      <c r="M193" s="34">
        <f t="shared" si="2"/>
        <v>0</v>
      </c>
      <c r="N193" s="2"/>
      <c r="O193" s="2"/>
      <c r="P193" s="2"/>
      <c r="Q193" s="2"/>
      <c r="R193" s="2"/>
    </row>
    <row r="194" spans="1:18">
      <c r="A194" s="34">
        <f>'2.0 Input│Historic Capex'!A194</f>
        <v>0</v>
      </c>
      <c r="B194" s="23">
        <f>'2.0 Input│Historic Capex'!B194</f>
        <v>0</v>
      </c>
      <c r="C194" s="8" t="str">
        <f>'2.0 Input│Historic Capex'!C194</f>
        <v/>
      </c>
      <c r="D194" s="8" t="str">
        <f>'2.0 Input│Historic Capex'!D194</f>
        <v/>
      </c>
      <c r="G194" s="34">
        <f>IF($E194="Incurred",'4.1 Calc│Hist Act ($nom)'!G194,IF($E194=G$12,'4.1 Calc│Hist Act ($nom)'!$L194,0))</f>
        <v>0</v>
      </c>
      <c r="H194" s="34">
        <f>IF($E194="Incurred",'4.1 Calc│Hist Act ($nom)'!H194,IF($E194=H$12,'4.1 Calc│Hist Act ($nom)'!$L194,0))</f>
        <v>0</v>
      </c>
      <c r="I194" s="34">
        <f>IF($E194="Incurred",'4.1 Calc│Hist Act ($nom)'!I194,IF($E194=I$12,'4.1 Calc│Hist Act ($nom)'!$L194,0))</f>
        <v>0</v>
      </c>
      <c r="J194" s="34">
        <f>IF($E194="Incurred",'4.1 Calc│Hist Act ($nom)'!J194,IF($E194=J$12,'4.1 Calc│Hist Act ($nom)'!$L194,0))</f>
        <v>0</v>
      </c>
      <c r="K194" s="34">
        <f>IF($E194="Incurred",'4.1 Calc│Hist Act ($nom)'!K194,IF($E194=K$12,'4.1 Calc│Hist Act ($nom)'!$L194,0))</f>
        <v>0</v>
      </c>
      <c r="L194" s="34">
        <f>IF($E194=L$12,'4.1 Calc│Hist Act ($nom)'!$L194,0)</f>
        <v>0</v>
      </c>
      <c r="M194" s="34">
        <f t="shared" si="2"/>
        <v>0</v>
      </c>
      <c r="N194" s="2"/>
      <c r="O194" s="2"/>
      <c r="P194" s="2"/>
      <c r="Q194" s="2"/>
      <c r="R194" s="2"/>
    </row>
    <row r="195" spans="1:18">
      <c r="A195" s="34">
        <f>'2.0 Input│Historic Capex'!A195</f>
        <v>0</v>
      </c>
      <c r="B195" s="23">
        <f>'2.0 Input│Historic Capex'!B195</f>
        <v>0</v>
      </c>
      <c r="C195" s="8" t="str">
        <f>'2.0 Input│Historic Capex'!C195</f>
        <v/>
      </c>
      <c r="D195" s="8" t="str">
        <f>'2.0 Input│Historic Capex'!D195</f>
        <v/>
      </c>
      <c r="G195" s="34">
        <f>IF($E195="Incurred",'4.1 Calc│Hist Act ($nom)'!G195,IF($E195=G$12,'4.1 Calc│Hist Act ($nom)'!$L195,0))</f>
        <v>0</v>
      </c>
      <c r="H195" s="34">
        <f>IF($E195="Incurred",'4.1 Calc│Hist Act ($nom)'!H195,IF($E195=H$12,'4.1 Calc│Hist Act ($nom)'!$L195,0))</f>
        <v>0</v>
      </c>
      <c r="I195" s="34">
        <f>IF($E195="Incurred",'4.1 Calc│Hist Act ($nom)'!I195,IF($E195=I$12,'4.1 Calc│Hist Act ($nom)'!$L195,0))</f>
        <v>0</v>
      </c>
      <c r="J195" s="34">
        <f>IF($E195="Incurred",'4.1 Calc│Hist Act ($nom)'!J195,IF($E195=J$12,'4.1 Calc│Hist Act ($nom)'!$L195,0))</f>
        <v>0</v>
      </c>
      <c r="K195" s="34">
        <f>IF($E195="Incurred",'4.1 Calc│Hist Act ($nom)'!K195,IF($E195=K$12,'4.1 Calc│Hist Act ($nom)'!$L195,0))</f>
        <v>0</v>
      </c>
      <c r="L195" s="34">
        <f>IF($E195=L$12,'4.1 Calc│Hist Act ($nom)'!$L195,0)</f>
        <v>0</v>
      </c>
      <c r="M195" s="34">
        <f t="shared" si="2"/>
        <v>0</v>
      </c>
      <c r="N195" s="2"/>
      <c r="O195" s="2"/>
      <c r="P195" s="2"/>
      <c r="Q195" s="2"/>
      <c r="R195" s="2"/>
    </row>
    <row r="196" spans="1:18">
      <c r="A196" s="34">
        <f>'2.0 Input│Historic Capex'!A196</f>
        <v>0</v>
      </c>
      <c r="B196" s="23">
        <f>'2.0 Input│Historic Capex'!B196</f>
        <v>0</v>
      </c>
      <c r="C196" s="8" t="str">
        <f>'2.0 Input│Historic Capex'!C196</f>
        <v/>
      </c>
      <c r="D196" s="8" t="str">
        <f>'2.0 Input│Historic Capex'!D196</f>
        <v/>
      </c>
      <c r="G196" s="34">
        <f>IF($E196="Incurred",'4.1 Calc│Hist Act ($nom)'!G196,IF($E196=G$12,'4.1 Calc│Hist Act ($nom)'!$L196,0))</f>
        <v>0</v>
      </c>
      <c r="H196" s="34">
        <f>IF($E196="Incurred",'4.1 Calc│Hist Act ($nom)'!H196,IF($E196=H$12,'4.1 Calc│Hist Act ($nom)'!$L196,0))</f>
        <v>0</v>
      </c>
      <c r="I196" s="34">
        <f>IF($E196="Incurred",'4.1 Calc│Hist Act ($nom)'!I196,IF($E196=I$12,'4.1 Calc│Hist Act ($nom)'!$L196,0))</f>
        <v>0</v>
      </c>
      <c r="J196" s="34">
        <f>IF($E196="Incurred",'4.1 Calc│Hist Act ($nom)'!J196,IF($E196=J$12,'4.1 Calc│Hist Act ($nom)'!$L196,0))</f>
        <v>0</v>
      </c>
      <c r="K196" s="34">
        <f>IF($E196="Incurred",'4.1 Calc│Hist Act ($nom)'!K196,IF($E196=K$12,'4.1 Calc│Hist Act ($nom)'!$L196,0))</f>
        <v>0</v>
      </c>
      <c r="L196" s="34">
        <f>IF($E196=L$12,'4.1 Calc│Hist Act ($nom)'!$L196,0)</f>
        <v>0</v>
      </c>
      <c r="M196" s="34">
        <f t="shared" si="2"/>
        <v>0</v>
      </c>
      <c r="N196" s="2"/>
      <c r="O196" s="2"/>
      <c r="P196" s="2"/>
      <c r="Q196" s="2"/>
      <c r="R196" s="2"/>
    </row>
    <row r="197" spans="1:18">
      <c r="A197" s="34">
        <f>'2.0 Input│Historic Capex'!A197</f>
        <v>0</v>
      </c>
      <c r="B197" s="23">
        <f>'2.0 Input│Historic Capex'!B197</f>
        <v>0</v>
      </c>
      <c r="C197" s="8" t="str">
        <f>'2.0 Input│Historic Capex'!C197</f>
        <v/>
      </c>
      <c r="D197" s="8" t="str">
        <f>'2.0 Input│Historic Capex'!D197</f>
        <v/>
      </c>
      <c r="G197" s="34">
        <f>IF($E197="Incurred",'4.1 Calc│Hist Act ($nom)'!G197,IF($E197=G$12,'4.1 Calc│Hist Act ($nom)'!$L197,0))</f>
        <v>0</v>
      </c>
      <c r="H197" s="34">
        <f>IF($E197="Incurred",'4.1 Calc│Hist Act ($nom)'!H197,IF($E197=H$12,'4.1 Calc│Hist Act ($nom)'!$L197,0))</f>
        <v>0</v>
      </c>
      <c r="I197" s="34">
        <f>IF($E197="Incurred",'4.1 Calc│Hist Act ($nom)'!I197,IF($E197=I$12,'4.1 Calc│Hist Act ($nom)'!$L197,0))</f>
        <v>0</v>
      </c>
      <c r="J197" s="34">
        <f>IF($E197="Incurred",'4.1 Calc│Hist Act ($nom)'!J197,IF($E197=J$12,'4.1 Calc│Hist Act ($nom)'!$L197,0))</f>
        <v>0</v>
      </c>
      <c r="K197" s="34">
        <f>IF($E197="Incurred",'4.1 Calc│Hist Act ($nom)'!K197,IF($E197=K$12,'4.1 Calc│Hist Act ($nom)'!$L197,0))</f>
        <v>0</v>
      </c>
      <c r="L197" s="34">
        <f>IF($E197=L$12,'4.1 Calc│Hist Act ($nom)'!$L197,0)</f>
        <v>0</v>
      </c>
      <c r="M197" s="34">
        <f t="shared" si="2"/>
        <v>0</v>
      </c>
      <c r="N197" s="2"/>
      <c r="O197" s="2"/>
      <c r="P197" s="2"/>
      <c r="Q197" s="2"/>
      <c r="R197" s="2"/>
    </row>
    <row r="198" spans="1:18">
      <c r="A198" s="34">
        <f>'2.0 Input│Historic Capex'!A198</f>
        <v>0</v>
      </c>
      <c r="B198" s="23">
        <f>'2.0 Input│Historic Capex'!B198</f>
        <v>0</v>
      </c>
      <c r="C198" s="8" t="str">
        <f>'2.0 Input│Historic Capex'!C198</f>
        <v/>
      </c>
      <c r="D198" s="8" t="str">
        <f>'2.0 Input│Historic Capex'!D198</f>
        <v/>
      </c>
      <c r="G198" s="34">
        <f>IF($E198="Incurred",'4.1 Calc│Hist Act ($nom)'!G198,IF($E198=G$12,'4.1 Calc│Hist Act ($nom)'!$L198,0))</f>
        <v>0</v>
      </c>
      <c r="H198" s="34">
        <f>IF($E198="Incurred",'4.1 Calc│Hist Act ($nom)'!H198,IF($E198=H$12,'4.1 Calc│Hist Act ($nom)'!$L198,0))</f>
        <v>0</v>
      </c>
      <c r="I198" s="34">
        <f>IF($E198="Incurred",'4.1 Calc│Hist Act ($nom)'!I198,IF($E198=I$12,'4.1 Calc│Hist Act ($nom)'!$L198,0))</f>
        <v>0</v>
      </c>
      <c r="J198" s="34">
        <f>IF($E198="Incurred",'4.1 Calc│Hist Act ($nom)'!J198,IF($E198=J$12,'4.1 Calc│Hist Act ($nom)'!$L198,0))</f>
        <v>0</v>
      </c>
      <c r="K198" s="34">
        <f>IF($E198="Incurred",'4.1 Calc│Hist Act ($nom)'!K198,IF($E198=K$12,'4.1 Calc│Hist Act ($nom)'!$L198,0))</f>
        <v>0</v>
      </c>
      <c r="L198" s="34">
        <f>IF($E198=L$12,'4.1 Calc│Hist Act ($nom)'!$L198,0)</f>
        <v>0</v>
      </c>
      <c r="M198" s="34">
        <f t="shared" si="2"/>
        <v>0</v>
      </c>
      <c r="N198" s="48"/>
      <c r="O198" s="48"/>
    </row>
    <row r="199" spans="1:18">
      <c r="A199" s="34">
        <f>'2.0 Input│Historic Capex'!A199</f>
        <v>0</v>
      </c>
      <c r="B199" s="23">
        <f>'2.0 Input│Historic Capex'!B199</f>
        <v>0</v>
      </c>
      <c r="C199" s="8" t="str">
        <f>'2.0 Input│Historic Capex'!C199</f>
        <v/>
      </c>
      <c r="D199" s="8" t="str">
        <f>'2.0 Input│Historic Capex'!D199</f>
        <v/>
      </c>
      <c r="G199" s="34">
        <f>IF($E199="Incurred",'4.1 Calc│Hist Act ($nom)'!G199,IF($E199=G$12,'4.1 Calc│Hist Act ($nom)'!$L199,0))</f>
        <v>0</v>
      </c>
      <c r="H199" s="34">
        <f>IF($E199="Incurred",'4.1 Calc│Hist Act ($nom)'!H199,IF($E199=H$12,'4.1 Calc│Hist Act ($nom)'!$L199,0))</f>
        <v>0</v>
      </c>
      <c r="I199" s="34">
        <f>IF($E199="Incurred",'4.1 Calc│Hist Act ($nom)'!I199,IF($E199=I$12,'4.1 Calc│Hist Act ($nom)'!$L199,0))</f>
        <v>0</v>
      </c>
      <c r="J199" s="34">
        <f>IF($E199="Incurred",'4.1 Calc│Hist Act ($nom)'!J199,IF($E199=J$12,'4.1 Calc│Hist Act ($nom)'!$L199,0))</f>
        <v>0</v>
      </c>
      <c r="K199" s="34">
        <f>IF($E199="Incurred",'4.1 Calc│Hist Act ($nom)'!K199,IF($E199=K$12,'4.1 Calc│Hist Act ($nom)'!$L199,0))</f>
        <v>0</v>
      </c>
      <c r="L199" s="34">
        <f>IF($E199=L$12,'4.1 Calc│Hist Act ($nom)'!$L199,0)</f>
        <v>0</v>
      </c>
      <c r="M199" s="34">
        <f t="shared" si="2"/>
        <v>0</v>
      </c>
      <c r="N199" s="48"/>
    </row>
    <row r="200" spans="1:18">
      <c r="A200" s="34">
        <f>'2.0 Input│Historic Capex'!A200</f>
        <v>0</v>
      </c>
      <c r="B200" s="23">
        <f>'2.0 Input│Historic Capex'!B200</f>
        <v>0</v>
      </c>
      <c r="C200" s="8" t="str">
        <f>'2.0 Input│Historic Capex'!C200</f>
        <v/>
      </c>
      <c r="D200" s="8" t="str">
        <f>'2.0 Input│Historic Capex'!D200</f>
        <v/>
      </c>
      <c r="G200" s="34">
        <f>IF($E200="Incurred",'4.1 Calc│Hist Act ($nom)'!G200,IF($E200=G$12,'4.1 Calc│Hist Act ($nom)'!$L200,0))</f>
        <v>0</v>
      </c>
      <c r="H200" s="34">
        <f>IF($E200="Incurred",'4.1 Calc│Hist Act ($nom)'!H200,IF($E200=H$12,'4.1 Calc│Hist Act ($nom)'!$L200,0))</f>
        <v>0</v>
      </c>
      <c r="I200" s="34">
        <f>IF($E200="Incurred",'4.1 Calc│Hist Act ($nom)'!I200,IF($E200=I$12,'4.1 Calc│Hist Act ($nom)'!$L200,0))</f>
        <v>0</v>
      </c>
      <c r="J200" s="34">
        <f>IF($E200="Incurred",'4.1 Calc│Hist Act ($nom)'!J200,IF($E200=J$12,'4.1 Calc│Hist Act ($nom)'!$L200,0))</f>
        <v>0</v>
      </c>
      <c r="K200" s="34">
        <f>IF($E200="Incurred",'4.1 Calc│Hist Act ($nom)'!K200,IF($E200=K$12,'4.1 Calc│Hist Act ($nom)'!$L200,0))</f>
        <v>0</v>
      </c>
      <c r="L200" s="34">
        <f>IF($E200=L$12,'4.1 Calc│Hist Act ($nom)'!$L200,0)</f>
        <v>0</v>
      </c>
      <c r="M200" s="34">
        <f t="shared" si="2"/>
        <v>0</v>
      </c>
      <c r="N200" s="48"/>
    </row>
    <row r="201" spans="1:18">
      <c r="A201" s="34">
        <f>'2.0 Input│Historic Capex'!A201</f>
        <v>0</v>
      </c>
      <c r="B201" s="23">
        <f>'2.0 Input│Historic Capex'!B201</f>
        <v>0</v>
      </c>
      <c r="C201" s="8" t="str">
        <f>'2.0 Input│Historic Capex'!C201</f>
        <v/>
      </c>
      <c r="D201" s="8" t="str">
        <f>'2.0 Input│Historic Capex'!D201</f>
        <v/>
      </c>
      <c r="G201" s="34">
        <f>IF($E201="Incurred",'4.1 Calc│Hist Act ($nom)'!G201,IF($E201=G$12,'4.1 Calc│Hist Act ($nom)'!$L201,0))</f>
        <v>0</v>
      </c>
      <c r="H201" s="34">
        <f>IF($E201="Incurred",'4.1 Calc│Hist Act ($nom)'!H201,IF($E201=H$12,'4.1 Calc│Hist Act ($nom)'!$L201,0))</f>
        <v>0</v>
      </c>
      <c r="I201" s="34">
        <f>IF($E201="Incurred",'4.1 Calc│Hist Act ($nom)'!I201,IF($E201=I$12,'4.1 Calc│Hist Act ($nom)'!$L201,0))</f>
        <v>0</v>
      </c>
      <c r="J201" s="34">
        <f>IF($E201="Incurred",'4.1 Calc│Hist Act ($nom)'!J201,IF($E201=J$12,'4.1 Calc│Hist Act ($nom)'!$L201,0))</f>
        <v>0</v>
      </c>
      <c r="K201" s="34">
        <f>IF($E201="Incurred",'4.1 Calc│Hist Act ($nom)'!K201,IF($E201=K$12,'4.1 Calc│Hist Act ($nom)'!$L201,0))</f>
        <v>0</v>
      </c>
      <c r="L201" s="34">
        <f>IF($E201=L$12,'4.1 Calc│Hist Act ($nom)'!$L201,0)</f>
        <v>0</v>
      </c>
      <c r="M201" s="34">
        <f t="shared" si="2"/>
        <v>0</v>
      </c>
      <c r="N201" s="48"/>
    </row>
    <row r="202" spans="1:18">
      <c r="A202" s="34">
        <f>'2.0 Input│Historic Capex'!A202</f>
        <v>0</v>
      </c>
      <c r="B202" s="23">
        <f>'2.0 Input│Historic Capex'!B202</f>
        <v>0</v>
      </c>
      <c r="C202" s="8">
        <f>'2.0 Input│Historic Capex'!C202</f>
        <v>0</v>
      </c>
      <c r="D202" s="8">
        <f>'2.0 Input│Historic Capex'!D202</f>
        <v>0</v>
      </c>
      <c r="G202" s="34">
        <f>IF($E202="Incurred",'4.1 Calc│Hist Act ($nom)'!G202,IF($E202=G$12,'4.1 Calc│Hist Act ($nom)'!$L202,0))</f>
        <v>0</v>
      </c>
      <c r="H202" s="34">
        <f>IF($E202="Incurred",'4.1 Calc│Hist Act ($nom)'!H202,IF($E202=H$12,'4.1 Calc│Hist Act ($nom)'!$L202,0))</f>
        <v>0</v>
      </c>
      <c r="I202" s="34">
        <f>IF($E202="Incurred",'4.1 Calc│Hist Act ($nom)'!I202,IF($E202=I$12,'4.1 Calc│Hist Act ($nom)'!$L202,0))</f>
        <v>0</v>
      </c>
      <c r="J202" s="34">
        <f>IF($E202="Incurred",'4.1 Calc│Hist Act ($nom)'!J202,IF($E202=J$12,'4.1 Calc│Hist Act ($nom)'!$L202,0))</f>
        <v>0</v>
      </c>
      <c r="K202" s="34">
        <f>IF($E202="Incurred",'4.1 Calc│Hist Act ($nom)'!K202,IF($E202=K$12,'4.1 Calc│Hist Act ($nom)'!$L202,0))</f>
        <v>0</v>
      </c>
      <c r="L202" s="34">
        <f>IF($E202=L$12,'4.1 Calc│Hist Act ($nom)'!$L202,0)</f>
        <v>0</v>
      </c>
      <c r="M202" s="34">
        <f t="shared" si="2"/>
        <v>0</v>
      </c>
      <c r="N202" s="48"/>
    </row>
    <row r="203" spans="1:18">
      <c r="A203" s="34">
        <f>'2.0 Input│Historic Capex'!A203</f>
        <v>0</v>
      </c>
      <c r="B203" s="23">
        <f>'2.0 Input│Historic Capex'!B203</f>
        <v>0</v>
      </c>
      <c r="C203" s="8">
        <f>'2.0 Input│Historic Capex'!C203</f>
        <v>0</v>
      </c>
      <c r="D203" s="8">
        <f>'2.0 Input│Historic Capex'!D203</f>
        <v>0</v>
      </c>
      <c r="G203" s="34">
        <f>IF($E203="Incurred",'4.1 Calc│Hist Act ($nom)'!G203,IF($E203=G$12,'4.1 Calc│Hist Act ($nom)'!$L203,0))</f>
        <v>0</v>
      </c>
      <c r="H203" s="34">
        <f>IF($E203="Incurred",'4.1 Calc│Hist Act ($nom)'!H203,IF($E203=H$12,'4.1 Calc│Hist Act ($nom)'!$L203,0))</f>
        <v>0</v>
      </c>
      <c r="I203" s="34">
        <f>IF($E203="Incurred",'4.1 Calc│Hist Act ($nom)'!I203,IF($E203=I$12,'4.1 Calc│Hist Act ($nom)'!$L203,0))</f>
        <v>0</v>
      </c>
      <c r="J203" s="34">
        <f>IF($E203="Incurred",'4.1 Calc│Hist Act ($nom)'!J203,IF($E203=J$12,'4.1 Calc│Hist Act ($nom)'!$L203,0))</f>
        <v>0</v>
      </c>
      <c r="K203" s="34">
        <f>IF($E203="Incurred",'4.1 Calc│Hist Act ($nom)'!K203,IF($E203=K$12,'4.1 Calc│Hist Act ($nom)'!$L203,0))</f>
        <v>0</v>
      </c>
      <c r="L203" s="34">
        <f>IF($E203=L$12,'4.1 Calc│Hist Act ($nom)'!$L203,0)</f>
        <v>0</v>
      </c>
      <c r="M203" s="34">
        <f t="shared" si="2"/>
        <v>0</v>
      </c>
      <c r="N203" s="48"/>
    </row>
    <row r="204" spans="1:18">
      <c r="A204" s="34">
        <f>'2.0 Input│Historic Capex'!A204</f>
        <v>0</v>
      </c>
      <c r="B204" s="23">
        <f>'2.0 Input│Historic Capex'!B204</f>
        <v>0</v>
      </c>
      <c r="C204" s="8">
        <f>'2.0 Input│Historic Capex'!C204</f>
        <v>0</v>
      </c>
      <c r="D204" s="8">
        <f>'2.0 Input│Historic Capex'!D204</f>
        <v>0</v>
      </c>
      <c r="G204" s="34">
        <f>IF($E204="Incurred",'4.1 Calc│Hist Act ($nom)'!G204,IF($E204=G$12,'4.1 Calc│Hist Act ($nom)'!$L204,0))</f>
        <v>0</v>
      </c>
      <c r="H204" s="34">
        <f>IF($E204="Incurred",'4.1 Calc│Hist Act ($nom)'!H204,IF($E204=H$12,'4.1 Calc│Hist Act ($nom)'!$L204,0))</f>
        <v>0</v>
      </c>
      <c r="I204" s="34">
        <f>IF($E204="Incurred",'4.1 Calc│Hist Act ($nom)'!I204,IF($E204=I$12,'4.1 Calc│Hist Act ($nom)'!$L204,0))</f>
        <v>0</v>
      </c>
      <c r="J204" s="34">
        <f>IF($E204="Incurred",'4.1 Calc│Hist Act ($nom)'!J204,IF($E204=J$12,'4.1 Calc│Hist Act ($nom)'!$L204,0))</f>
        <v>0</v>
      </c>
      <c r="K204" s="34">
        <f>IF($E204="Incurred",'4.1 Calc│Hist Act ($nom)'!K204,IF($E204=K$12,'4.1 Calc│Hist Act ($nom)'!$L204,0))</f>
        <v>0</v>
      </c>
      <c r="L204" s="34">
        <f>IF($E204=L$12,'4.1 Calc│Hist Act ($nom)'!$L204,0)</f>
        <v>0</v>
      </c>
      <c r="M204" s="34">
        <f t="shared" si="2"/>
        <v>0</v>
      </c>
      <c r="N204" s="48"/>
    </row>
    <row r="205" spans="1:18">
      <c r="A205" s="34">
        <f>'2.0 Input│Historic Capex'!A205</f>
        <v>0</v>
      </c>
      <c r="B205" s="23">
        <f>'2.0 Input│Historic Capex'!B205</f>
        <v>0</v>
      </c>
      <c r="C205" s="8">
        <f>'2.0 Input│Historic Capex'!C205</f>
        <v>0</v>
      </c>
      <c r="D205" s="8">
        <f>'2.0 Input│Historic Capex'!D205</f>
        <v>0</v>
      </c>
      <c r="G205" s="34">
        <f>IF($E205="Incurred",'4.1 Calc│Hist Act ($nom)'!G205,IF($E205=G$12,'4.1 Calc│Hist Act ($nom)'!$L205,0))</f>
        <v>0</v>
      </c>
      <c r="H205" s="34">
        <f>IF($E205="Incurred",'4.1 Calc│Hist Act ($nom)'!H205,IF($E205=H$12,'4.1 Calc│Hist Act ($nom)'!$L205,0))</f>
        <v>0</v>
      </c>
      <c r="I205" s="34">
        <f>IF($E205="Incurred",'4.1 Calc│Hist Act ($nom)'!I205,IF($E205=I$12,'4.1 Calc│Hist Act ($nom)'!$L205,0))</f>
        <v>0</v>
      </c>
      <c r="J205" s="34">
        <f>IF($E205="Incurred",'4.1 Calc│Hist Act ($nom)'!J205,IF($E205=J$12,'4.1 Calc│Hist Act ($nom)'!$L205,0))</f>
        <v>0</v>
      </c>
      <c r="K205" s="34">
        <f>IF($E205="Incurred",'4.1 Calc│Hist Act ($nom)'!K205,IF($E205=K$12,'4.1 Calc│Hist Act ($nom)'!$L205,0))</f>
        <v>0</v>
      </c>
      <c r="L205" s="34">
        <f>IF($E205=L$12,'4.1 Calc│Hist Act ($nom)'!$L205,0)</f>
        <v>0</v>
      </c>
      <c r="M205" s="34">
        <f t="shared" si="2"/>
        <v>0</v>
      </c>
      <c r="N205" s="48"/>
    </row>
    <row r="206" spans="1:18">
      <c r="A206" s="34">
        <f>'2.0 Input│Historic Capex'!A206</f>
        <v>0</v>
      </c>
      <c r="B206" s="23">
        <f>'2.0 Input│Historic Capex'!B206</f>
        <v>0</v>
      </c>
      <c r="C206" s="8">
        <f>'2.0 Input│Historic Capex'!C206</f>
        <v>0</v>
      </c>
      <c r="D206" s="8">
        <f>'2.0 Input│Historic Capex'!D206</f>
        <v>0</v>
      </c>
      <c r="G206" s="34">
        <f>IF($E206="Incurred",'4.1 Calc│Hist Act ($nom)'!G206,IF($E206=G$12,'4.1 Calc│Hist Act ($nom)'!$L206,0))</f>
        <v>0</v>
      </c>
      <c r="H206" s="34">
        <f>IF($E206="Incurred",'4.1 Calc│Hist Act ($nom)'!H206,IF($E206=H$12,'4.1 Calc│Hist Act ($nom)'!$L206,0))</f>
        <v>0</v>
      </c>
      <c r="I206" s="34">
        <f>IF($E206="Incurred",'4.1 Calc│Hist Act ($nom)'!I206,IF($E206=I$12,'4.1 Calc│Hist Act ($nom)'!$L206,0))</f>
        <v>0</v>
      </c>
      <c r="J206" s="34">
        <f>IF($E206="Incurred",'4.1 Calc│Hist Act ($nom)'!J206,IF($E206=J$12,'4.1 Calc│Hist Act ($nom)'!$L206,0))</f>
        <v>0</v>
      </c>
      <c r="K206" s="34">
        <f>IF($E206="Incurred",'4.1 Calc│Hist Act ($nom)'!K206,IF($E206=K$12,'4.1 Calc│Hist Act ($nom)'!$L206,0))</f>
        <v>0</v>
      </c>
      <c r="L206" s="34">
        <f>IF($E206=L$12,'4.1 Calc│Hist Act ($nom)'!$L206,0)</f>
        <v>0</v>
      </c>
      <c r="M206" s="34">
        <f t="shared" ref="M206:M266" si="3">SUM(G206:K206)</f>
        <v>0</v>
      </c>
      <c r="N206" s="48"/>
    </row>
    <row r="207" spans="1:18">
      <c r="A207" s="34">
        <f>'2.0 Input│Historic Capex'!A207</f>
        <v>0</v>
      </c>
      <c r="B207" s="23">
        <f>'2.0 Input│Historic Capex'!B207</f>
        <v>0</v>
      </c>
      <c r="C207" s="8">
        <f>'2.0 Input│Historic Capex'!C207</f>
        <v>0</v>
      </c>
      <c r="D207" s="8">
        <f>'2.0 Input│Historic Capex'!D207</f>
        <v>0</v>
      </c>
      <c r="G207" s="34">
        <f>IF($E207="Incurred",'4.1 Calc│Hist Act ($nom)'!G207,IF($E207=G$12,'4.1 Calc│Hist Act ($nom)'!$L207,0))</f>
        <v>0</v>
      </c>
      <c r="H207" s="34">
        <f>IF($E207="Incurred",'4.1 Calc│Hist Act ($nom)'!H207,IF($E207=H$12,'4.1 Calc│Hist Act ($nom)'!$L207,0))</f>
        <v>0</v>
      </c>
      <c r="I207" s="34">
        <f>IF($E207="Incurred",'4.1 Calc│Hist Act ($nom)'!I207,IF($E207=I$12,'4.1 Calc│Hist Act ($nom)'!$L207,0))</f>
        <v>0</v>
      </c>
      <c r="J207" s="34">
        <f>IF($E207="Incurred",'4.1 Calc│Hist Act ($nom)'!J207,IF($E207=J$12,'4.1 Calc│Hist Act ($nom)'!$L207,0))</f>
        <v>0</v>
      </c>
      <c r="K207" s="34">
        <f>IF($E207="Incurred",'4.1 Calc│Hist Act ($nom)'!K207,IF($E207=K$12,'4.1 Calc│Hist Act ($nom)'!$L207,0))</f>
        <v>0</v>
      </c>
      <c r="L207" s="34">
        <f>IF($E207=L$12,'4.1 Calc│Hist Act ($nom)'!$L207,0)</f>
        <v>0</v>
      </c>
      <c r="M207" s="34">
        <f t="shared" si="3"/>
        <v>0</v>
      </c>
      <c r="N207" s="48"/>
    </row>
    <row r="208" spans="1:18">
      <c r="A208" s="34">
        <f>'2.0 Input│Historic Capex'!A208</f>
        <v>0</v>
      </c>
      <c r="B208" s="23">
        <f>'2.0 Input│Historic Capex'!B208</f>
        <v>0</v>
      </c>
      <c r="C208" s="8">
        <f>'2.0 Input│Historic Capex'!C208</f>
        <v>0</v>
      </c>
      <c r="D208" s="8">
        <f>'2.0 Input│Historic Capex'!D208</f>
        <v>0</v>
      </c>
      <c r="G208" s="34">
        <f>IF($E208="Incurred",'4.1 Calc│Hist Act ($nom)'!G208,IF($E208=G$12,'4.1 Calc│Hist Act ($nom)'!$L208,0))</f>
        <v>0</v>
      </c>
      <c r="H208" s="34">
        <f>IF($E208="Incurred",'4.1 Calc│Hist Act ($nom)'!H208,IF($E208=H$12,'4.1 Calc│Hist Act ($nom)'!$L208,0))</f>
        <v>0</v>
      </c>
      <c r="I208" s="34">
        <f>IF($E208="Incurred",'4.1 Calc│Hist Act ($nom)'!I208,IF($E208=I$12,'4.1 Calc│Hist Act ($nom)'!$L208,0))</f>
        <v>0</v>
      </c>
      <c r="J208" s="34">
        <f>IF($E208="Incurred",'4.1 Calc│Hist Act ($nom)'!J208,IF($E208=J$12,'4.1 Calc│Hist Act ($nom)'!$L208,0))</f>
        <v>0</v>
      </c>
      <c r="K208" s="34">
        <f>IF($E208="Incurred",'4.1 Calc│Hist Act ($nom)'!K208,IF($E208=K$12,'4.1 Calc│Hist Act ($nom)'!$L208,0))</f>
        <v>0</v>
      </c>
      <c r="L208" s="34">
        <f>IF($E208=L$12,'4.1 Calc│Hist Act ($nom)'!$L208,0)</f>
        <v>0</v>
      </c>
      <c r="M208" s="34">
        <f t="shared" si="3"/>
        <v>0</v>
      </c>
      <c r="N208" s="48"/>
    </row>
    <row r="209" spans="1:14">
      <c r="A209" s="34">
        <f>'2.0 Input│Historic Capex'!A209</f>
        <v>0</v>
      </c>
      <c r="B209" s="23">
        <f>'2.0 Input│Historic Capex'!B209</f>
        <v>0</v>
      </c>
      <c r="C209" s="8">
        <f>'2.0 Input│Historic Capex'!C209</f>
        <v>0</v>
      </c>
      <c r="D209" s="8">
        <f>'2.0 Input│Historic Capex'!D209</f>
        <v>0</v>
      </c>
      <c r="G209" s="34">
        <f>IF($E209="Incurred",'4.1 Calc│Hist Act ($nom)'!G209,IF($E209=G$12,'4.1 Calc│Hist Act ($nom)'!$L209,0))</f>
        <v>0</v>
      </c>
      <c r="H209" s="34">
        <f>IF($E209="Incurred",'4.1 Calc│Hist Act ($nom)'!H209,IF($E209=H$12,'4.1 Calc│Hist Act ($nom)'!$L209,0))</f>
        <v>0</v>
      </c>
      <c r="I209" s="34">
        <f>IF($E209="Incurred",'4.1 Calc│Hist Act ($nom)'!I209,IF($E209=I$12,'4.1 Calc│Hist Act ($nom)'!$L209,0))</f>
        <v>0</v>
      </c>
      <c r="J209" s="34">
        <f>IF($E209="Incurred",'4.1 Calc│Hist Act ($nom)'!J209,IF($E209=J$12,'4.1 Calc│Hist Act ($nom)'!$L209,0))</f>
        <v>0</v>
      </c>
      <c r="K209" s="34">
        <f>IF($E209="Incurred",'4.1 Calc│Hist Act ($nom)'!K209,IF($E209=K$12,'4.1 Calc│Hist Act ($nom)'!$L209,0))</f>
        <v>0</v>
      </c>
      <c r="L209" s="34">
        <f>IF($E209=L$12,'4.1 Calc│Hist Act ($nom)'!$L209,0)</f>
        <v>0</v>
      </c>
      <c r="M209" s="34">
        <f t="shared" si="3"/>
        <v>0</v>
      </c>
      <c r="N209" s="48"/>
    </row>
    <row r="210" spans="1:14">
      <c r="A210" s="34">
        <f>'2.0 Input│Historic Capex'!A210</f>
        <v>0</v>
      </c>
      <c r="B210" s="23">
        <f>'2.0 Input│Historic Capex'!B210</f>
        <v>0</v>
      </c>
      <c r="C210" s="8">
        <f>'2.0 Input│Historic Capex'!C210</f>
        <v>0</v>
      </c>
      <c r="D210" s="8">
        <f>'2.0 Input│Historic Capex'!D210</f>
        <v>0</v>
      </c>
      <c r="G210" s="34">
        <f>IF($E210="Incurred",'4.1 Calc│Hist Act ($nom)'!G210,IF($E210=G$12,'4.1 Calc│Hist Act ($nom)'!$L210,0))</f>
        <v>0</v>
      </c>
      <c r="H210" s="34">
        <f>IF($E210="Incurred",'4.1 Calc│Hist Act ($nom)'!H210,IF($E210=H$12,'4.1 Calc│Hist Act ($nom)'!$L210,0))</f>
        <v>0</v>
      </c>
      <c r="I210" s="34">
        <f>IF($E210="Incurred",'4.1 Calc│Hist Act ($nom)'!I210,IF($E210=I$12,'4.1 Calc│Hist Act ($nom)'!$L210,0))</f>
        <v>0</v>
      </c>
      <c r="J210" s="34">
        <f>IF($E210="Incurred",'4.1 Calc│Hist Act ($nom)'!J210,IF($E210=J$12,'4.1 Calc│Hist Act ($nom)'!$L210,0))</f>
        <v>0</v>
      </c>
      <c r="K210" s="34">
        <f>IF($E210="Incurred",'4.1 Calc│Hist Act ($nom)'!K210,IF($E210=K$12,'4.1 Calc│Hist Act ($nom)'!$L210,0))</f>
        <v>0</v>
      </c>
      <c r="L210" s="34">
        <f>IF($E210=L$12,'4.1 Calc│Hist Act ($nom)'!$L210,0)</f>
        <v>0</v>
      </c>
      <c r="M210" s="34">
        <f t="shared" si="3"/>
        <v>0</v>
      </c>
      <c r="N210" s="48"/>
    </row>
    <row r="211" spans="1:14">
      <c r="A211" s="34">
        <f>'2.0 Input│Historic Capex'!A211</f>
        <v>0</v>
      </c>
      <c r="B211" s="23">
        <f>'2.0 Input│Historic Capex'!B211</f>
        <v>0</v>
      </c>
      <c r="C211" s="8">
        <f>'2.0 Input│Historic Capex'!C211</f>
        <v>0</v>
      </c>
      <c r="D211" s="8">
        <f>'2.0 Input│Historic Capex'!D211</f>
        <v>0</v>
      </c>
      <c r="G211" s="34">
        <f>IF($E211="Incurred",'4.1 Calc│Hist Act ($nom)'!G211,IF($E211=G$12,'4.1 Calc│Hist Act ($nom)'!$L211,0))</f>
        <v>0</v>
      </c>
      <c r="H211" s="34">
        <f>IF($E211="Incurred",'4.1 Calc│Hist Act ($nom)'!H211,IF($E211=H$12,'4.1 Calc│Hist Act ($nom)'!$L211,0))</f>
        <v>0</v>
      </c>
      <c r="I211" s="34">
        <f>IF($E211="Incurred",'4.1 Calc│Hist Act ($nom)'!I211,IF($E211=I$12,'4.1 Calc│Hist Act ($nom)'!$L211,0))</f>
        <v>0</v>
      </c>
      <c r="J211" s="34">
        <f>IF($E211="Incurred",'4.1 Calc│Hist Act ($nom)'!J211,IF($E211=J$12,'4.1 Calc│Hist Act ($nom)'!$L211,0))</f>
        <v>0</v>
      </c>
      <c r="K211" s="34">
        <f>IF($E211="Incurred",'4.1 Calc│Hist Act ($nom)'!K211,IF($E211=K$12,'4.1 Calc│Hist Act ($nom)'!$L211,0))</f>
        <v>0</v>
      </c>
      <c r="L211" s="34">
        <f>IF($E211=L$12,'4.1 Calc│Hist Act ($nom)'!$L211,0)</f>
        <v>0</v>
      </c>
      <c r="M211" s="34">
        <f t="shared" si="3"/>
        <v>0</v>
      </c>
      <c r="N211" s="48"/>
    </row>
    <row r="212" spans="1:14">
      <c r="A212" s="34">
        <f>'2.0 Input│Historic Capex'!A212</f>
        <v>0</v>
      </c>
      <c r="B212" s="23">
        <f>'2.0 Input│Historic Capex'!B212</f>
        <v>0</v>
      </c>
      <c r="C212" s="8">
        <f>'2.0 Input│Historic Capex'!C212</f>
        <v>0</v>
      </c>
      <c r="D212" s="8">
        <f>'2.0 Input│Historic Capex'!D212</f>
        <v>0</v>
      </c>
      <c r="G212" s="34">
        <f>IF($E212="Incurred",'4.1 Calc│Hist Act ($nom)'!G212,IF($E212=G$12,'4.1 Calc│Hist Act ($nom)'!$L212,0))</f>
        <v>0</v>
      </c>
      <c r="H212" s="34">
        <f>IF($E212="Incurred",'4.1 Calc│Hist Act ($nom)'!H212,IF($E212=H$12,'4.1 Calc│Hist Act ($nom)'!$L212,0))</f>
        <v>0</v>
      </c>
      <c r="I212" s="34">
        <f>IF($E212="Incurred",'4.1 Calc│Hist Act ($nom)'!I212,IF($E212=I$12,'4.1 Calc│Hist Act ($nom)'!$L212,0))</f>
        <v>0</v>
      </c>
      <c r="J212" s="34">
        <f>IF($E212="Incurred",'4.1 Calc│Hist Act ($nom)'!J212,IF($E212=J$12,'4.1 Calc│Hist Act ($nom)'!$L212,0))</f>
        <v>0</v>
      </c>
      <c r="K212" s="34">
        <f>IF($E212="Incurred",'4.1 Calc│Hist Act ($nom)'!K212,IF($E212=K$12,'4.1 Calc│Hist Act ($nom)'!$L212,0))</f>
        <v>0</v>
      </c>
      <c r="L212" s="34">
        <f>IF($E212=L$12,'4.1 Calc│Hist Act ($nom)'!$L212,0)</f>
        <v>0</v>
      </c>
      <c r="M212" s="34">
        <f t="shared" si="3"/>
        <v>0</v>
      </c>
      <c r="N212" s="48"/>
    </row>
    <row r="213" spans="1:14">
      <c r="A213" s="34">
        <f>'2.0 Input│Historic Capex'!A213</f>
        <v>0</v>
      </c>
      <c r="B213" s="23">
        <f>'2.0 Input│Historic Capex'!B213</f>
        <v>0</v>
      </c>
      <c r="C213" s="8">
        <f>'2.0 Input│Historic Capex'!C213</f>
        <v>0</v>
      </c>
      <c r="D213" s="8">
        <f>'2.0 Input│Historic Capex'!D213</f>
        <v>0</v>
      </c>
      <c r="G213" s="34">
        <f>IF($E213="Incurred",'4.1 Calc│Hist Act ($nom)'!G213,IF($E213=G$12,'4.1 Calc│Hist Act ($nom)'!$L213,0))</f>
        <v>0</v>
      </c>
      <c r="H213" s="34">
        <f>IF($E213="Incurred",'4.1 Calc│Hist Act ($nom)'!H213,IF($E213=H$12,'4.1 Calc│Hist Act ($nom)'!$L213,0))</f>
        <v>0</v>
      </c>
      <c r="I213" s="34">
        <f>IF($E213="Incurred",'4.1 Calc│Hist Act ($nom)'!I213,IF($E213=I$12,'4.1 Calc│Hist Act ($nom)'!$L213,0))</f>
        <v>0</v>
      </c>
      <c r="J213" s="34">
        <f>IF($E213="Incurred",'4.1 Calc│Hist Act ($nom)'!J213,IF($E213=J$12,'4.1 Calc│Hist Act ($nom)'!$L213,0))</f>
        <v>0</v>
      </c>
      <c r="K213" s="34">
        <f>IF($E213="Incurred",'4.1 Calc│Hist Act ($nom)'!K213,IF($E213=K$12,'4.1 Calc│Hist Act ($nom)'!$L213,0))</f>
        <v>0</v>
      </c>
      <c r="L213" s="34">
        <f>IF($E213=L$12,'4.1 Calc│Hist Act ($nom)'!$L213,0)</f>
        <v>0</v>
      </c>
      <c r="M213" s="34">
        <f t="shared" si="3"/>
        <v>0</v>
      </c>
      <c r="N213" s="48"/>
    </row>
    <row r="214" spans="1:14">
      <c r="A214" s="34">
        <f>'2.0 Input│Historic Capex'!A214</f>
        <v>0</v>
      </c>
      <c r="B214" s="23">
        <f>'2.0 Input│Historic Capex'!B214</f>
        <v>0</v>
      </c>
      <c r="C214" s="8">
        <f>'2.0 Input│Historic Capex'!C214</f>
        <v>0</v>
      </c>
      <c r="D214" s="8">
        <f>'2.0 Input│Historic Capex'!D214</f>
        <v>0</v>
      </c>
      <c r="G214" s="34">
        <f>IF($E214="Incurred",'4.1 Calc│Hist Act ($nom)'!G214,IF($E214=G$12,'4.1 Calc│Hist Act ($nom)'!$L214,0))</f>
        <v>0</v>
      </c>
      <c r="H214" s="34">
        <f>IF($E214="Incurred",'4.1 Calc│Hist Act ($nom)'!H214,IF($E214=H$12,'4.1 Calc│Hist Act ($nom)'!$L214,0))</f>
        <v>0</v>
      </c>
      <c r="I214" s="34">
        <f>IF($E214="Incurred",'4.1 Calc│Hist Act ($nom)'!I214,IF($E214=I$12,'4.1 Calc│Hist Act ($nom)'!$L214,0))</f>
        <v>0</v>
      </c>
      <c r="J214" s="34">
        <f>IF($E214="Incurred",'4.1 Calc│Hist Act ($nom)'!J214,IF($E214=J$12,'4.1 Calc│Hist Act ($nom)'!$L214,0))</f>
        <v>0</v>
      </c>
      <c r="K214" s="34">
        <f>IF($E214="Incurred",'4.1 Calc│Hist Act ($nom)'!K214,IF($E214=K$12,'4.1 Calc│Hist Act ($nom)'!$L214,0))</f>
        <v>0</v>
      </c>
      <c r="L214" s="34">
        <f>IF($E214=L$12,'4.1 Calc│Hist Act ($nom)'!$L214,0)</f>
        <v>0</v>
      </c>
      <c r="M214" s="34">
        <f t="shared" si="3"/>
        <v>0</v>
      </c>
      <c r="N214" s="48"/>
    </row>
    <row r="215" spans="1:14">
      <c r="A215" s="34">
        <f>'2.0 Input│Historic Capex'!A215</f>
        <v>0</v>
      </c>
      <c r="B215" s="23">
        <f>'2.0 Input│Historic Capex'!B215</f>
        <v>0</v>
      </c>
      <c r="C215" s="8">
        <f>'2.0 Input│Historic Capex'!C215</f>
        <v>0</v>
      </c>
      <c r="D215" s="8">
        <f>'2.0 Input│Historic Capex'!D215</f>
        <v>0</v>
      </c>
      <c r="G215" s="34">
        <f>IF($E215="Incurred",'4.1 Calc│Hist Act ($nom)'!G215,IF($E215=G$12,'4.1 Calc│Hist Act ($nom)'!$L215,0))</f>
        <v>0</v>
      </c>
      <c r="H215" s="34">
        <f>IF($E215="Incurred",'4.1 Calc│Hist Act ($nom)'!H215,IF($E215=H$12,'4.1 Calc│Hist Act ($nom)'!$L215,0))</f>
        <v>0</v>
      </c>
      <c r="I215" s="34">
        <f>IF($E215="Incurred",'4.1 Calc│Hist Act ($nom)'!I215,IF($E215=I$12,'4.1 Calc│Hist Act ($nom)'!$L215,0))</f>
        <v>0</v>
      </c>
      <c r="J215" s="34">
        <f>IF($E215="Incurred",'4.1 Calc│Hist Act ($nom)'!J215,IF($E215=J$12,'4.1 Calc│Hist Act ($nom)'!$L215,0))</f>
        <v>0</v>
      </c>
      <c r="K215" s="34">
        <f>IF($E215="Incurred",'4.1 Calc│Hist Act ($nom)'!K215,IF($E215=K$12,'4.1 Calc│Hist Act ($nom)'!$L215,0))</f>
        <v>0</v>
      </c>
      <c r="L215" s="34">
        <f>IF($E215=L$12,'4.1 Calc│Hist Act ($nom)'!$L215,0)</f>
        <v>0</v>
      </c>
      <c r="M215" s="34">
        <f t="shared" si="3"/>
        <v>0</v>
      </c>
      <c r="N215" s="48"/>
    </row>
    <row r="216" spans="1:14">
      <c r="A216" s="34">
        <f>'2.0 Input│Historic Capex'!A216</f>
        <v>0</v>
      </c>
      <c r="B216" s="23">
        <f>'2.0 Input│Historic Capex'!B216</f>
        <v>0</v>
      </c>
      <c r="C216" s="8">
        <f>'2.0 Input│Historic Capex'!C216</f>
        <v>0</v>
      </c>
      <c r="D216" s="8">
        <f>'2.0 Input│Historic Capex'!D216</f>
        <v>0</v>
      </c>
      <c r="G216" s="34">
        <f>IF($E216="Incurred",'4.1 Calc│Hist Act ($nom)'!G216,IF($E216=G$12,'4.1 Calc│Hist Act ($nom)'!$L216,0))</f>
        <v>0</v>
      </c>
      <c r="H216" s="34">
        <f>IF($E216="Incurred",'4.1 Calc│Hist Act ($nom)'!H216,IF($E216=H$12,'4.1 Calc│Hist Act ($nom)'!$L216,0))</f>
        <v>0</v>
      </c>
      <c r="I216" s="34">
        <f>IF($E216="Incurred",'4.1 Calc│Hist Act ($nom)'!I216,IF($E216=I$12,'4.1 Calc│Hist Act ($nom)'!$L216,0))</f>
        <v>0</v>
      </c>
      <c r="J216" s="34">
        <f>IF($E216="Incurred",'4.1 Calc│Hist Act ($nom)'!J216,IF($E216=J$12,'4.1 Calc│Hist Act ($nom)'!$L216,0))</f>
        <v>0</v>
      </c>
      <c r="K216" s="34">
        <f>IF($E216="Incurred",'4.1 Calc│Hist Act ($nom)'!K216,IF($E216=K$12,'4.1 Calc│Hist Act ($nom)'!$L216,0))</f>
        <v>0</v>
      </c>
      <c r="L216" s="34">
        <f>IF($E216=L$12,'4.1 Calc│Hist Act ($nom)'!$L216,0)</f>
        <v>0</v>
      </c>
      <c r="M216" s="34">
        <f t="shared" si="3"/>
        <v>0</v>
      </c>
      <c r="N216" s="48"/>
    </row>
    <row r="217" spans="1:14">
      <c r="A217" s="34">
        <f>'2.0 Input│Historic Capex'!A217</f>
        <v>0</v>
      </c>
      <c r="B217" s="23">
        <f>'2.0 Input│Historic Capex'!B217</f>
        <v>0</v>
      </c>
      <c r="C217" s="8">
        <f>'2.0 Input│Historic Capex'!C217</f>
        <v>0</v>
      </c>
      <c r="D217" s="8">
        <f>'2.0 Input│Historic Capex'!D217</f>
        <v>0</v>
      </c>
      <c r="G217" s="34">
        <f>IF($E217="Incurred",'4.1 Calc│Hist Act ($nom)'!G217,IF($E217=G$12,'4.1 Calc│Hist Act ($nom)'!$L217,0))</f>
        <v>0</v>
      </c>
      <c r="H217" s="34">
        <f>IF($E217="Incurred",'4.1 Calc│Hist Act ($nom)'!H217,IF($E217=H$12,'4.1 Calc│Hist Act ($nom)'!$L217,0))</f>
        <v>0</v>
      </c>
      <c r="I217" s="34">
        <f>IF($E217="Incurred",'4.1 Calc│Hist Act ($nom)'!I217,IF($E217=I$12,'4.1 Calc│Hist Act ($nom)'!$L217,0))</f>
        <v>0</v>
      </c>
      <c r="J217" s="34">
        <f>IF($E217="Incurred",'4.1 Calc│Hist Act ($nom)'!J217,IF($E217=J$12,'4.1 Calc│Hist Act ($nom)'!$L217,0))</f>
        <v>0</v>
      </c>
      <c r="K217" s="34">
        <f>IF($E217="Incurred",'4.1 Calc│Hist Act ($nom)'!K217,IF($E217=K$12,'4.1 Calc│Hist Act ($nom)'!$L217,0))</f>
        <v>0</v>
      </c>
      <c r="L217" s="34">
        <f>IF($E217=L$12,'4.1 Calc│Hist Act ($nom)'!$L217,0)</f>
        <v>0</v>
      </c>
      <c r="M217" s="34">
        <f t="shared" si="3"/>
        <v>0</v>
      </c>
      <c r="N217" s="48"/>
    </row>
    <row r="218" spans="1:14">
      <c r="A218" s="34">
        <f>'2.0 Input│Historic Capex'!A218</f>
        <v>0</v>
      </c>
      <c r="B218" s="23">
        <f>'2.0 Input│Historic Capex'!B218</f>
        <v>0</v>
      </c>
      <c r="C218" s="8">
        <f>'2.0 Input│Historic Capex'!C218</f>
        <v>0</v>
      </c>
      <c r="D218" s="8">
        <f>'2.0 Input│Historic Capex'!D218</f>
        <v>0</v>
      </c>
      <c r="G218" s="34">
        <f>IF($E218="Incurred",'4.1 Calc│Hist Act ($nom)'!G218,IF($E218=G$12,'4.1 Calc│Hist Act ($nom)'!$L218,0))</f>
        <v>0</v>
      </c>
      <c r="H218" s="34">
        <f>IF($E218="Incurred",'4.1 Calc│Hist Act ($nom)'!H218,IF($E218=H$12,'4.1 Calc│Hist Act ($nom)'!$L218,0))</f>
        <v>0</v>
      </c>
      <c r="I218" s="34">
        <f>IF($E218="Incurred",'4.1 Calc│Hist Act ($nom)'!I218,IF($E218=I$12,'4.1 Calc│Hist Act ($nom)'!$L218,0))</f>
        <v>0</v>
      </c>
      <c r="J218" s="34">
        <f>IF($E218="Incurred",'4.1 Calc│Hist Act ($nom)'!J218,IF($E218=J$12,'4.1 Calc│Hist Act ($nom)'!$L218,0))</f>
        <v>0</v>
      </c>
      <c r="K218" s="34">
        <f>IF($E218="Incurred",'4.1 Calc│Hist Act ($nom)'!K218,IF($E218=K$12,'4.1 Calc│Hist Act ($nom)'!$L218,0))</f>
        <v>0</v>
      </c>
      <c r="L218" s="34">
        <f>IF($E218=L$12,'4.1 Calc│Hist Act ($nom)'!$L218,0)</f>
        <v>0</v>
      </c>
      <c r="M218" s="34">
        <f t="shared" si="3"/>
        <v>0</v>
      </c>
      <c r="N218" s="48"/>
    </row>
    <row r="219" spans="1:14">
      <c r="A219" s="34">
        <f>'2.0 Input│Historic Capex'!A219</f>
        <v>0</v>
      </c>
      <c r="B219" s="23">
        <f>'2.0 Input│Historic Capex'!B219</f>
        <v>0</v>
      </c>
      <c r="C219" s="8">
        <f>'2.0 Input│Historic Capex'!C219</f>
        <v>0</v>
      </c>
      <c r="D219" s="8">
        <f>'2.0 Input│Historic Capex'!D219</f>
        <v>0</v>
      </c>
      <c r="G219" s="34">
        <f>IF($E219="Incurred",'4.1 Calc│Hist Act ($nom)'!G219,IF($E219=G$12,'4.1 Calc│Hist Act ($nom)'!$L219,0))</f>
        <v>0</v>
      </c>
      <c r="H219" s="34">
        <f>IF($E219="Incurred",'4.1 Calc│Hist Act ($nom)'!H219,IF($E219=H$12,'4.1 Calc│Hist Act ($nom)'!$L219,0))</f>
        <v>0</v>
      </c>
      <c r="I219" s="34">
        <f>IF($E219="Incurred",'4.1 Calc│Hist Act ($nom)'!I219,IF($E219=I$12,'4.1 Calc│Hist Act ($nom)'!$L219,0))</f>
        <v>0</v>
      </c>
      <c r="J219" s="34">
        <f>IF($E219="Incurred",'4.1 Calc│Hist Act ($nom)'!J219,IF($E219=J$12,'4.1 Calc│Hist Act ($nom)'!$L219,0))</f>
        <v>0</v>
      </c>
      <c r="K219" s="34">
        <f>IF($E219="Incurred",'4.1 Calc│Hist Act ($nom)'!K219,IF($E219=K$12,'4.1 Calc│Hist Act ($nom)'!$L219,0))</f>
        <v>0</v>
      </c>
      <c r="L219" s="34">
        <f>IF($E219=L$12,'4.1 Calc│Hist Act ($nom)'!$L219,0)</f>
        <v>0</v>
      </c>
      <c r="M219" s="34">
        <f t="shared" si="3"/>
        <v>0</v>
      </c>
    </row>
    <row r="220" spans="1:14">
      <c r="A220" s="34">
        <f>'2.0 Input│Historic Capex'!A220</f>
        <v>0</v>
      </c>
      <c r="B220" s="23">
        <f>'2.0 Input│Historic Capex'!B220</f>
        <v>0</v>
      </c>
      <c r="C220" s="8">
        <f>'2.0 Input│Historic Capex'!C220</f>
        <v>0</v>
      </c>
      <c r="D220" s="8">
        <f>'2.0 Input│Historic Capex'!D220</f>
        <v>0</v>
      </c>
      <c r="G220" s="34">
        <f>IF($E220="Incurred",'4.1 Calc│Hist Act ($nom)'!G220,IF($E220=G$12,'4.1 Calc│Hist Act ($nom)'!$L220,0))</f>
        <v>0</v>
      </c>
      <c r="H220" s="34">
        <f>IF($E220="Incurred",'4.1 Calc│Hist Act ($nom)'!H220,IF($E220=H$12,'4.1 Calc│Hist Act ($nom)'!$L220,0))</f>
        <v>0</v>
      </c>
      <c r="I220" s="34">
        <f>IF($E220="Incurred",'4.1 Calc│Hist Act ($nom)'!I220,IF($E220=I$12,'4.1 Calc│Hist Act ($nom)'!$L220,0))</f>
        <v>0</v>
      </c>
      <c r="J220" s="34">
        <f>IF($E220="Incurred",'4.1 Calc│Hist Act ($nom)'!J220,IF($E220=J$12,'4.1 Calc│Hist Act ($nom)'!$L220,0))</f>
        <v>0</v>
      </c>
      <c r="K220" s="34">
        <f>IF($E220="Incurred",'4.1 Calc│Hist Act ($nom)'!K220,IF($E220=K$12,'4.1 Calc│Hist Act ($nom)'!$L220,0))</f>
        <v>0</v>
      </c>
      <c r="L220" s="34">
        <f>IF($E220=L$12,'4.1 Calc│Hist Act ($nom)'!$L220,0)</f>
        <v>0</v>
      </c>
      <c r="M220" s="34">
        <f t="shared" si="3"/>
        <v>0</v>
      </c>
    </row>
    <row r="221" spans="1:14">
      <c r="A221" s="34">
        <f>'2.0 Input│Historic Capex'!A220</f>
        <v>0</v>
      </c>
      <c r="B221" s="23">
        <f>'2.0 Input│Historic Capex'!B220</f>
        <v>0</v>
      </c>
      <c r="C221" s="8">
        <f>'2.0 Input│Historic Capex'!C221</f>
        <v>0</v>
      </c>
      <c r="D221" s="8">
        <f>'2.0 Input│Historic Capex'!D221</f>
        <v>0</v>
      </c>
      <c r="G221" s="34">
        <f>IF($E221="Incurred",'4.1 Calc│Hist Act ($nom)'!G221,IF($E221=G$12,'4.1 Calc│Hist Act ($nom)'!$L221,0))</f>
        <v>0</v>
      </c>
      <c r="H221" s="34">
        <f>IF($E221="Incurred",'4.1 Calc│Hist Act ($nom)'!H221,IF($E221=H$12,'4.1 Calc│Hist Act ($nom)'!$L221,0))</f>
        <v>0</v>
      </c>
      <c r="I221" s="34">
        <f>IF($E221="Incurred",'4.1 Calc│Hist Act ($nom)'!I221,IF($E221=I$12,'4.1 Calc│Hist Act ($nom)'!$L221,0))</f>
        <v>0</v>
      </c>
      <c r="J221" s="34">
        <f>IF($E221="Incurred",'4.1 Calc│Hist Act ($nom)'!J221,IF($E221=J$12,'4.1 Calc│Hist Act ($nom)'!$L221,0))</f>
        <v>0</v>
      </c>
      <c r="K221" s="34">
        <f>IF($E221="Incurred",'4.1 Calc│Hist Act ($nom)'!K221,IF($E221=K$12,'4.1 Calc│Hist Act ($nom)'!$L221,0))</f>
        <v>0</v>
      </c>
      <c r="L221" s="34">
        <f>IF($E221=L$12,'4.1 Calc│Hist Act ($nom)'!$L221,0)</f>
        <v>0</v>
      </c>
      <c r="M221" s="34">
        <f t="shared" si="3"/>
        <v>0</v>
      </c>
    </row>
    <row r="222" spans="1:14">
      <c r="A222" s="34">
        <f>'2.0 Input│Historic Capex'!A221</f>
        <v>0</v>
      </c>
      <c r="B222" s="23">
        <f>'2.0 Input│Historic Capex'!B221</f>
        <v>0</v>
      </c>
      <c r="C222" s="8">
        <f>'2.0 Input│Historic Capex'!C222</f>
        <v>0</v>
      </c>
      <c r="D222" s="8">
        <f>'2.0 Input│Historic Capex'!D222</f>
        <v>0</v>
      </c>
      <c r="G222" s="34">
        <f>IF($E222="Incurred",'4.1 Calc│Hist Act ($nom)'!G222,IF($E222=G$12,'4.1 Calc│Hist Act ($nom)'!$L222,0))</f>
        <v>0</v>
      </c>
      <c r="H222" s="34">
        <f>IF($E222="Incurred",'4.1 Calc│Hist Act ($nom)'!H222,IF($E222=H$12,'4.1 Calc│Hist Act ($nom)'!$L222,0))</f>
        <v>0</v>
      </c>
      <c r="I222" s="34">
        <f>IF($E222="Incurred",'4.1 Calc│Hist Act ($nom)'!I222,IF($E222=I$12,'4.1 Calc│Hist Act ($nom)'!$L222,0))</f>
        <v>0</v>
      </c>
      <c r="J222" s="34">
        <f>IF($E222="Incurred",'4.1 Calc│Hist Act ($nom)'!J222,IF($E222=J$12,'4.1 Calc│Hist Act ($nom)'!$L222,0))</f>
        <v>0</v>
      </c>
      <c r="K222" s="34">
        <f>IF($E222="Incurred",'4.1 Calc│Hist Act ($nom)'!K222,IF($E222=K$12,'4.1 Calc│Hist Act ($nom)'!$L222,0))</f>
        <v>0</v>
      </c>
      <c r="L222" s="34">
        <f>IF($E222=L$12,'4.1 Calc│Hist Act ($nom)'!$L222,0)</f>
        <v>0</v>
      </c>
      <c r="M222" s="34">
        <f t="shared" si="3"/>
        <v>0</v>
      </c>
    </row>
    <row r="223" spans="1:14">
      <c r="A223" s="34">
        <f>'2.0 Input│Historic Capex'!A221</f>
        <v>0</v>
      </c>
      <c r="B223" s="23">
        <f>'2.0 Input│Historic Capex'!B221</f>
        <v>0</v>
      </c>
      <c r="C223" s="8">
        <f>'2.0 Input│Historic Capex'!C223</f>
        <v>0</v>
      </c>
      <c r="D223" s="8">
        <f>'2.0 Input│Historic Capex'!D223</f>
        <v>0</v>
      </c>
      <c r="G223" s="34">
        <f>IF($E223="Incurred",'4.1 Calc│Hist Act ($nom)'!G223,IF($E223=G$12,'4.1 Calc│Hist Act ($nom)'!$L223,0))</f>
        <v>0</v>
      </c>
      <c r="H223" s="34">
        <f>IF($E223="Incurred",'4.1 Calc│Hist Act ($nom)'!H223,IF($E223=H$12,'4.1 Calc│Hist Act ($nom)'!$L223,0))</f>
        <v>0</v>
      </c>
      <c r="I223" s="34">
        <f>IF($E223="Incurred",'4.1 Calc│Hist Act ($nom)'!I223,IF($E223=I$12,'4.1 Calc│Hist Act ($nom)'!$L223,0))</f>
        <v>0</v>
      </c>
      <c r="J223" s="34">
        <f>IF($E223="Incurred",'4.1 Calc│Hist Act ($nom)'!J223,IF($E223=J$12,'4.1 Calc│Hist Act ($nom)'!$L223,0))</f>
        <v>0</v>
      </c>
      <c r="K223" s="34">
        <f>IF($E223="Incurred",'4.1 Calc│Hist Act ($nom)'!K223,IF($E223=K$12,'4.1 Calc│Hist Act ($nom)'!$L223,0))</f>
        <v>0</v>
      </c>
      <c r="L223" s="34">
        <f>IF($E223=L$12,'4.1 Calc│Hist Act ($nom)'!$L223,0)</f>
        <v>0</v>
      </c>
      <c r="M223" s="34">
        <f t="shared" si="3"/>
        <v>0</v>
      </c>
    </row>
    <row r="224" spans="1:14">
      <c r="A224" s="34">
        <f>'2.0 Input│Historic Capex'!A222</f>
        <v>0</v>
      </c>
      <c r="B224" s="23">
        <f>'2.0 Input│Historic Capex'!B222</f>
        <v>0</v>
      </c>
      <c r="C224" s="8">
        <f>'2.0 Input│Historic Capex'!C224</f>
        <v>0</v>
      </c>
      <c r="D224" s="8">
        <f>'2.0 Input│Historic Capex'!D224</f>
        <v>0</v>
      </c>
      <c r="G224" s="34">
        <f>IF($E224="Incurred",'4.1 Calc│Hist Act ($nom)'!G224,IF($E224=G$12,'4.1 Calc│Hist Act ($nom)'!$L224,0))</f>
        <v>0</v>
      </c>
      <c r="H224" s="34">
        <f>IF($E224="Incurred",'4.1 Calc│Hist Act ($nom)'!H224,IF($E224=H$12,'4.1 Calc│Hist Act ($nom)'!$L224,0))</f>
        <v>0</v>
      </c>
      <c r="I224" s="34">
        <f>IF($E224="Incurred",'4.1 Calc│Hist Act ($nom)'!I224,IF($E224=I$12,'4.1 Calc│Hist Act ($nom)'!$L224,0))</f>
        <v>0</v>
      </c>
      <c r="J224" s="34">
        <f>IF($E224="Incurred",'4.1 Calc│Hist Act ($nom)'!J224,IF($E224=J$12,'4.1 Calc│Hist Act ($nom)'!$L224,0))</f>
        <v>0</v>
      </c>
      <c r="K224" s="34">
        <f>IF($E224="Incurred",'4.1 Calc│Hist Act ($nom)'!K224,IF($E224=K$12,'4.1 Calc│Hist Act ($nom)'!$L224,0))</f>
        <v>0</v>
      </c>
      <c r="L224" s="34">
        <f>IF($E224=L$12,'4.1 Calc│Hist Act ($nom)'!$L224,0)</f>
        <v>0</v>
      </c>
      <c r="M224" s="34">
        <f t="shared" si="3"/>
        <v>0</v>
      </c>
    </row>
    <row r="225" spans="1:13">
      <c r="A225" s="34">
        <f>'2.0 Input│Historic Capex'!A223</f>
        <v>0</v>
      </c>
      <c r="B225" s="23">
        <f>'2.0 Input│Historic Capex'!B223</f>
        <v>0</v>
      </c>
      <c r="C225" s="8">
        <f>'2.0 Input│Historic Capex'!C225</f>
        <v>0</v>
      </c>
      <c r="D225" s="8">
        <f>'2.0 Input│Historic Capex'!D225</f>
        <v>0</v>
      </c>
      <c r="G225" s="34">
        <f>IF($E225="Incurred",'4.1 Calc│Hist Act ($nom)'!G225,IF($E225=G$12,'4.1 Calc│Hist Act ($nom)'!$L225,0))</f>
        <v>0</v>
      </c>
      <c r="H225" s="34">
        <f>IF($E225="Incurred",'4.1 Calc│Hist Act ($nom)'!H225,IF($E225=H$12,'4.1 Calc│Hist Act ($nom)'!$L225,0))</f>
        <v>0</v>
      </c>
      <c r="I225" s="34">
        <f>IF($E225="Incurred",'4.1 Calc│Hist Act ($nom)'!I225,IF($E225=I$12,'4.1 Calc│Hist Act ($nom)'!$L225,0))</f>
        <v>0</v>
      </c>
      <c r="J225" s="34">
        <f>IF($E225="Incurred",'4.1 Calc│Hist Act ($nom)'!J225,IF($E225=J$12,'4.1 Calc│Hist Act ($nom)'!$L225,0))</f>
        <v>0</v>
      </c>
      <c r="K225" s="34">
        <f>IF($E225="Incurred",'4.1 Calc│Hist Act ($nom)'!K225,IF($E225=K$12,'4.1 Calc│Hist Act ($nom)'!$L225,0))</f>
        <v>0</v>
      </c>
      <c r="L225" s="34">
        <f>IF($E225=L$12,'4.1 Calc│Hist Act ($nom)'!$L225,0)</f>
        <v>0</v>
      </c>
      <c r="M225" s="34">
        <f t="shared" si="3"/>
        <v>0</v>
      </c>
    </row>
    <row r="226" spans="1:13">
      <c r="A226" s="34">
        <f>'2.0 Input│Historic Capex'!A224</f>
        <v>0</v>
      </c>
      <c r="B226" s="23">
        <f>'2.0 Input│Historic Capex'!B224</f>
        <v>0</v>
      </c>
      <c r="C226" s="8">
        <f>'2.0 Input│Historic Capex'!C224</f>
        <v>0</v>
      </c>
      <c r="D226" s="8">
        <f>'2.0 Input│Historic Capex'!D226</f>
        <v>0</v>
      </c>
      <c r="G226" s="34">
        <f>IF($E226="Incurred",'4.1 Calc│Hist Act ($nom)'!G226,IF($E226=G$12,'4.1 Calc│Hist Act ($nom)'!$L226,0))</f>
        <v>0</v>
      </c>
      <c r="H226" s="34">
        <f>IF($E226="Incurred",'4.1 Calc│Hist Act ($nom)'!H226,IF($E226=H$12,'4.1 Calc│Hist Act ($nom)'!$L226,0))</f>
        <v>0</v>
      </c>
      <c r="I226" s="34">
        <f>IF($E226="Incurred",'4.1 Calc│Hist Act ($nom)'!I226,IF($E226=I$12,'4.1 Calc│Hist Act ($nom)'!$L226,0))</f>
        <v>0</v>
      </c>
      <c r="J226" s="34">
        <f>IF($E226="Incurred",'4.1 Calc│Hist Act ($nom)'!J226,IF($E226=J$12,'4.1 Calc│Hist Act ($nom)'!$L226,0))</f>
        <v>0</v>
      </c>
      <c r="K226" s="34">
        <f>IF($E226="Incurred",'4.1 Calc│Hist Act ($nom)'!K226,IF($E226=K$12,'4.1 Calc│Hist Act ($nom)'!$L226,0))</f>
        <v>0</v>
      </c>
      <c r="L226" s="34">
        <f>IF($E226=L$12,'4.1 Calc│Hist Act ($nom)'!$L226,0)</f>
        <v>0</v>
      </c>
      <c r="M226" s="34">
        <f t="shared" si="3"/>
        <v>0</v>
      </c>
    </row>
    <row r="227" spans="1:13">
      <c r="A227" s="34">
        <f>'2.0 Input│Historic Capex'!A225</f>
        <v>0</v>
      </c>
      <c r="B227" s="23">
        <f>'2.0 Input│Historic Capex'!B225</f>
        <v>0</v>
      </c>
      <c r="C227" s="8">
        <f>'2.0 Input│Historic Capex'!C225</f>
        <v>0</v>
      </c>
      <c r="D227" s="8">
        <f>'2.0 Input│Historic Capex'!D225</f>
        <v>0</v>
      </c>
      <c r="G227" s="34">
        <f>IF($E227="Incurred",'4.1 Calc│Hist Act ($nom)'!G227,IF($E227=G$12,'4.1 Calc│Hist Act ($nom)'!$L227,0))</f>
        <v>0</v>
      </c>
      <c r="H227" s="34">
        <f>IF($E227="Incurred",'4.1 Calc│Hist Act ($nom)'!H227,IF($E227=H$12,'4.1 Calc│Hist Act ($nom)'!$L227,0))</f>
        <v>0</v>
      </c>
      <c r="I227" s="34">
        <f>IF($E227="Incurred",'4.1 Calc│Hist Act ($nom)'!I227,IF($E227=I$12,'4.1 Calc│Hist Act ($nom)'!$L227,0))</f>
        <v>0</v>
      </c>
      <c r="J227" s="34">
        <f>IF($E227="Incurred",'4.1 Calc│Hist Act ($nom)'!J227,IF($E227=J$12,'4.1 Calc│Hist Act ($nom)'!$L227,0))</f>
        <v>0</v>
      </c>
      <c r="K227" s="34">
        <f>IF($E227="Incurred",'4.1 Calc│Hist Act ($nom)'!K227,IF($E227=K$12,'4.1 Calc│Hist Act ($nom)'!$L227,0))</f>
        <v>0</v>
      </c>
      <c r="L227" s="34">
        <f>IF($E227=L$12,'4.1 Calc│Hist Act ($nom)'!$L227,0)</f>
        <v>0</v>
      </c>
      <c r="M227" s="34">
        <f t="shared" si="3"/>
        <v>0</v>
      </c>
    </row>
    <row r="228" spans="1:13">
      <c r="A228" s="34">
        <f>'2.0 Input│Historic Capex'!A226</f>
        <v>0</v>
      </c>
      <c r="B228" s="23">
        <f>'2.0 Input│Historic Capex'!B226</f>
        <v>0</v>
      </c>
      <c r="C228" s="8">
        <f>'2.0 Input│Historic Capex'!C226</f>
        <v>0</v>
      </c>
      <c r="D228" s="8">
        <f>'2.0 Input│Historic Capex'!D226</f>
        <v>0</v>
      </c>
      <c r="G228" s="34">
        <f>IF($E228="Incurred",'4.1 Calc│Hist Act ($nom)'!G228,IF($E228=G$12,'4.1 Calc│Hist Act ($nom)'!$L228,0))</f>
        <v>0</v>
      </c>
      <c r="H228" s="34">
        <f>IF($E228="Incurred",'4.1 Calc│Hist Act ($nom)'!H228,IF($E228=H$12,'4.1 Calc│Hist Act ($nom)'!$L228,0))</f>
        <v>0</v>
      </c>
      <c r="I228" s="34">
        <f>IF($E228="Incurred",'4.1 Calc│Hist Act ($nom)'!I228,IF($E228=I$12,'4.1 Calc│Hist Act ($nom)'!$L228,0))</f>
        <v>0</v>
      </c>
      <c r="J228" s="34">
        <f>IF($E228="Incurred",'4.1 Calc│Hist Act ($nom)'!J228,IF($E228=J$12,'4.1 Calc│Hist Act ($nom)'!$L228,0))</f>
        <v>0</v>
      </c>
      <c r="K228" s="34">
        <f>IF($E228="Incurred",'4.1 Calc│Hist Act ($nom)'!K228,IF($E228=K$12,'4.1 Calc│Hist Act ($nom)'!$L228,0))</f>
        <v>0</v>
      </c>
      <c r="L228" s="34">
        <f>IF($E228=L$12,'4.1 Calc│Hist Act ($nom)'!$L228,0)</f>
        <v>0</v>
      </c>
      <c r="M228" s="34">
        <f t="shared" si="3"/>
        <v>0</v>
      </c>
    </row>
    <row r="229" spans="1:13">
      <c r="A229" s="34">
        <f>'2.0 Input│Historic Capex'!A227</f>
        <v>0</v>
      </c>
      <c r="B229" s="23">
        <f>'2.0 Input│Historic Capex'!B227</f>
        <v>0</v>
      </c>
      <c r="C229" s="8">
        <f>'2.0 Input│Historic Capex'!C227</f>
        <v>0</v>
      </c>
      <c r="D229" s="8">
        <f>'2.0 Input│Historic Capex'!D227</f>
        <v>0</v>
      </c>
      <c r="G229" s="34">
        <f>IF($E229="Incurred",'4.1 Calc│Hist Act ($nom)'!G229,IF($E229=G$12,'4.1 Calc│Hist Act ($nom)'!$L229,0))</f>
        <v>0</v>
      </c>
      <c r="H229" s="34">
        <f>IF($E229="Incurred",'4.1 Calc│Hist Act ($nom)'!H229,IF($E229=H$12,'4.1 Calc│Hist Act ($nom)'!$L229,0))</f>
        <v>0</v>
      </c>
      <c r="I229" s="34">
        <f>IF($E229="Incurred",'4.1 Calc│Hist Act ($nom)'!I229,IF($E229=I$12,'4.1 Calc│Hist Act ($nom)'!$L229,0))</f>
        <v>0</v>
      </c>
      <c r="J229" s="34">
        <f>IF($E229="Incurred",'4.1 Calc│Hist Act ($nom)'!J229,IF($E229=J$12,'4.1 Calc│Hist Act ($nom)'!$L229,0))</f>
        <v>0</v>
      </c>
      <c r="K229" s="34">
        <f>IF($E229="Incurred",'4.1 Calc│Hist Act ($nom)'!K229,IF($E229=K$12,'4.1 Calc│Hist Act ($nom)'!$L229,0))</f>
        <v>0</v>
      </c>
      <c r="L229" s="34">
        <f>IF($E229=L$12,'4.1 Calc│Hist Act ($nom)'!$L229,0)</f>
        <v>0</v>
      </c>
      <c r="M229" s="34">
        <f t="shared" si="3"/>
        <v>0</v>
      </c>
    </row>
    <row r="230" spans="1:13">
      <c r="A230" s="34">
        <f>'2.0 Input│Historic Capex'!A228</f>
        <v>0</v>
      </c>
      <c r="B230" s="23">
        <f>'2.0 Input│Historic Capex'!B228</f>
        <v>0</v>
      </c>
      <c r="C230" s="8">
        <f>'2.0 Input│Historic Capex'!C228</f>
        <v>0</v>
      </c>
      <c r="D230" s="8">
        <f>'2.0 Input│Historic Capex'!D228</f>
        <v>0</v>
      </c>
      <c r="G230" s="34">
        <f>IF($E230="Incurred",'4.1 Calc│Hist Act ($nom)'!G230,IF($E230=G$12,'4.1 Calc│Hist Act ($nom)'!$L230,0))</f>
        <v>0</v>
      </c>
      <c r="H230" s="34">
        <f>IF($E230="Incurred",'4.1 Calc│Hist Act ($nom)'!H230,IF($E230=H$12,'4.1 Calc│Hist Act ($nom)'!$L230,0))</f>
        <v>0</v>
      </c>
      <c r="I230" s="34">
        <f>IF($E230="Incurred",'4.1 Calc│Hist Act ($nom)'!I230,IF($E230=I$12,'4.1 Calc│Hist Act ($nom)'!$L230,0))</f>
        <v>0</v>
      </c>
      <c r="J230" s="34">
        <f>IF($E230="Incurred",'4.1 Calc│Hist Act ($nom)'!J230,IF($E230=J$12,'4.1 Calc│Hist Act ($nom)'!$L230,0))</f>
        <v>0</v>
      </c>
      <c r="K230" s="34">
        <f>IF($E230="Incurred",'4.1 Calc│Hist Act ($nom)'!K230,IF($E230=K$12,'4.1 Calc│Hist Act ($nom)'!$L230,0))</f>
        <v>0</v>
      </c>
      <c r="L230" s="34">
        <f>IF($E230=L$12,'4.1 Calc│Hist Act ($nom)'!$L230,0)</f>
        <v>0</v>
      </c>
      <c r="M230" s="34">
        <f t="shared" si="3"/>
        <v>0</v>
      </c>
    </row>
    <row r="231" spans="1:13">
      <c r="A231" s="34">
        <f>'2.0 Input│Historic Capex'!A226</f>
        <v>0</v>
      </c>
      <c r="B231" s="23">
        <f>'2.0 Input│Historic Capex'!B229</f>
        <v>0</v>
      </c>
      <c r="C231" s="8">
        <f>'2.0 Input│Historic Capex'!C229</f>
        <v>0</v>
      </c>
      <c r="D231" s="8">
        <f>'2.0 Input│Historic Capex'!D229</f>
        <v>0</v>
      </c>
      <c r="G231" s="34">
        <f>IF($E231="Incurred",'4.1 Calc│Hist Act ($nom)'!G231,IF($E231=G$12,'4.1 Calc│Hist Act ($nom)'!$L231,0))</f>
        <v>0</v>
      </c>
      <c r="H231" s="34">
        <f>IF($E231="Incurred",'4.1 Calc│Hist Act ($nom)'!H231,IF($E231=H$12,'4.1 Calc│Hist Act ($nom)'!$L231,0))</f>
        <v>0</v>
      </c>
      <c r="I231" s="34">
        <f>IF($E231="Incurred",'4.1 Calc│Hist Act ($nom)'!I231,IF($E231=I$12,'4.1 Calc│Hist Act ($nom)'!$L231,0))</f>
        <v>0</v>
      </c>
      <c r="J231" s="34">
        <f>IF($E231="Incurred",'4.1 Calc│Hist Act ($nom)'!J231,IF($E231=J$12,'4.1 Calc│Hist Act ($nom)'!$L231,0))</f>
        <v>0</v>
      </c>
      <c r="K231" s="34">
        <f>IF($E231="Incurred",'4.1 Calc│Hist Act ($nom)'!K231,IF($E231=K$12,'4.1 Calc│Hist Act ($nom)'!$L231,0))</f>
        <v>0</v>
      </c>
      <c r="L231" s="34">
        <f>IF($E231=L$12,'4.1 Calc│Hist Act ($nom)'!$L231,0)</f>
        <v>0</v>
      </c>
      <c r="M231" s="34">
        <f t="shared" si="3"/>
        <v>0</v>
      </c>
    </row>
    <row r="232" spans="1:13">
      <c r="A232" s="34">
        <f>'2.0 Input│Historic Capex'!A227</f>
        <v>0</v>
      </c>
      <c r="B232" s="23">
        <f>'2.0 Input│Historic Capex'!B230</f>
        <v>0</v>
      </c>
      <c r="C232" s="8">
        <f>'2.0 Input│Historic Capex'!C230</f>
        <v>0</v>
      </c>
      <c r="D232" s="8">
        <f>'2.0 Input│Historic Capex'!D230</f>
        <v>0</v>
      </c>
      <c r="G232" s="34">
        <f>IF($E232="Incurred",'4.1 Calc│Hist Act ($nom)'!G232,IF($E232=G$12,'4.1 Calc│Hist Act ($nom)'!$L232,0))</f>
        <v>0</v>
      </c>
      <c r="H232" s="34">
        <f>IF($E232="Incurred",'4.1 Calc│Hist Act ($nom)'!H232,IF($E232=H$12,'4.1 Calc│Hist Act ($nom)'!$L232,0))</f>
        <v>0</v>
      </c>
      <c r="I232" s="34">
        <f>IF($E232="Incurred",'4.1 Calc│Hist Act ($nom)'!I232,IF($E232=I$12,'4.1 Calc│Hist Act ($nom)'!$L232,0))</f>
        <v>0</v>
      </c>
      <c r="J232" s="34">
        <f>IF($E232="Incurred",'4.1 Calc│Hist Act ($nom)'!J232,IF($E232=J$12,'4.1 Calc│Hist Act ($nom)'!$L232,0))</f>
        <v>0</v>
      </c>
      <c r="K232" s="34">
        <f>IF($E232="Incurred",'4.1 Calc│Hist Act ($nom)'!K232,IF($E232=K$12,'4.1 Calc│Hist Act ($nom)'!$L232,0))</f>
        <v>0</v>
      </c>
      <c r="L232" s="34">
        <f>IF($E232=L$12,'4.1 Calc│Hist Act ($nom)'!$L232,0)</f>
        <v>0</v>
      </c>
      <c r="M232" s="34">
        <f t="shared" si="3"/>
        <v>0</v>
      </c>
    </row>
    <row r="233" spans="1:13">
      <c r="A233" s="34">
        <f>'2.0 Input│Historic Capex'!A228</f>
        <v>0</v>
      </c>
      <c r="B233" s="23">
        <f>'2.0 Input│Historic Capex'!B231</f>
        <v>0</v>
      </c>
      <c r="C233" s="8">
        <f>'2.0 Input│Historic Capex'!C231</f>
        <v>0</v>
      </c>
      <c r="D233" s="8">
        <f>'2.0 Input│Historic Capex'!D231</f>
        <v>0</v>
      </c>
      <c r="G233" s="34">
        <f>IF($E233="Incurred",'4.1 Calc│Hist Act ($nom)'!G233,IF($E233=G$12,'4.1 Calc│Hist Act ($nom)'!$L233,0))</f>
        <v>0</v>
      </c>
      <c r="H233" s="34">
        <f>IF($E233="Incurred",'4.1 Calc│Hist Act ($nom)'!H233,IF($E233=H$12,'4.1 Calc│Hist Act ($nom)'!$L233,0))</f>
        <v>0</v>
      </c>
      <c r="I233" s="34">
        <f>IF($E233="Incurred",'4.1 Calc│Hist Act ($nom)'!I233,IF($E233=I$12,'4.1 Calc│Hist Act ($nom)'!$L233,0))</f>
        <v>0</v>
      </c>
      <c r="J233" s="34">
        <f>IF($E233="Incurred",'4.1 Calc│Hist Act ($nom)'!J233,IF($E233=J$12,'4.1 Calc│Hist Act ($nom)'!$L233,0))</f>
        <v>0</v>
      </c>
      <c r="K233" s="34">
        <f>IF($E233="Incurred",'4.1 Calc│Hist Act ($nom)'!K233,IF($E233=K$12,'4.1 Calc│Hist Act ($nom)'!$L233,0))</f>
        <v>0</v>
      </c>
      <c r="L233" s="34">
        <f>IF($E233=L$12,'4.1 Calc│Hist Act ($nom)'!$L233,0)</f>
        <v>0</v>
      </c>
      <c r="M233" s="34">
        <f t="shared" si="3"/>
        <v>0</v>
      </c>
    </row>
    <row r="234" spans="1:13">
      <c r="A234" s="34">
        <f>'2.0 Input│Historic Capex'!A229</f>
        <v>0</v>
      </c>
      <c r="B234" s="23">
        <f>'2.0 Input│Historic Capex'!B232</f>
        <v>0</v>
      </c>
      <c r="C234" s="8">
        <f>'2.0 Input│Historic Capex'!C232</f>
        <v>0</v>
      </c>
      <c r="D234" s="8">
        <f>'2.0 Input│Historic Capex'!D232</f>
        <v>0</v>
      </c>
      <c r="G234" s="34">
        <f>IF($E234="Incurred",'4.1 Calc│Hist Act ($nom)'!G234,IF($E234=G$12,'4.1 Calc│Hist Act ($nom)'!$L234,0))</f>
        <v>0</v>
      </c>
      <c r="H234" s="34">
        <f>IF($E234="Incurred",'4.1 Calc│Hist Act ($nom)'!H234,IF($E234=H$12,'4.1 Calc│Hist Act ($nom)'!$L234,0))</f>
        <v>0</v>
      </c>
      <c r="I234" s="34">
        <f>IF($E234="Incurred",'4.1 Calc│Hist Act ($nom)'!I234,IF($E234=I$12,'4.1 Calc│Hist Act ($nom)'!$L234,0))</f>
        <v>0</v>
      </c>
      <c r="J234" s="34">
        <f>IF($E234="Incurred",'4.1 Calc│Hist Act ($nom)'!J234,IF($E234=J$12,'4.1 Calc│Hist Act ($nom)'!$L234,0))</f>
        <v>0</v>
      </c>
      <c r="K234" s="34">
        <f>IF($E234="Incurred",'4.1 Calc│Hist Act ($nom)'!K234,IF($E234=K$12,'4.1 Calc│Hist Act ($nom)'!$L234,0))</f>
        <v>0</v>
      </c>
      <c r="L234" s="34">
        <f>IF($E234=L$12,'4.1 Calc│Hist Act ($nom)'!$L234,0)</f>
        <v>0</v>
      </c>
      <c r="M234" s="34">
        <f t="shared" si="3"/>
        <v>0</v>
      </c>
    </row>
    <row r="235" spans="1:13">
      <c r="A235" s="34">
        <f>'2.0 Input│Historic Capex'!A230</f>
        <v>0</v>
      </c>
      <c r="B235" s="23">
        <f>'2.0 Input│Historic Capex'!B233</f>
        <v>0</v>
      </c>
      <c r="C235" s="8">
        <f>'2.0 Input│Historic Capex'!C230</f>
        <v>0</v>
      </c>
      <c r="D235" s="8">
        <f>'2.0 Input│Historic Capex'!D230</f>
        <v>0</v>
      </c>
      <c r="G235" s="34">
        <f>IF($E235="Incurred",'4.1 Calc│Hist Act ($nom)'!G235,IF($E235=G$12,'4.1 Calc│Hist Act ($nom)'!$L235,0))</f>
        <v>0</v>
      </c>
      <c r="H235" s="34">
        <f>IF($E235="Incurred",'4.1 Calc│Hist Act ($nom)'!H235,IF($E235=H$12,'4.1 Calc│Hist Act ($nom)'!$L235,0))</f>
        <v>0</v>
      </c>
      <c r="I235" s="34">
        <f>IF($E235="Incurred",'4.1 Calc│Hist Act ($nom)'!I235,IF($E235=I$12,'4.1 Calc│Hist Act ($nom)'!$L235,0))</f>
        <v>0</v>
      </c>
      <c r="J235" s="34">
        <f>IF($E235="Incurred",'4.1 Calc│Hist Act ($nom)'!J235,IF($E235=J$12,'4.1 Calc│Hist Act ($nom)'!$L235,0))</f>
        <v>0</v>
      </c>
      <c r="K235" s="34">
        <f>IF($E235="Incurred",'4.1 Calc│Hist Act ($nom)'!K235,IF($E235=K$12,'4.1 Calc│Hist Act ($nom)'!$L235,0))</f>
        <v>0</v>
      </c>
      <c r="L235" s="34">
        <f>IF($E235=L$12,'4.1 Calc│Hist Act ($nom)'!$L235,0)</f>
        <v>0</v>
      </c>
      <c r="M235" s="34">
        <f t="shared" si="3"/>
        <v>0</v>
      </c>
    </row>
    <row r="236" spans="1:13">
      <c r="A236" s="34">
        <f>'2.0 Input│Historic Capex'!A231</f>
        <v>0</v>
      </c>
      <c r="B236" s="23">
        <f>'2.0 Input│Historic Capex'!B234</f>
        <v>0</v>
      </c>
      <c r="C236" s="8">
        <f>'2.0 Input│Historic Capex'!C231</f>
        <v>0</v>
      </c>
      <c r="D236" s="8">
        <f>'2.0 Input│Historic Capex'!D231</f>
        <v>0</v>
      </c>
      <c r="G236" s="34">
        <f>IF($E236="Incurred",'4.1 Calc│Hist Act ($nom)'!G236,IF($E236=G$12,'4.1 Calc│Hist Act ($nom)'!$L236,0))</f>
        <v>0</v>
      </c>
      <c r="H236" s="34">
        <f>IF($E236="Incurred",'4.1 Calc│Hist Act ($nom)'!H236,IF($E236=H$12,'4.1 Calc│Hist Act ($nom)'!$L236,0))</f>
        <v>0</v>
      </c>
      <c r="I236" s="34">
        <f>IF($E236="Incurred",'4.1 Calc│Hist Act ($nom)'!I236,IF($E236=I$12,'4.1 Calc│Hist Act ($nom)'!$L236,0))</f>
        <v>0</v>
      </c>
      <c r="J236" s="34">
        <f>IF($E236="Incurred",'4.1 Calc│Hist Act ($nom)'!J236,IF($E236=J$12,'4.1 Calc│Hist Act ($nom)'!$L236,0))</f>
        <v>0</v>
      </c>
      <c r="K236" s="34">
        <f>IF($E236="Incurred",'4.1 Calc│Hist Act ($nom)'!K236,IF($E236=K$12,'4.1 Calc│Hist Act ($nom)'!$L236,0))</f>
        <v>0</v>
      </c>
      <c r="L236" s="34">
        <f>IF($E236=L$12,'4.1 Calc│Hist Act ($nom)'!$L236,0)</f>
        <v>0</v>
      </c>
      <c r="M236" s="34">
        <f t="shared" si="3"/>
        <v>0</v>
      </c>
    </row>
    <row r="237" spans="1:13">
      <c r="A237" s="34">
        <f>'2.0 Input│Historic Capex'!A232</f>
        <v>0</v>
      </c>
      <c r="B237" s="23">
        <f>'2.0 Input│Historic Capex'!B235</f>
        <v>0</v>
      </c>
      <c r="C237" s="8">
        <f>'2.0 Input│Historic Capex'!C232</f>
        <v>0</v>
      </c>
      <c r="D237" s="8">
        <f>'2.0 Input│Historic Capex'!D232</f>
        <v>0</v>
      </c>
      <c r="G237" s="34">
        <f>IF($E237="Incurred",'4.1 Calc│Hist Act ($nom)'!G237,IF($E237=G$12,'4.1 Calc│Hist Act ($nom)'!$L237,0))</f>
        <v>0</v>
      </c>
      <c r="H237" s="34">
        <f>IF($E237="Incurred",'4.1 Calc│Hist Act ($nom)'!H237,IF($E237=H$12,'4.1 Calc│Hist Act ($nom)'!$L237,0))</f>
        <v>0</v>
      </c>
      <c r="I237" s="34">
        <f>IF($E237="Incurred",'4.1 Calc│Hist Act ($nom)'!I237,IF($E237=I$12,'4.1 Calc│Hist Act ($nom)'!$L237,0))</f>
        <v>0</v>
      </c>
      <c r="J237" s="34">
        <f>IF($E237="Incurred",'4.1 Calc│Hist Act ($nom)'!J237,IF($E237=J$12,'4.1 Calc│Hist Act ($nom)'!$L237,0))</f>
        <v>0</v>
      </c>
      <c r="K237" s="34">
        <f>IF($E237="Incurred",'4.1 Calc│Hist Act ($nom)'!K237,IF($E237=K$12,'4.1 Calc│Hist Act ($nom)'!$L237,0))</f>
        <v>0</v>
      </c>
      <c r="L237" s="34">
        <f>IF($E237=L$12,'4.1 Calc│Hist Act ($nom)'!$L237,0)</f>
        <v>0</v>
      </c>
      <c r="M237" s="34">
        <f t="shared" si="3"/>
        <v>0</v>
      </c>
    </row>
    <row r="238" spans="1:13">
      <c r="A238" s="34">
        <f>'2.0 Input│Historic Capex'!A233</f>
        <v>0</v>
      </c>
      <c r="B238" s="23">
        <f>'2.0 Input│Historic Capex'!B236</f>
        <v>0</v>
      </c>
      <c r="C238" s="8">
        <f>'2.0 Input│Historic Capex'!C233</f>
        <v>0</v>
      </c>
      <c r="D238" s="8">
        <f>'2.0 Input│Historic Capex'!D233</f>
        <v>0</v>
      </c>
      <c r="G238" s="34">
        <f>IF($E238="Incurred",'4.1 Calc│Hist Act ($nom)'!G238,IF($E238=G$12,'4.1 Calc│Hist Act ($nom)'!$L238,0))</f>
        <v>0</v>
      </c>
      <c r="H238" s="34">
        <f>IF($E238="Incurred",'4.1 Calc│Hist Act ($nom)'!H238,IF($E238=H$12,'4.1 Calc│Hist Act ($nom)'!$L238,0))</f>
        <v>0</v>
      </c>
      <c r="I238" s="34">
        <f>IF($E238="Incurred",'4.1 Calc│Hist Act ($nom)'!I238,IF($E238=I$12,'4.1 Calc│Hist Act ($nom)'!$L238,0))</f>
        <v>0</v>
      </c>
      <c r="J238" s="34">
        <f>IF($E238="Incurred",'4.1 Calc│Hist Act ($nom)'!J238,IF($E238=J$12,'4.1 Calc│Hist Act ($nom)'!$L238,0))</f>
        <v>0</v>
      </c>
      <c r="K238" s="34">
        <f>IF($E238="Incurred",'4.1 Calc│Hist Act ($nom)'!K238,IF($E238=K$12,'4.1 Calc│Hist Act ($nom)'!$L238,0))</f>
        <v>0</v>
      </c>
      <c r="L238" s="34">
        <f>IF($E238=L$12,'4.1 Calc│Hist Act ($nom)'!$L238,0)</f>
        <v>0</v>
      </c>
      <c r="M238" s="34">
        <f t="shared" si="3"/>
        <v>0</v>
      </c>
    </row>
    <row r="239" spans="1:13">
      <c r="A239" s="34">
        <f>'2.0 Input│Historic Capex'!A234</f>
        <v>0</v>
      </c>
      <c r="B239" s="23">
        <f>'2.0 Input│Historic Capex'!B237</f>
        <v>0</v>
      </c>
      <c r="C239" s="8">
        <f>'2.0 Input│Historic Capex'!C234</f>
        <v>0</v>
      </c>
      <c r="D239" s="8">
        <f>'2.0 Input│Historic Capex'!D234</f>
        <v>0</v>
      </c>
      <c r="G239" s="34">
        <f>IF($E239="Incurred",'4.1 Calc│Hist Act ($nom)'!G239,IF($E239=G$12,'4.1 Calc│Hist Act ($nom)'!$L239,0))</f>
        <v>0</v>
      </c>
      <c r="H239" s="34">
        <f>IF($E239="Incurred",'4.1 Calc│Hist Act ($nom)'!H239,IF($E239=H$12,'4.1 Calc│Hist Act ($nom)'!$L239,0))</f>
        <v>0</v>
      </c>
      <c r="I239" s="34">
        <f>IF($E239="Incurred",'4.1 Calc│Hist Act ($nom)'!I239,IF($E239=I$12,'4.1 Calc│Hist Act ($nom)'!$L239,0))</f>
        <v>0</v>
      </c>
      <c r="J239" s="34">
        <f>IF($E239="Incurred",'4.1 Calc│Hist Act ($nom)'!J239,IF($E239=J$12,'4.1 Calc│Hist Act ($nom)'!$L239,0))</f>
        <v>0</v>
      </c>
      <c r="K239" s="34">
        <f>IF($E239="Incurred",'4.1 Calc│Hist Act ($nom)'!K239,IF($E239=K$12,'4.1 Calc│Hist Act ($nom)'!$L239,0))</f>
        <v>0</v>
      </c>
      <c r="L239" s="34">
        <f>IF($E239=L$12,'4.1 Calc│Hist Act ($nom)'!$L239,0)</f>
        <v>0</v>
      </c>
      <c r="M239" s="34">
        <f t="shared" si="3"/>
        <v>0</v>
      </c>
    </row>
    <row r="240" spans="1:13">
      <c r="A240" s="34">
        <f>'2.0 Input│Historic Capex'!A235</f>
        <v>0</v>
      </c>
      <c r="B240" s="23">
        <f>'2.0 Input│Historic Capex'!B238</f>
        <v>0</v>
      </c>
      <c r="C240" s="8">
        <f>'2.0 Input│Historic Capex'!C235</f>
        <v>0</v>
      </c>
      <c r="D240" s="8">
        <f>'2.0 Input│Historic Capex'!D235</f>
        <v>0</v>
      </c>
      <c r="G240" s="34">
        <f>IF($E240="Incurred",'4.1 Calc│Hist Act ($nom)'!G240,IF($E240=G$12,'4.1 Calc│Hist Act ($nom)'!$L240,0))</f>
        <v>0</v>
      </c>
      <c r="H240" s="34">
        <f>IF($E240="Incurred",'4.1 Calc│Hist Act ($nom)'!H240,IF($E240=H$12,'4.1 Calc│Hist Act ($nom)'!$L240,0))</f>
        <v>0</v>
      </c>
      <c r="I240" s="34">
        <f>IF($E240="Incurred",'4.1 Calc│Hist Act ($nom)'!I240,IF($E240=I$12,'4.1 Calc│Hist Act ($nom)'!$L240,0))</f>
        <v>0</v>
      </c>
      <c r="J240" s="34">
        <f>IF($E240="Incurred",'4.1 Calc│Hist Act ($nom)'!J240,IF($E240=J$12,'4.1 Calc│Hist Act ($nom)'!$L240,0))</f>
        <v>0</v>
      </c>
      <c r="K240" s="34">
        <f>IF($E240="Incurred",'4.1 Calc│Hist Act ($nom)'!K240,IF($E240=K$12,'4.1 Calc│Hist Act ($nom)'!$L240,0))</f>
        <v>0</v>
      </c>
      <c r="L240" s="34">
        <f>IF($E240=L$12,'4.1 Calc│Hist Act ($nom)'!$L240,0)</f>
        <v>0</v>
      </c>
      <c r="M240" s="34">
        <f t="shared" si="3"/>
        <v>0</v>
      </c>
    </row>
    <row r="241" spans="1:13">
      <c r="A241" s="34">
        <f>'2.0 Input│Historic Capex'!A236</f>
        <v>0</v>
      </c>
      <c r="B241" s="23">
        <f>'2.0 Input│Historic Capex'!B239</f>
        <v>0</v>
      </c>
      <c r="C241" s="8">
        <f>'2.0 Input│Historic Capex'!C236</f>
        <v>0</v>
      </c>
      <c r="D241" s="8">
        <f>'2.0 Input│Historic Capex'!D236</f>
        <v>0</v>
      </c>
      <c r="G241" s="34">
        <f>IF($E241="Incurred",'4.1 Calc│Hist Act ($nom)'!G241,IF($E241=G$12,'4.1 Calc│Hist Act ($nom)'!$L241,0))</f>
        <v>0</v>
      </c>
      <c r="H241" s="34">
        <f>IF($E241="Incurred",'4.1 Calc│Hist Act ($nom)'!H241,IF($E241=H$12,'4.1 Calc│Hist Act ($nom)'!$L241,0))</f>
        <v>0</v>
      </c>
      <c r="I241" s="34">
        <f>IF($E241="Incurred",'4.1 Calc│Hist Act ($nom)'!I241,IF($E241=I$12,'4.1 Calc│Hist Act ($nom)'!$L241,0))</f>
        <v>0</v>
      </c>
      <c r="J241" s="34">
        <f>IF($E241="Incurred",'4.1 Calc│Hist Act ($nom)'!J241,IF($E241=J$12,'4.1 Calc│Hist Act ($nom)'!$L241,0))</f>
        <v>0</v>
      </c>
      <c r="K241" s="34">
        <f>IF($E241="Incurred",'4.1 Calc│Hist Act ($nom)'!K241,IF($E241=K$12,'4.1 Calc│Hist Act ($nom)'!$L241,0))</f>
        <v>0</v>
      </c>
      <c r="L241" s="34">
        <f>IF($E241=L$12,'4.1 Calc│Hist Act ($nom)'!$L241,0)</f>
        <v>0</v>
      </c>
      <c r="M241" s="34">
        <f t="shared" si="3"/>
        <v>0</v>
      </c>
    </row>
    <row r="242" spans="1:13">
      <c r="A242" s="34">
        <f>'2.0 Input│Historic Capex'!A237</f>
        <v>0</v>
      </c>
      <c r="B242" s="23">
        <f>'2.0 Input│Historic Capex'!B240</f>
        <v>0</v>
      </c>
      <c r="C242" s="8">
        <f>'2.0 Input│Historic Capex'!C237</f>
        <v>0</v>
      </c>
      <c r="D242" s="8">
        <f>'2.0 Input│Historic Capex'!D237</f>
        <v>0</v>
      </c>
      <c r="G242" s="34">
        <f>IF($E242="Incurred",'4.1 Calc│Hist Act ($nom)'!G242,IF($E242=G$12,'4.1 Calc│Hist Act ($nom)'!$L242,0))</f>
        <v>0</v>
      </c>
      <c r="H242" s="34">
        <f>IF($E242="Incurred",'4.1 Calc│Hist Act ($nom)'!H242,IF($E242=H$12,'4.1 Calc│Hist Act ($nom)'!$L242,0))</f>
        <v>0</v>
      </c>
      <c r="I242" s="34">
        <f>IF($E242="Incurred",'4.1 Calc│Hist Act ($nom)'!I242,IF($E242=I$12,'4.1 Calc│Hist Act ($nom)'!$L242,0))</f>
        <v>0</v>
      </c>
      <c r="J242" s="34">
        <f>IF($E242="Incurred",'4.1 Calc│Hist Act ($nom)'!J242,IF($E242=J$12,'4.1 Calc│Hist Act ($nom)'!$L242,0))</f>
        <v>0</v>
      </c>
      <c r="K242" s="34">
        <f>IF($E242="Incurred",'4.1 Calc│Hist Act ($nom)'!K242,IF($E242=K$12,'4.1 Calc│Hist Act ($nom)'!$L242,0))</f>
        <v>0</v>
      </c>
      <c r="L242" s="34">
        <f>IF($E242=L$12,'4.1 Calc│Hist Act ($nom)'!$L242,0)</f>
        <v>0</v>
      </c>
      <c r="M242" s="34">
        <f t="shared" si="3"/>
        <v>0</v>
      </c>
    </row>
    <row r="243" spans="1:13">
      <c r="A243" s="34">
        <f>'2.0 Input│Historic Capex'!A238</f>
        <v>0</v>
      </c>
      <c r="B243" s="23">
        <f>'2.0 Input│Historic Capex'!B241</f>
        <v>0</v>
      </c>
      <c r="C243" s="8">
        <f>'2.0 Input│Historic Capex'!C238</f>
        <v>0</v>
      </c>
      <c r="D243" s="8">
        <f>'2.0 Input│Historic Capex'!D238</f>
        <v>0</v>
      </c>
      <c r="G243" s="34">
        <f>IF($E243="Incurred",'4.1 Calc│Hist Act ($nom)'!G243,IF($E243=G$12,'4.1 Calc│Hist Act ($nom)'!$L243,0))</f>
        <v>0</v>
      </c>
      <c r="H243" s="34">
        <f>IF($E243="Incurred",'4.1 Calc│Hist Act ($nom)'!H243,IF($E243=H$12,'4.1 Calc│Hist Act ($nom)'!$L243,0))</f>
        <v>0</v>
      </c>
      <c r="I243" s="34">
        <f>IF($E243="Incurred",'4.1 Calc│Hist Act ($nom)'!I243,IF($E243=I$12,'4.1 Calc│Hist Act ($nom)'!$L243,0))</f>
        <v>0</v>
      </c>
      <c r="J243" s="34">
        <f>IF($E243="Incurred",'4.1 Calc│Hist Act ($nom)'!J243,IF($E243=J$12,'4.1 Calc│Hist Act ($nom)'!$L243,0))</f>
        <v>0</v>
      </c>
      <c r="K243" s="34">
        <f>IF($E243="Incurred",'4.1 Calc│Hist Act ($nom)'!K243,IF($E243=K$12,'4.1 Calc│Hist Act ($nom)'!$L243,0))</f>
        <v>0</v>
      </c>
      <c r="L243" s="34">
        <f>IF($E243=L$12,'4.1 Calc│Hist Act ($nom)'!$L243,0)</f>
        <v>0</v>
      </c>
      <c r="M243" s="34">
        <f t="shared" si="3"/>
        <v>0</v>
      </c>
    </row>
    <row r="244" spans="1:13">
      <c r="A244" s="34">
        <f>'2.0 Input│Historic Capex'!A239</f>
        <v>0</v>
      </c>
      <c r="B244" s="23">
        <f>'2.0 Input│Historic Capex'!B242</f>
        <v>0</v>
      </c>
      <c r="C244" s="8">
        <f>'2.0 Input│Historic Capex'!C239</f>
        <v>0</v>
      </c>
      <c r="D244" s="8">
        <f>'2.0 Input│Historic Capex'!D239</f>
        <v>0</v>
      </c>
      <c r="G244" s="34">
        <f>IF($E244="Incurred",'4.1 Calc│Hist Act ($nom)'!G244,IF($E244=G$12,'4.1 Calc│Hist Act ($nom)'!$L244,0))</f>
        <v>0</v>
      </c>
      <c r="H244" s="34">
        <f>IF($E244="Incurred",'4.1 Calc│Hist Act ($nom)'!H244,IF($E244=H$12,'4.1 Calc│Hist Act ($nom)'!$L244,0))</f>
        <v>0</v>
      </c>
      <c r="I244" s="34">
        <f>IF($E244="Incurred",'4.1 Calc│Hist Act ($nom)'!I244,IF($E244=I$12,'4.1 Calc│Hist Act ($nom)'!$L244,0))</f>
        <v>0</v>
      </c>
      <c r="J244" s="34">
        <f>IF($E244="Incurred",'4.1 Calc│Hist Act ($nom)'!J244,IF($E244=J$12,'4.1 Calc│Hist Act ($nom)'!$L244,0))</f>
        <v>0</v>
      </c>
      <c r="K244" s="34">
        <f>IF($E244="Incurred",'4.1 Calc│Hist Act ($nom)'!K244,IF($E244=K$12,'4.1 Calc│Hist Act ($nom)'!$L244,0))</f>
        <v>0</v>
      </c>
      <c r="L244" s="34">
        <f>IF($E244=L$12,'4.1 Calc│Hist Act ($nom)'!$L244,0)</f>
        <v>0</v>
      </c>
      <c r="M244" s="34">
        <f t="shared" si="3"/>
        <v>0</v>
      </c>
    </row>
    <row r="245" spans="1:13">
      <c r="A245" s="34">
        <f>'2.0 Input│Historic Capex'!A240</f>
        <v>0</v>
      </c>
      <c r="B245" s="23">
        <f>'2.0 Input│Historic Capex'!B243</f>
        <v>0</v>
      </c>
      <c r="C245" s="8">
        <f>'2.0 Input│Historic Capex'!C240</f>
        <v>0</v>
      </c>
      <c r="D245" s="8">
        <f>'2.0 Input│Historic Capex'!D240</f>
        <v>0</v>
      </c>
      <c r="G245" s="34">
        <f>IF($E245="Incurred",'4.1 Calc│Hist Act ($nom)'!G245,IF($E245=G$12,'4.1 Calc│Hist Act ($nom)'!$L245,0))</f>
        <v>0</v>
      </c>
      <c r="H245" s="34">
        <f>IF($E245="Incurred",'4.1 Calc│Hist Act ($nom)'!H245,IF($E245=H$12,'4.1 Calc│Hist Act ($nom)'!$L245,0))</f>
        <v>0</v>
      </c>
      <c r="I245" s="34">
        <f>IF($E245="Incurred",'4.1 Calc│Hist Act ($nom)'!I245,IF($E245=I$12,'4.1 Calc│Hist Act ($nom)'!$L245,0))</f>
        <v>0</v>
      </c>
      <c r="J245" s="34">
        <f>IF($E245="Incurred",'4.1 Calc│Hist Act ($nom)'!J245,IF($E245=J$12,'4.1 Calc│Hist Act ($nom)'!$L245,0))</f>
        <v>0</v>
      </c>
      <c r="K245" s="34">
        <f>IF($E245="Incurred",'4.1 Calc│Hist Act ($nom)'!K245,IF($E245=K$12,'4.1 Calc│Hist Act ($nom)'!$L245,0))</f>
        <v>0</v>
      </c>
      <c r="L245" s="34">
        <f>IF($E245=L$12,'4.1 Calc│Hist Act ($nom)'!$L245,0)</f>
        <v>0</v>
      </c>
      <c r="M245" s="34">
        <f t="shared" si="3"/>
        <v>0</v>
      </c>
    </row>
    <row r="246" spans="1:13">
      <c r="A246" s="34">
        <f>'2.0 Input│Historic Capex'!A241</f>
        <v>0</v>
      </c>
      <c r="B246" s="23">
        <f>'2.0 Input│Historic Capex'!B244</f>
        <v>0</v>
      </c>
      <c r="C246" s="8">
        <f>'2.0 Input│Historic Capex'!C241</f>
        <v>0</v>
      </c>
      <c r="D246" s="8">
        <f>'2.0 Input│Historic Capex'!D241</f>
        <v>0</v>
      </c>
      <c r="G246" s="34">
        <f>IF($E246="Incurred",'4.1 Calc│Hist Act ($nom)'!G246,IF($E246=G$12,'4.1 Calc│Hist Act ($nom)'!$L246,0))</f>
        <v>0</v>
      </c>
      <c r="H246" s="34">
        <f>IF($E246="Incurred",'4.1 Calc│Hist Act ($nom)'!H246,IF($E246=H$12,'4.1 Calc│Hist Act ($nom)'!$L246,0))</f>
        <v>0</v>
      </c>
      <c r="I246" s="34">
        <f>IF($E246="Incurred",'4.1 Calc│Hist Act ($nom)'!I246,IF($E246=I$12,'4.1 Calc│Hist Act ($nom)'!$L246,0))</f>
        <v>0</v>
      </c>
      <c r="J246" s="34">
        <f>IF($E246="Incurred",'4.1 Calc│Hist Act ($nom)'!J246,IF($E246=J$12,'4.1 Calc│Hist Act ($nom)'!$L246,0))</f>
        <v>0</v>
      </c>
      <c r="K246" s="34">
        <f>IF($E246="Incurred",'4.1 Calc│Hist Act ($nom)'!K246,IF($E246=K$12,'4.1 Calc│Hist Act ($nom)'!$L246,0))</f>
        <v>0</v>
      </c>
      <c r="L246" s="34">
        <f>IF($E246=L$12,'4.1 Calc│Hist Act ($nom)'!$L246,0)</f>
        <v>0</v>
      </c>
      <c r="M246" s="34">
        <f t="shared" si="3"/>
        <v>0</v>
      </c>
    </row>
    <row r="247" spans="1:13">
      <c r="A247" s="34">
        <f>'2.0 Input│Historic Capex'!A242</f>
        <v>0</v>
      </c>
      <c r="B247" s="23">
        <f>'2.0 Input│Historic Capex'!B245</f>
        <v>0</v>
      </c>
      <c r="C247" s="8">
        <f>'2.0 Input│Historic Capex'!C242</f>
        <v>0</v>
      </c>
      <c r="D247" s="8">
        <f>'2.0 Input│Historic Capex'!D242</f>
        <v>0</v>
      </c>
      <c r="G247" s="34">
        <f>IF($E247="Incurred",'4.1 Calc│Hist Act ($nom)'!G247,IF($E247=G$12,'4.1 Calc│Hist Act ($nom)'!$L247,0))</f>
        <v>0</v>
      </c>
      <c r="H247" s="34">
        <f>IF($E247="Incurred",'4.1 Calc│Hist Act ($nom)'!H247,IF($E247=H$12,'4.1 Calc│Hist Act ($nom)'!$L247,0))</f>
        <v>0</v>
      </c>
      <c r="I247" s="34">
        <f>IF($E247="Incurred",'4.1 Calc│Hist Act ($nom)'!I247,IF($E247=I$12,'4.1 Calc│Hist Act ($nom)'!$L247,0))</f>
        <v>0</v>
      </c>
      <c r="J247" s="34">
        <f>IF($E247="Incurred",'4.1 Calc│Hist Act ($nom)'!J247,IF($E247=J$12,'4.1 Calc│Hist Act ($nom)'!$L247,0))</f>
        <v>0</v>
      </c>
      <c r="K247" s="34">
        <f>IF($E247="Incurred",'4.1 Calc│Hist Act ($nom)'!K247,IF($E247=K$12,'4.1 Calc│Hist Act ($nom)'!$L247,0))</f>
        <v>0</v>
      </c>
      <c r="L247" s="34">
        <f>IF($E247=L$12,'4.1 Calc│Hist Act ($nom)'!$L247,0)</f>
        <v>0</v>
      </c>
      <c r="M247" s="34">
        <f t="shared" si="3"/>
        <v>0</v>
      </c>
    </row>
    <row r="248" spans="1:13">
      <c r="A248" s="34">
        <f>'2.0 Input│Historic Capex'!A243</f>
        <v>0</v>
      </c>
      <c r="B248" s="23">
        <f>'2.0 Input│Historic Capex'!B246</f>
        <v>0</v>
      </c>
      <c r="C248" s="8">
        <f>'2.0 Input│Historic Capex'!C243</f>
        <v>0</v>
      </c>
      <c r="D248" s="8">
        <f>'2.0 Input│Historic Capex'!D243</f>
        <v>0</v>
      </c>
      <c r="G248" s="34">
        <f>IF($E248="Incurred",'4.1 Calc│Hist Act ($nom)'!G248,IF($E248=G$12,'4.1 Calc│Hist Act ($nom)'!$L248,0))</f>
        <v>0</v>
      </c>
      <c r="H248" s="34">
        <f>IF($E248="Incurred",'4.1 Calc│Hist Act ($nom)'!H248,IF($E248=H$12,'4.1 Calc│Hist Act ($nom)'!$L248,0))</f>
        <v>0</v>
      </c>
      <c r="I248" s="34">
        <f>IF($E248="Incurred",'4.1 Calc│Hist Act ($nom)'!I248,IF($E248=I$12,'4.1 Calc│Hist Act ($nom)'!$L248,0))</f>
        <v>0</v>
      </c>
      <c r="J248" s="34">
        <f>IF($E248="Incurred",'4.1 Calc│Hist Act ($nom)'!J248,IF($E248=J$12,'4.1 Calc│Hist Act ($nom)'!$L248,0))</f>
        <v>0</v>
      </c>
      <c r="K248" s="34">
        <f>IF($E248="Incurred",'4.1 Calc│Hist Act ($nom)'!K248,IF($E248=K$12,'4.1 Calc│Hist Act ($nom)'!$L248,0))</f>
        <v>0</v>
      </c>
      <c r="L248" s="34">
        <f>IF($E248=L$12,'4.1 Calc│Hist Act ($nom)'!$L248,0)</f>
        <v>0</v>
      </c>
      <c r="M248" s="34">
        <f t="shared" si="3"/>
        <v>0</v>
      </c>
    </row>
    <row r="249" spans="1:13">
      <c r="A249" s="34">
        <f>'2.0 Input│Historic Capex'!A244</f>
        <v>0</v>
      </c>
      <c r="B249" s="23">
        <f>'2.0 Input│Historic Capex'!B247</f>
        <v>0</v>
      </c>
      <c r="C249" s="8">
        <f>'2.0 Input│Historic Capex'!C244</f>
        <v>0</v>
      </c>
      <c r="D249" s="8">
        <f>'2.0 Input│Historic Capex'!D244</f>
        <v>0</v>
      </c>
      <c r="G249" s="34">
        <f>IF($E249="Incurred",'4.1 Calc│Hist Act ($nom)'!G249,IF($E249=G$12,'4.1 Calc│Hist Act ($nom)'!$L249,0))</f>
        <v>0</v>
      </c>
      <c r="H249" s="34">
        <f>IF($E249="Incurred",'4.1 Calc│Hist Act ($nom)'!H249,IF($E249=H$12,'4.1 Calc│Hist Act ($nom)'!$L249,0))</f>
        <v>0</v>
      </c>
      <c r="I249" s="34">
        <f>IF($E249="Incurred",'4.1 Calc│Hist Act ($nom)'!I249,IF($E249=I$12,'4.1 Calc│Hist Act ($nom)'!$L249,0))</f>
        <v>0</v>
      </c>
      <c r="J249" s="34">
        <f>IF($E249="Incurred",'4.1 Calc│Hist Act ($nom)'!J249,IF($E249=J$12,'4.1 Calc│Hist Act ($nom)'!$L249,0))</f>
        <v>0</v>
      </c>
      <c r="K249" s="34">
        <f>IF($E249="Incurred",'4.1 Calc│Hist Act ($nom)'!K249,IF($E249=K$12,'4.1 Calc│Hist Act ($nom)'!$L249,0))</f>
        <v>0</v>
      </c>
      <c r="L249" s="34">
        <f>IF($E249=L$12,'4.1 Calc│Hist Act ($nom)'!$L249,0)</f>
        <v>0</v>
      </c>
      <c r="M249" s="34">
        <f t="shared" si="3"/>
        <v>0</v>
      </c>
    </row>
    <row r="250" spans="1:13">
      <c r="A250" s="34">
        <f>'2.0 Input│Historic Capex'!A245</f>
        <v>0</v>
      </c>
      <c r="B250" s="23">
        <f>'2.0 Input│Historic Capex'!B248</f>
        <v>0</v>
      </c>
      <c r="C250" s="8">
        <f>'2.0 Input│Historic Capex'!C245</f>
        <v>0</v>
      </c>
      <c r="D250" s="8">
        <f>'2.0 Input│Historic Capex'!D245</f>
        <v>0</v>
      </c>
      <c r="G250" s="34">
        <f>IF($E250="Incurred",'4.1 Calc│Hist Act ($nom)'!G250,IF($E250=G$12,'4.1 Calc│Hist Act ($nom)'!$L250,0))</f>
        <v>0</v>
      </c>
      <c r="H250" s="34">
        <f>IF($E250="Incurred",'4.1 Calc│Hist Act ($nom)'!H250,IF($E250=H$12,'4.1 Calc│Hist Act ($nom)'!$L250,0))</f>
        <v>0</v>
      </c>
      <c r="I250" s="34">
        <f>IF($E250="Incurred",'4.1 Calc│Hist Act ($nom)'!I250,IF($E250=I$12,'4.1 Calc│Hist Act ($nom)'!$L250,0))</f>
        <v>0</v>
      </c>
      <c r="J250" s="34">
        <f>IF($E250="Incurred",'4.1 Calc│Hist Act ($nom)'!J250,IF($E250=J$12,'4.1 Calc│Hist Act ($nom)'!$L250,0))</f>
        <v>0</v>
      </c>
      <c r="K250" s="34">
        <f>IF($E250="Incurred",'4.1 Calc│Hist Act ($nom)'!K250,IF($E250=K$12,'4.1 Calc│Hist Act ($nom)'!$L250,0))</f>
        <v>0</v>
      </c>
      <c r="L250" s="34">
        <f>IF($E250=L$12,'4.1 Calc│Hist Act ($nom)'!$L250,0)</f>
        <v>0</v>
      </c>
      <c r="M250" s="34">
        <f t="shared" si="3"/>
        <v>0</v>
      </c>
    </row>
    <row r="251" spans="1:13">
      <c r="A251" s="34">
        <f>'2.0 Input│Historic Capex'!A246</f>
        <v>0</v>
      </c>
      <c r="B251" s="23">
        <f>'2.0 Input│Historic Capex'!B249</f>
        <v>0</v>
      </c>
      <c r="C251" s="8">
        <f>'2.0 Input│Historic Capex'!C246</f>
        <v>0</v>
      </c>
      <c r="D251" s="8">
        <f>'2.0 Input│Historic Capex'!D246</f>
        <v>0</v>
      </c>
      <c r="G251" s="34">
        <f>IF($E251="Incurred",'4.1 Calc│Hist Act ($nom)'!G251,IF($E251=G$12,'4.1 Calc│Hist Act ($nom)'!$L251,0))</f>
        <v>0</v>
      </c>
      <c r="H251" s="34">
        <f>IF($E251="Incurred",'4.1 Calc│Hist Act ($nom)'!H251,IF($E251=H$12,'4.1 Calc│Hist Act ($nom)'!$L251,0))</f>
        <v>0</v>
      </c>
      <c r="I251" s="34">
        <f>IF($E251="Incurred",'4.1 Calc│Hist Act ($nom)'!I251,IF($E251=I$12,'4.1 Calc│Hist Act ($nom)'!$L251,0))</f>
        <v>0</v>
      </c>
      <c r="J251" s="34">
        <f>IF($E251="Incurred",'4.1 Calc│Hist Act ($nom)'!J251,IF($E251=J$12,'4.1 Calc│Hist Act ($nom)'!$L251,0))</f>
        <v>0</v>
      </c>
      <c r="K251" s="34">
        <f>IF($E251="Incurred",'4.1 Calc│Hist Act ($nom)'!K251,IF($E251=K$12,'4.1 Calc│Hist Act ($nom)'!$L251,0))</f>
        <v>0</v>
      </c>
      <c r="L251" s="34">
        <f>IF($E251=L$12,'4.1 Calc│Hist Act ($nom)'!$L251,0)</f>
        <v>0</v>
      </c>
      <c r="M251" s="34">
        <f t="shared" si="3"/>
        <v>0</v>
      </c>
    </row>
    <row r="252" spans="1:13">
      <c r="A252" s="34">
        <f>'2.0 Input│Historic Capex'!A247</f>
        <v>0</v>
      </c>
      <c r="B252" s="23">
        <f>'2.0 Input│Historic Capex'!B250</f>
        <v>0</v>
      </c>
      <c r="C252" s="8">
        <f>'2.0 Input│Historic Capex'!C247</f>
        <v>0</v>
      </c>
      <c r="D252" s="8">
        <f>'2.0 Input│Historic Capex'!D247</f>
        <v>0</v>
      </c>
      <c r="G252" s="34">
        <f>IF($E252="Incurred",'4.1 Calc│Hist Act ($nom)'!G252,IF($E252=G$12,'4.1 Calc│Hist Act ($nom)'!$L252,0))</f>
        <v>0</v>
      </c>
      <c r="H252" s="34">
        <f>IF($E252="Incurred",'4.1 Calc│Hist Act ($nom)'!H252,IF($E252=H$12,'4.1 Calc│Hist Act ($nom)'!$L252,0))</f>
        <v>0</v>
      </c>
      <c r="I252" s="34">
        <f>IF($E252="Incurred",'4.1 Calc│Hist Act ($nom)'!I252,IF($E252=I$12,'4.1 Calc│Hist Act ($nom)'!$L252,0))</f>
        <v>0</v>
      </c>
      <c r="J252" s="34">
        <f>IF($E252="Incurred",'4.1 Calc│Hist Act ($nom)'!J252,IF($E252=J$12,'4.1 Calc│Hist Act ($nom)'!$L252,0))</f>
        <v>0</v>
      </c>
      <c r="K252" s="34">
        <f>IF($E252="Incurred",'4.1 Calc│Hist Act ($nom)'!K252,IF($E252=K$12,'4.1 Calc│Hist Act ($nom)'!$L252,0))</f>
        <v>0</v>
      </c>
      <c r="L252" s="34">
        <f>IF($E252=L$12,'4.1 Calc│Hist Act ($nom)'!$L252,0)</f>
        <v>0</v>
      </c>
      <c r="M252" s="34">
        <f t="shared" si="3"/>
        <v>0</v>
      </c>
    </row>
    <row r="253" spans="1:13">
      <c r="A253" s="34">
        <f>'2.0 Input│Historic Capex'!A248</f>
        <v>0</v>
      </c>
      <c r="B253" s="23">
        <f>'2.0 Input│Historic Capex'!B251</f>
        <v>0</v>
      </c>
      <c r="C253" s="8">
        <f>'2.0 Input│Historic Capex'!C248</f>
        <v>0</v>
      </c>
      <c r="D253" s="8">
        <f>'2.0 Input│Historic Capex'!D248</f>
        <v>0</v>
      </c>
      <c r="G253" s="34">
        <f>IF($E253="Incurred",'4.1 Calc│Hist Act ($nom)'!G253,IF($E253=G$12,'4.1 Calc│Hist Act ($nom)'!$L253,0))</f>
        <v>0</v>
      </c>
      <c r="H253" s="34">
        <f>IF($E253="Incurred",'4.1 Calc│Hist Act ($nom)'!H253,IF($E253=H$12,'4.1 Calc│Hist Act ($nom)'!$L253,0))</f>
        <v>0</v>
      </c>
      <c r="I253" s="34">
        <f>IF($E253="Incurred",'4.1 Calc│Hist Act ($nom)'!I253,IF($E253=I$12,'4.1 Calc│Hist Act ($nom)'!$L253,0))</f>
        <v>0</v>
      </c>
      <c r="J253" s="34">
        <f>IF($E253="Incurred",'4.1 Calc│Hist Act ($nom)'!J253,IF($E253=J$12,'4.1 Calc│Hist Act ($nom)'!$L253,0))</f>
        <v>0</v>
      </c>
      <c r="K253" s="34">
        <f>IF($E253="Incurred",'4.1 Calc│Hist Act ($nom)'!K253,IF($E253=K$12,'4.1 Calc│Hist Act ($nom)'!$L253,0))</f>
        <v>0</v>
      </c>
      <c r="L253" s="34">
        <f>IF($E253=L$12,'4.1 Calc│Hist Act ($nom)'!$L253,0)</f>
        <v>0</v>
      </c>
      <c r="M253" s="34">
        <f t="shared" si="3"/>
        <v>0</v>
      </c>
    </row>
    <row r="254" spans="1:13">
      <c r="A254" s="34">
        <f>'2.0 Input│Historic Capex'!A249</f>
        <v>0</v>
      </c>
      <c r="B254" s="23">
        <f>'2.0 Input│Historic Capex'!B252</f>
        <v>0</v>
      </c>
      <c r="C254" s="8">
        <f>'2.0 Input│Historic Capex'!C249</f>
        <v>0</v>
      </c>
      <c r="D254" s="8">
        <f>'2.0 Input│Historic Capex'!D249</f>
        <v>0</v>
      </c>
      <c r="G254" s="34">
        <f>IF($E254="Incurred",'4.1 Calc│Hist Act ($nom)'!G254,IF($E254=G$12,'4.1 Calc│Hist Act ($nom)'!$L254,0))</f>
        <v>0</v>
      </c>
      <c r="H254" s="34">
        <f>IF($E254="Incurred",'4.1 Calc│Hist Act ($nom)'!H254,IF($E254=H$12,'4.1 Calc│Hist Act ($nom)'!$L254,0))</f>
        <v>0</v>
      </c>
      <c r="I254" s="34">
        <f>IF($E254="Incurred",'4.1 Calc│Hist Act ($nom)'!I254,IF($E254=I$12,'4.1 Calc│Hist Act ($nom)'!$L254,0))</f>
        <v>0</v>
      </c>
      <c r="J254" s="34">
        <f>IF($E254="Incurred",'4.1 Calc│Hist Act ($nom)'!J254,IF($E254=J$12,'4.1 Calc│Hist Act ($nom)'!$L254,0))</f>
        <v>0</v>
      </c>
      <c r="K254" s="34">
        <f>IF($E254="Incurred",'4.1 Calc│Hist Act ($nom)'!K254,IF($E254=K$12,'4.1 Calc│Hist Act ($nom)'!$L254,0))</f>
        <v>0</v>
      </c>
      <c r="L254" s="34">
        <f>IF($E254=L$12,'4.1 Calc│Hist Act ($nom)'!$L254,0)</f>
        <v>0</v>
      </c>
      <c r="M254" s="34">
        <f t="shared" si="3"/>
        <v>0</v>
      </c>
    </row>
    <row r="255" spans="1:13">
      <c r="A255" s="34">
        <f>'2.0 Input│Historic Capex'!A250</f>
        <v>0</v>
      </c>
      <c r="B255" s="23">
        <f>'2.0 Input│Historic Capex'!B253</f>
        <v>0</v>
      </c>
      <c r="C255" s="8">
        <f>'2.0 Input│Historic Capex'!C250</f>
        <v>0</v>
      </c>
      <c r="D255" s="8">
        <f>'2.0 Input│Historic Capex'!D250</f>
        <v>0</v>
      </c>
      <c r="G255" s="34">
        <f>IF($E255="Incurred",'4.1 Calc│Hist Act ($nom)'!G255,IF($E255=G$12,'4.1 Calc│Hist Act ($nom)'!$L255,0))</f>
        <v>0</v>
      </c>
      <c r="H255" s="34">
        <f>IF($E255="Incurred",'4.1 Calc│Hist Act ($nom)'!H255,IF($E255=H$12,'4.1 Calc│Hist Act ($nom)'!$L255,0))</f>
        <v>0</v>
      </c>
      <c r="I255" s="34">
        <f>IF($E255="Incurred",'4.1 Calc│Hist Act ($nom)'!I255,IF($E255=I$12,'4.1 Calc│Hist Act ($nom)'!$L255,0))</f>
        <v>0</v>
      </c>
      <c r="J255" s="34">
        <f>IF($E255="Incurred",'4.1 Calc│Hist Act ($nom)'!J255,IF($E255=J$12,'4.1 Calc│Hist Act ($nom)'!$L255,0))</f>
        <v>0</v>
      </c>
      <c r="K255" s="34">
        <f>IF($E255="Incurred",'4.1 Calc│Hist Act ($nom)'!K255,IF($E255=K$12,'4.1 Calc│Hist Act ($nom)'!$L255,0))</f>
        <v>0</v>
      </c>
      <c r="L255" s="34">
        <f>IF($E255=L$12,'4.1 Calc│Hist Act ($nom)'!$L255,0)</f>
        <v>0</v>
      </c>
      <c r="M255" s="34">
        <f t="shared" si="3"/>
        <v>0</v>
      </c>
    </row>
    <row r="256" spans="1:13">
      <c r="A256" s="34">
        <f>'2.0 Input│Historic Capex'!A251</f>
        <v>0</v>
      </c>
      <c r="B256" s="23">
        <f>'2.0 Input│Historic Capex'!B254</f>
        <v>0</v>
      </c>
      <c r="C256" s="8">
        <f>'2.0 Input│Historic Capex'!C251</f>
        <v>0</v>
      </c>
      <c r="D256" s="8">
        <f>'2.0 Input│Historic Capex'!D251</f>
        <v>0</v>
      </c>
      <c r="G256" s="34">
        <f>IF($E256="Incurred",'4.1 Calc│Hist Act ($nom)'!G256,IF($E256=G$12,'4.1 Calc│Hist Act ($nom)'!$L256,0))</f>
        <v>0</v>
      </c>
      <c r="H256" s="34">
        <f>IF($E256="Incurred",'4.1 Calc│Hist Act ($nom)'!H256,IF($E256=H$12,'4.1 Calc│Hist Act ($nom)'!$L256,0))</f>
        <v>0</v>
      </c>
      <c r="I256" s="34">
        <f>IF($E256="Incurred",'4.1 Calc│Hist Act ($nom)'!I256,IF($E256=I$12,'4.1 Calc│Hist Act ($nom)'!$L256,0))</f>
        <v>0</v>
      </c>
      <c r="J256" s="34">
        <f>IF($E256="Incurred",'4.1 Calc│Hist Act ($nom)'!J256,IF($E256=J$12,'4.1 Calc│Hist Act ($nom)'!$L256,0))</f>
        <v>0</v>
      </c>
      <c r="K256" s="34">
        <f>IF($E256="Incurred",'4.1 Calc│Hist Act ($nom)'!K256,IF($E256=K$12,'4.1 Calc│Hist Act ($nom)'!$L256,0))</f>
        <v>0</v>
      </c>
      <c r="L256" s="34">
        <f>IF($E256=L$12,'4.1 Calc│Hist Act ($nom)'!$L256,0)</f>
        <v>0</v>
      </c>
      <c r="M256" s="34">
        <f t="shared" si="3"/>
        <v>0</v>
      </c>
    </row>
    <row r="257" spans="1:15">
      <c r="A257" s="34">
        <f>'2.0 Input│Historic Capex'!A252</f>
        <v>0</v>
      </c>
      <c r="B257" s="23">
        <f>'2.0 Input│Historic Capex'!B252</f>
        <v>0</v>
      </c>
      <c r="C257" s="8">
        <f>'2.0 Input│Historic Capex'!C252</f>
        <v>0</v>
      </c>
      <c r="D257" s="8">
        <f>'2.0 Input│Historic Capex'!D252</f>
        <v>0</v>
      </c>
      <c r="G257" s="34">
        <f>IF($E257="Incurred",'4.1 Calc│Hist Act ($nom)'!G257,IF($E257=G$12,'4.1 Calc│Hist Act ($nom)'!$L257,0))</f>
        <v>0</v>
      </c>
      <c r="H257" s="34">
        <f>IF($E257="Incurred",'4.1 Calc│Hist Act ($nom)'!H257,IF($E257=H$12,'4.1 Calc│Hist Act ($nom)'!$L257,0))</f>
        <v>0</v>
      </c>
      <c r="I257" s="34">
        <f>IF($E257="Incurred",'4.1 Calc│Hist Act ($nom)'!I257,IF($E257=I$12,'4.1 Calc│Hist Act ($nom)'!$L257,0))</f>
        <v>0</v>
      </c>
      <c r="J257" s="34">
        <f>IF($E257="Incurred",'4.1 Calc│Hist Act ($nom)'!J257,IF($E257=J$12,'4.1 Calc│Hist Act ($nom)'!$L257,0))</f>
        <v>0</v>
      </c>
      <c r="K257" s="34">
        <f>IF($E257="Incurred",'4.1 Calc│Hist Act ($nom)'!K257,IF($E257=K$12,'4.1 Calc│Hist Act ($nom)'!$L257,0))</f>
        <v>0</v>
      </c>
      <c r="L257" s="34">
        <f>IF($E257=L$12,'4.1 Calc│Hist Act ($nom)'!$L257,0)</f>
        <v>0</v>
      </c>
      <c r="M257" s="34">
        <f t="shared" si="3"/>
        <v>0</v>
      </c>
    </row>
    <row r="258" spans="1:15">
      <c r="A258" s="34">
        <f>'2.0 Input│Historic Capex'!A253</f>
        <v>0</v>
      </c>
      <c r="B258" s="23">
        <f>'2.0 Input│Historic Capex'!B253</f>
        <v>0</v>
      </c>
      <c r="C258" s="8">
        <f>'2.0 Input│Historic Capex'!C253</f>
        <v>0</v>
      </c>
      <c r="D258" s="8">
        <f>'2.0 Input│Historic Capex'!D253</f>
        <v>0</v>
      </c>
      <c r="G258" s="34">
        <f>IF($E258="Incurred",'4.1 Calc│Hist Act ($nom)'!G258,IF($E258=G$12,'4.1 Calc│Hist Act ($nom)'!$L258,0))</f>
        <v>0</v>
      </c>
      <c r="H258" s="34">
        <f>IF($E258="Incurred",'4.1 Calc│Hist Act ($nom)'!H258,IF($E258=H$12,'4.1 Calc│Hist Act ($nom)'!$L258,0))</f>
        <v>0</v>
      </c>
      <c r="I258" s="34">
        <f>IF($E258="Incurred",'4.1 Calc│Hist Act ($nom)'!I258,IF($E258=I$12,'4.1 Calc│Hist Act ($nom)'!$L258,0))</f>
        <v>0</v>
      </c>
      <c r="J258" s="34">
        <f>IF($E258="Incurred",'4.1 Calc│Hist Act ($nom)'!J258,IF($E258=J$12,'4.1 Calc│Hist Act ($nom)'!$L258,0))</f>
        <v>0</v>
      </c>
      <c r="K258" s="34">
        <f>IF($E258="Incurred",'4.1 Calc│Hist Act ($nom)'!K258,IF($E258=K$12,'4.1 Calc│Hist Act ($nom)'!$L258,0))</f>
        <v>0</v>
      </c>
      <c r="L258" s="34">
        <f>IF($E258=L$12,'4.1 Calc│Hist Act ($nom)'!$L258,0)</f>
        <v>0</v>
      </c>
      <c r="M258" s="34">
        <f t="shared" si="3"/>
        <v>0</v>
      </c>
    </row>
    <row r="259" spans="1:15">
      <c r="A259" s="34">
        <f>'2.0 Input│Historic Capex'!A254</f>
        <v>0</v>
      </c>
      <c r="B259" s="23">
        <f>'2.0 Input│Historic Capex'!B254</f>
        <v>0</v>
      </c>
      <c r="C259" s="8">
        <f>'2.0 Input│Historic Capex'!C254</f>
        <v>0</v>
      </c>
      <c r="D259" s="8">
        <f>'2.0 Input│Historic Capex'!D254</f>
        <v>0</v>
      </c>
      <c r="G259" s="34">
        <f>IF($E259="Incurred",'4.1 Calc│Hist Act ($nom)'!G259,IF($E259=G$12,'4.1 Calc│Hist Act ($nom)'!$L259,0))</f>
        <v>0</v>
      </c>
      <c r="H259" s="34">
        <f>IF($E259="Incurred",'4.1 Calc│Hist Act ($nom)'!H259,IF($E259=H$12,'4.1 Calc│Hist Act ($nom)'!$L259,0))</f>
        <v>0</v>
      </c>
      <c r="I259" s="34">
        <f>IF($E259="Incurred",'4.1 Calc│Hist Act ($nom)'!I259,IF($E259=I$12,'4.1 Calc│Hist Act ($nom)'!$L259,0))</f>
        <v>0</v>
      </c>
      <c r="J259" s="34">
        <f>IF($E259="Incurred",'4.1 Calc│Hist Act ($nom)'!J259,IF($E259=J$12,'4.1 Calc│Hist Act ($nom)'!$L259,0))</f>
        <v>0</v>
      </c>
      <c r="K259" s="34">
        <f>IF($E259="Incurred",'4.1 Calc│Hist Act ($nom)'!K259,IF($E259=K$12,'4.1 Calc│Hist Act ($nom)'!$L259,0))</f>
        <v>0</v>
      </c>
      <c r="L259" s="34">
        <f>IF($E259=L$12,'4.1 Calc│Hist Act ($nom)'!$L259,0)</f>
        <v>0</v>
      </c>
      <c r="M259" s="34">
        <f t="shared" si="3"/>
        <v>0</v>
      </c>
    </row>
    <row r="260" spans="1:15">
      <c r="A260" s="34">
        <f>'2.0 Input│Historic Capex'!A255</f>
        <v>0</v>
      </c>
      <c r="B260" s="23">
        <f>'2.0 Input│Historic Capex'!B255</f>
        <v>0</v>
      </c>
      <c r="C260" s="8">
        <f>'2.0 Input│Historic Capex'!C255</f>
        <v>0</v>
      </c>
      <c r="D260" s="8">
        <f>'2.0 Input│Historic Capex'!D255</f>
        <v>0</v>
      </c>
      <c r="G260" s="34">
        <f>IF($E260="Incurred",'4.1 Calc│Hist Act ($nom)'!G260,IF($E260=G$12,'4.1 Calc│Hist Act ($nom)'!$L260,0))</f>
        <v>0</v>
      </c>
      <c r="H260" s="34">
        <f>IF($E260="Incurred",'4.1 Calc│Hist Act ($nom)'!H260,IF($E260=H$12,'4.1 Calc│Hist Act ($nom)'!$L260,0))</f>
        <v>0</v>
      </c>
      <c r="I260" s="34">
        <f>IF($E260="Incurred",'4.1 Calc│Hist Act ($nom)'!I260,IF($E260=I$12,'4.1 Calc│Hist Act ($nom)'!$L260,0))</f>
        <v>0</v>
      </c>
      <c r="J260" s="34">
        <f>IF($E260="Incurred",'4.1 Calc│Hist Act ($nom)'!J260,IF($E260=J$12,'4.1 Calc│Hist Act ($nom)'!$L260,0))</f>
        <v>0</v>
      </c>
      <c r="K260" s="34">
        <f>IF($E260="Incurred",'4.1 Calc│Hist Act ($nom)'!K260,IF($E260=K$12,'4.1 Calc│Hist Act ($nom)'!$L260,0))</f>
        <v>0</v>
      </c>
      <c r="L260" s="34">
        <f>IF($E260=L$12,'4.1 Calc│Hist Act ($nom)'!$L260,0)</f>
        <v>0</v>
      </c>
      <c r="M260" s="34">
        <f t="shared" si="3"/>
        <v>0</v>
      </c>
    </row>
    <row r="261" spans="1:15">
      <c r="A261" s="34">
        <f>'2.0 Input│Historic Capex'!A256</f>
        <v>0</v>
      </c>
      <c r="B261" s="23">
        <f>'2.0 Input│Historic Capex'!B256</f>
        <v>0</v>
      </c>
      <c r="C261" s="8">
        <f>'2.0 Input│Historic Capex'!C256</f>
        <v>0</v>
      </c>
      <c r="D261" s="8">
        <f>'2.0 Input│Historic Capex'!D256</f>
        <v>0</v>
      </c>
      <c r="G261" s="34">
        <f>IF($E261="Incurred",'4.1 Calc│Hist Act ($nom)'!G261,IF($E261=G$12,'4.1 Calc│Hist Act ($nom)'!$L261,0))</f>
        <v>0</v>
      </c>
      <c r="H261" s="34">
        <f>IF($E261="Incurred",'4.1 Calc│Hist Act ($nom)'!H261,IF($E261=H$12,'4.1 Calc│Hist Act ($nom)'!$L261,0))</f>
        <v>0</v>
      </c>
      <c r="I261" s="34">
        <f>IF($E261="Incurred",'4.1 Calc│Hist Act ($nom)'!I261,IF($E261=I$12,'4.1 Calc│Hist Act ($nom)'!$L261,0))</f>
        <v>0</v>
      </c>
      <c r="J261" s="34">
        <f>IF($E261="Incurred",'4.1 Calc│Hist Act ($nom)'!J261,IF($E261=J$12,'4.1 Calc│Hist Act ($nom)'!$L261,0))</f>
        <v>0</v>
      </c>
      <c r="K261" s="34">
        <f>IF($E261="Incurred",'4.1 Calc│Hist Act ($nom)'!K261,IF($E261=K$12,'4.1 Calc│Hist Act ($nom)'!$L261,0))</f>
        <v>0</v>
      </c>
      <c r="L261" s="34">
        <f>IF($E261=L$12,'4.1 Calc│Hist Act ($nom)'!$L261,0)</f>
        <v>0</v>
      </c>
      <c r="M261" s="34">
        <f t="shared" si="3"/>
        <v>0</v>
      </c>
    </row>
    <row r="262" spans="1:15">
      <c r="A262" s="34">
        <f>'2.0 Input│Historic Capex'!A257</f>
        <v>0</v>
      </c>
      <c r="B262" s="23">
        <f>'2.0 Input│Historic Capex'!B257</f>
        <v>0</v>
      </c>
      <c r="C262" s="8">
        <f>'2.0 Input│Historic Capex'!C257</f>
        <v>0</v>
      </c>
      <c r="D262" s="8">
        <f>'2.0 Input│Historic Capex'!D257</f>
        <v>0</v>
      </c>
      <c r="G262" s="34">
        <f>IF($E262="Incurred",'4.1 Calc│Hist Act ($nom)'!G262,IF($E262=G$12,'4.1 Calc│Hist Act ($nom)'!$L262,0))</f>
        <v>0</v>
      </c>
      <c r="H262" s="34">
        <f>IF($E262="Incurred",'4.1 Calc│Hist Act ($nom)'!H262,IF($E262=H$12,'4.1 Calc│Hist Act ($nom)'!$L262,0))</f>
        <v>0</v>
      </c>
      <c r="I262" s="34">
        <f>IF($E262="Incurred",'4.1 Calc│Hist Act ($nom)'!I262,IF($E262=I$12,'4.1 Calc│Hist Act ($nom)'!$L262,0))</f>
        <v>0</v>
      </c>
      <c r="J262" s="34">
        <f>IF($E262="Incurred",'4.1 Calc│Hist Act ($nom)'!J262,IF($E262=J$12,'4.1 Calc│Hist Act ($nom)'!$L262,0))</f>
        <v>0</v>
      </c>
      <c r="K262" s="34">
        <f>IF($E262="Incurred",'4.1 Calc│Hist Act ($nom)'!K262,IF($E262=K$12,'4.1 Calc│Hist Act ($nom)'!$L262,0))</f>
        <v>0</v>
      </c>
      <c r="L262" s="34">
        <f>IF($E262=L$12,'4.1 Calc│Hist Act ($nom)'!$L262,0)</f>
        <v>0</v>
      </c>
      <c r="M262" s="34">
        <f t="shared" si="3"/>
        <v>0</v>
      </c>
    </row>
    <row r="263" spans="1:15">
      <c r="A263" s="34">
        <f>'2.0 Input│Historic Capex'!A258</f>
        <v>0</v>
      </c>
      <c r="B263" s="23">
        <f>'2.0 Input│Historic Capex'!B258</f>
        <v>0</v>
      </c>
      <c r="C263" s="8">
        <f>'2.0 Input│Historic Capex'!C258</f>
        <v>0</v>
      </c>
      <c r="D263" s="8">
        <f>'2.0 Input│Historic Capex'!D258</f>
        <v>0</v>
      </c>
      <c r="G263" s="34">
        <f>IF($E263="Incurred",'4.1 Calc│Hist Act ($nom)'!G263,IF($E263=G$12,'4.1 Calc│Hist Act ($nom)'!$L263,0))</f>
        <v>0</v>
      </c>
      <c r="H263" s="34">
        <f>IF($E263="Incurred",'4.1 Calc│Hist Act ($nom)'!H263,IF($E263=H$12,'4.1 Calc│Hist Act ($nom)'!$L263,0))</f>
        <v>0</v>
      </c>
      <c r="I263" s="34">
        <f>IF($E263="Incurred",'4.1 Calc│Hist Act ($nom)'!I263,IF($E263=I$12,'4.1 Calc│Hist Act ($nom)'!$L263,0))</f>
        <v>0</v>
      </c>
      <c r="J263" s="34">
        <f>IF($E263="Incurred",'4.1 Calc│Hist Act ($nom)'!J263,IF($E263=J$12,'4.1 Calc│Hist Act ($nom)'!$L263,0))</f>
        <v>0</v>
      </c>
      <c r="K263" s="34">
        <f>IF($E263="Incurred",'4.1 Calc│Hist Act ($nom)'!K263,IF($E263=K$12,'4.1 Calc│Hist Act ($nom)'!$L263,0))</f>
        <v>0</v>
      </c>
      <c r="L263" s="34">
        <f>IF($E263=L$12,'4.1 Calc│Hist Act ($nom)'!$L263,0)</f>
        <v>0</v>
      </c>
      <c r="M263" s="34">
        <f t="shared" si="3"/>
        <v>0</v>
      </c>
    </row>
    <row r="264" spans="1:15">
      <c r="A264" s="34">
        <f>'2.0 Input│Historic Capex'!A259</f>
        <v>0</v>
      </c>
      <c r="B264" s="23">
        <f>'2.0 Input│Historic Capex'!B259</f>
        <v>0</v>
      </c>
      <c r="C264" s="8">
        <f>'2.0 Input│Historic Capex'!C259</f>
        <v>0</v>
      </c>
      <c r="D264" s="8">
        <f>'2.0 Input│Historic Capex'!D259</f>
        <v>0</v>
      </c>
      <c r="G264" s="34">
        <f>IF($E264="Incurred",'4.1 Calc│Hist Act ($nom)'!G264,IF($E264=G$12,'4.1 Calc│Hist Act ($nom)'!$L264,0))</f>
        <v>0</v>
      </c>
      <c r="H264" s="34">
        <f>IF($E264="Incurred",'4.1 Calc│Hist Act ($nom)'!H264,IF($E264=H$12,'4.1 Calc│Hist Act ($nom)'!$L264,0))</f>
        <v>0</v>
      </c>
      <c r="I264" s="34">
        <f>IF($E264="Incurred",'4.1 Calc│Hist Act ($nom)'!I264,IF($E264=I$12,'4.1 Calc│Hist Act ($nom)'!$L264,0))</f>
        <v>0</v>
      </c>
      <c r="J264" s="34">
        <f>IF($E264="Incurred",'4.1 Calc│Hist Act ($nom)'!J264,IF($E264=J$12,'4.1 Calc│Hist Act ($nom)'!$L264,0))</f>
        <v>0</v>
      </c>
      <c r="K264" s="34">
        <f>IF($E264="Incurred",'4.1 Calc│Hist Act ($nom)'!K264,IF($E264=K$12,'4.1 Calc│Hist Act ($nom)'!$L264,0))</f>
        <v>0</v>
      </c>
      <c r="L264" s="34">
        <f>IF($E264=L$12,'4.1 Calc│Hist Act ($nom)'!$L264,0)</f>
        <v>0</v>
      </c>
      <c r="M264" s="34">
        <f t="shared" si="3"/>
        <v>0</v>
      </c>
    </row>
    <row r="265" spans="1:15">
      <c r="A265" s="34">
        <f>'2.0 Input│Historic Capex'!A260</f>
        <v>0</v>
      </c>
      <c r="B265" s="23">
        <f>'2.0 Input│Historic Capex'!B260</f>
        <v>0</v>
      </c>
      <c r="C265" s="8">
        <f>'2.0 Input│Historic Capex'!C260</f>
        <v>0</v>
      </c>
      <c r="D265" s="8">
        <f>'2.0 Input│Historic Capex'!D260</f>
        <v>0</v>
      </c>
      <c r="G265" s="34">
        <f>IF($E265="Incurred",'4.1 Calc│Hist Act ($nom)'!G265,IF($E265=G$12,'4.1 Calc│Hist Act ($nom)'!$L265,0))</f>
        <v>0</v>
      </c>
      <c r="H265" s="34">
        <f>IF($E265="Incurred",'4.1 Calc│Hist Act ($nom)'!H265,IF($E265=H$12,'4.1 Calc│Hist Act ($nom)'!$L265,0))</f>
        <v>0</v>
      </c>
      <c r="I265" s="34">
        <f>IF($E265="Incurred",'4.1 Calc│Hist Act ($nom)'!I265,IF($E265=I$12,'4.1 Calc│Hist Act ($nom)'!$L265,0))</f>
        <v>0</v>
      </c>
      <c r="J265" s="34">
        <f>IF($E265="Incurred",'4.1 Calc│Hist Act ($nom)'!J265,IF($E265=J$12,'4.1 Calc│Hist Act ($nom)'!$L265,0))</f>
        <v>0</v>
      </c>
      <c r="K265" s="34">
        <f>IF($E265="Incurred",'4.1 Calc│Hist Act ($nom)'!K265,IF($E265=K$12,'4.1 Calc│Hist Act ($nom)'!$L265,0))</f>
        <v>0</v>
      </c>
      <c r="L265" s="34">
        <f>IF($E265=L$12,'4.1 Calc│Hist Act ($nom)'!$L265,0)</f>
        <v>0</v>
      </c>
      <c r="M265" s="34">
        <f t="shared" si="3"/>
        <v>0</v>
      </c>
    </row>
    <row r="266" spans="1:15">
      <c r="A266" s="34">
        <f>'2.0 Input│Historic Capex'!A261</f>
        <v>0</v>
      </c>
      <c r="B266" s="23">
        <f>'2.0 Input│Historic Capex'!B261</f>
        <v>0</v>
      </c>
      <c r="C266" s="8">
        <f>'2.0 Input│Historic Capex'!C261</f>
        <v>0</v>
      </c>
      <c r="D266" s="8">
        <f>'2.0 Input│Historic Capex'!D261</f>
        <v>0</v>
      </c>
      <c r="G266" s="34">
        <f>IF($E266="Incurred",'4.1 Calc│Hist Act ($nom)'!G266,IF($E266=G$12,'4.1 Calc│Hist Act ($nom)'!$L266,0))</f>
        <v>0</v>
      </c>
      <c r="H266" s="34">
        <f>IF($E266="Incurred",'4.1 Calc│Hist Act ($nom)'!H266,IF($E266=H$12,'4.1 Calc│Hist Act ($nom)'!$L266,0))</f>
        <v>0</v>
      </c>
      <c r="I266" s="34">
        <f>IF($E266="Incurred",'4.1 Calc│Hist Act ($nom)'!I266,IF($E266=I$12,'4.1 Calc│Hist Act ($nom)'!$L266,0))</f>
        <v>0</v>
      </c>
      <c r="J266" s="34">
        <f>IF($E266="Incurred",'4.1 Calc│Hist Act ($nom)'!J266,IF($E266=J$12,'4.1 Calc│Hist Act ($nom)'!$L266,0))</f>
        <v>0</v>
      </c>
      <c r="K266" s="34">
        <f>IF($E266="Incurred",'4.1 Calc│Hist Act ($nom)'!K266,IF($E266=K$12,'4.1 Calc│Hist Act ($nom)'!$L266,0))</f>
        <v>0</v>
      </c>
      <c r="L266" s="34">
        <f>IF($E266=L$12,'4.1 Calc│Hist Act ($nom)'!$L266,0)</f>
        <v>0</v>
      </c>
      <c r="M266" s="34">
        <f t="shared" si="3"/>
        <v>0</v>
      </c>
    </row>
    <row r="267" spans="1:15">
      <c r="O267" s="48"/>
    </row>
    <row r="268" spans="1:15">
      <c r="O268" s="48"/>
    </row>
    <row r="274" spans="7:7">
      <c r="G274" s="48">
        <f>SUM(G13:G266)</f>
        <v>1327821.7763350403</v>
      </c>
    </row>
  </sheetData>
  <autoFilter ref="A12:M266"/>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BEAFA8"/>
  </sheetPr>
  <dimension ref="A1:R207"/>
  <sheetViews>
    <sheetView topLeftCell="A67" zoomScale="70" zoomScaleNormal="70" workbookViewId="0">
      <selection activeCell="A94" sqref="A94:O94"/>
    </sheetView>
  </sheetViews>
  <sheetFormatPr defaultRowHeight="18"/>
  <cols>
    <col min="1" max="1" width="4.6328125" style="9" customWidth="1"/>
    <col min="2" max="2" width="60.26953125" style="9" customWidth="1"/>
    <col min="3" max="3" width="13" style="9" bestFit="1" customWidth="1"/>
    <col min="4" max="4" width="10.26953125" style="9" customWidth="1"/>
    <col min="5" max="5" width="12.90625" style="9" bestFit="1" customWidth="1"/>
    <col min="6" max="6" width="12.1796875" style="9" customWidth="1"/>
    <col min="7" max="8" width="13.36328125" style="9" bestFit="1" customWidth="1"/>
    <col min="9" max="9" width="12.90625" style="9" bestFit="1" customWidth="1"/>
    <col min="10" max="11" width="11.81640625" style="9" bestFit="1" customWidth="1"/>
    <col min="12" max="12" width="12.6328125" style="9" bestFit="1" customWidth="1"/>
    <col min="13" max="16384" width="8.7265625" style="9"/>
  </cols>
  <sheetData>
    <row r="1" spans="1:18" s="2" customFormat="1" ht="13.5">
      <c r="H1" s="3"/>
    </row>
    <row r="2" spans="1:18" s="2" customFormat="1" ht="13.5">
      <c r="H2" s="3"/>
    </row>
    <row r="3" spans="1:18" s="2" customFormat="1" ht="13.5">
      <c r="H3" s="3"/>
    </row>
    <row r="4" spans="1:18" s="2" customFormat="1" ht="13.5">
      <c r="H4" s="3"/>
    </row>
    <row r="5" spans="1:18" s="2" customFormat="1" ht="13.5">
      <c r="H5" s="3"/>
    </row>
    <row r="6" spans="1:18" s="2" customFormat="1" ht="13.5">
      <c r="H6" s="3"/>
    </row>
    <row r="7" spans="1:18" s="2" customFormat="1" ht="13.5">
      <c r="H7" s="3"/>
    </row>
    <row r="8" spans="1:18" s="2" customFormat="1" ht="13.5">
      <c r="H8" s="3"/>
    </row>
    <row r="9" spans="1:18" s="2" customFormat="1" ht="13.5">
      <c r="H9" s="3"/>
    </row>
    <row r="11" spans="1:18" ht="20.25">
      <c r="B11" s="5" t="str">
        <f ca="1">RIGHT(CELL("filename",B1),LEN(CELL("filename",B1))-FIND("]",CELL("filename",B1)))</f>
        <v>5.0 Calc│Forecast Projects</v>
      </c>
      <c r="D11" s="17" t="s">
        <v>9</v>
      </c>
      <c r="E11" s="56">
        <f>SUM(G13:K1000)</f>
        <v>268881140.57321298</v>
      </c>
      <c r="F11" s="17">
        <f>SUM('3.0 Input│AMP'!G13:K959)+SUM('3.1 Input│B&amp;T'!G13:K996)</f>
        <v>268881140.57321292</v>
      </c>
      <c r="G11" s="17" t="b">
        <f>E11=F11</f>
        <v>1</v>
      </c>
      <c r="L11" s="9">
        <v>12</v>
      </c>
      <c r="M11" s="9">
        <v>15</v>
      </c>
      <c r="N11" s="9">
        <v>13</v>
      </c>
      <c r="O11" s="9">
        <v>16</v>
      </c>
    </row>
    <row r="12" spans="1:18" s="11" customFormat="1" ht="36.75">
      <c r="A12" s="12" t="s">
        <v>3</v>
      </c>
      <c r="B12" s="12" t="s">
        <v>0</v>
      </c>
      <c r="C12" s="12" t="s">
        <v>2</v>
      </c>
      <c r="D12" s="12" t="s">
        <v>60</v>
      </c>
      <c r="E12" s="12" t="s">
        <v>26</v>
      </c>
      <c r="F12" s="12" t="s">
        <v>61</v>
      </c>
      <c r="G12" s="12">
        <f>YEAR('3.2 Input│Other'!B15)</f>
        <v>2018</v>
      </c>
      <c r="H12" s="12">
        <f>G12+1</f>
        <v>2019</v>
      </c>
      <c r="I12" s="12">
        <f>H12+1</f>
        <v>2020</v>
      </c>
      <c r="J12" s="12">
        <f>I12+1</f>
        <v>2021</v>
      </c>
      <c r="K12" s="12">
        <f>J12+1</f>
        <v>2022</v>
      </c>
      <c r="L12" s="12" t="str">
        <f>'3.2 Input│Other'!A38</f>
        <v>Labour</v>
      </c>
      <c r="M12" s="12" t="str">
        <f>'3.2 Input│Other'!A39</f>
        <v>Contractor</v>
      </c>
      <c r="N12" s="12" t="str">
        <f>'3.2 Input│Other'!A40</f>
        <v>Materials</v>
      </c>
      <c r="O12" s="12" t="str">
        <f>'3.2 Input│Other'!A41</f>
        <v>Other</v>
      </c>
      <c r="P12" s="12"/>
      <c r="Q12" s="13" t="s">
        <v>9</v>
      </c>
    </row>
    <row r="13" spans="1:18" ht="18.75">
      <c r="A13" s="7">
        <v>1</v>
      </c>
      <c r="B13" s="8" t="str">
        <f>CONCATENATE(IFERROR(VLOOKUP($A13,'3.0 Input│AMP'!$A$12:$Q$959,2,FALSE),""),IFERROR(VLOOKUP($A13,'3.1 Input│B&amp;T'!$A$13:$L$990,2,FALSE),""))</f>
        <v>All CS buffer Air shutoff system for all compressors</v>
      </c>
      <c r="C13" s="20">
        <f>IFERROR(IFERROR(VLOOKUP($A13,'3.0 Input│AMP'!$A$12:$Q$959,3,FALSE),VLOOKUP($A13,'3.1 Input│B&amp;T'!$A$13:$L$990,3,FALSE)),"-")</f>
        <v>202</v>
      </c>
      <c r="D13" s="7">
        <v>1</v>
      </c>
      <c r="E13" s="8" t="str">
        <f>IFERROR(IFERROR(VLOOKUP($A13,'3.0 Input│AMP'!$A$12:$Q$959,4,FALSE),VLOOKUP($A13,'3.1 Input│B&amp;T'!$A$13:$L$990,3,FALSE)),"-")</f>
        <v>VTS</v>
      </c>
      <c r="F13" s="39">
        <v>2016</v>
      </c>
      <c r="G13" s="21">
        <f>IFERROR(VLOOKUP($A13,'3.0 Input│AMP'!$A$12:$Q$959,COLUMN(G13),FALSE),0)+IFERROR(VLOOKUP($A13,'3.1 Input│B&amp;T'!$A$13:$L$990,COLUMN(G13),FALSE),0)</f>
        <v>381730.50666666677</v>
      </c>
      <c r="H13" s="21">
        <f>IFERROR(VLOOKUP($A13,'3.0 Input│AMP'!$A$12:$Q$959,COLUMN(H13),FALSE),0)+IFERROR(VLOOKUP($A13,'3.1 Input│B&amp;T'!$A$13:$L$990,COLUMN(H13),FALSE),0)</f>
        <v>190865.25333333336</v>
      </c>
      <c r="I13" s="21">
        <f>IFERROR(VLOOKUP($A13,'3.0 Input│AMP'!$A$12:$Q$959,COLUMN(I13),FALSE),0)+IFERROR(VLOOKUP($A13,'3.1 Input│B&amp;T'!$A$13:$L$990,COLUMN(I13),FALSE),0)</f>
        <v>0</v>
      </c>
      <c r="J13" s="21">
        <f>IFERROR(VLOOKUP($A13,'3.0 Input│AMP'!$A$12:$Q$959,COLUMN(J13),FALSE),0)+IFERROR(VLOOKUP($A13,'3.1 Input│B&amp;T'!$A$13:$L$990,COLUMN(J13),FALSE),0)</f>
        <v>0</v>
      </c>
      <c r="K13" s="21">
        <f>IFERROR(VLOOKUP($A13,'3.0 Input│AMP'!$A$12:$Q$959,COLUMN(K13),FALSE),0)+IFERROR(VLOOKUP($A13,'3.1 Input│B&amp;T'!$A$13:$L$990,COLUMN(K13),FALSE),0)</f>
        <v>0</v>
      </c>
      <c r="L13" s="46">
        <f>IFERROR(VLOOKUP($A13,'3.0 Input│AMP'!$A$12:$Q$959,L$11,FALSE),0)+IFERROR(VLOOKUP($A13,'3.1 Input│B&amp;T'!$A$13:$O$990,COLUMN(L13),FALSE),0)</f>
        <v>0.23664122137404581</v>
      </c>
      <c r="M13" s="46">
        <f>IFERROR(VLOOKUP($A13,'3.0 Input│AMP'!$A$12:$Q$959,M$11,FALSE),0)+IFERROR(VLOOKUP($A13,'3.1 Input│B&amp;T'!$A$13:$O$990,COLUMN(M13),FALSE),0)</f>
        <v>1.9635143648286883E-2</v>
      </c>
      <c r="N13" s="46">
        <f>IFERROR(VLOOKUP($A13,'3.0 Input│AMP'!$A$12:$Q$959,N$11,FALSE),0)+IFERROR(VLOOKUP($A13,'3.1 Input│B&amp;T'!$A$13:$O$990,COLUMN(N13),FALSE),0)+IFERROR(VLOOKUP($A13,'3.0 Input│AMP'!$A$12:$Q$959,N$11+1,FALSE),0)</f>
        <v>0.74372363497766736</v>
      </c>
      <c r="O13" s="46">
        <f>IFERROR(VLOOKUP($A13,'3.0 Input│AMP'!$A$12:$Q$959,O$11,FALSE),0)+IFERROR(VLOOKUP($A13,'3.1 Input│B&amp;T'!$A$13:$O$990,COLUMN(O13),FALSE),0)</f>
        <v>0</v>
      </c>
      <c r="P13" s="12"/>
      <c r="Q13" s="29">
        <f>SUM(L13:P13)</f>
        <v>1</v>
      </c>
    </row>
    <row r="14" spans="1:18" ht="18.75">
      <c r="A14" s="8">
        <f>IF(MAX($A$13:A13)+1&gt;MAX('3.1 Input│B&amp;T'!$A$13:$A$990),"-",MAX($A$13:A13)+1)</f>
        <v>2</v>
      </c>
      <c r="B14" s="8" t="str">
        <f>CONCATENATE(IFERROR(VLOOKUP($A14,'3.0 Input│AMP'!$A$12:$Q$959,2,FALSE),""),IFERROR(VLOOKUP($A14,'3.1 Input│B&amp;T'!$A$13:$L$990,2,FALSE),""))</f>
        <v>WCS A Process Safety</v>
      </c>
      <c r="C14" s="20">
        <f>IFERROR(IFERROR(VLOOKUP($A14,'3.0 Input│AMP'!$A$12:$Q$959,3,FALSE),VLOOKUP($A14,'3.1 Input│B&amp;T'!$A$13:$L$990,3,FALSE)),"-")</f>
        <v>203</v>
      </c>
      <c r="D14" s="7">
        <v>1</v>
      </c>
      <c r="E14" s="8" t="str">
        <f>IFERROR(IFERROR(VLOOKUP($A14,'3.0 Input│AMP'!$A$12:$Q$959,4,FALSE),VLOOKUP($A14,'3.1 Input│B&amp;T'!$A$13:$L$990,3,FALSE)),"-")</f>
        <v>VTS</v>
      </c>
      <c r="F14" s="39">
        <v>2016</v>
      </c>
      <c r="G14" s="21">
        <f>IFERROR(VLOOKUP($A14,'3.0 Input│AMP'!$A$12:$Q$959,COLUMN(G14),FALSE),0)+IFERROR(VLOOKUP($A14,'3.1 Input│B&amp;T'!$A$13:$L$990,COLUMN(G14),FALSE),0)</f>
        <v>0</v>
      </c>
      <c r="H14" s="21">
        <f>IFERROR(VLOOKUP($A14,'3.0 Input│AMP'!$A$12:$Q$959,COLUMN(H14),FALSE),0)+IFERROR(VLOOKUP($A14,'3.1 Input│B&amp;T'!$A$13:$L$990,COLUMN(H14),FALSE),0)</f>
        <v>0</v>
      </c>
      <c r="I14" s="21">
        <f>IFERROR(VLOOKUP($A14,'3.0 Input│AMP'!$A$12:$Q$959,COLUMN(I14),FALSE),0)+IFERROR(VLOOKUP($A14,'3.1 Input│B&amp;T'!$A$13:$L$990,COLUMN(I14),FALSE),0)</f>
        <v>1045505.7599999999</v>
      </c>
      <c r="J14" s="21">
        <f>IFERROR(VLOOKUP($A14,'3.0 Input│AMP'!$A$12:$Q$959,COLUMN(J14),FALSE),0)+IFERROR(VLOOKUP($A14,'3.1 Input│B&amp;T'!$A$13:$L$990,COLUMN(J14),FALSE),0)</f>
        <v>0</v>
      </c>
      <c r="K14" s="21">
        <f>IFERROR(VLOOKUP($A14,'3.0 Input│AMP'!$A$12:$Q$959,COLUMN(K14),FALSE),0)+IFERROR(VLOOKUP($A14,'3.1 Input│B&amp;T'!$A$13:$L$990,COLUMN(K14),FALSE),0)</f>
        <v>0</v>
      </c>
      <c r="L14" s="46">
        <f>IFERROR(VLOOKUP($A14,'3.0 Input│AMP'!$A$12:$Q$959,L$11,FALSE),0)+IFERROR(VLOOKUP($A14,'3.1 Input│B&amp;T'!$A$13:$O$990,COLUMN(L14),FALSE),0)</f>
        <v>0.23664122137404581</v>
      </c>
      <c r="M14" s="46">
        <f>IFERROR(VLOOKUP($A14,'3.0 Input│AMP'!$A$12:$Q$959,M$11,FALSE),0)+IFERROR(VLOOKUP($A14,'3.1 Input│B&amp;T'!$A$13:$O$990,COLUMN(M14),FALSE),0)</f>
        <v>0.27690234819940157</v>
      </c>
      <c r="N14" s="46">
        <f>IFERROR(VLOOKUP($A14,'3.0 Input│AMP'!$A$12:$Q$959,N$11,FALSE),0)+IFERROR(VLOOKUP($A14,'3.1 Input│B&amp;T'!$A$13:$O$990,COLUMN(N14),FALSE),0)+IFERROR(VLOOKUP($A14,'3.0 Input│AMP'!$A$12:$Q$959,N$11+1,FALSE),0)</f>
        <v>0.48645643042655262</v>
      </c>
      <c r="O14" s="46">
        <f>IFERROR(VLOOKUP($A14,'3.0 Input│AMP'!$A$12:$Q$959,O$11,FALSE),0)+IFERROR(VLOOKUP($A14,'3.1 Input│B&amp;T'!$A$13:$O$990,COLUMN(O14),FALSE),0)</f>
        <v>0</v>
      </c>
      <c r="P14" s="12"/>
      <c r="Q14" s="29">
        <f t="shared" ref="Q14:Q77" si="0">SUM(L14:P14)</f>
        <v>1</v>
      </c>
      <c r="R14" s="14"/>
    </row>
    <row r="15" spans="1:18" ht="18.75">
      <c r="A15" s="8">
        <f>IF(MAX($A$13:A14)+1&gt;MAX('3.1 Input│B&amp;T'!$A$13:$A$990),"-",MAX($A$13:A14)+1)</f>
        <v>3</v>
      </c>
      <c r="B15" s="8" t="str">
        <f>CONCATENATE(IFERROR(VLOOKUP($A15,'3.0 Input│AMP'!$A$12:$Q$959,2,FALSE),""),IFERROR(VLOOKUP($A15,'3.1 Input│B&amp;T'!$A$13:$L$990,2,FALSE),""))</f>
        <v>Brooklyn Compressor Station</v>
      </c>
      <c r="C15" s="20">
        <f>IFERROR(IFERROR(VLOOKUP($A15,'3.0 Input│AMP'!$A$12:$Q$959,3,FALSE),VLOOKUP($A15,'3.1 Input│B&amp;T'!$A$13:$L$990,3,FALSE)),"-")</f>
        <v>204</v>
      </c>
      <c r="D15" s="7">
        <v>1</v>
      </c>
      <c r="E15" s="8" t="str">
        <f>IFERROR(IFERROR(VLOOKUP($A15,'3.0 Input│AMP'!$A$12:$Q$959,4,FALSE),VLOOKUP($A15,'3.1 Input│B&amp;T'!$A$13:$L$990,3,FALSE)),"-")</f>
        <v>VTS</v>
      </c>
      <c r="F15" s="39">
        <v>2016</v>
      </c>
      <c r="G15" s="21">
        <f>IFERROR(VLOOKUP($A15,'3.0 Input│AMP'!$A$12:$Q$959,COLUMN(G15),FALSE),0)+IFERROR(VLOOKUP($A15,'3.1 Input│B&amp;T'!$A$13:$L$990,COLUMN(G15),FALSE),0)</f>
        <v>0</v>
      </c>
      <c r="H15" s="21">
        <f>IFERROR(VLOOKUP($A15,'3.0 Input│AMP'!$A$12:$Q$959,COLUMN(H15),FALSE),0)+IFERROR(VLOOKUP($A15,'3.1 Input│B&amp;T'!$A$13:$L$990,COLUMN(H15),FALSE),0)</f>
        <v>0</v>
      </c>
      <c r="I15" s="21">
        <f>IFERROR(VLOOKUP($A15,'3.0 Input│AMP'!$A$12:$Q$959,COLUMN(I15),FALSE),0)+IFERROR(VLOOKUP($A15,'3.1 Input│B&amp;T'!$A$13:$L$990,COLUMN(I15),FALSE),0)</f>
        <v>2297362.2833333332</v>
      </c>
      <c r="J15" s="21">
        <f>IFERROR(VLOOKUP($A15,'3.0 Input│AMP'!$A$12:$Q$959,COLUMN(J15),FALSE),0)+IFERROR(VLOOKUP($A15,'3.1 Input│B&amp;T'!$A$13:$L$990,COLUMN(J15),FALSE),0)</f>
        <v>2297362.2833333332</v>
      </c>
      <c r="K15" s="21">
        <f>IFERROR(VLOOKUP($A15,'3.0 Input│AMP'!$A$12:$Q$959,COLUMN(K15),FALSE),0)+IFERROR(VLOOKUP($A15,'3.1 Input│B&amp;T'!$A$13:$L$990,COLUMN(K15),FALSE),0)</f>
        <v>2297362.2833333332</v>
      </c>
      <c r="L15" s="46">
        <f>IFERROR(VLOOKUP($A15,'3.0 Input│AMP'!$A$12:$Q$959,L$11,FALSE),0)+IFERROR(VLOOKUP($A15,'3.1 Input│B&amp;T'!$A$13:$O$990,COLUMN(L15),FALSE),0)</f>
        <v>0.25123360858402416</v>
      </c>
      <c r="M15" s="46">
        <f>IFERROR(VLOOKUP($A15,'3.0 Input│AMP'!$A$12:$Q$959,M$11,FALSE),0)+IFERROR(VLOOKUP($A15,'3.1 Input│B&amp;T'!$A$13:$O$990,COLUMN(M15),FALSE),0)</f>
        <v>0.28494431987606195</v>
      </c>
      <c r="N15" s="46">
        <f>IFERROR(VLOOKUP($A15,'3.0 Input│AMP'!$A$12:$Q$959,N$11,FALSE),0)+IFERROR(VLOOKUP($A15,'3.1 Input│B&amp;T'!$A$13:$O$990,COLUMN(N15),FALSE),0)+IFERROR(VLOOKUP($A15,'3.0 Input│AMP'!$A$12:$Q$959,N$11+1,FALSE),0)</f>
        <v>0.46382207153991395</v>
      </c>
      <c r="O15" s="46">
        <f>IFERROR(VLOOKUP($A15,'3.0 Input│AMP'!$A$12:$Q$959,O$11,FALSE),0)+IFERROR(VLOOKUP($A15,'3.1 Input│B&amp;T'!$A$13:$O$990,COLUMN(O15),FALSE),0)</f>
        <v>0</v>
      </c>
      <c r="P15" s="12"/>
      <c r="Q15" s="29">
        <f t="shared" si="0"/>
        <v>1</v>
      </c>
      <c r="R15" s="14"/>
    </row>
    <row r="16" spans="1:18" ht="18.75">
      <c r="A16" s="8">
        <f>IF(MAX($A$13:A15)+1&gt;MAX('3.1 Input│B&amp;T'!$A$13:$A$990),"-",MAX($A$13:A15)+1)</f>
        <v>4</v>
      </c>
      <c r="B16" s="8" t="str">
        <f>CONCATENATE(IFERROR(VLOOKUP($A16,'3.0 Input│AMP'!$A$12:$Q$959,2,FALSE),""),IFERROR(VLOOKUP($A16,'3.1 Input│B&amp;T'!$A$13:$L$990,2,FALSE),""))</f>
        <v>Compressor Station Vent Stack Upgrade (BCS, WCS, GCS, SCS)</v>
      </c>
      <c r="C16" s="20">
        <f>IFERROR(IFERROR(VLOOKUP($A16,'3.0 Input│AMP'!$A$12:$Q$959,3,FALSE),VLOOKUP($A16,'3.1 Input│B&amp;T'!$A$13:$L$990,3,FALSE)),"-")</f>
        <v>205</v>
      </c>
      <c r="D16" s="7">
        <v>1</v>
      </c>
      <c r="E16" s="8" t="str">
        <f>IFERROR(IFERROR(VLOOKUP($A16,'3.0 Input│AMP'!$A$12:$Q$959,4,FALSE),VLOOKUP($A16,'3.1 Input│B&amp;T'!$A$13:$L$990,3,FALSE)),"-")</f>
        <v>VTS</v>
      </c>
      <c r="F16" s="39">
        <v>2016</v>
      </c>
      <c r="G16" s="21">
        <f>IFERROR(VLOOKUP($A16,'3.0 Input│AMP'!$A$12:$Q$959,COLUMN(G16),FALSE),0)+IFERROR(VLOOKUP($A16,'3.1 Input│B&amp;T'!$A$13:$L$990,COLUMN(G16),FALSE),0)</f>
        <v>0</v>
      </c>
      <c r="H16" s="21">
        <f>IFERROR(VLOOKUP($A16,'3.0 Input│AMP'!$A$12:$Q$959,COLUMN(H16),FALSE),0)+IFERROR(VLOOKUP($A16,'3.1 Input│B&amp;T'!$A$13:$L$990,COLUMN(H16),FALSE),0)</f>
        <v>330397.71999999997</v>
      </c>
      <c r="I16" s="21">
        <f>IFERROR(VLOOKUP($A16,'3.0 Input│AMP'!$A$12:$Q$959,COLUMN(I16),FALSE),0)+IFERROR(VLOOKUP($A16,'3.1 Input│B&amp;T'!$A$13:$L$990,COLUMN(I16),FALSE),0)</f>
        <v>330397.71999999997</v>
      </c>
      <c r="J16" s="21">
        <f>IFERROR(VLOOKUP($A16,'3.0 Input│AMP'!$A$12:$Q$959,COLUMN(J16),FALSE),0)+IFERROR(VLOOKUP($A16,'3.1 Input│B&amp;T'!$A$13:$L$990,COLUMN(J16),FALSE),0)</f>
        <v>330397.71999999997</v>
      </c>
      <c r="K16" s="21">
        <f>IFERROR(VLOOKUP($A16,'3.0 Input│AMP'!$A$12:$Q$959,COLUMN(K16),FALSE),0)+IFERROR(VLOOKUP($A16,'3.1 Input│B&amp;T'!$A$13:$L$990,COLUMN(K16),FALSE),0)</f>
        <v>0</v>
      </c>
      <c r="L16" s="46">
        <f>IFERROR(VLOOKUP($A16,'3.0 Input│AMP'!$A$12:$Q$959,L$11,FALSE),0)+IFERROR(VLOOKUP($A16,'3.1 Input│B&amp;T'!$A$13:$O$990,COLUMN(L16),FALSE),0)</f>
        <v>0.23664122137404581</v>
      </c>
      <c r="M16" s="46">
        <f>IFERROR(VLOOKUP($A16,'3.0 Input│AMP'!$A$12:$Q$959,M$11,FALSE),0)+IFERROR(VLOOKUP($A16,'3.1 Input│B&amp;T'!$A$13:$O$990,COLUMN(M16),FALSE),0)</f>
        <v>0.26535392960137055</v>
      </c>
      <c r="N16" s="46">
        <f>IFERROR(VLOOKUP($A16,'3.0 Input│AMP'!$A$12:$Q$959,N$11,FALSE),0)+IFERROR(VLOOKUP($A16,'3.1 Input│B&amp;T'!$A$13:$O$990,COLUMN(N16),FALSE),0)+IFERROR(VLOOKUP($A16,'3.0 Input│AMP'!$A$12:$Q$959,N$11+1,FALSE),0)</f>
        <v>0.29622783111215173</v>
      </c>
      <c r="O16" s="46">
        <f>IFERROR(VLOOKUP($A16,'3.0 Input│AMP'!$A$12:$Q$959,O$11,FALSE),0)+IFERROR(VLOOKUP($A16,'3.1 Input│B&amp;T'!$A$13:$O$990,COLUMN(O16),FALSE),0)</f>
        <v>0.20177701791243191</v>
      </c>
      <c r="P16" s="12"/>
      <c r="Q16" s="29">
        <f t="shared" si="0"/>
        <v>1</v>
      </c>
      <c r="R16" s="14"/>
    </row>
    <row r="17" spans="1:18" ht="18.75">
      <c r="A17" s="8">
        <f>IF(MAX($A$13:A16)+1&gt;MAX('3.1 Input│B&amp;T'!$A$13:$A$990),"-",MAX($A$13:A16)+1)</f>
        <v>5</v>
      </c>
      <c r="B17" s="8" t="str">
        <f>CONCATENATE(IFERROR(VLOOKUP($A17,'3.0 Input│AMP'!$A$12:$Q$959,2,FALSE),""),IFERROR(VLOOKUP($A17,'3.1 Input│B&amp;T'!$A$13:$L$990,2,FALSE),""))</f>
        <v>Longford Odorant Pump Power Gas Upgrade</v>
      </c>
      <c r="C17" s="20">
        <f>IFERROR(IFERROR(VLOOKUP($A17,'3.0 Input│AMP'!$A$12:$Q$959,3,FALSE),VLOOKUP($A17,'3.1 Input│B&amp;T'!$A$13:$L$990,3,FALSE)),"-")</f>
        <v>206</v>
      </c>
      <c r="D17" s="7">
        <v>1</v>
      </c>
      <c r="E17" s="8" t="str">
        <f>IFERROR(IFERROR(VLOOKUP($A17,'3.0 Input│AMP'!$A$12:$Q$959,4,FALSE),VLOOKUP($A17,'3.1 Input│B&amp;T'!$A$13:$L$990,3,FALSE)),"-")</f>
        <v>VTS</v>
      </c>
      <c r="F17" s="39">
        <v>2016</v>
      </c>
      <c r="G17" s="21">
        <f>IFERROR(VLOOKUP($A17,'3.0 Input│AMP'!$A$12:$Q$959,COLUMN(G17),FALSE),0)+IFERROR(VLOOKUP($A17,'3.1 Input│B&amp;T'!$A$13:$L$990,COLUMN(G17),FALSE),0)</f>
        <v>75569.200000000012</v>
      </c>
      <c r="H17" s="21">
        <f>IFERROR(VLOOKUP($A17,'3.0 Input│AMP'!$A$12:$Q$959,COLUMN(H17),FALSE),0)+IFERROR(VLOOKUP($A17,'3.1 Input│B&amp;T'!$A$13:$L$990,COLUMN(H17),FALSE),0)</f>
        <v>0</v>
      </c>
      <c r="I17" s="21">
        <f>IFERROR(VLOOKUP($A17,'3.0 Input│AMP'!$A$12:$Q$959,COLUMN(I17),FALSE),0)+IFERROR(VLOOKUP($A17,'3.1 Input│B&amp;T'!$A$13:$L$990,COLUMN(I17),FALSE),0)</f>
        <v>0</v>
      </c>
      <c r="J17" s="21">
        <f>IFERROR(VLOOKUP($A17,'3.0 Input│AMP'!$A$12:$Q$959,COLUMN(J17),FALSE),0)+IFERROR(VLOOKUP($A17,'3.1 Input│B&amp;T'!$A$13:$L$990,COLUMN(J17),FALSE),0)</f>
        <v>0</v>
      </c>
      <c r="K17" s="21">
        <f>IFERROR(VLOOKUP($A17,'3.0 Input│AMP'!$A$12:$Q$959,COLUMN(K17),FALSE),0)+IFERROR(VLOOKUP($A17,'3.1 Input│B&amp;T'!$A$13:$L$990,COLUMN(K17),FALSE),0)</f>
        <v>0</v>
      </c>
      <c r="L17" s="46">
        <f>IFERROR(VLOOKUP($A17,'3.0 Input│AMP'!$A$12:$Q$959,L$11,FALSE),0)+IFERROR(VLOOKUP($A17,'3.1 Input│B&amp;T'!$A$13:$O$990,COLUMN(L17),FALSE),0)</f>
        <v>0.28571428571428575</v>
      </c>
      <c r="M17" s="46">
        <f>IFERROR(VLOOKUP($A17,'3.0 Input│AMP'!$A$12:$Q$959,M$11,FALSE),0)+IFERROR(VLOOKUP($A17,'3.1 Input│B&amp;T'!$A$13:$O$990,COLUMN(M17),FALSE),0)</f>
        <v>0.33540119519592637</v>
      </c>
      <c r="N17" s="46">
        <f>IFERROR(VLOOKUP($A17,'3.0 Input│AMP'!$A$12:$Q$959,N$11,FALSE),0)+IFERROR(VLOOKUP($A17,'3.1 Input│B&amp;T'!$A$13:$O$990,COLUMN(N17),FALSE),0)+IFERROR(VLOOKUP($A17,'3.0 Input│AMP'!$A$12:$Q$959,N$11+1,FALSE),0)</f>
        <v>0.32828189262292046</v>
      </c>
      <c r="O17" s="46">
        <f>IFERROR(VLOOKUP($A17,'3.0 Input│AMP'!$A$12:$Q$959,O$11,FALSE),0)+IFERROR(VLOOKUP($A17,'3.1 Input│B&amp;T'!$A$13:$O$990,COLUMN(O17),FALSE),0)</f>
        <v>5.0602626466867459E-2</v>
      </c>
      <c r="P17" s="12"/>
      <c r="Q17" s="29">
        <f t="shared" si="0"/>
        <v>1.0000000000000002</v>
      </c>
      <c r="R17" s="14"/>
    </row>
    <row r="18" spans="1:18" ht="18.75">
      <c r="A18" s="8">
        <f>IF(MAX($A$13:A17)+1&gt;MAX('3.1 Input│B&amp;T'!$A$13:$A$990),"-",MAX($A$13:A17)+1)</f>
        <v>6</v>
      </c>
      <c r="B18" s="8" t="str">
        <f>CONCATENATE(IFERROR(VLOOKUP($A18,'3.0 Input│AMP'!$A$12:$Q$959,2,FALSE),""),IFERROR(VLOOKUP($A18,'3.1 Input│B&amp;T'!$A$13:$L$990,2,FALSE),""))</f>
        <v>GCS compressor unit vent valves &amp; actuators replacement</v>
      </c>
      <c r="C18" s="20" t="str">
        <f>IFERROR(IFERROR(VLOOKUP($A18,'3.0 Input│AMP'!$A$12:$Q$959,3,FALSE),VLOOKUP($A18,'3.1 Input│B&amp;T'!$A$13:$L$990,3,FALSE)),"-")</f>
        <v>207a</v>
      </c>
      <c r="D18" s="7">
        <v>1</v>
      </c>
      <c r="E18" s="8" t="str">
        <f>IFERROR(IFERROR(VLOOKUP($A18,'3.0 Input│AMP'!$A$12:$Q$959,4,FALSE),VLOOKUP($A18,'3.1 Input│B&amp;T'!$A$13:$L$990,3,FALSE)),"-")</f>
        <v>VTS</v>
      </c>
      <c r="F18" s="39">
        <v>2016</v>
      </c>
      <c r="G18" s="21">
        <f>IFERROR(VLOOKUP($A18,'3.0 Input│AMP'!$A$12:$Q$959,COLUMN(G18),FALSE),0)+IFERROR(VLOOKUP($A18,'3.1 Input│B&amp;T'!$A$13:$L$990,COLUMN(G18),FALSE),0)</f>
        <v>139391.85999999999</v>
      </c>
      <c r="H18" s="21">
        <f>IFERROR(VLOOKUP($A18,'3.0 Input│AMP'!$A$12:$Q$959,COLUMN(H18),FALSE),0)+IFERROR(VLOOKUP($A18,'3.1 Input│B&amp;T'!$A$13:$L$990,COLUMN(H18),FALSE),0)</f>
        <v>0</v>
      </c>
      <c r="I18" s="21">
        <f>IFERROR(VLOOKUP($A18,'3.0 Input│AMP'!$A$12:$Q$959,COLUMN(I18),FALSE),0)+IFERROR(VLOOKUP($A18,'3.1 Input│B&amp;T'!$A$13:$L$990,COLUMN(I18),FALSE),0)</f>
        <v>0</v>
      </c>
      <c r="J18" s="21">
        <f>IFERROR(VLOOKUP($A18,'3.0 Input│AMP'!$A$12:$Q$959,COLUMN(J18),FALSE),0)+IFERROR(VLOOKUP($A18,'3.1 Input│B&amp;T'!$A$13:$L$990,COLUMN(J18),FALSE),0)</f>
        <v>0</v>
      </c>
      <c r="K18" s="21">
        <f>IFERROR(VLOOKUP($A18,'3.0 Input│AMP'!$A$12:$Q$959,COLUMN(K18),FALSE),0)+IFERROR(VLOOKUP($A18,'3.1 Input│B&amp;T'!$A$13:$L$990,COLUMN(K18),FALSE),0)</f>
        <v>0</v>
      </c>
      <c r="L18" s="46">
        <f>IFERROR(VLOOKUP($A18,'3.0 Input│AMP'!$A$12:$Q$959,L$11,FALSE),0)+IFERROR(VLOOKUP($A18,'3.1 Input│B&amp;T'!$A$13:$O$990,COLUMN(L18),FALSE),0)</f>
        <v>0.23664122137404583</v>
      </c>
      <c r="M18" s="46">
        <f>IFERROR(VLOOKUP($A18,'3.0 Input│AMP'!$A$12:$Q$959,M$11,FALSE),0)+IFERROR(VLOOKUP($A18,'3.1 Input│B&amp;T'!$A$13:$O$990,COLUMN(M18),FALSE),0)</f>
        <v>0.28726211128827756</v>
      </c>
      <c r="N18" s="46">
        <f>IFERROR(VLOOKUP($A18,'3.0 Input│AMP'!$A$12:$Q$959,N$11,FALSE),0)+IFERROR(VLOOKUP($A18,'3.1 Input│B&amp;T'!$A$13:$O$990,COLUMN(N18),FALSE),0)+IFERROR(VLOOKUP($A18,'3.0 Input│AMP'!$A$12:$Q$959,N$11+1,FALSE),0)</f>
        <v>0.47609666733767675</v>
      </c>
      <c r="O18" s="46">
        <f>IFERROR(VLOOKUP($A18,'3.0 Input│AMP'!$A$12:$Q$959,O$11,FALSE),0)+IFERROR(VLOOKUP($A18,'3.1 Input│B&amp;T'!$A$13:$O$990,COLUMN(O18),FALSE),0)</f>
        <v>0</v>
      </c>
      <c r="P18" s="12"/>
      <c r="Q18" s="29">
        <f t="shared" si="0"/>
        <v>1</v>
      </c>
      <c r="R18" s="14"/>
    </row>
    <row r="19" spans="1:18" ht="18.75">
      <c r="A19" s="8">
        <f>IF(MAX($A$13:A18)+1&gt;MAX('3.1 Input│B&amp;T'!$A$13:$A$990),"-",MAX($A$13:A18)+1)</f>
        <v>7</v>
      </c>
      <c r="B19" s="8" t="str">
        <f>CONCATENATE(IFERROR(VLOOKUP($A19,'3.0 Input│AMP'!$A$12:$Q$959,2,FALSE),""),IFERROR(VLOOKUP($A19,'3.1 Input│B&amp;T'!$A$13:$L$990,2,FALSE),""))</f>
        <v>GCS unit discharge and station manifold check valves replacement</v>
      </c>
      <c r="C19" s="20" t="str">
        <f>IFERROR(IFERROR(VLOOKUP($A19,'3.0 Input│AMP'!$A$12:$Q$959,3,FALSE),VLOOKUP($A19,'3.1 Input│B&amp;T'!$A$13:$L$990,3,FALSE)),"-")</f>
        <v>207b</v>
      </c>
      <c r="D19" s="7">
        <v>1</v>
      </c>
      <c r="E19" s="8" t="str">
        <f>IFERROR(IFERROR(VLOOKUP($A19,'3.0 Input│AMP'!$A$12:$Q$959,4,FALSE),VLOOKUP($A19,'3.1 Input│B&amp;T'!$A$13:$L$990,3,FALSE)),"-")</f>
        <v>VTS</v>
      </c>
      <c r="F19" s="39">
        <v>2016</v>
      </c>
      <c r="G19" s="21">
        <f>IFERROR(VLOOKUP($A19,'3.0 Input│AMP'!$A$12:$Q$959,COLUMN(G19),FALSE),0)+IFERROR(VLOOKUP($A19,'3.1 Input│B&amp;T'!$A$13:$L$990,COLUMN(G19),FALSE),0)</f>
        <v>0</v>
      </c>
      <c r="H19" s="21">
        <f>IFERROR(VLOOKUP($A19,'3.0 Input│AMP'!$A$12:$Q$959,COLUMN(H19),FALSE),0)+IFERROR(VLOOKUP($A19,'3.1 Input│B&amp;T'!$A$13:$L$990,COLUMN(H19),FALSE),0)</f>
        <v>0</v>
      </c>
      <c r="I19" s="21">
        <f>IFERROR(VLOOKUP($A19,'3.0 Input│AMP'!$A$12:$Q$959,COLUMN(I19),FALSE),0)+IFERROR(VLOOKUP($A19,'3.1 Input│B&amp;T'!$A$13:$L$990,COLUMN(I19),FALSE),0)</f>
        <v>901953.34000000008</v>
      </c>
      <c r="J19" s="21">
        <f>IFERROR(VLOOKUP($A19,'3.0 Input│AMP'!$A$12:$Q$959,COLUMN(J19),FALSE),0)+IFERROR(VLOOKUP($A19,'3.1 Input│B&amp;T'!$A$13:$L$990,COLUMN(J19),FALSE),0)</f>
        <v>0</v>
      </c>
      <c r="K19" s="21">
        <f>IFERROR(VLOOKUP($A19,'3.0 Input│AMP'!$A$12:$Q$959,COLUMN(K19),FALSE),0)+IFERROR(VLOOKUP($A19,'3.1 Input│B&amp;T'!$A$13:$L$990,COLUMN(K19),FALSE),0)</f>
        <v>0</v>
      </c>
      <c r="L19" s="46">
        <f>IFERROR(VLOOKUP($A19,'3.0 Input│AMP'!$A$12:$Q$959,L$11,FALSE),0)+IFERROR(VLOOKUP($A19,'3.1 Input│B&amp;T'!$A$13:$O$990,COLUMN(L19),FALSE),0)</f>
        <v>0.24644217183119474</v>
      </c>
      <c r="M19" s="46">
        <f>IFERROR(VLOOKUP($A19,'3.0 Input│AMP'!$A$12:$Q$959,M$11,FALSE),0)+IFERROR(VLOOKUP($A19,'3.1 Input│B&amp;T'!$A$13:$O$990,COLUMN(M19),FALSE),0)</f>
        <v>0.18776581059060107</v>
      </c>
      <c r="N19" s="46">
        <f>IFERROR(VLOOKUP($A19,'3.0 Input│AMP'!$A$12:$Q$959,N$11,FALSE),0)+IFERROR(VLOOKUP($A19,'3.1 Input│B&amp;T'!$A$13:$O$990,COLUMN(N19),FALSE),0)+IFERROR(VLOOKUP($A19,'3.0 Input│AMP'!$A$12:$Q$959,N$11+1,FALSE),0)</f>
        <v>0.56579201757820419</v>
      </c>
      <c r="O19" s="46">
        <f>IFERROR(VLOOKUP($A19,'3.0 Input│AMP'!$A$12:$Q$959,O$11,FALSE),0)+IFERROR(VLOOKUP($A19,'3.1 Input│B&amp;T'!$A$13:$O$990,COLUMN(O19),FALSE),0)</f>
        <v>0</v>
      </c>
      <c r="P19" s="12"/>
      <c r="Q19" s="29">
        <f t="shared" si="0"/>
        <v>1</v>
      </c>
      <c r="R19" s="14"/>
    </row>
    <row r="20" spans="1:18" ht="18.75">
      <c r="A20" s="8">
        <f>IF(MAX($A$13:A19)+1&gt;MAX('3.1 Input│B&amp;T'!$A$13:$A$990),"-",MAX($A$13:A19)+1)</f>
        <v>8</v>
      </c>
      <c r="B20" s="8" t="str">
        <f>CONCATENATE(IFERROR(VLOOKUP($A20,'3.0 Input│AMP'!$A$12:$Q$959,2,FALSE),""),IFERROR(VLOOKUP($A20,'3.1 Input│B&amp;T'!$A$13:$L$990,2,FALSE),""))</f>
        <v>GCS Decomm &amp; removal of turbine oil reservoir &amp; auto fill system</v>
      </c>
      <c r="C20" s="20" t="str">
        <f>IFERROR(IFERROR(VLOOKUP($A20,'3.0 Input│AMP'!$A$12:$Q$959,3,FALSE),VLOOKUP($A20,'3.1 Input│B&amp;T'!$A$13:$L$990,3,FALSE)),"-")</f>
        <v>207c</v>
      </c>
      <c r="D20" s="7">
        <v>1</v>
      </c>
      <c r="E20" s="8" t="str">
        <f>IFERROR(IFERROR(VLOOKUP($A20,'3.0 Input│AMP'!$A$12:$Q$959,4,FALSE),VLOOKUP($A20,'3.1 Input│B&amp;T'!$A$13:$L$990,3,FALSE)),"-")</f>
        <v>VTS</v>
      </c>
      <c r="F20" s="39">
        <v>2016</v>
      </c>
      <c r="G20" s="21">
        <f>IFERROR(VLOOKUP($A20,'3.0 Input│AMP'!$A$12:$Q$959,COLUMN(G20),FALSE),0)+IFERROR(VLOOKUP($A20,'3.1 Input│B&amp;T'!$A$13:$L$990,COLUMN(G20),FALSE),0)</f>
        <v>0</v>
      </c>
      <c r="H20" s="21">
        <f>IFERROR(VLOOKUP($A20,'3.0 Input│AMP'!$A$12:$Q$959,COLUMN(H20),FALSE),0)+IFERROR(VLOOKUP($A20,'3.1 Input│B&amp;T'!$A$13:$L$990,COLUMN(H20),FALSE),0)</f>
        <v>87971.739999999991</v>
      </c>
      <c r="I20" s="21">
        <f>IFERROR(VLOOKUP($A20,'3.0 Input│AMP'!$A$12:$Q$959,COLUMN(I20),FALSE),0)+IFERROR(VLOOKUP($A20,'3.1 Input│B&amp;T'!$A$13:$L$990,COLUMN(I20),FALSE),0)</f>
        <v>0</v>
      </c>
      <c r="J20" s="21">
        <f>IFERROR(VLOOKUP($A20,'3.0 Input│AMP'!$A$12:$Q$959,COLUMN(J20),FALSE),0)+IFERROR(VLOOKUP($A20,'3.1 Input│B&amp;T'!$A$13:$L$990,COLUMN(J20),FALSE),0)</f>
        <v>0</v>
      </c>
      <c r="K20" s="21">
        <f>IFERROR(VLOOKUP($A20,'3.0 Input│AMP'!$A$12:$Q$959,COLUMN(K20),FALSE),0)+IFERROR(VLOOKUP($A20,'3.1 Input│B&amp;T'!$A$13:$L$990,COLUMN(K20),FALSE),0)</f>
        <v>0</v>
      </c>
      <c r="L20" s="46">
        <f>IFERROR(VLOOKUP($A20,'3.0 Input│AMP'!$A$12:$Q$959,L$11,FALSE),0)+IFERROR(VLOOKUP($A20,'3.1 Input│B&amp;T'!$A$13:$O$990,COLUMN(L20),FALSE),0)</f>
        <v>0.23664122137404581</v>
      </c>
      <c r="M20" s="46">
        <f>IFERROR(VLOOKUP($A20,'3.0 Input│AMP'!$A$12:$Q$959,M$11,FALSE),0)+IFERROR(VLOOKUP($A20,'3.1 Input│B&amp;T'!$A$13:$O$990,COLUMN(M20),FALSE),0)</f>
        <v>0.75595867491082924</v>
      </c>
      <c r="N20" s="46">
        <f>IFERROR(VLOOKUP($A20,'3.0 Input│AMP'!$A$12:$Q$959,N$11,FALSE),0)+IFERROR(VLOOKUP($A20,'3.1 Input│B&amp;T'!$A$13:$O$990,COLUMN(N20),FALSE),0)+IFERROR(VLOOKUP($A20,'3.0 Input│AMP'!$A$12:$Q$959,N$11+1,FALSE),0)</f>
        <v>7.4001037151248793E-3</v>
      </c>
      <c r="O20" s="46">
        <f>IFERROR(VLOOKUP($A20,'3.0 Input│AMP'!$A$12:$Q$959,O$11,FALSE),0)+IFERROR(VLOOKUP($A20,'3.1 Input│B&amp;T'!$A$13:$O$990,COLUMN(O20),FALSE),0)</f>
        <v>0</v>
      </c>
      <c r="P20" s="12"/>
      <c r="Q20" s="29">
        <f t="shared" si="0"/>
        <v>0.99999999999999989</v>
      </c>
      <c r="R20" s="14"/>
    </row>
    <row r="21" spans="1:18" ht="18.75">
      <c r="A21" s="8">
        <f>IF(MAX($A$13:A20)+1&gt;MAX('3.1 Input│B&amp;T'!$A$13:$A$990),"-",MAX($A$13:A20)+1)</f>
        <v>9</v>
      </c>
      <c r="B21" s="8" t="str">
        <f>CONCATENATE(IFERROR(VLOOKUP($A21,'3.0 Input│AMP'!$A$12:$Q$959,2,FALSE),""),IFERROR(VLOOKUP($A21,'3.1 Input│B&amp;T'!$A$13:$L$990,2,FALSE),""))</f>
        <v>BCS Instrument Air reliability upgrade</v>
      </c>
      <c r="C21" s="20">
        <f>IFERROR(IFERROR(VLOOKUP($A21,'3.0 Input│AMP'!$A$12:$Q$959,3,FALSE),VLOOKUP($A21,'3.1 Input│B&amp;T'!$A$13:$L$990,3,FALSE)),"-")</f>
        <v>208</v>
      </c>
      <c r="D21" s="7">
        <v>1</v>
      </c>
      <c r="E21" s="8" t="str">
        <f>IFERROR(IFERROR(VLOOKUP($A21,'3.0 Input│AMP'!$A$12:$Q$959,4,FALSE),VLOOKUP($A21,'3.1 Input│B&amp;T'!$A$13:$L$990,3,FALSE)),"-")</f>
        <v>VTS</v>
      </c>
      <c r="F21" s="39">
        <v>2016</v>
      </c>
      <c r="G21" s="21">
        <f>IFERROR(VLOOKUP($A21,'3.0 Input│AMP'!$A$12:$Q$959,COLUMN(G21),FALSE),0)+IFERROR(VLOOKUP($A21,'3.1 Input│B&amp;T'!$A$13:$L$990,COLUMN(G21),FALSE),0)</f>
        <v>93782.9</v>
      </c>
      <c r="H21" s="21">
        <f>IFERROR(VLOOKUP($A21,'3.0 Input│AMP'!$A$12:$Q$959,COLUMN(H21),FALSE),0)+IFERROR(VLOOKUP($A21,'3.1 Input│B&amp;T'!$A$13:$L$990,COLUMN(H21),FALSE),0)</f>
        <v>0</v>
      </c>
      <c r="I21" s="21">
        <f>IFERROR(VLOOKUP($A21,'3.0 Input│AMP'!$A$12:$Q$959,COLUMN(I21),FALSE),0)+IFERROR(VLOOKUP($A21,'3.1 Input│B&amp;T'!$A$13:$L$990,COLUMN(I21),FALSE),0)</f>
        <v>0</v>
      </c>
      <c r="J21" s="21">
        <f>IFERROR(VLOOKUP($A21,'3.0 Input│AMP'!$A$12:$Q$959,COLUMN(J21),FALSE),0)+IFERROR(VLOOKUP($A21,'3.1 Input│B&amp;T'!$A$13:$L$990,COLUMN(J21),FALSE),0)</f>
        <v>0</v>
      </c>
      <c r="K21" s="21">
        <f>IFERROR(VLOOKUP($A21,'3.0 Input│AMP'!$A$12:$Q$959,COLUMN(K21),FALSE),0)+IFERROR(VLOOKUP($A21,'3.1 Input│B&amp;T'!$A$13:$L$990,COLUMN(K21),FALSE),0)</f>
        <v>0</v>
      </c>
      <c r="L21" s="46">
        <f>IFERROR(VLOOKUP($A21,'3.0 Input│AMP'!$A$12:$Q$959,L$11,FALSE),0)+IFERROR(VLOOKUP($A21,'3.1 Input│B&amp;T'!$A$13:$O$990,COLUMN(L21),FALSE),0)</f>
        <v>0.23664122137404583</v>
      </c>
      <c r="M21" s="46">
        <f>IFERROR(VLOOKUP($A21,'3.0 Input│AMP'!$A$12:$Q$959,M$11,FALSE),0)+IFERROR(VLOOKUP($A21,'3.1 Input│B&amp;T'!$A$13:$O$990,COLUMN(M21),FALSE),0)</f>
        <v>0.48403280342151933</v>
      </c>
      <c r="N21" s="46">
        <f>IFERROR(VLOOKUP($A21,'3.0 Input│AMP'!$A$12:$Q$959,N$11,FALSE),0)+IFERROR(VLOOKUP($A21,'3.1 Input│B&amp;T'!$A$13:$O$990,COLUMN(N21),FALSE),0)+IFERROR(VLOOKUP($A21,'3.0 Input│AMP'!$A$12:$Q$959,N$11+1,FALSE),0)</f>
        <v>0.27932597520443492</v>
      </c>
      <c r="O21" s="46">
        <f>IFERROR(VLOOKUP($A21,'3.0 Input│AMP'!$A$12:$Q$959,O$11,FALSE),0)+IFERROR(VLOOKUP($A21,'3.1 Input│B&amp;T'!$A$13:$O$990,COLUMN(O21),FALSE),0)</f>
        <v>0</v>
      </c>
      <c r="P21" s="12"/>
      <c r="Q21" s="29">
        <f t="shared" si="0"/>
        <v>1</v>
      </c>
      <c r="R21" s="14"/>
    </row>
    <row r="22" spans="1:18" ht="18.75">
      <c r="A22" s="8">
        <f>IF(MAX($A$13:A21)+1&gt;MAX('3.1 Input│B&amp;T'!$A$13:$A$990),"-",MAX($A$13:A21)+1)</f>
        <v>10</v>
      </c>
      <c r="B22" s="8" t="str">
        <f>CONCATENATE(IFERROR(VLOOKUP($A22,'3.0 Input│AMP'!$A$12:$Q$959,2,FALSE),""),IFERROR(VLOOKUP($A22,'3.1 Input│B&amp;T'!$A$13:$L$990,2,FALSE),""))</f>
        <v>Compressor lagging and pipe coating replacement (expand to GCS, Springhurst/BCS12/WCS A/WCS B, Euroa)</v>
      </c>
      <c r="C22" s="20">
        <f>IFERROR(IFERROR(VLOOKUP($A22,'3.0 Input│AMP'!$A$12:$Q$959,3,FALSE),VLOOKUP($A22,'3.1 Input│B&amp;T'!$A$13:$L$990,3,FALSE)),"-")</f>
        <v>209</v>
      </c>
      <c r="D22" s="7">
        <v>1</v>
      </c>
      <c r="E22" s="8" t="str">
        <f>IFERROR(IFERROR(VLOOKUP($A22,'3.0 Input│AMP'!$A$12:$Q$959,4,FALSE),VLOOKUP($A22,'3.1 Input│B&amp;T'!$A$13:$L$990,3,FALSE)),"-")</f>
        <v>VTS</v>
      </c>
      <c r="F22" s="39">
        <v>2016</v>
      </c>
      <c r="G22" s="21">
        <f>IFERROR(VLOOKUP($A22,'3.0 Input│AMP'!$A$12:$Q$959,COLUMN(G22),FALSE),0)+IFERROR(VLOOKUP($A22,'3.1 Input│B&amp;T'!$A$13:$L$990,COLUMN(G22),FALSE),0)</f>
        <v>144918.75</v>
      </c>
      <c r="H22" s="21">
        <f>IFERROR(VLOOKUP($A22,'3.0 Input│AMP'!$A$12:$Q$959,COLUMN(H22),FALSE),0)+IFERROR(VLOOKUP($A22,'3.1 Input│B&amp;T'!$A$13:$L$990,COLUMN(H22),FALSE),0)</f>
        <v>144918.75</v>
      </c>
      <c r="I22" s="21">
        <f>IFERROR(VLOOKUP($A22,'3.0 Input│AMP'!$A$12:$Q$959,COLUMN(I22),FALSE),0)+IFERROR(VLOOKUP($A22,'3.1 Input│B&amp;T'!$A$13:$L$990,COLUMN(I22),FALSE),0)</f>
        <v>144918.75</v>
      </c>
      <c r="J22" s="21">
        <f>IFERROR(VLOOKUP($A22,'3.0 Input│AMP'!$A$12:$Q$959,COLUMN(J22),FALSE),0)+IFERROR(VLOOKUP($A22,'3.1 Input│B&amp;T'!$A$13:$L$990,COLUMN(J22),FALSE),0)</f>
        <v>144918.75</v>
      </c>
      <c r="K22" s="21">
        <f>IFERROR(VLOOKUP($A22,'3.0 Input│AMP'!$A$12:$Q$959,COLUMN(K22),FALSE),0)+IFERROR(VLOOKUP($A22,'3.1 Input│B&amp;T'!$A$13:$L$990,COLUMN(K22),FALSE),0)</f>
        <v>144918.75</v>
      </c>
      <c r="L22" s="46">
        <f>IFERROR(VLOOKUP($A22,'3.0 Input│AMP'!$A$12:$Q$959,L$11,FALSE),0)+IFERROR(VLOOKUP($A22,'3.1 Input│B&amp;T'!$A$13:$O$990,COLUMN(L22),FALSE),0)</f>
        <v>0.23664122137404581</v>
      </c>
      <c r="M22" s="46">
        <f>IFERROR(VLOOKUP($A22,'3.0 Input│AMP'!$A$12:$Q$959,M$11,FALSE),0)+IFERROR(VLOOKUP($A22,'3.1 Input│B&amp;T'!$A$13:$O$990,COLUMN(M22),FALSE),0)</f>
        <v>0.76335877862595425</v>
      </c>
      <c r="N22" s="46">
        <f>IFERROR(VLOOKUP($A22,'3.0 Input│AMP'!$A$12:$Q$959,N$11,FALSE),0)+IFERROR(VLOOKUP($A22,'3.1 Input│B&amp;T'!$A$13:$O$990,COLUMN(N22),FALSE),0)+IFERROR(VLOOKUP($A22,'3.0 Input│AMP'!$A$12:$Q$959,N$11+1,FALSE),0)</f>
        <v>0</v>
      </c>
      <c r="O22" s="46">
        <f>IFERROR(VLOOKUP($A22,'3.0 Input│AMP'!$A$12:$Q$959,O$11,FALSE),0)+IFERROR(VLOOKUP($A22,'3.1 Input│B&amp;T'!$A$13:$O$990,COLUMN(O22),FALSE),0)</f>
        <v>0</v>
      </c>
      <c r="P22" s="12"/>
      <c r="Q22" s="29">
        <f t="shared" si="0"/>
        <v>1</v>
      </c>
      <c r="R22" s="14"/>
    </row>
    <row r="23" spans="1:18" ht="18.75">
      <c r="A23" s="8">
        <f>IF(MAX($A$13:A22)+1&gt;MAX('3.1 Input│B&amp;T'!$A$13:$A$990),"-",MAX($A$13:A22)+1)</f>
        <v>11</v>
      </c>
      <c r="B23" s="8" t="str">
        <f>CONCATENATE(IFERROR(VLOOKUP($A23,'3.0 Input│AMP'!$A$12:$Q$959,2,FALSE),""),IFERROR(VLOOKUP($A23,'3.1 Input│B&amp;T'!$A$13:$L$990,2,FALSE),""))</f>
        <v>Storage shed-Dandenong, Wollert &amp; Springhurst</v>
      </c>
      <c r="C23" s="20">
        <f>IFERROR(IFERROR(VLOOKUP($A23,'3.0 Input│AMP'!$A$12:$Q$959,3,FALSE),VLOOKUP($A23,'3.1 Input│B&amp;T'!$A$13:$L$990,3,FALSE)),"-")</f>
        <v>210</v>
      </c>
      <c r="D23" s="7">
        <v>1</v>
      </c>
      <c r="E23" s="8" t="str">
        <f>IFERROR(IFERROR(VLOOKUP($A23,'3.0 Input│AMP'!$A$12:$Q$959,4,FALSE),VLOOKUP($A23,'3.1 Input│B&amp;T'!$A$13:$L$990,3,FALSE)),"-")</f>
        <v>Victoria</v>
      </c>
      <c r="F23" s="39">
        <v>2016</v>
      </c>
      <c r="G23" s="21">
        <f>IFERROR(VLOOKUP($A23,'3.0 Input│AMP'!$A$12:$Q$959,COLUMN(G23),FALSE),0)+IFERROR(VLOOKUP($A23,'3.1 Input│B&amp;T'!$A$13:$L$990,COLUMN(G23),FALSE),0)</f>
        <v>0</v>
      </c>
      <c r="H23" s="21">
        <f>IFERROR(VLOOKUP($A23,'3.0 Input│AMP'!$A$12:$Q$959,COLUMN(H23),FALSE),0)+IFERROR(VLOOKUP($A23,'3.1 Input│B&amp;T'!$A$13:$L$990,COLUMN(H23),FALSE),0)</f>
        <v>648767</v>
      </c>
      <c r="I23" s="21">
        <f>IFERROR(VLOOKUP($A23,'3.0 Input│AMP'!$A$12:$Q$959,COLUMN(I23),FALSE),0)+IFERROR(VLOOKUP($A23,'3.1 Input│B&amp;T'!$A$13:$L$990,COLUMN(I23),FALSE),0)</f>
        <v>648767</v>
      </c>
      <c r="J23" s="21">
        <f>IFERROR(VLOOKUP($A23,'3.0 Input│AMP'!$A$12:$Q$959,COLUMN(J23),FALSE),0)+IFERROR(VLOOKUP($A23,'3.1 Input│B&amp;T'!$A$13:$L$990,COLUMN(J23),FALSE),0)</f>
        <v>648767</v>
      </c>
      <c r="K23" s="21">
        <f>IFERROR(VLOOKUP($A23,'3.0 Input│AMP'!$A$12:$Q$959,COLUMN(K23),FALSE),0)+IFERROR(VLOOKUP($A23,'3.1 Input│B&amp;T'!$A$13:$L$990,COLUMN(K23),FALSE),0)</f>
        <v>0</v>
      </c>
      <c r="L23" s="46">
        <f>IFERROR(VLOOKUP($A23,'3.0 Input│AMP'!$A$12:$Q$959,L$11,FALSE),0)+IFERROR(VLOOKUP($A23,'3.1 Input│B&amp;T'!$A$13:$O$990,COLUMN(L23),FALSE),0)</f>
        <v>0.2857142857142857</v>
      </c>
      <c r="M23" s="46">
        <f>IFERROR(VLOOKUP($A23,'3.0 Input│AMP'!$A$12:$Q$959,M$11,FALSE),0)+IFERROR(VLOOKUP($A23,'3.1 Input│B&amp;T'!$A$13:$O$990,COLUMN(M23),FALSE),0)</f>
        <v>0.7142857142857143</v>
      </c>
      <c r="N23" s="46">
        <f>IFERROR(VLOOKUP($A23,'3.0 Input│AMP'!$A$12:$Q$959,N$11,FALSE),0)+IFERROR(VLOOKUP($A23,'3.1 Input│B&amp;T'!$A$13:$O$990,COLUMN(N23),FALSE),0)+IFERROR(VLOOKUP($A23,'3.0 Input│AMP'!$A$12:$Q$959,N$11+1,FALSE),0)</f>
        <v>0</v>
      </c>
      <c r="O23" s="46">
        <f>IFERROR(VLOOKUP($A23,'3.0 Input│AMP'!$A$12:$Q$959,O$11,FALSE),0)+IFERROR(VLOOKUP($A23,'3.1 Input│B&amp;T'!$A$13:$O$990,COLUMN(O23),FALSE),0)</f>
        <v>0</v>
      </c>
      <c r="P23" s="12"/>
      <c r="Q23" s="29">
        <f t="shared" si="0"/>
        <v>1</v>
      </c>
      <c r="R23" s="14"/>
    </row>
    <row r="24" spans="1:18" ht="18.75">
      <c r="A24" s="8">
        <f>IF(MAX($A$13:A23)+1&gt;MAX('3.1 Input│B&amp;T'!$A$13:$A$990),"-",MAX($A$13:A23)+1)</f>
        <v>12</v>
      </c>
      <c r="B24" s="8" t="str">
        <f>CONCATENATE(IFERROR(VLOOKUP($A24,'3.0 Input│AMP'!$A$12:$Q$959,2,FALSE),""),IFERROR(VLOOKUP($A24,'3.1 Input│B&amp;T'!$A$13:$L$990,2,FALSE),""))</f>
        <v>Iona CS aftercooler augmentation</v>
      </c>
      <c r="C24" s="20">
        <f>IFERROR(IFERROR(VLOOKUP($A24,'3.0 Input│AMP'!$A$12:$Q$959,3,FALSE),VLOOKUP($A24,'3.1 Input│B&amp;T'!$A$13:$L$990,3,FALSE)),"-")</f>
        <v>211</v>
      </c>
      <c r="D24" s="7">
        <v>1</v>
      </c>
      <c r="E24" s="8" t="str">
        <f>IFERROR(IFERROR(VLOOKUP($A24,'3.0 Input│AMP'!$A$12:$Q$959,4,FALSE),VLOOKUP($A24,'3.1 Input│B&amp;T'!$A$13:$L$990,3,FALSE)),"-")</f>
        <v>VTS</v>
      </c>
      <c r="F24" s="39">
        <v>2016</v>
      </c>
      <c r="G24" s="21">
        <f>IFERROR(VLOOKUP($A24,'3.0 Input│AMP'!$A$12:$Q$959,COLUMN(G24),FALSE),0)+IFERROR(VLOOKUP($A24,'3.1 Input│B&amp;T'!$A$13:$L$990,COLUMN(G24),FALSE),0)</f>
        <v>1656341.4000000001</v>
      </c>
      <c r="H24" s="21">
        <f>IFERROR(VLOOKUP($A24,'3.0 Input│AMP'!$A$12:$Q$959,COLUMN(H24),FALSE),0)+IFERROR(VLOOKUP($A24,'3.1 Input│B&amp;T'!$A$13:$L$990,COLUMN(H24),FALSE),0)</f>
        <v>0</v>
      </c>
      <c r="I24" s="21">
        <f>IFERROR(VLOOKUP($A24,'3.0 Input│AMP'!$A$12:$Q$959,COLUMN(I24),FALSE),0)+IFERROR(VLOOKUP($A24,'3.1 Input│B&amp;T'!$A$13:$L$990,COLUMN(I24),FALSE),0)</f>
        <v>0</v>
      </c>
      <c r="J24" s="21">
        <f>IFERROR(VLOOKUP($A24,'3.0 Input│AMP'!$A$12:$Q$959,COLUMN(J24),FALSE),0)+IFERROR(VLOOKUP($A24,'3.1 Input│B&amp;T'!$A$13:$L$990,COLUMN(J24),FALSE),0)</f>
        <v>0</v>
      </c>
      <c r="K24" s="21">
        <f>IFERROR(VLOOKUP($A24,'3.0 Input│AMP'!$A$12:$Q$959,COLUMN(K24),FALSE),0)+IFERROR(VLOOKUP($A24,'3.1 Input│B&amp;T'!$A$13:$L$990,COLUMN(K24),FALSE),0)</f>
        <v>0</v>
      </c>
      <c r="L24" s="46">
        <f>IFERROR(VLOOKUP($A24,'3.0 Input│AMP'!$A$12:$Q$959,L$11,FALSE),0)+IFERROR(VLOOKUP($A24,'3.1 Input│B&amp;T'!$A$13:$O$990,COLUMN(L24),FALSE),0)</f>
        <v>0.28571428571428575</v>
      </c>
      <c r="M24" s="46">
        <f>IFERROR(VLOOKUP($A24,'3.0 Input│AMP'!$A$12:$Q$959,M$11,FALSE),0)+IFERROR(VLOOKUP($A24,'3.1 Input│B&amp;T'!$A$13:$O$990,COLUMN(M24),FALSE),0)</f>
        <v>0.37407022489445718</v>
      </c>
      <c r="N24" s="46">
        <f>IFERROR(VLOOKUP($A24,'3.0 Input│AMP'!$A$12:$Q$959,N$11,FALSE),0)+IFERROR(VLOOKUP($A24,'3.1 Input│B&amp;T'!$A$13:$O$990,COLUMN(N24),FALSE),0)+IFERROR(VLOOKUP($A24,'3.0 Input│AMP'!$A$12:$Q$959,N$11+1,FALSE),0)</f>
        <v>0.34021548939125718</v>
      </c>
      <c r="O24" s="46">
        <f>IFERROR(VLOOKUP($A24,'3.0 Input│AMP'!$A$12:$Q$959,O$11,FALSE),0)+IFERROR(VLOOKUP($A24,'3.1 Input│B&amp;T'!$A$13:$O$990,COLUMN(O24),FALSE),0)</f>
        <v>0</v>
      </c>
      <c r="P24" s="12"/>
      <c r="Q24" s="29">
        <f t="shared" si="0"/>
        <v>1.0000000000000002</v>
      </c>
      <c r="R24" s="14"/>
    </row>
    <row r="25" spans="1:18" ht="18.75">
      <c r="A25" s="8">
        <f>IF(MAX($A$13:A24)+1&gt;MAX('3.1 Input│B&amp;T'!$A$13:$A$990),"-",MAX($A$13:A24)+1)</f>
        <v>13</v>
      </c>
      <c r="B25" s="8" t="str">
        <f>CONCATENATE(IFERROR(VLOOKUP($A25,'3.0 Input│AMP'!$A$12:$Q$959,2,FALSE),""),IFERROR(VLOOKUP($A25,'3.1 Input│B&amp;T'!$A$13:$L$990,2,FALSE),""))</f>
        <v>Battery replacement</v>
      </c>
      <c r="C25" s="20">
        <f>IFERROR(IFERROR(VLOOKUP($A25,'3.0 Input│AMP'!$A$12:$Q$959,3,FALSE),VLOOKUP($A25,'3.1 Input│B&amp;T'!$A$13:$L$990,3,FALSE)),"-")</f>
        <v>212</v>
      </c>
      <c r="D25" s="7">
        <v>1</v>
      </c>
      <c r="E25" s="8" t="str">
        <f>IFERROR(IFERROR(VLOOKUP($A25,'3.0 Input│AMP'!$A$12:$Q$959,4,FALSE),VLOOKUP($A25,'3.1 Input│B&amp;T'!$A$13:$L$990,3,FALSE)),"-")</f>
        <v>VTS</v>
      </c>
      <c r="F25" s="39">
        <v>2016</v>
      </c>
      <c r="G25" s="21">
        <f>IFERROR(VLOOKUP($A25,'3.0 Input│AMP'!$A$12:$Q$959,COLUMN(G25),FALSE),0)+IFERROR(VLOOKUP($A25,'3.1 Input│B&amp;T'!$A$13:$L$990,COLUMN(G25),FALSE),0)</f>
        <v>70284.199999999983</v>
      </c>
      <c r="H25" s="21">
        <f>IFERROR(VLOOKUP($A25,'3.0 Input│AMP'!$A$12:$Q$959,COLUMN(H25),FALSE),0)+IFERROR(VLOOKUP($A25,'3.1 Input│B&amp;T'!$A$13:$L$990,COLUMN(H25),FALSE),0)</f>
        <v>70284.199999999983</v>
      </c>
      <c r="I25" s="21">
        <f>IFERROR(VLOOKUP($A25,'3.0 Input│AMP'!$A$12:$Q$959,COLUMN(I25),FALSE),0)+IFERROR(VLOOKUP($A25,'3.1 Input│B&amp;T'!$A$13:$L$990,COLUMN(I25),FALSE),0)</f>
        <v>70284.199999999983</v>
      </c>
      <c r="J25" s="21">
        <f>IFERROR(VLOOKUP($A25,'3.0 Input│AMP'!$A$12:$Q$959,COLUMN(J25),FALSE),0)+IFERROR(VLOOKUP($A25,'3.1 Input│B&amp;T'!$A$13:$L$990,COLUMN(J25),FALSE),0)</f>
        <v>70284.199999999983</v>
      </c>
      <c r="K25" s="21">
        <f>IFERROR(VLOOKUP($A25,'3.0 Input│AMP'!$A$12:$Q$959,COLUMN(K25),FALSE),0)+IFERROR(VLOOKUP($A25,'3.1 Input│B&amp;T'!$A$13:$L$990,COLUMN(K25),FALSE),0)</f>
        <v>70284.199999999983</v>
      </c>
      <c r="L25" s="46">
        <f>IFERROR(VLOOKUP($A25,'3.0 Input│AMP'!$A$12:$Q$959,L$11,FALSE),0)+IFERROR(VLOOKUP($A25,'3.1 Input│B&amp;T'!$A$13:$O$990,COLUMN(L25),FALSE),0)</f>
        <v>0.32669077829725601</v>
      </c>
      <c r="M25" s="46">
        <f>IFERROR(VLOOKUP($A25,'3.0 Input│AMP'!$A$12:$Q$959,M$11,FALSE),0)+IFERROR(VLOOKUP($A25,'3.1 Input│B&amp;T'!$A$13:$O$990,COLUMN(M25),FALSE),0)</f>
        <v>0.14762919688920126</v>
      </c>
      <c r="N25" s="46">
        <f>IFERROR(VLOOKUP($A25,'3.0 Input│AMP'!$A$12:$Q$959,N$11,FALSE),0)+IFERROR(VLOOKUP($A25,'3.1 Input│B&amp;T'!$A$13:$O$990,COLUMN(N25),FALSE),0)+IFERROR(VLOOKUP($A25,'3.0 Input│AMP'!$A$12:$Q$959,N$11+1,FALSE),0)</f>
        <v>0.4801505886102424</v>
      </c>
      <c r="O25" s="46">
        <f>IFERROR(VLOOKUP($A25,'3.0 Input│AMP'!$A$12:$Q$959,O$11,FALSE),0)+IFERROR(VLOOKUP($A25,'3.1 Input│B&amp;T'!$A$13:$O$990,COLUMN(O25),FALSE),0)</f>
        <v>4.5529436203300314E-2</v>
      </c>
      <c r="P25" s="12"/>
      <c r="Q25" s="29">
        <f t="shared" si="0"/>
        <v>1</v>
      </c>
      <c r="R25" s="14"/>
    </row>
    <row r="26" spans="1:18" ht="18.75">
      <c r="A26" s="8">
        <f>IF(MAX($A$13:A25)+1&gt;MAX('3.1 Input│B&amp;T'!$A$13:$A$990),"-",MAX($A$13:A25)+1)</f>
        <v>14</v>
      </c>
      <c r="B26" s="8" t="str">
        <f>CONCATENATE(IFERROR(VLOOKUP($A26,'3.0 Input│AMP'!$A$12:$Q$959,2,FALSE),""),IFERROR(VLOOKUP($A26,'3.1 Input│B&amp;T'!$A$13:$L$990,2,FALSE),""))</f>
        <v>Wollert CG Instrument Air Conversion</v>
      </c>
      <c r="C26" s="20">
        <f>IFERROR(IFERROR(VLOOKUP($A26,'3.0 Input│AMP'!$A$12:$Q$959,3,FALSE),VLOOKUP($A26,'3.1 Input│B&amp;T'!$A$13:$L$990,3,FALSE)),"-")</f>
        <v>216</v>
      </c>
      <c r="D26" s="7">
        <v>1</v>
      </c>
      <c r="E26" s="8" t="str">
        <f>IFERROR(IFERROR(VLOOKUP($A26,'3.0 Input│AMP'!$A$12:$Q$959,4,FALSE),VLOOKUP($A26,'3.1 Input│B&amp;T'!$A$13:$L$990,3,FALSE)),"-")</f>
        <v>VTS</v>
      </c>
      <c r="F26" s="39">
        <v>2016</v>
      </c>
      <c r="G26" s="21">
        <f>IFERROR(VLOOKUP($A26,'3.0 Input│AMP'!$A$12:$Q$959,COLUMN(G26),FALSE),0)+IFERROR(VLOOKUP($A26,'3.1 Input│B&amp;T'!$A$13:$L$990,COLUMN(G26),FALSE),0)</f>
        <v>0</v>
      </c>
      <c r="H26" s="21">
        <f>IFERROR(VLOOKUP($A26,'3.0 Input│AMP'!$A$12:$Q$959,COLUMN(H26),FALSE),0)+IFERROR(VLOOKUP($A26,'3.1 Input│B&amp;T'!$A$13:$L$990,COLUMN(H26),FALSE),0)</f>
        <v>0</v>
      </c>
      <c r="I26" s="21">
        <f>IFERROR(VLOOKUP($A26,'3.0 Input│AMP'!$A$12:$Q$959,COLUMN(I26),FALSE),0)+IFERROR(VLOOKUP($A26,'3.1 Input│B&amp;T'!$A$13:$L$990,COLUMN(I26),FALSE),0)</f>
        <v>0</v>
      </c>
      <c r="J26" s="21">
        <f>IFERROR(VLOOKUP($A26,'3.0 Input│AMP'!$A$12:$Q$959,COLUMN(J26),FALSE),0)+IFERROR(VLOOKUP($A26,'3.1 Input│B&amp;T'!$A$13:$L$990,COLUMN(J26),FALSE),0)</f>
        <v>504246.51</v>
      </c>
      <c r="K26" s="21">
        <f>IFERROR(VLOOKUP($A26,'3.0 Input│AMP'!$A$12:$Q$959,COLUMN(K26),FALSE),0)+IFERROR(VLOOKUP($A26,'3.1 Input│B&amp;T'!$A$13:$L$990,COLUMN(K26),FALSE),0)</f>
        <v>0</v>
      </c>
      <c r="L26" s="46">
        <f>IFERROR(VLOOKUP($A26,'3.0 Input│AMP'!$A$12:$Q$959,L$11,FALSE),0)+IFERROR(VLOOKUP($A26,'3.1 Input│B&amp;T'!$A$13:$O$990,COLUMN(L26),FALSE),0)</f>
        <v>0.23664122137404578</v>
      </c>
      <c r="M26" s="46">
        <f>IFERROR(VLOOKUP($A26,'3.0 Input│AMP'!$A$12:$Q$959,M$11,FALSE),0)+IFERROR(VLOOKUP($A26,'3.1 Input│B&amp;T'!$A$13:$O$990,COLUMN(M26),FALSE),0)</f>
        <v>0.56538219768739695</v>
      </c>
      <c r="N26" s="46">
        <f>IFERROR(VLOOKUP($A26,'3.0 Input│AMP'!$A$12:$Q$959,N$11,FALSE),0)+IFERROR(VLOOKUP($A26,'3.1 Input│B&amp;T'!$A$13:$O$990,COLUMN(N26),FALSE),0)+IFERROR(VLOOKUP($A26,'3.0 Input│AMP'!$A$12:$Q$959,N$11+1,FALSE),0)</f>
        <v>0.19797658093855722</v>
      </c>
      <c r="O26" s="46">
        <f>IFERROR(VLOOKUP($A26,'3.0 Input│AMP'!$A$12:$Q$959,O$11,FALSE),0)+IFERROR(VLOOKUP($A26,'3.1 Input│B&amp;T'!$A$13:$O$990,COLUMN(O26),FALSE),0)</f>
        <v>0</v>
      </c>
      <c r="P26" s="12"/>
      <c r="Q26" s="29">
        <f t="shared" si="0"/>
        <v>0.99999999999999989</v>
      </c>
      <c r="R26" s="14"/>
    </row>
    <row r="27" spans="1:18" ht="18.75">
      <c r="A27" s="8">
        <f>IF(MAX($A$13:A26)+1&gt;MAX('3.1 Input│B&amp;T'!$A$13:$A$990),"-",MAX($A$13:A26)+1)</f>
        <v>15</v>
      </c>
      <c r="B27" s="8" t="str">
        <f>CONCATENATE(IFERROR(VLOOKUP($A27,'3.0 Input│AMP'!$A$12:$Q$959,2,FALSE),""),IFERROR(VLOOKUP($A27,'3.1 Input│B&amp;T'!$A$13:$L$990,2,FALSE),""))</f>
        <v>Pit installation on LV03 bypass valves on T33</v>
      </c>
      <c r="C27" s="20">
        <f>IFERROR(IFERROR(VLOOKUP($A27,'3.0 Input│AMP'!$A$12:$Q$959,3,FALSE),VLOOKUP($A27,'3.1 Input│B&amp;T'!$A$13:$L$990,3,FALSE)),"-")</f>
        <v>220</v>
      </c>
      <c r="D27" s="7">
        <v>1</v>
      </c>
      <c r="E27" s="8" t="str">
        <f>IFERROR(IFERROR(VLOOKUP($A27,'3.0 Input│AMP'!$A$12:$Q$959,4,FALSE),VLOOKUP($A27,'3.1 Input│B&amp;T'!$A$13:$L$990,3,FALSE)),"-")</f>
        <v>VTS</v>
      </c>
      <c r="F27" s="39">
        <v>2016</v>
      </c>
      <c r="G27" s="21">
        <f>IFERROR(VLOOKUP($A27,'3.0 Input│AMP'!$A$12:$Q$959,COLUMN(G27),FALSE),0)+IFERROR(VLOOKUP($A27,'3.1 Input│B&amp;T'!$A$13:$L$990,COLUMN(G27),FALSE),0)</f>
        <v>0</v>
      </c>
      <c r="H27" s="21">
        <f>IFERROR(VLOOKUP($A27,'3.0 Input│AMP'!$A$12:$Q$959,COLUMN(H27),FALSE),0)+IFERROR(VLOOKUP($A27,'3.1 Input│B&amp;T'!$A$13:$L$990,COLUMN(H27),FALSE),0)</f>
        <v>0</v>
      </c>
      <c r="I27" s="21">
        <f>IFERROR(VLOOKUP($A27,'3.0 Input│AMP'!$A$12:$Q$959,COLUMN(I27),FALSE),0)+IFERROR(VLOOKUP($A27,'3.1 Input│B&amp;T'!$A$13:$L$990,COLUMN(I27),FALSE),0)</f>
        <v>230860</v>
      </c>
      <c r="J27" s="21">
        <f>IFERROR(VLOOKUP($A27,'3.0 Input│AMP'!$A$12:$Q$959,COLUMN(J27),FALSE),0)+IFERROR(VLOOKUP($A27,'3.1 Input│B&amp;T'!$A$13:$L$990,COLUMN(J27),FALSE),0)</f>
        <v>0</v>
      </c>
      <c r="K27" s="21">
        <f>IFERROR(VLOOKUP($A27,'3.0 Input│AMP'!$A$12:$Q$959,COLUMN(K27),FALSE),0)+IFERROR(VLOOKUP($A27,'3.1 Input│B&amp;T'!$A$13:$L$990,COLUMN(K27),FALSE),0)</f>
        <v>0</v>
      </c>
      <c r="L27" s="46">
        <f>IFERROR(VLOOKUP($A27,'3.0 Input│AMP'!$A$12:$Q$959,L$11,FALSE),0)+IFERROR(VLOOKUP($A27,'3.1 Input│B&amp;T'!$A$13:$O$990,COLUMN(L27),FALSE),0)</f>
        <v>0.2857142857142857</v>
      </c>
      <c r="M27" s="46">
        <f>IFERROR(VLOOKUP($A27,'3.0 Input│AMP'!$A$12:$Q$959,M$11,FALSE),0)+IFERROR(VLOOKUP($A27,'3.1 Input│B&amp;T'!$A$13:$O$990,COLUMN(M27),FALSE),0)</f>
        <v>0.58063328424153171</v>
      </c>
      <c r="N27" s="46">
        <f>IFERROR(VLOOKUP($A27,'3.0 Input│AMP'!$A$12:$Q$959,N$11,FALSE),0)+IFERROR(VLOOKUP($A27,'3.1 Input│B&amp;T'!$A$13:$O$990,COLUMN(N27),FALSE),0)+IFERROR(VLOOKUP($A27,'3.0 Input│AMP'!$A$12:$Q$959,N$11+1,FALSE),0)</f>
        <v>0.13365243004418262</v>
      </c>
      <c r="O27" s="46">
        <f>IFERROR(VLOOKUP($A27,'3.0 Input│AMP'!$A$12:$Q$959,O$11,FALSE),0)+IFERROR(VLOOKUP($A27,'3.1 Input│B&amp;T'!$A$13:$O$990,COLUMN(O27),FALSE),0)</f>
        <v>0</v>
      </c>
      <c r="P27" s="12"/>
      <c r="Q27" s="29">
        <f t="shared" si="0"/>
        <v>1</v>
      </c>
      <c r="R27" s="14"/>
    </row>
    <row r="28" spans="1:18" ht="18.75">
      <c r="A28" s="8">
        <f>IF(MAX($A$13:A27)+1&gt;MAX('3.1 Input│B&amp;T'!$A$13:$A$990),"-",MAX($A$13:A27)+1)</f>
        <v>16</v>
      </c>
      <c r="B28" s="8" t="str">
        <f>CONCATENATE(IFERROR(VLOOKUP($A28,'3.0 Input│AMP'!$A$12:$Q$959,2,FALSE),""),IFERROR(VLOOKUP($A28,'3.1 Input│B&amp;T'!$A$13:$L$990,2,FALSE),""))</f>
        <v>Dandenong water supply &amp; fire main modification</v>
      </c>
      <c r="C28" s="20">
        <f>IFERROR(IFERROR(VLOOKUP($A28,'3.0 Input│AMP'!$A$12:$Q$959,3,FALSE),VLOOKUP($A28,'3.1 Input│B&amp;T'!$A$13:$L$990,3,FALSE)),"-")</f>
        <v>223</v>
      </c>
      <c r="D28" s="7">
        <v>1</v>
      </c>
      <c r="E28" s="8" t="str">
        <f>IFERROR(IFERROR(VLOOKUP($A28,'3.0 Input│AMP'!$A$12:$Q$959,4,FALSE),VLOOKUP($A28,'3.1 Input│B&amp;T'!$A$13:$L$990,3,FALSE)),"-")</f>
        <v>Victoria</v>
      </c>
      <c r="F28" s="39">
        <v>2016</v>
      </c>
      <c r="G28" s="21">
        <f>IFERROR(VLOOKUP($A28,'3.0 Input│AMP'!$A$12:$Q$959,COLUMN(G28),FALSE),0)+IFERROR(VLOOKUP($A28,'3.1 Input│B&amp;T'!$A$13:$L$990,COLUMN(G28),FALSE),0)</f>
        <v>324178.40000000002</v>
      </c>
      <c r="H28" s="21">
        <f>IFERROR(VLOOKUP($A28,'3.0 Input│AMP'!$A$12:$Q$959,COLUMN(H28),FALSE),0)+IFERROR(VLOOKUP($A28,'3.1 Input│B&amp;T'!$A$13:$L$990,COLUMN(H28),FALSE),0)</f>
        <v>0</v>
      </c>
      <c r="I28" s="21">
        <f>IFERROR(VLOOKUP($A28,'3.0 Input│AMP'!$A$12:$Q$959,COLUMN(I28),FALSE),0)+IFERROR(VLOOKUP($A28,'3.1 Input│B&amp;T'!$A$13:$L$990,COLUMN(I28),FALSE),0)</f>
        <v>0</v>
      </c>
      <c r="J28" s="21">
        <f>IFERROR(VLOOKUP($A28,'3.0 Input│AMP'!$A$12:$Q$959,COLUMN(J28),FALSE),0)+IFERROR(VLOOKUP($A28,'3.1 Input│B&amp;T'!$A$13:$L$990,COLUMN(J28),FALSE),0)</f>
        <v>0</v>
      </c>
      <c r="K28" s="21">
        <f>IFERROR(VLOOKUP($A28,'3.0 Input│AMP'!$A$12:$Q$959,COLUMN(K28),FALSE),0)+IFERROR(VLOOKUP($A28,'3.1 Input│B&amp;T'!$A$13:$L$990,COLUMN(K28),FALSE),0)</f>
        <v>0</v>
      </c>
      <c r="L28" s="46">
        <f>IFERROR(VLOOKUP($A28,'3.0 Input│AMP'!$A$12:$Q$959,L$11,FALSE),0)+IFERROR(VLOOKUP($A28,'3.1 Input│B&amp;T'!$A$13:$O$990,COLUMN(L28),FALSE),0)</f>
        <v>0.2857142857142857</v>
      </c>
      <c r="M28" s="46">
        <f>IFERROR(VLOOKUP($A28,'3.0 Input│AMP'!$A$12:$Q$959,M$11,FALSE),0)+IFERROR(VLOOKUP($A28,'3.1 Input│B&amp;T'!$A$13:$O$990,COLUMN(M28),FALSE),0)</f>
        <v>0.71428571428571419</v>
      </c>
      <c r="N28" s="46">
        <f>IFERROR(VLOOKUP($A28,'3.0 Input│AMP'!$A$12:$Q$959,N$11,FALSE),0)+IFERROR(VLOOKUP($A28,'3.1 Input│B&amp;T'!$A$13:$O$990,COLUMN(N28),FALSE),0)+IFERROR(VLOOKUP($A28,'3.0 Input│AMP'!$A$12:$Q$959,N$11+1,FALSE),0)</f>
        <v>0</v>
      </c>
      <c r="O28" s="46">
        <f>IFERROR(VLOOKUP($A28,'3.0 Input│AMP'!$A$12:$Q$959,O$11,FALSE),0)+IFERROR(VLOOKUP($A28,'3.1 Input│B&amp;T'!$A$13:$O$990,COLUMN(O28),FALSE),0)</f>
        <v>0</v>
      </c>
      <c r="P28" s="12"/>
      <c r="Q28" s="29">
        <f t="shared" si="0"/>
        <v>0.99999999999999989</v>
      </c>
      <c r="R28" s="14"/>
    </row>
    <row r="29" spans="1:18" ht="18.75">
      <c r="A29" s="8">
        <f>IF(MAX($A$13:A28)+1&gt;MAX('3.1 Input│B&amp;T'!$A$13:$A$990),"-",MAX($A$13:A28)+1)</f>
        <v>17</v>
      </c>
      <c r="B29" s="8" t="str">
        <f>CONCATENATE(IFERROR(VLOOKUP($A29,'3.0 Input│AMP'!$A$12:$Q$959,2,FALSE),""),IFERROR(VLOOKUP($A29,'3.1 Input│B&amp;T'!$A$13:$L$990,2,FALSE),""))</f>
        <v>Culcairn Injection Gas Quality equipment</v>
      </c>
      <c r="C29" s="20">
        <f>IFERROR(IFERROR(VLOOKUP($A29,'3.0 Input│AMP'!$A$12:$Q$959,3,FALSE),VLOOKUP($A29,'3.1 Input│B&amp;T'!$A$13:$L$990,3,FALSE)),"-")</f>
        <v>224</v>
      </c>
      <c r="D29" s="7">
        <v>1</v>
      </c>
      <c r="E29" s="8" t="str">
        <f>IFERROR(IFERROR(VLOOKUP($A29,'3.0 Input│AMP'!$A$12:$Q$959,4,FALSE),VLOOKUP($A29,'3.1 Input│B&amp;T'!$A$13:$L$990,3,FALSE)),"-")</f>
        <v>VTS</v>
      </c>
      <c r="F29" s="39">
        <v>2016</v>
      </c>
      <c r="G29" s="21">
        <f>IFERROR(VLOOKUP($A29,'3.0 Input│AMP'!$A$12:$Q$959,COLUMN(G29),FALSE),0)+IFERROR(VLOOKUP($A29,'3.1 Input│B&amp;T'!$A$13:$L$990,COLUMN(G29),FALSE),0)</f>
        <v>973960.39999999991</v>
      </c>
      <c r="H29" s="21">
        <f>IFERROR(VLOOKUP($A29,'3.0 Input│AMP'!$A$12:$Q$959,COLUMN(H29),FALSE),0)+IFERROR(VLOOKUP($A29,'3.1 Input│B&amp;T'!$A$13:$L$990,COLUMN(H29),FALSE),0)</f>
        <v>0</v>
      </c>
      <c r="I29" s="21">
        <f>IFERROR(VLOOKUP($A29,'3.0 Input│AMP'!$A$12:$Q$959,COLUMN(I29),FALSE),0)+IFERROR(VLOOKUP($A29,'3.1 Input│B&amp;T'!$A$13:$L$990,COLUMN(I29),FALSE),0)</f>
        <v>0</v>
      </c>
      <c r="J29" s="21">
        <f>IFERROR(VLOOKUP($A29,'3.0 Input│AMP'!$A$12:$Q$959,COLUMN(J29),FALSE),0)+IFERROR(VLOOKUP($A29,'3.1 Input│B&amp;T'!$A$13:$L$990,COLUMN(J29),FALSE),0)</f>
        <v>0</v>
      </c>
      <c r="K29" s="21">
        <f>IFERROR(VLOOKUP($A29,'3.0 Input│AMP'!$A$12:$Q$959,COLUMN(K29),FALSE),0)+IFERROR(VLOOKUP($A29,'3.1 Input│B&amp;T'!$A$13:$L$990,COLUMN(K29),FALSE),0)</f>
        <v>0</v>
      </c>
      <c r="L29" s="46">
        <f>IFERROR(VLOOKUP($A29,'3.0 Input│AMP'!$A$12:$Q$959,L$11,FALSE),0)+IFERROR(VLOOKUP($A29,'3.1 Input│B&amp;T'!$A$13:$O$990,COLUMN(L29),FALSE),0)</f>
        <v>0.28571428571428575</v>
      </c>
      <c r="M29" s="46">
        <f>IFERROR(VLOOKUP($A29,'3.0 Input│AMP'!$A$12:$Q$959,M$11,FALSE),0)+IFERROR(VLOOKUP($A29,'3.1 Input│B&amp;T'!$A$13:$O$990,COLUMN(M29),FALSE),0)</f>
        <v>4.6611751360732943E-2</v>
      </c>
      <c r="N29" s="46">
        <f>IFERROR(VLOOKUP($A29,'3.0 Input│AMP'!$A$12:$Q$959,N$11,FALSE),0)+IFERROR(VLOOKUP($A29,'3.1 Input│B&amp;T'!$A$13:$O$990,COLUMN(N29),FALSE),0)+IFERROR(VLOOKUP($A29,'3.0 Input│AMP'!$A$12:$Q$959,N$11+1,FALSE),0)</f>
        <v>0.66767396292498138</v>
      </c>
      <c r="O29" s="46">
        <f>IFERROR(VLOOKUP($A29,'3.0 Input│AMP'!$A$12:$Q$959,O$11,FALSE),0)+IFERROR(VLOOKUP($A29,'3.1 Input│B&amp;T'!$A$13:$O$990,COLUMN(O29),FALSE),0)</f>
        <v>0</v>
      </c>
      <c r="P29" s="12"/>
      <c r="Q29" s="29">
        <f t="shared" si="0"/>
        <v>1</v>
      </c>
      <c r="R29" s="14"/>
    </row>
    <row r="30" spans="1:18" ht="18.75">
      <c r="A30" s="8">
        <f>IF(MAX($A$13:A29)+1&gt;MAX('3.1 Input│B&amp;T'!$A$13:$A$990),"-",MAX($A$13:A29)+1)</f>
        <v>18</v>
      </c>
      <c r="B30" s="8" t="str">
        <f>CONCATENATE(IFERROR(VLOOKUP($A30,'3.0 Input│AMP'!$A$12:$Q$959,2,FALSE),""),IFERROR(VLOOKUP($A30,'3.1 Input│B&amp;T'!$A$13:$L$990,2,FALSE),""))</f>
        <v>Positioner Replacement</v>
      </c>
      <c r="C30" s="20">
        <f>IFERROR(IFERROR(VLOOKUP($A30,'3.0 Input│AMP'!$A$12:$Q$959,3,FALSE),VLOOKUP($A30,'3.1 Input│B&amp;T'!$A$13:$L$990,3,FALSE)),"-")</f>
        <v>225</v>
      </c>
      <c r="D30" s="7">
        <v>1</v>
      </c>
      <c r="E30" s="8" t="str">
        <f>IFERROR(IFERROR(VLOOKUP($A30,'3.0 Input│AMP'!$A$12:$Q$959,4,FALSE),VLOOKUP($A30,'3.1 Input│B&amp;T'!$A$13:$L$990,3,FALSE)),"-")</f>
        <v>VTS</v>
      </c>
      <c r="F30" s="39">
        <v>2016</v>
      </c>
      <c r="G30" s="21">
        <f>IFERROR(VLOOKUP($A30,'3.0 Input│AMP'!$A$12:$Q$959,COLUMN(G30),FALSE),0)+IFERROR(VLOOKUP($A30,'3.1 Input│B&amp;T'!$A$13:$L$990,COLUMN(G30),FALSE),0)</f>
        <v>101494.95999999998</v>
      </c>
      <c r="H30" s="21">
        <f>IFERROR(VLOOKUP($A30,'3.0 Input│AMP'!$A$12:$Q$959,COLUMN(H30),FALSE),0)+IFERROR(VLOOKUP($A30,'3.1 Input│B&amp;T'!$A$13:$L$990,COLUMN(H30),FALSE),0)</f>
        <v>101494.95999999998</v>
      </c>
      <c r="I30" s="21">
        <f>IFERROR(VLOOKUP($A30,'3.0 Input│AMP'!$A$12:$Q$959,COLUMN(I30),FALSE),0)+IFERROR(VLOOKUP($A30,'3.1 Input│B&amp;T'!$A$13:$L$990,COLUMN(I30),FALSE),0)</f>
        <v>101494.95999999998</v>
      </c>
      <c r="J30" s="21">
        <f>IFERROR(VLOOKUP($A30,'3.0 Input│AMP'!$A$12:$Q$959,COLUMN(J30),FALSE),0)+IFERROR(VLOOKUP($A30,'3.1 Input│B&amp;T'!$A$13:$L$990,COLUMN(J30),FALSE),0)</f>
        <v>101494.95999999998</v>
      </c>
      <c r="K30" s="21">
        <f>IFERROR(VLOOKUP($A30,'3.0 Input│AMP'!$A$12:$Q$959,COLUMN(K30),FALSE),0)+IFERROR(VLOOKUP($A30,'3.1 Input│B&amp;T'!$A$13:$L$990,COLUMN(K30),FALSE),0)</f>
        <v>101494.95999999998</v>
      </c>
      <c r="L30" s="46">
        <f>IFERROR(VLOOKUP($A30,'3.0 Input│AMP'!$A$12:$Q$959,L$11,FALSE),0)+IFERROR(VLOOKUP($A30,'3.1 Input│B&amp;T'!$A$13:$O$990,COLUMN(L30),FALSE),0)</f>
        <v>0.35097861016941134</v>
      </c>
      <c r="M30" s="46">
        <f>IFERROR(VLOOKUP($A30,'3.0 Input│AMP'!$A$12:$Q$959,M$11,FALSE),0)+IFERROR(VLOOKUP($A30,'3.1 Input│B&amp;T'!$A$13:$O$990,COLUMN(M30),FALSE),0)</f>
        <v>0.22082278765369234</v>
      </c>
      <c r="N30" s="46">
        <f>IFERROR(VLOOKUP($A30,'3.0 Input│AMP'!$A$12:$Q$959,N$11,FALSE),0)+IFERROR(VLOOKUP($A30,'3.1 Input│B&amp;T'!$A$13:$O$990,COLUMN(N30),FALSE),0)+IFERROR(VLOOKUP($A30,'3.0 Input│AMP'!$A$12:$Q$959,N$11+1,FALSE),0)</f>
        <v>0.31942472808502015</v>
      </c>
      <c r="O30" s="46">
        <f>IFERROR(VLOOKUP($A30,'3.0 Input│AMP'!$A$12:$Q$959,O$11,FALSE),0)+IFERROR(VLOOKUP($A30,'3.1 Input│B&amp;T'!$A$13:$O$990,COLUMN(O30),FALSE),0)</f>
        <v>0.10877387409187608</v>
      </c>
      <c r="P30" s="12"/>
      <c r="Q30" s="29">
        <f t="shared" si="0"/>
        <v>0.99999999999999989</v>
      </c>
      <c r="R30" s="14"/>
    </row>
    <row r="31" spans="1:18" ht="18.75">
      <c r="A31" s="8">
        <f>IF(MAX($A$13:A30)+1&gt;MAX('3.1 Input│B&amp;T'!$A$13:$A$990),"-",MAX($A$13:A30)+1)</f>
        <v>19</v>
      </c>
      <c r="B31" s="8" t="str">
        <f>CONCATENATE(IFERROR(VLOOKUP($A31,'3.0 Input│AMP'!$A$12:$Q$959,2,FALSE),""),IFERROR(VLOOKUP($A31,'3.1 Input│B&amp;T'!$A$13:$L$990,2,FALSE),""))</f>
        <v>VTS Safety Management Study aerial photography</v>
      </c>
      <c r="C31" s="20">
        <f>IFERROR(IFERROR(VLOOKUP($A31,'3.0 Input│AMP'!$A$12:$Q$959,3,FALSE),VLOOKUP($A31,'3.1 Input│B&amp;T'!$A$13:$L$990,3,FALSE)),"-")</f>
        <v>227</v>
      </c>
      <c r="D31" s="7">
        <v>1</v>
      </c>
      <c r="E31" s="8" t="str">
        <f>IFERROR(IFERROR(VLOOKUP($A31,'3.0 Input│AMP'!$A$12:$Q$959,4,FALSE),VLOOKUP($A31,'3.1 Input│B&amp;T'!$A$13:$L$990,3,FALSE)),"-")</f>
        <v>VTS</v>
      </c>
      <c r="F31" s="39">
        <v>2016</v>
      </c>
      <c r="G31" s="21">
        <f>IFERROR(VLOOKUP($A31,'3.0 Input│AMP'!$A$12:$Q$959,COLUMN(G31),FALSE),0)+IFERROR(VLOOKUP($A31,'3.1 Input│B&amp;T'!$A$13:$L$990,COLUMN(G31),FALSE),0)</f>
        <v>162466.12615384621</v>
      </c>
      <c r="H31" s="21">
        <f>IFERROR(VLOOKUP($A31,'3.0 Input│AMP'!$A$12:$Q$959,COLUMN(H31),FALSE),0)+IFERROR(VLOOKUP($A31,'3.1 Input│B&amp;T'!$A$13:$L$990,COLUMN(H31),FALSE),0)</f>
        <v>2780.5938461538462</v>
      </c>
      <c r="I31" s="21">
        <f>IFERROR(VLOOKUP($A31,'3.0 Input│AMP'!$A$12:$Q$959,COLUMN(I31),FALSE),0)+IFERROR(VLOOKUP($A31,'3.1 Input│B&amp;T'!$A$13:$L$990,COLUMN(I31),FALSE),0)</f>
        <v>0</v>
      </c>
      <c r="J31" s="21">
        <f>IFERROR(VLOOKUP($A31,'3.0 Input│AMP'!$A$12:$Q$959,COLUMN(J31),FALSE),0)+IFERROR(VLOOKUP($A31,'3.1 Input│B&amp;T'!$A$13:$L$990,COLUMN(J31),FALSE),0)</f>
        <v>0</v>
      </c>
      <c r="K31" s="21">
        <f>IFERROR(VLOOKUP($A31,'3.0 Input│AMP'!$A$12:$Q$959,COLUMN(K31),FALSE),0)+IFERROR(VLOOKUP($A31,'3.1 Input│B&amp;T'!$A$13:$L$990,COLUMN(K31),FALSE),0)</f>
        <v>0</v>
      </c>
      <c r="L31" s="46">
        <f>IFERROR(VLOOKUP($A31,'3.0 Input│AMP'!$A$12:$Q$959,L$11,FALSE),0)+IFERROR(VLOOKUP($A31,'3.1 Input│B&amp;T'!$A$13:$O$990,COLUMN(L31),FALSE),0)</f>
        <v>0.21875</v>
      </c>
      <c r="M31" s="46">
        <f>IFERROR(VLOOKUP($A31,'3.0 Input│AMP'!$A$12:$Q$959,M$11,FALSE),0)+IFERROR(VLOOKUP($A31,'3.1 Input│B&amp;T'!$A$13:$O$990,COLUMN(M31),FALSE),0)</f>
        <v>0</v>
      </c>
      <c r="N31" s="46">
        <f>IFERROR(VLOOKUP($A31,'3.0 Input│AMP'!$A$12:$Q$959,N$11,FALSE),0)+IFERROR(VLOOKUP($A31,'3.1 Input│B&amp;T'!$A$13:$O$990,COLUMN(N31),FALSE),0)+IFERROR(VLOOKUP($A31,'3.0 Input│AMP'!$A$12:$Q$959,N$11+1,FALSE),0)</f>
        <v>0</v>
      </c>
      <c r="O31" s="46">
        <f>IFERROR(VLOOKUP($A31,'3.0 Input│AMP'!$A$12:$Q$959,O$11,FALSE),0)+IFERROR(VLOOKUP($A31,'3.1 Input│B&amp;T'!$A$13:$O$990,COLUMN(O31),FALSE),0)</f>
        <v>0.78125</v>
      </c>
      <c r="P31" s="12"/>
      <c r="Q31" s="29">
        <f t="shared" si="0"/>
        <v>1</v>
      </c>
      <c r="R31" s="14"/>
    </row>
    <row r="32" spans="1:18" ht="18.75">
      <c r="A32" s="134">
        <f>IF(MAX($A$13:A31)+1&gt;MAX('3.1 Input│B&amp;T'!$A$13:$A$990),"-",MAX($A$13:A31)+1)</f>
        <v>20</v>
      </c>
      <c r="B32" s="134" t="str">
        <f>CONCATENATE(IFERROR(VLOOKUP($A32,'3.0 Input│AMP'!$A$12:$Q$959,2,FALSE),""),IFERROR(VLOOKUP($A32,'3.1 Input│B&amp;T'!$A$13:$L$990,2,FALSE),""))</f>
        <v>BCP Safety Measures for High Consequence areas-(urban growth, fracture control)</v>
      </c>
      <c r="C32" s="135" t="str">
        <f>IFERROR(IFERROR(VLOOKUP($A32,'3.0 Input│AMP'!$A$12:$Q$959,3,FALSE),VLOOKUP($A32,'3.1 Input│B&amp;T'!$A$13:$L$990,3,FALSE)),"-")</f>
        <v>230a</v>
      </c>
      <c r="D32" s="129">
        <v>1</v>
      </c>
      <c r="E32" s="134" t="str">
        <f>IFERROR(IFERROR(VLOOKUP($A32,'3.0 Input│AMP'!$A$12:$Q$959,4,FALSE),VLOOKUP($A32,'3.1 Input│B&amp;T'!$A$13:$L$990,3,FALSE)),"-")</f>
        <v>VTS</v>
      </c>
      <c r="F32" s="136">
        <v>2016</v>
      </c>
      <c r="G32" s="137">
        <f>IFERROR(VLOOKUP($A32,'3.0 Input│AMP'!$A$12:$Q$959,COLUMN(G32),FALSE),0)+IFERROR(VLOOKUP($A32,'3.1 Input│B&amp;T'!$A$13:$L$990,COLUMN(G32),FALSE),0)</f>
        <v>0</v>
      </c>
      <c r="H32" s="137">
        <f>IFERROR(VLOOKUP($A32,'3.0 Input│AMP'!$A$12:$Q$959,COLUMN(H32),FALSE),0)+IFERROR(VLOOKUP($A32,'3.1 Input│B&amp;T'!$A$13:$L$990,COLUMN(H32),FALSE),0)</f>
        <v>0</v>
      </c>
      <c r="I32" s="137">
        <f>IFERROR(VLOOKUP($A32,'3.0 Input│AMP'!$A$12:$Q$959,COLUMN(I32),FALSE),0)+IFERROR(VLOOKUP($A32,'3.1 Input│B&amp;T'!$A$13:$L$990,COLUMN(I32),FALSE),0)</f>
        <v>0</v>
      </c>
      <c r="J32" s="137">
        <f>IFERROR(VLOOKUP($A32,'3.0 Input│AMP'!$A$12:$Q$959,COLUMN(J32),FALSE),0)+IFERROR(VLOOKUP($A32,'3.1 Input│B&amp;T'!$A$13:$L$990,COLUMN(J32),FALSE),0)</f>
        <v>0</v>
      </c>
      <c r="K32" s="137">
        <f>IFERROR(VLOOKUP($A32,'3.0 Input│AMP'!$A$12:$Q$959,COLUMN(K32),FALSE),0)+IFERROR(VLOOKUP($A32,'3.1 Input│B&amp;T'!$A$13:$L$990,COLUMN(K32),FALSE),0)</f>
        <v>0</v>
      </c>
      <c r="L32" s="138">
        <f>IFERROR(VLOOKUP($A32,'3.0 Input│AMP'!$A$12:$Q$959,L$11,FALSE),0)+IFERROR(VLOOKUP($A32,'3.1 Input│B&amp;T'!$A$13:$O$990,COLUMN(L32),FALSE),0)</f>
        <v>0.21875000000000003</v>
      </c>
      <c r="M32" s="138">
        <f>IFERROR(VLOOKUP($A32,'3.0 Input│AMP'!$A$12:$Q$959,M$11,FALSE),0)+IFERROR(VLOOKUP($A32,'3.1 Input│B&amp;T'!$A$13:$O$990,COLUMN(M32),FALSE),0)</f>
        <v>0.48420022312611882</v>
      </c>
      <c r="N32" s="138">
        <f>IFERROR(VLOOKUP($A32,'3.0 Input│AMP'!$A$12:$Q$959,N$11,FALSE),0)+IFERROR(VLOOKUP($A32,'3.1 Input│B&amp;T'!$A$13:$O$990,COLUMN(N32),FALSE),0)+IFERROR(VLOOKUP($A32,'3.0 Input│AMP'!$A$12:$Q$959,N$11+1,FALSE),0)</f>
        <v>0.29704977687388123</v>
      </c>
      <c r="O32" s="138">
        <f>IFERROR(VLOOKUP($A32,'3.0 Input│AMP'!$A$12:$Q$959,O$11,FALSE),0)+IFERROR(VLOOKUP($A32,'3.1 Input│B&amp;T'!$A$13:$O$990,COLUMN(O32),FALSE),0)</f>
        <v>0</v>
      </c>
      <c r="P32" s="12"/>
      <c r="Q32" s="29">
        <f t="shared" si="0"/>
        <v>1</v>
      </c>
      <c r="R32" s="14"/>
    </row>
    <row r="33" spans="1:18" ht="18.75">
      <c r="A33" s="134">
        <f>IF(MAX($A$13:A32)+1&gt;MAX('3.1 Input│B&amp;T'!$A$13:$A$990),"-",MAX($A$13:A32)+1)</f>
        <v>21</v>
      </c>
      <c r="B33" s="134" t="str">
        <f>CONCATENATE(IFERROR(VLOOKUP($A33,'3.0 Input│AMP'!$A$12:$Q$959,2,FALSE),""),IFERROR(VLOOKUP($A33,'3.1 Input│B&amp;T'!$A$13:$L$990,2,FALSE),""))</f>
        <v>BLP Safety Measures for High Consequence areas-(urban growth, fracture control)</v>
      </c>
      <c r="C33" s="135" t="str">
        <f>IFERROR(IFERROR(VLOOKUP($A33,'3.0 Input│AMP'!$A$12:$Q$959,3,FALSE),VLOOKUP($A33,'3.1 Input│B&amp;T'!$A$13:$L$990,3,FALSE)),"-")</f>
        <v>230b</v>
      </c>
      <c r="D33" s="129">
        <v>1</v>
      </c>
      <c r="E33" s="134" t="str">
        <f>IFERROR(IFERROR(VLOOKUP($A33,'3.0 Input│AMP'!$A$12:$Q$959,4,FALSE),VLOOKUP($A33,'3.1 Input│B&amp;T'!$A$13:$L$990,3,FALSE)),"-")</f>
        <v>VTS</v>
      </c>
      <c r="F33" s="136">
        <v>2016</v>
      </c>
      <c r="G33" s="137">
        <f>IFERROR(VLOOKUP($A33,'3.0 Input│AMP'!$A$12:$Q$959,COLUMN(G33),FALSE),0)+IFERROR(VLOOKUP($A33,'3.1 Input│B&amp;T'!$A$13:$L$990,COLUMN(G33),FALSE),0)</f>
        <v>0</v>
      </c>
      <c r="H33" s="137">
        <f>IFERROR(VLOOKUP($A33,'3.0 Input│AMP'!$A$12:$Q$959,COLUMN(H33),FALSE),0)+IFERROR(VLOOKUP($A33,'3.1 Input│B&amp;T'!$A$13:$L$990,COLUMN(H33),FALSE),0)</f>
        <v>0</v>
      </c>
      <c r="I33" s="137">
        <f>IFERROR(VLOOKUP($A33,'3.0 Input│AMP'!$A$12:$Q$959,COLUMN(I33),FALSE),0)+IFERROR(VLOOKUP($A33,'3.1 Input│B&amp;T'!$A$13:$L$990,COLUMN(I33),FALSE),0)</f>
        <v>0</v>
      </c>
      <c r="J33" s="137">
        <f>IFERROR(VLOOKUP($A33,'3.0 Input│AMP'!$A$12:$Q$959,COLUMN(J33),FALSE),0)+IFERROR(VLOOKUP($A33,'3.1 Input│B&amp;T'!$A$13:$L$990,COLUMN(J33),FALSE),0)</f>
        <v>0</v>
      </c>
      <c r="K33" s="137">
        <f>IFERROR(VLOOKUP($A33,'3.0 Input│AMP'!$A$12:$Q$959,COLUMN(K33),FALSE),0)+IFERROR(VLOOKUP($A33,'3.1 Input│B&amp;T'!$A$13:$L$990,COLUMN(K33),FALSE),0)</f>
        <v>0</v>
      </c>
      <c r="L33" s="138">
        <f>IFERROR(VLOOKUP($A33,'3.0 Input│AMP'!$A$12:$Q$959,L$11,FALSE),0)+IFERROR(VLOOKUP($A33,'3.1 Input│B&amp;T'!$A$13:$O$990,COLUMN(L33),FALSE),0)</f>
        <v>0.21875000000000003</v>
      </c>
      <c r="M33" s="138">
        <f>IFERROR(VLOOKUP($A33,'3.0 Input│AMP'!$A$12:$Q$959,M$11,FALSE),0)+IFERROR(VLOOKUP($A33,'3.1 Input│B&amp;T'!$A$13:$O$990,COLUMN(M33),FALSE),0)</f>
        <v>0.48264047400276505</v>
      </c>
      <c r="N33" s="138">
        <f>IFERROR(VLOOKUP($A33,'3.0 Input│AMP'!$A$12:$Q$959,N$11,FALSE),0)+IFERROR(VLOOKUP($A33,'3.1 Input│B&amp;T'!$A$13:$O$990,COLUMN(N33),FALSE),0)+IFERROR(VLOOKUP($A33,'3.0 Input│AMP'!$A$12:$Q$959,N$11+1,FALSE),0)</f>
        <v>0.29860952599723495</v>
      </c>
      <c r="O33" s="138">
        <f>IFERROR(VLOOKUP($A33,'3.0 Input│AMP'!$A$12:$Q$959,O$11,FALSE),0)+IFERROR(VLOOKUP($A33,'3.1 Input│B&amp;T'!$A$13:$O$990,COLUMN(O33),FALSE),0)</f>
        <v>0</v>
      </c>
      <c r="P33" s="12"/>
      <c r="Q33" s="29">
        <f t="shared" si="0"/>
        <v>1</v>
      </c>
      <c r="R33" s="14"/>
    </row>
    <row r="34" spans="1:18" ht="18.75">
      <c r="A34" s="134">
        <f>IF(MAX($A$13:A33)+1&gt;MAX('3.1 Input│B&amp;T'!$A$13:$A$990),"-",MAX($A$13:A33)+1)</f>
        <v>22</v>
      </c>
      <c r="B34" s="134" t="str">
        <f>CONCATENATE(IFERROR(VLOOKUP($A34,'3.0 Input│AMP'!$A$12:$Q$959,2,FALSE),""),IFERROR(VLOOKUP($A34,'3.1 Input│B&amp;T'!$A$13:$L$990,2,FALSE),""))</f>
        <v>WOP Safety Measures for High Consequence areas-(urban growth, fracture control)</v>
      </c>
      <c r="C34" s="135" t="str">
        <f>IFERROR(IFERROR(VLOOKUP($A34,'3.0 Input│AMP'!$A$12:$Q$959,3,FALSE),VLOOKUP($A34,'3.1 Input│B&amp;T'!$A$13:$L$990,3,FALSE)),"-")</f>
        <v>230c</v>
      </c>
      <c r="D34" s="129">
        <v>1</v>
      </c>
      <c r="E34" s="134" t="str">
        <f>IFERROR(IFERROR(VLOOKUP($A34,'3.0 Input│AMP'!$A$12:$Q$959,4,FALSE),VLOOKUP($A34,'3.1 Input│B&amp;T'!$A$13:$L$990,3,FALSE)),"-")</f>
        <v>VTS</v>
      </c>
      <c r="F34" s="136">
        <v>2016</v>
      </c>
      <c r="G34" s="137">
        <f>IFERROR(VLOOKUP($A34,'3.0 Input│AMP'!$A$12:$Q$959,COLUMN(G34),FALSE),0)+IFERROR(VLOOKUP($A34,'3.1 Input│B&amp;T'!$A$13:$L$990,COLUMN(G34),FALSE),0)</f>
        <v>0</v>
      </c>
      <c r="H34" s="137">
        <f>IFERROR(VLOOKUP($A34,'3.0 Input│AMP'!$A$12:$Q$959,COLUMN(H34),FALSE),0)+IFERROR(VLOOKUP($A34,'3.1 Input│B&amp;T'!$A$13:$L$990,COLUMN(H34),FALSE),0)</f>
        <v>0</v>
      </c>
      <c r="I34" s="137">
        <f>IFERROR(VLOOKUP($A34,'3.0 Input│AMP'!$A$12:$Q$959,COLUMN(I34),FALSE),0)+IFERROR(VLOOKUP($A34,'3.1 Input│B&amp;T'!$A$13:$L$990,COLUMN(I34),FALSE),0)</f>
        <v>0</v>
      </c>
      <c r="J34" s="137">
        <f>IFERROR(VLOOKUP($A34,'3.0 Input│AMP'!$A$12:$Q$959,COLUMN(J34),FALSE),0)+IFERROR(VLOOKUP($A34,'3.1 Input│B&amp;T'!$A$13:$L$990,COLUMN(J34),FALSE),0)</f>
        <v>0</v>
      </c>
      <c r="K34" s="137">
        <f>IFERROR(VLOOKUP($A34,'3.0 Input│AMP'!$A$12:$Q$959,COLUMN(K34),FALSE),0)+IFERROR(VLOOKUP($A34,'3.1 Input│B&amp;T'!$A$13:$L$990,COLUMN(K34),FALSE),0)</f>
        <v>0</v>
      </c>
      <c r="L34" s="138">
        <f>IFERROR(VLOOKUP($A34,'3.0 Input│AMP'!$A$12:$Q$959,L$11,FALSE),0)+IFERROR(VLOOKUP($A34,'3.1 Input│B&amp;T'!$A$13:$O$990,COLUMN(L34),FALSE),0)</f>
        <v>0.21875000000000003</v>
      </c>
      <c r="M34" s="138">
        <f>IFERROR(VLOOKUP($A34,'3.0 Input│AMP'!$A$12:$Q$959,M$11,FALSE),0)+IFERROR(VLOOKUP($A34,'3.1 Input│B&amp;T'!$A$13:$O$990,COLUMN(M34),FALSE),0)</f>
        <v>0.48107845061736015</v>
      </c>
      <c r="N34" s="138">
        <f>IFERROR(VLOOKUP($A34,'3.0 Input│AMP'!$A$12:$Q$959,N$11,FALSE),0)+IFERROR(VLOOKUP($A34,'3.1 Input│B&amp;T'!$A$13:$O$990,COLUMN(N34),FALSE),0)+IFERROR(VLOOKUP($A34,'3.0 Input│AMP'!$A$12:$Q$959,N$11+1,FALSE),0)</f>
        <v>0.30017154938263985</v>
      </c>
      <c r="O34" s="138">
        <f>IFERROR(VLOOKUP($A34,'3.0 Input│AMP'!$A$12:$Q$959,O$11,FALSE),0)+IFERROR(VLOOKUP($A34,'3.1 Input│B&amp;T'!$A$13:$O$990,COLUMN(O34),FALSE),0)</f>
        <v>0</v>
      </c>
      <c r="P34" s="12"/>
      <c r="Q34" s="29">
        <f t="shared" si="0"/>
        <v>1</v>
      </c>
      <c r="R34" s="14"/>
    </row>
    <row r="35" spans="1:18" ht="18.75">
      <c r="A35" s="134">
        <f>IF(MAX($A$13:A34)+1&gt;MAX('3.1 Input│B&amp;T'!$A$13:$A$990),"-",MAX($A$13:A34)+1)</f>
        <v>23</v>
      </c>
      <c r="B35" s="134" t="str">
        <f>CONCATENATE(IFERROR(VLOOKUP($A35,'3.0 Input│AMP'!$A$12:$Q$959,2,FALSE),""),IFERROR(VLOOKUP($A35,'3.1 Input│B&amp;T'!$A$13:$L$990,2,FALSE),""))</f>
        <v>ILP Safety Measures for High Consequence areas-(urban growth, fracture control)</v>
      </c>
      <c r="C35" s="135" t="str">
        <f>IFERROR(IFERROR(VLOOKUP($A35,'3.0 Input│AMP'!$A$12:$Q$959,3,FALSE),VLOOKUP($A35,'3.1 Input│B&amp;T'!$A$13:$L$990,3,FALSE)),"-")</f>
        <v>230e</v>
      </c>
      <c r="D35" s="129">
        <v>1</v>
      </c>
      <c r="E35" s="134" t="str">
        <f>IFERROR(IFERROR(VLOOKUP($A35,'3.0 Input│AMP'!$A$12:$Q$959,4,FALSE),VLOOKUP($A35,'3.1 Input│B&amp;T'!$A$13:$L$990,3,FALSE)),"-")</f>
        <v>VTS</v>
      </c>
      <c r="F35" s="136">
        <v>2016</v>
      </c>
      <c r="G35" s="137">
        <f>IFERROR(VLOOKUP($A35,'3.0 Input│AMP'!$A$12:$Q$959,COLUMN(G35),FALSE),0)+IFERROR(VLOOKUP($A35,'3.1 Input│B&amp;T'!$A$13:$L$990,COLUMN(G35),FALSE),0)</f>
        <v>0</v>
      </c>
      <c r="H35" s="137">
        <f>IFERROR(VLOOKUP($A35,'3.0 Input│AMP'!$A$12:$Q$959,COLUMN(H35),FALSE),0)+IFERROR(VLOOKUP($A35,'3.1 Input│B&amp;T'!$A$13:$L$990,COLUMN(H35),FALSE),0)</f>
        <v>0</v>
      </c>
      <c r="I35" s="137">
        <f>IFERROR(VLOOKUP($A35,'3.0 Input│AMP'!$A$12:$Q$959,COLUMN(I35),FALSE),0)+IFERROR(VLOOKUP($A35,'3.1 Input│B&amp;T'!$A$13:$L$990,COLUMN(I35),FALSE),0)</f>
        <v>0</v>
      </c>
      <c r="J35" s="137">
        <f>IFERROR(VLOOKUP($A35,'3.0 Input│AMP'!$A$12:$Q$959,COLUMN(J35),FALSE),0)+IFERROR(VLOOKUP($A35,'3.1 Input│B&amp;T'!$A$13:$L$990,COLUMN(J35),FALSE),0)</f>
        <v>0</v>
      </c>
      <c r="K35" s="137">
        <f>IFERROR(VLOOKUP($A35,'3.0 Input│AMP'!$A$12:$Q$959,COLUMN(K35),FALSE),0)+IFERROR(VLOOKUP($A35,'3.1 Input│B&amp;T'!$A$13:$L$990,COLUMN(K35),FALSE),0)</f>
        <v>0</v>
      </c>
      <c r="L35" s="138">
        <f>IFERROR(VLOOKUP($A35,'3.0 Input│AMP'!$A$12:$Q$959,L$11,FALSE),0)+IFERROR(VLOOKUP($A35,'3.1 Input│B&amp;T'!$A$13:$O$990,COLUMN(L35),FALSE),0)</f>
        <v>0.21875000000000003</v>
      </c>
      <c r="M35" s="138">
        <f>IFERROR(VLOOKUP($A35,'3.0 Input│AMP'!$A$12:$Q$959,M$11,FALSE),0)+IFERROR(VLOOKUP($A35,'3.1 Input│B&amp;T'!$A$13:$O$990,COLUMN(M35),FALSE),0)</f>
        <v>0.61286368972892546</v>
      </c>
      <c r="N35" s="138">
        <f>IFERROR(VLOOKUP($A35,'3.0 Input│AMP'!$A$12:$Q$959,N$11,FALSE),0)+IFERROR(VLOOKUP($A35,'3.1 Input│B&amp;T'!$A$13:$O$990,COLUMN(N35),FALSE),0)+IFERROR(VLOOKUP($A35,'3.0 Input│AMP'!$A$12:$Q$959,N$11+1,FALSE),0)</f>
        <v>0.16838631027107454</v>
      </c>
      <c r="O35" s="138">
        <f>IFERROR(VLOOKUP($A35,'3.0 Input│AMP'!$A$12:$Q$959,O$11,FALSE),0)+IFERROR(VLOOKUP($A35,'3.1 Input│B&amp;T'!$A$13:$O$990,COLUMN(O35),FALSE),0)</f>
        <v>0</v>
      </c>
      <c r="P35" s="12"/>
      <c r="Q35" s="29">
        <f t="shared" si="0"/>
        <v>1</v>
      </c>
      <c r="R35" s="14"/>
    </row>
    <row r="36" spans="1:18" ht="18.75">
      <c r="A36" s="134">
        <f>IF(MAX($A$13:A35)+1&gt;MAX('3.1 Input│B&amp;T'!$A$13:$A$990),"-",MAX($A$13:A35)+1)</f>
        <v>24</v>
      </c>
      <c r="B36" s="134" t="str">
        <f>CONCATENATE(IFERROR(VLOOKUP($A36,'3.0 Input│AMP'!$A$12:$Q$959,2,FALSE),""),IFERROR(VLOOKUP($A36,'3.1 Input│B&amp;T'!$A$13:$L$990,2,FALSE),""))</f>
        <v>Turbine Overhauls</v>
      </c>
      <c r="C36" s="135">
        <f>IFERROR(IFERROR(VLOOKUP($A36,'3.0 Input│AMP'!$A$12:$Q$959,3,FALSE),VLOOKUP($A36,'3.1 Input│B&amp;T'!$A$13:$L$990,3,FALSE)),"-")</f>
        <v>235</v>
      </c>
      <c r="D36" s="129">
        <v>1</v>
      </c>
      <c r="E36" s="134" t="str">
        <f>IFERROR(IFERROR(VLOOKUP($A36,'3.0 Input│AMP'!$A$12:$Q$959,4,FALSE),VLOOKUP($A36,'3.1 Input│B&amp;T'!$A$13:$L$990,3,FALSE)),"-")</f>
        <v>VTS</v>
      </c>
      <c r="F36" s="136">
        <v>2016</v>
      </c>
      <c r="G36" s="137">
        <f>IFERROR(VLOOKUP($A36,'3.0 Input│AMP'!$A$12:$Q$959,COLUMN(G36),FALSE),0)+IFERROR(VLOOKUP($A36,'3.1 Input│B&amp;T'!$A$13:$L$990,COLUMN(G36),FALSE),0)</f>
        <v>0</v>
      </c>
      <c r="H36" s="137">
        <f>IFERROR(VLOOKUP($A36,'3.0 Input│AMP'!$A$12:$Q$959,COLUMN(H36),FALSE),0)+IFERROR(VLOOKUP($A36,'3.1 Input│B&amp;T'!$A$13:$L$990,COLUMN(H36),FALSE),0)</f>
        <v>0</v>
      </c>
      <c r="I36" s="137">
        <f>IFERROR(VLOOKUP($A36,'3.0 Input│AMP'!$A$12:$Q$959,COLUMN(I36),FALSE),0)+IFERROR(VLOOKUP($A36,'3.1 Input│B&amp;T'!$A$13:$L$990,COLUMN(I36),FALSE),0)</f>
        <v>0</v>
      </c>
      <c r="J36" s="137">
        <f>IFERROR(VLOOKUP($A36,'3.0 Input│AMP'!$A$12:$Q$959,COLUMN(J36),FALSE),0)+IFERROR(VLOOKUP($A36,'3.1 Input│B&amp;T'!$A$13:$L$990,COLUMN(J36),FALSE),0)</f>
        <v>0</v>
      </c>
      <c r="K36" s="137">
        <f>IFERROR(VLOOKUP($A36,'3.0 Input│AMP'!$A$12:$Q$959,COLUMN(K36),FALSE),0)+IFERROR(VLOOKUP($A36,'3.1 Input│B&amp;T'!$A$13:$L$990,COLUMN(K36),FALSE),0)</f>
        <v>0</v>
      </c>
      <c r="L36" s="138">
        <f>IFERROR(VLOOKUP($A36,'3.0 Input│AMP'!$A$12:$Q$959,L$11,FALSE),0)+IFERROR(VLOOKUP($A36,'3.1 Input│B&amp;T'!$A$13:$O$990,COLUMN(L36),FALSE),0)</f>
        <v>0.23664122137404583</v>
      </c>
      <c r="M36" s="138">
        <f>IFERROR(VLOOKUP($A36,'3.0 Input│AMP'!$A$12:$Q$959,M$11,FALSE),0)+IFERROR(VLOOKUP($A36,'3.1 Input│B&amp;T'!$A$13:$O$990,COLUMN(M36),FALSE),0)</f>
        <v>0.76335877862595425</v>
      </c>
      <c r="N36" s="138">
        <f>IFERROR(VLOOKUP($A36,'3.0 Input│AMP'!$A$12:$Q$959,N$11,FALSE),0)+IFERROR(VLOOKUP($A36,'3.1 Input│B&amp;T'!$A$13:$O$990,COLUMN(N36),FALSE),0)+IFERROR(VLOOKUP($A36,'3.0 Input│AMP'!$A$12:$Q$959,N$11+1,FALSE),0)</f>
        <v>0</v>
      </c>
      <c r="O36" s="138">
        <f>IFERROR(VLOOKUP($A36,'3.0 Input│AMP'!$A$12:$Q$959,O$11,FALSE),0)+IFERROR(VLOOKUP($A36,'3.1 Input│B&amp;T'!$A$13:$O$990,COLUMN(O36),FALSE),0)</f>
        <v>0</v>
      </c>
      <c r="P36" s="12"/>
      <c r="Q36" s="29">
        <f t="shared" si="0"/>
        <v>1</v>
      </c>
      <c r="R36" s="14"/>
    </row>
    <row r="37" spans="1:18" ht="18.75">
      <c r="A37" s="8">
        <f>IF(MAX($A$13:A36)+1&gt;MAX('3.1 Input│B&amp;T'!$A$13:$A$990),"-",MAX($A$13:A36)+1)</f>
        <v>25</v>
      </c>
      <c r="B37" s="8" t="str">
        <f>CONCATENATE(IFERROR(VLOOKUP($A37,'3.0 Input│AMP'!$A$12:$Q$959,2,FALSE),""),IFERROR(VLOOKUP($A37,'3.1 Input│B&amp;T'!$A$13:$L$990,2,FALSE),""))</f>
        <v>Iona CS Automation replacement</v>
      </c>
      <c r="C37" s="20">
        <f>IFERROR(IFERROR(VLOOKUP($A37,'3.0 Input│AMP'!$A$12:$Q$959,3,FALSE),VLOOKUP($A37,'3.1 Input│B&amp;T'!$A$13:$L$990,3,FALSE)),"-")</f>
        <v>236</v>
      </c>
      <c r="D37" s="7">
        <v>1</v>
      </c>
      <c r="E37" s="8" t="str">
        <f>IFERROR(IFERROR(VLOOKUP($A37,'3.0 Input│AMP'!$A$12:$Q$959,4,FALSE),VLOOKUP($A37,'3.1 Input│B&amp;T'!$A$13:$L$990,3,FALSE)),"-")</f>
        <v>VTS</v>
      </c>
      <c r="F37" s="39">
        <v>2016</v>
      </c>
      <c r="G37" s="21">
        <f>IFERROR(VLOOKUP($A37,'3.0 Input│AMP'!$A$12:$Q$959,COLUMN(G37),FALSE),0)+IFERROR(VLOOKUP($A37,'3.1 Input│B&amp;T'!$A$13:$L$990,COLUMN(G37),FALSE),0)</f>
        <v>0</v>
      </c>
      <c r="H37" s="21">
        <f>IFERROR(VLOOKUP($A37,'3.0 Input│AMP'!$A$12:$Q$959,COLUMN(H37),FALSE),0)+IFERROR(VLOOKUP($A37,'3.1 Input│B&amp;T'!$A$13:$L$990,COLUMN(H37),FALSE),0)</f>
        <v>0</v>
      </c>
      <c r="I37" s="21">
        <f>IFERROR(VLOOKUP($A37,'3.0 Input│AMP'!$A$12:$Q$959,COLUMN(I37),FALSE),0)+IFERROR(VLOOKUP($A37,'3.1 Input│B&amp;T'!$A$13:$L$990,COLUMN(I37),FALSE),0)</f>
        <v>1173411.5400000003</v>
      </c>
      <c r="J37" s="21">
        <f>IFERROR(VLOOKUP($A37,'3.0 Input│AMP'!$A$12:$Q$959,COLUMN(J37),FALSE),0)+IFERROR(VLOOKUP($A37,'3.1 Input│B&amp;T'!$A$13:$L$990,COLUMN(J37),FALSE),0)</f>
        <v>0</v>
      </c>
      <c r="K37" s="21">
        <f>IFERROR(VLOOKUP($A37,'3.0 Input│AMP'!$A$12:$Q$959,COLUMN(K37),FALSE),0)+IFERROR(VLOOKUP($A37,'3.1 Input│B&amp;T'!$A$13:$L$990,COLUMN(K37),FALSE),0)</f>
        <v>0</v>
      </c>
      <c r="L37" s="46">
        <f>IFERROR(VLOOKUP($A37,'3.0 Input│AMP'!$A$12:$Q$959,L$11,FALSE),0)+IFERROR(VLOOKUP($A37,'3.1 Input│B&amp;T'!$A$13:$O$990,COLUMN(L37),FALSE),0)</f>
        <v>0.36549626910947197</v>
      </c>
      <c r="M37" s="46">
        <f>IFERROR(VLOOKUP($A37,'3.0 Input│AMP'!$A$12:$Q$959,M$11,FALSE),0)+IFERROR(VLOOKUP($A37,'3.1 Input│B&amp;T'!$A$13:$O$990,COLUMN(M37),FALSE),0)</f>
        <v>0.17907954101082046</v>
      </c>
      <c r="N37" s="46">
        <f>IFERROR(VLOOKUP($A37,'3.0 Input│AMP'!$A$12:$Q$959,N$11,FALSE),0)+IFERROR(VLOOKUP($A37,'3.1 Input│B&amp;T'!$A$13:$O$990,COLUMN(N37),FALSE),0)+IFERROR(VLOOKUP($A37,'3.0 Input│AMP'!$A$12:$Q$959,N$11+1,FALSE),0)</f>
        <v>0.45542418987970751</v>
      </c>
      <c r="O37" s="46">
        <f>IFERROR(VLOOKUP($A37,'3.0 Input│AMP'!$A$12:$Q$959,O$11,FALSE),0)+IFERROR(VLOOKUP($A37,'3.1 Input│B&amp;T'!$A$13:$O$990,COLUMN(O37),FALSE),0)</f>
        <v>0</v>
      </c>
      <c r="P37" s="12"/>
      <c r="Q37" s="29">
        <f t="shared" si="0"/>
        <v>1</v>
      </c>
      <c r="R37" s="14"/>
    </row>
    <row r="38" spans="1:18" ht="18.75">
      <c r="A38" s="8">
        <f>IF(MAX($A$13:A37)+1&gt;MAX('3.1 Input│B&amp;T'!$A$13:$A$990),"-",MAX($A$13:A37)+1)</f>
        <v>26</v>
      </c>
      <c r="B38" s="8" t="str">
        <f>CONCATENATE(IFERROR(VLOOKUP($A38,'3.0 Input│AMP'!$A$12:$Q$959,2,FALSE),""),IFERROR(VLOOKUP($A38,'3.1 Input│B&amp;T'!$A$13:$L$990,2,FALSE),""))</f>
        <v>GCS Control Room and Unit Enclosure 1,2,3&amp;4 Fire Suppression System</v>
      </c>
      <c r="C38" s="20" t="str">
        <f>IFERROR(IFERROR(VLOOKUP($A38,'3.0 Input│AMP'!$A$12:$Q$959,3,FALSE),VLOOKUP($A38,'3.1 Input│B&amp;T'!$A$13:$L$990,3,FALSE)),"-")</f>
        <v>237a</v>
      </c>
      <c r="D38" s="7">
        <v>1</v>
      </c>
      <c r="E38" s="8" t="str">
        <f>IFERROR(IFERROR(VLOOKUP($A38,'3.0 Input│AMP'!$A$12:$Q$959,4,FALSE),VLOOKUP($A38,'3.1 Input│B&amp;T'!$A$13:$L$990,3,FALSE)),"-")</f>
        <v>VTS</v>
      </c>
      <c r="F38" s="39">
        <v>2016</v>
      </c>
      <c r="G38" s="21">
        <f>IFERROR(VLOOKUP($A38,'3.0 Input│AMP'!$A$12:$Q$959,COLUMN(G38),FALSE),0)+IFERROR(VLOOKUP($A38,'3.1 Input│B&amp;T'!$A$13:$L$990,COLUMN(G38),FALSE),0)</f>
        <v>268558.9473</v>
      </c>
      <c r="H38" s="21">
        <f>IFERROR(VLOOKUP($A38,'3.0 Input│AMP'!$A$12:$Q$959,COLUMN(H38),FALSE),0)+IFERROR(VLOOKUP($A38,'3.1 Input│B&amp;T'!$A$13:$L$990,COLUMN(H38),FALSE),0)</f>
        <v>0</v>
      </c>
      <c r="I38" s="21">
        <f>IFERROR(VLOOKUP($A38,'3.0 Input│AMP'!$A$12:$Q$959,COLUMN(I38),FALSE),0)+IFERROR(VLOOKUP($A38,'3.1 Input│B&amp;T'!$A$13:$L$990,COLUMN(I38),FALSE),0)</f>
        <v>0</v>
      </c>
      <c r="J38" s="21">
        <f>IFERROR(VLOOKUP($A38,'3.0 Input│AMP'!$A$12:$Q$959,COLUMN(J38),FALSE),0)+IFERROR(VLOOKUP($A38,'3.1 Input│B&amp;T'!$A$13:$L$990,COLUMN(J38),FALSE),0)</f>
        <v>0</v>
      </c>
      <c r="K38" s="21">
        <f>IFERROR(VLOOKUP($A38,'3.0 Input│AMP'!$A$12:$Q$959,COLUMN(K38),FALSE),0)+IFERROR(VLOOKUP($A38,'3.1 Input│B&amp;T'!$A$13:$L$990,COLUMN(K38),FALSE),0)</f>
        <v>0</v>
      </c>
      <c r="L38" s="46">
        <f>IFERROR(VLOOKUP($A38,'3.0 Input│AMP'!$A$12:$Q$959,L$11,FALSE),0)+IFERROR(VLOOKUP($A38,'3.1 Input│B&amp;T'!$A$13:$O$990,COLUMN(L38),FALSE),0)</f>
        <v>0.23664122137404581</v>
      </c>
      <c r="M38" s="46">
        <f>IFERROR(VLOOKUP($A38,'3.0 Input│AMP'!$A$12:$Q$959,M$11,FALSE),0)+IFERROR(VLOOKUP($A38,'3.1 Input│B&amp;T'!$A$13:$O$990,COLUMN(M38),FALSE),0)</f>
        <v>0.76335877862595414</v>
      </c>
      <c r="N38" s="46">
        <f>IFERROR(VLOOKUP($A38,'3.0 Input│AMP'!$A$12:$Q$959,N$11,FALSE),0)+IFERROR(VLOOKUP($A38,'3.1 Input│B&amp;T'!$A$13:$O$990,COLUMN(N38),FALSE),0)+IFERROR(VLOOKUP($A38,'3.0 Input│AMP'!$A$12:$Q$959,N$11+1,FALSE),0)</f>
        <v>0</v>
      </c>
      <c r="O38" s="46">
        <f>IFERROR(VLOOKUP($A38,'3.0 Input│AMP'!$A$12:$Q$959,O$11,FALSE),0)+IFERROR(VLOOKUP($A38,'3.1 Input│B&amp;T'!$A$13:$O$990,COLUMN(O38),FALSE),0)</f>
        <v>0</v>
      </c>
      <c r="P38" s="12"/>
      <c r="Q38" s="29">
        <f t="shared" si="0"/>
        <v>1</v>
      </c>
      <c r="R38" s="14"/>
    </row>
    <row r="39" spans="1:18" ht="18.75">
      <c r="A39" s="8">
        <f>IF(MAX($A$13:A38)+1&gt;MAX('3.1 Input│B&amp;T'!$A$13:$A$990),"-",MAX($A$13:A38)+1)</f>
        <v>27</v>
      </c>
      <c r="B39" s="8" t="str">
        <f>CONCATENATE(IFERROR(VLOOKUP($A39,'3.0 Input│AMP'!$A$12:$Q$959,2,FALSE),""),IFERROR(VLOOKUP($A39,'3.1 Input│B&amp;T'!$A$13:$L$990,2,FALSE),""))</f>
        <v>BCS MCC Room Fire Suppression System</v>
      </c>
      <c r="C39" s="20" t="str">
        <f>IFERROR(IFERROR(VLOOKUP($A39,'3.0 Input│AMP'!$A$12:$Q$959,3,FALSE),VLOOKUP($A39,'3.1 Input│B&amp;T'!$A$13:$L$990,3,FALSE)),"-")</f>
        <v>237b</v>
      </c>
      <c r="D39" s="7">
        <v>1</v>
      </c>
      <c r="E39" s="8" t="str">
        <f>IFERROR(IFERROR(VLOOKUP($A39,'3.0 Input│AMP'!$A$12:$Q$959,4,FALSE),VLOOKUP($A39,'3.1 Input│B&amp;T'!$A$13:$L$990,3,FALSE)),"-")</f>
        <v>VTS</v>
      </c>
      <c r="F39" s="39">
        <v>2016</v>
      </c>
      <c r="G39" s="21">
        <f>IFERROR(VLOOKUP($A39,'3.0 Input│AMP'!$A$12:$Q$959,COLUMN(G39),FALSE),0)+IFERROR(VLOOKUP($A39,'3.1 Input│B&amp;T'!$A$13:$L$990,COLUMN(G39),FALSE),0)</f>
        <v>0</v>
      </c>
      <c r="H39" s="21">
        <f>IFERROR(VLOOKUP($A39,'3.0 Input│AMP'!$A$12:$Q$959,COLUMN(H39),FALSE),0)+IFERROR(VLOOKUP($A39,'3.1 Input│B&amp;T'!$A$13:$L$990,COLUMN(H39),FALSE),0)</f>
        <v>0</v>
      </c>
      <c r="I39" s="21">
        <f>IFERROR(VLOOKUP($A39,'3.0 Input│AMP'!$A$12:$Q$959,COLUMN(I39),FALSE),0)+IFERROR(VLOOKUP($A39,'3.1 Input│B&amp;T'!$A$13:$L$990,COLUMN(I39),FALSE),0)</f>
        <v>268558.9473</v>
      </c>
      <c r="J39" s="21">
        <f>IFERROR(VLOOKUP($A39,'3.0 Input│AMP'!$A$12:$Q$959,COLUMN(J39),FALSE),0)+IFERROR(VLOOKUP($A39,'3.1 Input│B&amp;T'!$A$13:$L$990,COLUMN(J39),FALSE),0)</f>
        <v>0</v>
      </c>
      <c r="K39" s="21">
        <f>IFERROR(VLOOKUP($A39,'3.0 Input│AMP'!$A$12:$Q$959,COLUMN(K39),FALSE),0)+IFERROR(VLOOKUP($A39,'3.1 Input│B&amp;T'!$A$13:$L$990,COLUMN(K39),FALSE),0)</f>
        <v>0</v>
      </c>
      <c r="L39" s="46">
        <f>IFERROR(VLOOKUP($A39,'3.0 Input│AMP'!$A$12:$Q$959,L$11,FALSE),0)+IFERROR(VLOOKUP($A39,'3.1 Input│B&amp;T'!$A$13:$O$990,COLUMN(L39),FALSE),0)</f>
        <v>0.23664122137404581</v>
      </c>
      <c r="M39" s="46">
        <f>IFERROR(VLOOKUP($A39,'3.0 Input│AMP'!$A$12:$Q$959,M$11,FALSE),0)+IFERROR(VLOOKUP($A39,'3.1 Input│B&amp;T'!$A$13:$O$990,COLUMN(M39),FALSE),0)</f>
        <v>0.76335877862595414</v>
      </c>
      <c r="N39" s="46">
        <f>IFERROR(VLOOKUP($A39,'3.0 Input│AMP'!$A$12:$Q$959,N$11,FALSE),0)+IFERROR(VLOOKUP($A39,'3.1 Input│B&amp;T'!$A$13:$O$990,COLUMN(N39),FALSE),0)+IFERROR(VLOOKUP($A39,'3.0 Input│AMP'!$A$12:$Q$959,N$11+1,FALSE),0)</f>
        <v>0</v>
      </c>
      <c r="O39" s="46">
        <f>IFERROR(VLOOKUP($A39,'3.0 Input│AMP'!$A$12:$Q$959,O$11,FALSE),0)+IFERROR(VLOOKUP($A39,'3.1 Input│B&amp;T'!$A$13:$O$990,COLUMN(O39),FALSE),0)</f>
        <v>0</v>
      </c>
      <c r="P39" s="12"/>
      <c r="Q39" s="29">
        <f t="shared" si="0"/>
        <v>1</v>
      </c>
      <c r="R39" s="14"/>
    </row>
    <row r="40" spans="1:18" ht="18.75">
      <c r="A40" s="8">
        <f>IF(MAX($A$13:A39)+1&gt;MAX('3.1 Input│B&amp;T'!$A$13:$A$990),"-",MAX($A$13:A39)+1)</f>
        <v>28</v>
      </c>
      <c r="B40" s="8" t="str">
        <f>CONCATENATE(IFERROR(VLOOKUP($A40,'3.0 Input│AMP'!$A$12:$Q$959,2,FALSE),""),IFERROR(VLOOKUP($A40,'3.1 Input│B&amp;T'!$A$13:$L$990,2,FALSE),""))</f>
        <v>Iona CS Control Room and Unit Enclosure Fire Suppression System</v>
      </c>
      <c r="C40" s="20" t="str">
        <f>IFERROR(IFERROR(VLOOKUP($A40,'3.0 Input│AMP'!$A$12:$Q$959,3,FALSE),VLOOKUP($A40,'3.1 Input│B&amp;T'!$A$13:$L$990,3,FALSE)),"-")</f>
        <v>237d</v>
      </c>
      <c r="D40" s="7">
        <v>1</v>
      </c>
      <c r="E40" s="8" t="str">
        <f>IFERROR(IFERROR(VLOOKUP($A40,'3.0 Input│AMP'!$A$12:$Q$959,4,FALSE),VLOOKUP($A40,'3.1 Input│B&amp;T'!$A$13:$L$990,3,FALSE)),"-")</f>
        <v>VTS</v>
      </c>
      <c r="F40" s="39">
        <v>2016</v>
      </c>
      <c r="G40" s="21">
        <f>IFERROR(VLOOKUP($A40,'3.0 Input│AMP'!$A$12:$Q$959,COLUMN(G40),FALSE),0)+IFERROR(VLOOKUP($A40,'3.1 Input│B&amp;T'!$A$13:$L$990,COLUMN(G40),FALSE),0)</f>
        <v>0</v>
      </c>
      <c r="H40" s="21">
        <f>IFERROR(VLOOKUP($A40,'3.0 Input│AMP'!$A$12:$Q$959,COLUMN(H40),FALSE),0)+IFERROR(VLOOKUP($A40,'3.1 Input│B&amp;T'!$A$13:$L$990,COLUMN(H40),FALSE),0)</f>
        <v>0</v>
      </c>
      <c r="I40" s="21">
        <f>IFERROR(VLOOKUP($A40,'3.0 Input│AMP'!$A$12:$Q$959,COLUMN(I40),FALSE),0)+IFERROR(VLOOKUP($A40,'3.1 Input│B&amp;T'!$A$13:$L$990,COLUMN(I40),FALSE),0)</f>
        <v>0</v>
      </c>
      <c r="J40" s="21">
        <f>IFERROR(VLOOKUP($A40,'3.0 Input│AMP'!$A$12:$Q$959,COLUMN(J40),FALSE),0)+IFERROR(VLOOKUP($A40,'3.1 Input│B&amp;T'!$A$13:$L$990,COLUMN(J40),FALSE),0)</f>
        <v>268558.9473</v>
      </c>
      <c r="K40" s="21">
        <f>IFERROR(VLOOKUP($A40,'3.0 Input│AMP'!$A$12:$Q$959,COLUMN(K40),FALSE),0)+IFERROR(VLOOKUP($A40,'3.1 Input│B&amp;T'!$A$13:$L$990,COLUMN(K40),FALSE),0)</f>
        <v>0</v>
      </c>
      <c r="L40" s="46">
        <f>IFERROR(VLOOKUP($A40,'3.0 Input│AMP'!$A$12:$Q$959,L$11,FALSE),0)+IFERROR(VLOOKUP($A40,'3.1 Input│B&amp;T'!$A$13:$O$990,COLUMN(L40),FALSE),0)</f>
        <v>0.23664122137404581</v>
      </c>
      <c r="M40" s="46">
        <f>IFERROR(VLOOKUP($A40,'3.0 Input│AMP'!$A$12:$Q$959,M$11,FALSE),0)+IFERROR(VLOOKUP($A40,'3.1 Input│B&amp;T'!$A$13:$O$990,COLUMN(M40),FALSE),0)</f>
        <v>0.76335877862595414</v>
      </c>
      <c r="N40" s="46">
        <f>IFERROR(VLOOKUP($A40,'3.0 Input│AMP'!$A$12:$Q$959,N$11,FALSE),0)+IFERROR(VLOOKUP($A40,'3.1 Input│B&amp;T'!$A$13:$O$990,COLUMN(N40),FALSE),0)+IFERROR(VLOOKUP($A40,'3.0 Input│AMP'!$A$12:$Q$959,N$11+1,FALSE),0)</f>
        <v>0</v>
      </c>
      <c r="O40" s="46">
        <f>IFERROR(VLOOKUP($A40,'3.0 Input│AMP'!$A$12:$Q$959,O$11,FALSE),0)+IFERROR(VLOOKUP($A40,'3.1 Input│B&amp;T'!$A$13:$O$990,COLUMN(O40),FALSE),0)</f>
        <v>0</v>
      </c>
      <c r="P40" s="12"/>
      <c r="Q40" s="29">
        <f t="shared" si="0"/>
        <v>1</v>
      </c>
      <c r="R40" s="14"/>
    </row>
    <row r="41" spans="1:18" ht="18.75">
      <c r="A41" s="8">
        <f>IF(MAX($A$13:A40)+1&gt;MAX('3.1 Input│B&amp;T'!$A$13:$A$990),"-",MAX($A$13:A40)+1)</f>
        <v>29</v>
      </c>
      <c r="B41" s="8" t="str">
        <f>CONCATENATE(IFERROR(VLOOKUP($A41,'3.0 Input│AMP'!$A$12:$Q$959,2,FALSE),""),IFERROR(VLOOKUP($A41,'3.1 Input│B&amp;T'!$A$13:$L$990,2,FALSE),""))</f>
        <v>Lara City Gate Control Hut Fire Suppression System</v>
      </c>
      <c r="C41" s="20" t="str">
        <f>IFERROR(IFERROR(VLOOKUP($A41,'3.0 Input│AMP'!$A$12:$Q$959,3,FALSE),VLOOKUP($A41,'3.1 Input│B&amp;T'!$A$13:$L$990,3,FALSE)),"-")</f>
        <v>237e</v>
      </c>
      <c r="D41" s="7">
        <v>1</v>
      </c>
      <c r="E41" s="8" t="str">
        <f>IFERROR(IFERROR(VLOOKUP($A41,'3.0 Input│AMP'!$A$12:$Q$959,4,FALSE),VLOOKUP($A41,'3.1 Input│B&amp;T'!$A$13:$L$990,3,FALSE)),"-")</f>
        <v>VTS</v>
      </c>
      <c r="F41" s="39">
        <v>2016</v>
      </c>
      <c r="G41" s="21">
        <f>IFERROR(VLOOKUP($A41,'3.0 Input│AMP'!$A$12:$Q$959,COLUMN(G41),FALSE),0)+IFERROR(VLOOKUP($A41,'3.1 Input│B&amp;T'!$A$13:$L$990,COLUMN(G41),FALSE),0)</f>
        <v>0</v>
      </c>
      <c r="H41" s="21">
        <f>IFERROR(VLOOKUP($A41,'3.0 Input│AMP'!$A$12:$Q$959,COLUMN(H41),FALSE),0)+IFERROR(VLOOKUP($A41,'3.1 Input│B&amp;T'!$A$13:$L$990,COLUMN(H41),FALSE),0)</f>
        <v>0</v>
      </c>
      <c r="I41" s="21">
        <f>IFERROR(VLOOKUP($A41,'3.0 Input│AMP'!$A$12:$Q$959,COLUMN(I41),FALSE),0)+IFERROR(VLOOKUP($A41,'3.1 Input│B&amp;T'!$A$13:$L$990,COLUMN(I41),FALSE),0)</f>
        <v>0</v>
      </c>
      <c r="J41" s="21">
        <f>IFERROR(VLOOKUP($A41,'3.0 Input│AMP'!$A$12:$Q$959,COLUMN(J41),FALSE),0)+IFERROR(VLOOKUP($A41,'3.1 Input│B&amp;T'!$A$13:$L$990,COLUMN(J41),FALSE),0)</f>
        <v>0</v>
      </c>
      <c r="K41" s="21">
        <f>IFERROR(VLOOKUP($A41,'3.0 Input│AMP'!$A$12:$Q$959,COLUMN(K41),FALSE),0)+IFERROR(VLOOKUP($A41,'3.1 Input│B&amp;T'!$A$13:$L$990,COLUMN(K41),FALSE),0)</f>
        <v>82002.731999999989</v>
      </c>
      <c r="L41" s="46">
        <f>IFERROR(VLOOKUP($A41,'3.0 Input│AMP'!$A$12:$Q$959,L$11,FALSE),0)+IFERROR(VLOOKUP($A41,'3.1 Input│B&amp;T'!$A$13:$O$990,COLUMN(L41),FALSE),0)</f>
        <v>0.28571428571428575</v>
      </c>
      <c r="M41" s="46">
        <f>IFERROR(VLOOKUP($A41,'3.0 Input│AMP'!$A$12:$Q$959,M$11,FALSE),0)+IFERROR(VLOOKUP($A41,'3.1 Input│B&amp;T'!$A$13:$O$990,COLUMN(M41),FALSE),0)</f>
        <v>0.7142857142857143</v>
      </c>
      <c r="N41" s="46">
        <f>IFERROR(VLOOKUP($A41,'3.0 Input│AMP'!$A$12:$Q$959,N$11,FALSE),0)+IFERROR(VLOOKUP($A41,'3.1 Input│B&amp;T'!$A$13:$O$990,COLUMN(N41),FALSE),0)+IFERROR(VLOOKUP($A41,'3.0 Input│AMP'!$A$12:$Q$959,N$11+1,FALSE),0)</f>
        <v>0</v>
      </c>
      <c r="O41" s="46">
        <f>IFERROR(VLOOKUP($A41,'3.0 Input│AMP'!$A$12:$Q$959,O$11,FALSE),0)+IFERROR(VLOOKUP($A41,'3.1 Input│B&amp;T'!$A$13:$O$990,COLUMN(O41),FALSE),0)</f>
        <v>0</v>
      </c>
      <c r="P41" s="12"/>
      <c r="Q41" s="29">
        <f t="shared" si="0"/>
        <v>1</v>
      </c>
      <c r="R41" s="14"/>
    </row>
    <row r="42" spans="1:18" ht="18.75">
      <c r="A42" s="8">
        <f>IF(MAX($A$13:A41)+1&gt;MAX('3.1 Input│B&amp;T'!$A$13:$A$990),"-",MAX($A$13:A41)+1)</f>
        <v>30</v>
      </c>
      <c r="B42" s="8" t="str">
        <f>CONCATENATE(IFERROR(VLOOKUP($A42,'3.0 Input│AMP'!$A$12:$Q$959,2,FALSE),""),IFERROR(VLOOKUP($A42,'3.1 Input│B&amp;T'!$A$13:$L$990,2,FALSE),""))</f>
        <v>BCS Control Room Fire Suppression System</v>
      </c>
      <c r="C42" s="20" t="str">
        <f>IFERROR(IFERROR(VLOOKUP($A42,'3.0 Input│AMP'!$A$12:$Q$959,3,FALSE),VLOOKUP($A42,'3.1 Input│B&amp;T'!$A$13:$L$990,3,FALSE)),"-")</f>
        <v>237f</v>
      </c>
      <c r="D42" s="7">
        <v>1</v>
      </c>
      <c r="E42" s="8" t="str">
        <f>IFERROR(IFERROR(VLOOKUP($A42,'3.0 Input│AMP'!$A$12:$Q$959,4,FALSE),VLOOKUP($A42,'3.1 Input│B&amp;T'!$A$13:$L$990,3,FALSE)),"-")</f>
        <v>VTS</v>
      </c>
      <c r="F42" s="39">
        <v>2016</v>
      </c>
      <c r="G42" s="21">
        <f>IFERROR(VLOOKUP($A42,'3.0 Input│AMP'!$A$12:$Q$959,COLUMN(G42),FALSE),0)+IFERROR(VLOOKUP($A42,'3.1 Input│B&amp;T'!$A$13:$L$990,COLUMN(G42),FALSE),0)</f>
        <v>0</v>
      </c>
      <c r="H42" s="21">
        <f>IFERROR(VLOOKUP($A42,'3.0 Input│AMP'!$A$12:$Q$959,COLUMN(H42),FALSE),0)+IFERROR(VLOOKUP($A42,'3.1 Input│B&amp;T'!$A$13:$L$990,COLUMN(H42),FALSE),0)</f>
        <v>0</v>
      </c>
      <c r="I42" s="21">
        <f>IFERROR(VLOOKUP($A42,'3.0 Input│AMP'!$A$12:$Q$959,COLUMN(I42),FALSE),0)+IFERROR(VLOOKUP($A42,'3.1 Input│B&amp;T'!$A$13:$L$990,COLUMN(I42),FALSE),0)</f>
        <v>0</v>
      </c>
      <c r="J42" s="21">
        <f>IFERROR(VLOOKUP($A42,'3.0 Input│AMP'!$A$12:$Q$959,COLUMN(J42),FALSE),0)+IFERROR(VLOOKUP($A42,'3.1 Input│B&amp;T'!$A$13:$L$990,COLUMN(J42),FALSE),0)</f>
        <v>0</v>
      </c>
      <c r="K42" s="21">
        <f>IFERROR(VLOOKUP($A42,'3.0 Input│AMP'!$A$12:$Q$959,COLUMN(K42),FALSE),0)+IFERROR(VLOOKUP($A42,'3.1 Input│B&amp;T'!$A$13:$L$990,COLUMN(K42),FALSE),0)</f>
        <v>82002.731999999989</v>
      </c>
      <c r="L42" s="46">
        <f>IFERROR(VLOOKUP($A42,'3.0 Input│AMP'!$A$12:$Q$959,L$11,FALSE),0)+IFERROR(VLOOKUP($A42,'3.1 Input│B&amp;T'!$A$13:$O$990,COLUMN(L42),FALSE),0)</f>
        <v>0.28571428571428575</v>
      </c>
      <c r="M42" s="46">
        <f>IFERROR(VLOOKUP($A42,'3.0 Input│AMP'!$A$12:$Q$959,M$11,FALSE),0)+IFERROR(VLOOKUP($A42,'3.1 Input│B&amp;T'!$A$13:$O$990,COLUMN(M42),FALSE),0)</f>
        <v>0.7142857142857143</v>
      </c>
      <c r="N42" s="46">
        <f>IFERROR(VLOOKUP($A42,'3.0 Input│AMP'!$A$12:$Q$959,N$11,FALSE),0)+IFERROR(VLOOKUP($A42,'3.1 Input│B&amp;T'!$A$13:$O$990,COLUMN(N42),FALSE),0)+IFERROR(VLOOKUP($A42,'3.0 Input│AMP'!$A$12:$Q$959,N$11+1,FALSE),0)</f>
        <v>0</v>
      </c>
      <c r="O42" s="46">
        <f>IFERROR(VLOOKUP($A42,'3.0 Input│AMP'!$A$12:$Q$959,O$11,FALSE),0)+IFERROR(VLOOKUP($A42,'3.1 Input│B&amp;T'!$A$13:$O$990,COLUMN(O42),FALSE),0)</f>
        <v>0</v>
      </c>
      <c r="P42" s="12"/>
      <c r="Q42" s="29">
        <f t="shared" si="0"/>
        <v>1</v>
      </c>
      <c r="R42" s="14"/>
    </row>
    <row r="43" spans="1:18" ht="18.75">
      <c r="A43" s="8">
        <f>IF(MAX($A$13:A42)+1&gt;MAX('3.1 Input│B&amp;T'!$A$13:$A$990),"-",MAX($A$13:A42)+1)</f>
        <v>31</v>
      </c>
      <c r="B43" s="8" t="str">
        <f>CONCATENATE(IFERROR(VLOOKUP($A43,'3.0 Input│AMP'!$A$12:$Q$959,2,FALSE),""),IFERROR(VLOOKUP($A43,'3.1 Input│B&amp;T'!$A$13:$L$990,2,FALSE),""))</f>
        <v>Emergency- BA escape sets</v>
      </c>
      <c r="C43" s="20" t="str">
        <f>IFERROR(IFERROR(VLOOKUP($A43,'3.0 Input│AMP'!$A$12:$Q$959,3,FALSE),VLOOKUP($A43,'3.1 Input│B&amp;T'!$A$13:$L$990,3,FALSE)),"-")</f>
        <v>239a</v>
      </c>
      <c r="D43" s="7">
        <v>1</v>
      </c>
      <c r="E43" s="8" t="str">
        <f>IFERROR(IFERROR(VLOOKUP($A43,'3.0 Input│AMP'!$A$12:$Q$959,4,FALSE),VLOOKUP($A43,'3.1 Input│B&amp;T'!$A$13:$L$990,3,FALSE)),"-")</f>
        <v>Victoria</v>
      </c>
      <c r="F43" s="39">
        <v>2016</v>
      </c>
      <c r="G43" s="21">
        <f>IFERROR(VLOOKUP($A43,'3.0 Input│AMP'!$A$12:$Q$959,COLUMN(G43),FALSE),0)+IFERROR(VLOOKUP($A43,'3.1 Input│B&amp;T'!$A$13:$L$990,COLUMN(G43),FALSE),0)</f>
        <v>19083.52</v>
      </c>
      <c r="H43" s="21">
        <f>IFERROR(VLOOKUP($A43,'3.0 Input│AMP'!$A$12:$Q$959,COLUMN(H43),FALSE),0)+IFERROR(VLOOKUP($A43,'3.1 Input│B&amp;T'!$A$13:$L$990,COLUMN(H43),FALSE),0)</f>
        <v>0</v>
      </c>
      <c r="I43" s="21">
        <f>IFERROR(VLOOKUP($A43,'3.0 Input│AMP'!$A$12:$Q$959,COLUMN(I43),FALSE),0)+IFERROR(VLOOKUP($A43,'3.1 Input│B&amp;T'!$A$13:$L$990,COLUMN(I43),FALSE),0)</f>
        <v>0</v>
      </c>
      <c r="J43" s="21">
        <f>IFERROR(VLOOKUP($A43,'3.0 Input│AMP'!$A$12:$Q$959,COLUMN(J43),FALSE),0)+IFERROR(VLOOKUP($A43,'3.1 Input│B&amp;T'!$A$13:$L$990,COLUMN(J43),FALSE),0)</f>
        <v>0</v>
      </c>
      <c r="K43" s="21">
        <f>IFERROR(VLOOKUP($A43,'3.0 Input│AMP'!$A$12:$Q$959,COLUMN(K43),FALSE),0)+IFERROR(VLOOKUP($A43,'3.1 Input│B&amp;T'!$A$13:$L$990,COLUMN(K43),FALSE),0)</f>
        <v>0</v>
      </c>
      <c r="L43" s="46">
        <f>IFERROR(VLOOKUP($A43,'3.0 Input│AMP'!$A$12:$Q$959,L$11,FALSE),0)+IFERROR(VLOOKUP($A43,'3.1 Input│B&amp;T'!$A$13:$O$990,COLUMN(L43),FALSE),0)</f>
        <v>0.21875000000000003</v>
      </c>
      <c r="M43" s="46">
        <f>IFERROR(VLOOKUP($A43,'3.0 Input│AMP'!$A$12:$Q$959,M$11,FALSE),0)+IFERROR(VLOOKUP($A43,'3.1 Input│B&amp;T'!$A$13:$O$990,COLUMN(M43),FALSE),0)</f>
        <v>0</v>
      </c>
      <c r="N43" s="46">
        <f>IFERROR(VLOOKUP($A43,'3.0 Input│AMP'!$A$12:$Q$959,N$11,FALSE),0)+IFERROR(VLOOKUP($A43,'3.1 Input│B&amp;T'!$A$13:$O$990,COLUMN(N43),FALSE),0)+IFERROR(VLOOKUP($A43,'3.0 Input│AMP'!$A$12:$Q$959,N$11+1,FALSE),0)</f>
        <v>0.78125</v>
      </c>
      <c r="O43" s="46">
        <f>IFERROR(VLOOKUP($A43,'3.0 Input│AMP'!$A$12:$Q$959,O$11,FALSE),0)+IFERROR(VLOOKUP($A43,'3.1 Input│B&amp;T'!$A$13:$O$990,COLUMN(O43),FALSE),0)</f>
        <v>0</v>
      </c>
      <c r="P43" s="12"/>
      <c r="Q43" s="29">
        <f t="shared" si="0"/>
        <v>1</v>
      </c>
      <c r="R43" s="14"/>
    </row>
    <row r="44" spans="1:18" ht="18.75">
      <c r="A44" s="8">
        <f>IF(MAX($A$13:A43)+1&gt;MAX('3.1 Input│B&amp;T'!$A$13:$A$990),"-",MAX($A$13:A43)+1)</f>
        <v>32</v>
      </c>
      <c r="B44" s="8" t="str">
        <f>CONCATENATE(IFERROR(VLOOKUP($A44,'3.0 Input│AMP'!$A$12:$Q$959,2,FALSE),""),IFERROR(VLOOKUP($A44,'3.1 Input│B&amp;T'!$A$13:$L$990,2,FALSE),""))</f>
        <v>Emergency- Response Equipment</v>
      </c>
      <c r="C44" s="20" t="str">
        <f>IFERROR(IFERROR(VLOOKUP($A44,'3.0 Input│AMP'!$A$12:$Q$959,3,FALSE),VLOOKUP($A44,'3.1 Input│B&amp;T'!$A$13:$L$990,3,FALSE)),"-")</f>
        <v>239b</v>
      </c>
      <c r="D44" s="7">
        <v>1</v>
      </c>
      <c r="E44" s="8" t="str">
        <f>IFERROR(IFERROR(VLOOKUP($A44,'3.0 Input│AMP'!$A$12:$Q$959,4,FALSE),VLOOKUP($A44,'3.1 Input│B&amp;T'!$A$13:$L$990,3,FALSE)),"-")</f>
        <v>Victoria</v>
      </c>
      <c r="F44" s="39">
        <v>2016</v>
      </c>
      <c r="G44" s="21">
        <f>IFERROR(VLOOKUP($A44,'3.0 Input│AMP'!$A$12:$Q$959,COLUMN(G44),FALSE),0)+IFERROR(VLOOKUP($A44,'3.1 Input│B&amp;T'!$A$13:$L$990,COLUMN(G44),FALSE),0)</f>
        <v>278309.12</v>
      </c>
      <c r="H44" s="21">
        <f>IFERROR(VLOOKUP($A44,'3.0 Input│AMP'!$A$12:$Q$959,COLUMN(H44),FALSE),0)+IFERROR(VLOOKUP($A44,'3.1 Input│B&amp;T'!$A$13:$L$990,COLUMN(H44),FALSE),0)</f>
        <v>278309.12</v>
      </c>
      <c r="I44" s="21">
        <f>IFERROR(VLOOKUP($A44,'3.0 Input│AMP'!$A$12:$Q$959,COLUMN(I44),FALSE),0)+IFERROR(VLOOKUP($A44,'3.1 Input│B&amp;T'!$A$13:$L$990,COLUMN(I44),FALSE),0)</f>
        <v>278309.12</v>
      </c>
      <c r="J44" s="21">
        <f>IFERROR(VLOOKUP($A44,'3.0 Input│AMP'!$A$12:$Q$959,COLUMN(J44),FALSE),0)+IFERROR(VLOOKUP($A44,'3.1 Input│B&amp;T'!$A$13:$L$990,COLUMN(J44),FALSE),0)</f>
        <v>278309.12</v>
      </c>
      <c r="K44" s="21">
        <f>IFERROR(VLOOKUP($A44,'3.0 Input│AMP'!$A$12:$Q$959,COLUMN(K44),FALSE),0)+IFERROR(VLOOKUP($A44,'3.1 Input│B&amp;T'!$A$13:$L$990,COLUMN(K44),FALSE),0)</f>
        <v>278309.12</v>
      </c>
      <c r="L44" s="46">
        <f>IFERROR(VLOOKUP($A44,'3.0 Input│AMP'!$A$12:$Q$959,L$11,FALSE),0)+IFERROR(VLOOKUP($A44,'3.1 Input│B&amp;T'!$A$13:$O$990,COLUMN(L44),FALSE),0)</f>
        <v>0.21875</v>
      </c>
      <c r="M44" s="46">
        <f>IFERROR(VLOOKUP($A44,'3.0 Input│AMP'!$A$12:$Q$959,M$11,FALSE),0)+IFERROR(VLOOKUP($A44,'3.1 Input│B&amp;T'!$A$13:$O$990,COLUMN(M44),FALSE),0)</f>
        <v>2.5798651513827498E-3</v>
      </c>
      <c r="N44" s="46">
        <f>IFERROR(VLOOKUP($A44,'3.0 Input│AMP'!$A$12:$Q$959,N$11,FALSE),0)+IFERROR(VLOOKUP($A44,'3.1 Input│B&amp;T'!$A$13:$O$990,COLUMN(N44),FALSE),0)+IFERROR(VLOOKUP($A44,'3.0 Input│AMP'!$A$12:$Q$959,N$11+1,FALSE),0)</f>
        <v>0.77867013484861725</v>
      </c>
      <c r="O44" s="46">
        <f>IFERROR(VLOOKUP($A44,'3.0 Input│AMP'!$A$12:$Q$959,O$11,FALSE),0)+IFERROR(VLOOKUP($A44,'3.1 Input│B&amp;T'!$A$13:$O$990,COLUMN(O44),FALSE),0)</f>
        <v>0</v>
      </c>
      <c r="P44" s="12"/>
      <c r="Q44" s="29">
        <f t="shared" si="0"/>
        <v>1</v>
      </c>
      <c r="R44" s="14"/>
    </row>
    <row r="45" spans="1:18" ht="18.75">
      <c r="A45" s="8">
        <f>IF(MAX($A$13:A44)+1&gt;MAX('3.1 Input│B&amp;T'!$A$13:$A$990),"-",MAX($A$13:A44)+1)</f>
        <v>33</v>
      </c>
      <c r="B45" s="8" t="str">
        <f>CONCATENATE(IFERROR(VLOOKUP($A45,'3.0 Input│AMP'!$A$12:$Q$959,2,FALSE),""),IFERROR(VLOOKUP($A45,'3.1 Input│B&amp;T'!$A$13:$L$990,2,FALSE),""))</f>
        <v>Emergency- Spark Proof tools</v>
      </c>
      <c r="C45" s="20" t="str">
        <f>IFERROR(IFERROR(VLOOKUP($A45,'3.0 Input│AMP'!$A$12:$Q$959,3,FALSE),VLOOKUP($A45,'3.1 Input│B&amp;T'!$A$13:$L$990,3,FALSE)),"-")</f>
        <v>239c</v>
      </c>
      <c r="D45" s="7">
        <v>1</v>
      </c>
      <c r="E45" s="8" t="str">
        <f>IFERROR(IFERROR(VLOOKUP($A45,'3.0 Input│AMP'!$A$12:$Q$959,4,FALSE),VLOOKUP($A45,'3.1 Input│B&amp;T'!$A$13:$L$990,3,FALSE)),"-")</f>
        <v>Victoria</v>
      </c>
      <c r="F45" s="39">
        <v>2016</v>
      </c>
      <c r="G45" s="21">
        <f>IFERROR(VLOOKUP($A45,'3.0 Input│AMP'!$A$12:$Q$959,COLUMN(G45),FALSE),0)+IFERROR(VLOOKUP($A45,'3.1 Input│B&amp;T'!$A$13:$L$990,COLUMN(G45),FALSE),0)</f>
        <v>1945.5999999999995</v>
      </c>
      <c r="H45" s="21">
        <f>IFERROR(VLOOKUP($A45,'3.0 Input│AMP'!$A$12:$Q$959,COLUMN(H45),FALSE),0)+IFERROR(VLOOKUP($A45,'3.1 Input│B&amp;T'!$A$13:$L$990,COLUMN(H45),FALSE),0)</f>
        <v>1945.5999999999995</v>
      </c>
      <c r="I45" s="21">
        <f>IFERROR(VLOOKUP($A45,'3.0 Input│AMP'!$A$12:$Q$959,COLUMN(I45),FALSE),0)+IFERROR(VLOOKUP($A45,'3.1 Input│B&amp;T'!$A$13:$L$990,COLUMN(I45),FALSE),0)</f>
        <v>1945.5999999999995</v>
      </c>
      <c r="J45" s="21">
        <f>IFERROR(VLOOKUP($A45,'3.0 Input│AMP'!$A$12:$Q$959,COLUMN(J45),FALSE),0)+IFERROR(VLOOKUP($A45,'3.1 Input│B&amp;T'!$A$13:$L$990,COLUMN(J45),FALSE),0)</f>
        <v>1945.5999999999995</v>
      </c>
      <c r="K45" s="21">
        <f>IFERROR(VLOOKUP($A45,'3.0 Input│AMP'!$A$12:$Q$959,COLUMN(K45),FALSE),0)+IFERROR(VLOOKUP($A45,'3.1 Input│B&amp;T'!$A$13:$L$990,COLUMN(K45),FALSE),0)</f>
        <v>1945.5999999999995</v>
      </c>
      <c r="L45" s="46">
        <f>IFERROR(VLOOKUP($A45,'3.0 Input│AMP'!$A$12:$Q$959,L$11,FALSE),0)+IFERROR(VLOOKUP($A45,'3.1 Input│B&amp;T'!$A$13:$O$990,COLUMN(L45),FALSE),0)</f>
        <v>0.58881578947368418</v>
      </c>
      <c r="M45" s="46">
        <f>IFERROR(VLOOKUP($A45,'3.0 Input│AMP'!$A$12:$Q$959,M$11,FALSE),0)+IFERROR(VLOOKUP($A45,'3.1 Input│B&amp;T'!$A$13:$O$990,COLUMN(M45),FALSE),0)</f>
        <v>0</v>
      </c>
      <c r="N45" s="46">
        <f>IFERROR(VLOOKUP($A45,'3.0 Input│AMP'!$A$12:$Q$959,N$11,FALSE),0)+IFERROR(VLOOKUP($A45,'3.1 Input│B&amp;T'!$A$13:$O$990,COLUMN(N45),FALSE),0)+IFERROR(VLOOKUP($A45,'3.0 Input│AMP'!$A$12:$Q$959,N$11+1,FALSE),0)</f>
        <v>0.41118421052631576</v>
      </c>
      <c r="O45" s="46">
        <f>IFERROR(VLOOKUP($A45,'3.0 Input│AMP'!$A$12:$Q$959,O$11,FALSE),0)+IFERROR(VLOOKUP($A45,'3.1 Input│B&amp;T'!$A$13:$O$990,COLUMN(O45),FALSE),0)</f>
        <v>0</v>
      </c>
      <c r="P45" s="12"/>
      <c r="Q45" s="29">
        <f t="shared" si="0"/>
        <v>1</v>
      </c>
      <c r="R45" s="14"/>
    </row>
    <row r="46" spans="1:18" ht="18.75">
      <c r="A46" s="8">
        <f>IF(MAX($A$13:A45)+1&gt;MAX('3.1 Input│B&amp;T'!$A$13:$A$990),"-",MAX($A$13:A45)+1)</f>
        <v>34</v>
      </c>
      <c r="B46" s="8" t="str">
        <f>CONCATENATE(IFERROR(VLOOKUP($A46,'3.0 Input│AMP'!$A$12:$Q$959,2,FALSE),""),IFERROR(VLOOKUP($A46,'3.1 Input│B&amp;T'!$A$13:$L$990,2,FALSE),""))</f>
        <v>Emergency - fully equipped caravan</v>
      </c>
      <c r="C46" s="20" t="str">
        <f>IFERROR(IFERROR(VLOOKUP($A46,'3.0 Input│AMP'!$A$12:$Q$959,3,FALSE),VLOOKUP($A46,'3.1 Input│B&amp;T'!$A$13:$L$990,3,FALSE)),"-")</f>
        <v>239d</v>
      </c>
      <c r="D46" s="7">
        <v>1</v>
      </c>
      <c r="E46" s="8" t="str">
        <f>IFERROR(IFERROR(VLOOKUP($A46,'3.0 Input│AMP'!$A$12:$Q$959,4,FALSE),VLOOKUP($A46,'3.1 Input│B&amp;T'!$A$13:$L$990,3,FALSE)),"-")</f>
        <v>Victoria</v>
      </c>
      <c r="F46" s="39">
        <v>2016</v>
      </c>
      <c r="G46" s="21">
        <f>IFERROR(VLOOKUP($A46,'3.0 Input│AMP'!$A$12:$Q$959,COLUMN(G46),FALSE),0)+IFERROR(VLOOKUP($A46,'3.1 Input│B&amp;T'!$A$13:$L$990,COLUMN(G46),FALSE),0)</f>
        <v>0</v>
      </c>
      <c r="H46" s="21">
        <f>IFERROR(VLOOKUP($A46,'3.0 Input│AMP'!$A$12:$Q$959,COLUMN(H46),FALSE),0)+IFERROR(VLOOKUP($A46,'3.1 Input│B&amp;T'!$A$13:$L$990,COLUMN(H46),FALSE),0)</f>
        <v>0</v>
      </c>
      <c r="I46" s="21">
        <f>IFERROR(VLOOKUP($A46,'3.0 Input│AMP'!$A$12:$Q$959,COLUMN(I46),FALSE),0)+IFERROR(VLOOKUP($A46,'3.1 Input│B&amp;T'!$A$13:$L$990,COLUMN(I46),FALSE),0)</f>
        <v>107878.39999999999</v>
      </c>
      <c r="J46" s="21">
        <f>IFERROR(VLOOKUP($A46,'3.0 Input│AMP'!$A$12:$Q$959,COLUMN(J46),FALSE),0)+IFERROR(VLOOKUP($A46,'3.1 Input│B&amp;T'!$A$13:$L$990,COLUMN(J46),FALSE),0)</f>
        <v>0</v>
      </c>
      <c r="K46" s="21">
        <f>IFERROR(VLOOKUP($A46,'3.0 Input│AMP'!$A$12:$Q$959,COLUMN(K46),FALSE),0)+IFERROR(VLOOKUP($A46,'3.1 Input│B&amp;T'!$A$13:$L$990,COLUMN(K46),FALSE),0)</f>
        <v>0</v>
      </c>
      <c r="L46" s="46">
        <f>IFERROR(VLOOKUP($A46,'3.0 Input│AMP'!$A$12:$Q$959,L$11,FALSE),0)+IFERROR(VLOOKUP($A46,'3.1 Input│B&amp;T'!$A$13:$O$990,COLUMN(L46),FALSE),0)</f>
        <v>0.21875000000000003</v>
      </c>
      <c r="M46" s="46">
        <f>IFERROR(VLOOKUP($A46,'3.0 Input│AMP'!$A$12:$Q$959,M$11,FALSE),0)+IFERROR(VLOOKUP($A46,'3.1 Input│B&amp;T'!$A$13:$O$990,COLUMN(M46),FALSE),0)</f>
        <v>4.5421511627906981E-2</v>
      </c>
      <c r="N46" s="46">
        <f>IFERROR(VLOOKUP($A46,'3.0 Input│AMP'!$A$12:$Q$959,N$11,FALSE),0)+IFERROR(VLOOKUP($A46,'3.1 Input│B&amp;T'!$A$13:$O$990,COLUMN(N46),FALSE),0)+IFERROR(VLOOKUP($A46,'3.0 Input│AMP'!$A$12:$Q$959,N$11+1,FALSE),0)</f>
        <v>0.73582848837209303</v>
      </c>
      <c r="O46" s="46">
        <f>IFERROR(VLOOKUP($A46,'3.0 Input│AMP'!$A$12:$Q$959,O$11,FALSE),0)+IFERROR(VLOOKUP($A46,'3.1 Input│B&amp;T'!$A$13:$O$990,COLUMN(O46),FALSE),0)</f>
        <v>0</v>
      </c>
      <c r="P46" s="12"/>
      <c r="Q46" s="29">
        <f t="shared" si="0"/>
        <v>1</v>
      </c>
      <c r="R46" s="14"/>
    </row>
    <row r="47" spans="1:18" ht="18.75">
      <c r="A47" s="8">
        <f>IF(MAX($A$13:A46)+1&gt;MAX('3.1 Input│B&amp;T'!$A$13:$A$990),"-",MAX($A$13:A46)+1)</f>
        <v>35</v>
      </c>
      <c r="B47" s="8" t="str">
        <f>CONCATENATE(IFERROR(VLOOKUP($A47,'3.0 Input│AMP'!$A$12:$Q$959,2,FALSE),""),IFERROR(VLOOKUP($A47,'3.1 Input│B&amp;T'!$A$13:$L$990,2,FALSE),""))</f>
        <v>Emergency diesel fuel storage</v>
      </c>
      <c r="C47" s="20" t="str">
        <f>IFERROR(IFERROR(VLOOKUP($A47,'3.0 Input│AMP'!$A$12:$Q$959,3,FALSE),VLOOKUP($A47,'3.1 Input│B&amp;T'!$A$13:$L$990,3,FALSE)),"-")</f>
        <v>239e</v>
      </c>
      <c r="D47" s="7">
        <v>1</v>
      </c>
      <c r="E47" s="8" t="str">
        <f>IFERROR(IFERROR(VLOOKUP($A47,'3.0 Input│AMP'!$A$12:$Q$959,4,FALSE),VLOOKUP($A47,'3.1 Input│B&amp;T'!$A$13:$L$990,3,FALSE)),"-")</f>
        <v>Victoria</v>
      </c>
      <c r="F47" s="39">
        <v>2016</v>
      </c>
      <c r="G47" s="21">
        <f>IFERROR(VLOOKUP($A47,'3.0 Input│AMP'!$A$12:$Q$959,COLUMN(G47),FALSE),0)+IFERROR(VLOOKUP($A47,'3.1 Input│B&amp;T'!$A$13:$L$990,COLUMN(G47),FALSE),0)</f>
        <v>0</v>
      </c>
      <c r="H47" s="21">
        <f>IFERROR(VLOOKUP($A47,'3.0 Input│AMP'!$A$12:$Q$959,COLUMN(H47),FALSE),0)+IFERROR(VLOOKUP($A47,'3.1 Input│B&amp;T'!$A$13:$L$990,COLUMN(H47),FALSE),0)</f>
        <v>0</v>
      </c>
      <c r="I47" s="21">
        <f>IFERROR(VLOOKUP($A47,'3.0 Input│AMP'!$A$12:$Q$959,COLUMN(I47),FALSE),0)+IFERROR(VLOOKUP($A47,'3.1 Input│B&amp;T'!$A$13:$L$990,COLUMN(I47),FALSE),0)</f>
        <v>0</v>
      </c>
      <c r="J47" s="21">
        <f>IFERROR(VLOOKUP($A47,'3.0 Input│AMP'!$A$12:$Q$959,COLUMN(J47),FALSE),0)+IFERROR(VLOOKUP($A47,'3.1 Input│B&amp;T'!$A$13:$L$990,COLUMN(J47),FALSE),0)</f>
        <v>123107.84</v>
      </c>
      <c r="K47" s="21">
        <f>IFERROR(VLOOKUP($A47,'3.0 Input│AMP'!$A$12:$Q$959,COLUMN(K47),FALSE),0)+IFERROR(VLOOKUP($A47,'3.1 Input│B&amp;T'!$A$13:$L$990,COLUMN(K47),FALSE),0)</f>
        <v>0</v>
      </c>
      <c r="L47" s="46">
        <f>IFERROR(VLOOKUP($A47,'3.0 Input│AMP'!$A$12:$Q$959,L$11,FALSE),0)+IFERROR(VLOOKUP($A47,'3.1 Input│B&amp;T'!$A$13:$O$990,COLUMN(L47),FALSE),0)</f>
        <v>0.21875000000000003</v>
      </c>
      <c r="M47" s="46">
        <f>IFERROR(VLOOKUP($A47,'3.0 Input│AMP'!$A$12:$Q$959,M$11,FALSE),0)+IFERROR(VLOOKUP($A47,'3.1 Input│B&amp;T'!$A$13:$O$990,COLUMN(M47),FALSE),0)</f>
        <v>0.37000080579758365</v>
      </c>
      <c r="N47" s="46">
        <f>IFERROR(VLOOKUP($A47,'3.0 Input│AMP'!$A$12:$Q$959,N$11,FALSE),0)+IFERROR(VLOOKUP($A47,'3.1 Input│B&amp;T'!$A$13:$O$990,COLUMN(N47),FALSE),0)+IFERROR(VLOOKUP($A47,'3.0 Input│AMP'!$A$12:$Q$959,N$11+1,FALSE),0)</f>
        <v>0.41124919420241635</v>
      </c>
      <c r="O47" s="46">
        <f>IFERROR(VLOOKUP($A47,'3.0 Input│AMP'!$A$12:$Q$959,O$11,FALSE),0)+IFERROR(VLOOKUP($A47,'3.1 Input│B&amp;T'!$A$13:$O$990,COLUMN(O47),FALSE),0)</f>
        <v>0</v>
      </c>
      <c r="P47" s="12"/>
      <c r="Q47" s="29">
        <f t="shared" si="0"/>
        <v>1</v>
      </c>
      <c r="R47" s="14"/>
    </row>
    <row r="48" spans="1:18" ht="18.75">
      <c r="A48" s="8">
        <f>IF(MAX($A$13:A47)+1&gt;MAX('3.1 Input│B&amp;T'!$A$13:$A$990),"-",MAX($A$13:A47)+1)</f>
        <v>36</v>
      </c>
      <c r="B48" s="8" t="str">
        <f>CONCATENATE(IFERROR(VLOOKUP($A48,'3.0 Input│AMP'!$A$12:$Q$959,2,FALSE),""),IFERROR(VLOOKUP($A48,'3.1 Input│B&amp;T'!$A$13:$L$990,2,FALSE),""))</f>
        <v>Vent stack for CL600 &amp; 900 pipeline</v>
      </c>
      <c r="C48" s="20">
        <f>IFERROR(IFERROR(VLOOKUP($A48,'3.0 Input│AMP'!$A$12:$Q$959,3,FALSE),VLOOKUP($A48,'3.1 Input│B&amp;T'!$A$13:$L$990,3,FALSE)),"-")</f>
        <v>240</v>
      </c>
      <c r="D48" s="7">
        <v>1</v>
      </c>
      <c r="E48" s="8" t="str">
        <f>IFERROR(IFERROR(VLOOKUP($A48,'3.0 Input│AMP'!$A$12:$Q$959,4,FALSE),VLOOKUP($A48,'3.1 Input│B&amp;T'!$A$13:$L$990,3,FALSE)),"-")</f>
        <v>VTS</v>
      </c>
      <c r="F48" s="39">
        <v>2016</v>
      </c>
      <c r="G48" s="21">
        <f>IFERROR(VLOOKUP($A48,'3.0 Input│AMP'!$A$12:$Q$959,COLUMN(G48),FALSE),0)+IFERROR(VLOOKUP($A48,'3.1 Input│B&amp;T'!$A$13:$L$990,COLUMN(G48),FALSE),0)</f>
        <v>210339.83999999997</v>
      </c>
      <c r="H48" s="21">
        <f>IFERROR(VLOOKUP($A48,'3.0 Input│AMP'!$A$12:$Q$959,COLUMN(H48),FALSE),0)+IFERROR(VLOOKUP($A48,'3.1 Input│B&amp;T'!$A$13:$L$990,COLUMN(H48),FALSE),0)</f>
        <v>0</v>
      </c>
      <c r="I48" s="21">
        <f>IFERROR(VLOOKUP($A48,'3.0 Input│AMP'!$A$12:$Q$959,COLUMN(I48),FALSE),0)+IFERROR(VLOOKUP($A48,'3.1 Input│B&amp;T'!$A$13:$L$990,COLUMN(I48),FALSE),0)</f>
        <v>0</v>
      </c>
      <c r="J48" s="21">
        <f>IFERROR(VLOOKUP($A48,'3.0 Input│AMP'!$A$12:$Q$959,COLUMN(J48),FALSE),0)+IFERROR(VLOOKUP($A48,'3.1 Input│B&amp;T'!$A$13:$L$990,COLUMN(J48),FALSE),0)</f>
        <v>0</v>
      </c>
      <c r="K48" s="21">
        <f>IFERROR(VLOOKUP($A48,'3.0 Input│AMP'!$A$12:$Q$959,COLUMN(K48),FALSE),0)+IFERROR(VLOOKUP($A48,'3.1 Input│B&amp;T'!$A$13:$L$990,COLUMN(K48),FALSE),0)</f>
        <v>0</v>
      </c>
      <c r="L48" s="46">
        <f>IFERROR(VLOOKUP($A48,'3.0 Input│AMP'!$A$12:$Q$959,L$11,FALSE),0)+IFERROR(VLOOKUP($A48,'3.1 Input│B&amp;T'!$A$13:$O$990,COLUMN(L48),FALSE),0)</f>
        <v>0.21875000000000003</v>
      </c>
      <c r="M48" s="46">
        <f>IFERROR(VLOOKUP($A48,'3.0 Input│AMP'!$A$12:$Q$959,M$11,FALSE),0)+IFERROR(VLOOKUP($A48,'3.1 Input│B&amp;T'!$A$13:$O$990,COLUMN(M48),FALSE),0)</f>
        <v>0</v>
      </c>
      <c r="N48" s="46">
        <f>IFERROR(VLOOKUP($A48,'3.0 Input│AMP'!$A$12:$Q$959,N$11,FALSE),0)+IFERROR(VLOOKUP($A48,'3.1 Input│B&amp;T'!$A$13:$O$990,COLUMN(N48),FALSE),0)+IFERROR(VLOOKUP($A48,'3.0 Input│AMP'!$A$12:$Q$959,N$11+1,FALSE),0)</f>
        <v>0.78125</v>
      </c>
      <c r="O48" s="46">
        <f>IFERROR(VLOOKUP($A48,'3.0 Input│AMP'!$A$12:$Q$959,O$11,FALSE),0)+IFERROR(VLOOKUP($A48,'3.1 Input│B&amp;T'!$A$13:$O$990,COLUMN(O48),FALSE),0)</f>
        <v>0</v>
      </c>
      <c r="P48" s="12"/>
      <c r="Q48" s="29">
        <f t="shared" si="0"/>
        <v>1</v>
      </c>
      <c r="R48" s="14"/>
    </row>
    <row r="49" spans="1:18" ht="18.75">
      <c r="A49" s="8">
        <f>IF(MAX($A$13:A48)+1&gt;MAX('3.1 Input│B&amp;T'!$A$13:$A$990),"-",MAX($A$13:A48)+1)</f>
        <v>37</v>
      </c>
      <c r="B49" s="8" t="str">
        <f>CONCATENATE(IFERROR(VLOOKUP($A49,'3.0 Input│AMP'!$A$12:$Q$959,2,FALSE),""),IFERROR(VLOOKUP($A49,'3.1 Input│B&amp;T'!$A$13:$L$990,2,FALSE),""))</f>
        <v>Remote CP/critical drainage bond monitoring</v>
      </c>
      <c r="C49" s="20">
        <f>IFERROR(IFERROR(VLOOKUP($A49,'3.0 Input│AMP'!$A$12:$Q$959,3,FALSE),VLOOKUP($A49,'3.1 Input│B&amp;T'!$A$13:$L$990,3,FALSE)),"-")</f>
        <v>241</v>
      </c>
      <c r="D49" s="7">
        <v>1</v>
      </c>
      <c r="E49" s="8" t="str">
        <f>IFERROR(IFERROR(VLOOKUP($A49,'3.0 Input│AMP'!$A$12:$Q$959,4,FALSE),VLOOKUP($A49,'3.1 Input│B&amp;T'!$A$13:$L$990,3,FALSE)),"-")</f>
        <v>VTS</v>
      </c>
      <c r="F49" s="39">
        <v>2016</v>
      </c>
      <c r="G49" s="21">
        <f>IFERROR(VLOOKUP($A49,'3.0 Input│AMP'!$A$12:$Q$959,COLUMN(G49),FALSE),0)+IFERROR(VLOOKUP($A49,'3.1 Input│B&amp;T'!$A$13:$L$990,COLUMN(G49),FALSE),0)</f>
        <v>573053.77777777775</v>
      </c>
      <c r="H49" s="21">
        <f>IFERROR(VLOOKUP($A49,'3.0 Input│AMP'!$A$12:$Q$959,COLUMN(H49),FALSE),0)+IFERROR(VLOOKUP($A49,'3.1 Input│B&amp;T'!$A$13:$L$990,COLUMN(H49),FALSE),0)</f>
        <v>60456.555555555569</v>
      </c>
      <c r="I49" s="21">
        <f>IFERROR(VLOOKUP($A49,'3.0 Input│AMP'!$A$12:$Q$959,COLUMN(I49),FALSE),0)+IFERROR(VLOOKUP($A49,'3.1 Input│B&amp;T'!$A$13:$L$990,COLUMN(I49),FALSE),0)</f>
        <v>60456.555555555569</v>
      </c>
      <c r="J49" s="21">
        <f>IFERROR(VLOOKUP($A49,'3.0 Input│AMP'!$A$12:$Q$959,COLUMN(J49),FALSE),0)+IFERROR(VLOOKUP($A49,'3.1 Input│B&amp;T'!$A$13:$L$990,COLUMN(J49),FALSE),0)</f>
        <v>60456.555555555569</v>
      </c>
      <c r="K49" s="21">
        <f>IFERROR(VLOOKUP($A49,'3.0 Input│AMP'!$A$12:$Q$959,COLUMN(K49),FALSE),0)+IFERROR(VLOOKUP($A49,'3.1 Input│B&amp;T'!$A$13:$L$990,COLUMN(K49),FALSE),0)</f>
        <v>60456.555555555569</v>
      </c>
      <c r="L49" s="46">
        <f>IFERROR(VLOOKUP($A49,'3.0 Input│AMP'!$A$12:$Q$959,L$11,FALSE),0)+IFERROR(VLOOKUP($A49,'3.1 Input│B&amp;T'!$A$13:$O$990,COLUMN(L49),FALSE),0)</f>
        <v>0.3341044080109955</v>
      </c>
      <c r="M49" s="46">
        <f>IFERROR(VLOOKUP($A49,'3.0 Input│AMP'!$A$12:$Q$959,M$11,FALSE),0)+IFERROR(VLOOKUP($A49,'3.1 Input│B&amp;T'!$A$13:$O$990,COLUMN(M49),FALSE),0)</f>
        <v>0</v>
      </c>
      <c r="N49" s="46">
        <f>IFERROR(VLOOKUP($A49,'3.0 Input│AMP'!$A$12:$Q$959,N$11,FALSE),0)+IFERROR(VLOOKUP($A49,'3.1 Input│B&amp;T'!$A$13:$O$990,COLUMN(N49),FALSE),0)+IFERROR(VLOOKUP($A49,'3.0 Input│AMP'!$A$12:$Q$959,N$11+1,FALSE),0)</f>
        <v>0.64426664048694282</v>
      </c>
      <c r="O49" s="46">
        <f>IFERROR(VLOOKUP($A49,'3.0 Input│AMP'!$A$12:$Q$959,O$11,FALSE),0)+IFERROR(VLOOKUP($A49,'3.1 Input│B&amp;T'!$A$13:$O$990,COLUMN(O49),FALSE),0)</f>
        <v>2.1628951502061653E-2</v>
      </c>
      <c r="P49" s="12"/>
      <c r="Q49" s="29">
        <f t="shared" si="0"/>
        <v>1</v>
      </c>
      <c r="R49" s="14"/>
    </row>
    <row r="50" spans="1:18" ht="18.75">
      <c r="A50" s="8">
        <f>IF(MAX($A$13:A49)+1&gt;MAX('3.1 Input│B&amp;T'!$A$13:$A$990),"-",MAX($A$13:A49)+1)</f>
        <v>38</v>
      </c>
      <c r="B50" s="8" t="str">
        <f>CONCATENATE(IFERROR(VLOOKUP($A50,'3.0 Input│AMP'!$A$12:$Q$959,2,FALSE),""),IFERROR(VLOOKUP($A50,'3.1 Input│B&amp;T'!$A$13:$L$990,2,FALSE),""))</f>
        <v>BCG Un-regulated Bypass Upgrade</v>
      </c>
      <c r="C50" s="20">
        <f>IFERROR(IFERROR(VLOOKUP($A50,'3.0 Input│AMP'!$A$12:$Q$959,3,FALSE),VLOOKUP($A50,'3.1 Input│B&amp;T'!$A$13:$L$990,3,FALSE)),"-")</f>
        <v>242</v>
      </c>
      <c r="D50" s="7">
        <v>1</v>
      </c>
      <c r="E50" s="8" t="str">
        <f>IFERROR(IFERROR(VLOOKUP($A50,'3.0 Input│AMP'!$A$12:$Q$959,4,FALSE),VLOOKUP($A50,'3.1 Input│B&amp;T'!$A$13:$L$990,3,FALSE)),"-")</f>
        <v>VTS</v>
      </c>
      <c r="F50" s="39">
        <v>2016</v>
      </c>
      <c r="G50" s="21">
        <f>IFERROR(VLOOKUP($A50,'3.0 Input│AMP'!$A$12:$Q$959,COLUMN(G50),FALSE),0)+IFERROR(VLOOKUP($A50,'3.1 Input│B&amp;T'!$A$13:$L$990,COLUMN(G50),FALSE),0)</f>
        <v>0</v>
      </c>
      <c r="H50" s="21">
        <f>IFERROR(VLOOKUP($A50,'3.0 Input│AMP'!$A$12:$Q$959,COLUMN(H50),FALSE),0)+IFERROR(VLOOKUP($A50,'3.1 Input│B&amp;T'!$A$13:$L$990,COLUMN(H50),FALSE),0)</f>
        <v>0</v>
      </c>
      <c r="I50" s="21">
        <f>IFERROR(VLOOKUP($A50,'3.0 Input│AMP'!$A$12:$Q$959,COLUMN(I50),FALSE),0)+IFERROR(VLOOKUP($A50,'3.1 Input│B&amp;T'!$A$13:$L$990,COLUMN(I50),FALSE),0)</f>
        <v>342346.23999999999</v>
      </c>
      <c r="J50" s="21">
        <f>IFERROR(VLOOKUP($A50,'3.0 Input│AMP'!$A$12:$Q$959,COLUMN(J50),FALSE),0)+IFERROR(VLOOKUP($A50,'3.1 Input│B&amp;T'!$A$13:$L$990,COLUMN(J50),FALSE),0)</f>
        <v>0</v>
      </c>
      <c r="K50" s="21">
        <f>IFERROR(VLOOKUP($A50,'3.0 Input│AMP'!$A$12:$Q$959,COLUMN(K50),FALSE),0)+IFERROR(VLOOKUP($A50,'3.1 Input│B&amp;T'!$A$13:$L$990,COLUMN(K50),FALSE),0)</f>
        <v>0</v>
      </c>
      <c r="L50" s="46">
        <f>IFERROR(VLOOKUP($A50,'3.0 Input│AMP'!$A$12:$Q$959,L$11,FALSE),0)+IFERROR(VLOOKUP($A50,'3.1 Input│B&amp;T'!$A$13:$O$990,COLUMN(L50),FALSE),0)</f>
        <v>0.23418466637752472</v>
      </c>
      <c r="M50" s="46">
        <f>IFERROR(VLOOKUP($A50,'3.0 Input│AMP'!$A$12:$Q$959,M$11,FALSE),0)+IFERROR(VLOOKUP($A50,'3.1 Input│B&amp;T'!$A$13:$O$990,COLUMN(M50),FALSE),0)</f>
        <v>0.66988321530857187</v>
      </c>
      <c r="N50" s="46">
        <f>IFERROR(VLOOKUP($A50,'3.0 Input│AMP'!$A$12:$Q$959,N$11,FALSE),0)+IFERROR(VLOOKUP($A50,'3.1 Input│B&amp;T'!$A$13:$O$990,COLUMN(N50),FALSE),0)+IFERROR(VLOOKUP($A50,'3.0 Input│AMP'!$A$12:$Q$959,N$11+1,FALSE),0)</f>
        <v>9.5932118313903497E-2</v>
      </c>
      <c r="O50" s="46">
        <f>IFERROR(VLOOKUP($A50,'3.0 Input│AMP'!$A$12:$Q$959,O$11,FALSE),0)+IFERROR(VLOOKUP($A50,'3.1 Input│B&amp;T'!$A$13:$O$990,COLUMN(O50),FALSE),0)</f>
        <v>0</v>
      </c>
      <c r="P50" s="12"/>
      <c r="Q50" s="29">
        <f t="shared" si="0"/>
        <v>1</v>
      </c>
      <c r="R50" s="14"/>
    </row>
    <row r="51" spans="1:18" ht="18.75">
      <c r="A51" s="8">
        <f>IF(MAX($A$13:A50)+1&gt;MAX('3.1 Input│B&amp;T'!$A$13:$A$990),"-",MAX($A$13:A50)+1)</f>
        <v>39</v>
      </c>
      <c r="B51" s="8" t="str">
        <f>CONCATENATE(IFERROR(VLOOKUP($A51,'3.0 Input│AMP'!$A$12:$Q$959,2,FALSE),""),IFERROR(VLOOKUP($A51,'3.1 Input│B&amp;T'!$A$13:$L$990,2,FALSE),""))</f>
        <v>Security - Physical</v>
      </c>
      <c r="C51" s="20">
        <f>IFERROR(IFERROR(VLOOKUP($A51,'3.0 Input│AMP'!$A$12:$Q$959,3,FALSE),VLOOKUP($A51,'3.1 Input│B&amp;T'!$A$13:$L$990,3,FALSE)),"-")</f>
        <v>243</v>
      </c>
      <c r="D51" s="7">
        <v>1</v>
      </c>
      <c r="E51" s="8" t="str">
        <f>IFERROR(IFERROR(VLOOKUP($A51,'3.0 Input│AMP'!$A$12:$Q$959,4,FALSE),VLOOKUP($A51,'3.1 Input│B&amp;T'!$A$13:$L$990,3,FALSE)),"-")</f>
        <v>Victoria</v>
      </c>
      <c r="F51" s="39">
        <v>2016</v>
      </c>
      <c r="G51" s="21">
        <f>IFERROR(VLOOKUP($A51,'3.0 Input│AMP'!$A$12:$Q$959,COLUMN(G51),FALSE),0)+IFERROR(VLOOKUP($A51,'3.1 Input│B&amp;T'!$A$13:$L$990,COLUMN(G51),FALSE),0)</f>
        <v>365236.3839999999</v>
      </c>
      <c r="H51" s="21">
        <f>IFERROR(VLOOKUP($A51,'3.0 Input│AMP'!$A$12:$Q$959,COLUMN(H51),FALSE),0)+IFERROR(VLOOKUP($A51,'3.1 Input│B&amp;T'!$A$13:$L$990,COLUMN(H51),FALSE),0)</f>
        <v>365236.3839999999</v>
      </c>
      <c r="I51" s="21">
        <f>IFERROR(VLOOKUP($A51,'3.0 Input│AMP'!$A$12:$Q$959,COLUMN(I51),FALSE),0)+IFERROR(VLOOKUP($A51,'3.1 Input│B&amp;T'!$A$13:$L$990,COLUMN(I51),FALSE),0)</f>
        <v>365236.3839999999</v>
      </c>
      <c r="J51" s="21">
        <f>IFERROR(VLOOKUP($A51,'3.0 Input│AMP'!$A$12:$Q$959,COLUMN(J51),FALSE),0)+IFERROR(VLOOKUP($A51,'3.1 Input│B&amp;T'!$A$13:$L$990,COLUMN(J51),FALSE),0)</f>
        <v>365236.3839999999</v>
      </c>
      <c r="K51" s="21">
        <f>IFERROR(VLOOKUP($A51,'3.0 Input│AMP'!$A$12:$Q$959,COLUMN(K51),FALSE),0)+IFERROR(VLOOKUP($A51,'3.1 Input│B&amp;T'!$A$13:$L$990,COLUMN(K51),FALSE),0)</f>
        <v>365236.3839999999</v>
      </c>
      <c r="L51" s="46">
        <f>IFERROR(VLOOKUP($A51,'3.0 Input│AMP'!$A$12:$Q$959,L$11,FALSE),0)+IFERROR(VLOOKUP($A51,'3.1 Input│B&amp;T'!$A$13:$O$990,COLUMN(L51),FALSE),0)</f>
        <v>0.37331982785154283</v>
      </c>
      <c r="M51" s="46">
        <f>IFERROR(VLOOKUP($A51,'3.0 Input│AMP'!$A$12:$Q$959,M$11,FALSE),0)+IFERROR(VLOOKUP($A51,'3.1 Input│B&amp;T'!$A$13:$O$990,COLUMN(M51),FALSE),0)</f>
        <v>0.62668017214845717</v>
      </c>
      <c r="N51" s="46">
        <f>IFERROR(VLOOKUP($A51,'3.0 Input│AMP'!$A$12:$Q$959,N$11,FALSE),0)+IFERROR(VLOOKUP($A51,'3.1 Input│B&amp;T'!$A$13:$O$990,COLUMN(N51),FALSE),0)+IFERROR(VLOOKUP($A51,'3.0 Input│AMP'!$A$12:$Q$959,N$11+1,FALSE),0)</f>
        <v>0</v>
      </c>
      <c r="O51" s="46">
        <f>IFERROR(VLOOKUP($A51,'3.0 Input│AMP'!$A$12:$Q$959,O$11,FALSE),0)+IFERROR(VLOOKUP($A51,'3.1 Input│B&amp;T'!$A$13:$O$990,COLUMN(O51),FALSE),0)</f>
        <v>0</v>
      </c>
      <c r="P51" s="12"/>
      <c r="Q51" s="29">
        <f t="shared" si="0"/>
        <v>1</v>
      </c>
      <c r="R51" s="14"/>
    </row>
    <row r="52" spans="1:18" ht="18.75">
      <c r="A52" s="8">
        <f>IF(MAX($A$13:A51)+1&gt;MAX('3.1 Input│B&amp;T'!$A$13:$A$990),"-",MAX($A$13:A51)+1)</f>
        <v>40</v>
      </c>
      <c r="B52" s="8" t="str">
        <f>CONCATENATE(IFERROR(VLOOKUP($A52,'3.0 Input│AMP'!$A$12:$Q$959,2,FALSE),""),IFERROR(VLOOKUP($A52,'3.1 Input│B&amp;T'!$A$13:$L$990,2,FALSE),""))</f>
        <v>CP - Cathodic Protection Replacement</v>
      </c>
      <c r="C52" s="20">
        <f>IFERROR(IFERROR(VLOOKUP($A52,'3.0 Input│AMP'!$A$12:$Q$959,3,FALSE),VLOOKUP($A52,'3.1 Input│B&amp;T'!$A$13:$L$990,3,FALSE)),"-")</f>
        <v>244</v>
      </c>
      <c r="D52" s="7">
        <v>1</v>
      </c>
      <c r="E52" s="8" t="str">
        <f>IFERROR(IFERROR(VLOOKUP($A52,'3.0 Input│AMP'!$A$12:$Q$959,4,FALSE),VLOOKUP($A52,'3.1 Input│B&amp;T'!$A$13:$L$990,3,FALSE)),"-")</f>
        <v>VTS</v>
      </c>
      <c r="F52" s="39">
        <v>2016</v>
      </c>
      <c r="G52" s="21">
        <f>IFERROR(VLOOKUP($A52,'3.0 Input│AMP'!$A$12:$Q$959,COLUMN(G52),FALSE),0)+IFERROR(VLOOKUP($A52,'3.1 Input│B&amp;T'!$A$13:$L$990,COLUMN(G52),FALSE),0)</f>
        <v>232464.38400000005</v>
      </c>
      <c r="H52" s="21">
        <f>IFERROR(VLOOKUP($A52,'3.0 Input│AMP'!$A$12:$Q$959,COLUMN(H52),FALSE),0)+IFERROR(VLOOKUP($A52,'3.1 Input│B&amp;T'!$A$13:$L$990,COLUMN(H52),FALSE),0)</f>
        <v>232464.38400000005</v>
      </c>
      <c r="I52" s="21">
        <f>IFERROR(VLOOKUP($A52,'3.0 Input│AMP'!$A$12:$Q$959,COLUMN(I52),FALSE),0)+IFERROR(VLOOKUP($A52,'3.1 Input│B&amp;T'!$A$13:$L$990,COLUMN(I52),FALSE),0)</f>
        <v>232464.38400000005</v>
      </c>
      <c r="J52" s="21">
        <f>IFERROR(VLOOKUP($A52,'3.0 Input│AMP'!$A$12:$Q$959,COLUMN(J52),FALSE),0)+IFERROR(VLOOKUP($A52,'3.1 Input│B&amp;T'!$A$13:$L$990,COLUMN(J52),FALSE),0)</f>
        <v>232464.38400000005</v>
      </c>
      <c r="K52" s="21">
        <f>IFERROR(VLOOKUP($A52,'3.0 Input│AMP'!$A$12:$Q$959,COLUMN(K52),FALSE),0)+IFERROR(VLOOKUP($A52,'3.1 Input│B&amp;T'!$A$13:$L$990,COLUMN(K52),FALSE),0)</f>
        <v>232464.38400000005</v>
      </c>
      <c r="L52" s="46">
        <f>IFERROR(VLOOKUP($A52,'3.0 Input│AMP'!$A$12:$Q$959,L$11,FALSE),0)+IFERROR(VLOOKUP($A52,'3.1 Input│B&amp;T'!$A$13:$O$990,COLUMN(L52),FALSE),0)</f>
        <v>0.36122343799555984</v>
      </c>
      <c r="M52" s="46">
        <f>IFERROR(VLOOKUP($A52,'3.0 Input│AMP'!$A$12:$Q$959,M$11,FALSE),0)+IFERROR(VLOOKUP($A52,'3.1 Input│B&amp;T'!$A$13:$O$990,COLUMN(M52),FALSE),0)</f>
        <v>4.9375305595200342E-2</v>
      </c>
      <c r="N52" s="46">
        <f>IFERROR(VLOOKUP($A52,'3.0 Input│AMP'!$A$12:$Q$959,N$11,FALSE),0)+IFERROR(VLOOKUP($A52,'3.1 Input│B&amp;T'!$A$13:$O$990,COLUMN(N52),FALSE),0)+IFERROR(VLOOKUP($A52,'3.0 Input│AMP'!$A$12:$Q$959,N$11+1,FALSE),0)</f>
        <v>0.53174081066973256</v>
      </c>
      <c r="O52" s="46">
        <f>IFERROR(VLOOKUP($A52,'3.0 Input│AMP'!$A$12:$Q$959,O$11,FALSE),0)+IFERROR(VLOOKUP($A52,'3.1 Input│B&amp;T'!$A$13:$O$990,COLUMN(O52),FALSE),0)</f>
        <v>5.7660445739507349E-2</v>
      </c>
      <c r="P52" s="12"/>
      <c r="Q52" s="29">
        <f t="shared" si="0"/>
        <v>1</v>
      </c>
      <c r="R52" s="14"/>
    </row>
    <row r="53" spans="1:18" ht="18.75">
      <c r="A53" s="8">
        <f>IF(MAX($A$13:A52)+1&gt;MAX('3.1 Input│B&amp;T'!$A$13:$A$990),"-",MAX($A$13:A52)+1)</f>
        <v>41</v>
      </c>
      <c r="B53" s="8" t="str">
        <f>CONCATENATE(IFERROR(VLOOKUP($A53,'3.0 Input│AMP'!$A$12:$Q$959,2,FALSE),""),IFERROR(VLOOKUP($A53,'3.1 Input│B&amp;T'!$A$13:$L$990,2,FALSE),""))</f>
        <v>Equipment - Gas Detectors</v>
      </c>
      <c r="C53" s="20">
        <f>IFERROR(IFERROR(VLOOKUP($A53,'3.0 Input│AMP'!$A$12:$Q$959,3,FALSE),VLOOKUP($A53,'3.1 Input│B&amp;T'!$A$13:$L$990,3,FALSE)),"-")</f>
        <v>245</v>
      </c>
      <c r="D53" s="7">
        <v>1</v>
      </c>
      <c r="E53" s="8" t="str">
        <f>IFERROR(IFERROR(VLOOKUP($A53,'3.0 Input│AMP'!$A$12:$Q$959,4,FALSE),VLOOKUP($A53,'3.1 Input│B&amp;T'!$A$13:$L$990,3,FALSE)),"-")</f>
        <v>Victoria</v>
      </c>
      <c r="F53" s="39">
        <v>2016</v>
      </c>
      <c r="G53" s="21">
        <f>IFERROR(VLOOKUP($A53,'3.0 Input│AMP'!$A$12:$Q$959,COLUMN(G53),FALSE),0)+IFERROR(VLOOKUP($A53,'3.1 Input│B&amp;T'!$A$13:$L$990,COLUMN(G53),FALSE),0)</f>
        <v>0</v>
      </c>
      <c r="H53" s="21">
        <f>IFERROR(VLOOKUP($A53,'3.0 Input│AMP'!$A$12:$Q$959,COLUMN(H53),FALSE),0)+IFERROR(VLOOKUP($A53,'3.1 Input│B&amp;T'!$A$13:$L$990,COLUMN(H53),FALSE),0)</f>
        <v>0</v>
      </c>
      <c r="I53" s="21">
        <f>IFERROR(VLOOKUP($A53,'3.0 Input│AMP'!$A$12:$Q$959,COLUMN(I53),FALSE),0)+IFERROR(VLOOKUP($A53,'3.1 Input│B&amp;T'!$A$13:$L$990,COLUMN(I53),FALSE),0)</f>
        <v>25000</v>
      </c>
      <c r="J53" s="21">
        <f>IFERROR(VLOOKUP($A53,'3.0 Input│AMP'!$A$12:$Q$959,COLUMN(J53),FALSE),0)+IFERROR(VLOOKUP($A53,'3.1 Input│B&amp;T'!$A$13:$L$990,COLUMN(J53),FALSE),0)</f>
        <v>25000</v>
      </c>
      <c r="K53" s="21">
        <f>IFERROR(VLOOKUP($A53,'3.0 Input│AMP'!$A$12:$Q$959,COLUMN(K53),FALSE),0)+IFERROR(VLOOKUP($A53,'3.1 Input│B&amp;T'!$A$13:$L$990,COLUMN(K53),FALSE),0)</f>
        <v>0</v>
      </c>
      <c r="L53" s="46">
        <f>IFERROR(VLOOKUP($A53,'3.0 Input│AMP'!$A$12:$Q$959,L$11,FALSE),0)+IFERROR(VLOOKUP($A53,'3.1 Input│B&amp;T'!$A$13:$O$990,COLUMN(L53),FALSE),0)</f>
        <v>0</v>
      </c>
      <c r="M53" s="46">
        <f>IFERROR(VLOOKUP($A53,'3.0 Input│AMP'!$A$12:$Q$959,M$11,FALSE),0)+IFERROR(VLOOKUP($A53,'3.1 Input│B&amp;T'!$A$13:$O$990,COLUMN(M53),FALSE),0)</f>
        <v>0</v>
      </c>
      <c r="N53" s="46">
        <f>IFERROR(VLOOKUP($A53,'3.0 Input│AMP'!$A$12:$Q$959,N$11,FALSE),0)+IFERROR(VLOOKUP($A53,'3.1 Input│B&amp;T'!$A$13:$O$990,COLUMN(N53),FALSE),0)+IFERROR(VLOOKUP($A53,'3.0 Input│AMP'!$A$12:$Q$959,N$11+1,FALSE),0)</f>
        <v>1</v>
      </c>
      <c r="O53" s="46">
        <f>IFERROR(VLOOKUP($A53,'3.0 Input│AMP'!$A$12:$Q$959,O$11,FALSE),0)+IFERROR(VLOOKUP($A53,'3.1 Input│B&amp;T'!$A$13:$O$990,COLUMN(O53),FALSE),0)</f>
        <v>0</v>
      </c>
      <c r="P53" s="12"/>
      <c r="Q53" s="29">
        <f t="shared" si="0"/>
        <v>1</v>
      </c>
      <c r="R53" s="14"/>
    </row>
    <row r="54" spans="1:18" ht="18.75">
      <c r="A54" s="8">
        <f>IF(MAX($A$13:A53)+1&gt;MAX('3.1 Input│B&amp;T'!$A$13:$A$990),"-",MAX($A$13:A53)+1)</f>
        <v>42</v>
      </c>
      <c r="B54" s="8" t="str">
        <f>CONCATENATE(IFERROR(VLOOKUP($A54,'3.0 Input│AMP'!$A$12:$Q$959,2,FALSE),""),IFERROR(VLOOKUP($A54,'3.1 Input│B&amp;T'!$A$13:$L$990,2,FALSE),""))</f>
        <v>Regulator Upgrade - Lara pneumatic control system upgrade</v>
      </c>
      <c r="C54" s="20">
        <f>IFERROR(IFERROR(VLOOKUP($A54,'3.0 Input│AMP'!$A$12:$Q$959,3,FALSE),VLOOKUP($A54,'3.1 Input│B&amp;T'!$A$13:$L$990,3,FALSE)),"-")</f>
        <v>247</v>
      </c>
      <c r="D54" s="7">
        <v>1</v>
      </c>
      <c r="E54" s="8" t="str">
        <f>IFERROR(IFERROR(VLOOKUP($A54,'3.0 Input│AMP'!$A$12:$Q$959,4,FALSE),VLOOKUP($A54,'3.1 Input│B&amp;T'!$A$13:$L$990,3,FALSE)),"-")</f>
        <v>VTS</v>
      </c>
      <c r="F54" s="39">
        <v>2016</v>
      </c>
      <c r="G54" s="21">
        <f>IFERROR(VLOOKUP($A54,'3.0 Input│AMP'!$A$12:$Q$959,COLUMN(G54),FALSE),0)+IFERROR(VLOOKUP($A54,'3.1 Input│B&amp;T'!$A$13:$L$990,COLUMN(G54),FALSE),0)</f>
        <v>0</v>
      </c>
      <c r="H54" s="21">
        <f>IFERROR(VLOOKUP($A54,'3.0 Input│AMP'!$A$12:$Q$959,COLUMN(H54),FALSE),0)+IFERROR(VLOOKUP($A54,'3.1 Input│B&amp;T'!$A$13:$L$990,COLUMN(H54),FALSE),0)</f>
        <v>619257.80000000005</v>
      </c>
      <c r="I54" s="21">
        <f>IFERROR(VLOOKUP($A54,'3.0 Input│AMP'!$A$12:$Q$959,COLUMN(I54),FALSE),0)+IFERROR(VLOOKUP($A54,'3.1 Input│B&amp;T'!$A$13:$L$990,COLUMN(I54),FALSE),0)</f>
        <v>0</v>
      </c>
      <c r="J54" s="21">
        <f>IFERROR(VLOOKUP($A54,'3.0 Input│AMP'!$A$12:$Q$959,COLUMN(J54),FALSE),0)+IFERROR(VLOOKUP($A54,'3.1 Input│B&amp;T'!$A$13:$L$990,COLUMN(J54),FALSE),0)</f>
        <v>0</v>
      </c>
      <c r="K54" s="21">
        <f>IFERROR(VLOOKUP($A54,'3.0 Input│AMP'!$A$12:$Q$959,COLUMN(K54),FALSE),0)+IFERROR(VLOOKUP($A54,'3.1 Input│B&amp;T'!$A$13:$L$990,COLUMN(K54),FALSE),0)</f>
        <v>0</v>
      </c>
      <c r="L54" s="46">
        <f>IFERROR(VLOOKUP($A54,'3.0 Input│AMP'!$A$12:$Q$959,L$11,FALSE),0)+IFERROR(VLOOKUP($A54,'3.1 Input│B&amp;T'!$A$13:$O$990,COLUMN(L54),FALSE),0)</f>
        <v>0.32447035790263762</v>
      </c>
      <c r="M54" s="46">
        <f>IFERROR(VLOOKUP($A54,'3.0 Input│AMP'!$A$12:$Q$959,M$11,FALSE),0)+IFERROR(VLOOKUP($A54,'3.1 Input│B&amp;T'!$A$13:$O$990,COLUMN(M54),FALSE),0)</f>
        <v>0.14161307293989675</v>
      </c>
      <c r="N54" s="46">
        <f>IFERROR(VLOOKUP($A54,'3.0 Input│AMP'!$A$12:$Q$959,N$11,FALSE),0)+IFERROR(VLOOKUP($A54,'3.1 Input│B&amp;T'!$A$13:$O$990,COLUMN(N54),FALSE),0)+IFERROR(VLOOKUP($A54,'3.0 Input│AMP'!$A$12:$Q$959,N$11+1,FALSE),0)</f>
        <v>0.53391656915746555</v>
      </c>
      <c r="O54" s="46">
        <f>IFERROR(VLOOKUP($A54,'3.0 Input│AMP'!$A$12:$Q$959,O$11,FALSE),0)+IFERROR(VLOOKUP($A54,'3.1 Input│B&amp;T'!$A$13:$O$990,COLUMN(O54),FALSE),0)</f>
        <v>0</v>
      </c>
      <c r="P54" s="12"/>
      <c r="Q54" s="29">
        <f t="shared" si="0"/>
        <v>0.99999999999999989</v>
      </c>
      <c r="R54" s="14"/>
    </row>
    <row r="55" spans="1:18" ht="18.75">
      <c r="A55" s="8">
        <f>IF(MAX($A$13:A54)+1&gt;MAX('3.1 Input│B&amp;T'!$A$13:$A$990),"-",MAX($A$13:A54)+1)</f>
        <v>43</v>
      </c>
      <c r="B55" s="8" t="str">
        <f>CONCATENATE(IFERROR(VLOOKUP($A55,'3.0 Input│AMP'!$A$12:$Q$959,2,FALSE),""),IFERROR(VLOOKUP($A55,'3.1 Input│B&amp;T'!$A$13:$L$990,2,FALSE),""))</f>
        <v xml:space="preserve">Hazardous Area Rectification </v>
      </c>
      <c r="C55" s="20">
        <f>IFERROR(IFERROR(VLOOKUP($A55,'3.0 Input│AMP'!$A$12:$Q$959,3,FALSE),VLOOKUP($A55,'3.1 Input│B&amp;T'!$A$13:$L$990,3,FALSE)),"-")</f>
        <v>249</v>
      </c>
      <c r="D55" s="7">
        <v>1</v>
      </c>
      <c r="E55" s="8" t="str">
        <f>IFERROR(IFERROR(VLOOKUP($A55,'3.0 Input│AMP'!$A$12:$Q$959,4,FALSE),VLOOKUP($A55,'3.1 Input│B&amp;T'!$A$13:$L$990,3,FALSE)),"-")</f>
        <v>VTS</v>
      </c>
      <c r="F55" s="39">
        <v>2016</v>
      </c>
      <c r="G55" s="21">
        <f>IFERROR(VLOOKUP($A55,'3.0 Input│AMP'!$A$12:$Q$959,COLUMN(G55),FALSE),0)+IFERROR(VLOOKUP($A55,'3.1 Input│B&amp;T'!$A$13:$L$990,COLUMN(G55),FALSE),0)</f>
        <v>178000.00000000003</v>
      </c>
      <c r="H55" s="21">
        <f>IFERROR(VLOOKUP($A55,'3.0 Input│AMP'!$A$12:$Q$959,COLUMN(H55),FALSE),0)+IFERROR(VLOOKUP($A55,'3.1 Input│B&amp;T'!$A$13:$L$990,COLUMN(H55),FALSE),0)</f>
        <v>178000.00000000003</v>
      </c>
      <c r="I55" s="21">
        <f>IFERROR(VLOOKUP($A55,'3.0 Input│AMP'!$A$12:$Q$959,COLUMN(I55),FALSE),0)+IFERROR(VLOOKUP($A55,'3.1 Input│B&amp;T'!$A$13:$L$990,COLUMN(I55),FALSE),0)</f>
        <v>178000.00000000003</v>
      </c>
      <c r="J55" s="21">
        <f>IFERROR(VLOOKUP($A55,'3.0 Input│AMP'!$A$12:$Q$959,COLUMN(J55),FALSE),0)+IFERROR(VLOOKUP($A55,'3.1 Input│B&amp;T'!$A$13:$L$990,COLUMN(J55),FALSE),0)</f>
        <v>178000.00000000003</v>
      </c>
      <c r="K55" s="21">
        <f>IFERROR(VLOOKUP($A55,'3.0 Input│AMP'!$A$12:$Q$959,COLUMN(K55),FALSE),0)+IFERROR(VLOOKUP($A55,'3.1 Input│B&amp;T'!$A$13:$L$990,COLUMN(K55),FALSE),0)</f>
        <v>178000.00000000003</v>
      </c>
      <c r="L55" s="46">
        <f>IFERROR(VLOOKUP($A55,'3.0 Input│AMP'!$A$12:$Q$959,L$11,FALSE),0)+IFERROR(VLOOKUP($A55,'3.1 Input│B&amp;T'!$A$13:$O$990,COLUMN(L55),FALSE),0)</f>
        <v>0.11235955056179775</v>
      </c>
      <c r="M55" s="46">
        <f>IFERROR(VLOOKUP($A55,'3.0 Input│AMP'!$A$12:$Q$959,M$11,FALSE),0)+IFERROR(VLOOKUP($A55,'3.1 Input│B&amp;T'!$A$13:$O$990,COLUMN(M55),FALSE),0)</f>
        <v>0.5056179775280899</v>
      </c>
      <c r="N55" s="46">
        <f>IFERROR(VLOOKUP($A55,'3.0 Input│AMP'!$A$12:$Q$959,N$11,FALSE),0)+IFERROR(VLOOKUP($A55,'3.1 Input│B&amp;T'!$A$13:$O$990,COLUMN(N55),FALSE),0)+IFERROR(VLOOKUP($A55,'3.0 Input│AMP'!$A$12:$Q$959,N$11+1,FALSE),0)</f>
        <v>0.38202247191011235</v>
      </c>
      <c r="O55" s="46">
        <f>IFERROR(VLOOKUP($A55,'3.0 Input│AMP'!$A$12:$Q$959,O$11,FALSE),0)+IFERROR(VLOOKUP($A55,'3.1 Input│B&amp;T'!$A$13:$O$990,COLUMN(O55),FALSE),0)</f>
        <v>0</v>
      </c>
      <c r="P55" s="12"/>
      <c r="Q55" s="29">
        <f t="shared" si="0"/>
        <v>1</v>
      </c>
      <c r="R55" s="14"/>
    </row>
    <row r="56" spans="1:18" ht="18.75">
      <c r="A56" s="8">
        <f>IF(MAX($A$13:A55)+1&gt;MAX('3.1 Input│B&amp;T'!$A$13:$A$990),"-",MAX($A$13:A55)+1)</f>
        <v>44</v>
      </c>
      <c r="B56" s="8" t="str">
        <f>CONCATENATE(IFERROR(VLOOKUP($A56,'3.0 Input│AMP'!$A$12:$Q$959,2,FALSE),""),IFERROR(VLOOKUP($A56,'3.1 Input│B&amp;T'!$A$13:$L$990,2,FALSE),""))</f>
        <v>Actuate MLV's in T1 areas</v>
      </c>
      <c r="C56" s="20">
        <f>IFERROR(IFERROR(VLOOKUP($A56,'3.0 Input│AMP'!$A$12:$Q$959,3,FALSE),VLOOKUP($A56,'3.1 Input│B&amp;T'!$A$13:$L$990,3,FALSE)),"-")</f>
        <v>250</v>
      </c>
      <c r="D56" s="7">
        <v>1</v>
      </c>
      <c r="E56" s="8" t="str">
        <f>IFERROR(IFERROR(VLOOKUP($A56,'3.0 Input│AMP'!$A$12:$Q$959,4,FALSE),VLOOKUP($A56,'3.1 Input│B&amp;T'!$A$13:$L$990,3,FALSE)),"-")</f>
        <v>VTS</v>
      </c>
      <c r="F56" s="39">
        <v>2016</v>
      </c>
      <c r="G56" s="21">
        <f>IFERROR(VLOOKUP($A56,'3.0 Input│AMP'!$A$12:$Q$959,COLUMN(G56),FALSE),0)+IFERROR(VLOOKUP($A56,'3.1 Input│B&amp;T'!$A$13:$L$990,COLUMN(G56),FALSE),0)</f>
        <v>956710.40000000026</v>
      </c>
      <c r="H56" s="21">
        <f>IFERROR(VLOOKUP($A56,'3.0 Input│AMP'!$A$12:$Q$959,COLUMN(H56),FALSE),0)+IFERROR(VLOOKUP($A56,'3.1 Input│B&amp;T'!$A$13:$L$990,COLUMN(H56),FALSE),0)</f>
        <v>956710.40000000026</v>
      </c>
      <c r="I56" s="21">
        <f>IFERROR(VLOOKUP($A56,'3.0 Input│AMP'!$A$12:$Q$959,COLUMN(I56),FALSE),0)+IFERROR(VLOOKUP($A56,'3.1 Input│B&amp;T'!$A$13:$L$990,COLUMN(I56),FALSE),0)</f>
        <v>0</v>
      </c>
      <c r="J56" s="21">
        <f>IFERROR(VLOOKUP($A56,'3.0 Input│AMP'!$A$12:$Q$959,COLUMN(J56),FALSE),0)+IFERROR(VLOOKUP($A56,'3.1 Input│B&amp;T'!$A$13:$L$990,COLUMN(J56),FALSE),0)</f>
        <v>0</v>
      </c>
      <c r="K56" s="21">
        <f>IFERROR(VLOOKUP($A56,'3.0 Input│AMP'!$A$12:$Q$959,COLUMN(K56),FALSE),0)+IFERROR(VLOOKUP($A56,'3.1 Input│B&amp;T'!$A$13:$L$990,COLUMN(K56),FALSE),0)</f>
        <v>0</v>
      </c>
      <c r="L56" s="46">
        <f>IFERROR(VLOOKUP($A56,'3.0 Input│AMP'!$A$12:$Q$959,L$11,FALSE),0)+IFERROR(VLOOKUP($A56,'3.1 Input│B&amp;T'!$A$13:$O$990,COLUMN(L56),FALSE),0)</f>
        <v>0.21875000000000003</v>
      </c>
      <c r="M56" s="46">
        <f>IFERROR(VLOOKUP($A56,'3.0 Input│AMP'!$A$12:$Q$959,M$11,FALSE),0)+IFERROR(VLOOKUP($A56,'3.1 Input│B&amp;T'!$A$13:$O$990,COLUMN(M56),FALSE),0)</f>
        <v>0.10893212825950256</v>
      </c>
      <c r="N56" s="46">
        <f>IFERROR(VLOOKUP($A56,'3.0 Input│AMP'!$A$12:$Q$959,N$11,FALSE),0)+IFERROR(VLOOKUP($A56,'3.1 Input│B&amp;T'!$A$13:$O$990,COLUMN(N56),FALSE),0)+IFERROR(VLOOKUP($A56,'3.0 Input│AMP'!$A$12:$Q$959,N$11+1,FALSE),0)</f>
        <v>0.6221459492862208</v>
      </c>
      <c r="O56" s="46">
        <f>IFERROR(VLOOKUP($A56,'3.0 Input│AMP'!$A$12:$Q$959,O$11,FALSE),0)+IFERROR(VLOOKUP($A56,'3.1 Input│B&amp;T'!$A$13:$O$990,COLUMN(O56),FALSE),0)</f>
        <v>5.0171922454276652E-2</v>
      </c>
      <c r="P56" s="12"/>
      <c r="Q56" s="29">
        <f t="shared" si="0"/>
        <v>1</v>
      </c>
      <c r="R56" s="14"/>
    </row>
    <row r="57" spans="1:18" ht="18.75">
      <c r="A57" s="8">
        <f>IF(MAX($A$13:A56)+1&gt;MAX('3.1 Input│B&amp;T'!$A$13:$A$990),"-",MAX($A$13:A56)+1)</f>
        <v>45</v>
      </c>
      <c r="B57" s="8" t="str">
        <f>CONCATENATE(IFERROR(VLOOKUP($A57,'3.0 Input│AMP'!$A$12:$Q$959,2,FALSE),""),IFERROR(VLOOKUP($A57,'3.1 Input│B&amp;T'!$A$13:$L$990,2,FALSE),""))</f>
        <v>Asbestos removal and replacement</v>
      </c>
      <c r="C57" s="20">
        <f>IFERROR(IFERROR(VLOOKUP($A57,'3.0 Input│AMP'!$A$12:$Q$959,3,FALSE),VLOOKUP($A57,'3.1 Input│B&amp;T'!$A$13:$L$990,3,FALSE)),"-")</f>
        <v>251</v>
      </c>
      <c r="D57" s="7">
        <v>1</v>
      </c>
      <c r="E57" s="8" t="str">
        <f>IFERROR(IFERROR(VLOOKUP($A57,'3.0 Input│AMP'!$A$12:$Q$959,4,FALSE),VLOOKUP($A57,'3.1 Input│B&amp;T'!$A$13:$L$990,3,FALSE)),"-")</f>
        <v>VTS</v>
      </c>
      <c r="F57" s="39">
        <v>2016</v>
      </c>
      <c r="G57" s="21">
        <f>IFERROR(VLOOKUP($A57,'3.0 Input│AMP'!$A$12:$Q$959,COLUMN(G57),FALSE),0)+IFERROR(VLOOKUP($A57,'3.1 Input│B&amp;T'!$A$13:$L$990,COLUMN(G57),FALSE),0)</f>
        <v>70000.000000000015</v>
      </c>
      <c r="H57" s="21">
        <f>IFERROR(VLOOKUP($A57,'3.0 Input│AMP'!$A$12:$Q$959,COLUMN(H57),FALSE),0)+IFERROR(VLOOKUP($A57,'3.1 Input│B&amp;T'!$A$13:$L$990,COLUMN(H57),FALSE),0)</f>
        <v>70000.000000000015</v>
      </c>
      <c r="I57" s="21">
        <f>IFERROR(VLOOKUP($A57,'3.0 Input│AMP'!$A$12:$Q$959,COLUMN(I57),FALSE),0)+IFERROR(VLOOKUP($A57,'3.1 Input│B&amp;T'!$A$13:$L$990,COLUMN(I57),FALSE),0)</f>
        <v>70000.000000000015</v>
      </c>
      <c r="J57" s="21">
        <f>IFERROR(VLOOKUP($A57,'3.0 Input│AMP'!$A$12:$Q$959,COLUMN(J57),FALSE),0)+IFERROR(VLOOKUP($A57,'3.1 Input│B&amp;T'!$A$13:$L$990,COLUMN(J57),FALSE),0)</f>
        <v>70000.000000000015</v>
      </c>
      <c r="K57" s="21">
        <f>IFERROR(VLOOKUP($A57,'3.0 Input│AMP'!$A$12:$Q$959,COLUMN(K57),FALSE),0)+IFERROR(VLOOKUP($A57,'3.1 Input│B&amp;T'!$A$13:$L$990,COLUMN(K57),FALSE),0)</f>
        <v>70000.000000000015</v>
      </c>
      <c r="L57" s="46">
        <f>IFERROR(VLOOKUP($A57,'3.0 Input│AMP'!$A$12:$Q$959,L$11,FALSE),0)+IFERROR(VLOOKUP($A57,'3.1 Input│B&amp;T'!$A$13:$O$990,COLUMN(L57),FALSE),0)</f>
        <v>0.2857142857142857</v>
      </c>
      <c r="M57" s="46">
        <f>IFERROR(VLOOKUP($A57,'3.0 Input│AMP'!$A$12:$Q$959,M$11,FALSE),0)+IFERROR(VLOOKUP($A57,'3.1 Input│B&amp;T'!$A$13:$O$990,COLUMN(M57),FALSE),0)</f>
        <v>0.7142857142857143</v>
      </c>
      <c r="N57" s="46">
        <f>IFERROR(VLOOKUP($A57,'3.0 Input│AMP'!$A$12:$Q$959,N$11,FALSE),0)+IFERROR(VLOOKUP($A57,'3.1 Input│B&amp;T'!$A$13:$O$990,COLUMN(N57),FALSE),0)+IFERROR(VLOOKUP($A57,'3.0 Input│AMP'!$A$12:$Q$959,N$11+1,FALSE),0)</f>
        <v>0</v>
      </c>
      <c r="O57" s="46">
        <f>IFERROR(VLOOKUP($A57,'3.0 Input│AMP'!$A$12:$Q$959,O$11,FALSE),0)+IFERROR(VLOOKUP($A57,'3.1 Input│B&amp;T'!$A$13:$O$990,COLUMN(O57),FALSE),0)</f>
        <v>0</v>
      </c>
      <c r="P57" s="12"/>
      <c r="Q57" s="29">
        <f t="shared" si="0"/>
        <v>1</v>
      </c>
      <c r="R57" s="14"/>
    </row>
    <row r="58" spans="1:18" ht="18.75">
      <c r="A58" s="8">
        <f>IF(MAX($A$13:A57)+1&gt;MAX('3.1 Input│B&amp;T'!$A$13:$A$990),"-",MAX($A$13:A57)+1)</f>
        <v>46</v>
      </c>
      <c r="B58" s="8" t="str">
        <f>CONCATENATE(IFERROR(VLOOKUP($A58,'3.0 Input│AMP'!$A$12:$Q$959,2,FALSE),""),IFERROR(VLOOKUP($A58,'3.1 Input│B&amp;T'!$A$13:$L$990,2,FALSE),""))</f>
        <v>T33 non-piggable and encased sections (unknown technical solution)</v>
      </c>
      <c r="C58" s="20">
        <f>IFERROR(IFERROR(VLOOKUP($A58,'3.0 Input│AMP'!$A$12:$Q$959,3,FALSE),VLOOKUP($A58,'3.1 Input│B&amp;T'!$A$13:$L$990,3,FALSE)),"-")</f>
        <v>257</v>
      </c>
      <c r="D58" s="7">
        <v>1</v>
      </c>
      <c r="E58" s="8" t="str">
        <f>IFERROR(IFERROR(VLOOKUP($A58,'3.0 Input│AMP'!$A$12:$Q$959,4,FALSE),VLOOKUP($A58,'3.1 Input│B&amp;T'!$A$13:$L$990,3,FALSE)),"-")</f>
        <v>VTS</v>
      </c>
      <c r="F58" s="39">
        <v>2016</v>
      </c>
      <c r="G58" s="21">
        <f>IFERROR(VLOOKUP($A58,'3.0 Input│AMP'!$A$12:$Q$959,COLUMN(G58),FALSE),0)+IFERROR(VLOOKUP($A58,'3.1 Input│B&amp;T'!$A$13:$L$990,COLUMN(G58),FALSE),0)</f>
        <v>151759.04000000001</v>
      </c>
      <c r="H58" s="21">
        <f>IFERROR(VLOOKUP($A58,'3.0 Input│AMP'!$A$12:$Q$959,COLUMN(H58),FALSE),0)+IFERROR(VLOOKUP($A58,'3.1 Input│B&amp;T'!$A$13:$L$990,COLUMN(H58),FALSE),0)</f>
        <v>151759.04000000001</v>
      </c>
      <c r="I58" s="21">
        <f>IFERROR(VLOOKUP($A58,'3.0 Input│AMP'!$A$12:$Q$959,COLUMN(I58),FALSE),0)+IFERROR(VLOOKUP($A58,'3.1 Input│B&amp;T'!$A$13:$L$990,COLUMN(I58),FALSE),0)</f>
        <v>151759.04000000001</v>
      </c>
      <c r="J58" s="21">
        <f>IFERROR(VLOOKUP($A58,'3.0 Input│AMP'!$A$12:$Q$959,COLUMN(J58),FALSE),0)+IFERROR(VLOOKUP($A58,'3.1 Input│B&amp;T'!$A$13:$L$990,COLUMN(J58),FALSE),0)</f>
        <v>151759.04000000001</v>
      </c>
      <c r="K58" s="21">
        <f>IFERROR(VLOOKUP($A58,'3.0 Input│AMP'!$A$12:$Q$959,COLUMN(K58),FALSE),0)+IFERROR(VLOOKUP($A58,'3.1 Input│B&amp;T'!$A$13:$L$990,COLUMN(K58),FALSE),0)</f>
        <v>0</v>
      </c>
      <c r="L58" s="46">
        <f>IFERROR(VLOOKUP($A58,'3.0 Input│AMP'!$A$12:$Q$959,L$11,FALSE),0)+IFERROR(VLOOKUP($A58,'3.1 Input│B&amp;T'!$A$13:$O$990,COLUMN(L58),FALSE),0)</f>
        <v>0.25630954175777598</v>
      </c>
      <c r="M58" s="46">
        <f>IFERROR(VLOOKUP($A58,'3.0 Input│AMP'!$A$12:$Q$959,M$11,FALSE),0)+IFERROR(VLOOKUP($A58,'3.1 Input│B&amp;T'!$A$13:$O$990,COLUMN(M58),FALSE),0)</f>
        <v>0.69180392812184366</v>
      </c>
      <c r="N58" s="46">
        <f>IFERROR(VLOOKUP($A58,'3.0 Input│AMP'!$A$12:$Q$959,N$11,FALSE),0)+IFERROR(VLOOKUP($A58,'3.1 Input│B&amp;T'!$A$13:$O$990,COLUMN(N58),FALSE),0)+IFERROR(VLOOKUP($A58,'3.0 Input│AMP'!$A$12:$Q$959,N$11+1,FALSE),0)</f>
        <v>5.1886530120380303E-2</v>
      </c>
      <c r="O58" s="46">
        <f>IFERROR(VLOOKUP($A58,'3.0 Input│AMP'!$A$12:$Q$959,O$11,FALSE),0)+IFERROR(VLOOKUP($A58,'3.1 Input│B&amp;T'!$A$13:$O$990,COLUMN(O58),FALSE),0)</f>
        <v>0</v>
      </c>
      <c r="P58" s="12"/>
      <c r="Q58" s="29">
        <f t="shared" si="0"/>
        <v>1</v>
      </c>
      <c r="R58" s="14"/>
    </row>
    <row r="59" spans="1:18" ht="18.75">
      <c r="A59" s="8">
        <f>IF(MAX($A$13:A58)+1&gt;MAX('3.1 Input│B&amp;T'!$A$13:$A$990),"-",MAX($A$13:A58)+1)</f>
        <v>47</v>
      </c>
      <c r="B59" s="8" t="str">
        <f>CONCATENATE(IFERROR(VLOOKUP($A59,'3.0 Input│AMP'!$A$12:$Q$959,2,FALSE),""),IFERROR(VLOOKUP($A59,'3.1 Input│B&amp;T'!$A$13:$L$990,2,FALSE),""))</f>
        <v>Pigging Program T57 Ballan - Ballarat</v>
      </c>
      <c r="C59" s="20" t="str">
        <f>IFERROR(IFERROR(VLOOKUP($A59,'3.0 Input│AMP'!$A$12:$Q$959,3,FALSE),VLOOKUP($A59,'3.1 Input│B&amp;T'!$A$13:$L$990,3,FALSE)),"-")</f>
        <v>258a</v>
      </c>
      <c r="D59" s="7">
        <v>1</v>
      </c>
      <c r="E59" s="8" t="str">
        <f>IFERROR(IFERROR(VLOOKUP($A59,'3.0 Input│AMP'!$A$12:$Q$959,4,FALSE),VLOOKUP($A59,'3.1 Input│B&amp;T'!$A$13:$L$990,3,FALSE)),"-")</f>
        <v>VTS</v>
      </c>
      <c r="F59" s="39">
        <v>2016</v>
      </c>
      <c r="G59" s="21">
        <f>IFERROR(VLOOKUP($A59,'3.0 Input│AMP'!$A$12:$Q$959,COLUMN(G59),FALSE),0)+IFERROR(VLOOKUP($A59,'3.1 Input│B&amp;T'!$A$13:$L$990,COLUMN(G59),FALSE),0)</f>
        <v>564768</v>
      </c>
      <c r="H59" s="21">
        <f>IFERROR(VLOOKUP($A59,'3.0 Input│AMP'!$A$12:$Q$959,COLUMN(H59),FALSE),0)+IFERROR(VLOOKUP($A59,'3.1 Input│B&amp;T'!$A$13:$L$990,COLUMN(H59),FALSE),0)</f>
        <v>0</v>
      </c>
      <c r="I59" s="21">
        <f>IFERROR(VLOOKUP($A59,'3.0 Input│AMP'!$A$12:$Q$959,COLUMN(I59),FALSE),0)+IFERROR(VLOOKUP($A59,'3.1 Input│B&amp;T'!$A$13:$L$990,COLUMN(I59),FALSE),0)</f>
        <v>0</v>
      </c>
      <c r="J59" s="21">
        <f>IFERROR(VLOOKUP($A59,'3.0 Input│AMP'!$A$12:$Q$959,COLUMN(J59),FALSE),0)+IFERROR(VLOOKUP($A59,'3.1 Input│B&amp;T'!$A$13:$L$990,COLUMN(J59),FALSE),0)</f>
        <v>0</v>
      </c>
      <c r="K59" s="21">
        <f>IFERROR(VLOOKUP($A59,'3.0 Input│AMP'!$A$12:$Q$959,COLUMN(K59),FALSE),0)+IFERROR(VLOOKUP($A59,'3.1 Input│B&amp;T'!$A$13:$L$990,COLUMN(K59),FALSE),0)</f>
        <v>0</v>
      </c>
      <c r="L59" s="46">
        <f>IFERROR(VLOOKUP($A59,'3.0 Input│AMP'!$A$12:$Q$959,L$11,FALSE),0)+IFERROR(VLOOKUP($A59,'3.1 Input│B&amp;T'!$A$13:$O$990,COLUMN(L59),FALSE),0)</f>
        <v>0.22299953255141938</v>
      </c>
      <c r="M59" s="46">
        <f>IFERROR(VLOOKUP($A59,'3.0 Input│AMP'!$A$12:$Q$959,M$11,FALSE),0)+IFERROR(VLOOKUP($A59,'3.1 Input│B&amp;T'!$A$13:$O$990,COLUMN(M59),FALSE),0)</f>
        <v>0.74136459572780322</v>
      </c>
      <c r="N59" s="46">
        <f>IFERROR(VLOOKUP($A59,'3.0 Input│AMP'!$A$12:$Q$959,N$11,FALSE),0)+IFERROR(VLOOKUP($A59,'3.1 Input│B&amp;T'!$A$13:$O$990,COLUMN(N59),FALSE),0)+IFERROR(VLOOKUP($A59,'3.0 Input│AMP'!$A$12:$Q$959,N$11+1,FALSE),0)</f>
        <v>3.5635871720777382E-2</v>
      </c>
      <c r="O59" s="46">
        <f>IFERROR(VLOOKUP($A59,'3.0 Input│AMP'!$A$12:$Q$959,O$11,FALSE),0)+IFERROR(VLOOKUP($A59,'3.1 Input│B&amp;T'!$A$13:$O$990,COLUMN(O59),FALSE),0)</f>
        <v>0</v>
      </c>
      <c r="P59" s="12"/>
      <c r="Q59" s="29">
        <f t="shared" si="0"/>
        <v>1</v>
      </c>
      <c r="R59" s="14"/>
    </row>
    <row r="60" spans="1:18" ht="18.75">
      <c r="A60" s="8">
        <f>IF(MAX($A$13:A59)+1&gt;MAX('3.1 Input│B&amp;T'!$A$13:$A$990),"-",MAX($A$13:A59)+1)</f>
        <v>48</v>
      </c>
      <c r="B60" s="8" t="str">
        <f>CONCATENATE(IFERROR(VLOOKUP($A60,'3.0 Input│AMP'!$A$12:$Q$959,2,FALSE),""),IFERROR(VLOOKUP($A60,'3.1 Input│B&amp;T'!$A$13:$L$990,2,FALSE),""))</f>
        <v>Pigging Program T62 Derrimut - Sunbury</v>
      </c>
      <c r="C60" s="20" t="str">
        <f>IFERROR(IFERROR(VLOOKUP($A60,'3.0 Input│AMP'!$A$12:$Q$959,3,FALSE),VLOOKUP($A60,'3.1 Input│B&amp;T'!$A$13:$L$990,3,FALSE)),"-")</f>
        <v>258b</v>
      </c>
      <c r="D60" s="7">
        <v>1</v>
      </c>
      <c r="E60" s="8" t="str">
        <f>IFERROR(IFERROR(VLOOKUP($A60,'3.0 Input│AMP'!$A$12:$Q$959,4,FALSE),VLOOKUP($A60,'3.1 Input│B&amp;T'!$A$13:$L$990,3,FALSE)),"-")</f>
        <v>VTS</v>
      </c>
      <c r="F60" s="39">
        <v>2016</v>
      </c>
      <c r="G60" s="21">
        <f>IFERROR(VLOOKUP($A60,'3.0 Input│AMP'!$A$12:$Q$959,COLUMN(G60),FALSE),0)+IFERROR(VLOOKUP($A60,'3.1 Input│B&amp;T'!$A$13:$L$990,COLUMN(G60),FALSE),0)</f>
        <v>425799.68000000005</v>
      </c>
      <c r="H60" s="21">
        <f>IFERROR(VLOOKUP($A60,'3.0 Input│AMP'!$A$12:$Q$959,COLUMN(H60),FALSE),0)+IFERROR(VLOOKUP($A60,'3.1 Input│B&amp;T'!$A$13:$L$990,COLUMN(H60),FALSE),0)</f>
        <v>0</v>
      </c>
      <c r="I60" s="21">
        <f>IFERROR(VLOOKUP($A60,'3.0 Input│AMP'!$A$12:$Q$959,COLUMN(I60),FALSE),0)+IFERROR(VLOOKUP($A60,'3.1 Input│B&amp;T'!$A$13:$L$990,COLUMN(I60),FALSE),0)</f>
        <v>0</v>
      </c>
      <c r="J60" s="21">
        <f>IFERROR(VLOOKUP($A60,'3.0 Input│AMP'!$A$12:$Q$959,COLUMN(J60),FALSE),0)+IFERROR(VLOOKUP($A60,'3.1 Input│B&amp;T'!$A$13:$L$990,COLUMN(J60),FALSE),0)</f>
        <v>0</v>
      </c>
      <c r="K60" s="21">
        <f>IFERROR(VLOOKUP($A60,'3.0 Input│AMP'!$A$12:$Q$959,COLUMN(K60),FALSE),0)+IFERROR(VLOOKUP($A60,'3.1 Input│B&amp;T'!$A$13:$L$990,COLUMN(K60),FALSE),0)</f>
        <v>0</v>
      </c>
      <c r="L60" s="46">
        <f>IFERROR(VLOOKUP($A60,'3.0 Input│AMP'!$A$12:$Q$959,L$11,FALSE),0)+IFERROR(VLOOKUP($A60,'3.1 Input│B&amp;T'!$A$13:$O$990,COLUMN(L60),FALSE),0)</f>
        <v>0.22438645327305087</v>
      </c>
      <c r="M60" s="46">
        <f>IFERROR(VLOOKUP($A60,'3.0 Input│AMP'!$A$12:$Q$959,M$11,FALSE),0)+IFERROR(VLOOKUP($A60,'3.1 Input│B&amp;T'!$A$13:$O$990,COLUMN(M60),FALSE),0)</f>
        <v>0.75100103410129382</v>
      </c>
      <c r="N60" s="46">
        <f>IFERROR(VLOOKUP($A60,'3.0 Input│AMP'!$A$12:$Q$959,N$11,FALSE),0)+IFERROR(VLOOKUP($A60,'3.1 Input│B&amp;T'!$A$13:$O$990,COLUMN(N60),FALSE),0)+IFERROR(VLOOKUP($A60,'3.0 Input│AMP'!$A$12:$Q$959,N$11+1,FALSE),0)</f>
        <v>2.4612512625655333E-2</v>
      </c>
      <c r="O60" s="46">
        <f>IFERROR(VLOOKUP($A60,'3.0 Input│AMP'!$A$12:$Q$959,O$11,FALSE),0)+IFERROR(VLOOKUP($A60,'3.1 Input│B&amp;T'!$A$13:$O$990,COLUMN(O60),FALSE),0)</f>
        <v>0</v>
      </c>
      <c r="P60" s="12"/>
      <c r="Q60" s="29">
        <f t="shared" si="0"/>
        <v>1</v>
      </c>
      <c r="R60" s="14"/>
    </row>
    <row r="61" spans="1:18" ht="18.75">
      <c r="A61" s="8">
        <f>IF(MAX($A$13:A60)+1&gt;MAX('3.1 Input│B&amp;T'!$A$13:$A$990),"-",MAX($A$13:A60)+1)</f>
        <v>49</v>
      </c>
      <c r="B61" s="8" t="str">
        <f>CONCATENATE(IFERROR(VLOOKUP($A61,'3.0 Input│AMP'!$A$12:$Q$959,2,FALSE),""),IFERROR(VLOOKUP($A61,'3.1 Input│B&amp;T'!$A$13:$L$990,2,FALSE),""))</f>
        <v>Pigging Program T61 Packenham - Wollert</v>
      </c>
      <c r="C61" s="20" t="str">
        <f>IFERROR(IFERROR(VLOOKUP($A61,'3.0 Input│AMP'!$A$12:$Q$959,3,FALSE),VLOOKUP($A61,'3.1 Input│B&amp;T'!$A$13:$L$990,3,FALSE)),"-")</f>
        <v>258c</v>
      </c>
      <c r="D61" s="7">
        <v>1</v>
      </c>
      <c r="E61" s="8" t="str">
        <f>IFERROR(IFERROR(VLOOKUP($A61,'3.0 Input│AMP'!$A$12:$Q$959,4,FALSE),VLOOKUP($A61,'3.1 Input│B&amp;T'!$A$13:$L$990,3,FALSE)),"-")</f>
        <v>VTS</v>
      </c>
      <c r="F61" s="39">
        <v>2016</v>
      </c>
      <c r="G61" s="21">
        <f>IFERROR(VLOOKUP($A61,'3.0 Input│AMP'!$A$12:$Q$959,COLUMN(G61),FALSE),0)+IFERROR(VLOOKUP($A61,'3.1 Input│B&amp;T'!$A$13:$L$990,COLUMN(G61),FALSE),0)</f>
        <v>0</v>
      </c>
      <c r="H61" s="21">
        <f>IFERROR(VLOOKUP($A61,'3.0 Input│AMP'!$A$12:$Q$959,COLUMN(H61),FALSE),0)+IFERROR(VLOOKUP($A61,'3.1 Input│B&amp;T'!$A$13:$L$990,COLUMN(H61),FALSE),0)</f>
        <v>649896.95999999996</v>
      </c>
      <c r="I61" s="21">
        <f>IFERROR(VLOOKUP($A61,'3.0 Input│AMP'!$A$12:$Q$959,COLUMN(I61),FALSE),0)+IFERROR(VLOOKUP($A61,'3.1 Input│B&amp;T'!$A$13:$L$990,COLUMN(I61),FALSE),0)</f>
        <v>0</v>
      </c>
      <c r="J61" s="21">
        <f>IFERROR(VLOOKUP($A61,'3.0 Input│AMP'!$A$12:$Q$959,COLUMN(J61),FALSE),0)+IFERROR(VLOOKUP($A61,'3.1 Input│B&amp;T'!$A$13:$L$990,COLUMN(J61),FALSE),0)</f>
        <v>0</v>
      </c>
      <c r="K61" s="21">
        <f>IFERROR(VLOOKUP($A61,'3.0 Input│AMP'!$A$12:$Q$959,COLUMN(K61),FALSE),0)+IFERROR(VLOOKUP($A61,'3.1 Input│B&amp;T'!$A$13:$L$990,COLUMN(K61),FALSE),0)</f>
        <v>0</v>
      </c>
      <c r="L61" s="46">
        <f>IFERROR(VLOOKUP($A61,'3.0 Input│AMP'!$A$12:$Q$959,L$11,FALSE),0)+IFERROR(VLOOKUP($A61,'3.1 Input│B&amp;T'!$A$13:$O$990,COLUMN(L61),FALSE),0)</f>
        <v>0.22244289310108487</v>
      </c>
      <c r="M61" s="46">
        <f>IFERROR(VLOOKUP($A61,'3.0 Input│AMP'!$A$12:$Q$959,M$11,FALSE),0)+IFERROR(VLOOKUP($A61,'3.1 Input│B&amp;T'!$A$13:$O$990,COLUMN(M61),FALSE),0)</f>
        <v>0.70480095798570908</v>
      </c>
      <c r="N61" s="46">
        <f>IFERROR(VLOOKUP($A61,'3.0 Input│AMP'!$A$12:$Q$959,N$11,FALSE),0)+IFERROR(VLOOKUP($A61,'3.1 Input│B&amp;T'!$A$13:$O$990,COLUMN(N61),FALSE),0)+IFERROR(VLOOKUP($A61,'3.0 Input│AMP'!$A$12:$Q$959,N$11+1,FALSE),0)</f>
        <v>7.2756148913206184E-2</v>
      </c>
      <c r="O61" s="46">
        <f>IFERROR(VLOOKUP($A61,'3.0 Input│AMP'!$A$12:$Q$959,O$11,FALSE),0)+IFERROR(VLOOKUP($A61,'3.1 Input│B&amp;T'!$A$13:$O$990,COLUMN(O61),FALSE),0)</f>
        <v>0</v>
      </c>
      <c r="P61" s="12"/>
      <c r="Q61" s="29">
        <f t="shared" si="0"/>
        <v>1.0000000000000002</v>
      </c>
      <c r="R61" s="14"/>
    </row>
    <row r="62" spans="1:18" ht="18.75">
      <c r="A62" s="8">
        <f>IF(MAX($A$13:A61)+1&gt;MAX('3.1 Input│B&amp;T'!$A$13:$A$990),"-",MAX($A$13:A61)+1)</f>
        <v>50</v>
      </c>
      <c r="B62" s="8" t="str">
        <f>CONCATENATE(IFERROR(VLOOKUP($A62,'3.0 Input│AMP'!$A$12:$Q$959,2,FALSE),""),IFERROR(VLOOKUP($A62,'3.1 Input│B&amp;T'!$A$13:$L$990,2,FALSE),""))</f>
        <v>Pigging Program T16 Dandenong – West Melbourne</v>
      </c>
      <c r="C62" s="20" t="str">
        <f>IFERROR(IFERROR(VLOOKUP($A62,'3.0 Input│AMP'!$A$12:$Q$959,3,FALSE),VLOOKUP($A62,'3.1 Input│B&amp;T'!$A$13:$L$990,3,FALSE)),"-")</f>
        <v>258d</v>
      </c>
      <c r="D62" s="7">
        <v>1</v>
      </c>
      <c r="E62" s="8" t="str">
        <f>IFERROR(IFERROR(VLOOKUP($A62,'3.0 Input│AMP'!$A$12:$Q$959,4,FALSE),VLOOKUP($A62,'3.1 Input│B&amp;T'!$A$13:$L$990,3,FALSE)),"-")</f>
        <v>VTS</v>
      </c>
      <c r="F62" s="39">
        <v>2016</v>
      </c>
      <c r="G62" s="21">
        <f>IFERROR(VLOOKUP($A62,'3.0 Input│AMP'!$A$12:$Q$959,COLUMN(G62),FALSE),0)+IFERROR(VLOOKUP($A62,'3.1 Input│B&amp;T'!$A$13:$L$990,COLUMN(G62),FALSE),0)</f>
        <v>0</v>
      </c>
      <c r="H62" s="21">
        <f>IFERROR(VLOOKUP($A62,'3.0 Input│AMP'!$A$12:$Q$959,COLUMN(H62),FALSE),0)+IFERROR(VLOOKUP($A62,'3.1 Input│B&amp;T'!$A$13:$L$990,COLUMN(H62),FALSE),0)</f>
        <v>0</v>
      </c>
      <c r="I62" s="21">
        <f>IFERROR(VLOOKUP($A62,'3.0 Input│AMP'!$A$12:$Q$959,COLUMN(I62),FALSE),0)+IFERROR(VLOOKUP($A62,'3.1 Input│B&amp;T'!$A$13:$L$990,COLUMN(I62),FALSE),0)</f>
        <v>0</v>
      </c>
      <c r="J62" s="21">
        <f>IFERROR(VLOOKUP($A62,'3.0 Input│AMP'!$A$12:$Q$959,COLUMN(J62),FALSE),0)+IFERROR(VLOOKUP($A62,'3.1 Input│B&amp;T'!$A$13:$L$990,COLUMN(J62),FALSE),0)</f>
        <v>1377768.96</v>
      </c>
      <c r="K62" s="21">
        <f>IFERROR(VLOOKUP($A62,'3.0 Input│AMP'!$A$12:$Q$959,COLUMN(K62),FALSE),0)+IFERROR(VLOOKUP($A62,'3.1 Input│B&amp;T'!$A$13:$L$990,COLUMN(K62),FALSE),0)</f>
        <v>0</v>
      </c>
      <c r="L62" s="46">
        <f>IFERROR(VLOOKUP($A62,'3.0 Input│AMP'!$A$12:$Q$959,L$11,FALSE),0)+IFERROR(VLOOKUP($A62,'3.1 Input│B&amp;T'!$A$13:$O$990,COLUMN(L62),FALSE),0)</f>
        <v>0.22049194663232943</v>
      </c>
      <c r="M62" s="46">
        <f>IFERROR(VLOOKUP($A62,'3.0 Input│AMP'!$A$12:$Q$959,M$11,FALSE),0)+IFERROR(VLOOKUP($A62,'3.1 Input│B&amp;T'!$A$13:$O$990,COLUMN(M62),FALSE),0)</f>
        <v>0.74518880146639388</v>
      </c>
      <c r="N62" s="46">
        <f>IFERROR(VLOOKUP($A62,'3.0 Input│AMP'!$A$12:$Q$959,N$11,FALSE),0)+IFERROR(VLOOKUP($A62,'3.1 Input│B&amp;T'!$A$13:$O$990,COLUMN(N62),FALSE),0)+IFERROR(VLOOKUP($A62,'3.0 Input│AMP'!$A$12:$Q$959,N$11+1,FALSE),0)</f>
        <v>3.4319251901276687E-2</v>
      </c>
      <c r="O62" s="46">
        <f>IFERROR(VLOOKUP($A62,'3.0 Input│AMP'!$A$12:$Q$959,O$11,FALSE),0)+IFERROR(VLOOKUP($A62,'3.1 Input│B&amp;T'!$A$13:$O$990,COLUMN(O62),FALSE),0)</f>
        <v>0</v>
      </c>
      <c r="P62" s="12"/>
      <c r="Q62" s="29">
        <f t="shared" si="0"/>
        <v>1</v>
      </c>
      <c r="R62" s="14"/>
    </row>
    <row r="63" spans="1:18" ht="18.75">
      <c r="A63" s="8">
        <f>IF(MAX($A$13:A62)+1&gt;MAX('3.1 Input│B&amp;T'!$A$13:$A$990),"-",MAX($A$13:A62)+1)</f>
        <v>51</v>
      </c>
      <c r="B63" s="8" t="str">
        <f>CONCATENATE(IFERROR(VLOOKUP($A63,'3.0 Input│AMP'!$A$12:$Q$959,2,FALSE),""),IFERROR(VLOOKUP($A63,'3.1 Input│B&amp;T'!$A$13:$L$990,2,FALSE),""))</f>
        <v>Pigging Program T60 Longford -Dandenong</v>
      </c>
      <c r="C63" s="20" t="str">
        <f>IFERROR(IFERROR(VLOOKUP($A63,'3.0 Input│AMP'!$A$12:$Q$959,3,FALSE),VLOOKUP($A63,'3.1 Input│B&amp;T'!$A$13:$L$990,3,FALSE)),"-")</f>
        <v>258e</v>
      </c>
      <c r="D63" s="7">
        <v>1</v>
      </c>
      <c r="E63" s="8" t="str">
        <f>IFERROR(IFERROR(VLOOKUP($A63,'3.0 Input│AMP'!$A$12:$Q$959,4,FALSE),VLOOKUP($A63,'3.1 Input│B&amp;T'!$A$13:$L$990,3,FALSE)),"-")</f>
        <v>VTS</v>
      </c>
      <c r="F63" s="39">
        <v>2016</v>
      </c>
      <c r="G63" s="21">
        <f>IFERROR(VLOOKUP($A63,'3.0 Input│AMP'!$A$12:$Q$959,COLUMN(G63),FALSE),0)+IFERROR(VLOOKUP($A63,'3.1 Input│B&amp;T'!$A$13:$L$990,COLUMN(G63),FALSE),0)</f>
        <v>0</v>
      </c>
      <c r="H63" s="21">
        <f>IFERROR(VLOOKUP($A63,'3.0 Input│AMP'!$A$12:$Q$959,COLUMN(H63),FALSE),0)+IFERROR(VLOOKUP($A63,'3.1 Input│B&amp;T'!$A$13:$L$990,COLUMN(H63),FALSE),0)</f>
        <v>0</v>
      </c>
      <c r="I63" s="21">
        <f>IFERROR(VLOOKUP($A63,'3.0 Input│AMP'!$A$12:$Q$959,COLUMN(I63),FALSE),0)+IFERROR(VLOOKUP($A63,'3.1 Input│B&amp;T'!$A$13:$L$990,COLUMN(I63),FALSE),0)</f>
        <v>0</v>
      </c>
      <c r="J63" s="21">
        <f>IFERROR(VLOOKUP($A63,'3.0 Input│AMP'!$A$12:$Q$959,COLUMN(J63),FALSE),0)+IFERROR(VLOOKUP($A63,'3.1 Input│B&amp;T'!$A$13:$L$990,COLUMN(J63),FALSE),0)</f>
        <v>0</v>
      </c>
      <c r="K63" s="21">
        <f>IFERROR(VLOOKUP($A63,'3.0 Input│AMP'!$A$12:$Q$959,COLUMN(K63),FALSE),0)+IFERROR(VLOOKUP($A63,'3.1 Input│B&amp;T'!$A$13:$L$990,COLUMN(K63),FALSE),0)</f>
        <v>2380922.8799999999</v>
      </c>
      <c r="L63" s="46">
        <f>IFERROR(VLOOKUP($A63,'3.0 Input│AMP'!$A$12:$Q$959,L$11,FALSE),0)+IFERROR(VLOOKUP($A63,'3.1 Input│B&amp;T'!$A$13:$O$990,COLUMN(L63),FALSE),0)</f>
        <v>0.219758012489678</v>
      </c>
      <c r="M63" s="46">
        <f>IFERROR(VLOOKUP($A63,'3.0 Input│AMP'!$A$12:$Q$959,M$11,FALSE),0)+IFERROR(VLOOKUP($A63,'3.1 Input│B&amp;T'!$A$13:$O$990,COLUMN(M63),FALSE),0)</f>
        <v>0.76038246144285027</v>
      </c>
      <c r="N63" s="46">
        <f>IFERROR(VLOOKUP($A63,'3.0 Input│AMP'!$A$12:$Q$959,N$11,FALSE),0)+IFERROR(VLOOKUP($A63,'3.1 Input│B&amp;T'!$A$13:$O$990,COLUMN(N63),FALSE),0)+IFERROR(VLOOKUP($A63,'3.0 Input│AMP'!$A$12:$Q$959,N$11+1,FALSE),0)</f>
        <v>1.9859526067471787E-2</v>
      </c>
      <c r="O63" s="46">
        <f>IFERROR(VLOOKUP($A63,'3.0 Input│AMP'!$A$12:$Q$959,O$11,FALSE),0)+IFERROR(VLOOKUP($A63,'3.1 Input│B&amp;T'!$A$13:$O$990,COLUMN(O63),FALSE),0)</f>
        <v>0</v>
      </c>
      <c r="P63" s="12"/>
      <c r="Q63" s="29">
        <f t="shared" si="0"/>
        <v>1</v>
      </c>
      <c r="R63" s="14"/>
    </row>
    <row r="64" spans="1:18" ht="18.75">
      <c r="A64" s="8">
        <f>IF(MAX($A$13:A63)+1&gt;MAX('3.1 Input│B&amp;T'!$A$13:$A$990),"-",MAX($A$13:A63)+1)</f>
        <v>52</v>
      </c>
      <c r="B64" s="8" t="str">
        <f>CONCATENATE(IFERROR(VLOOKUP($A64,'3.0 Input│AMP'!$A$12:$Q$959,2,FALSE),""),IFERROR(VLOOKUP($A64,'3.1 Input│B&amp;T'!$A$13:$L$990,2,FALSE),""))</f>
        <v>Pigging Program T33 South Melbourne – Brooklyn</v>
      </c>
      <c r="C64" s="20" t="str">
        <f>IFERROR(IFERROR(VLOOKUP($A64,'3.0 Input│AMP'!$A$12:$Q$959,3,FALSE),VLOOKUP($A64,'3.1 Input│B&amp;T'!$A$13:$L$990,3,FALSE)),"-")</f>
        <v>258f</v>
      </c>
      <c r="D64" s="7">
        <v>1</v>
      </c>
      <c r="E64" s="8" t="str">
        <f>IFERROR(IFERROR(VLOOKUP($A64,'3.0 Input│AMP'!$A$12:$Q$959,4,FALSE),VLOOKUP($A64,'3.1 Input│B&amp;T'!$A$13:$L$990,3,FALSE)),"-")</f>
        <v>VTS</v>
      </c>
      <c r="F64" s="39">
        <v>2016</v>
      </c>
      <c r="G64" s="21">
        <f>IFERROR(VLOOKUP($A64,'3.0 Input│AMP'!$A$12:$Q$959,COLUMN(G64),FALSE),0)+IFERROR(VLOOKUP($A64,'3.1 Input│B&amp;T'!$A$13:$L$990,COLUMN(G64),FALSE),0)</f>
        <v>0</v>
      </c>
      <c r="H64" s="21">
        <f>IFERROR(VLOOKUP($A64,'3.0 Input│AMP'!$A$12:$Q$959,COLUMN(H64),FALSE),0)+IFERROR(VLOOKUP($A64,'3.1 Input│B&amp;T'!$A$13:$L$990,COLUMN(H64),FALSE),0)</f>
        <v>0</v>
      </c>
      <c r="I64" s="21">
        <f>IFERROR(VLOOKUP($A64,'3.0 Input│AMP'!$A$12:$Q$959,COLUMN(I64),FALSE),0)+IFERROR(VLOOKUP($A64,'3.1 Input│B&amp;T'!$A$13:$L$990,COLUMN(I64),FALSE),0)</f>
        <v>0</v>
      </c>
      <c r="J64" s="21">
        <f>IFERROR(VLOOKUP($A64,'3.0 Input│AMP'!$A$12:$Q$959,COLUMN(J64),FALSE),0)+IFERROR(VLOOKUP($A64,'3.1 Input│B&amp;T'!$A$13:$L$990,COLUMN(J64),FALSE),0)</f>
        <v>1023660.8</v>
      </c>
      <c r="K64" s="21">
        <f>IFERROR(VLOOKUP($A64,'3.0 Input│AMP'!$A$12:$Q$959,COLUMN(K64),FALSE),0)+IFERROR(VLOOKUP($A64,'3.1 Input│B&amp;T'!$A$13:$L$990,COLUMN(K64),FALSE),0)</f>
        <v>0</v>
      </c>
      <c r="L64" s="46">
        <f>IFERROR(VLOOKUP($A64,'3.0 Input│AMP'!$A$12:$Q$959,L$11,FALSE),0)+IFERROR(VLOOKUP($A64,'3.1 Input│B&amp;T'!$A$13:$O$990,COLUMN(L64),FALSE),0)</f>
        <v>0.22109452662444434</v>
      </c>
      <c r="M64" s="46">
        <f>IFERROR(VLOOKUP($A64,'3.0 Input│AMP'!$A$12:$Q$959,M$11,FALSE),0)+IFERROR(VLOOKUP($A64,'3.1 Input│B&amp;T'!$A$13:$O$990,COLUMN(M64),FALSE),0)</f>
        <v>0.7327143913296279</v>
      </c>
      <c r="N64" s="46">
        <f>IFERROR(VLOOKUP($A64,'3.0 Input│AMP'!$A$12:$Q$959,N$11,FALSE),0)+IFERROR(VLOOKUP($A64,'3.1 Input│B&amp;T'!$A$13:$O$990,COLUMN(N64),FALSE),0)+IFERROR(VLOOKUP($A64,'3.0 Input│AMP'!$A$12:$Q$959,N$11+1,FALSE),0)</f>
        <v>4.6191082045927714E-2</v>
      </c>
      <c r="O64" s="46">
        <f>IFERROR(VLOOKUP($A64,'3.0 Input│AMP'!$A$12:$Q$959,O$11,FALSE),0)+IFERROR(VLOOKUP($A64,'3.1 Input│B&amp;T'!$A$13:$O$990,COLUMN(O64),FALSE),0)</f>
        <v>0</v>
      </c>
      <c r="P64" s="12"/>
      <c r="Q64" s="29">
        <f t="shared" si="0"/>
        <v>1</v>
      </c>
      <c r="R64" s="14"/>
    </row>
    <row r="65" spans="1:18" ht="18.75">
      <c r="A65" s="8">
        <f>IF(MAX($A$13:A64)+1&gt;MAX('3.1 Input│B&amp;T'!$A$13:$A$990),"-",MAX($A$13:A64)+1)</f>
        <v>53</v>
      </c>
      <c r="B65" s="8" t="str">
        <f>CONCATENATE(IFERROR(VLOOKUP($A65,'3.0 Input│AMP'!$A$12:$Q$959,2,FALSE),""),IFERROR(VLOOKUP($A65,'3.1 Input│B&amp;T'!$A$13:$L$990,2,FALSE),""))</f>
        <v>Pigging Program T65 Dandenong to Princes Highway Pipeline (129)</v>
      </c>
      <c r="C65" s="20" t="str">
        <f>IFERROR(IFERROR(VLOOKUP($A65,'3.0 Input│AMP'!$A$12:$Q$959,3,FALSE),VLOOKUP($A65,'3.1 Input│B&amp;T'!$A$13:$L$990,3,FALSE)),"-")</f>
        <v>258g</v>
      </c>
      <c r="D65" s="7">
        <v>1</v>
      </c>
      <c r="E65" s="8" t="str">
        <f>IFERROR(IFERROR(VLOOKUP($A65,'3.0 Input│AMP'!$A$12:$Q$959,4,FALSE),VLOOKUP($A65,'3.1 Input│B&amp;T'!$A$13:$L$990,3,FALSE)),"-")</f>
        <v>VTS</v>
      </c>
      <c r="F65" s="39">
        <v>2016</v>
      </c>
      <c r="G65" s="21">
        <f>IFERROR(VLOOKUP($A65,'3.0 Input│AMP'!$A$12:$Q$959,COLUMN(G65),FALSE),0)+IFERROR(VLOOKUP($A65,'3.1 Input│B&amp;T'!$A$13:$L$990,COLUMN(G65),FALSE),0)</f>
        <v>573095.68000000005</v>
      </c>
      <c r="H65" s="21">
        <f>IFERROR(VLOOKUP($A65,'3.0 Input│AMP'!$A$12:$Q$959,COLUMN(H65),FALSE),0)+IFERROR(VLOOKUP($A65,'3.1 Input│B&amp;T'!$A$13:$L$990,COLUMN(H65),FALSE),0)</f>
        <v>0</v>
      </c>
      <c r="I65" s="21">
        <f>IFERROR(VLOOKUP($A65,'3.0 Input│AMP'!$A$12:$Q$959,COLUMN(I65),FALSE),0)+IFERROR(VLOOKUP($A65,'3.1 Input│B&amp;T'!$A$13:$L$990,COLUMN(I65),FALSE),0)</f>
        <v>0</v>
      </c>
      <c r="J65" s="21">
        <f>IFERROR(VLOOKUP($A65,'3.0 Input│AMP'!$A$12:$Q$959,COLUMN(J65),FALSE),0)+IFERROR(VLOOKUP($A65,'3.1 Input│B&amp;T'!$A$13:$L$990,COLUMN(J65),FALSE),0)</f>
        <v>0</v>
      </c>
      <c r="K65" s="21">
        <f>IFERROR(VLOOKUP($A65,'3.0 Input│AMP'!$A$12:$Q$959,COLUMN(K65),FALSE),0)+IFERROR(VLOOKUP($A65,'3.1 Input│B&amp;T'!$A$13:$L$990,COLUMN(K65),FALSE),0)</f>
        <v>0</v>
      </c>
      <c r="L65" s="46">
        <f>IFERROR(VLOOKUP($A65,'3.0 Input│AMP'!$A$12:$Q$959,L$11,FALSE),0)+IFERROR(VLOOKUP($A65,'3.1 Input│B&amp;T'!$A$13:$O$990,COLUMN(L65),FALSE),0)</f>
        <v>0.22293778239612627</v>
      </c>
      <c r="M65" s="46">
        <f>IFERROR(VLOOKUP($A65,'3.0 Input│AMP'!$A$12:$Q$959,M$11,FALSE),0)+IFERROR(VLOOKUP($A65,'3.1 Input│B&amp;T'!$A$13:$O$990,COLUMN(M65),FALSE),0)</f>
        <v>0.69455592476285988</v>
      </c>
      <c r="N65" s="46">
        <f>IFERROR(VLOOKUP($A65,'3.0 Input│AMP'!$A$12:$Q$959,N$11,FALSE),0)+IFERROR(VLOOKUP($A65,'3.1 Input│B&amp;T'!$A$13:$O$990,COLUMN(N65),FALSE),0)+IFERROR(VLOOKUP($A65,'3.0 Input│AMP'!$A$12:$Q$959,N$11+1,FALSE),0)</f>
        <v>8.250629284101392E-2</v>
      </c>
      <c r="O65" s="46">
        <f>IFERROR(VLOOKUP($A65,'3.0 Input│AMP'!$A$12:$Q$959,O$11,FALSE),0)+IFERROR(VLOOKUP($A65,'3.1 Input│B&amp;T'!$A$13:$O$990,COLUMN(O65),FALSE),0)</f>
        <v>0</v>
      </c>
      <c r="P65" s="12"/>
      <c r="Q65" s="29">
        <f t="shared" si="0"/>
        <v>1</v>
      </c>
      <c r="R65" s="14"/>
    </row>
    <row r="66" spans="1:18" ht="18.75">
      <c r="A66" s="8">
        <f>IF(MAX($A$13:A65)+1&gt;MAX('3.1 Input│B&amp;T'!$A$13:$A$990),"-",MAX($A$13:A65)+1)</f>
        <v>54</v>
      </c>
      <c r="B66" s="8" t="str">
        <f>CONCATENATE(IFERROR(VLOOKUP($A66,'3.0 Input│AMP'!$A$12:$Q$959,2,FALSE),""),IFERROR(VLOOKUP($A66,'3.1 Input│B&amp;T'!$A$13:$L$990,2,FALSE),""))</f>
        <v>Pigging Program T66-70 Mt Franklin -Kyneton - Bendigo</v>
      </c>
      <c r="C66" s="20" t="str">
        <f>IFERROR(IFERROR(VLOOKUP($A66,'3.0 Input│AMP'!$A$12:$Q$959,3,FALSE),VLOOKUP($A66,'3.1 Input│B&amp;T'!$A$13:$L$990,3,FALSE)),"-")</f>
        <v>258i</v>
      </c>
      <c r="D66" s="7">
        <v>1</v>
      </c>
      <c r="E66" s="8" t="str">
        <f>IFERROR(IFERROR(VLOOKUP($A66,'3.0 Input│AMP'!$A$12:$Q$959,4,FALSE),VLOOKUP($A66,'3.1 Input│B&amp;T'!$A$13:$L$990,3,FALSE)),"-")</f>
        <v>VTS</v>
      </c>
      <c r="F66" s="39">
        <v>2016</v>
      </c>
      <c r="G66" s="21">
        <f>IFERROR(VLOOKUP($A66,'3.0 Input│AMP'!$A$12:$Q$959,COLUMN(G66),FALSE),0)+IFERROR(VLOOKUP($A66,'3.1 Input│B&amp;T'!$A$13:$L$990,COLUMN(G66),FALSE),0)</f>
        <v>0</v>
      </c>
      <c r="H66" s="21">
        <f>IFERROR(VLOOKUP($A66,'3.0 Input│AMP'!$A$12:$Q$959,COLUMN(H66),FALSE),0)+IFERROR(VLOOKUP($A66,'3.1 Input│B&amp;T'!$A$13:$L$990,COLUMN(H66),FALSE),0)</f>
        <v>587336.95999999996</v>
      </c>
      <c r="I66" s="21">
        <f>IFERROR(VLOOKUP($A66,'3.0 Input│AMP'!$A$12:$Q$959,COLUMN(I66),FALSE),0)+IFERROR(VLOOKUP($A66,'3.1 Input│B&amp;T'!$A$13:$L$990,COLUMN(I66),FALSE),0)</f>
        <v>0</v>
      </c>
      <c r="J66" s="21">
        <f>IFERROR(VLOOKUP($A66,'3.0 Input│AMP'!$A$12:$Q$959,COLUMN(J66),FALSE),0)+IFERROR(VLOOKUP($A66,'3.1 Input│B&amp;T'!$A$13:$L$990,COLUMN(J66),FALSE),0)</f>
        <v>0</v>
      </c>
      <c r="K66" s="21">
        <f>IFERROR(VLOOKUP($A66,'3.0 Input│AMP'!$A$12:$Q$959,COLUMN(K66),FALSE),0)+IFERROR(VLOOKUP($A66,'3.1 Input│B&amp;T'!$A$13:$L$990,COLUMN(K66),FALSE),0)</f>
        <v>0</v>
      </c>
      <c r="L66" s="46">
        <f>IFERROR(VLOOKUP($A66,'3.0 Input│AMP'!$A$12:$Q$959,L$11,FALSE),0)+IFERROR(VLOOKUP($A66,'3.1 Input│B&amp;T'!$A$13:$O$990,COLUMN(L66),FALSE),0)</f>
        <v>0.22283624037554187</v>
      </c>
      <c r="M66" s="46">
        <f>IFERROR(VLOOKUP($A66,'3.0 Input│AMP'!$A$12:$Q$959,M$11,FALSE),0)+IFERROR(VLOOKUP($A66,'3.1 Input│B&amp;T'!$A$13:$O$990,COLUMN(M66),FALSE),0)</f>
        <v>0.74289722887522702</v>
      </c>
      <c r="N66" s="46">
        <f>IFERROR(VLOOKUP($A66,'3.0 Input│AMP'!$A$12:$Q$959,N$11,FALSE),0)+IFERROR(VLOOKUP($A66,'3.1 Input│B&amp;T'!$A$13:$O$990,COLUMN(N66),FALSE),0)+IFERROR(VLOOKUP($A66,'3.0 Input│AMP'!$A$12:$Q$959,N$11+1,FALSE),0)</f>
        <v>3.4266530749231243E-2</v>
      </c>
      <c r="O66" s="46">
        <f>IFERROR(VLOOKUP($A66,'3.0 Input│AMP'!$A$12:$Q$959,O$11,FALSE),0)+IFERROR(VLOOKUP($A66,'3.1 Input│B&amp;T'!$A$13:$O$990,COLUMN(O66),FALSE),0)</f>
        <v>0</v>
      </c>
      <c r="P66" s="12"/>
      <c r="Q66" s="29">
        <f t="shared" si="0"/>
        <v>1</v>
      </c>
      <c r="R66" s="14"/>
    </row>
    <row r="67" spans="1:18" ht="18.75">
      <c r="A67" s="8">
        <f>IF(MAX($A$13:A66)+1&gt;MAX('3.1 Input│B&amp;T'!$A$13:$A$990),"-",MAX($A$13:A66)+1)</f>
        <v>55</v>
      </c>
      <c r="B67" s="8" t="str">
        <f>CONCATENATE(IFERROR(VLOOKUP($A67,'3.0 Input│AMP'!$A$12:$Q$959,2,FALSE),""),IFERROR(VLOOKUP($A67,'3.1 Input│B&amp;T'!$A$13:$L$990,2,FALSE),""))</f>
        <v>Pigging Program T75  Wandong - Kyneton</v>
      </c>
      <c r="C67" s="20" t="str">
        <f>IFERROR(IFERROR(VLOOKUP($A67,'3.0 Input│AMP'!$A$12:$Q$959,3,FALSE),VLOOKUP($A67,'3.1 Input│B&amp;T'!$A$13:$L$990,3,FALSE)),"-")</f>
        <v>258k</v>
      </c>
      <c r="D67" s="7">
        <v>1</v>
      </c>
      <c r="E67" s="8" t="str">
        <f>IFERROR(IFERROR(VLOOKUP($A67,'3.0 Input│AMP'!$A$12:$Q$959,4,FALSE),VLOOKUP($A67,'3.1 Input│B&amp;T'!$A$13:$L$990,3,FALSE)),"-")</f>
        <v>VTS</v>
      </c>
      <c r="F67" s="39">
        <v>2016</v>
      </c>
      <c r="G67" s="21">
        <f>IFERROR(VLOOKUP($A67,'3.0 Input│AMP'!$A$12:$Q$959,COLUMN(G67),FALSE),0)+IFERROR(VLOOKUP($A67,'3.1 Input│B&amp;T'!$A$13:$L$990,COLUMN(G67),FALSE),0)</f>
        <v>0</v>
      </c>
      <c r="H67" s="21">
        <f>IFERROR(VLOOKUP($A67,'3.0 Input│AMP'!$A$12:$Q$959,COLUMN(H67),FALSE),0)+IFERROR(VLOOKUP($A67,'3.1 Input│B&amp;T'!$A$13:$L$990,COLUMN(H67),FALSE),0)</f>
        <v>521020.16000000003</v>
      </c>
      <c r="I67" s="21">
        <f>IFERROR(VLOOKUP($A67,'3.0 Input│AMP'!$A$12:$Q$959,COLUMN(I67),FALSE),0)+IFERROR(VLOOKUP($A67,'3.1 Input│B&amp;T'!$A$13:$L$990,COLUMN(I67),FALSE),0)</f>
        <v>0</v>
      </c>
      <c r="J67" s="21">
        <f>IFERROR(VLOOKUP($A67,'3.0 Input│AMP'!$A$12:$Q$959,COLUMN(J67),FALSE),0)+IFERROR(VLOOKUP($A67,'3.1 Input│B&amp;T'!$A$13:$L$990,COLUMN(J67),FALSE),0)</f>
        <v>0</v>
      </c>
      <c r="K67" s="21">
        <f>IFERROR(VLOOKUP($A67,'3.0 Input│AMP'!$A$12:$Q$959,COLUMN(K67),FALSE),0)+IFERROR(VLOOKUP($A67,'3.1 Input│B&amp;T'!$A$13:$L$990,COLUMN(K67),FALSE),0)</f>
        <v>0</v>
      </c>
      <c r="L67" s="46">
        <f>IFERROR(VLOOKUP($A67,'3.0 Input│AMP'!$A$12:$Q$959,L$11,FALSE),0)+IFERROR(VLOOKUP($A67,'3.1 Input│B&amp;T'!$A$13:$O$990,COLUMN(L67),FALSE),0)</f>
        <v>0.22335634766992513</v>
      </c>
      <c r="M67" s="46">
        <f>IFERROR(VLOOKUP($A67,'3.0 Input│AMP'!$A$12:$Q$959,M$11,FALSE),0)+IFERROR(VLOOKUP($A67,'3.1 Input│B&amp;T'!$A$13:$O$990,COLUMN(M67),FALSE),0)</f>
        <v>0.73801558849469462</v>
      </c>
      <c r="N67" s="46">
        <f>IFERROR(VLOOKUP($A67,'3.0 Input│AMP'!$A$12:$Q$959,N$11,FALSE),0)+IFERROR(VLOOKUP($A67,'3.1 Input│B&amp;T'!$A$13:$O$990,COLUMN(N67),FALSE),0)+IFERROR(VLOOKUP($A67,'3.0 Input│AMP'!$A$12:$Q$959,N$11+1,FALSE),0)</f>
        <v>3.8628063835380186E-2</v>
      </c>
      <c r="O67" s="46">
        <f>IFERROR(VLOOKUP($A67,'3.0 Input│AMP'!$A$12:$Q$959,O$11,FALSE),0)+IFERROR(VLOOKUP($A67,'3.1 Input│B&amp;T'!$A$13:$O$990,COLUMN(O67),FALSE),0)</f>
        <v>0</v>
      </c>
      <c r="P67" s="12"/>
      <c r="Q67" s="29">
        <f t="shared" si="0"/>
        <v>1</v>
      </c>
      <c r="R67" s="14"/>
    </row>
    <row r="68" spans="1:18" ht="18.75">
      <c r="A68" s="8">
        <f>IF(MAX($A$13:A67)+1&gt;MAX('3.1 Input│B&amp;T'!$A$13:$A$990),"-",MAX($A$13:A67)+1)</f>
        <v>56</v>
      </c>
      <c r="B68" s="8" t="str">
        <f>CONCATENATE(IFERROR(VLOOKUP($A68,'3.0 Input│AMP'!$A$12:$Q$959,2,FALSE),""),IFERROR(VLOOKUP($A68,'3.1 Input│B&amp;T'!$A$13:$L$990,2,FALSE),""))</f>
        <v>Pigging Program T24 Brooklyn - Corio</v>
      </c>
      <c r="C68" s="20" t="str">
        <f>IFERROR(IFERROR(VLOOKUP($A68,'3.0 Input│AMP'!$A$12:$Q$959,3,FALSE),VLOOKUP($A68,'3.1 Input│B&amp;T'!$A$13:$L$990,3,FALSE)),"-")</f>
        <v>258l</v>
      </c>
      <c r="D68" s="7">
        <v>1</v>
      </c>
      <c r="E68" s="8" t="str">
        <f>IFERROR(IFERROR(VLOOKUP($A68,'3.0 Input│AMP'!$A$12:$Q$959,4,FALSE),VLOOKUP($A68,'3.1 Input│B&amp;T'!$A$13:$L$990,3,FALSE)),"-")</f>
        <v>VTS</v>
      </c>
      <c r="F68" s="39">
        <v>2016</v>
      </c>
      <c r="G68" s="21">
        <f>IFERROR(VLOOKUP($A68,'3.0 Input│AMP'!$A$12:$Q$959,COLUMN(G68),FALSE),0)+IFERROR(VLOOKUP($A68,'3.1 Input│B&amp;T'!$A$13:$L$990,COLUMN(G68),FALSE),0)</f>
        <v>0</v>
      </c>
      <c r="H68" s="21">
        <f>IFERROR(VLOOKUP($A68,'3.0 Input│AMP'!$A$12:$Q$959,COLUMN(H68),FALSE),0)+IFERROR(VLOOKUP($A68,'3.1 Input│B&amp;T'!$A$13:$L$990,COLUMN(H68),FALSE),0)</f>
        <v>0</v>
      </c>
      <c r="I68" s="21">
        <f>IFERROR(VLOOKUP($A68,'3.0 Input│AMP'!$A$12:$Q$959,COLUMN(I68),FALSE),0)+IFERROR(VLOOKUP($A68,'3.1 Input│B&amp;T'!$A$13:$L$990,COLUMN(I68),FALSE),0)</f>
        <v>0</v>
      </c>
      <c r="J68" s="21">
        <f>IFERROR(VLOOKUP($A68,'3.0 Input│AMP'!$A$12:$Q$959,COLUMN(J68),FALSE),0)+IFERROR(VLOOKUP($A68,'3.1 Input│B&amp;T'!$A$13:$L$990,COLUMN(J68),FALSE),0)</f>
        <v>1380663.04</v>
      </c>
      <c r="K68" s="21">
        <f>IFERROR(VLOOKUP($A68,'3.0 Input│AMP'!$A$12:$Q$959,COLUMN(K68),FALSE),0)+IFERROR(VLOOKUP($A68,'3.1 Input│B&amp;T'!$A$13:$L$990,COLUMN(K68),FALSE),0)</f>
        <v>0</v>
      </c>
      <c r="L68" s="46">
        <f>IFERROR(VLOOKUP($A68,'3.0 Input│AMP'!$A$12:$Q$959,L$11,FALSE),0)+IFERROR(VLOOKUP($A68,'3.1 Input│B&amp;T'!$A$13:$O$990,COLUMN(L68),FALSE),0)</f>
        <v>0.2204882952468982</v>
      </c>
      <c r="M68" s="46">
        <f>IFERROR(VLOOKUP($A68,'3.0 Input│AMP'!$A$12:$Q$959,M$11,FALSE),0)+IFERROR(VLOOKUP($A68,'3.1 Input│B&amp;T'!$A$13:$O$990,COLUMN(M68),FALSE),0)</f>
        <v>0.7635114212950902</v>
      </c>
      <c r="N68" s="46">
        <f>IFERROR(VLOOKUP($A68,'3.0 Input│AMP'!$A$12:$Q$959,N$11,FALSE),0)+IFERROR(VLOOKUP($A68,'3.1 Input│B&amp;T'!$A$13:$O$990,COLUMN(N68),FALSE),0)+IFERROR(VLOOKUP($A68,'3.0 Input│AMP'!$A$12:$Q$959,N$11+1,FALSE),0)</f>
        <v>1.6000283458011594E-2</v>
      </c>
      <c r="O68" s="46">
        <f>IFERROR(VLOOKUP($A68,'3.0 Input│AMP'!$A$12:$Q$959,O$11,FALSE),0)+IFERROR(VLOOKUP($A68,'3.1 Input│B&amp;T'!$A$13:$O$990,COLUMN(O68),FALSE),0)</f>
        <v>0</v>
      </c>
      <c r="P68" s="12"/>
      <c r="Q68" s="29">
        <f t="shared" si="0"/>
        <v>1</v>
      </c>
      <c r="R68" s="14"/>
    </row>
    <row r="69" spans="1:18" ht="18.75">
      <c r="A69" s="8">
        <f>IF(MAX($A$13:A68)+1&gt;MAX('3.1 Input│B&amp;T'!$A$13:$A$990),"-",MAX($A$13:A68)+1)</f>
        <v>57</v>
      </c>
      <c r="B69" s="8" t="str">
        <f>CONCATENATE(IFERROR(VLOOKUP($A69,'3.0 Input│AMP'!$A$12:$Q$959,2,FALSE),""),IFERROR(VLOOKUP($A69,'3.1 Input│B&amp;T'!$A$13:$L$990,2,FALSE),""))</f>
        <v>Pigging Program T70 Ballan – Bendigo</v>
      </c>
      <c r="C69" s="20" t="str">
        <f>IFERROR(IFERROR(VLOOKUP($A69,'3.0 Input│AMP'!$A$12:$Q$959,3,FALSE),VLOOKUP($A69,'3.1 Input│B&amp;T'!$A$13:$L$990,3,FALSE)),"-")</f>
        <v>258m</v>
      </c>
      <c r="D69" s="7">
        <v>1</v>
      </c>
      <c r="E69" s="8" t="str">
        <f>IFERROR(IFERROR(VLOOKUP($A69,'3.0 Input│AMP'!$A$12:$Q$959,4,FALSE),VLOOKUP($A69,'3.1 Input│B&amp;T'!$A$13:$L$990,3,FALSE)),"-")</f>
        <v>VTS</v>
      </c>
      <c r="F69" s="39">
        <v>2016</v>
      </c>
      <c r="G69" s="21">
        <f>IFERROR(VLOOKUP($A69,'3.0 Input│AMP'!$A$12:$Q$959,COLUMN(G69),FALSE),0)+IFERROR(VLOOKUP($A69,'3.1 Input│B&amp;T'!$A$13:$L$990,COLUMN(G69),FALSE),0)</f>
        <v>0</v>
      </c>
      <c r="H69" s="21">
        <f>IFERROR(VLOOKUP($A69,'3.0 Input│AMP'!$A$12:$Q$959,COLUMN(H69),FALSE),0)+IFERROR(VLOOKUP($A69,'3.1 Input│B&amp;T'!$A$13:$L$990,COLUMN(H69),FALSE),0)</f>
        <v>0</v>
      </c>
      <c r="I69" s="21">
        <f>IFERROR(VLOOKUP($A69,'3.0 Input│AMP'!$A$12:$Q$959,COLUMN(I69),FALSE),0)+IFERROR(VLOOKUP($A69,'3.1 Input│B&amp;T'!$A$13:$L$990,COLUMN(I69),FALSE),0)</f>
        <v>555975.68000000005</v>
      </c>
      <c r="J69" s="21">
        <f>IFERROR(VLOOKUP($A69,'3.0 Input│AMP'!$A$12:$Q$959,COLUMN(J69),FALSE),0)+IFERROR(VLOOKUP($A69,'3.1 Input│B&amp;T'!$A$13:$L$990,COLUMN(J69),FALSE),0)</f>
        <v>0</v>
      </c>
      <c r="K69" s="21">
        <f>IFERROR(VLOOKUP($A69,'3.0 Input│AMP'!$A$12:$Q$959,COLUMN(K69),FALSE),0)+IFERROR(VLOOKUP($A69,'3.1 Input│B&amp;T'!$A$13:$L$990,COLUMN(K69),FALSE),0)</f>
        <v>0</v>
      </c>
      <c r="L69" s="46">
        <f>IFERROR(VLOOKUP($A69,'3.0 Input│AMP'!$A$12:$Q$959,L$11,FALSE),0)+IFERROR(VLOOKUP($A69,'3.1 Input│B&amp;T'!$A$13:$O$990,COLUMN(L69),FALSE),0)</f>
        <v>0.22306673558095208</v>
      </c>
      <c r="M69" s="46">
        <f>IFERROR(VLOOKUP($A69,'3.0 Input│AMP'!$A$12:$Q$959,M$11,FALSE),0)+IFERROR(VLOOKUP($A69,'3.1 Input│B&amp;T'!$A$13:$O$990,COLUMN(M69),FALSE),0)</f>
        <v>0.75808351904889082</v>
      </c>
      <c r="N69" s="46">
        <f>IFERROR(VLOOKUP($A69,'3.0 Input│AMP'!$A$12:$Q$959,N$11,FALSE),0)+IFERROR(VLOOKUP($A69,'3.1 Input│B&amp;T'!$A$13:$O$990,COLUMN(N69),FALSE),0)+IFERROR(VLOOKUP($A69,'3.0 Input│AMP'!$A$12:$Q$959,N$11+1,FALSE),0)</f>
        <v>1.8849745370157201E-2</v>
      </c>
      <c r="O69" s="46">
        <f>IFERROR(VLOOKUP($A69,'3.0 Input│AMP'!$A$12:$Q$959,O$11,FALSE),0)+IFERROR(VLOOKUP($A69,'3.1 Input│B&amp;T'!$A$13:$O$990,COLUMN(O69),FALSE),0)</f>
        <v>0</v>
      </c>
      <c r="P69" s="12"/>
      <c r="Q69" s="29">
        <f t="shared" si="0"/>
        <v>1.0000000000000002</v>
      </c>
      <c r="R69" s="14"/>
    </row>
    <row r="70" spans="1:18" ht="18.75">
      <c r="A70" s="8">
        <f>IF(MAX($A$13:A69)+1&gt;MAX('3.1 Input│B&amp;T'!$A$13:$A$990),"-",MAX($A$13:A69)+1)</f>
        <v>58</v>
      </c>
      <c r="B70" s="8" t="str">
        <f>CONCATENATE(IFERROR(VLOOKUP($A70,'3.0 Input│AMP'!$A$12:$Q$959,2,FALSE),""),IFERROR(VLOOKUP($A70,'3.1 Input│B&amp;T'!$A$13:$L$990,2,FALSE),""))</f>
        <v>Pigging Program T60 Longford – Tyers</v>
      </c>
      <c r="C70" s="20" t="str">
        <f>IFERROR(IFERROR(VLOOKUP($A70,'3.0 Input│AMP'!$A$12:$Q$959,3,FALSE),VLOOKUP($A70,'3.1 Input│B&amp;T'!$A$13:$L$990,3,FALSE)),"-")</f>
        <v>258n</v>
      </c>
      <c r="D70" s="7">
        <v>1</v>
      </c>
      <c r="E70" s="8" t="str">
        <f>IFERROR(IFERROR(VLOOKUP($A70,'3.0 Input│AMP'!$A$12:$Q$959,4,FALSE),VLOOKUP($A70,'3.1 Input│B&amp;T'!$A$13:$L$990,3,FALSE)),"-")</f>
        <v>VTS</v>
      </c>
      <c r="F70" s="39">
        <v>2016</v>
      </c>
      <c r="G70" s="21">
        <f>IFERROR(VLOOKUP($A70,'3.0 Input│AMP'!$A$12:$Q$959,COLUMN(G70),FALSE),0)+IFERROR(VLOOKUP($A70,'3.1 Input│B&amp;T'!$A$13:$L$990,COLUMN(G70),FALSE),0)</f>
        <v>0</v>
      </c>
      <c r="H70" s="21">
        <f>IFERROR(VLOOKUP($A70,'3.0 Input│AMP'!$A$12:$Q$959,COLUMN(H70),FALSE),0)+IFERROR(VLOOKUP($A70,'3.1 Input│B&amp;T'!$A$13:$L$990,COLUMN(H70),FALSE),0)</f>
        <v>0</v>
      </c>
      <c r="I70" s="21">
        <f>IFERROR(VLOOKUP($A70,'3.0 Input│AMP'!$A$12:$Q$959,COLUMN(I70),FALSE),0)+IFERROR(VLOOKUP($A70,'3.1 Input│B&amp;T'!$A$13:$L$990,COLUMN(I70),FALSE),0)</f>
        <v>0</v>
      </c>
      <c r="J70" s="21">
        <f>IFERROR(VLOOKUP($A70,'3.0 Input│AMP'!$A$12:$Q$959,COLUMN(J70),FALSE),0)+IFERROR(VLOOKUP($A70,'3.1 Input│B&amp;T'!$A$13:$L$990,COLUMN(J70),FALSE),0)</f>
        <v>0</v>
      </c>
      <c r="K70" s="21">
        <f>IFERROR(VLOOKUP($A70,'3.0 Input│AMP'!$A$12:$Q$959,COLUMN(K70),FALSE),0)+IFERROR(VLOOKUP($A70,'3.1 Input│B&amp;T'!$A$13:$L$990,COLUMN(K70),FALSE),0)</f>
        <v>748398.08000000007</v>
      </c>
      <c r="L70" s="46">
        <f>IFERROR(VLOOKUP($A70,'3.0 Input│AMP'!$A$12:$Q$959,L$11,FALSE),0)+IFERROR(VLOOKUP($A70,'3.1 Input│B&amp;T'!$A$13:$O$990,COLUMN(L70),FALSE),0)</f>
        <v>0.22195684948844338</v>
      </c>
      <c r="M70" s="46">
        <f>IFERROR(VLOOKUP($A70,'3.0 Input│AMP'!$A$12:$Q$959,M$11,FALSE),0)+IFERROR(VLOOKUP($A70,'3.1 Input│B&amp;T'!$A$13:$O$990,COLUMN(M70),FALSE),0)</f>
        <v>0.71486287084007483</v>
      </c>
      <c r="N70" s="46">
        <f>IFERROR(VLOOKUP($A70,'3.0 Input│AMP'!$A$12:$Q$959,N$11,FALSE),0)+IFERROR(VLOOKUP($A70,'3.1 Input│B&amp;T'!$A$13:$O$990,COLUMN(N70),FALSE),0)+IFERROR(VLOOKUP($A70,'3.0 Input│AMP'!$A$12:$Q$959,N$11+1,FALSE),0)</f>
        <v>6.3180279671481779E-2</v>
      </c>
      <c r="O70" s="46">
        <f>IFERROR(VLOOKUP($A70,'3.0 Input│AMP'!$A$12:$Q$959,O$11,FALSE),0)+IFERROR(VLOOKUP($A70,'3.1 Input│B&amp;T'!$A$13:$O$990,COLUMN(O70),FALSE),0)</f>
        <v>0</v>
      </c>
      <c r="P70" s="12"/>
      <c r="Q70" s="29">
        <f t="shared" si="0"/>
        <v>1</v>
      </c>
      <c r="R70" s="14"/>
    </row>
    <row r="71" spans="1:18" ht="18.75">
      <c r="A71" s="8">
        <f>IF(MAX($A$13:A70)+1&gt;MAX('3.1 Input│B&amp;T'!$A$13:$A$990),"-",MAX($A$13:A70)+1)</f>
        <v>59</v>
      </c>
      <c r="B71" s="8" t="str">
        <f>CONCATENATE(IFERROR(VLOOKUP($A71,'3.0 Input│AMP'!$A$12:$Q$959,2,FALSE),""),IFERROR(VLOOKUP($A71,'3.1 Input│B&amp;T'!$A$13:$L$990,2,FALSE),""))</f>
        <v>Pigging Program T63 Tyers - Morwell</v>
      </c>
      <c r="C71" s="20" t="str">
        <f>IFERROR(IFERROR(VLOOKUP($A71,'3.0 Input│AMP'!$A$12:$Q$959,3,FALSE),VLOOKUP($A71,'3.1 Input│B&amp;T'!$A$13:$L$990,3,FALSE)),"-")</f>
        <v>258o</v>
      </c>
      <c r="D71" s="7">
        <v>1</v>
      </c>
      <c r="E71" s="8" t="str">
        <f>IFERROR(IFERROR(VLOOKUP($A71,'3.0 Input│AMP'!$A$12:$Q$959,4,FALSE),VLOOKUP($A71,'3.1 Input│B&amp;T'!$A$13:$L$990,3,FALSE)),"-")</f>
        <v>VTS</v>
      </c>
      <c r="F71" s="39">
        <v>2016</v>
      </c>
      <c r="G71" s="21">
        <f>IFERROR(VLOOKUP($A71,'3.0 Input│AMP'!$A$12:$Q$959,COLUMN(G71),FALSE),0)+IFERROR(VLOOKUP($A71,'3.1 Input│B&amp;T'!$A$13:$L$990,COLUMN(G71),FALSE),0)</f>
        <v>0</v>
      </c>
      <c r="H71" s="21">
        <f>IFERROR(VLOOKUP($A71,'3.0 Input│AMP'!$A$12:$Q$959,COLUMN(H71),FALSE),0)+IFERROR(VLOOKUP($A71,'3.1 Input│B&amp;T'!$A$13:$L$990,COLUMN(H71),FALSE),0)</f>
        <v>0</v>
      </c>
      <c r="I71" s="21">
        <f>IFERROR(VLOOKUP($A71,'3.0 Input│AMP'!$A$12:$Q$959,COLUMN(I71),FALSE),0)+IFERROR(VLOOKUP($A71,'3.1 Input│B&amp;T'!$A$13:$L$990,COLUMN(I71),FALSE),0)</f>
        <v>0</v>
      </c>
      <c r="J71" s="21">
        <f>IFERROR(VLOOKUP($A71,'3.0 Input│AMP'!$A$12:$Q$959,COLUMN(J71),FALSE),0)+IFERROR(VLOOKUP($A71,'3.1 Input│B&amp;T'!$A$13:$L$990,COLUMN(J71),FALSE),0)</f>
        <v>611088.64000000001</v>
      </c>
      <c r="K71" s="21">
        <f>IFERROR(VLOOKUP($A71,'3.0 Input│AMP'!$A$12:$Q$959,COLUMN(K71),FALSE),0)+IFERROR(VLOOKUP($A71,'3.1 Input│B&amp;T'!$A$13:$L$990,COLUMN(K71),FALSE),0)</f>
        <v>0</v>
      </c>
      <c r="L71" s="46">
        <f>IFERROR(VLOOKUP($A71,'3.0 Input│AMP'!$A$12:$Q$959,L$11,FALSE),0)+IFERROR(VLOOKUP($A71,'3.1 Input│B&amp;T'!$A$13:$O$990,COLUMN(L71),FALSE),0)</f>
        <v>0.22267741714197142</v>
      </c>
      <c r="M71" s="46">
        <f>IFERROR(VLOOKUP($A71,'3.0 Input│AMP'!$A$12:$Q$959,M$11,FALSE),0)+IFERROR(VLOOKUP($A71,'3.1 Input│B&amp;T'!$A$13:$O$990,COLUMN(M71),FALSE),0)</f>
        <v>0.72571304876490583</v>
      </c>
      <c r="N71" s="46">
        <f>IFERROR(VLOOKUP($A71,'3.0 Input│AMP'!$A$12:$Q$959,N$11,FALSE),0)+IFERROR(VLOOKUP($A71,'3.1 Input│B&amp;T'!$A$13:$O$990,COLUMN(N71),FALSE),0)+IFERROR(VLOOKUP($A71,'3.0 Input│AMP'!$A$12:$Q$959,N$11+1,FALSE),0)</f>
        <v>5.1609534093122723E-2</v>
      </c>
      <c r="O71" s="46">
        <f>IFERROR(VLOOKUP($A71,'3.0 Input│AMP'!$A$12:$Q$959,O$11,FALSE),0)+IFERROR(VLOOKUP($A71,'3.1 Input│B&amp;T'!$A$13:$O$990,COLUMN(O71),FALSE),0)</f>
        <v>0</v>
      </c>
      <c r="P71" s="12"/>
      <c r="Q71" s="29">
        <f t="shared" si="0"/>
        <v>1</v>
      </c>
      <c r="R71" s="14"/>
    </row>
    <row r="72" spans="1:18" ht="18.75">
      <c r="A72" s="8">
        <f>IF(MAX($A$13:A71)+1&gt;MAX('3.1 Input│B&amp;T'!$A$13:$A$990),"-",MAX($A$13:A71)+1)</f>
        <v>60</v>
      </c>
      <c r="B72" s="8" t="str">
        <f>CONCATENATE(IFERROR(VLOOKUP($A72,'3.0 Input│AMP'!$A$12:$Q$959,2,FALSE),""),IFERROR(VLOOKUP($A72,'3.1 Input│B&amp;T'!$A$13:$L$990,2,FALSE),""))</f>
        <v>Pigging Program T96 &amp; T98 Chiltern- Rutherglen – Koonoomoo</v>
      </c>
      <c r="C72" s="20" t="str">
        <f>IFERROR(IFERROR(VLOOKUP($A72,'3.0 Input│AMP'!$A$12:$Q$959,3,FALSE),VLOOKUP($A72,'3.1 Input│B&amp;T'!$A$13:$L$990,3,FALSE)),"-")</f>
        <v>258p</v>
      </c>
      <c r="D72" s="7">
        <v>1</v>
      </c>
      <c r="E72" s="8" t="str">
        <f>IFERROR(IFERROR(VLOOKUP($A72,'3.0 Input│AMP'!$A$12:$Q$959,4,FALSE),VLOOKUP($A72,'3.1 Input│B&amp;T'!$A$13:$L$990,3,FALSE)),"-")</f>
        <v>VTS</v>
      </c>
      <c r="F72" s="39">
        <v>2016</v>
      </c>
      <c r="G72" s="21">
        <f>IFERROR(VLOOKUP($A72,'3.0 Input│AMP'!$A$12:$Q$959,COLUMN(G72),FALSE),0)+IFERROR(VLOOKUP($A72,'3.1 Input│B&amp;T'!$A$13:$L$990,COLUMN(G72),FALSE),0)</f>
        <v>0</v>
      </c>
      <c r="H72" s="21">
        <f>IFERROR(VLOOKUP($A72,'3.0 Input│AMP'!$A$12:$Q$959,COLUMN(H72),FALSE),0)+IFERROR(VLOOKUP($A72,'3.1 Input│B&amp;T'!$A$13:$L$990,COLUMN(H72),FALSE),0)</f>
        <v>0</v>
      </c>
      <c r="I72" s="21">
        <f>IFERROR(VLOOKUP($A72,'3.0 Input│AMP'!$A$12:$Q$959,COLUMN(I72),FALSE),0)+IFERROR(VLOOKUP($A72,'3.1 Input│B&amp;T'!$A$13:$L$990,COLUMN(I72),FALSE),0)</f>
        <v>0</v>
      </c>
      <c r="J72" s="21">
        <f>IFERROR(VLOOKUP($A72,'3.0 Input│AMP'!$A$12:$Q$959,COLUMN(J72),FALSE),0)+IFERROR(VLOOKUP($A72,'3.1 Input│B&amp;T'!$A$13:$L$990,COLUMN(J72),FALSE),0)</f>
        <v>0</v>
      </c>
      <c r="K72" s="21">
        <f>IFERROR(VLOOKUP($A72,'3.0 Input│AMP'!$A$12:$Q$959,COLUMN(K72),FALSE),0)+IFERROR(VLOOKUP($A72,'3.1 Input│B&amp;T'!$A$13:$L$990,COLUMN(K72),FALSE),0)</f>
        <v>510551.04000000004</v>
      </c>
      <c r="L72" s="46">
        <f>IFERROR(VLOOKUP($A72,'3.0 Input│AMP'!$A$12:$Q$959,L$11,FALSE),0)+IFERROR(VLOOKUP($A72,'3.1 Input│B&amp;T'!$A$13:$O$990,COLUMN(L72),FALSE),0)</f>
        <v>0.22345080327326333</v>
      </c>
      <c r="M72" s="46">
        <f>IFERROR(VLOOKUP($A72,'3.0 Input│AMP'!$A$12:$Q$959,M$11,FALSE),0)+IFERROR(VLOOKUP($A72,'3.1 Input│B&amp;T'!$A$13:$O$990,COLUMN(M72),FALSE),0)</f>
        <v>0.74985451013869242</v>
      </c>
      <c r="N72" s="46">
        <f>IFERROR(VLOOKUP($A72,'3.0 Input│AMP'!$A$12:$Q$959,N$11,FALSE),0)+IFERROR(VLOOKUP($A72,'3.1 Input│B&amp;T'!$A$13:$O$990,COLUMN(N72),FALSE),0)+IFERROR(VLOOKUP($A72,'3.0 Input│AMP'!$A$12:$Q$959,N$11+1,FALSE),0)</f>
        <v>2.6694686588044164E-2</v>
      </c>
      <c r="O72" s="46">
        <f>IFERROR(VLOOKUP($A72,'3.0 Input│AMP'!$A$12:$Q$959,O$11,FALSE),0)+IFERROR(VLOOKUP($A72,'3.1 Input│B&amp;T'!$A$13:$O$990,COLUMN(O72),FALSE),0)</f>
        <v>0</v>
      </c>
      <c r="P72" s="12"/>
      <c r="Q72" s="29">
        <f t="shared" si="0"/>
        <v>1</v>
      </c>
      <c r="R72" s="14"/>
    </row>
    <row r="73" spans="1:18" ht="18.75">
      <c r="A73" s="8">
        <f>IF(MAX($A$13:A72)+1&gt;MAX('3.1 Input│B&amp;T'!$A$13:$A$990),"-",MAX($A$13:A72)+1)</f>
        <v>61</v>
      </c>
      <c r="B73" s="8" t="str">
        <f>CONCATENATE(IFERROR(VLOOKUP($A73,'3.0 Input│AMP'!$A$12:$Q$959,2,FALSE),""),IFERROR(VLOOKUP($A73,'3.1 Input│B&amp;T'!$A$13:$L$990,2,FALSE),""))</f>
        <v>Pigging Program T118 Trugannina-Plumpton</v>
      </c>
      <c r="C73" s="20" t="str">
        <f>IFERROR(IFERROR(VLOOKUP($A73,'3.0 Input│AMP'!$A$12:$Q$959,3,FALSE),VLOOKUP($A73,'3.1 Input│B&amp;T'!$A$13:$L$990,3,FALSE)),"-")</f>
        <v>258q</v>
      </c>
      <c r="D73" s="7">
        <v>1</v>
      </c>
      <c r="E73" s="8" t="str">
        <f>IFERROR(IFERROR(VLOOKUP($A73,'3.0 Input│AMP'!$A$12:$Q$959,4,FALSE),VLOOKUP($A73,'3.1 Input│B&amp;T'!$A$13:$L$990,3,FALSE)),"-")</f>
        <v>VTS</v>
      </c>
      <c r="F73" s="39">
        <v>2016</v>
      </c>
      <c r="G73" s="21">
        <f>IFERROR(VLOOKUP($A73,'3.0 Input│AMP'!$A$12:$Q$959,COLUMN(G73),FALSE),0)+IFERROR(VLOOKUP($A73,'3.1 Input│B&amp;T'!$A$13:$L$990,COLUMN(G73),FALSE),0)</f>
        <v>0</v>
      </c>
      <c r="H73" s="21">
        <f>IFERROR(VLOOKUP($A73,'3.0 Input│AMP'!$A$12:$Q$959,COLUMN(H73),FALSE),0)+IFERROR(VLOOKUP($A73,'3.1 Input│B&amp;T'!$A$13:$L$990,COLUMN(H73),FALSE),0)</f>
        <v>0</v>
      </c>
      <c r="I73" s="21">
        <f>IFERROR(VLOOKUP($A73,'3.0 Input│AMP'!$A$12:$Q$959,COLUMN(I73),FALSE),0)+IFERROR(VLOOKUP($A73,'3.1 Input│B&amp;T'!$A$13:$L$990,COLUMN(I73),FALSE),0)</f>
        <v>0</v>
      </c>
      <c r="J73" s="21">
        <f>IFERROR(VLOOKUP($A73,'3.0 Input│AMP'!$A$12:$Q$959,COLUMN(J73),FALSE),0)+IFERROR(VLOOKUP($A73,'3.1 Input│B&amp;T'!$A$13:$L$990,COLUMN(J73),FALSE),0)</f>
        <v>0</v>
      </c>
      <c r="K73" s="21">
        <f>IFERROR(VLOOKUP($A73,'3.0 Input│AMP'!$A$12:$Q$959,COLUMN(K73),FALSE),0)+IFERROR(VLOOKUP($A73,'3.1 Input│B&amp;T'!$A$13:$L$990,COLUMN(K73),FALSE),0)</f>
        <v>512325.12</v>
      </c>
      <c r="L73" s="46">
        <f>IFERROR(VLOOKUP($A73,'3.0 Input│AMP'!$A$12:$Q$959,L$11,FALSE),0)+IFERROR(VLOOKUP($A73,'3.1 Input│B&amp;T'!$A$13:$O$990,COLUMN(L73),FALSE),0)</f>
        <v>0.22343452532641775</v>
      </c>
      <c r="M73" s="46">
        <f>IFERROR(VLOOKUP($A73,'3.0 Input│AMP'!$A$12:$Q$959,M$11,FALSE),0)+IFERROR(VLOOKUP($A73,'3.1 Input│B&amp;T'!$A$13:$O$990,COLUMN(M73),FALSE),0)</f>
        <v>0.71500690811334799</v>
      </c>
      <c r="N73" s="46">
        <f>IFERROR(VLOOKUP($A73,'3.0 Input│AMP'!$A$12:$Q$959,N$11,FALSE),0)+IFERROR(VLOOKUP($A73,'3.1 Input│B&amp;T'!$A$13:$O$990,COLUMN(N73),FALSE),0)+IFERROR(VLOOKUP($A73,'3.0 Input│AMP'!$A$12:$Q$959,N$11+1,FALSE),0)</f>
        <v>6.155856656023425E-2</v>
      </c>
      <c r="O73" s="46">
        <f>IFERROR(VLOOKUP($A73,'3.0 Input│AMP'!$A$12:$Q$959,O$11,FALSE),0)+IFERROR(VLOOKUP($A73,'3.1 Input│B&amp;T'!$A$13:$O$990,COLUMN(O73),FALSE),0)</f>
        <v>0</v>
      </c>
      <c r="P73" s="12"/>
      <c r="Q73" s="29">
        <f t="shared" si="0"/>
        <v>1</v>
      </c>
      <c r="R73" s="14"/>
    </row>
    <row r="74" spans="1:18" ht="18.75">
      <c r="A74" s="8">
        <f>IF(MAX($A$13:A73)+1&gt;MAX('3.1 Input│B&amp;T'!$A$13:$A$990),"-",MAX($A$13:A73)+1)</f>
        <v>62</v>
      </c>
      <c r="B74" s="8" t="str">
        <f>CONCATENATE(IFERROR(VLOOKUP($A74,'3.0 Input│AMP'!$A$12:$Q$959,2,FALSE),""),IFERROR(VLOOKUP($A74,'3.1 Input│B&amp;T'!$A$13:$L$990,2,FALSE),""))</f>
        <v>Pigging Program James Street to Laverton Pipeline (253)</v>
      </c>
      <c r="C74" s="20" t="str">
        <f>IFERROR(IFERROR(VLOOKUP($A74,'3.0 Input│AMP'!$A$12:$Q$959,3,FALSE),VLOOKUP($A74,'3.1 Input│B&amp;T'!$A$13:$L$990,3,FALSE)),"-")</f>
        <v>258s</v>
      </c>
      <c r="D74" s="7">
        <v>1</v>
      </c>
      <c r="E74" s="8" t="str">
        <f>IFERROR(IFERROR(VLOOKUP($A74,'3.0 Input│AMP'!$A$12:$Q$959,4,FALSE),VLOOKUP($A74,'3.1 Input│B&amp;T'!$A$13:$L$990,3,FALSE)),"-")</f>
        <v>VTS</v>
      </c>
      <c r="F74" s="39">
        <v>2016</v>
      </c>
      <c r="G74" s="21">
        <f>IFERROR(VLOOKUP($A74,'3.0 Input│AMP'!$A$12:$Q$959,COLUMN(G74),FALSE),0)+IFERROR(VLOOKUP($A74,'3.1 Input│B&amp;T'!$A$13:$L$990,COLUMN(G74),FALSE),0)</f>
        <v>0</v>
      </c>
      <c r="H74" s="21">
        <f>IFERROR(VLOOKUP($A74,'3.0 Input│AMP'!$A$12:$Q$959,COLUMN(H74),FALSE),0)+IFERROR(VLOOKUP($A74,'3.1 Input│B&amp;T'!$A$13:$L$990,COLUMN(H74),FALSE),0)</f>
        <v>447777.28000000003</v>
      </c>
      <c r="I74" s="21">
        <f>IFERROR(VLOOKUP($A74,'3.0 Input│AMP'!$A$12:$Q$959,COLUMN(I74),FALSE),0)+IFERROR(VLOOKUP($A74,'3.1 Input│B&amp;T'!$A$13:$L$990,COLUMN(I74),FALSE),0)</f>
        <v>0</v>
      </c>
      <c r="J74" s="21">
        <f>IFERROR(VLOOKUP($A74,'3.0 Input│AMP'!$A$12:$Q$959,COLUMN(J74),FALSE),0)+IFERROR(VLOOKUP($A74,'3.1 Input│B&amp;T'!$A$13:$L$990,COLUMN(J74),FALSE),0)</f>
        <v>0</v>
      </c>
      <c r="K74" s="21">
        <f>IFERROR(VLOOKUP($A74,'3.0 Input│AMP'!$A$12:$Q$959,COLUMN(K74),FALSE),0)+IFERROR(VLOOKUP($A74,'3.1 Input│B&amp;T'!$A$13:$L$990,COLUMN(K74),FALSE),0)</f>
        <v>0</v>
      </c>
      <c r="L74" s="46">
        <f>IFERROR(VLOOKUP($A74,'3.0 Input│AMP'!$A$12:$Q$959,L$11,FALSE),0)+IFERROR(VLOOKUP($A74,'3.1 Input│B&amp;T'!$A$13:$O$990,COLUMN(L74),FALSE),0)</f>
        <v>0.22410980744713088</v>
      </c>
      <c r="M74" s="46">
        <f>IFERROR(VLOOKUP($A74,'3.0 Input│AMP'!$A$12:$Q$959,M$11,FALSE),0)+IFERROR(VLOOKUP($A74,'3.1 Input│B&amp;T'!$A$13:$O$990,COLUMN(M74),FALSE),0)</f>
        <v>0.72655539825513249</v>
      </c>
      <c r="N74" s="46">
        <f>IFERROR(VLOOKUP($A74,'3.0 Input│AMP'!$A$12:$Q$959,N$11,FALSE),0)+IFERROR(VLOOKUP($A74,'3.1 Input│B&amp;T'!$A$13:$O$990,COLUMN(N74),FALSE),0)+IFERROR(VLOOKUP($A74,'3.0 Input│AMP'!$A$12:$Q$959,N$11+1,FALSE),0)</f>
        <v>4.9334794297736587E-2</v>
      </c>
      <c r="O74" s="46">
        <f>IFERROR(VLOOKUP($A74,'3.0 Input│AMP'!$A$12:$Q$959,O$11,FALSE),0)+IFERROR(VLOOKUP($A74,'3.1 Input│B&amp;T'!$A$13:$O$990,COLUMN(O74),FALSE),0)</f>
        <v>0</v>
      </c>
      <c r="P74" s="12"/>
      <c r="Q74" s="29">
        <f t="shared" si="0"/>
        <v>0.99999999999999989</v>
      </c>
      <c r="R74" s="14"/>
    </row>
    <row r="75" spans="1:18" ht="18.75">
      <c r="A75" s="8">
        <f>IF(MAX($A$13:A74)+1&gt;MAX('3.1 Input│B&amp;T'!$A$13:$A$990),"-",MAX($A$13:A74)+1)</f>
        <v>63</v>
      </c>
      <c r="B75" s="8" t="str">
        <f>CONCATENATE(IFERROR(VLOOKUP($A75,'3.0 Input│AMP'!$A$12:$Q$959,2,FALSE),""),IFERROR(VLOOKUP($A75,'3.1 Input│B&amp;T'!$A$13:$L$990,2,FALSE),""))</f>
        <v>Pigging Program Tyres to Maryvale (67)</v>
      </c>
      <c r="C75" s="20" t="str">
        <f>IFERROR(IFERROR(VLOOKUP($A75,'3.0 Input│AMP'!$A$12:$Q$959,3,FALSE),VLOOKUP($A75,'3.1 Input│B&amp;T'!$A$13:$L$990,3,FALSE)),"-")</f>
        <v>258u</v>
      </c>
      <c r="D75" s="7">
        <v>1</v>
      </c>
      <c r="E75" s="8" t="str">
        <f>IFERROR(IFERROR(VLOOKUP($A75,'3.0 Input│AMP'!$A$12:$Q$959,4,FALSE),VLOOKUP($A75,'3.1 Input│B&amp;T'!$A$13:$L$990,3,FALSE)),"-")</f>
        <v>VTS</v>
      </c>
      <c r="F75" s="39">
        <v>2016</v>
      </c>
      <c r="G75" s="21">
        <f>IFERROR(VLOOKUP($A75,'3.0 Input│AMP'!$A$12:$Q$959,COLUMN(G75),FALSE),0)+IFERROR(VLOOKUP($A75,'3.1 Input│B&amp;T'!$A$13:$L$990,COLUMN(G75),FALSE),0)</f>
        <v>383189.76000000001</v>
      </c>
      <c r="H75" s="21">
        <f>IFERROR(VLOOKUP($A75,'3.0 Input│AMP'!$A$12:$Q$959,COLUMN(H75),FALSE),0)+IFERROR(VLOOKUP($A75,'3.1 Input│B&amp;T'!$A$13:$L$990,COLUMN(H75),FALSE),0)</f>
        <v>0</v>
      </c>
      <c r="I75" s="21">
        <f>IFERROR(VLOOKUP($A75,'3.0 Input│AMP'!$A$12:$Q$959,COLUMN(I75),FALSE),0)+IFERROR(VLOOKUP($A75,'3.1 Input│B&amp;T'!$A$13:$L$990,COLUMN(I75),FALSE),0)</f>
        <v>0</v>
      </c>
      <c r="J75" s="21">
        <f>IFERROR(VLOOKUP($A75,'3.0 Input│AMP'!$A$12:$Q$959,COLUMN(J75),FALSE),0)+IFERROR(VLOOKUP($A75,'3.1 Input│B&amp;T'!$A$13:$L$990,COLUMN(J75),FALSE),0)</f>
        <v>0</v>
      </c>
      <c r="K75" s="21">
        <f>IFERROR(VLOOKUP($A75,'3.0 Input│AMP'!$A$12:$Q$959,COLUMN(K75),FALSE),0)+IFERROR(VLOOKUP($A75,'3.1 Input│B&amp;T'!$A$13:$L$990,COLUMN(K75),FALSE),0)</f>
        <v>0</v>
      </c>
      <c r="L75" s="46">
        <f>IFERROR(VLOOKUP($A75,'3.0 Input│AMP'!$A$12:$Q$959,L$11,FALSE),0)+IFERROR(VLOOKUP($A75,'3.1 Input│B&amp;T'!$A$13:$O$990,COLUMN(L75),FALSE),0)</f>
        <v>0.22501321538446123</v>
      </c>
      <c r="M75" s="46">
        <f>IFERROR(VLOOKUP($A75,'3.0 Input│AMP'!$A$12:$Q$959,M$11,FALSE),0)+IFERROR(VLOOKUP($A75,'3.1 Input│B&amp;T'!$A$13:$O$990,COLUMN(M75),FALSE),0)</f>
        <v>0.74763741077005819</v>
      </c>
      <c r="N75" s="46">
        <f>IFERROR(VLOOKUP($A75,'3.0 Input│AMP'!$A$12:$Q$959,N$11,FALSE),0)+IFERROR(VLOOKUP($A75,'3.1 Input│B&amp;T'!$A$13:$O$990,COLUMN(N75),FALSE),0)+IFERROR(VLOOKUP($A75,'3.0 Input│AMP'!$A$12:$Q$959,N$11+1,FALSE),0)</f>
        <v>2.734937384548063E-2</v>
      </c>
      <c r="O75" s="46">
        <f>IFERROR(VLOOKUP($A75,'3.0 Input│AMP'!$A$12:$Q$959,O$11,FALSE),0)+IFERROR(VLOOKUP($A75,'3.1 Input│B&amp;T'!$A$13:$O$990,COLUMN(O75),FALSE),0)</f>
        <v>0</v>
      </c>
      <c r="P75" s="12"/>
      <c r="Q75" s="29">
        <f t="shared" si="0"/>
        <v>1</v>
      </c>
      <c r="R75" s="14"/>
    </row>
    <row r="76" spans="1:18" ht="18.75">
      <c r="A76" s="8">
        <f>IF(MAX($A$13:A75)+1&gt;MAX('3.1 Input│B&amp;T'!$A$13:$A$990),"-",MAX($A$13:A75)+1)</f>
        <v>64</v>
      </c>
      <c r="B76" s="8" t="str">
        <f>CONCATENATE(IFERROR(VLOOKUP($A76,'3.0 Input│AMP'!$A$12:$Q$959,2,FALSE),""),IFERROR(VLOOKUP($A76,'3.1 Input│B&amp;T'!$A$13:$L$990,2,FALSE),""))</f>
        <v>Pigging Program T108 Newport</v>
      </c>
      <c r="C76" s="20" t="str">
        <f>IFERROR(IFERROR(VLOOKUP($A76,'3.0 Input│AMP'!$A$12:$Q$959,3,FALSE),VLOOKUP($A76,'3.1 Input│B&amp;T'!$A$13:$L$990,3,FALSE)),"-")</f>
        <v>258v</v>
      </c>
      <c r="D76" s="7">
        <v>1</v>
      </c>
      <c r="E76" s="8" t="str">
        <f>IFERROR(IFERROR(VLOOKUP($A76,'3.0 Input│AMP'!$A$12:$Q$959,4,FALSE),VLOOKUP($A76,'3.1 Input│B&amp;T'!$A$13:$L$990,3,FALSE)),"-")</f>
        <v>VTS</v>
      </c>
      <c r="F76" s="39">
        <v>2016</v>
      </c>
      <c r="G76" s="21">
        <f>IFERROR(VLOOKUP($A76,'3.0 Input│AMP'!$A$12:$Q$959,COLUMN(G76),FALSE),0)+IFERROR(VLOOKUP($A76,'3.1 Input│B&amp;T'!$A$13:$L$990,COLUMN(G76),FALSE),0)</f>
        <v>473861.12</v>
      </c>
      <c r="H76" s="21">
        <f>IFERROR(VLOOKUP($A76,'3.0 Input│AMP'!$A$12:$Q$959,COLUMN(H76),FALSE),0)+IFERROR(VLOOKUP($A76,'3.1 Input│B&amp;T'!$A$13:$L$990,COLUMN(H76),FALSE),0)</f>
        <v>0</v>
      </c>
      <c r="I76" s="21">
        <f>IFERROR(VLOOKUP($A76,'3.0 Input│AMP'!$A$12:$Q$959,COLUMN(I76),FALSE),0)+IFERROR(VLOOKUP($A76,'3.1 Input│B&amp;T'!$A$13:$L$990,COLUMN(I76),FALSE),0)</f>
        <v>0</v>
      </c>
      <c r="J76" s="21">
        <f>IFERROR(VLOOKUP($A76,'3.0 Input│AMP'!$A$12:$Q$959,COLUMN(J76),FALSE),0)+IFERROR(VLOOKUP($A76,'3.1 Input│B&amp;T'!$A$13:$L$990,COLUMN(J76),FALSE),0)</f>
        <v>0</v>
      </c>
      <c r="K76" s="21">
        <f>IFERROR(VLOOKUP($A76,'3.0 Input│AMP'!$A$12:$Q$959,COLUMN(K76),FALSE),0)+IFERROR(VLOOKUP($A76,'3.1 Input│B&amp;T'!$A$13:$L$990,COLUMN(K76),FALSE),0)</f>
        <v>0</v>
      </c>
      <c r="L76" s="46">
        <f>IFERROR(VLOOKUP($A76,'3.0 Input│AMP'!$A$12:$Q$959,L$11,FALSE),0)+IFERROR(VLOOKUP($A76,'3.1 Input│B&amp;T'!$A$13:$O$990,COLUMN(L76),FALSE),0)</f>
        <v>0.22381477509697359</v>
      </c>
      <c r="M76" s="46">
        <f>IFERROR(VLOOKUP($A76,'3.0 Input│AMP'!$A$12:$Q$959,M$11,FALSE),0)+IFERROR(VLOOKUP($A76,'3.1 Input│B&amp;T'!$A$13:$O$990,COLUMN(M76),FALSE),0)</f>
        <v>0.71630059035018534</v>
      </c>
      <c r="N76" s="46">
        <f>IFERROR(VLOOKUP($A76,'3.0 Input│AMP'!$A$12:$Q$959,N$11,FALSE),0)+IFERROR(VLOOKUP($A76,'3.1 Input│B&amp;T'!$A$13:$O$990,COLUMN(N76),FALSE),0)+IFERROR(VLOOKUP($A76,'3.0 Input│AMP'!$A$12:$Q$959,N$11+1,FALSE),0)</f>
        <v>5.988463455284114E-2</v>
      </c>
      <c r="O76" s="46">
        <f>IFERROR(VLOOKUP($A76,'3.0 Input│AMP'!$A$12:$Q$959,O$11,FALSE),0)+IFERROR(VLOOKUP($A76,'3.1 Input│B&amp;T'!$A$13:$O$990,COLUMN(O76),FALSE),0)</f>
        <v>0</v>
      </c>
      <c r="P76" s="12"/>
      <c r="Q76" s="29">
        <f t="shared" si="0"/>
        <v>1</v>
      </c>
      <c r="R76" s="14"/>
    </row>
    <row r="77" spans="1:18" ht="18.75">
      <c r="A77" s="8">
        <f>IF(MAX($A$13:A76)+1&gt;MAX('3.1 Input│B&amp;T'!$A$13:$A$990),"-",MAX($A$13:A76)+1)</f>
        <v>65</v>
      </c>
      <c r="B77" s="8" t="str">
        <f>CONCATENATE(IFERROR(VLOOKUP($A77,'3.0 Input│AMP'!$A$12:$Q$959,2,FALSE),""),IFERROR(VLOOKUP($A77,'3.1 Input│B&amp;T'!$A$13:$L$990,2,FALSE),""))</f>
        <v>Pigging Program Inner Ring Main</v>
      </c>
      <c r="C77" s="20" t="str">
        <f>IFERROR(IFERROR(VLOOKUP($A77,'3.0 Input│AMP'!$A$12:$Q$959,3,FALSE),VLOOKUP($A77,'3.1 Input│B&amp;T'!$A$13:$L$990,3,FALSE)),"-")</f>
        <v>258w</v>
      </c>
      <c r="D77" s="7">
        <v>1</v>
      </c>
      <c r="E77" s="8" t="str">
        <f>IFERROR(IFERROR(VLOOKUP($A77,'3.0 Input│AMP'!$A$12:$Q$959,4,FALSE),VLOOKUP($A77,'3.1 Input│B&amp;T'!$A$13:$L$990,3,FALSE)),"-")</f>
        <v>VTS</v>
      </c>
      <c r="F77" s="39">
        <v>2016</v>
      </c>
      <c r="G77" s="21">
        <f>IFERROR(VLOOKUP($A77,'3.0 Input│AMP'!$A$12:$Q$959,COLUMN(G77),FALSE),0)+IFERROR(VLOOKUP($A77,'3.1 Input│B&amp;T'!$A$13:$L$990,COLUMN(G77),FALSE),0)</f>
        <v>0</v>
      </c>
      <c r="H77" s="21">
        <f>IFERROR(VLOOKUP($A77,'3.0 Input│AMP'!$A$12:$Q$959,COLUMN(H77),FALSE),0)+IFERROR(VLOOKUP($A77,'3.1 Input│B&amp;T'!$A$13:$L$990,COLUMN(H77),FALSE),0)</f>
        <v>0</v>
      </c>
      <c r="I77" s="21">
        <f>IFERROR(VLOOKUP($A77,'3.0 Input│AMP'!$A$12:$Q$959,COLUMN(I77),FALSE),0)+IFERROR(VLOOKUP($A77,'3.1 Input│B&amp;T'!$A$13:$L$990,COLUMN(I77),FALSE),0)</f>
        <v>3513.6000000000004</v>
      </c>
      <c r="J77" s="21">
        <f>IFERROR(VLOOKUP($A77,'3.0 Input│AMP'!$A$12:$Q$959,COLUMN(J77),FALSE),0)+IFERROR(VLOOKUP($A77,'3.1 Input│B&amp;T'!$A$13:$L$990,COLUMN(J77),FALSE),0)</f>
        <v>0</v>
      </c>
      <c r="K77" s="21">
        <f>IFERROR(VLOOKUP($A77,'3.0 Input│AMP'!$A$12:$Q$959,COLUMN(K77),FALSE),0)+IFERROR(VLOOKUP($A77,'3.1 Input│B&amp;T'!$A$13:$L$990,COLUMN(K77),FALSE),0)</f>
        <v>0</v>
      </c>
      <c r="L77" s="46">
        <f>IFERROR(VLOOKUP($A77,'3.0 Input│AMP'!$A$12:$Q$959,L$11,FALSE),0)+IFERROR(VLOOKUP($A77,'3.1 Input│B&amp;T'!$A$13:$O$990,COLUMN(L77),FALSE),0)</f>
        <v>0.2233037340619308</v>
      </c>
      <c r="M77" s="46">
        <f>IFERROR(VLOOKUP($A77,'3.0 Input│AMP'!$A$12:$Q$959,M$11,FALSE),0)+IFERROR(VLOOKUP($A77,'3.1 Input│B&amp;T'!$A$13:$O$990,COLUMN(M77),FALSE),0)</f>
        <v>0.72290528233151186</v>
      </c>
      <c r="N77" s="46">
        <f>IFERROR(VLOOKUP($A77,'3.0 Input│AMP'!$A$12:$Q$959,N$11,FALSE),0)+IFERROR(VLOOKUP($A77,'3.1 Input│B&amp;T'!$A$13:$O$990,COLUMN(N77),FALSE),0)+IFERROR(VLOOKUP($A77,'3.0 Input│AMP'!$A$12:$Q$959,N$11+1,FALSE),0)</f>
        <v>5.3790983606557381E-2</v>
      </c>
      <c r="O77" s="46">
        <f>IFERROR(VLOOKUP($A77,'3.0 Input│AMP'!$A$12:$Q$959,O$11,FALSE),0)+IFERROR(VLOOKUP($A77,'3.1 Input│B&amp;T'!$A$13:$O$990,COLUMN(O77),FALSE),0)</f>
        <v>0</v>
      </c>
      <c r="P77" s="12"/>
      <c r="Q77" s="29">
        <f t="shared" si="0"/>
        <v>1</v>
      </c>
      <c r="R77" s="14"/>
    </row>
    <row r="78" spans="1:18" ht="18.75">
      <c r="A78" s="8">
        <f>IF(MAX($A$13:A77)+1&gt;MAX('3.1 Input│B&amp;T'!$A$13:$A$990),"-",MAX($A$13:A77)+1)</f>
        <v>66</v>
      </c>
      <c r="B78" s="8" t="str">
        <f>CONCATENATE(IFERROR(VLOOKUP($A78,'3.0 Input│AMP'!$A$12:$Q$959,2,FALSE),""),IFERROR(VLOOKUP($A78,'3.1 Input│B&amp;T'!$A$13:$L$990,2,FALSE),""))</f>
        <v>Pigging Program T1 Morwell - Dandenong Repair Program</v>
      </c>
      <c r="C78" s="20" t="str">
        <f>IFERROR(IFERROR(VLOOKUP($A78,'3.0 Input│AMP'!$A$12:$Q$959,3,FALSE),VLOOKUP($A78,'3.1 Input│B&amp;T'!$A$13:$L$990,3,FALSE)),"-")</f>
        <v>258x</v>
      </c>
      <c r="D78" s="7">
        <v>1</v>
      </c>
      <c r="E78" s="8" t="str">
        <f>IFERROR(IFERROR(VLOOKUP($A78,'3.0 Input│AMP'!$A$12:$Q$959,4,FALSE),VLOOKUP($A78,'3.1 Input│B&amp;T'!$A$13:$L$990,3,FALSE)),"-")</f>
        <v>VTS</v>
      </c>
      <c r="F78" s="39">
        <v>2016</v>
      </c>
      <c r="G78" s="21">
        <f>IFERROR(VLOOKUP($A78,'3.0 Input│AMP'!$A$12:$Q$959,COLUMN(G78),FALSE),0)+IFERROR(VLOOKUP($A78,'3.1 Input│B&amp;T'!$A$13:$L$990,COLUMN(G78),FALSE),0)</f>
        <v>925523.32</v>
      </c>
      <c r="H78" s="21">
        <f>IFERROR(VLOOKUP($A78,'3.0 Input│AMP'!$A$12:$Q$959,COLUMN(H78),FALSE),0)+IFERROR(VLOOKUP($A78,'3.1 Input│B&amp;T'!$A$13:$L$990,COLUMN(H78),FALSE),0)</f>
        <v>174115.72</v>
      </c>
      <c r="I78" s="21">
        <f>IFERROR(VLOOKUP($A78,'3.0 Input│AMP'!$A$12:$Q$959,COLUMN(I78),FALSE),0)+IFERROR(VLOOKUP($A78,'3.1 Input│B&amp;T'!$A$13:$L$990,COLUMN(I78),FALSE),0)</f>
        <v>0</v>
      </c>
      <c r="J78" s="21">
        <f>IFERROR(VLOOKUP($A78,'3.0 Input│AMP'!$A$12:$Q$959,COLUMN(J78),FALSE),0)+IFERROR(VLOOKUP($A78,'3.1 Input│B&amp;T'!$A$13:$L$990,COLUMN(J78),FALSE),0)</f>
        <v>0</v>
      </c>
      <c r="K78" s="21">
        <f>IFERROR(VLOOKUP($A78,'3.0 Input│AMP'!$A$12:$Q$959,COLUMN(K78),FALSE),0)+IFERROR(VLOOKUP($A78,'3.1 Input│B&amp;T'!$A$13:$L$990,COLUMN(K78),FALSE),0)</f>
        <v>0</v>
      </c>
      <c r="L78" s="46">
        <f>IFERROR(VLOOKUP($A78,'3.0 Input│AMP'!$A$12:$Q$959,L$11,FALSE),0)+IFERROR(VLOOKUP($A78,'3.1 Input│B&amp;T'!$A$13:$O$990,COLUMN(L78),FALSE),0)</f>
        <v>0.21875000000000003</v>
      </c>
      <c r="M78" s="46">
        <f>IFERROR(VLOOKUP($A78,'3.0 Input│AMP'!$A$12:$Q$959,M$11,FALSE),0)+IFERROR(VLOOKUP($A78,'3.1 Input│B&amp;T'!$A$13:$O$990,COLUMN(M78),FALSE),0)</f>
        <v>0.75819607132173117</v>
      </c>
      <c r="N78" s="46">
        <f>IFERROR(VLOOKUP($A78,'3.0 Input│AMP'!$A$12:$Q$959,N$11,FALSE),0)+IFERROR(VLOOKUP($A78,'3.1 Input│B&amp;T'!$A$13:$O$990,COLUMN(N78),FALSE),0)+IFERROR(VLOOKUP($A78,'3.0 Input│AMP'!$A$12:$Q$959,N$11+1,FALSE),0)</f>
        <v>2.3053928678268824E-2</v>
      </c>
      <c r="O78" s="46">
        <f>IFERROR(VLOOKUP($A78,'3.0 Input│AMP'!$A$12:$Q$959,O$11,FALSE),0)+IFERROR(VLOOKUP($A78,'3.1 Input│B&amp;T'!$A$13:$O$990,COLUMN(O78),FALSE),0)</f>
        <v>0</v>
      </c>
      <c r="P78" s="12"/>
      <c r="Q78" s="29">
        <f t="shared" ref="Q78:Q133" si="1">SUM(L78:P78)</f>
        <v>1</v>
      </c>
      <c r="R78" s="14"/>
    </row>
    <row r="79" spans="1:18" ht="18.75">
      <c r="A79" s="134">
        <f>IF(MAX($A$13:A78)+1&gt;MAX('3.1 Input│B&amp;T'!$A$13:$A$990),"-",MAX($A$13:A78)+1)</f>
        <v>67</v>
      </c>
      <c r="B79" s="134" t="str">
        <f>CONCATENATE(IFERROR(VLOOKUP($A79,'3.0 Input│AMP'!$A$12:$Q$959,2,FALSE),""),IFERROR(VLOOKUP($A79,'3.1 Input│B&amp;T'!$A$13:$L$990,2,FALSE),""))</f>
        <v>Pig Trap Installation James Street to Laverton Pipeline (253)</v>
      </c>
      <c r="C79" s="135" t="str">
        <f>IFERROR(IFERROR(VLOOKUP($A79,'3.0 Input│AMP'!$A$12:$Q$959,3,FALSE),VLOOKUP($A79,'3.1 Input│B&amp;T'!$A$13:$L$990,3,FALSE)),"-")</f>
        <v>259a</v>
      </c>
      <c r="D79" s="129">
        <v>1</v>
      </c>
      <c r="E79" s="134" t="str">
        <f>IFERROR(IFERROR(VLOOKUP($A79,'3.0 Input│AMP'!$A$12:$Q$959,4,FALSE),VLOOKUP($A79,'3.1 Input│B&amp;T'!$A$13:$L$990,3,FALSE)),"-")</f>
        <v>VTS</v>
      </c>
      <c r="F79" s="136">
        <v>2016</v>
      </c>
      <c r="G79" s="137">
        <f>IFERROR(VLOOKUP($A79,'3.0 Input│AMP'!$A$12:$Q$959,COLUMN(G79),FALSE),0)+IFERROR(VLOOKUP($A79,'3.1 Input│B&amp;T'!$A$13:$L$990,COLUMN(G79),FALSE),0)</f>
        <v>0</v>
      </c>
      <c r="H79" s="137">
        <f>IFERROR(VLOOKUP($A79,'3.0 Input│AMP'!$A$12:$Q$959,COLUMN(H79),FALSE),0)+IFERROR(VLOOKUP($A79,'3.1 Input│B&amp;T'!$A$13:$L$990,COLUMN(H79),FALSE),0)</f>
        <v>0</v>
      </c>
      <c r="I79" s="137">
        <f>IFERROR(VLOOKUP($A79,'3.0 Input│AMP'!$A$12:$Q$959,COLUMN(I79),FALSE),0)+IFERROR(VLOOKUP($A79,'3.1 Input│B&amp;T'!$A$13:$L$990,COLUMN(I79),FALSE),0)</f>
        <v>0</v>
      </c>
      <c r="J79" s="137">
        <f>IFERROR(VLOOKUP($A79,'3.0 Input│AMP'!$A$12:$Q$959,COLUMN(J79),FALSE),0)+IFERROR(VLOOKUP($A79,'3.1 Input│B&amp;T'!$A$13:$L$990,COLUMN(J79),FALSE),0)</f>
        <v>0</v>
      </c>
      <c r="K79" s="137">
        <f>IFERROR(VLOOKUP($A79,'3.0 Input│AMP'!$A$12:$Q$959,COLUMN(K79),FALSE),0)+IFERROR(VLOOKUP($A79,'3.1 Input│B&amp;T'!$A$13:$L$990,COLUMN(K79),FALSE),0)</f>
        <v>0</v>
      </c>
      <c r="L79" s="138">
        <f>IFERROR(VLOOKUP($A79,'3.0 Input│AMP'!$A$12:$Q$959,L$11,FALSE),0)+IFERROR(VLOOKUP($A79,'3.1 Input│B&amp;T'!$A$13:$O$990,COLUMN(L79),FALSE),0)</f>
        <v>0.13541538480928927</v>
      </c>
      <c r="M79" s="138">
        <f>IFERROR(VLOOKUP($A79,'3.0 Input│AMP'!$A$12:$Q$959,M$11,FALSE),0)+IFERROR(VLOOKUP($A79,'3.1 Input│B&amp;T'!$A$13:$O$990,COLUMN(M79),FALSE),0)</f>
        <v>0.57377626659990977</v>
      </c>
      <c r="N79" s="138">
        <f>IFERROR(VLOOKUP($A79,'3.0 Input│AMP'!$A$12:$Q$959,N$11,FALSE),0)+IFERROR(VLOOKUP($A79,'3.1 Input│B&amp;T'!$A$13:$O$990,COLUMN(N79),FALSE),0)+IFERROR(VLOOKUP($A79,'3.0 Input│AMP'!$A$12:$Q$959,N$11+1,FALSE),0)</f>
        <v>0.29080834859080085</v>
      </c>
      <c r="O79" s="138">
        <f>IFERROR(VLOOKUP($A79,'3.0 Input│AMP'!$A$12:$Q$959,O$11,FALSE),0)+IFERROR(VLOOKUP($A79,'3.1 Input│B&amp;T'!$A$13:$O$990,COLUMN(O79),FALSE),0)</f>
        <v>0</v>
      </c>
      <c r="P79" s="12"/>
      <c r="Q79" s="29">
        <f t="shared" si="1"/>
        <v>0.99999999999999989</v>
      </c>
      <c r="R79" s="14"/>
    </row>
    <row r="80" spans="1:18" ht="18.75">
      <c r="A80" s="134">
        <f>IF(MAX($A$13:A79)+1&gt;MAX('3.1 Input│B&amp;T'!$A$13:$A$990),"-",MAX($A$13:A79)+1)</f>
        <v>68</v>
      </c>
      <c r="B80" s="134" t="str">
        <f>CONCATENATE(IFERROR(VLOOKUP($A80,'3.0 Input│AMP'!$A$12:$Q$959,2,FALSE),""),IFERROR(VLOOKUP($A80,'3.1 Input│B&amp;T'!$A$13:$L$990,2,FALSE),""))</f>
        <v>Pig Trap Installation Tyers to Maryvale Pipeline (67)</v>
      </c>
      <c r="C80" s="135" t="str">
        <f>IFERROR(IFERROR(VLOOKUP($A80,'3.0 Input│AMP'!$A$12:$Q$959,3,FALSE),VLOOKUP($A80,'3.1 Input│B&amp;T'!$A$13:$L$990,3,FALSE)),"-")</f>
        <v>259d</v>
      </c>
      <c r="D80" s="129">
        <v>1</v>
      </c>
      <c r="E80" s="134" t="str">
        <f>IFERROR(IFERROR(VLOOKUP($A80,'3.0 Input│AMP'!$A$12:$Q$959,4,FALSE),VLOOKUP($A80,'3.1 Input│B&amp;T'!$A$13:$L$990,3,FALSE)),"-")</f>
        <v>VTS</v>
      </c>
      <c r="F80" s="136">
        <v>2016</v>
      </c>
      <c r="G80" s="137">
        <f>IFERROR(VLOOKUP($A80,'3.0 Input│AMP'!$A$12:$Q$959,COLUMN(G80),FALSE),0)+IFERROR(VLOOKUP($A80,'3.1 Input│B&amp;T'!$A$13:$L$990,COLUMN(G80),FALSE),0)</f>
        <v>0</v>
      </c>
      <c r="H80" s="137">
        <f>IFERROR(VLOOKUP($A80,'3.0 Input│AMP'!$A$12:$Q$959,COLUMN(H80),FALSE),0)+IFERROR(VLOOKUP($A80,'3.1 Input│B&amp;T'!$A$13:$L$990,COLUMN(H80),FALSE),0)</f>
        <v>0</v>
      </c>
      <c r="I80" s="137">
        <f>IFERROR(VLOOKUP($A80,'3.0 Input│AMP'!$A$12:$Q$959,COLUMN(I80),FALSE),0)+IFERROR(VLOOKUP($A80,'3.1 Input│B&amp;T'!$A$13:$L$990,COLUMN(I80),FALSE),0)</f>
        <v>0</v>
      </c>
      <c r="J80" s="137">
        <f>IFERROR(VLOOKUP($A80,'3.0 Input│AMP'!$A$12:$Q$959,COLUMN(J80),FALSE),0)+IFERROR(VLOOKUP($A80,'3.1 Input│B&amp;T'!$A$13:$L$990,COLUMN(J80),FALSE),0)</f>
        <v>0</v>
      </c>
      <c r="K80" s="137">
        <f>IFERROR(VLOOKUP($A80,'3.0 Input│AMP'!$A$12:$Q$959,COLUMN(K80),FALSE),0)+IFERROR(VLOOKUP($A80,'3.1 Input│B&amp;T'!$A$13:$L$990,COLUMN(K80),FALSE),0)</f>
        <v>0</v>
      </c>
      <c r="L80" s="138">
        <f>IFERROR(VLOOKUP($A80,'3.0 Input│AMP'!$A$12:$Q$959,L$11,FALSE),0)+IFERROR(VLOOKUP($A80,'3.1 Input│B&amp;T'!$A$13:$O$990,COLUMN(L80),FALSE),0)</f>
        <v>0.13549020974202503</v>
      </c>
      <c r="M80" s="138">
        <f>IFERROR(VLOOKUP($A80,'3.0 Input│AMP'!$A$12:$Q$959,M$11,FALSE),0)+IFERROR(VLOOKUP($A80,'3.1 Input│B&amp;T'!$A$13:$O$990,COLUMN(M80),FALSE),0)</f>
        <v>0.59011866957962678</v>
      </c>
      <c r="N80" s="138">
        <f>IFERROR(VLOOKUP($A80,'3.0 Input│AMP'!$A$12:$Q$959,N$11,FALSE),0)+IFERROR(VLOOKUP($A80,'3.1 Input│B&amp;T'!$A$13:$O$990,COLUMN(N80),FALSE),0)+IFERROR(VLOOKUP($A80,'3.0 Input│AMP'!$A$12:$Q$959,N$11+1,FALSE),0)</f>
        <v>0.27439112067834825</v>
      </c>
      <c r="O80" s="138">
        <f>IFERROR(VLOOKUP($A80,'3.0 Input│AMP'!$A$12:$Q$959,O$11,FALSE),0)+IFERROR(VLOOKUP($A80,'3.1 Input│B&amp;T'!$A$13:$O$990,COLUMN(O80),FALSE),0)</f>
        <v>0</v>
      </c>
      <c r="P80" s="12"/>
      <c r="Q80" s="29">
        <f t="shared" si="1"/>
        <v>1</v>
      </c>
      <c r="R80" s="14"/>
    </row>
    <row r="81" spans="1:18" ht="18.75">
      <c r="A81" s="134">
        <f>IF(MAX($A$13:A80)+1&gt;MAX('3.1 Input│B&amp;T'!$A$13:$A$990),"-",MAX($A$13:A80)+1)</f>
        <v>69</v>
      </c>
      <c r="B81" s="134" t="str">
        <f>CONCATENATE(IFERROR(VLOOKUP($A81,'3.0 Input│AMP'!$A$12:$Q$959,2,FALSE),""),IFERROR(VLOOKUP($A81,'3.1 Input│B&amp;T'!$A$13:$L$990,2,FALSE),""))</f>
        <v>Pig Trap Installation Trugannina to Plumpton</v>
      </c>
      <c r="C81" s="135" t="str">
        <f>IFERROR(IFERROR(VLOOKUP($A81,'3.0 Input│AMP'!$A$12:$Q$959,3,FALSE),VLOOKUP($A81,'3.1 Input│B&amp;T'!$A$13:$L$990,3,FALSE)),"-")</f>
        <v>259g</v>
      </c>
      <c r="D81" s="129">
        <v>1</v>
      </c>
      <c r="E81" s="134" t="str">
        <f>IFERROR(IFERROR(VLOOKUP($A81,'3.0 Input│AMP'!$A$12:$Q$959,4,FALSE),VLOOKUP($A81,'3.1 Input│B&amp;T'!$A$13:$L$990,3,FALSE)),"-")</f>
        <v>VTS</v>
      </c>
      <c r="F81" s="136">
        <v>2016</v>
      </c>
      <c r="G81" s="137">
        <f>IFERROR(VLOOKUP($A81,'3.0 Input│AMP'!$A$12:$Q$959,COLUMN(G81),FALSE),0)+IFERROR(VLOOKUP($A81,'3.1 Input│B&amp;T'!$A$13:$L$990,COLUMN(G81),FALSE),0)</f>
        <v>0</v>
      </c>
      <c r="H81" s="137">
        <f>IFERROR(VLOOKUP($A81,'3.0 Input│AMP'!$A$12:$Q$959,COLUMN(H81),FALSE),0)+IFERROR(VLOOKUP($A81,'3.1 Input│B&amp;T'!$A$13:$L$990,COLUMN(H81),FALSE),0)</f>
        <v>0</v>
      </c>
      <c r="I81" s="137">
        <f>IFERROR(VLOOKUP($A81,'3.0 Input│AMP'!$A$12:$Q$959,COLUMN(I81),FALSE),0)+IFERROR(VLOOKUP($A81,'3.1 Input│B&amp;T'!$A$13:$L$990,COLUMN(I81),FALSE),0)</f>
        <v>0</v>
      </c>
      <c r="J81" s="137">
        <f>IFERROR(VLOOKUP($A81,'3.0 Input│AMP'!$A$12:$Q$959,COLUMN(J81),FALSE),0)+IFERROR(VLOOKUP($A81,'3.1 Input│B&amp;T'!$A$13:$L$990,COLUMN(J81),FALSE),0)</f>
        <v>0</v>
      </c>
      <c r="K81" s="137">
        <f>IFERROR(VLOOKUP($A81,'3.0 Input│AMP'!$A$12:$Q$959,COLUMN(K81),FALSE),0)+IFERROR(VLOOKUP($A81,'3.1 Input│B&amp;T'!$A$13:$L$990,COLUMN(K81),FALSE),0)</f>
        <v>0</v>
      </c>
      <c r="L81" s="138">
        <f>IFERROR(VLOOKUP($A81,'3.0 Input│AMP'!$A$12:$Q$959,L$11,FALSE),0)+IFERROR(VLOOKUP($A81,'3.1 Input│B&amp;T'!$A$13:$O$990,COLUMN(L81),FALSE),0)</f>
        <v>0.14287378600971556</v>
      </c>
      <c r="M81" s="138">
        <f>IFERROR(VLOOKUP($A81,'3.0 Input│AMP'!$A$12:$Q$959,M$11,FALSE),0)+IFERROR(VLOOKUP($A81,'3.1 Input│B&amp;T'!$A$13:$O$990,COLUMN(M81),FALSE),0)</f>
        <v>0.53787485318945294</v>
      </c>
      <c r="N81" s="138">
        <f>IFERROR(VLOOKUP($A81,'3.0 Input│AMP'!$A$12:$Q$959,N$11,FALSE),0)+IFERROR(VLOOKUP($A81,'3.1 Input│B&amp;T'!$A$13:$O$990,COLUMN(N81),FALSE),0)+IFERROR(VLOOKUP($A81,'3.0 Input│AMP'!$A$12:$Q$959,N$11+1,FALSE),0)</f>
        <v>0.31925136080083161</v>
      </c>
      <c r="O81" s="138">
        <f>IFERROR(VLOOKUP($A81,'3.0 Input│AMP'!$A$12:$Q$959,O$11,FALSE),0)+IFERROR(VLOOKUP($A81,'3.1 Input│B&amp;T'!$A$13:$O$990,COLUMN(O81),FALSE),0)</f>
        <v>0</v>
      </c>
      <c r="P81" s="12"/>
      <c r="Q81" s="29">
        <f t="shared" si="1"/>
        <v>1</v>
      </c>
      <c r="R81" s="14"/>
    </row>
    <row r="82" spans="1:18" ht="18.75">
      <c r="A82" s="8">
        <f>IF(MAX($A$13:A81)+1&gt;MAX('3.1 Input│B&amp;T'!$A$13:$A$990),"-",MAX($A$13:A81)+1)</f>
        <v>70</v>
      </c>
      <c r="B82" s="8" t="str">
        <f>CONCATENATE(IFERROR(VLOOKUP($A82,'3.0 Input│AMP'!$A$12:$Q$959,2,FALSE),""),IFERROR(VLOOKUP($A82,'3.1 Input│B&amp;T'!$A$13:$L$990,2,FALSE),""))</f>
        <v>Liquid Management - Brooklyn</v>
      </c>
      <c r="C82" s="20" t="str">
        <f>IFERROR(IFERROR(VLOOKUP($A82,'3.0 Input│AMP'!$A$12:$Q$959,3,FALSE),VLOOKUP($A82,'3.1 Input│B&amp;T'!$A$13:$L$990,3,FALSE)),"-")</f>
        <v>260a</v>
      </c>
      <c r="D82" s="7">
        <v>1</v>
      </c>
      <c r="E82" s="8" t="str">
        <f>IFERROR(IFERROR(VLOOKUP($A82,'3.0 Input│AMP'!$A$12:$Q$959,4,FALSE),VLOOKUP($A82,'3.1 Input│B&amp;T'!$A$13:$L$990,3,FALSE)),"-")</f>
        <v>VTS</v>
      </c>
      <c r="F82" s="39">
        <v>2016</v>
      </c>
      <c r="G82" s="21">
        <f>IFERROR(VLOOKUP($A82,'3.0 Input│AMP'!$A$12:$Q$959,COLUMN(G82),FALSE),0)+IFERROR(VLOOKUP($A82,'3.1 Input│B&amp;T'!$A$13:$L$990,COLUMN(G82),FALSE),0)</f>
        <v>0</v>
      </c>
      <c r="H82" s="21">
        <f>IFERROR(VLOOKUP($A82,'3.0 Input│AMP'!$A$12:$Q$959,COLUMN(H82),FALSE),0)+IFERROR(VLOOKUP($A82,'3.1 Input│B&amp;T'!$A$13:$L$990,COLUMN(H82),FALSE),0)</f>
        <v>0</v>
      </c>
      <c r="I82" s="21">
        <f>IFERROR(VLOOKUP($A82,'3.0 Input│AMP'!$A$12:$Q$959,COLUMN(I82),FALSE),0)+IFERROR(VLOOKUP($A82,'3.1 Input│B&amp;T'!$A$13:$L$990,COLUMN(I82),FALSE),0)</f>
        <v>0</v>
      </c>
      <c r="J82" s="21">
        <f>IFERROR(VLOOKUP($A82,'3.0 Input│AMP'!$A$12:$Q$959,COLUMN(J82),FALSE),0)+IFERROR(VLOOKUP($A82,'3.1 Input│B&amp;T'!$A$13:$L$990,COLUMN(J82),FALSE),0)</f>
        <v>0</v>
      </c>
      <c r="K82" s="21">
        <f>IFERROR(VLOOKUP($A82,'3.0 Input│AMP'!$A$12:$Q$959,COLUMN(K82),FALSE),0)+IFERROR(VLOOKUP($A82,'3.1 Input│B&amp;T'!$A$13:$L$990,COLUMN(K82),FALSE),0)</f>
        <v>157005.79999999999</v>
      </c>
      <c r="L82" s="46">
        <f>IFERROR(VLOOKUP($A82,'3.0 Input│AMP'!$A$12:$Q$959,L$11,FALSE),0)+IFERROR(VLOOKUP($A82,'3.1 Input│B&amp;T'!$A$13:$O$990,COLUMN(L82),FALSE),0)</f>
        <v>0.29272039631656926</v>
      </c>
      <c r="M82" s="46">
        <f>IFERROR(VLOOKUP($A82,'3.0 Input│AMP'!$A$12:$Q$959,M$11,FALSE),0)+IFERROR(VLOOKUP($A82,'3.1 Input│B&amp;T'!$A$13:$O$990,COLUMN(M82),FALSE),0)</f>
        <v>0.55050832517015302</v>
      </c>
      <c r="N82" s="46">
        <f>IFERROR(VLOOKUP($A82,'3.0 Input│AMP'!$A$12:$Q$959,N$11,FALSE),0)+IFERROR(VLOOKUP($A82,'3.1 Input│B&amp;T'!$A$13:$O$990,COLUMN(N82),FALSE),0)+IFERROR(VLOOKUP($A82,'3.0 Input│AMP'!$A$12:$Q$959,N$11+1,FALSE),0)</f>
        <v>0.15677127851327788</v>
      </c>
      <c r="O82" s="46">
        <f>IFERROR(VLOOKUP($A82,'3.0 Input│AMP'!$A$12:$Q$959,O$11,FALSE),0)+IFERROR(VLOOKUP($A82,'3.1 Input│B&amp;T'!$A$13:$O$990,COLUMN(O82),FALSE),0)</f>
        <v>0</v>
      </c>
      <c r="P82" s="12"/>
      <c r="Q82" s="29">
        <f t="shared" si="1"/>
        <v>1</v>
      </c>
      <c r="R82" s="14"/>
    </row>
    <row r="83" spans="1:18" ht="18.75">
      <c r="A83" s="8">
        <f>IF(MAX($A$13:A82)+1&gt;MAX('3.1 Input│B&amp;T'!$A$13:$A$990),"-",MAX($A$13:A82)+1)</f>
        <v>71</v>
      </c>
      <c r="B83" s="8" t="str">
        <f>CONCATENATE(IFERROR(VLOOKUP($A83,'3.0 Input│AMP'!$A$12:$Q$959,2,FALSE),""),IFERROR(VLOOKUP($A83,'3.1 Input│B&amp;T'!$A$13:$L$990,2,FALSE),""))</f>
        <v>Liquid Management - Pakenham</v>
      </c>
      <c r="C83" s="20" t="str">
        <f>IFERROR(IFERROR(VLOOKUP($A83,'3.0 Input│AMP'!$A$12:$Q$959,3,FALSE),VLOOKUP($A83,'3.1 Input│B&amp;T'!$A$13:$L$990,3,FALSE)),"-")</f>
        <v>260b</v>
      </c>
      <c r="D83" s="7">
        <v>1</v>
      </c>
      <c r="E83" s="8" t="str">
        <f>IFERROR(IFERROR(VLOOKUP($A83,'3.0 Input│AMP'!$A$12:$Q$959,4,FALSE),VLOOKUP($A83,'3.1 Input│B&amp;T'!$A$13:$L$990,3,FALSE)),"-")</f>
        <v>VTS</v>
      </c>
      <c r="F83" s="39">
        <v>2016</v>
      </c>
      <c r="G83" s="21">
        <f>IFERROR(VLOOKUP($A83,'3.0 Input│AMP'!$A$12:$Q$959,COLUMN(G83),FALSE),0)+IFERROR(VLOOKUP($A83,'3.1 Input│B&amp;T'!$A$13:$L$990,COLUMN(G83),FALSE),0)</f>
        <v>0</v>
      </c>
      <c r="H83" s="21">
        <f>IFERROR(VLOOKUP($A83,'3.0 Input│AMP'!$A$12:$Q$959,COLUMN(H83),FALSE),0)+IFERROR(VLOOKUP($A83,'3.1 Input│B&amp;T'!$A$13:$L$990,COLUMN(H83),FALSE),0)</f>
        <v>0</v>
      </c>
      <c r="I83" s="21">
        <f>IFERROR(VLOOKUP($A83,'3.0 Input│AMP'!$A$12:$Q$959,COLUMN(I83),FALSE),0)+IFERROR(VLOOKUP($A83,'3.1 Input│B&amp;T'!$A$13:$L$990,COLUMN(I83),FALSE),0)</f>
        <v>0</v>
      </c>
      <c r="J83" s="21">
        <f>IFERROR(VLOOKUP($A83,'3.0 Input│AMP'!$A$12:$Q$959,COLUMN(J83),FALSE),0)+IFERROR(VLOOKUP($A83,'3.1 Input│B&amp;T'!$A$13:$L$990,COLUMN(J83),FALSE),0)</f>
        <v>157005.79999999999</v>
      </c>
      <c r="K83" s="21">
        <f>IFERROR(VLOOKUP($A83,'3.0 Input│AMP'!$A$12:$Q$959,COLUMN(K83),FALSE),0)+IFERROR(VLOOKUP($A83,'3.1 Input│B&amp;T'!$A$13:$L$990,COLUMN(K83),FALSE),0)</f>
        <v>0</v>
      </c>
      <c r="L83" s="46">
        <f>IFERROR(VLOOKUP($A83,'3.0 Input│AMP'!$A$12:$Q$959,L$11,FALSE),0)+IFERROR(VLOOKUP($A83,'3.1 Input│B&amp;T'!$A$13:$O$990,COLUMN(L83),FALSE),0)</f>
        <v>0.29272039631656926</v>
      </c>
      <c r="M83" s="46">
        <f>IFERROR(VLOOKUP($A83,'3.0 Input│AMP'!$A$12:$Q$959,M$11,FALSE),0)+IFERROR(VLOOKUP($A83,'3.1 Input│B&amp;T'!$A$13:$O$990,COLUMN(M83),FALSE),0)</f>
        <v>0.55050832517015302</v>
      </c>
      <c r="N83" s="46">
        <f>IFERROR(VLOOKUP($A83,'3.0 Input│AMP'!$A$12:$Q$959,N$11,FALSE),0)+IFERROR(VLOOKUP($A83,'3.1 Input│B&amp;T'!$A$13:$O$990,COLUMN(N83),FALSE),0)+IFERROR(VLOOKUP($A83,'3.0 Input│AMP'!$A$12:$Q$959,N$11+1,FALSE),0)</f>
        <v>0.15677127851327788</v>
      </c>
      <c r="O83" s="46">
        <f>IFERROR(VLOOKUP($A83,'3.0 Input│AMP'!$A$12:$Q$959,O$11,FALSE),0)+IFERROR(VLOOKUP($A83,'3.1 Input│B&amp;T'!$A$13:$O$990,COLUMN(O83),FALSE),0)</f>
        <v>0</v>
      </c>
      <c r="P83" s="12"/>
      <c r="Q83" s="29">
        <f t="shared" si="1"/>
        <v>1</v>
      </c>
      <c r="R83" s="14"/>
    </row>
    <row r="84" spans="1:18" ht="18.75">
      <c r="A84" s="8">
        <f>IF(MAX($A$13:A83)+1&gt;MAX('3.1 Input│B&amp;T'!$A$13:$A$990),"-",MAX($A$13:A83)+1)</f>
        <v>72</v>
      </c>
      <c r="B84" s="8" t="str">
        <f>CONCATENATE(IFERROR(VLOOKUP($A84,'3.0 Input│AMP'!$A$12:$Q$959,2,FALSE),""),IFERROR(VLOOKUP($A84,'3.1 Input│B&amp;T'!$A$13:$L$990,2,FALSE),""))</f>
        <v>RTU replacement</v>
      </c>
      <c r="C84" s="20">
        <f>IFERROR(IFERROR(VLOOKUP($A84,'3.0 Input│AMP'!$A$12:$Q$959,3,FALSE),VLOOKUP($A84,'3.1 Input│B&amp;T'!$A$13:$L$990,3,FALSE)),"-")</f>
        <v>262</v>
      </c>
      <c r="D84" s="7">
        <v>1</v>
      </c>
      <c r="E84" s="8" t="str">
        <f>IFERROR(IFERROR(VLOOKUP($A84,'3.0 Input│AMP'!$A$12:$Q$959,4,FALSE),VLOOKUP($A84,'3.1 Input│B&amp;T'!$A$13:$L$990,3,FALSE)),"-")</f>
        <v>VTS</v>
      </c>
      <c r="F84" s="39">
        <v>2016</v>
      </c>
      <c r="G84" s="21">
        <f>IFERROR(VLOOKUP($A84,'3.0 Input│AMP'!$A$12:$Q$959,COLUMN(G84),FALSE),0)+IFERROR(VLOOKUP($A84,'3.1 Input│B&amp;T'!$A$13:$L$990,COLUMN(G84),FALSE),0)</f>
        <v>141816.63999999998</v>
      </c>
      <c r="H84" s="21">
        <f>IFERROR(VLOOKUP($A84,'3.0 Input│AMP'!$A$12:$Q$959,COLUMN(H84),FALSE),0)+IFERROR(VLOOKUP($A84,'3.1 Input│B&amp;T'!$A$13:$L$990,COLUMN(H84),FALSE),0)</f>
        <v>141816.63999999998</v>
      </c>
      <c r="I84" s="21">
        <f>IFERROR(VLOOKUP($A84,'3.0 Input│AMP'!$A$12:$Q$959,COLUMN(I84),FALSE),0)+IFERROR(VLOOKUP($A84,'3.1 Input│B&amp;T'!$A$13:$L$990,COLUMN(I84),FALSE),0)</f>
        <v>141816.63999999998</v>
      </c>
      <c r="J84" s="21">
        <f>IFERROR(VLOOKUP($A84,'3.0 Input│AMP'!$A$12:$Q$959,COLUMN(J84),FALSE),0)+IFERROR(VLOOKUP($A84,'3.1 Input│B&amp;T'!$A$13:$L$990,COLUMN(J84),FALSE),0)</f>
        <v>141816.63999999998</v>
      </c>
      <c r="K84" s="21">
        <f>IFERROR(VLOOKUP($A84,'3.0 Input│AMP'!$A$12:$Q$959,COLUMN(K84),FALSE),0)+IFERROR(VLOOKUP($A84,'3.1 Input│B&amp;T'!$A$13:$L$990,COLUMN(K84),FALSE),0)</f>
        <v>141816.63999999998</v>
      </c>
      <c r="L84" s="46">
        <f>IFERROR(VLOOKUP($A84,'3.0 Input│AMP'!$A$12:$Q$959,L$11,FALSE),0)+IFERROR(VLOOKUP($A84,'3.1 Input│B&amp;T'!$A$13:$O$990,COLUMN(L84),FALSE),0)</f>
        <v>0.71473587302590169</v>
      </c>
      <c r="M84" s="46">
        <f>IFERROR(VLOOKUP($A84,'3.0 Input│AMP'!$A$12:$Q$959,M$11,FALSE),0)+IFERROR(VLOOKUP($A84,'3.1 Input│B&amp;T'!$A$13:$O$990,COLUMN(M84),FALSE),0)</f>
        <v>0.1649341008220192</v>
      </c>
      <c r="N84" s="46">
        <f>IFERROR(VLOOKUP($A84,'3.0 Input│AMP'!$A$12:$Q$959,N$11,FALSE),0)+IFERROR(VLOOKUP($A84,'3.1 Input│B&amp;T'!$A$13:$O$990,COLUMN(N84),FALSE),0)+IFERROR(VLOOKUP($A84,'3.0 Input│AMP'!$A$12:$Q$959,N$11+1,FALSE),0)</f>
        <v>9.837491566574981E-2</v>
      </c>
      <c r="O84" s="46">
        <f>IFERROR(VLOOKUP($A84,'3.0 Input│AMP'!$A$12:$Q$959,O$11,FALSE),0)+IFERROR(VLOOKUP($A84,'3.1 Input│B&amp;T'!$A$13:$O$990,COLUMN(O84),FALSE),0)</f>
        <v>2.195511048632939E-2</v>
      </c>
      <c r="P84" s="12"/>
      <c r="Q84" s="29">
        <f t="shared" si="1"/>
        <v>1.0000000000000002</v>
      </c>
      <c r="R84" s="14"/>
    </row>
    <row r="85" spans="1:18" ht="18.75">
      <c r="A85" s="8">
        <f>IF(MAX($A$13:A84)+1&gt;MAX('3.1 Input│B&amp;T'!$A$13:$A$990),"-",MAX($A$13:A84)+1)</f>
        <v>73</v>
      </c>
      <c r="B85" s="8" t="str">
        <f>CONCATENATE(IFERROR(VLOOKUP($A85,'3.0 Input│AMP'!$A$12:$Q$959,2,FALSE),""),IFERROR(VLOOKUP($A85,'3.1 Input│B&amp;T'!$A$13:$L$990,2,FALSE),""))</f>
        <v>Pipe Support replacement</v>
      </c>
      <c r="C85" s="20">
        <f>IFERROR(IFERROR(VLOOKUP($A85,'3.0 Input│AMP'!$A$12:$Q$959,3,FALSE),VLOOKUP($A85,'3.1 Input│B&amp;T'!$A$13:$L$990,3,FALSE)),"-")</f>
        <v>263</v>
      </c>
      <c r="D85" s="7">
        <v>1</v>
      </c>
      <c r="E85" s="8" t="str">
        <f>IFERROR(IFERROR(VLOOKUP($A85,'3.0 Input│AMP'!$A$12:$Q$959,4,FALSE),VLOOKUP($A85,'3.1 Input│B&amp;T'!$A$13:$L$990,3,FALSE)),"-")</f>
        <v>VTS</v>
      </c>
      <c r="F85" s="39">
        <v>2016</v>
      </c>
      <c r="G85" s="21">
        <f>IFERROR(VLOOKUP($A85,'3.0 Input│AMP'!$A$12:$Q$959,COLUMN(G85),FALSE),0)+IFERROR(VLOOKUP($A85,'3.1 Input│B&amp;T'!$A$13:$L$990,COLUMN(G85),FALSE),0)</f>
        <v>164811.04080000002</v>
      </c>
      <c r="H85" s="21">
        <f>IFERROR(VLOOKUP($A85,'3.0 Input│AMP'!$A$12:$Q$959,COLUMN(H85),FALSE),0)+IFERROR(VLOOKUP($A85,'3.1 Input│B&amp;T'!$A$13:$L$990,COLUMN(H85),FALSE),0)</f>
        <v>164811.04080000002</v>
      </c>
      <c r="I85" s="21">
        <f>IFERROR(VLOOKUP($A85,'3.0 Input│AMP'!$A$12:$Q$959,COLUMN(I85),FALSE),0)+IFERROR(VLOOKUP($A85,'3.1 Input│B&amp;T'!$A$13:$L$990,COLUMN(I85),FALSE),0)</f>
        <v>164811.04080000002</v>
      </c>
      <c r="J85" s="21">
        <f>IFERROR(VLOOKUP($A85,'3.0 Input│AMP'!$A$12:$Q$959,COLUMN(J85),FALSE),0)+IFERROR(VLOOKUP($A85,'3.1 Input│B&amp;T'!$A$13:$L$990,COLUMN(J85),FALSE),0)</f>
        <v>164811.04080000002</v>
      </c>
      <c r="K85" s="21">
        <f>IFERROR(VLOOKUP($A85,'3.0 Input│AMP'!$A$12:$Q$959,COLUMN(K85),FALSE),0)+IFERROR(VLOOKUP($A85,'3.1 Input│B&amp;T'!$A$13:$L$990,COLUMN(K85),FALSE),0)</f>
        <v>164811.04080000002</v>
      </c>
      <c r="L85" s="46">
        <f>IFERROR(VLOOKUP($A85,'3.0 Input│AMP'!$A$12:$Q$959,L$11,FALSE),0)+IFERROR(VLOOKUP($A85,'3.1 Input│B&amp;T'!$A$13:$O$990,COLUMN(L85),FALSE),0)</f>
        <v>0.2857142857142857</v>
      </c>
      <c r="M85" s="46">
        <f>IFERROR(VLOOKUP($A85,'3.0 Input│AMP'!$A$12:$Q$959,M$11,FALSE),0)+IFERROR(VLOOKUP($A85,'3.1 Input│B&amp;T'!$A$13:$O$990,COLUMN(M85),FALSE),0)</f>
        <v>0.71428571428571419</v>
      </c>
      <c r="N85" s="46">
        <f>IFERROR(VLOOKUP($A85,'3.0 Input│AMP'!$A$12:$Q$959,N$11,FALSE),0)+IFERROR(VLOOKUP($A85,'3.1 Input│B&amp;T'!$A$13:$O$990,COLUMN(N85),FALSE),0)+IFERROR(VLOOKUP($A85,'3.0 Input│AMP'!$A$12:$Q$959,N$11+1,FALSE),0)</f>
        <v>0</v>
      </c>
      <c r="O85" s="46">
        <f>IFERROR(VLOOKUP($A85,'3.0 Input│AMP'!$A$12:$Q$959,O$11,FALSE),0)+IFERROR(VLOOKUP($A85,'3.1 Input│B&amp;T'!$A$13:$O$990,COLUMN(O85),FALSE),0)</f>
        <v>0</v>
      </c>
      <c r="P85" s="12"/>
      <c r="Q85" s="29">
        <f t="shared" si="1"/>
        <v>0.99999999999999989</v>
      </c>
      <c r="R85" s="14"/>
    </row>
    <row r="86" spans="1:18" ht="18.75">
      <c r="A86" s="8">
        <f>IF(MAX($A$13:A85)+1&gt;MAX('3.1 Input│B&amp;T'!$A$13:$A$990),"-",MAX($A$13:A85)+1)</f>
        <v>74</v>
      </c>
      <c r="B86" s="8" t="str">
        <f>CONCATENATE(IFERROR(VLOOKUP($A86,'3.0 Input│AMP'!$A$12:$Q$959,2,FALSE),""),IFERROR(VLOOKUP($A86,'3.1 Input│B&amp;T'!$A$13:$L$990,2,FALSE),""))</f>
        <v>HMI upgrade to CLEAR SCADA at BCS, SCS and WCS &amp; CG, Longford</v>
      </c>
      <c r="C86" s="20">
        <f>IFERROR(IFERROR(VLOOKUP($A86,'3.0 Input│AMP'!$A$12:$Q$959,3,FALSE),VLOOKUP($A86,'3.1 Input│B&amp;T'!$A$13:$L$990,3,FALSE)),"-")</f>
        <v>264</v>
      </c>
      <c r="D86" s="7">
        <v>1</v>
      </c>
      <c r="E86" s="8" t="str">
        <f>IFERROR(IFERROR(VLOOKUP($A86,'3.0 Input│AMP'!$A$12:$Q$959,4,FALSE),VLOOKUP($A86,'3.1 Input│B&amp;T'!$A$13:$L$990,3,FALSE)),"-")</f>
        <v>VTS</v>
      </c>
      <c r="F86" s="39">
        <v>2016</v>
      </c>
      <c r="G86" s="21">
        <f>IFERROR(VLOOKUP($A86,'3.0 Input│AMP'!$A$12:$Q$959,COLUMN(G86),FALSE),0)+IFERROR(VLOOKUP($A86,'3.1 Input│B&amp;T'!$A$13:$L$990,COLUMN(G86),FALSE),0)</f>
        <v>60928.000000000022</v>
      </c>
      <c r="H86" s="21">
        <f>IFERROR(VLOOKUP($A86,'3.0 Input│AMP'!$A$12:$Q$959,COLUMN(H86),FALSE),0)+IFERROR(VLOOKUP($A86,'3.1 Input│B&amp;T'!$A$13:$L$990,COLUMN(H86),FALSE),0)</f>
        <v>60928.000000000022</v>
      </c>
      <c r="I86" s="21">
        <f>IFERROR(VLOOKUP($A86,'3.0 Input│AMP'!$A$12:$Q$959,COLUMN(I86),FALSE),0)+IFERROR(VLOOKUP($A86,'3.1 Input│B&amp;T'!$A$13:$L$990,COLUMN(I86),FALSE),0)</f>
        <v>60928.000000000022</v>
      </c>
      <c r="J86" s="21">
        <f>IFERROR(VLOOKUP($A86,'3.0 Input│AMP'!$A$12:$Q$959,COLUMN(J86),FALSE),0)+IFERROR(VLOOKUP($A86,'3.1 Input│B&amp;T'!$A$13:$L$990,COLUMN(J86),FALSE),0)</f>
        <v>60928.000000000022</v>
      </c>
      <c r="K86" s="21">
        <f>IFERROR(VLOOKUP($A86,'3.0 Input│AMP'!$A$12:$Q$959,COLUMN(K86),FALSE),0)+IFERROR(VLOOKUP($A86,'3.1 Input│B&amp;T'!$A$13:$L$990,COLUMN(K86),FALSE),0)</f>
        <v>60928.000000000022</v>
      </c>
      <c r="L86" s="46">
        <f>IFERROR(VLOOKUP($A86,'3.0 Input│AMP'!$A$12:$Q$959,L$11,FALSE),0)+IFERROR(VLOOKUP($A86,'3.1 Input│B&amp;T'!$A$13:$O$990,COLUMN(L86),FALSE),0)</f>
        <v>0.58508403361344541</v>
      </c>
      <c r="M86" s="46">
        <f>IFERROR(VLOOKUP($A86,'3.0 Input│AMP'!$A$12:$Q$959,M$11,FALSE),0)+IFERROR(VLOOKUP($A86,'3.1 Input│B&amp;T'!$A$13:$O$990,COLUMN(M86),FALSE),0)</f>
        <v>1.3130252100840336E-2</v>
      </c>
      <c r="N86" s="46">
        <f>IFERROR(VLOOKUP($A86,'3.0 Input│AMP'!$A$12:$Q$959,N$11,FALSE),0)+IFERROR(VLOOKUP($A86,'3.1 Input│B&amp;T'!$A$13:$O$990,COLUMN(N86),FALSE),0)+IFERROR(VLOOKUP($A86,'3.0 Input│AMP'!$A$12:$Q$959,N$11+1,FALSE),0)</f>
        <v>0.35451680672268909</v>
      </c>
      <c r="O86" s="46">
        <f>IFERROR(VLOOKUP($A86,'3.0 Input│AMP'!$A$12:$Q$959,O$11,FALSE),0)+IFERROR(VLOOKUP($A86,'3.1 Input│B&amp;T'!$A$13:$O$990,COLUMN(O86),FALSE),0)</f>
        <v>4.7268907563025209E-2</v>
      </c>
      <c r="P86" s="12"/>
      <c r="Q86" s="29">
        <f t="shared" si="1"/>
        <v>1</v>
      </c>
      <c r="R86" s="14"/>
    </row>
    <row r="87" spans="1:18" ht="18.75">
      <c r="A87" s="8">
        <f>IF(MAX($A$13:A86)+1&gt;MAX('3.1 Input│B&amp;T'!$A$13:$A$990),"-",MAX($A$13:A86)+1)</f>
        <v>75</v>
      </c>
      <c r="B87" s="8" t="str">
        <f>CONCATENATE(IFERROR(VLOOKUP($A87,'3.0 Input│AMP'!$A$12:$Q$959,2,FALSE),""),IFERROR(VLOOKUP($A87,'3.1 Input│B&amp;T'!$A$13:$L$990,2,FALSE),""))</f>
        <v>BCS Unit 12 Inlet Filter Replacement/Augmentation</v>
      </c>
      <c r="C87" s="20">
        <f>IFERROR(IFERROR(VLOOKUP($A87,'3.0 Input│AMP'!$A$12:$Q$959,3,FALSE),VLOOKUP($A87,'3.1 Input│B&amp;T'!$A$13:$L$990,3,FALSE)),"-")</f>
        <v>267</v>
      </c>
      <c r="D87" s="7">
        <v>1</v>
      </c>
      <c r="E87" s="8" t="str">
        <f>IFERROR(IFERROR(VLOOKUP($A87,'3.0 Input│AMP'!$A$12:$Q$959,4,FALSE),VLOOKUP($A87,'3.1 Input│B&amp;T'!$A$13:$L$990,3,FALSE)),"-")</f>
        <v>VTS</v>
      </c>
      <c r="F87" s="39">
        <v>2016</v>
      </c>
      <c r="G87" s="21">
        <f>IFERROR(VLOOKUP($A87,'3.0 Input│AMP'!$A$12:$Q$959,COLUMN(G87),FALSE),0)+IFERROR(VLOOKUP($A87,'3.1 Input│B&amp;T'!$A$13:$L$990,COLUMN(G87),FALSE),0)</f>
        <v>635719.42000000004</v>
      </c>
      <c r="H87" s="21">
        <f>IFERROR(VLOOKUP($A87,'3.0 Input│AMP'!$A$12:$Q$959,COLUMN(H87),FALSE),0)+IFERROR(VLOOKUP($A87,'3.1 Input│B&amp;T'!$A$13:$L$990,COLUMN(H87),FALSE),0)</f>
        <v>0</v>
      </c>
      <c r="I87" s="21">
        <f>IFERROR(VLOOKUP($A87,'3.0 Input│AMP'!$A$12:$Q$959,COLUMN(I87),FALSE),0)+IFERROR(VLOOKUP($A87,'3.1 Input│B&amp;T'!$A$13:$L$990,COLUMN(I87),FALSE),0)</f>
        <v>0</v>
      </c>
      <c r="J87" s="21">
        <f>IFERROR(VLOOKUP($A87,'3.0 Input│AMP'!$A$12:$Q$959,COLUMN(J87),FALSE),0)+IFERROR(VLOOKUP($A87,'3.1 Input│B&amp;T'!$A$13:$L$990,COLUMN(J87),FALSE),0)</f>
        <v>0</v>
      </c>
      <c r="K87" s="21">
        <f>IFERROR(VLOOKUP($A87,'3.0 Input│AMP'!$A$12:$Q$959,COLUMN(K87),FALSE),0)+IFERROR(VLOOKUP($A87,'3.1 Input│B&amp;T'!$A$13:$L$990,COLUMN(K87),FALSE),0)</f>
        <v>0</v>
      </c>
      <c r="L87" s="46">
        <f>IFERROR(VLOOKUP($A87,'3.0 Input│AMP'!$A$12:$Q$959,L$11,FALSE),0)+IFERROR(VLOOKUP($A87,'3.1 Input│B&amp;T'!$A$13:$O$990,COLUMN(L87),FALSE),0)</f>
        <v>0.23664122137404581</v>
      </c>
      <c r="M87" s="46">
        <f>IFERROR(VLOOKUP($A87,'3.0 Input│AMP'!$A$12:$Q$959,M$11,FALSE),0)+IFERROR(VLOOKUP($A87,'3.1 Input│B&amp;T'!$A$13:$O$990,COLUMN(M87),FALSE),0)</f>
        <v>0.39826689579500335</v>
      </c>
      <c r="N87" s="46">
        <f>IFERROR(VLOOKUP($A87,'3.0 Input│AMP'!$A$12:$Q$959,N$11,FALSE),0)+IFERROR(VLOOKUP($A87,'3.1 Input│B&amp;T'!$A$13:$O$990,COLUMN(N87),FALSE),0)+IFERROR(VLOOKUP($A87,'3.0 Input│AMP'!$A$12:$Q$959,N$11+1,FALSE),0)</f>
        <v>0.36509188283095079</v>
      </c>
      <c r="O87" s="46">
        <f>IFERROR(VLOOKUP($A87,'3.0 Input│AMP'!$A$12:$Q$959,O$11,FALSE),0)+IFERROR(VLOOKUP($A87,'3.1 Input│B&amp;T'!$A$13:$O$990,COLUMN(O87),FALSE),0)</f>
        <v>0</v>
      </c>
      <c r="P87" s="12"/>
      <c r="Q87" s="29">
        <f t="shared" si="1"/>
        <v>1</v>
      </c>
      <c r="R87" s="14"/>
    </row>
    <row r="88" spans="1:18" ht="18.75">
      <c r="A88" s="134">
        <f>IF(MAX($A$13:A87)+1&gt;MAX('3.1 Input│B&amp;T'!$A$13:$A$990),"-",MAX($A$13:A87)+1)</f>
        <v>76</v>
      </c>
      <c r="B88" s="134" t="str">
        <f>CONCATENATE(IFERROR(VLOOKUP($A88,'3.0 Input│AMP'!$A$12:$Q$959,2,FALSE),""),IFERROR(VLOOKUP($A88,'3.1 Input│B&amp;T'!$A$13:$L$990,2,FALSE),""))</f>
        <v>Coogee decommissioning, Step Change</v>
      </c>
      <c r="C88" s="135">
        <f>IFERROR(IFERROR(VLOOKUP($A88,'3.0 Input│AMP'!$A$12:$Q$959,3,FALSE),VLOOKUP($A88,'3.1 Input│B&amp;T'!$A$13:$L$990,3,FALSE)),"-")</f>
        <v>268</v>
      </c>
      <c r="D88" s="129">
        <v>1</v>
      </c>
      <c r="E88" s="134" t="str">
        <f>IFERROR(IFERROR(VLOOKUP($A88,'3.0 Input│AMP'!$A$12:$Q$959,4,FALSE),VLOOKUP($A88,'3.1 Input│B&amp;T'!$A$13:$L$990,3,FALSE)),"-")</f>
        <v>VTS</v>
      </c>
      <c r="F88" s="136">
        <v>2016</v>
      </c>
      <c r="G88" s="137">
        <f>IFERROR(VLOOKUP($A88,'3.0 Input│AMP'!$A$12:$Q$959,COLUMN(G88),FALSE),0)+IFERROR(VLOOKUP($A88,'3.1 Input│B&amp;T'!$A$13:$L$990,COLUMN(G88),FALSE),0)</f>
        <v>0</v>
      </c>
      <c r="H88" s="137">
        <f>IFERROR(VLOOKUP($A88,'3.0 Input│AMP'!$A$12:$Q$959,COLUMN(H88),FALSE),0)+IFERROR(VLOOKUP($A88,'3.1 Input│B&amp;T'!$A$13:$L$990,COLUMN(H88),FALSE),0)</f>
        <v>0</v>
      </c>
      <c r="I88" s="137">
        <f>IFERROR(VLOOKUP($A88,'3.0 Input│AMP'!$A$12:$Q$959,COLUMN(I88),FALSE),0)+IFERROR(VLOOKUP($A88,'3.1 Input│B&amp;T'!$A$13:$L$990,COLUMN(I88),FALSE),0)</f>
        <v>0</v>
      </c>
      <c r="J88" s="137">
        <f>IFERROR(VLOOKUP($A88,'3.0 Input│AMP'!$A$12:$Q$959,COLUMN(J88),FALSE),0)+IFERROR(VLOOKUP($A88,'3.1 Input│B&amp;T'!$A$13:$L$990,COLUMN(J88),FALSE),0)</f>
        <v>0</v>
      </c>
      <c r="K88" s="137">
        <f>IFERROR(VLOOKUP($A88,'3.0 Input│AMP'!$A$12:$Q$959,COLUMN(K88),FALSE),0)+IFERROR(VLOOKUP($A88,'3.1 Input│B&amp;T'!$A$13:$L$990,COLUMN(K88),FALSE),0)</f>
        <v>0</v>
      </c>
      <c r="L88" s="138">
        <f>IFERROR(VLOOKUP($A88,'3.0 Input│AMP'!$A$12:$Q$959,L$11,FALSE),0)+IFERROR(VLOOKUP($A88,'3.1 Input│B&amp;T'!$A$13:$O$990,COLUMN(L88),FALSE),0)</f>
        <v>0.21875</v>
      </c>
      <c r="M88" s="138">
        <f>IFERROR(VLOOKUP($A88,'3.0 Input│AMP'!$A$12:$Q$959,M$11,FALSE),0)+IFERROR(VLOOKUP($A88,'3.1 Input│B&amp;T'!$A$13:$O$990,COLUMN(M88),FALSE),0)</f>
        <v>0.78118234520040608</v>
      </c>
      <c r="N88" s="138">
        <f>IFERROR(VLOOKUP($A88,'3.0 Input│AMP'!$A$12:$Q$959,N$11,FALSE),0)+IFERROR(VLOOKUP($A88,'3.1 Input│B&amp;T'!$A$13:$O$990,COLUMN(N88),FALSE),0)+IFERROR(VLOOKUP($A88,'3.0 Input│AMP'!$A$12:$Q$959,N$11+1,FALSE),0)</f>
        <v>6.765479959385471E-5</v>
      </c>
      <c r="O88" s="138">
        <f>IFERROR(VLOOKUP($A88,'3.0 Input│AMP'!$A$12:$Q$959,O$11,FALSE),0)+IFERROR(VLOOKUP($A88,'3.1 Input│B&amp;T'!$A$13:$O$990,COLUMN(O88),FALSE),0)</f>
        <v>0</v>
      </c>
      <c r="P88" s="12"/>
      <c r="Q88" s="29">
        <f t="shared" si="1"/>
        <v>0.99999999999999989</v>
      </c>
      <c r="R88" s="14"/>
    </row>
    <row r="89" spans="1:18" ht="18.75">
      <c r="A89" s="8">
        <f>IF(MAX($A$13:A88)+1&gt;MAX('3.1 Input│B&amp;T'!$A$13:$A$990),"-",MAX($A$13:A88)+1)</f>
        <v>77</v>
      </c>
      <c r="B89" s="8" t="str">
        <f>CONCATENATE(IFERROR(VLOOKUP($A89,'3.0 Input│AMP'!$A$12:$Q$959,2,FALSE),""),IFERROR(VLOOKUP($A89,'3.1 Input│B&amp;T'!$A$13:$L$990,2,FALSE),""))</f>
        <v>Compressor Type B Compliance</v>
      </c>
      <c r="C89" s="20">
        <f>IFERROR(IFERROR(VLOOKUP($A89,'3.0 Input│AMP'!$A$12:$Q$959,3,FALSE),VLOOKUP($A89,'3.1 Input│B&amp;T'!$A$13:$L$990,3,FALSE)),"-")</f>
        <v>271</v>
      </c>
      <c r="D89" s="7">
        <v>1</v>
      </c>
      <c r="E89" s="8" t="str">
        <f>IFERROR(IFERROR(VLOOKUP($A89,'3.0 Input│AMP'!$A$12:$Q$959,4,FALSE),VLOOKUP($A89,'3.1 Input│B&amp;T'!$A$13:$L$990,3,FALSE)),"-")</f>
        <v>VTS</v>
      </c>
      <c r="F89" s="39">
        <v>2016</v>
      </c>
      <c r="G89" s="21">
        <f>IFERROR(VLOOKUP($A89,'3.0 Input│AMP'!$A$12:$Q$959,COLUMN(G89),FALSE),0)+IFERROR(VLOOKUP($A89,'3.1 Input│B&amp;T'!$A$13:$L$990,COLUMN(G89),FALSE),0)</f>
        <v>216718.53999999995</v>
      </c>
      <c r="H89" s="21">
        <f>IFERROR(VLOOKUP($A89,'3.0 Input│AMP'!$A$12:$Q$959,COLUMN(H89),FALSE),0)+IFERROR(VLOOKUP($A89,'3.1 Input│B&amp;T'!$A$13:$L$990,COLUMN(H89),FALSE),0)</f>
        <v>216718.53999999995</v>
      </c>
      <c r="I89" s="21">
        <f>IFERROR(VLOOKUP($A89,'3.0 Input│AMP'!$A$12:$Q$959,COLUMN(I89),FALSE),0)+IFERROR(VLOOKUP($A89,'3.1 Input│B&amp;T'!$A$13:$L$990,COLUMN(I89),FALSE),0)</f>
        <v>216718.53999999995</v>
      </c>
      <c r="J89" s="21">
        <f>IFERROR(VLOOKUP($A89,'3.0 Input│AMP'!$A$12:$Q$959,COLUMN(J89),FALSE),0)+IFERROR(VLOOKUP($A89,'3.1 Input│B&amp;T'!$A$13:$L$990,COLUMN(J89),FALSE),0)</f>
        <v>216718.53999999995</v>
      </c>
      <c r="K89" s="21">
        <f>IFERROR(VLOOKUP($A89,'3.0 Input│AMP'!$A$12:$Q$959,COLUMN(K89),FALSE),0)+IFERROR(VLOOKUP($A89,'3.1 Input│B&amp;T'!$A$13:$L$990,COLUMN(K89),FALSE),0)</f>
        <v>216718.53999999995</v>
      </c>
      <c r="L89" s="46">
        <f>IFERROR(VLOOKUP($A89,'3.0 Input│AMP'!$A$12:$Q$959,L$11,FALSE),0)+IFERROR(VLOOKUP($A89,'3.1 Input│B&amp;T'!$A$13:$O$990,COLUMN(L89),FALSE),0)</f>
        <v>0.33446395495281578</v>
      </c>
      <c r="M89" s="46">
        <f>IFERROR(VLOOKUP($A89,'3.0 Input│AMP'!$A$12:$Q$959,M$11,FALSE),0)+IFERROR(VLOOKUP($A89,'3.1 Input│B&amp;T'!$A$13:$O$990,COLUMN(M89),FALSE),0)</f>
        <v>0.30503527755401083</v>
      </c>
      <c r="N89" s="46">
        <f>IFERROR(VLOOKUP($A89,'3.0 Input│AMP'!$A$12:$Q$959,N$11,FALSE),0)+IFERROR(VLOOKUP($A89,'3.1 Input│B&amp;T'!$A$13:$O$990,COLUMN(N89),FALSE),0)+IFERROR(VLOOKUP($A89,'3.0 Input│AMP'!$A$12:$Q$959,N$11+1,FALSE),0)</f>
        <v>0.36050076749317345</v>
      </c>
      <c r="O89" s="46">
        <f>IFERROR(VLOOKUP($A89,'3.0 Input│AMP'!$A$12:$Q$959,O$11,FALSE),0)+IFERROR(VLOOKUP($A89,'3.1 Input│B&amp;T'!$A$13:$O$990,COLUMN(O89),FALSE),0)</f>
        <v>0</v>
      </c>
      <c r="P89" s="12"/>
      <c r="Q89" s="29">
        <f t="shared" si="1"/>
        <v>1</v>
      </c>
      <c r="R89" s="14"/>
    </row>
    <row r="90" spans="1:18" ht="18.75">
      <c r="A90" s="8">
        <f>IF(MAX($A$13:A89)+1&gt;MAX('3.1 Input│B&amp;T'!$A$13:$A$990),"-",MAX($A$13:A89)+1)</f>
        <v>78</v>
      </c>
      <c r="B90" s="8" t="str">
        <f>CONCATENATE(IFERROR(VLOOKUP($A90,'3.0 Input│AMP'!$A$12:$Q$959,2,FALSE),""),IFERROR(VLOOKUP($A90,'3.1 Input│B&amp;T'!$A$13:$L$990,2,FALSE),""))</f>
        <v>Dandenong LNG Isolation Valve Upgrade</v>
      </c>
      <c r="C90" s="20">
        <f>IFERROR(IFERROR(VLOOKUP($A90,'3.0 Input│AMP'!$A$12:$Q$959,3,FALSE),VLOOKUP($A90,'3.1 Input│B&amp;T'!$A$13:$L$990,3,FALSE)),"-")</f>
        <v>275</v>
      </c>
      <c r="D90" s="7">
        <v>1</v>
      </c>
      <c r="E90" s="8" t="str">
        <f>IFERROR(IFERROR(VLOOKUP($A90,'3.0 Input│AMP'!$A$12:$Q$959,4,FALSE),VLOOKUP($A90,'3.1 Input│B&amp;T'!$A$13:$L$990,3,FALSE)),"-")</f>
        <v>VTS</v>
      </c>
      <c r="F90" s="39">
        <v>2016</v>
      </c>
      <c r="G90" s="21">
        <f>IFERROR(VLOOKUP($A90,'3.0 Input│AMP'!$A$12:$Q$959,COLUMN(G90),FALSE),0)+IFERROR(VLOOKUP($A90,'3.1 Input│B&amp;T'!$A$13:$L$990,COLUMN(G90),FALSE),0)</f>
        <v>649021.80000000005</v>
      </c>
      <c r="H90" s="21">
        <f>IFERROR(VLOOKUP($A90,'3.0 Input│AMP'!$A$12:$Q$959,COLUMN(H90),FALSE),0)+IFERROR(VLOOKUP($A90,'3.1 Input│B&amp;T'!$A$13:$L$990,COLUMN(H90),FALSE),0)</f>
        <v>0</v>
      </c>
      <c r="I90" s="21">
        <f>IFERROR(VLOOKUP($A90,'3.0 Input│AMP'!$A$12:$Q$959,COLUMN(I90),FALSE),0)+IFERROR(VLOOKUP($A90,'3.1 Input│B&amp;T'!$A$13:$L$990,COLUMN(I90),FALSE),0)</f>
        <v>0</v>
      </c>
      <c r="J90" s="21">
        <f>IFERROR(VLOOKUP($A90,'3.0 Input│AMP'!$A$12:$Q$959,COLUMN(J90),FALSE),0)+IFERROR(VLOOKUP($A90,'3.1 Input│B&amp;T'!$A$13:$L$990,COLUMN(J90),FALSE),0)</f>
        <v>0</v>
      </c>
      <c r="K90" s="21">
        <f>IFERROR(VLOOKUP($A90,'3.0 Input│AMP'!$A$12:$Q$959,COLUMN(K90),FALSE),0)+IFERROR(VLOOKUP($A90,'3.1 Input│B&amp;T'!$A$13:$L$990,COLUMN(K90),FALSE),0)</f>
        <v>0</v>
      </c>
      <c r="L90" s="46">
        <f>IFERROR(VLOOKUP($A90,'3.0 Input│AMP'!$A$12:$Q$959,L$11,FALSE),0)+IFERROR(VLOOKUP($A90,'3.1 Input│B&amp;T'!$A$13:$O$990,COLUMN(L90),FALSE),0)</f>
        <v>0.29397286809164191</v>
      </c>
      <c r="M90" s="46">
        <f>IFERROR(VLOOKUP($A90,'3.0 Input│AMP'!$A$12:$Q$959,M$11,FALSE),0)+IFERROR(VLOOKUP($A90,'3.1 Input│B&amp;T'!$A$13:$O$990,COLUMN(M90),FALSE),0)</f>
        <v>0.409650338401576</v>
      </c>
      <c r="N90" s="46">
        <f>IFERROR(VLOOKUP($A90,'3.0 Input│AMP'!$A$12:$Q$959,N$11,FALSE),0)+IFERROR(VLOOKUP($A90,'3.1 Input│B&amp;T'!$A$13:$O$990,COLUMN(N90),FALSE),0)+IFERROR(VLOOKUP($A90,'3.0 Input│AMP'!$A$12:$Q$959,N$11+1,FALSE),0)</f>
        <v>0.29637679350678203</v>
      </c>
      <c r="O90" s="46">
        <f>IFERROR(VLOOKUP($A90,'3.0 Input│AMP'!$A$12:$Q$959,O$11,FALSE),0)+IFERROR(VLOOKUP($A90,'3.1 Input│B&amp;T'!$A$13:$O$990,COLUMN(O90),FALSE),0)</f>
        <v>0</v>
      </c>
      <c r="P90" s="12"/>
      <c r="Q90" s="29">
        <f t="shared" si="1"/>
        <v>1</v>
      </c>
      <c r="R90" s="14"/>
    </row>
    <row r="91" spans="1:18" ht="18.75">
      <c r="A91" s="8">
        <f>IF(MAX($A$13:A90)+1&gt;MAX('3.1 Input│B&amp;T'!$A$13:$A$990),"-",MAX($A$13:A90)+1)</f>
        <v>79</v>
      </c>
      <c r="B91" s="8" t="str">
        <f>CONCATENATE(IFERROR(VLOOKUP($A91,'3.0 Input│AMP'!$A$12:$Q$959,2,FALSE),""),IFERROR(VLOOKUP($A91,'3.1 Input│B&amp;T'!$A$13:$L$990,2,FALSE),""))</f>
        <v>Morwell-Dandenong Fatigue Crack Detection from High Loads</v>
      </c>
      <c r="C91" s="20">
        <f>IFERROR(IFERROR(VLOOKUP($A91,'3.0 Input│AMP'!$A$12:$Q$959,3,FALSE),VLOOKUP($A91,'3.1 Input│B&amp;T'!$A$13:$L$990,3,FALSE)),"-")</f>
        <v>276</v>
      </c>
      <c r="D91" s="7">
        <v>1</v>
      </c>
      <c r="E91" s="8" t="str">
        <f>IFERROR(IFERROR(VLOOKUP($A91,'3.0 Input│AMP'!$A$12:$Q$959,4,FALSE),VLOOKUP($A91,'3.1 Input│B&amp;T'!$A$13:$L$990,3,FALSE)),"-")</f>
        <v>VTS</v>
      </c>
      <c r="F91" s="39">
        <v>2016</v>
      </c>
      <c r="G91" s="21">
        <f>IFERROR(VLOOKUP($A91,'3.0 Input│AMP'!$A$12:$Q$959,COLUMN(G91),FALSE),0)+IFERROR(VLOOKUP($A91,'3.1 Input│B&amp;T'!$A$13:$L$990,COLUMN(G91),FALSE),0)</f>
        <v>260832</v>
      </c>
      <c r="H91" s="21">
        <f>IFERROR(VLOOKUP($A91,'3.0 Input│AMP'!$A$12:$Q$959,COLUMN(H91),FALSE),0)+IFERROR(VLOOKUP($A91,'3.1 Input│B&amp;T'!$A$13:$L$990,COLUMN(H91),FALSE),0)</f>
        <v>0</v>
      </c>
      <c r="I91" s="21">
        <f>IFERROR(VLOOKUP($A91,'3.0 Input│AMP'!$A$12:$Q$959,COLUMN(I91),FALSE),0)+IFERROR(VLOOKUP($A91,'3.1 Input│B&amp;T'!$A$13:$L$990,COLUMN(I91),FALSE),0)</f>
        <v>0</v>
      </c>
      <c r="J91" s="21">
        <f>IFERROR(VLOOKUP($A91,'3.0 Input│AMP'!$A$12:$Q$959,COLUMN(J91),FALSE),0)+IFERROR(VLOOKUP($A91,'3.1 Input│B&amp;T'!$A$13:$L$990,COLUMN(J91),FALSE),0)</f>
        <v>0</v>
      </c>
      <c r="K91" s="21">
        <f>IFERROR(VLOOKUP($A91,'3.0 Input│AMP'!$A$12:$Q$959,COLUMN(K91),FALSE),0)+IFERROR(VLOOKUP($A91,'3.1 Input│B&amp;T'!$A$13:$L$990,COLUMN(K91),FALSE),0)</f>
        <v>0</v>
      </c>
      <c r="L91" s="46">
        <f>IFERROR(VLOOKUP($A91,'3.0 Input│AMP'!$A$12:$Q$959,L$11,FALSE),0)+IFERROR(VLOOKUP($A91,'3.1 Input│B&amp;T'!$A$13:$O$990,COLUMN(L91),FALSE),0)</f>
        <v>0.2555552999631947</v>
      </c>
      <c r="M91" s="46">
        <f>IFERROR(VLOOKUP($A91,'3.0 Input│AMP'!$A$12:$Q$959,M$11,FALSE),0)+IFERROR(VLOOKUP($A91,'3.1 Input│B&amp;T'!$A$13:$O$990,COLUMN(M91),FALSE),0)</f>
        <v>0.67791145258250518</v>
      </c>
      <c r="N91" s="46">
        <f>IFERROR(VLOOKUP($A91,'3.0 Input│AMP'!$A$12:$Q$959,N$11,FALSE),0)+IFERROR(VLOOKUP($A91,'3.1 Input│B&amp;T'!$A$13:$O$990,COLUMN(N91),FALSE),0)+IFERROR(VLOOKUP($A91,'3.0 Input│AMP'!$A$12:$Q$959,N$11+1,FALSE),0)</f>
        <v>6.6533247454300087E-2</v>
      </c>
      <c r="O91" s="46">
        <f>IFERROR(VLOOKUP($A91,'3.0 Input│AMP'!$A$12:$Q$959,O$11,FALSE),0)+IFERROR(VLOOKUP($A91,'3.1 Input│B&amp;T'!$A$13:$O$990,COLUMN(O91),FALSE),0)</f>
        <v>0</v>
      </c>
      <c r="P91" s="12"/>
      <c r="Q91" s="29">
        <f t="shared" si="1"/>
        <v>1</v>
      </c>
      <c r="R91" s="14"/>
    </row>
    <row r="92" spans="1:18" ht="18.75">
      <c r="A92" s="8">
        <f>IF(MAX($A$13:A91)+1&gt;MAX('3.1 Input│B&amp;T'!$A$13:$A$990),"-",MAX($A$13:A91)+1)</f>
        <v>80</v>
      </c>
      <c r="B92" s="8" t="str">
        <f>CONCATENATE(IFERROR(VLOOKUP($A92,'3.0 Input│AMP'!$A$12:$Q$959,2,FALSE),""),IFERROR(VLOOKUP($A92,'3.1 Input│B&amp;T'!$A$13:$L$990,2,FALSE),""))</f>
        <v>Unibolt Enclosure Replacement</v>
      </c>
      <c r="C92" s="20">
        <f>IFERROR(IFERROR(VLOOKUP($A92,'3.0 Input│AMP'!$A$12:$Q$959,3,FALSE),VLOOKUP($A92,'3.1 Input│B&amp;T'!$A$13:$L$990,3,FALSE)),"-")</f>
        <v>277</v>
      </c>
      <c r="D92" s="7">
        <v>1</v>
      </c>
      <c r="E92" s="8" t="str">
        <f>IFERROR(IFERROR(VLOOKUP($A92,'3.0 Input│AMP'!$A$12:$Q$959,4,FALSE),VLOOKUP($A92,'3.1 Input│B&amp;T'!$A$13:$L$990,3,FALSE)),"-")</f>
        <v>VTS</v>
      </c>
      <c r="F92" s="39">
        <v>2016</v>
      </c>
      <c r="G92" s="21">
        <f>IFERROR(VLOOKUP($A92,'3.0 Input│AMP'!$A$12:$Q$959,COLUMN(G92),FALSE),0)+IFERROR(VLOOKUP($A92,'3.1 Input│B&amp;T'!$A$13:$L$990,COLUMN(G92),FALSE),0)</f>
        <v>44464</v>
      </c>
      <c r="H92" s="21">
        <f>IFERROR(VLOOKUP($A92,'3.0 Input│AMP'!$A$12:$Q$959,COLUMN(H92),FALSE),0)+IFERROR(VLOOKUP($A92,'3.1 Input│B&amp;T'!$A$13:$L$990,COLUMN(H92),FALSE),0)</f>
        <v>44464</v>
      </c>
      <c r="I92" s="21">
        <f>IFERROR(VLOOKUP($A92,'3.0 Input│AMP'!$A$12:$Q$959,COLUMN(I92),FALSE),0)+IFERROR(VLOOKUP($A92,'3.1 Input│B&amp;T'!$A$13:$L$990,COLUMN(I92),FALSE),0)</f>
        <v>44464</v>
      </c>
      <c r="J92" s="21">
        <f>IFERROR(VLOOKUP($A92,'3.0 Input│AMP'!$A$12:$Q$959,COLUMN(J92),FALSE),0)+IFERROR(VLOOKUP($A92,'3.1 Input│B&amp;T'!$A$13:$L$990,COLUMN(J92),FALSE),0)</f>
        <v>44464</v>
      </c>
      <c r="K92" s="21">
        <f>IFERROR(VLOOKUP($A92,'3.0 Input│AMP'!$A$12:$Q$959,COLUMN(K92),FALSE),0)+IFERROR(VLOOKUP($A92,'3.1 Input│B&amp;T'!$A$13:$L$990,COLUMN(K92),FALSE),0)</f>
        <v>44464</v>
      </c>
      <c r="L92" s="46">
        <f>IFERROR(VLOOKUP($A92,'3.0 Input│AMP'!$A$12:$Q$959,L$11,FALSE),0)+IFERROR(VLOOKUP($A92,'3.1 Input│B&amp;T'!$A$13:$O$990,COLUMN(L92),FALSE),0)</f>
        <v>0.2857142857142857</v>
      </c>
      <c r="M92" s="46">
        <f>IFERROR(VLOOKUP($A92,'3.0 Input│AMP'!$A$12:$Q$959,M$11,FALSE),0)+IFERROR(VLOOKUP($A92,'3.1 Input│B&amp;T'!$A$13:$O$990,COLUMN(M92),FALSE),0)</f>
        <v>0.60183519251529327</v>
      </c>
      <c r="N92" s="46">
        <f>IFERROR(VLOOKUP($A92,'3.0 Input│AMP'!$A$12:$Q$959,N$11,FALSE),0)+IFERROR(VLOOKUP($A92,'3.1 Input│B&amp;T'!$A$13:$O$990,COLUMN(N92),FALSE),0)+IFERROR(VLOOKUP($A92,'3.0 Input│AMP'!$A$12:$Q$959,N$11+1,FALSE),0)</f>
        <v>0.11245052177042102</v>
      </c>
      <c r="O92" s="46">
        <f>IFERROR(VLOOKUP($A92,'3.0 Input│AMP'!$A$12:$Q$959,O$11,FALSE),0)+IFERROR(VLOOKUP($A92,'3.1 Input│B&amp;T'!$A$13:$O$990,COLUMN(O92),FALSE),0)</f>
        <v>0</v>
      </c>
      <c r="P92" s="12"/>
      <c r="Q92" s="29">
        <f t="shared" si="1"/>
        <v>1</v>
      </c>
      <c r="R92" s="14"/>
    </row>
    <row r="93" spans="1:18" ht="18.75">
      <c r="A93" s="8">
        <f>IF(MAX($A$13:A92)+1&gt;MAX('3.1 Input│B&amp;T'!$A$13:$A$990),"-",MAX($A$13:A92)+1)</f>
        <v>81</v>
      </c>
      <c r="B93" s="8" t="str">
        <f>CONCATENATE(IFERROR(VLOOKUP($A93,'3.0 Input│AMP'!$A$12:$Q$959,2,FALSE),""),IFERROR(VLOOKUP($A93,'3.1 Input│B&amp;T'!$A$13:$L$990,2,FALSE),""))</f>
        <v>WAN Upgrade (Satellite project)</v>
      </c>
      <c r="C93" s="20">
        <f>IFERROR(IFERROR(VLOOKUP($A93,'3.0 Input│AMP'!$A$12:$Q$959,3,FALSE),VLOOKUP($A93,'3.1 Input│B&amp;T'!$A$13:$L$990,3,FALSE)),"-")</f>
        <v>278</v>
      </c>
      <c r="D93" s="7">
        <v>1</v>
      </c>
      <c r="E93" s="8" t="str">
        <f>IFERROR(IFERROR(VLOOKUP($A93,'3.0 Input│AMP'!$A$12:$Q$959,4,FALSE),VLOOKUP($A93,'3.1 Input│B&amp;T'!$A$13:$L$990,3,FALSE)),"-")</f>
        <v>VTS</v>
      </c>
      <c r="F93" s="39">
        <v>2016</v>
      </c>
      <c r="G93" s="21">
        <f>IFERROR(VLOOKUP($A93,'3.0 Input│AMP'!$A$12:$Q$959,COLUMN(G93),FALSE),0)+IFERROR(VLOOKUP($A93,'3.1 Input│B&amp;T'!$A$13:$L$990,COLUMN(G93),FALSE),0)</f>
        <v>946991.91999999981</v>
      </c>
      <c r="H93" s="21">
        <f>IFERROR(VLOOKUP($A93,'3.0 Input│AMP'!$A$12:$Q$959,COLUMN(H93),FALSE),0)+IFERROR(VLOOKUP($A93,'3.1 Input│B&amp;T'!$A$13:$L$990,COLUMN(H93),FALSE),0)</f>
        <v>946991.91999999981</v>
      </c>
      <c r="I93" s="21">
        <f>IFERROR(VLOOKUP($A93,'3.0 Input│AMP'!$A$12:$Q$959,COLUMN(I93),FALSE),0)+IFERROR(VLOOKUP($A93,'3.1 Input│B&amp;T'!$A$13:$L$990,COLUMN(I93),FALSE),0)</f>
        <v>946991.91999999981</v>
      </c>
      <c r="J93" s="21">
        <f>IFERROR(VLOOKUP($A93,'3.0 Input│AMP'!$A$12:$Q$959,COLUMN(J93),FALSE),0)+IFERROR(VLOOKUP($A93,'3.1 Input│B&amp;T'!$A$13:$L$990,COLUMN(J93),FALSE),0)</f>
        <v>946991.91999999981</v>
      </c>
      <c r="K93" s="21">
        <f>IFERROR(VLOOKUP($A93,'3.0 Input│AMP'!$A$12:$Q$959,COLUMN(K93),FALSE),0)+IFERROR(VLOOKUP($A93,'3.1 Input│B&amp;T'!$A$13:$L$990,COLUMN(K93),FALSE),0)</f>
        <v>946991.91999999981</v>
      </c>
      <c r="L93" s="46">
        <f>IFERROR(VLOOKUP($A93,'3.0 Input│AMP'!$A$12:$Q$959,L$11,FALSE),0)+IFERROR(VLOOKUP($A93,'3.1 Input│B&amp;T'!$A$13:$O$990,COLUMN(L93),FALSE),0)</f>
        <v>0.46565246301151131</v>
      </c>
      <c r="M93" s="46">
        <f>IFERROR(VLOOKUP($A93,'3.0 Input│AMP'!$A$12:$Q$959,M$11,FALSE),0)+IFERROR(VLOOKUP($A93,'3.1 Input│B&amp;T'!$A$13:$O$990,COLUMN(M93),FALSE),0)</f>
        <v>0.18195044367432409</v>
      </c>
      <c r="N93" s="46">
        <f>IFERROR(VLOOKUP($A93,'3.0 Input│AMP'!$A$12:$Q$959,N$11,FALSE),0)+IFERROR(VLOOKUP($A93,'3.1 Input│B&amp;T'!$A$13:$O$990,COLUMN(N93),FALSE),0)+IFERROR(VLOOKUP($A93,'3.0 Input│AMP'!$A$12:$Q$959,N$11+1,FALSE),0)</f>
        <v>0.29885154669535091</v>
      </c>
      <c r="O93" s="46">
        <f>IFERROR(VLOOKUP($A93,'3.0 Input│AMP'!$A$12:$Q$959,O$11,FALSE),0)+IFERROR(VLOOKUP($A93,'3.1 Input│B&amp;T'!$A$13:$O$990,COLUMN(O93),FALSE),0)</f>
        <v>5.3545546618813819E-2</v>
      </c>
      <c r="P93" s="12"/>
      <c r="Q93" s="29">
        <f t="shared" si="1"/>
        <v>1</v>
      </c>
      <c r="R93" s="14"/>
    </row>
    <row r="94" spans="1:18" ht="18.75">
      <c r="A94" s="134">
        <f>IF(MAX($A$13:A93)+1&gt;MAX('3.1 Input│B&amp;T'!$A$13:$A$990),"-",MAX($A$13:A93)+1)</f>
        <v>82</v>
      </c>
      <c r="B94" s="134" t="str">
        <f>CONCATENATE(IFERROR(VLOOKUP($A94,'3.0 Input│AMP'!$A$12:$Q$959,2,FALSE),""),IFERROR(VLOOKUP($A94,'3.1 Input│B&amp;T'!$A$13:$L$990,2,FALSE),""))</f>
        <v>Warragul Looping 6" (Southern Route)</v>
      </c>
      <c r="C94" s="135" t="str">
        <f>IFERROR(IFERROR(VLOOKUP($A94,'3.0 Input│AMP'!$A$12:$Q$959,3,FALSE),VLOOKUP($A94,'3.1 Input│B&amp;T'!$A$13:$L$990,3,FALSE)),"-")</f>
        <v>Warragul 6" (Sth)</v>
      </c>
      <c r="D94" s="129">
        <v>1</v>
      </c>
      <c r="E94" s="134" t="str">
        <f>IFERROR(IFERROR(VLOOKUP($A94,'3.0 Input│AMP'!$A$12:$Q$959,4,FALSE),VLOOKUP($A94,'3.1 Input│B&amp;T'!$A$13:$L$990,3,FALSE)),"-")</f>
        <v>VTS</v>
      </c>
      <c r="F94" s="136">
        <v>2016</v>
      </c>
      <c r="G94" s="137">
        <f>IFERROR(VLOOKUP($A94,'3.0 Input│AMP'!$A$12:$Q$959,COLUMN(G94),FALSE),0)+IFERROR(VLOOKUP($A94,'3.1 Input│B&amp;T'!$A$13:$L$990,COLUMN(G94),FALSE),0)</f>
        <v>0</v>
      </c>
      <c r="H94" s="137">
        <f>IFERROR(VLOOKUP($A94,'3.0 Input│AMP'!$A$12:$Q$959,COLUMN(H94),FALSE),0)+IFERROR(VLOOKUP($A94,'3.1 Input│B&amp;T'!$A$13:$L$990,COLUMN(H94),FALSE),0)</f>
        <v>2600000</v>
      </c>
      <c r="I94" s="137">
        <f>IFERROR(VLOOKUP($A94,'3.0 Input│AMP'!$A$12:$Q$959,COLUMN(I94),FALSE),0)+IFERROR(VLOOKUP($A94,'3.1 Input│B&amp;T'!$A$13:$L$990,COLUMN(I94),FALSE),0)</f>
        <v>900000</v>
      </c>
      <c r="J94" s="137">
        <f>IFERROR(VLOOKUP($A94,'3.0 Input│AMP'!$A$12:$Q$959,COLUMN(J94),FALSE),0)+IFERROR(VLOOKUP($A94,'3.1 Input│B&amp;T'!$A$13:$L$990,COLUMN(J94),FALSE),0)</f>
        <v>0</v>
      </c>
      <c r="K94" s="137">
        <f>IFERROR(VLOOKUP($A94,'3.0 Input│AMP'!$A$12:$Q$959,COLUMN(K94),FALSE),0)+IFERROR(VLOOKUP($A94,'3.1 Input│B&amp;T'!$A$13:$L$990,COLUMN(K94),FALSE),0)</f>
        <v>0</v>
      </c>
      <c r="L94" s="138">
        <f>IFERROR(VLOOKUP($A94,'3.0 Input│AMP'!$A$12:$Q$959,L$11,FALSE),0)+IFERROR(VLOOKUP($A94,'3.1 Input│B&amp;T'!$A$13:$O$990,COLUMN(L94),FALSE),0)</f>
        <v>0.34541807174573919</v>
      </c>
      <c r="M94" s="138">
        <f>IFERROR(VLOOKUP($A94,'3.0 Input│AMP'!$A$12:$Q$959,M$11,FALSE),0)+IFERROR(VLOOKUP($A94,'3.1 Input│B&amp;T'!$A$13:$O$990,COLUMN(M94),FALSE),0)</f>
        <v>0.12782080987916455</v>
      </c>
      <c r="N94" s="138">
        <f>IFERROR(VLOOKUP($A94,'3.0 Input│AMP'!$A$12:$Q$959,N$11,FALSE),0)+IFERROR(VLOOKUP($A94,'3.1 Input│B&amp;T'!$A$13:$O$990,COLUMN(N94),FALSE),0)+IFERROR(VLOOKUP($A94,'3.0 Input│AMP'!$A$12:$Q$959,N$11+1,FALSE),0)</f>
        <v>0.52676111837509632</v>
      </c>
      <c r="O94" s="138">
        <f>IFERROR(VLOOKUP($A94,'3.0 Input│AMP'!$A$12:$Q$959,O$11,FALSE),0)+IFERROR(VLOOKUP($A94,'3.1 Input│B&amp;T'!$A$13:$O$990,COLUMN(O94),FALSE),0)</f>
        <v>0</v>
      </c>
      <c r="P94" s="12"/>
      <c r="Q94" s="29">
        <f t="shared" si="1"/>
        <v>1</v>
      </c>
      <c r="R94" s="14"/>
    </row>
    <row r="95" spans="1:18" ht="18.75">
      <c r="A95" s="8">
        <f>IF(MAX($A$13:A94)+1&gt;MAX('3.1 Input│B&amp;T'!$A$13:$A$990),"-",MAX($A$13:A94)+1)</f>
        <v>83</v>
      </c>
      <c r="B95" s="8" t="str">
        <f>CONCATENATE(IFERROR(VLOOKUP($A95,'3.0 Input│AMP'!$A$12:$Q$959,2,FALSE),""),IFERROR(VLOOKUP($A95,'3.1 Input│B&amp;T'!$A$13:$L$990,2,FALSE),""))</f>
        <v>Anglesea Pipeline Extension</v>
      </c>
      <c r="C95" s="20" t="str">
        <f>IFERROR(IFERROR(VLOOKUP($A95,'3.0 Input│AMP'!$A$12:$Q$959,3,FALSE),VLOOKUP($A95,'3.1 Input│B&amp;T'!$A$13:$L$990,3,FALSE)),"-")</f>
        <v>Anglesea</v>
      </c>
      <c r="D95" s="7">
        <v>1</v>
      </c>
      <c r="E95" s="8" t="str">
        <f>IFERROR(IFERROR(VLOOKUP($A95,'3.0 Input│AMP'!$A$12:$Q$959,4,FALSE),VLOOKUP($A95,'3.1 Input│B&amp;T'!$A$13:$L$990,3,FALSE)),"-")</f>
        <v>VTS</v>
      </c>
      <c r="F95" s="39">
        <v>2016</v>
      </c>
      <c r="G95" s="21">
        <f>IFERROR(VLOOKUP($A95,'3.0 Input│AMP'!$A$12:$Q$959,COLUMN(G95),FALSE),0)+IFERROR(VLOOKUP($A95,'3.1 Input│B&amp;T'!$A$13:$L$990,COLUMN(G95),FALSE),0)</f>
        <v>16624609.357264958</v>
      </c>
      <c r="H95" s="21">
        <f>IFERROR(VLOOKUP($A95,'3.0 Input│AMP'!$A$12:$Q$959,COLUMN(H95),FALSE),0)+IFERROR(VLOOKUP($A95,'3.1 Input│B&amp;T'!$A$13:$L$990,COLUMN(H95),FALSE),0)</f>
        <v>0</v>
      </c>
      <c r="I95" s="21">
        <f>IFERROR(VLOOKUP($A95,'3.0 Input│AMP'!$A$12:$Q$959,COLUMN(I95),FALSE),0)+IFERROR(VLOOKUP($A95,'3.1 Input│B&amp;T'!$A$13:$L$990,COLUMN(I95),FALSE),0)</f>
        <v>0</v>
      </c>
      <c r="J95" s="21">
        <f>IFERROR(VLOOKUP($A95,'3.0 Input│AMP'!$A$12:$Q$959,COLUMN(J95),FALSE),0)+IFERROR(VLOOKUP($A95,'3.1 Input│B&amp;T'!$A$13:$L$990,COLUMN(J95),FALSE),0)</f>
        <v>0</v>
      </c>
      <c r="K95" s="21">
        <f>IFERROR(VLOOKUP($A95,'3.0 Input│AMP'!$A$12:$Q$959,COLUMN(K95),FALSE),0)+IFERROR(VLOOKUP($A95,'3.1 Input│B&amp;T'!$A$13:$L$990,COLUMN(K95),FALSE),0)</f>
        <v>0</v>
      </c>
      <c r="L95" s="46">
        <f>IFERROR(VLOOKUP($A95,'3.0 Input│AMP'!$A$12:$Q$959,L$11,FALSE),0)+IFERROR(VLOOKUP($A95,'3.1 Input│B&amp;T'!$A$13:$O$990,COLUMN(L95),FALSE),0)</f>
        <v>0.49200867668523368</v>
      </c>
      <c r="M95" s="46">
        <f>IFERROR(VLOOKUP($A95,'3.0 Input│AMP'!$A$12:$Q$959,M$11,FALSE),0)+IFERROR(VLOOKUP($A95,'3.1 Input│B&amp;T'!$A$13:$O$990,COLUMN(M95),FALSE),0)</f>
        <v>0</v>
      </c>
      <c r="N95" s="46">
        <f>IFERROR(VLOOKUP($A95,'3.0 Input│AMP'!$A$12:$Q$959,N$11,FALSE),0)+IFERROR(VLOOKUP($A95,'3.1 Input│B&amp;T'!$A$13:$O$990,COLUMN(N95),FALSE),0)+IFERROR(VLOOKUP($A95,'3.0 Input│AMP'!$A$12:$Q$959,N$11+1,FALSE),0)</f>
        <v>0.30914488334353774</v>
      </c>
      <c r="O95" s="46">
        <f>IFERROR(VLOOKUP($A95,'3.0 Input│AMP'!$A$12:$Q$959,O$11,FALSE),0)+IFERROR(VLOOKUP($A95,'3.1 Input│B&amp;T'!$A$13:$O$990,COLUMN(O95),FALSE),0)</f>
        <v>0.19884643997122861</v>
      </c>
      <c r="P95" s="12"/>
      <c r="Q95" s="29">
        <f t="shared" si="1"/>
        <v>1</v>
      </c>
      <c r="R95" s="14"/>
    </row>
    <row r="96" spans="1:18" ht="18.75">
      <c r="A96" s="8">
        <f>IF(MAX($A$13:A95)+1&gt;MAX('3.1 Input│B&amp;T'!$A$13:$A$990),"-",MAX($A$13:A95)+1)</f>
        <v>84</v>
      </c>
      <c r="B96" s="8" t="str">
        <f>CONCATENATE(IFERROR(VLOOKUP($A96,'3.0 Input│AMP'!$A$12:$Q$959,2,FALSE),""),IFERROR(VLOOKUP($A96,'3.1 Input│B&amp;T'!$A$13:$L$990,2,FALSE),""))</f>
        <v>BCS Reconfiguration (2B)</v>
      </c>
      <c r="C96" s="20" t="str">
        <f>IFERROR(IFERROR(VLOOKUP($A96,'3.0 Input│AMP'!$A$12:$Q$959,3,FALSE),VLOOKUP($A96,'3.1 Input│B&amp;T'!$A$13:$L$990,3,FALSE)),"-")</f>
        <v>BCS Reconfig (2A)</v>
      </c>
      <c r="D96" s="7">
        <v>1</v>
      </c>
      <c r="E96" s="8" t="str">
        <f>IFERROR(IFERROR(VLOOKUP($A96,'3.0 Input│AMP'!$A$12:$Q$959,4,FALSE),VLOOKUP($A96,'3.1 Input│B&amp;T'!$A$13:$L$990,3,FALSE)),"-")</f>
        <v>VTS</v>
      </c>
      <c r="F96" s="39">
        <v>2016</v>
      </c>
      <c r="G96" s="21">
        <f>IFERROR(VLOOKUP($A96,'3.0 Input│AMP'!$A$12:$Q$959,COLUMN(G96),FALSE),0)+IFERROR(VLOOKUP($A96,'3.1 Input│B&amp;T'!$A$13:$L$990,COLUMN(G96),FALSE),0)</f>
        <v>1960141.21</v>
      </c>
      <c r="H96" s="21">
        <f>IFERROR(VLOOKUP($A96,'3.0 Input│AMP'!$A$12:$Q$959,COLUMN(H96),FALSE),0)+IFERROR(VLOOKUP($A96,'3.1 Input│B&amp;T'!$A$13:$L$990,COLUMN(H96),FALSE),0)</f>
        <v>0</v>
      </c>
      <c r="I96" s="21">
        <f>IFERROR(VLOOKUP($A96,'3.0 Input│AMP'!$A$12:$Q$959,COLUMN(I96),FALSE),0)+IFERROR(VLOOKUP($A96,'3.1 Input│B&amp;T'!$A$13:$L$990,COLUMN(I96),FALSE),0)</f>
        <v>0</v>
      </c>
      <c r="J96" s="21">
        <f>IFERROR(VLOOKUP($A96,'3.0 Input│AMP'!$A$12:$Q$959,COLUMN(J96),FALSE),0)+IFERROR(VLOOKUP($A96,'3.1 Input│B&amp;T'!$A$13:$L$990,COLUMN(J96),FALSE),0)</f>
        <v>0</v>
      </c>
      <c r="K96" s="21">
        <f>IFERROR(VLOOKUP($A96,'3.0 Input│AMP'!$A$12:$Q$959,COLUMN(K96),FALSE),0)+IFERROR(VLOOKUP($A96,'3.1 Input│B&amp;T'!$A$13:$L$990,COLUMN(K96),FALSE),0)</f>
        <v>0</v>
      </c>
      <c r="L96" s="46">
        <f>IFERROR(VLOOKUP($A96,'3.0 Input│AMP'!$A$12:$Q$959,L$11,FALSE),0)+IFERROR(VLOOKUP($A96,'3.1 Input│B&amp;T'!$A$13:$O$990,COLUMN(L96),FALSE),0)</f>
        <v>0.54960907070018938</v>
      </c>
      <c r="M96" s="46">
        <f>IFERROR(VLOOKUP($A96,'3.0 Input│AMP'!$A$12:$Q$959,M$11,FALSE),0)+IFERROR(VLOOKUP($A96,'3.1 Input│B&amp;T'!$A$13:$O$990,COLUMN(M96),FALSE),0)</f>
        <v>0</v>
      </c>
      <c r="N96" s="46">
        <f>IFERROR(VLOOKUP($A96,'3.0 Input│AMP'!$A$12:$Q$959,N$11,FALSE),0)+IFERROR(VLOOKUP($A96,'3.1 Input│B&amp;T'!$A$13:$O$990,COLUMN(N96),FALSE),0)+IFERROR(VLOOKUP($A96,'3.0 Input│AMP'!$A$12:$Q$959,N$11+1,FALSE),0)</f>
        <v>0.45039092929981056</v>
      </c>
      <c r="O96" s="46">
        <f>IFERROR(VLOOKUP($A96,'3.0 Input│AMP'!$A$12:$Q$959,O$11,FALSE),0)+IFERROR(VLOOKUP($A96,'3.1 Input│B&amp;T'!$A$13:$O$990,COLUMN(O96),FALSE),0)</f>
        <v>0</v>
      </c>
      <c r="P96" s="12"/>
      <c r="Q96" s="29">
        <f t="shared" si="1"/>
        <v>1</v>
      </c>
      <c r="R96" s="14"/>
    </row>
    <row r="97" spans="1:18" ht="18.75">
      <c r="A97" s="8">
        <f>IF(MAX($A$13:A96)+1&gt;MAX('3.1 Input│B&amp;T'!$A$13:$A$990),"-",MAX($A$13:A96)+1)</f>
        <v>85</v>
      </c>
      <c r="B97" s="8" t="str">
        <f>CONCATENATE(IFERROR(VLOOKUP($A97,'3.0 Input│AMP'!$A$12:$Q$959,2,FALSE),""),IFERROR(VLOOKUP($A97,'3.1 Input│B&amp;T'!$A$13:$L$990,2,FALSE),""))</f>
        <v>Winchelsea Bi-Directional Flow</v>
      </c>
      <c r="C97" s="20" t="str">
        <f>IFERROR(IFERROR(VLOOKUP($A97,'3.0 Input│AMP'!$A$12:$Q$959,3,FALSE),VLOOKUP($A97,'3.1 Input│B&amp;T'!$A$13:$L$990,3,FALSE)),"-")</f>
        <v>Winchelsea Bi-Direction</v>
      </c>
      <c r="D97" s="7">
        <v>1</v>
      </c>
      <c r="E97" s="8" t="str">
        <f>IFERROR(IFERROR(VLOOKUP($A97,'3.0 Input│AMP'!$A$12:$Q$959,4,FALSE),VLOOKUP($A97,'3.1 Input│B&amp;T'!$A$13:$L$990,3,FALSE)),"-")</f>
        <v>VTS</v>
      </c>
      <c r="F97" s="39">
        <v>2016</v>
      </c>
      <c r="G97" s="21">
        <f>IFERROR(VLOOKUP($A97,'3.0 Input│AMP'!$A$12:$Q$959,COLUMN(G97),FALSE),0)+IFERROR(VLOOKUP($A97,'3.1 Input│B&amp;T'!$A$13:$L$990,COLUMN(G97),FALSE),0)</f>
        <v>1420556.2580000001</v>
      </c>
      <c r="H97" s="21">
        <f>IFERROR(VLOOKUP($A97,'3.0 Input│AMP'!$A$12:$Q$959,COLUMN(H97),FALSE),0)+IFERROR(VLOOKUP($A97,'3.1 Input│B&amp;T'!$A$13:$L$990,COLUMN(H97),FALSE),0)</f>
        <v>0</v>
      </c>
      <c r="I97" s="21">
        <f>IFERROR(VLOOKUP($A97,'3.0 Input│AMP'!$A$12:$Q$959,COLUMN(I97),FALSE),0)+IFERROR(VLOOKUP($A97,'3.1 Input│B&amp;T'!$A$13:$L$990,COLUMN(I97),FALSE),0)</f>
        <v>0</v>
      </c>
      <c r="J97" s="21">
        <f>IFERROR(VLOOKUP($A97,'3.0 Input│AMP'!$A$12:$Q$959,COLUMN(J97),FALSE),0)+IFERROR(VLOOKUP($A97,'3.1 Input│B&amp;T'!$A$13:$L$990,COLUMN(J97),FALSE),0)</f>
        <v>0</v>
      </c>
      <c r="K97" s="21">
        <f>IFERROR(VLOOKUP($A97,'3.0 Input│AMP'!$A$12:$Q$959,COLUMN(K97),FALSE),0)+IFERROR(VLOOKUP($A97,'3.1 Input│B&amp;T'!$A$13:$L$990,COLUMN(K97),FALSE),0)</f>
        <v>0</v>
      </c>
      <c r="L97" s="46">
        <f>IFERROR(VLOOKUP($A97,'3.0 Input│AMP'!$A$12:$Q$959,L$11,FALSE),0)+IFERROR(VLOOKUP($A97,'3.1 Input│B&amp;T'!$A$13:$O$990,COLUMN(L97),FALSE),0)</f>
        <v>0.33731279564339983</v>
      </c>
      <c r="M97" s="46">
        <f>IFERROR(VLOOKUP($A97,'3.0 Input│AMP'!$A$12:$Q$959,M$11,FALSE),0)+IFERROR(VLOOKUP($A97,'3.1 Input│B&amp;T'!$A$13:$O$990,COLUMN(M97),FALSE),0)</f>
        <v>0.2518689284023321</v>
      </c>
      <c r="N97" s="46">
        <f>IFERROR(VLOOKUP($A97,'3.0 Input│AMP'!$A$12:$Q$959,N$11,FALSE),0)+IFERROR(VLOOKUP($A97,'3.1 Input│B&amp;T'!$A$13:$O$990,COLUMN(N97),FALSE),0)+IFERROR(VLOOKUP($A97,'3.0 Input│AMP'!$A$12:$Q$959,N$11+1,FALSE),0)</f>
        <v>0.32273705150329046</v>
      </c>
      <c r="O97" s="46">
        <f>IFERROR(VLOOKUP($A97,'3.0 Input│AMP'!$A$12:$Q$959,O$11,FALSE),0)+IFERROR(VLOOKUP($A97,'3.1 Input│B&amp;T'!$A$13:$O$990,COLUMN(O97),FALSE),0)</f>
        <v>8.8081224450977547E-2</v>
      </c>
      <c r="P97" s="12"/>
      <c r="Q97" s="29">
        <f t="shared" si="1"/>
        <v>1</v>
      </c>
      <c r="R97" s="14"/>
    </row>
    <row r="98" spans="1:18" ht="18.75">
      <c r="A98" s="8">
        <f>IF(MAX($A$13:A97)+1&gt;MAX('3.1 Input│B&amp;T'!$A$13:$A$990),"-",MAX($A$13:A97)+1)</f>
        <v>86</v>
      </c>
      <c r="B98" s="8" t="str">
        <f>CONCATENATE(IFERROR(VLOOKUP($A98,'3.0 Input│AMP'!$A$12:$Q$959,2,FALSE),""),IFERROR(VLOOKUP($A98,'3.1 Input│B&amp;T'!$A$13:$L$990,2,FALSE),""))</f>
        <v>WORM (50km x 20" Pipeline)</v>
      </c>
      <c r="C98" s="20" t="str">
        <f>IFERROR(IFERROR(VLOOKUP($A98,'3.0 Input│AMP'!$A$12:$Q$959,3,FALSE),VLOOKUP($A98,'3.1 Input│B&amp;T'!$A$13:$L$990,3,FALSE)),"-")</f>
        <v>WORM (Pipeline)</v>
      </c>
      <c r="D98" s="7">
        <v>1</v>
      </c>
      <c r="E98" s="8" t="str">
        <f>IFERROR(IFERROR(VLOOKUP($A98,'3.0 Input│AMP'!$A$12:$Q$959,4,FALSE),VLOOKUP($A98,'3.1 Input│B&amp;T'!$A$13:$L$990,3,FALSE)),"-")</f>
        <v>VTS</v>
      </c>
      <c r="F98" s="39">
        <v>2016</v>
      </c>
      <c r="G98" s="21">
        <f>IFERROR(VLOOKUP($A98,'3.0 Input│AMP'!$A$12:$Q$959,COLUMN(G98),FALSE),0)+IFERROR(VLOOKUP($A98,'3.1 Input│B&amp;T'!$A$13:$L$990,COLUMN(G98),FALSE),0)</f>
        <v>15911166.821339952</v>
      </c>
      <c r="H98" s="21">
        <f>IFERROR(VLOOKUP($A98,'3.0 Input│AMP'!$A$12:$Q$959,COLUMN(H98),FALSE),0)+IFERROR(VLOOKUP($A98,'3.1 Input│B&amp;T'!$A$13:$L$990,COLUMN(H98),FALSE),0)</f>
        <v>28997137.436724558</v>
      </c>
      <c r="I98" s="21">
        <f>IFERROR(VLOOKUP($A98,'3.0 Input│AMP'!$A$12:$Q$959,COLUMN(I98),FALSE),0)+IFERROR(VLOOKUP($A98,'3.1 Input│B&amp;T'!$A$13:$L$990,COLUMN(I98),FALSE),0)</f>
        <v>48814496.741935492</v>
      </c>
      <c r="J98" s="21">
        <f>IFERROR(VLOOKUP($A98,'3.0 Input│AMP'!$A$12:$Q$959,COLUMN(J98),FALSE),0)+IFERROR(VLOOKUP($A98,'3.1 Input│B&amp;T'!$A$13:$L$990,COLUMN(J98),FALSE),0)</f>
        <v>0</v>
      </c>
      <c r="K98" s="21">
        <f>IFERROR(VLOOKUP($A98,'3.0 Input│AMP'!$A$12:$Q$959,COLUMN(K98),FALSE),0)+IFERROR(VLOOKUP($A98,'3.1 Input│B&amp;T'!$A$13:$L$990,COLUMN(K98),FALSE),0)</f>
        <v>0</v>
      </c>
      <c r="L98" s="46">
        <f>IFERROR(VLOOKUP($A98,'3.0 Input│AMP'!$A$12:$Q$959,L$11,FALSE),0)+IFERROR(VLOOKUP($A98,'3.1 Input│B&amp;T'!$A$13:$O$990,COLUMN(L98),FALSE),0)</f>
        <v>0.10581984740114801</v>
      </c>
      <c r="M98" s="46">
        <f>IFERROR(VLOOKUP($A98,'3.0 Input│AMP'!$A$12:$Q$959,M$11,FALSE),0)+IFERROR(VLOOKUP($A98,'3.1 Input│B&amp;T'!$A$13:$O$990,COLUMN(M98),FALSE),0)</f>
        <v>0</v>
      </c>
      <c r="N98" s="46">
        <f>IFERROR(VLOOKUP($A98,'3.0 Input│AMP'!$A$12:$Q$959,N$11,FALSE),0)+IFERROR(VLOOKUP($A98,'3.1 Input│B&amp;T'!$A$13:$O$990,COLUMN(N98),FALSE),0)+IFERROR(VLOOKUP($A98,'3.0 Input│AMP'!$A$12:$Q$959,N$11+1,FALSE),0)</f>
        <v>0.33690478130347312</v>
      </c>
      <c r="O98" s="46">
        <f>IFERROR(VLOOKUP($A98,'3.0 Input│AMP'!$A$12:$Q$959,O$11,FALSE),0)+IFERROR(VLOOKUP($A98,'3.1 Input│B&amp;T'!$A$13:$O$990,COLUMN(O98),FALSE),0)</f>
        <v>0.55727537129537885</v>
      </c>
      <c r="P98" s="12"/>
      <c r="Q98" s="29">
        <f t="shared" si="1"/>
        <v>1</v>
      </c>
      <c r="R98" s="14"/>
    </row>
    <row r="99" spans="1:18" ht="18.75">
      <c r="A99" s="8">
        <f>IF(MAX($A$13:A98)+1&gt;MAX('3.1 Input│B&amp;T'!$A$13:$A$990),"-",MAX($A$13:A98)+1)</f>
        <v>87</v>
      </c>
      <c r="B99" s="8" t="str">
        <f>CONCATENATE(IFERROR(VLOOKUP($A99,'3.0 Input│AMP'!$A$12:$Q$959,2,FALSE),""),IFERROR(VLOOKUP($A99,'3.1 Input│B&amp;T'!$A$13:$L$990,2,FALSE),""))</f>
        <v>WORM (C50 at Wollert)</v>
      </c>
      <c r="C99" s="20" t="str">
        <f>IFERROR(IFERROR(VLOOKUP($A99,'3.0 Input│AMP'!$A$12:$Q$959,3,FALSE),VLOOKUP($A99,'3.1 Input│B&amp;T'!$A$13:$L$990,3,FALSE)),"-")</f>
        <v>WORM (C50)</v>
      </c>
      <c r="D99" s="7">
        <v>1</v>
      </c>
      <c r="E99" s="8" t="str">
        <f>IFERROR(IFERROR(VLOOKUP($A99,'3.0 Input│AMP'!$A$12:$Q$959,4,FALSE),VLOOKUP($A99,'3.1 Input│B&amp;T'!$A$13:$L$990,3,FALSE)),"-")</f>
        <v>VTS</v>
      </c>
      <c r="F99" s="39">
        <v>2016</v>
      </c>
      <c r="G99" s="21">
        <f>IFERROR(VLOOKUP($A99,'3.0 Input│AMP'!$A$12:$Q$959,COLUMN(G99),FALSE),0)+IFERROR(VLOOKUP($A99,'3.1 Input│B&amp;T'!$A$13:$L$990,COLUMN(G99),FALSE),0)</f>
        <v>7043662.339999998</v>
      </c>
      <c r="H99" s="21">
        <f>IFERROR(VLOOKUP($A99,'3.0 Input│AMP'!$A$12:$Q$959,COLUMN(H99),FALSE),0)+IFERROR(VLOOKUP($A99,'3.1 Input│B&amp;T'!$A$13:$L$990,COLUMN(H99),FALSE),0)</f>
        <v>12092299.291111108</v>
      </c>
      <c r="I99" s="21">
        <f>IFERROR(VLOOKUP($A99,'3.0 Input│AMP'!$A$12:$Q$959,COLUMN(I99),FALSE),0)+IFERROR(VLOOKUP($A99,'3.1 Input│B&amp;T'!$A$13:$L$990,COLUMN(I99),FALSE),0)</f>
        <v>6176723.3688888876</v>
      </c>
      <c r="J99" s="21">
        <f>IFERROR(VLOOKUP($A99,'3.0 Input│AMP'!$A$12:$Q$959,COLUMN(J99),FALSE),0)+IFERROR(VLOOKUP($A99,'3.1 Input│B&amp;T'!$A$13:$L$990,COLUMN(J99),FALSE),0)</f>
        <v>0</v>
      </c>
      <c r="K99" s="21">
        <f>IFERROR(VLOOKUP($A99,'3.0 Input│AMP'!$A$12:$Q$959,COLUMN(K99),FALSE),0)+IFERROR(VLOOKUP($A99,'3.1 Input│B&amp;T'!$A$13:$L$990,COLUMN(K99),FALSE),0)</f>
        <v>0</v>
      </c>
      <c r="L99" s="46">
        <f>IFERROR(VLOOKUP($A99,'3.0 Input│AMP'!$A$12:$Q$959,L$11,FALSE),0)+IFERROR(VLOOKUP($A99,'3.1 Input│B&amp;T'!$A$13:$O$990,COLUMN(L99),FALSE),0)</f>
        <v>0.3704553870858473</v>
      </c>
      <c r="M99" s="46">
        <f>IFERROR(VLOOKUP($A99,'3.0 Input│AMP'!$A$12:$Q$959,M$11,FALSE),0)+IFERROR(VLOOKUP($A99,'3.1 Input│B&amp;T'!$A$13:$O$990,COLUMN(M99),FALSE),0)</f>
        <v>0</v>
      </c>
      <c r="N99" s="46">
        <f>IFERROR(VLOOKUP($A99,'3.0 Input│AMP'!$A$12:$Q$959,N$11,FALSE),0)+IFERROR(VLOOKUP($A99,'3.1 Input│B&amp;T'!$A$13:$O$990,COLUMN(N99),FALSE),0)+IFERROR(VLOOKUP($A99,'3.0 Input│AMP'!$A$12:$Q$959,N$11+1,FALSE),0)</f>
        <v>0.60401259554181619</v>
      </c>
      <c r="O99" s="46">
        <f>IFERROR(VLOOKUP($A99,'3.0 Input│AMP'!$A$12:$Q$959,O$11,FALSE),0)+IFERROR(VLOOKUP($A99,'3.1 Input│B&amp;T'!$A$13:$O$990,COLUMN(O99),FALSE),0)</f>
        <v>2.553201737233653E-2</v>
      </c>
      <c r="P99" s="12"/>
      <c r="Q99" s="29">
        <f t="shared" si="1"/>
        <v>1</v>
      </c>
      <c r="R99" s="14"/>
    </row>
    <row r="100" spans="1:18" ht="18.75">
      <c r="A100" s="8">
        <f>IF(MAX($A$13:A99)+1&gt;MAX('3.1 Input│B&amp;T'!$A$13:$A$990),"-",MAX($A$13:A99)+1)</f>
        <v>88</v>
      </c>
      <c r="B100" s="8" t="str">
        <f>CONCATENATE(IFERROR(VLOOKUP($A100,'3.0 Input│AMP'!$A$12:$Q$959,2,FALSE),""),IFERROR(VLOOKUP($A100,'3.1 Input│B&amp;T'!$A$13:$L$990,2,FALSE),""))</f>
        <v>WORM (PRS at Wollert)</v>
      </c>
      <c r="C100" s="20" t="str">
        <f>IFERROR(IFERROR(VLOOKUP($A100,'3.0 Input│AMP'!$A$12:$Q$959,3,FALSE),VLOOKUP($A100,'3.1 Input│B&amp;T'!$A$13:$L$990,3,FALSE)),"-")</f>
        <v>WORM (PRS)</v>
      </c>
      <c r="D100" s="7">
        <v>1</v>
      </c>
      <c r="E100" s="8" t="str">
        <f>IFERROR(IFERROR(VLOOKUP($A100,'3.0 Input│AMP'!$A$12:$Q$959,4,FALSE),VLOOKUP($A100,'3.1 Input│B&amp;T'!$A$13:$L$990,3,FALSE)),"-")</f>
        <v>VTS</v>
      </c>
      <c r="F100" s="39">
        <v>2016</v>
      </c>
      <c r="G100" s="21">
        <f>IFERROR(VLOOKUP($A100,'3.0 Input│AMP'!$A$12:$Q$959,COLUMN(G100),FALSE),0)+IFERROR(VLOOKUP($A100,'3.1 Input│B&amp;T'!$A$13:$L$990,COLUMN(G100),FALSE),0)</f>
        <v>0</v>
      </c>
      <c r="H100" s="21">
        <f>IFERROR(VLOOKUP($A100,'3.0 Input│AMP'!$A$12:$Q$959,COLUMN(H100),FALSE),0)+IFERROR(VLOOKUP($A100,'3.1 Input│B&amp;T'!$A$13:$L$990,COLUMN(H100),FALSE),0)</f>
        <v>1641722.0833333333</v>
      </c>
      <c r="I100" s="21">
        <f>IFERROR(VLOOKUP($A100,'3.0 Input│AMP'!$A$12:$Q$959,COLUMN(I100),FALSE),0)+IFERROR(VLOOKUP($A100,'3.1 Input│B&amp;T'!$A$13:$L$990,COLUMN(I100),FALSE),0)</f>
        <v>1959224.9166666667</v>
      </c>
      <c r="J100" s="21">
        <f>IFERROR(VLOOKUP($A100,'3.0 Input│AMP'!$A$12:$Q$959,COLUMN(J100),FALSE),0)+IFERROR(VLOOKUP($A100,'3.1 Input│B&amp;T'!$A$13:$L$990,COLUMN(J100),FALSE),0)</f>
        <v>0</v>
      </c>
      <c r="K100" s="21">
        <f>IFERROR(VLOOKUP($A100,'3.0 Input│AMP'!$A$12:$Q$959,COLUMN(K100),FALSE),0)+IFERROR(VLOOKUP($A100,'3.1 Input│B&amp;T'!$A$13:$L$990,COLUMN(K100),FALSE),0)</f>
        <v>0</v>
      </c>
      <c r="L100" s="46">
        <f>IFERROR(VLOOKUP($A100,'3.0 Input│AMP'!$A$12:$Q$959,L$11,FALSE),0)+IFERROR(VLOOKUP($A100,'3.1 Input│B&amp;T'!$A$13:$O$990,COLUMN(L100),FALSE),0)</f>
        <v>0.42221211923862034</v>
      </c>
      <c r="M100" s="46">
        <f>IFERROR(VLOOKUP($A100,'3.0 Input│AMP'!$A$12:$Q$959,M$11,FALSE),0)+IFERROR(VLOOKUP($A100,'3.1 Input│B&amp;T'!$A$13:$O$990,COLUMN(M100),FALSE),0)</f>
        <v>0</v>
      </c>
      <c r="N100" s="46">
        <f>IFERROR(VLOOKUP($A100,'3.0 Input│AMP'!$A$12:$Q$959,N$11,FALSE),0)+IFERROR(VLOOKUP($A100,'3.1 Input│B&amp;T'!$A$13:$O$990,COLUMN(N100),FALSE),0)+IFERROR(VLOOKUP($A100,'3.0 Input│AMP'!$A$12:$Q$959,N$11+1,FALSE),0)</f>
        <v>0.54626671019430217</v>
      </c>
      <c r="O100" s="46">
        <f>IFERROR(VLOOKUP($A100,'3.0 Input│AMP'!$A$12:$Q$959,O$11,FALSE),0)+IFERROR(VLOOKUP($A100,'3.1 Input│B&amp;T'!$A$13:$O$990,COLUMN(O100),FALSE),0)</f>
        <v>3.1521170567077428E-2</v>
      </c>
      <c r="P100" s="12"/>
      <c r="Q100" s="29">
        <f t="shared" si="1"/>
        <v>1</v>
      </c>
      <c r="R100" s="14"/>
    </row>
    <row r="101" spans="1:18" ht="18.75">
      <c r="A101" s="8">
        <f>IF(MAX($A$13:A100)+1&gt;MAX('3.1 Input│B&amp;T'!$A$13:$A$990),"-",MAX($A$13:A100)+1)</f>
        <v>89</v>
      </c>
      <c r="B101" s="8" t="str">
        <f>CONCATENATE(IFERROR(VLOOKUP($A101,'3.0 Input│AMP'!$A$12:$Q$959,2,FALSE),""),IFERROR(VLOOKUP($A101,'3.1 Input│B&amp;T'!$A$13:$L$990,2,FALSE),""))</f>
        <v xml:space="preserve">Enterprise Content Management </v>
      </c>
      <c r="C101" s="20" t="str">
        <f>IFERROR(IFERROR(VLOOKUP($A101,'3.0 Input│AMP'!$A$12:$Q$959,3,FALSE),VLOOKUP($A101,'3.1 Input│B&amp;T'!$A$13:$L$990,3,FALSE)),"-")</f>
        <v>APA</v>
      </c>
      <c r="D101" s="7">
        <v>1</v>
      </c>
      <c r="E101" s="8" t="str">
        <f>IFERROR(IFERROR(VLOOKUP($A101,'3.0 Input│AMP'!$A$12:$Q$959,4,FALSE),VLOOKUP($A101,'3.1 Input│B&amp;T'!$A$13:$L$990,3,FALSE)),"-")</f>
        <v>APA</v>
      </c>
      <c r="F101" s="39">
        <v>2016</v>
      </c>
      <c r="G101" s="21">
        <f>IFERROR(VLOOKUP($A101,'3.0 Input│AMP'!$A$12:$Q$959,COLUMN(G101),FALSE),0)+IFERROR(VLOOKUP($A101,'3.1 Input│B&amp;T'!$A$13:$L$990,COLUMN(G101),FALSE),0)</f>
        <v>0</v>
      </c>
      <c r="H101" s="21">
        <f>IFERROR(VLOOKUP($A101,'3.0 Input│AMP'!$A$12:$Q$959,COLUMN(H101),FALSE),0)+IFERROR(VLOOKUP($A101,'3.1 Input│B&amp;T'!$A$13:$L$990,COLUMN(H101),FALSE),0)</f>
        <v>0</v>
      </c>
      <c r="I101" s="21">
        <f>IFERROR(VLOOKUP($A101,'3.0 Input│AMP'!$A$12:$Q$959,COLUMN(I101),FALSE),0)+IFERROR(VLOOKUP($A101,'3.1 Input│B&amp;T'!$A$13:$L$990,COLUMN(I101),FALSE),0)</f>
        <v>0</v>
      </c>
      <c r="J101" s="21">
        <f>IFERROR(VLOOKUP($A101,'3.0 Input│AMP'!$A$12:$Q$959,COLUMN(J101),FALSE),0)+IFERROR(VLOOKUP($A101,'3.1 Input│B&amp;T'!$A$13:$L$990,COLUMN(J101),FALSE),0)</f>
        <v>0</v>
      </c>
      <c r="K101" s="21">
        <f>IFERROR(VLOOKUP($A101,'3.0 Input│AMP'!$A$12:$Q$959,COLUMN(K101),FALSE),0)+IFERROR(VLOOKUP($A101,'3.1 Input│B&amp;T'!$A$13:$L$990,COLUMN(K101),FALSE),0)</f>
        <v>0</v>
      </c>
      <c r="L101" s="46">
        <f>IFERROR(VLOOKUP($A101,'3.0 Input│AMP'!$A$12:$Q$959,L$11,FALSE),0)+IFERROR(VLOOKUP($A101,'3.1 Input│B&amp;T'!$A$13:$O$990,COLUMN(L101),FALSE),0)</f>
        <v>0.3</v>
      </c>
      <c r="M101" s="46">
        <f>IFERROR(VLOOKUP($A101,'3.0 Input│AMP'!$A$12:$Q$959,M$11,FALSE),0)+IFERROR(VLOOKUP($A101,'3.1 Input│B&amp;T'!$A$13:$O$990,COLUMN(M101),FALSE),0)</f>
        <v>0.65</v>
      </c>
      <c r="N101" s="46">
        <f>IFERROR(VLOOKUP($A101,'3.0 Input│AMP'!$A$12:$Q$959,N$11,FALSE),0)+IFERROR(VLOOKUP($A101,'3.1 Input│B&amp;T'!$A$13:$O$990,COLUMN(N101),FALSE),0)+IFERROR(VLOOKUP($A101,'3.0 Input│AMP'!$A$12:$Q$959,N$11+1,FALSE),0)</f>
        <v>0.05</v>
      </c>
      <c r="O101" s="46">
        <f>IFERROR(VLOOKUP($A101,'3.0 Input│AMP'!$A$12:$Q$959,O$11,FALSE),0)+IFERROR(VLOOKUP($A101,'3.1 Input│B&amp;T'!$A$13:$O$990,COLUMN(O101),FALSE),0)</f>
        <v>0</v>
      </c>
      <c r="P101" s="12"/>
      <c r="Q101" s="29">
        <f t="shared" si="1"/>
        <v>1</v>
      </c>
      <c r="R101" s="14"/>
    </row>
    <row r="102" spans="1:18" ht="18.75">
      <c r="A102" s="8">
        <f>IF(MAX($A$13:A101)+1&gt;MAX('3.1 Input│B&amp;T'!$A$13:$A$990),"-",MAX($A$13:A101)+1)</f>
        <v>90</v>
      </c>
      <c r="B102" s="8" t="str">
        <f>CONCATENATE(IFERROR(VLOOKUP($A102,'3.0 Input│AMP'!$A$12:$Q$959,2,FALSE),""),IFERROR(VLOOKUP($A102,'3.1 Input│B&amp;T'!$A$13:$L$990,2,FALSE),""))</f>
        <v xml:space="preserve">Victoria CRE </v>
      </c>
      <c r="C102" s="20" t="str">
        <f>IFERROR(IFERROR(VLOOKUP($A102,'3.0 Input│AMP'!$A$12:$Q$959,3,FALSE),VLOOKUP($A102,'3.1 Input│B&amp;T'!$A$13:$L$990,3,FALSE)),"-")</f>
        <v>APA</v>
      </c>
      <c r="D102" s="7">
        <v>1</v>
      </c>
      <c r="E102" s="8" t="str">
        <f>IFERROR(IFERROR(VLOOKUP($A102,'3.0 Input│AMP'!$A$12:$Q$959,4,FALSE),VLOOKUP($A102,'3.1 Input│B&amp;T'!$A$13:$L$990,3,FALSE)),"-")</f>
        <v>APA</v>
      </c>
      <c r="F102" s="39">
        <v>2016</v>
      </c>
      <c r="G102" s="21">
        <f>IFERROR(VLOOKUP($A102,'3.0 Input│AMP'!$A$12:$Q$959,COLUMN(G102),FALSE),0)+IFERROR(VLOOKUP($A102,'3.1 Input│B&amp;T'!$A$13:$L$990,COLUMN(G102),FALSE),0)</f>
        <v>0</v>
      </c>
      <c r="H102" s="21">
        <f>IFERROR(VLOOKUP($A102,'3.0 Input│AMP'!$A$12:$Q$959,COLUMN(H102),FALSE),0)+IFERROR(VLOOKUP($A102,'3.1 Input│B&amp;T'!$A$13:$L$990,COLUMN(H102),FALSE),0)</f>
        <v>0</v>
      </c>
      <c r="I102" s="21">
        <f>IFERROR(VLOOKUP($A102,'3.0 Input│AMP'!$A$12:$Q$959,COLUMN(I102),FALSE),0)+IFERROR(VLOOKUP($A102,'3.1 Input│B&amp;T'!$A$13:$L$990,COLUMN(I102),FALSE),0)</f>
        <v>0</v>
      </c>
      <c r="J102" s="21">
        <f>IFERROR(VLOOKUP($A102,'3.0 Input│AMP'!$A$12:$Q$959,COLUMN(J102),FALSE),0)+IFERROR(VLOOKUP($A102,'3.1 Input│B&amp;T'!$A$13:$L$990,COLUMN(J102),FALSE),0)</f>
        <v>0</v>
      </c>
      <c r="K102" s="21">
        <f>IFERROR(VLOOKUP($A102,'3.0 Input│AMP'!$A$12:$Q$959,COLUMN(K102),FALSE),0)+IFERROR(VLOOKUP($A102,'3.1 Input│B&amp;T'!$A$13:$L$990,COLUMN(K102),FALSE),0)</f>
        <v>0</v>
      </c>
      <c r="L102" s="46">
        <f>IFERROR(VLOOKUP($A102,'3.0 Input│AMP'!$A$12:$Q$959,L$11,FALSE),0)+IFERROR(VLOOKUP($A102,'3.1 Input│B&amp;T'!$A$13:$O$990,COLUMN(L102),FALSE),0)</f>
        <v>0.3</v>
      </c>
      <c r="M102" s="46">
        <f>IFERROR(VLOOKUP($A102,'3.0 Input│AMP'!$A$12:$Q$959,M$11,FALSE),0)+IFERROR(VLOOKUP($A102,'3.1 Input│B&amp;T'!$A$13:$O$990,COLUMN(M102),FALSE),0)</f>
        <v>0.65</v>
      </c>
      <c r="N102" s="46">
        <f>IFERROR(VLOOKUP($A102,'3.0 Input│AMP'!$A$12:$Q$959,N$11,FALSE),0)+IFERROR(VLOOKUP($A102,'3.1 Input│B&amp;T'!$A$13:$O$990,COLUMN(N102),FALSE),0)+IFERROR(VLOOKUP($A102,'3.0 Input│AMP'!$A$12:$Q$959,N$11+1,FALSE),0)</f>
        <v>0.05</v>
      </c>
      <c r="O102" s="46">
        <f>IFERROR(VLOOKUP($A102,'3.0 Input│AMP'!$A$12:$Q$959,O$11,FALSE),0)+IFERROR(VLOOKUP($A102,'3.1 Input│B&amp;T'!$A$13:$O$990,COLUMN(O102),FALSE),0)</f>
        <v>0</v>
      </c>
      <c r="P102" s="12"/>
      <c r="Q102" s="29">
        <f t="shared" si="1"/>
        <v>1</v>
      </c>
      <c r="R102" s="14"/>
    </row>
    <row r="103" spans="1:18" ht="18.75">
      <c r="A103" s="8">
        <f>IF(MAX($A$13:A102)+1&gt;MAX('3.1 Input│B&amp;T'!$A$13:$A$990),"-",MAX($A$13:A102)+1)</f>
        <v>91</v>
      </c>
      <c r="B103" s="8" t="str">
        <f>CONCATENATE(IFERROR(VLOOKUP($A103,'3.0 Input│AMP'!$A$12:$Q$959,2,FALSE),""),IFERROR(VLOOKUP($A103,'3.1 Input│B&amp;T'!$A$13:$L$990,2,FALSE),""))</f>
        <v xml:space="preserve">APA Grid Energy Components Upgrade </v>
      </c>
      <c r="C103" s="20" t="str">
        <f>IFERROR(IFERROR(VLOOKUP($A103,'3.0 Input│AMP'!$A$12:$Q$959,3,FALSE),VLOOKUP($A103,'3.1 Input│B&amp;T'!$A$13:$L$990,3,FALSE)),"-")</f>
        <v>APA</v>
      </c>
      <c r="D103" s="7">
        <v>1</v>
      </c>
      <c r="E103" s="8" t="str">
        <f>IFERROR(IFERROR(VLOOKUP($A103,'3.0 Input│AMP'!$A$12:$Q$959,4,FALSE),VLOOKUP($A103,'3.1 Input│B&amp;T'!$A$13:$L$990,3,FALSE)),"-")</f>
        <v>APA</v>
      </c>
      <c r="F103" s="39">
        <v>2016</v>
      </c>
      <c r="G103" s="21">
        <f>IFERROR(VLOOKUP($A103,'3.0 Input│AMP'!$A$12:$Q$959,COLUMN(G103),FALSE),0)+IFERROR(VLOOKUP($A103,'3.1 Input│B&amp;T'!$A$13:$L$990,COLUMN(G103),FALSE),0)</f>
        <v>0</v>
      </c>
      <c r="H103" s="21">
        <f>IFERROR(VLOOKUP($A103,'3.0 Input│AMP'!$A$12:$Q$959,COLUMN(H103),FALSE),0)+IFERROR(VLOOKUP($A103,'3.1 Input│B&amp;T'!$A$13:$L$990,COLUMN(H103),FALSE),0)</f>
        <v>0</v>
      </c>
      <c r="I103" s="21">
        <f>IFERROR(VLOOKUP($A103,'3.0 Input│AMP'!$A$12:$Q$959,COLUMN(I103),FALSE),0)+IFERROR(VLOOKUP($A103,'3.1 Input│B&amp;T'!$A$13:$L$990,COLUMN(I103),FALSE),0)</f>
        <v>0</v>
      </c>
      <c r="J103" s="21">
        <f>IFERROR(VLOOKUP($A103,'3.0 Input│AMP'!$A$12:$Q$959,COLUMN(J103),FALSE),0)+IFERROR(VLOOKUP($A103,'3.1 Input│B&amp;T'!$A$13:$L$990,COLUMN(J103),FALSE),0)</f>
        <v>0</v>
      </c>
      <c r="K103" s="21">
        <f>IFERROR(VLOOKUP($A103,'3.0 Input│AMP'!$A$12:$Q$959,COLUMN(K103),FALSE),0)+IFERROR(VLOOKUP($A103,'3.1 Input│B&amp;T'!$A$13:$L$990,COLUMN(K103),FALSE),0)</f>
        <v>0</v>
      </c>
      <c r="L103" s="46">
        <f>IFERROR(VLOOKUP($A103,'3.0 Input│AMP'!$A$12:$Q$959,L$11,FALSE),0)+IFERROR(VLOOKUP($A103,'3.1 Input│B&amp;T'!$A$13:$O$990,COLUMN(L103),FALSE),0)</f>
        <v>0.3</v>
      </c>
      <c r="M103" s="46">
        <f>IFERROR(VLOOKUP($A103,'3.0 Input│AMP'!$A$12:$Q$959,M$11,FALSE),0)+IFERROR(VLOOKUP($A103,'3.1 Input│B&amp;T'!$A$13:$O$990,COLUMN(M103),FALSE),0)</f>
        <v>0.65</v>
      </c>
      <c r="N103" s="46">
        <f>IFERROR(VLOOKUP($A103,'3.0 Input│AMP'!$A$12:$Q$959,N$11,FALSE),0)+IFERROR(VLOOKUP($A103,'3.1 Input│B&amp;T'!$A$13:$O$990,COLUMN(N103),FALSE),0)+IFERROR(VLOOKUP($A103,'3.0 Input│AMP'!$A$12:$Q$959,N$11+1,FALSE),0)</f>
        <v>0.05</v>
      </c>
      <c r="O103" s="46">
        <f>IFERROR(VLOOKUP($A103,'3.0 Input│AMP'!$A$12:$Q$959,O$11,FALSE),0)+IFERROR(VLOOKUP($A103,'3.1 Input│B&amp;T'!$A$13:$O$990,COLUMN(O103),FALSE),0)</f>
        <v>0</v>
      </c>
      <c r="P103" s="12"/>
      <c r="Q103" s="29">
        <f t="shared" si="1"/>
        <v>1</v>
      </c>
      <c r="R103" s="14"/>
    </row>
    <row r="104" spans="1:18" ht="18.75">
      <c r="A104" s="8">
        <f>IF(MAX($A$13:A103)+1&gt;MAX('3.1 Input│B&amp;T'!$A$13:$A$990),"-",MAX($A$13:A103)+1)</f>
        <v>92</v>
      </c>
      <c r="B104" s="8" t="str">
        <f>CONCATENATE(IFERROR(VLOOKUP($A104,'3.0 Input│AMP'!$A$12:$Q$959,2,FALSE),""),IFERROR(VLOOKUP($A104,'3.1 Input│B&amp;T'!$A$13:$L$990,2,FALSE),""))</f>
        <v xml:space="preserve">APA Grid Extend Program </v>
      </c>
      <c r="C104" s="20" t="str">
        <f>IFERROR(IFERROR(VLOOKUP($A104,'3.0 Input│AMP'!$A$12:$Q$959,3,FALSE),VLOOKUP($A104,'3.1 Input│B&amp;T'!$A$13:$L$990,3,FALSE)),"-")</f>
        <v>APA</v>
      </c>
      <c r="D104" s="7">
        <v>1</v>
      </c>
      <c r="E104" s="8" t="str">
        <f>IFERROR(IFERROR(VLOOKUP($A104,'3.0 Input│AMP'!$A$12:$Q$959,4,FALSE),VLOOKUP($A104,'3.1 Input│B&amp;T'!$A$13:$L$990,3,FALSE)),"-")</f>
        <v>APA</v>
      </c>
      <c r="F104" s="39">
        <v>2016</v>
      </c>
      <c r="G104" s="21">
        <f>IFERROR(VLOOKUP($A104,'3.0 Input│AMP'!$A$12:$Q$959,COLUMN(G104),FALSE),0)+IFERROR(VLOOKUP($A104,'3.1 Input│B&amp;T'!$A$13:$L$990,COLUMN(G104),FALSE),0)</f>
        <v>2500000</v>
      </c>
      <c r="H104" s="21">
        <f>IFERROR(VLOOKUP($A104,'3.0 Input│AMP'!$A$12:$Q$959,COLUMN(H104),FALSE),0)+IFERROR(VLOOKUP($A104,'3.1 Input│B&amp;T'!$A$13:$L$990,COLUMN(H104),FALSE),0)</f>
        <v>0</v>
      </c>
      <c r="I104" s="21">
        <f>IFERROR(VLOOKUP($A104,'3.0 Input│AMP'!$A$12:$Q$959,COLUMN(I104),FALSE),0)+IFERROR(VLOOKUP($A104,'3.1 Input│B&amp;T'!$A$13:$L$990,COLUMN(I104),FALSE),0)</f>
        <v>0</v>
      </c>
      <c r="J104" s="21">
        <f>IFERROR(VLOOKUP($A104,'3.0 Input│AMP'!$A$12:$Q$959,COLUMN(J104),FALSE),0)+IFERROR(VLOOKUP($A104,'3.1 Input│B&amp;T'!$A$13:$L$990,COLUMN(J104),FALSE),0)</f>
        <v>0</v>
      </c>
      <c r="K104" s="21">
        <f>IFERROR(VLOOKUP($A104,'3.0 Input│AMP'!$A$12:$Q$959,COLUMN(K104),FALSE),0)+IFERROR(VLOOKUP($A104,'3.1 Input│B&amp;T'!$A$13:$L$990,COLUMN(K104),FALSE),0)</f>
        <v>0</v>
      </c>
      <c r="L104" s="46">
        <f>IFERROR(VLOOKUP($A104,'3.0 Input│AMP'!$A$12:$Q$959,L$11,FALSE),0)+IFERROR(VLOOKUP($A104,'3.1 Input│B&amp;T'!$A$13:$O$990,COLUMN(L104),FALSE),0)</f>
        <v>0.3</v>
      </c>
      <c r="M104" s="46">
        <f>IFERROR(VLOOKUP($A104,'3.0 Input│AMP'!$A$12:$Q$959,M$11,FALSE),0)+IFERROR(VLOOKUP($A104,'3.1 Input│B&amp;T'!$A$13:$O$990,COLUMN(M104),FALSE),0)</f>
        <v>0.65</v>
      </c>
      <c r="N104" s="46">
        <f>IFERROR(VLOOKUP($A104,'3.0 Input│AMP'!$A$12:$Q$959,N$11,FALSE),0)+IFERROR(VLOOKUP($A104,'3.1 Input│B&amp;T'!$A$13:$O$990,COLUMN(N104),FALSE),0)+IFERROR(VLOOKUP($A104,'3.0 Input│AMP'!$A$12:$Q$959,N$11+1,FALSE),0)</f>
        <v>0.05</v>
      </c>
      <c r="O104" s="46">
        <f>IFERROR(VLOOKUP($A104,'3.0 Input│AMP'!$A$12:$Q$959,O$11,FALSE),0)+IFERROR(VLOOKUP($A104,'3.1 Input│B&amp;T'!$A$13:$O$990,COLUMN(O104),FALSE),0)</f>
        <v>0</v>
      </c>
      <c r="P104" s="12"/>
      <c r="Q104" s="29">
        <f t="shared" si="1"/>
        <v>1</v>
      </c>
      <c r="R104" s="14"/>
    </row>
    <row r="105" spans="1:18" ht="18.75">
      <c r="A105" s="8">
        <f>IF(MAX($A$13:A104)+1&gt;MAX('3.1 Input│B&amp;T'!$A$13:$A$990),"-",MAX($A$13:A104)+1)</f>
        <v>93</v>
      </c>
      <c r="B105" s="8" t="str">
        <f>CONCATENATE(IFERROR(VLOOKUP($A105,'3.0 Input│AMP'!$A$12:$Q$959,2,FALSE),""),IFERROR(VLOOKUP($A105,'3.1 Input│B&amp;T'!$A$13:$L$990,2,FALSE),""))</f>
        <v xml:space="preserve">APA Grid Services Initiatives Program </v>
      </c>
      <c r="C105" s="20" t="str">
        <f>IFERROR(IFERROR(VLOOKUP($A105,'3.0 Input│AMP'!$A$12:$Q$959,3,FALSE),VLOOKUP($A105,'3.1 Input│B&amp;T'!$A$13:$L$990,3,FALSE)),"-")</f>
        <v>APA</v>
      </c>
      <c r="D105" s="7">
        <v>1</v>
      </c>
      <c r="E105" s="8" t="str">
        <f>IFERROR(IFERROR(VLOOKUP($A105,'3.0 Input│AMP'!$A$12:$Q$959,4,FALSE),VLOOKUP($A105,'3.1 Input│B&amp;T'!$A$13:$L$990,3,FALSE)),"-")</f>
        <v>APA</v>
      </c>
      <c r="F105" s="39">
        <v>2016</v>
      </c>
      <c r="G105" s="21">
        <f>IFERROR(VLOOKUP($A105,'3.0 Input│AMP'!$A$12:$Q$959,COLUMN(G105),FALSE),0)+IFERROR(VLOOKUP($A105,'3.1 Input│B&amp;T'!$A$13:$L$990,COLUMN(G105),FALSE),0)</f>
        <v>0</v>
      </c>
      <c r="H105" s="21">
        <f>IFERROR(VLOOKUP($A105,'3.0 Input│AMP'!$A$12:$Q$959,COLUMN(H105),FALSE),0)+IFERROR(VLOOKUP($A105,'3.1 Input│B&amp;T'!$A$13:$L$990,COLUMN(H105),FALSE),0)</f>
        <v>0</v>
      </c>
      <c r="I105" s="21">
        <f>IFERROR(VLOOKUP($A105,'3.0 Input│AMP'!$A$12:$Q$959,COLUMN(I105),FALSE),0)+IFERROR(VLOOKUP($A105,'3.1 Input│B&amp;T'!$A$13:$L$990,COLUMN(I105),FALSE),0)</f>
        <v>0</v>
      </c>
      <c r="J105" s="21">
        <f>IFERROR(VLOOKUP($A105,'3.0 Input│AMP'!$A$12:$Q$959,COLUMN(J105),FALSE),0)+IFERROR(VLOOKUP($A105,'3.1 Input│B&amp;T'!$A$13:$L$990,COLUMN(J105),FALSE),0)</f>
        <v>0</v>
      </c>
      <c r="K105" s="21">
        <f>IFERROR(VLOOKUP($A105,'3.0 Input│AMP'!$A$12:$Q$959,COLUMN(K105),FALSE),0)+IFERROR(VLOOKUP($A105,'3.1 Input│B&amp;T'!$A$13:$L$990,COLUMN(K105),FALSE),0)</f>
        <v>0</v>
      </c>
      <c r="L105" s="46">
        <f>IFERROR(VLOOKUP($A105,'3.0 Input│AMP'!$A$12:$Q$959,L$11,FALSE),0)+IFERROR(VLOOKUP($A105,'3.1 Input│B&amp;T'!$A$13:$O$990,COLUMN(L105),FALSE),0)</f>
        <v>0.3</v>
      </c>
      <c r="M105" s="46">
        <f>IFERROR(VLOOKUP($A105,'3.0 Input│AMP'!$A$12:$Q$959,M$11,FALSE),0)+IFERROR(VLOOKUP($A105,'3.1 Input│B&amp;T'!$A$13:$O$990,COLUMN(M105),FALSE),0)</f>
        <v>0.65</v>
      </c>
      <c r="N105" s="46">
        <f>IFERROR(VLOOKUP($A105,'3.0 Input│AMP'!$A$12:$Q$959,N$11,FALSE),0)+IFERROR(VLOOKUP($A105,'3.1 Input│B&amp;T'!$A$13:$O$990,COLUMN(N105),FALSE),0)+IFERROR(VLOOKUP($A105,'3.0 Input│AMP'!$A$12:$Q$959,N$11+1,FALSE),0)</f>
        <v>0.05</v>
      </c>
      <c r="O105" s="46">
        <f>IFERROR(VLOOKUP($A105,'3.0 Input│AMP'!$A$12:$Q$959,O$11,FALSE),0)+IFERROR(VLOOKUP($A105,'3.1 Input│B&amp;T'!$A$13:$O$990,COLUMN(O105),FALSE),0)</f>
        <v>0</v>
      </c>
      <c r="P105" s="12"/>
      <c r="Q105" s="29">
        <f t="shared" si="1"/>
        <v>1</v>
      </c>
      <c r="R105" s="14"/>
    </row>
    <row r="106" spans="1:18" ht="18.75">
      <c r="A106" s="8">
        <f>IF(MAX($A$13:A105)+1&gt;MAX('3.1 Input│B&amp;T'!$A$13:$A$990),"-",MAX($A$13:A105)+1)</f>
        <v>94</v>
      </c>
      <c r="B106" s="8" t="str">
        <f>CONCATENATE(IFERROR(VLOOKUP($A106,'3.0 Input│AMP'!$A$12:$Q$959,2,FALSE),""),IFERROR(VLOOKUP($A106,'3.1 Input│B&amp;T'!$A$13:$L$990,2,FALSE),""))</f>
        <v xml:space="preserve">Hyperion Upgrade to 11.1.2.4 </v>
      </c>
      <c r="C106" s="20" t="str">
        <f>IFERROR(IFERROR(VLOOKUP($A106,'3.0 Input│AMP'!$A$12:$Q$959,3,FALSE),VLOOKUP($A106,'3.1 Input│B&amp;T'!$A$13:$L$990,3,FALSE)),"-")</f>
        <v>APA</v>
      </c>
      <c r="D106" s="7">
        <v>1</v>
      </c>
      <c r="E106" s="8" t="str">
        <f>IFERROR(IFERROR(VLOOKUP($A106,'3.0 Input│AMP'!$A$12:$Q$959,4,FALSE),VLOOKUP($A106,'3.1 Input│B&amp;T'!$A$13:$L$990,3,FALSE)),"-")</f>
        <v>APA</v>
      </c>
      <c r="F106" s="39">
        <v>2016</v>
      </c>
      <c r="G106" s="21">
        <f>IFERROR(VLOOKUP($A106,'3.0 Input│AMP'!$A$12:$Q$959,COLUMN(G106),FALSE),0)+IFERROR(VLOOKUP($A106,'3.1 Input│B&amp;T'!$A$13:$L$990,COLUMN(G106),FALSE),0)</f>
        <v>0</v>
      </c>
      <c r="H106" s="21">
        <f>IFERROR(VLOOKUP($A106,'3.0 Input│AMP'!$A$12:$Q$959,COLUMN(H106),FALSE),0)+IFERROR(VLOOKUP($A106,'3.1 Input│B&amp;T'!$A$13:$L$990,COLUMN(H106),FALSE),0)</f>
        <v>0</v>
      </c>
      <c r="I106" s="21">
        <f>IFERROR(VLOOKUP($A106,'3.0 Input│AMP'!$A$12:$Q$959,COLUMN(I106),FALSE),0)+IFERROR(VLOOKUP($A106,'3.1 Input│B&amp;T'!$A$13:$L$990,COLUMN(I106),FALSE),0)</f>
        <v>0</v>
      </c>
      <c r="J106" s="21">
        <f>IFERROR(VLOOKUP($A106,'3.0 Input│AMP'!$A$12:$Q$959,COLUMN(J106),FALSE),0)+IFERROR(VLOOKUP($A106,'3.1 Input│B&amp;T'!$A$13:$L$990,COLUMN(J106),FALSE),0)</f>
        <v>0</v>
      </c>
      <c r="K106" s="21">
        <f>IFERROR(VLOOKUP($A106,'3.0 Input│AMP'!$A$12:$Q$959,COLUMN(K106),FALSE),0)+IFERROR(VLOOKUP($A106,'3.1 Input│B&amp;T'!$A$13:$L$990,COLUMN(K106),FALSE),0)</f>
        <v>0</v>
      </c>
      <c r="L106" s="46">
        <f>IFERROR(VLOOKUP($A106,'3.0 Input│AMP'!$A$12:$Q$959,L$11,FALSE),0)+IFERROR(VLOOKUP($A106,'3.1 Input│B&amp;T'!$A$13:$O$990,COLUMN(L106),FALSE),0)</f>
        <v>0.3</v>
      </c>
      <c r="M106" s="46">
        <f>IFERROR(VLOOKUP($A106,'3.0 Input│AMP'!$A$12:$Q$959,M$11,FALSE),0)+IFERROR(VLOOKUP($A106,'3.1 Input│B&amp;T'!$A$13:$O$990,COLUMN(M106),FALSE),0)</f>
        <v>0.65</v>
      </c>
      <c r="N106" s="46">
        <f>IFERROR(VLOOKUP($A106,'3.0 Input│AMP'!$A$12:$Q$959,N$11,FALSE),0)+IFERROR(VLOOKUP($A106,'3.1 Input│B&amp;T'!$A$13:$O$990,COLUMN(N106),FALSE),0)+IFERROR(VLOOKUP($A106,'3.0 Input│AMP'!$A$12:$Q$959,N$11+1,FALSE),0)</f>
        <v>0.05</v>
      </c>
      <c r="O106" s="46">
        <f>IFERROR(VLOOKUP($A106,'3.0 Input│AMP'!$A$12:$Q$959,O$11,FALSE),0)+IFERROR(VLOOKUP($A106,'3.1 Input│B&amp;T'!$A$13:$O$990,COLUMN(O106),FALSE),0)</f>
        <v>0</v>
      </c>
      <c r="P106" s="12"/>
      <c r="Q106" s="29">
        <f t="shared" si="1"/>
        <v>1</v>
      </c>
      <c r="R106" s="14"/>
    </row>
    <row r="107" spans="1:18" ht="18.75">
      <c r="A107" s="8">
        <f>IF(MAX($A$13:A106)+1&gt;MAX('3.1 Input│B&amp;T'!$A$13:$A$990),"-",MAX($A$13:A106)+1)</f>
        <v>95</v>
      </c>
      <c r="B107" s="8" t="str">
        <f>CONCATENATE(IFERROR(VLOOKUP($A107,'3.0 Input│AMP'!$A$12:$Q$959,2,FALSE),""),IFERROR(VLOOKUP($A107,'3.1 Input│B&amp;T'!$A$13:$L$990,2,FALSE),""))</f>
        <v xml:space="preserve">BI - Transmission Dashboard and Enterprise Pilot </v>
      </c>
      <c r="C107" s="20" t="str">
        <f>IFERROR(IFERROR(VLOOKUP($A107,'3.0 Input│AMP'!$A$12:$Q$959,3,FALSE),VLOOKUP($A107,'3.1 Input│B&amp;T'!$A$13:$L$990,3,FALSE)),"-")</f>
        <v>APA</v>
      </c>
      <c r="D107" s="7">
        <v>1</v>
      </c>
      <c r="E107" s="8" t="str">
        <f>IFERROR(IFERROR(VLOOKUP($A107,'3.0 Input│AMP'!$A$12:$Q$959,4,FALSE),VLOOKUP($A107,'3.1 Input│B&amp;T'!$A$13:$L$990,3,FALSE)),"-")</f>
        <v>APA</v>
      </c>
      <c r="F107" s="39">
        <v>2016</v>
      </c>
      <c r="G107" s="21">
        <f>IFERROR(VLOOKUP($A107,'3.0 Input│AMP'!$A$12:$Q$959,COLUMN(G107),FALSE),0)+IFERROR(VLOOKUP($A107,'3.1 Input│B&amp;T'!$A$13:$L$990,COLUMN(G107),FALSE),0)</f>
        <v>2000000</v>
      </c>
      <c r="H107" s="21">
        <f>IFERROR(VLOOKUP($A107,'3.0 Input│AMP'!$A$12:$Q$959,COLUMN(H107),FALSE),0)+IFERROR(VLOOKUP($A107,'3.1 Input│B&amp;T'!$A$13:$L$990,COLUMN(H107),FALSE),0)</f>
        <v>1500000</v>
      </c>
      <c r="I107" s="21">
        <f>IFERROR(VLOOKUP($A107,'3.0 Input│AMP'!$A$12:$Q$959,COLUMN(I107),FALSE),0)+IFERROR(VLOOKUP($A107,'3.1 Input│B&amp;T'!$A$13:$L$990,COLUMN(I107),FALSE),0)</f>
        <v>0</v>
      </c>
      <c r="J107" s="21">
        <f>IFERROR(VLOOKUP($A107,'3.0 Input│AMP'!$A$12:$Q$959,COLUMN(J107),FALSE),0)+IFERROR(VLOOKUP($A107,'3.1 Input│B&amp;T'!$A$13:$L$990,COLUMN(J107),FALSE),0)</f>
        <v>0</v>
      </c>
      <c r="K107" s="21">
        <f>IFERROR(VLOOKUP($A107,'3.0 Input│AMP'!$A$12:$Q$959,COLUMN(K107),FALSE),0)+IFERROR(VLOOKUP($A107,'3.1 Input│B&amp;T'!$A$13:$L$990,COLUMN(K107),FALSE),0)</f>
        <v>0</v>
      </c>
      <c r="L107" s="46">
        <f>IFERROR(VLOOKUP($A107,'3.0 Input│AMP'!$A$12:$Q$959,L$11,FALSE),0)+IFERROR(VLOOKUP($A107,'3.1 Input│B&amp;T'!$A$13:$O$990,COLUMN(L107),FALSE),0)</f>
        <v>0.3</v>
      </c>
      <c r="M107" s="46">
        <f>IFERROR(VLOOKUP($A107,'3.0 Input│AMP'!$A$12:$Q$959,M$11,FALSE),0)+IFERROR(VLOOKUP($A107,'3.1 Input│B&amp;T'!$A$13:$O$990,COLUMN(M107),FALSE),0)</f>
        <v>0.65</v>
      </c>
      <c r="N107" s="46">
        <f>IFERROR(VLOOKUP($A107,'3.0 Input│AMP'!$A$12:$Q$959,N$11,FALSE),0)+IFERROR(VLOOKUP($A107,'3.1 Input│B&amp;T'!$A$13:$O$990,COLUMN(N107),FALSE),0)+IFERROR(VLOOKUP($A107,'3.0 Input│AMP'!$A$12:$Q$959,N$11+1,FALSE),0)</f>
        <v>0.05</v>
      </c>
      <c r="O107" s="46">
        <f>IFERROR(VLOOKUP($A107,'3.0 Input│AMP'!$A$12:$Q$959,O$11,FALSE),0)+IFERROR(VLOOKUP($A107,'3.1 Input│B&amp;T'!$A$13:$O$990,COLUMN(O107),FALSE),0)</f>
        <v>0</v>
      </c>
      <c r="P107" s="12"/>
      <c r="Q107" s="29">
        <f t="shared" si="1"/>
        <v>1</v>
      </c>
      <c r="R107" s="14"/>
    </row>
    <row r="108" spans="1:18" ht="18.75">
      <c r="A108" s="8">
        <f>IF(MAX($A$13:A107)+1&gt;MAX('3.1 Input│B&amp;T'!$A$13:$A$990),"-",MAX($A$13:A107)+1)</f>
        <v>96</v>
      </c>
      <c r="B108" s="8" t="str">
        <f>CONCATENATE(IFERROR(VLOOKUP($A108,'3.0 Input│AMP'!$A$12:$Q$959,2,FALSE),""),IFERROR(VLOOKUP($A108,'3.1 Input│B&amp;T'!$A$13:$L$990,2,FALSE),""))</f>
        <v xml:space="preserve">HR Systems Refresh </v>
      </c>
      <c r="C108" s="20" t="str">
        <f>IFERROR(IFERROR(VLOOKUP($A108,'3.0 Input│AMP'!$A$12:$Q$959,3,FALSE),VLOOKUP($A108,'3.1 Input│B&amp;T'!$A$13:$L$990,3,FALSE)),"-")</f>
        <v>APA</v>
      </c>
      <c r="D108" s="7">
        <v>1</v>
      </c>
      <c r="E108" s="8" t="str">
        <f>IFERROR(IFERROR(VLOOKUP($A108,'3.0 Input│AMP'!$A$12:$Q$959,4,FALSE),VLOOKUP($A108,'3.1 Input│B&amp;T'!$A$13:$L$990,3,FALSE)),"-")</f>
        <v>APA</v>
      </c>
      <c r="F108" s="39">
        <v>2016</v>
      </c>
      <c r="G108" s="21">
        <f>IFERROR(VLOOKUP($A108,'3.0 Input│AMP'!$A$12:$Q$959,COLUMN(G108),FALSE),0)+IFERROR(VLOOKUP($A108,'3.1 Input│B&amp;T'!$A$13:$L$990,COLUMN(G108),FALSE),0)</f>
        <v>0</v>
      </c>
      <c r="H108" s="21">
        <f>IFERROR(VLOOKUP($A108,'3.0 Input│AMP'!$A$12:$Q$959,COLUMN(H108),FALSE),0)+IFERROR(VLOOKUP($A108,'3.1 Input│B&amp;T'!$A$13:$L$990,COLUMN(H108),FALSE),0)</f>
        <v>0</v>
      </c>
      <c r="I108" s="21">
        <f>IFERROR(VLOOKUP($A108,'3.0 Input│AMP'!$A$12:$Q$959,COLUMN(I108),FALSE),0)+IFERROR(VLOOKUP($A108,'3.1 Input│B&amp;T'!$A$13:$L$990,COLUMN(I108),FALSE),0)</f>
        <v>0</v>
      </c>
      <c r="J108" s="21">
        <f>IFERROR(VLOOKUP($A108,'3.0 Input│AMP'!$A$12:$Q$959,COLUMN(J108),FALSE),0)+IFERROR(VLOOKUP($A108,'3.1 Input│B&amp;T'!$A$13:$L$990,COLUMN(J108),FALSE),0)</f>
        <v>0</v>
      </c>
      <c r="K108" s="21">
        <f>IFERROR(VLOOKUP($A108,'3.0 Input│AMP'!$A$12:$Q$959,COLUMN(K108),FALSE),0)+IFERROR(VLOOKUP($A108,'3.1 Input│B&amp;T'!$A$13:$L$990,COLUMN(K108),FALSE),0)</f>
        <v>0</v>
      </c>
      <c r="L108" s="46">
        <f>IFERROR(VLOOKUP($A108,'3.0 Input│AMP'!$A$12:$Q$959,L$11,FALSE),0)+IFERROR(VLOOKUP($A108,'3.1 Input│B&amp;T'!$A$13:$O$990,COLUMN(L108),FALSE),0)</f>
        <v>0.3</v>
      </c>
      <c r="M108" s="46">
        <f>IFERROR(VLOOKUP($A108,'3.0 Input│AMP'!$A$12:$Q$959,M$11,FALSE),0)+IFERROR(VLOOKUP($A108,'3.1 Input│B&amp;T'!$A$13:$O$990,COLUMN(M108),FALSE),0)</f>
        <v>0.65</v>
      </c>
      <c r="N108" s="46">
        <f>IFERROR(VLOOKUP($A108,'3.0 Input│AMP'!$A$12:$Q$959,N$11,FALSE),0)+IFERROR(VLOOKUP($A108,'3.1 Input│B&amp;T'!$A$13:$O$990,COLUMN(N108),FALSE),0)+IFERROR(VLOOKUP($A108,'3.0 Input│AMP'!$A$12:$Q$959,N$11+1,FALSE),0)</f>
        <v>0.05</v>
      </c>
      <c r="O108" s="46">
        <f>IFERROR(VLOOKUP($A108,'3.0 Input│AMP'!$A$12:$Q$959,O$11,FALSE),0)+IFERROR(VLOOKUP($A108,'3.1 Input│B&amp;T'!$A$13:$O$990,COLUMN(O108),FALSE),0)</f>
        <v>0</v>
      </c>
      <c r="P108" s="12"/>
      <c r="Q108" s="29">
        <f t="shared" si="1"/>
        <v>1</v>
      </c>
      <c r="R108" s="14"/>
    </row>
    <row r="109" spans="1:18" ht="18.75">
      <c r="A109" s="8">
        <f>IF(MAX($A$13:A108)+1&gt;MAX('3.1 Input│B&amp;T'!$A$13:$A$990),"-",MAX($A$13:A108)+1)</f>
        <v>97</v>
      </c>
      <c r="B109" s="8" t="str">
        <f>CONCATENATE(IFERROR(VLOOKUP($A109,'3.0 Input│AMP'!$A$12:$Q$959,2,FALSE),""),IFERROR(VLOOKUP($A109,'3.1 Input│B&amp;T'!$A$13:$L$990,2,FALSE),""))</f>
        <v xml:space="preserve">Transmission EAM Data Management Tool </v>
      </c>
      <c r="C109" s="20" t="str">
        <f>IFERROR(IFERROR(VLOOKUP($A109,'3.0 Input│AMP'!$A$12:$Q$959,3,FALSE),VLOOKUP($A109,'3.1 Input│B&amp;T'!$A$13:$L$990,3,FALSE)),"-")</f>
        <v>APA</v>
      </c>
      <c r="D109" s="7">
        <v>1</v>
      </c>
      <c r="E109" s="8" t="str">
        <f>IFERROR(IFERROR(VLOOKUP($A109,'3.0 Input│AMP'!$A$12:$Q$959,4,FALSE),VLOOKUP($A109,'3.1 Input│B&amp;T'!$A$13:$L$990,3,FALSE)),"-")</f>
        <v>APA</v>
      </c>
      <c r="F109" s="39">
        <v>2016</v>
      </c>
      <c r="G109" s="21">
        <f>IFERROR(VLOOKUP($A109,'3.0 Input│AMP'!$A$12:$Q$959,COLUMN(G109),FALSE),0)+IFERROR(VLOOKUP($A109,'3.1 Input│B&amp;T'!$A$13:$L$990,COLUMN(G109),FALSE),0)</f>
        <v>0</v>
      </c>
      <c r="H109" s="21">
        <f>IFERROR(VLOOKUP($A109,'3.0 Input│AMP'!$A$12:$Q$959,COLUMN(H109),FALSE),0)+IFERROR(VLOOKUP($A109,'3.1 Input│B&amp;T'!$A$13:$L$990,COLUMN(H109),FALSE),0)</f>
        <v>0</v>
      </c>
      <c r="I109" s="21">
        <f>IFERROR(VLOOKUP($A109,'3.0 Input│AMP'!$A$12:$Q$959,COLUMN(I109),FALSE),0)+IFERROR(VLOOKUP($A109,'3.1 Input│B&amp;T'!$A$13:$L$990,COLUMN(I109),FALSE),0)</f>
        <v>0</v>
      </c>
      <c r="J109" s="21">
        <f>IFERROR(VLOOKUP($A109,'3.0 Input│AMP'!$A$12:$Q$959,COLUMN(J109),FALSE),0)+IFERROR(VLOOKUP($A109,'3.1 Input│B&amp;T'!$A$13:$L$990,COLUMN(J109),FALSE),0)</f>
        <v>0</v>
      </c>
      <c r="K109" s="21">
        <f>IFERROR(VLOOKUP($A109,'3.0 Input│AMP'!$A$12:$Q$959,COLUMN(K109),FALSE),0)+IFERROR(VLOOKUP($A109,'3.1 Input│B&amp;T'!$A$13:$L$990,COLUMN(K109),FALSE),0)</f>
        <v>0</v>
      </c>
      <c r="L109" s="46">
        <f>IFERROR(VLOOKUP($A109,'3.0 Input│AMP'!$A$12:$Q$959,L$11,FALSE),0)+IFERROR(VLOOKUP($A109,'3.1 Input│B&amp;T'!$A$13:$O$990,COLUMN(L109),FALSE),0)</f>
        <v>0.3</v>
      </c>
      <c r="M109" s="46">
        <f>IFERROR(VLOOKUP($A109,'3.0 Input│AMP'!$A$12:$Q$959,M$11,FALSE),0)+IFERROR(VLOOKUP($A109,'3.1 Input│B&amp;T'!$A$13:$O$990,COLUMN(M109),FALSE),0)</f>
        <v>0.65</v>
      </c>
      <c r="N109" s="46">
        <f>IFERROR(VLOOKUP($A109,'3.0 Input│AMP'!$A$12:$Q$959,N$11,FALSE),0)+IFERROR(VLOOKUP($A109,'3.1 Input│B&amp;T'!$A$13:$O$990,COLUMN(N109),FALSE),0)+IFERROR(VLOOKUP($A109,'3.0 Input│AMP'!$A$12:$Q$959,N$11+1,FALSE),0)</f>
        <v>0.05</v>
      </c>
      <c r="O109" s="46">
        <f>IFERROR(VLOOKUP($A109,'3.0 Input│AMP'!$A$12:$Q$959,O$11,FALSE),0)+IFERROR(VLOOKUP($A109,'3.1 Input│B&amp;T'!$A$13:$O$990,COLUMN(O109),FALSE),0)</f>
        <v>0</v>
      </c>
      <c r="P109" s="12"/>
      <c r="Q109" s="29">
        <f t="shared" si="1"/>
        <v>1</v>
      </c>
      <c r="R109" s="14"/>
    </row>
    <row r="110" spans="1:18" ht="18.75">
      <c r="A110" s="8">
        <f>IF(MAX($A$13:A109)+1&gt;MAX('3.1 Input│B&amp;T'!$A$13:$A$990),"-",MAX($A$13:A109)+1)</f>
        <v>98</v>
      </c>
      <c r="B110" s="8" t="str">
        <f>CONCATENATE(IFERROR(VLOOKUP($A110,'3.0 Input│AMP'!$A$12:$Q$959,2,FALSE),""),IFERROR(VLOOKUP($A110,'3.1 Input│B&amp;T'!$A$13:$L$990,2,FALSE),""))</f>
        <v xml:space="preserve">SharePoint Upgrade </v>
      </c>
      <c r="C110" s="20" t="str">
        <f>IFERROR(IFERROR(VLOOKUP($A110,'3.0 Input│AMP'!$A$12:$Q$959,3,FALSE),VLOOKUP($A110,'3.1 Input│B&amp;T'!$A$13:$L$990,3,FALSE)),"-")</f>
        <v>APA</v>
      </c>
      <c r="D110" s="7">
        <v>1</v>
      </c>
      <c r="E110" s="8" t="str">
        <f>IFERROR(IFERROR(VLOOKUP($A110,'3.0 Input│AMP'!$A$12:$Q$959,4,FALSE),VLOOKUP($A110,'3.1 Input│B&amp;T'!$A$13:$L$990,3,FALSE)),"-")</f>
        <v>APA</v>
      </c>
      <c r="F110" s="39">
        <v>2016</v>
      </c>
      <c r="G110" s="21">
        <f>IFERROR(VLOOKUP($A110,'3.0 Input│AMP'!$A$12:$Q$959,COLUMN(G110),FALSE),0)+IFERROR(VLOOKUP($A110,'3.1 Input│B&amp;T'!$A$13:$L$990,COLUMN(G110),FALSE),0)</f>
        <v>243778.5</v>
      </c>
      <c r="H110" s="21">
        <f>IFERROR(VLOOKUP($A110,'3.0 Input│AMP'!$A$12:$Q$959,COLUMN(H110),FALSE),0)+IFERROR(VLOOKUP($A110,'3.1 Input│B&amp;T'!$A$13:$L$990,COLUMN(H110),FALSE),0)</f>
        <v>0</v>
      </c>
      <c r="I110" s="21">
        <f>IFERROR(VLOOKUP($A110,'3.0 Input│AMP'!$A$12:$Q$959,COLUMN(I110),FALSE),0)+IFERROR(VLOOKUP($A110,'3.1 Input│B&amp;T'!$A$13:$L$990,COLUMN(I110),FALSE),0)</f>
        <v>0</v>
      </c>
      <c r="J110" s="21">
        <f>IFERROR(VLOOKUP($A110,'3.0 Input│AMP'!$A$12:$Q$959,COLUMN(J110),FALSE),0)+IFERROR(VLOOKUP($A110,'3.1 Input│B&amp;T'!$A$13:$L$990,COLUMN(J110),FALSE),0)</f>
        <v>0</v>
      </c>
      <c r="K110" s="21">
        <f>IFERROR(VLOOKUP($A110,'3.0 Input│AMP'!$A$12:$Q$959,COLUMN(K110),FALSE),0)+IFERROR(VLOOKUP($A110,'3.1 Input│B&amp;T'!$A$13:$L$990,COLUMN(K110),FALSE),0)</f>
        <v>0</v>
      </c>
      <c r="L110" s="46">
        <f>IFERROR(VLOOKUP($A110,'3.0 Input│AMP'!$A$12:$Q$959,L$11,FALSE),0)+IFERROR(VLOOKUP($A110,'3.1 Input│B&amp;T'!$A$13:$O$990,COLUMN(L110),FALSE),0)</f>
        <v>0.3</v>
      </c>
      <c r="M110" s="46">
        <f>IFERROR(VLOOKUP($A110,'3.0 Input│AMP'!$A$12:$Q$959,M$11,FALSE),0)+IFERROR(VLOOKUP($A110,'3.1 Input│B&amp;T'!$A$13:$O$990,COLUMN(M110),FALSE),0)</f>
        <v>0.65</v>
      </c>
      <c r="N110" s="46">
        <f>IFERROR(VLOOKUP($A110,'3.0 Input│AMP'!$A$12:$Q$959,N$11,FALSE),0)+IFERROR(VLOOKUP($A110,'3.1 Input│B&amp;T'!$A$13:$O$990,COLUMN(N110),FALSE),0)+IFERROR(VLOOKUP($A110,'3.0 Input│AMP'!$A$12:$Q$959,N$11+1,FALSE),0)</f>
        <v>0.05</v>
      </c>
      <c r="O110" s="46">
        <f>IFERROR(VLOOKUP($A110,'3.0 Input│AMP'!$A$12:$Q$959,O$11,FALSE),0)+IFERROR(VLOOKUP($A110,'3.1 Input│B&amp;T'!$A$13:$O$990,COLUMN(O110),FALSE),0)</f>
        <v>0</v>
      </c>
      <c r="P110" s="12"/>
      <c r="Q110" s="29">
        <f t="shared" si="1"/>
        <v>1</v>
      </c>
      <c r="R110" s="14"/>
    </row>
    <row r="111" spans="1:18" ht="18.75">
      <c r="A111" s="8">
        <f>IF(MAX($A$13:A110)+1&gt;MAX('3.1 Input│B&amp;T'!$A$13:$A$990),"-",MAX($A$13:A110)+1)</f>
        <v>99</v>
      </c>
      <c r="B111" s="8" t="str">
        <f>CONCATENATE(IFERROR(VLOOKUP($A111,'3.0 Input│AMP'!$A$12:$Q$959,2,FALSE),""),IFERROR(VLOOKUP($A111,'3.1 Input│B&amp;T'!$A$13:$L$990,2,FALSE),""))</f>
        <v xml:space="preserve">eForm Digitisation </v>
      </c>
      <c r="C111" s="20" t="str">
        <f>IFERROR(IFERROR(VLOOKUP($A111,'3.0 Input│AMP'!$A$12:$Q$959,3,FALSE),VLOOKUP($A111,'3.1 Input│B&amp;T'!$A$13:$L$990,3,FALSE)),"-")</f>
        <v>APA</v>
      </c>
      <c r="D111" s="7">
        <v>1</v>
      </c>
      <c r="E111" s="8" t="str">
        <f>IFERROR(IFERROR(VLOOKUP($A111,'3.0 Input│AMP'!$A$12:$Q$959,4,FALSE),VLOOKUP($A111,'3.1 Input│B&amp;T'!$A$13:$L$990,3,FALSE)),"-")</f>
        <v>APA</v>
      </c>
      <c r="F111" s="39">
        <v>2016</v>
      </c>
      <c r="G111" s="21">
        <f>IFERROR(VLOOKUP($A111,'3.0 Input│AMP'!$A$12:$Q$959,COLUMN(G111),FALSE),0)+IFERROR(VLOOKUP($A111,'3.1 Input│B&amp;T'!$A$13:$L$990,COLUMN(G111),FALSE),0)</f>
        <v>0</v>
      </c>
      <c r="H111" s="21">
        <f>IFERROR(VLOOKUP($A111,'3.0 Input│AMP'!$A$12:$Q$959,COLUMN(H111),FALSE),0)+IFERROR(VLOOKUP($A111,'3.1 Input│B&amp;T'!$A$13:$L$990,COLUMN(H111),FALSE),0)</f>
        <v>0</v>
      </c>
      <c r="I111" s="21">
        <f>IFERROR(VLOOKUP($A111,'3.0 Input│AMP'!$A$12:$Q$959,COLUMN(I111),FALSE),0)+IFERROR(VLOOKUP($A111,'3.1 Input│B&amp;T'!$A$13:$L$990,COLUMN(I111),FALSE),0)</f>
        <v>1607603.7500062496</v>
      </c>
      <c r="J111" s="21">
        <f>IFERROR(VLOOKUP($A111,'3.0 Input│AMP'!$A$12:$Q$959,COLUMN(J111),FALSE),0)+IFERROR(VLOOKUP($A111,'3.1 Input│B&amp;T'!$A$13:$L$990,COLUMN(J111),FALSE),0)</f>
        <v>4147396.2499687457</v>
      </c>
      <c r="K111" s="21">
        <f>IFERROR(VLOOKUP($A111,'3.0 Input│AMP'!$A$12:$Q$959,COLUMN(K111),FALSE),0)+IFERROR(VLOOKUP($A111,'3.1 Input│B&amp;T'!$A$13:$L$990,COLUMN(K111),FALSE),0)</f>
        <v>0</v>
      </c>
      <c r="L111" s="46">
        <f>IFERROR(VLOOKUP($A111,'3.0 Input│AMP'!$A$12:$Q$959,L$11,FALSE),0)+IFERROR(VLOOKUP($A111,'3.1 Input│B&amp;T'!$A$13:$O$990,COLUMN(L111),FALSE),0)</f>
        <v>0.3</v>
      </c>
      <c r="M111" s="46">
        <f>IFERROR(VLOOKUP($A111,'3.0 Input│AMP'!$A$12:$Q$959,M$11,FALSE),0)+IFERROR(VLOOKUP($A111,'3.1 Input│B&amp;T'!$A$13:$O$990,COLUMN(M111),FALSE),0)</f>
        <v>0.65</v>
      </c>
      <c r="N111" s="46">
        <f>IFERROR(VLOOKUP($A111,'3.0 Input│AMP'!$A$12:$Q$959,N$11,FALSE),0)+IFERROR(VLOOKUP($A111,'3.1 Input│B&amp;T'!$A$13:$O$990,COLUMN(N111),FALSE),0)+IFERROR(VLOOKUP($A111,'3.0 Input│AMP'!$A$12:$Q$959,N$11+1,FALSE),0)</f>
        <v>0.05</v>
      </c>
      <c r="O111" s="46">
        <f>IFERROR(VLOOKUP($A111,'3.0 Input│AMP'!$A$12:$Q$959,O$11,FALSE),0)+IFERROR(VLOOKUP($A111,'3.1 Input│B&amp;T'!$A$13:$O$990,COLUMN(O111),FALSE),0)</f>
        <v>0</v>
      </c>
      <c r="P111" s="12"/>
      <c r="Q111" s="29">
        <f t="shared" si="1"/>
        <v>1</v>
      </c>
      <c r="R111" s="14"/>
    </row>
    <row r="112" spans="1:18" ht="18.75">
      <c r="A112" s="8">
        <f>IF(MAX($A$13:A111)+1&gt;MAX('3.1 Input│B&amp;T'!$A$13:$A$990),"-",MAX($A$13:A111)+1)</f>
        <v>100</v>
      </c>
      <c r="B112" s="8" t="str">
        <f>CONCATENATE(IFERROR(VLOOKUP($A112,'3.0 Input│AMP'!$A$12:$Q$959,2,FALSE),""),IFERROR(VLOOKUP($A112,'3.1 Input│B&amp;T'!$A$13:$L$990,2,FALSE),""))</f>
        <v xml:space="preserve">Historian Upgrade - version 2012 to 2015 </v>
      </c>
      <c r="C112" s="20" t="str">
        <f>IFERROR(IFERROR(VLOOKUP($A112,'3.0 Input│AMP'!$A$12:$Q$959,3,FALSE),VLOOKUP($A112,'3.1 Input│B&amp;T'!$A$13:$L$990,3,FALSE)),"-")</f>
        <v>APA</v>
      </c>
      <c r="D112" s="7">
        <v>1</v>
      </c>
      <c r="E112" s="8" t="str">
        <f>IFERROR(IFERROR(VLOOKUP($A112,'3.0 Input│AMP'!$A$12:$Q$959,4,FALSE),VLOOKUP($A112,'3.1 Input│B&amp;T'!$A$13:$L$990,3,FALSE)),"-")</f>
        <v>APA</v>
      </c>
      <c r="F112" s="39">
        <v>2016</v>
      </c>
      <c r="G112" s="21">
        <f>IFERROR(VLOOKUP($A112,'3.0 Input│AMP'!$A$12:$Q$959,COLUMN(G112),FALSE),0)+IFERROR(VLOOKUP($A112,'3.1 Input│B&amp;T'!$A$13:$L$990,COLUMN(G112),FALSE),0)</f>
        <v>0</v>
      </c>
      <c r="H112" s="21">
        <f>IFERROR(VLOOKUP($A112,'3.0 Input│AMP'!$A$12:$Q$959,COLUMN(H112),FALSE),0)+IFERROR(VLOOKUP($A112,'3.1 Input│B&amp;T'!$A$13:$L$990,COLUMN(H112),FALSE),0)</f>
        <v>0</v>
      </c>
      <c r="I112" s="21">
        <f>IFERROR(VLOOKUP($A112,'3.0 Input│AMP'!$A$12:$Q$959,COLUMN(I112),FALSE),0)+IFERROR(VLOOKUP($A112,'3.1 Input│B&amp;T'!$A$13:$L$990,COLUMN(I112),FALSE),0)</f>
        <v>0</v>
      </c>
      <c r="J112" s="21">
        <f>IFERROR(VLOOKUP($A112,'3.0 Input│AMP'!$A$12:$Q$959,COLUMN(J112),FALSE),0)+IFERROR(VLOOKUP($A112,'3.1 Input│B&amp;T'!$A$13:$L$990,COLUMN(J112),FALSE),0)</f>
        <v>0</v>
      </c>
      <c r="K112" s="21">
        <f>IFERROR(VLOOKUP($A112,'3.0 Input│AMP'!$A$12:$Q$959,COLUMN(K112),FALSE),0)+IFERROR(VLOOKUP($A112,'3.1 Input│B&amp;T'!$A$13:$L$990,COLUMN(K112),FALSE),0)</f>
        <v>0</v>
      </c>
      <c r="L112" s="46">
        <f>IFERROR(VLOOKUP($A112,'3.0 Input│AMP'!$A$12:$Q$959,L$11,FALSE),0)+IFERROR(VLOOKUP($A112,'3.1 Input│B&amp;T'!$A$13:$O$990,COLUMN(L112),FALSE),0)</f>
        <v>0.3</v>
      </c>
      <c r="M112" s="46">
        <f>IFERROR(VLOOKUP($A112,'3.0 Input│AMP'!$A$12:$Q$959,M$11,FALSE),0)+IFERROR(VLOOKUP($A112,'3.1 Input│B&amp;T'!$A$13:$O$990,COLUMN(M112),FALSE),0)</f>
        <v>0.65</v>
      </c>
      <c r="N112" s="46">
        <f>IFERROR(VLOOKUP($A112,'3.0 Input│AMP'!$A$12:$Q$959,N$11,FALSE),0)+IFERROR(VLOOKUP($A112,'3.1 Input│B&amp;T'!$A$13:$O$990,COLUMN(N112),FALSE),0)+IFERROR(VLOOKUP($A112,'3.0 Input│AMP'!$A$12:$Q$959,N$11+1,FALSE),0)</f>
        <v>0.05</v>
      </c>
      <c r="O112" s="46">
        <f>IFERROR(VLOOKUP($A112,'3.0 Input│AMP'!$A$12:$Q$959,O$11,FALSE),0)+IFERROR(VLOOKUP($A112,'3.1 Input│B&amp;T'!$A$13:$O$990,COLUMN(O112),FALSE),0)</f>
        <v>0</v>
      </c>
      <c r="P112" s="12"/>
      <c r="Q112" s="29">
        <f t="shared" si="1"/>
        <v>1</v>
      </c>
      <c r="R112" s="14"/>
    </row>
    <row r="113" spans="1:18" ht="18.75">
      <c r="A113" s="8">
        <f>IF(MAX($A$13:A112)+1&gt;MAX('3.1 Input│B&amp;T'!$A$13:$A$990),"-",MAX($A$13:A112)+1)</f>
        <v>101</v>
      </c>
      <c r="B113" s="8" t="str">
        <f>CONCATENATE(IFERROR(VLOOKUP($A113,'3.0 Input│AMP'!$A$12:$Q$959,2,FALSE),""),IFERROR(VLOOKUP($A113,'3.1 Input│B&amp;T'!$A$13:$L$990,2,FALSE),""))</f>
        <v xml:space="preserve">Hazardous Area Platform </v>
      </c>
      <c r="C113" s="20" t="str">
        <f>IFERROR(IFERROR(VLOOKUP($A113,'3.0 Input│AMP'!$A$12:$Q$959,3,FALSE),VLOOKUP($A113,'3.1 Input│B&amp;T'!$A$13:$L$990,3,FALSE)),"-")</f>
        <v>APA</v>
      </c>
      <c r="D113" s="7">
        <v>1</v>
      </c>
      <c r="E113" s="8" t="str">
        <f>IFERROR(IFERROR(VLOOKUP($A113,'3.0 Input│AMP'!$A$12:$Q$959,4,FALSE),VLOOKUP($A113,'3.1 Input│B&amp;T'!$A$13:$L$990,3,FALSE)),"-")</f>
        <v>APA</v>
      </c>
      <c r="F113" s="39">
        <v>2016</v>
      </c>
      <c r="G113" s="21">
        <f>IFERROR(VLOOKUP($A113,'3.0 Input│AMP'!$A$12:$Q$959,COLUMN(G113),FALSE),0)+IFERROR(VLOOKUP($A113,'3.1 Input│B&amp;T'!$A$13:$L$990,COLUMN(G113),FALSE),0)</f>
        <v>1552491.2999669996</v>
      </c>
      <c r="H113" s="21">
        <f>IFERROR(VLOOKUP($A113,'3.0 Input│AMP'!$A$12:$Q$959,COLUMN(H113),FALSE),0)+IFERROR(VLOOKUP($A113,'3.1 Input│B&amp;T'!$A$13:$L$990,COLUMN(H113),FALSE),0)</f>
        <v>0</v>
      </c>
      <c r="I113" s="21">
        <f>IFERROR(VLOOKUP($A113,'3.0 Input│AMP'!$A$12:$Q$959,COLUMN(I113),FALSE),0)+IFERROR(VLOOKUP($A113,'3.1 Input│B&amp;T'!$A$13:$L$990,COLUMN(I113),FALSE),0)</f>
        <v>0</v>
      </c>
      <c r="J113" s="21">
        <f>IFERROR(VLOOKUP($A113,'3.0 Input│AMP'!$A$12:$Q$959,COLUMN(J113),FALSE),0)+IFERROR(VLOOKUP($A113,'3.1 Input│B&amp;T'!$A$13:$L$990,COLUMN(J113),FALSE),0)</f>
        <v>0</v>
      </c>
      <c r="K113" s="21">
        <f>IFERROR(VLOOKUP($A113,'3.0 Input│AMP'!$A$12:$Q$959,COLUMN(K113),FALSE),0)+IFERROR(VLOOKUP($A113,'3.1 Input│B&amp;T'!$A$13:$L$990,COLUMN(K113),FALSE),0)</f>
        <v>0</v>
      </c>
      <c r="L113" s="46">
        <f>IFERROR(VLOOKUP($A113,'3.0 Input│AMP'!$A$12:$Q$959,L$11,FALSE),0)+IFERROR(VLOOKUP($A113,'3.1 Input│B&amp;T'!$A$13:$O$990,COLUMN(L113),FALSE),0)</f>
        <v>0.3</v>
      </c>
      <c r="M113" s="46">
        <f>IFERROR(VLOOKUP($A113,'3.0 Input│AMP'!$A$12:$Q$959,M$11,FALSE),0)+IFERROR(VLOOKUP($A113,'3.1 Input│B&amp;T'!$A$13:$O$990,COLUMN(M113),FALSE),0)</f>
        <v>0.65</v>
      </c>
      <c r="N113" s="46">
        <f>IFERROR(VLOOKUP($A113,'3.0 Input│AMP'!$A$12:$Q$959,N$11,FALSE),0)+IFERROR(VLOOKUP($A113,'3.1 Input│B&amp;T'!$A$13:$O$990,COLUMN(N113),FALSE),0)+IFERROR(VLOOKUP($A113,'3.0 Input│AMP'!$A$12:$Q$959,N$11+1,FALSE),0)</f>
        <v>0.05</v>
      </c>
      <c r="O113" s="46">
        <f>IFERROR(VLOOKUP($A113,'3.0 Input│AMP'!$A$12:$Q$959,O$11,FALSE),0)+IFERROR(VLOOKUP($A113,'3.1 Input│B&amp;T'!$A$13:$O$990,COLUMN(O113),FALSE),0)</f>
        <v>0</v>
      </c>
      <c r="P113" s="12"/>
      <c r="Q113" s="29">
        <f t="shared" si="1"/>
        <v>1</v>
      </c>
      <c r="R113" s="14"/>
    </row>
    <row r="114" spans="1:18" ht="18.75">
      <c r="A114" s="8">
        <f>IF(MAX($A$13:A113)+1&gt;MAX('3.1 Input│B&amp;T'!$A$13:$A$990),"-",MAX($A$13:A113)+1)</f>
        <v>102</v>
      </c>
      <c r="B114" s="8" t="str">
        <f>CONCATENATE(IFERROR(VLOOKUP($A114,'3.0 Input│AMP'!$A$12:$Q$959,2,FALSE),""),IFERROR(VLOOKUP($A114,'3.1 Input│B&amp;T'!$A$13:$L$990,2,FALSE),""))</f>
        <v xml:space="preserve">PPM Refresh </v>
      </c>
      <c r="C114" s="20" t="str">
        <f>IFERROR(IFERROR(VLOOKUP($A114,'3.0 Input│AMP'!$A$12:$Q$959,3,FALSE),VLOOKUP($A114,'3.1 Input│B&amp;T'!$A$13:$L$990,3,FALSE)),"-")</f>
        <v>APA</v>
      </c>
      <c r="D114" s="7">
        <v>1</v>
      </c>
      <c r="E114" s="8" t="str">
        <f>IFERROR(IFERROR(VLOOKUP($A114,'3.0 Input│AMP'!$A$12:$Q$959,4,FALSE),VLOOKUP($A114,'3.1 Input│B&amp;T'!$A$13:$L$990,3,FALSE)),"-")</f>
        <v>APA</v>
      </c>
      <c r="F114" s="39">
        <v>2016</v>
      </c>
      <c r="G114" s="21">
        <f>IFERROR(VLOOKUP($A114,'3.0 Input│AMP'!$A$12:$Q$959,COLUMN(G114),FALSE),0)+IFERROR(VLOOKUP($A114,'3.1 Input│B&amp;T'!$A$13:$L$990,COLUMN(G114),FALSE),0)</f>
        <v>3000000</v>
      </c>
      <c r="H114" s="21">
        <f>IFERROR(VLOOKUP($A114,'3.0 Input│AMP'!$A$12:$Q$959,COLUMN(H114),FALSE),0)+IFERROR(VLOOKUP($A114,'3.1 Input│B&amp;T'!$A$13:$L$990,COLUMN(H114),FALSE),0)</f>
        <v>0</v>
      </c>
      <c r="I114" s="21">
        <f>IFERROR(VLOOKUP($A114,'3.0 Input│AMP'!$A$12:$Q$959,COLUMN(I114),FALSE),0)+IFERROR(VLOOKUP($A114,'3.1 Input│B&amp;T'!$A$13:$L$990,COLUMN(I114),FALSE),0)</f>
        <v>0</v>
      </c>
      <c r="J114" s="21">
        <f>IFERROR(VLOOKUP($A114,'3.0 Input│AMP'!$A$12:$Q$959,COLUMN(J114),FALSE),0)+IFERROR(VLOOKUP($A114,'3.1 Input│B&amp;T'!$A$13:$L$990,COLUMN(J114),FALSE),0)</f>
        <v>0</v>
      </c>
      <c r="K114" s="21">
        <f>IFERROR(VLOOKUP($A114,'3.0 Input│AMP'!$A$12:$Q$959,COLUMN(K114),FALSE),0)+IFERROR(VLOOKUP($A114,'3.1 Input│B&amp;T'!$A$13:$L$990,COLUMN(K114),FALSE),0)</f>
        <v>0</v>
      </c>
      <c r="L114" s="46">
        <f>IFERROR(VLOOKUP($A114,'3.0 Input│AMP'!$A$12:$Q$959,L$11,FALSE),0)+IFERROR(VLOOKUP($A114,'3.1 Input│B&amp;T'!$A$13:$O$990,COLUMN(L114),FALSE),0)</f>
        <v>0.3</v>
      </c>
      <c r="M114" s="46">
        <f>IFERROR(VLOOKUP($A114,'3.0 Input│AMP'!$A$12:$Q$959,M$11,FALSE),0)+IFERROR(VLOOKUP($A114,'3.1 Input│B&amp;T'!$A$13:$O$990,COLUMN(M114),FALSE),0)</f>
        <v>0.65</v>
      </c>
      <c r="N114" s="46">
        <f>IFERROR(VLOOKUP($A114,'3.0 Input│AMP'!$A$12:$Q$959,N$11,FALSE),0)+IFERROR(VLOOKUP($A114,'3.1 Input│B&amp;T'!$A$13:$O$990,COLUMN(N114),FALSE),0)+IFERROR(VLOOKUP($A114,'3.0 Input│AMP'!$A$12:$Q$959,N$11+1,FALSE),0)</f>
        <v>0.05</v>
      </c>
      <c r="O114" s="46">
        <f>IFERROR(VLOOKUP($A114,'3.0 Input│AMP'!$A$12:$Q$959,O$11,FALSE),0)+IFERROR(VLOOKUP($A114,'3.1 Input│B&amp;T'!$A$13:$O$990,COLUMN(O114),FALSE),0)</f>
        <v>0</v>
      </c>
      <c r="P114" s="12"/>
      <c r="Q114" s="29">
        <f t="shared" si="1"/>
        <v>1</v>
      </c>
      <c r="R114" s="14"/>
    </row>
    <row r="115" spans="1:18" ht="18.75">
      <c r="A115" s="8">
        <f>IF(MAX($A$13:A114)+1&gt;MAX('3.1 Input│B&amp;T'!$A$13:$A$990),"-",MAX($A$13:A114)+1)</f>
        <v>103</v>
      </c>
      <c r="B115" s="8" t="str">
        <f>CONCATENATE(IFERROR(VLOOKUP($A115,'3.0 Input│AMP'!$A$12:$Q$959,2,FALSE),""),IFERROR(VLOOKUP($A115,'3.1 Input│B&amp;T'!$A$13:$L$990,2,FALSE),""))</f>
        <v xml:space="preserve">BizTalk Upgrade FY2018 </v>
      </c>
      <c r="C115" s="20" t="str">
        <f>IFERROR(IFERROR(VLOOKUP($A115,'3.0 Input│AMP'!$A$12:$Q$959,3,FALSE),VLOOKUP($A115,'3.1 Input│B&amp;T'!$A$13:$L$990,3,FALSE)),"-")</f>
        <v>APA</v>
      </c>
      <c r="D115" s="7">
        <v>1</v>
      </c>
      <c r="E115" s="8" t="str">
        <f>IFERROR(IFERROR(VLOOKUP($A115,'3.0 Input│AMP'!$A$12:$Q$959,4,FALSE),VLOOKUP($A115,'3.1 Input│B&amp;T'!$A$13:$L$990,3,FALSE)),"-")</f>
        <v>APA</v>
      </c>
      <c r="F115" s="39">
        <v>2016</v>
      </c>
      <c r="G115" s="21">
        <f>IFERROR(VLOOKUP($A115,'3.0 Input│AMP'!$A$12:$Q$959,COLUMN(G115),FALSE),0)+IFERROR(VLOOKUP($A115,'3.1 Input│B&amp;T'!$A$13:$L$990,COLUMN(G115),FALSE),0)</f>
        <v>0</v>
      </c>
      <c r="H115" s="21">
        <f>IFERROR(VLOOKUP($A115,'3.0 Input│AMP'!$A$12:$Q$959,COLUMN(H115),FALSE),0)+IFERROR(VLOOKUP($A115,'3.1 Input│B&amp;T'!$A$13:$L$990,COLUMN(H115),FALSE),0)</f>
        <v>604848.9048119965</v>
      </c>
      <c r="I115" s="21">
        <f>IFERROR(VLOOKUP($A115,'3.0 Input│AMP'!$A$12:$Q$959,COLUMN(I115),FALSE),0)+IFERROR(VLOOKUP($A115,'3.1 Input│B&amp;T'!$A$13:$L$990,COLUMN(I115),FALSE),0)</f>
        <v>670918.50970800384</v>
      </c>
      <c r="J115" s="21">
        <f>IFERROR(VLOOKUP($A115,'3.0 Input│AMP'!$A$12:$Q$959,COLUMN(J115),FALSE),0)+IFERROR(VLOOKUP($A115,'3.1 Input│B&amp;T'!$A$13:$L$990,COLUMN(J115),FALSE),0)</f>
        <v>0</v>
      </c>
      <c r="K115" s="21">
        <f>IFERROR(VLOOKUP($A115,'3.0 Input│AMP'!$A$12:$Q$959,COLUMN(K115),FALSE),0)+IFERROR(VLOOKUP($A115,'3.1 Input│B&amp;T'!$A$13:$L$990,COLUMN(K115),FALSE),0)</f>
        <v>0</v>
      </c>
      <c r="L115" s="46">
        <f>IFERROR(VLOOKUP($A115,'3.0 Input│AMP'!$A$12:$Q$959,L$11,FALSE),0)+IFERROR(VLOOKUP($A115,'3.1 Input│B&amp;T'!$A$13:$O$990,COLUMN(L115),FALSE),0)</f>
        <v>0.3</v>
      </c>
      <c r="M115" s="46">
        <f>IFERROR(VLOOKUP($A115,'3.0 Input│AMP'!$A$12:$Q$959,M$11,FALSE),0)+IFERROR(VLOOKUP($A115,'3.1 Input│B&amp;T'!$A$13:$O$990,COLUMN(M115),FALSE),0)</f>
        <v>0.65</v>
      </c>
      <c r="N115" s="46">
        <f>IFERROR(VLOOKUP($A115,'3.0 Input│AMP'!$A$12:$Q$959,N$11,FALSE),0)+IFERROR(VLOOKUP($A115,'3.1 Input│B&amp;T'!$A$13:$O$990,COLUMN(N115),FALSE),0)+IFERROR(VLOOKUP($A115,'3.0 Input│AMP'!$A$12:$Q$959,N$11+1,FALSE),0)</f>
        <v>0.05</v>
      </c>
      <c r="O115" s="46">
        <f>IFERROR(VLOOKUP($A115,'3.0 Input│AMP'!$A$12:$Q$959,O$11,FALSE),0)+IFERROR(VLOOKUP($A115,'3.1 Input│B&amp;T'!$A$13:$O$990,COLUMN(O115),FALSE),0)</f>
        <v>0</v>
      </c>
      <c r="P115" s="12"/>
      <c r="Q115" s="29">
        <f t="shared" si="1"/>
        <v>1</v>
      </c>
      <c r="R115" s="14"/>
    </row>
    <row r="116" spans="1:18" ht="18.75">
      <c r="A116" s="8">
        <f>IF(MAX($A$13:A115)+1&gt;MAX('3.1 Input│B&amp;T'!$A$13:$A$990),"-",MAX($A$13:A115)+1)</f>
        <v>104</v>
      </c>
      <c r="B116" s="8" t="str">
        <f>CONCATENATE(IFERROR(VLOOKUP($A116,'3.0 Input│AMP'!$A$12:$Q$959,2,FALSE),""),IFERROR(VLOOKUP($A116,'3.1 Input│B&amp;T'!$A$13:$L$990,2,FALSE),""))</f>
        <v xml:space="preserve">Automated Testing Tool </v>
      </c>
      <c r="C116" s="20" t="str">
        <f>IFERROR(IFERROR(VLOOKUP($A116,'3.0 Input│AMP'!$A$12:$Q$959,3,FALSE),VLOOKUP($A116,'3.1 Input│B&amp;T'!$A$13:$L$990,3,FALSE)),"-")</f>
        <v>APA</v>
      </c>
      <c r="D116" s="7">
        <v>1</v>
      </c>
      <c r="E116" s="8" t="str">
        <f>IFERROR(IFERROR(VLOOKUP($A116,'3.0 Input│AMP'!$A$12:$Q$959,4,FALSE),VLOOKUP($A116,'3.1 Input│B&amp;T'!$A$13:$L$990,3,FALSE)),"-")</f>
        <v>APA</v>
      </c>
      <c r="F116" s="39">
        <v>2012</v>
      </c>
      <c r="G116" s="21">
        <f>IFERROR(VLOOKUP($A116,'3.0 Input│AMP'!$A$12:$Q$959,COLUMN(G116),FALSE),0)+IFERROR(VLOOKUP($A116,'3.1 Input│B&amp;T'!$A$13:$L$990,COLUMN(G116),FALSE),0)</f>
        <v>632204.99994000001</v>
      </c>
      <c r="H116" s="21">
        <f>IFERROR(VLOOKUP($A116,'3.0 Input│AMP'!$A$12:$Q$959,COLUMN(H116),FALSE),0)+IFERROR(VLOOKUP($A116,'3.1 Input│B&amp;T'!$A$13:$L$990,COLUMN(H116),FALSE),0)</f>
        <v>0</v>
      </c>
      <c r="I116" s="21">
        <f>IFERROR(VLOOKUP($A116,'3.0 Input│AMP'!$A$12:$Q$959,COLUMN(I116),FALSE),0)+IFERROR(VLOOKUP($A116,'3.1 Input│B&amp;T'!$A$13:$L$990,COLUMN(I116),FALSE),0)</f>
        <v>0</v>
      </c>
      <c r="J116" s="21">
        <f>IFERROR(VLOOKUP($A116,'3.0 Input│AMP'!$A$12:$Q$959,COLUMN(J116),FALSE),0)+IFERROR(VLOOKUP($A116,'3.1 Input│B&amp;T'!$A$13:$L$990,COLUMN(J116),FALSE),0)</f>
        <v>0</v>
      </c>
      <c r="K116" s="21">
        <f>IFERROR(VLOOKUP($A116,'3.0 Input│AMP'!$A$12:$Q$959,COLUMN(K116),FALSE),0)+IFERROR(VLOOKUP($A116,'3.1 Input│B&amp;T'!$A$13:$L$990,COLUMN(K116),FALSE),0)</f>
        <v>0</v>
      </c>
      <c r="L116" s="46">
        <f>IFERROR(VLOOKUP($A116,'3.0 Input│AMP'!$A$12:$Q$959,L$11,FALSE),0)+IFERROR(VLOOKUP($A116,'3.1 Input│B&amp;T'!$A$13:$O$990,COLUMN(L116),FALSE),0)</f>
        <v>0.3</v>
      </c>
      <c r="M116" s="46">
        <f>IFERROR(VLOOKUP($A116,'3.0 Input│AMP'!$A$12:$Q$959,M$11,FALSE),0)+IFERROR(VLOOKUP($A116,'3.1 Input│B&amp;T'!$A$13:$O$990,COLUMN(M116),FALSE),0)</f>
        <v>0.65</v>
      </c>
      <c r="N116" s="46">
        <f>IFERROR(VLOOKUP($A116,'3.0 Input│AMP'!$A$12:$Q$959,N$11,FALSE),0)+IFERROR(VLOOKUP($A116,'3.1 Input│B&amp;T'!$A$13:$O$990,COLUMN(N116),FALSE),0)+IFERROR(VLOOKUP($A116,'3.0 Input│AMP'!$A$12:$Q$959,N$11+1,FALSE),0)</f>
        <v>0.05</v>
      </c>
      <c r="O116" s="46">
        <f>IFERROR(VLOOKUP($A116,'3.0 Input│AMP'!$A$12:$Q$959,O$11,FALSE),0)+IFERROR(VLOOKUP($A116,'3.1 Input│B&amp;T'!$A$13:$O$990,COLUMN(O116),FALSE),0)</f>
        <v>0</v>
      </c>
      <c r="P116" s="12"/>
      <c r="Q116" s="29">
        <f t="shared" si="1"/>
        <v>1</v>
      </c>
      <c r="R116" s="14"/>
    </row>
    <row r="117" spans="1:18" ht="18.75">
      <c r="A117" s="8">
        <f>IF(MAX($A$13:A116)+1&gt;MAX('3.1 Input│B&amp;T'!$A$13:$A$990),"-",MAX($A$13:A116)+1)</f>
        <v>105</v>
      </c>
      <c r="B117" s="8" t="str">
        <f>CONCATENATE(IFERROR(VLOOKUP($A117,'3.0 Input│AMP'!$A$12:$Q$959,2,FALSE),""),IFERROR(VLOOKUP($A117,'3.1 Input│B&amp;T'!$A$13:$L$990,2,FALSE),""))</f>
        <v xml:space="preserve">Code Management Software </v>
      </c>
      <c r="C117" s="20" t="str">
        <f>IFERROR(IFERROR(VLOOKUP($A117,'3.0 Input│AMP'!$A$12:$Q$959,3,FALSE),VLOOKUP($A117,'3.1 Input│B&amp;T'!$A$13:$L$990,3,FALSE)),"-")</f>
        <v>APA</v>
      </c>
      <c r="D117" s="7">
        <v>1</v>
      </c>
      <c r="E117" s="8" t="str">
        <f>IFERROR(IFERROR(VLOOKUP($A117,'3.0 Input│AMP'!$A$12:$Q$959,4,FALSE),VLOOKUP($A117,'3.1 Input│B&amp;T'!$A$13:$L$990,3,FALSE)),"-")</f>
        <v>APA</v>
      </c>
      <c r="F117" s="39">
        <v>2016</v>
      </c>
      <c r="G117" s="21">
        <f>IFERROR(VLOOKUP($A117,'3.0 Input│AMP'!$A$12:$Q$959,COLUMN(G117),FALSE),0)+IFERROR(VLOOKUP($A117,'3.1 Input│B&amp;T'!$A$13:$L$990,COLUMN(G117),FALSE),0)</f>
        <v>905930.62502000004</v>
      </c>
      <c r="H117" s="21">
        <f>IFERROR(VLOOKUP($A117,'3.0 Input│AMP'!$A$12:$Q$959,COLUMN(H117),FALSE),0)+IFERROR(VLOOKUP($A117,'3.1 Input│B&amp;T'!$A$13:$L$990,COLUMN(H117),FALSE),0)</f>
        <v>0</v>
      </c>
      <c r="I117" s="21">
        <f>IFERROR(VLOOKUP($A117,'3.0 Input│AMP'!$A$12:$Q$959,COLUMN(I117),FALSE),0)+IFERROR(VLOOKUP($A117,'3.1 Input│B&amp;T'!$A$13:$L$990,COLUMN(I117),FALSE),0)</f>
        <v>0</v>
      </c>
      <c r="J117" s="21">
        <f>IFERROR(VLOOKUP($A117,'3.0 Input│AMP'!$A$12:$Q$959,COLUMN(J117),FALSE),0)+IFERROR(VLOOKUP($A117,'3.1 Input│B&amp;T'!$A$13:$L$990,COLUMN(J117),FALSE),0)</f>
        <v>0</v>
      </c>
      <c r="K117" s="21">
        <f>IFERROR(VLOOKUP($A117,'3.0 Input│AMP'!$A$12:$Q$959,COLUMN(K117),FALSE),0)+IFERROR(VLOOKUP($A117,'3.1 Input│B&amp;T'!$A$13:$L$990,COLUMN(K117),FALSE),0)</f>
        <v>0</v>
      </c>
      <c r="L117" s="46">
        <f>IFERROR(VLOOKUP($A117,'3.0 Input│AMP'!$A$12:$Q$959,L$11,FALSE),0)+IFERROR(VLOOKUP($A117,'3.1 Input│B&amp;T'!$A$13:$O$990,COLUMN(L117),FALSE),0)</f>
        <v>0.3</v>
      </c>
      <c r="M117" s="46">
        <f>IFERROR(VLOOKUP($A117,'3.0 Input│AMP'!$A$12:$Q$959,M$11,FALSE),0)+IFERROR(VLOOKUP($A117,'3.1 Input│B&amp;T'!$A$13:$O$990,COLUMN(M117),FALSE),0)</f>
        <v>0.65</v>
      </c>
      <c r="N117" s="46">
        <f>IFERROR(VLOOKUP($A117,'3.0 Input│AMP'!$A$12:$Q$959,N$11,FALSE),0)+IFERROR(VLOOKUP($A117,'3.1 Input│B&amp;T'!$A$13:$O$990,COLUMN(N117),FALSE),0)+IFERROR(VLOOKUP($A117,'3.0 Input│AMP'!$A$12:$Q$959,N$11+1,FALSE),0)</f>
        <v>0.05</v>
      </c>
      <c r="O117" s="46">
        <f>IFERROR(VLOOKUP($A117,'3.0 Input│AMP'!$A$12:$Q$959,O$11,FALSE),0)+IFERROR(VLOOKUP($A117,'3.1 Input│B&amp;T'!$A$13:$O$990,COLUMN(O117),FALSE),0)</f>
        <v>0</v>
      </c>
      <c r="P117" s="12"/>
      <c r="Q117" s="29">
        <f t="shared" si="1"/>
        <v>1</v>
      </c>
      <c r="R117" s="14"/>
    </row>
    <row r="118" spans="1:18" ht="18.75">
      <c r="A118" s="8">
        <f>IF(MAX($A$13:A117)+1&gt;MAX('3.1 Input│B&amp;T'!$A$13:$A$990),"-",MAX($A$13:A117)+1)</f>
        <v>106</v>
      </c>
      <c r="B118" s="8" t="str">
        <f>CONCATENATE(IFERROR(VLOOKUP($A118,'3.0 Input│AMP'!$A$12:$Q$959,2,FALSE),""),IFERROR(VLOOKUP($A118,'3.1 Input│B&amp;T'!$A$13:$L$990,2,FALSE),""))</f>
        <v xml:space="preserve">CRM Upgrade </v>
      </c>
      <c r="C118" s="20" t="str">
        <f>IFERROR(IFERROR(VLOOKUP($A118,'3.0 Input│AMP'!$A$12:$Q$959,3,FALSE),VLOOKUP($A118,'3.1 Input│B&amp;T'!$A$13:$L$990,3,FALSE)),"-")</f>
        <v>APA</v>
      </c>
      <c r="D118" s="7">
        <v>1</v>
      </c>
      <c r="E118" s="8" t="str">
        <f>IFERROR(IFERROR(VLOOKUP($A118,'3.0 Input│AMP'!$A$12:$Q$959,4,FALSE),VLOOKUP($A118,'3.1 Input│B&amp;T'!$A$13:$L$990,3,FALSE)),"-")</f>
        <v>APA</v>
      </c>
      <c r="F118" s="39">
        <v>2016</v>
      </c>
      <c r="G118" s="21">
        <f>IFERROR(VLOOKUP($A118,'3.0 Input│AMP'!$A$12:$Q$959,COLUMN(G118),FALSE),0)+IFERROR(VLOOKUP($A118,'3.1 Input│B&amp;T'!$A$13:$L$990,COLUMN(G118),FALSE),0)</f>
        <v>1408186.1999699967</v>
      </c>
      <c r="H118" s="21">
        <f>IFERROR(VLOOKUP($A118,'3.0 Input│AMP'!$A$12:$Q$959,COLUMN(H118),FALSE),0)+IFERROR(VLOOKUP($A118,'3.1 Input│B&amp;T'!$A$13:$L$990,COLUMN(H118),FALSE),0)</f>
        <v>59047.800000000105</v>
      </c>
      <c r="I118" s="21">
        <f>IFERROR(VLOOKUP($A118,'3.0 Input│AMP'!$A$12:$Q$959,COLUMN(I118),FALSE),0)+IFERROR(VLOOKUP($A118,'3.1 Input│B&amp;T'!$A$13:$L$990,COLUMN(I118),FALSE),0)</f>
        <v>0</v>
      </c>
      <c r="J118" s="21">
        <f>IFERROR(VLOOKUP($A118,'3.0 Input│AMP'!$A$12:$Q$959,COLUMN(J118),FALSE),0)+IFERROR(VLOOKUP($A118,'3.1 Input│B&amp;T'!$A$13:$L$990,COLUMN(J118),FALSE),0)</f>
        <v>0</v>
      </c>
      <c r="K118" s="21">
        <f>IFERROR(VLOOKUP($A118,'3.0 Input│AMP'!$A$12:$Q$959,COLUMN(K118),FALSE),0)+IFERROR(VLOOKUP($A118,'3.1 Input│B&amp;T'!$A$13:$L$990,COLUMN(K118),FALSE),0)</f>
        <v>0</v>
      </c>
      <c r="L118" s="46">
        <f>IFERROR(VLOOKUP($A118,'3.0 Input│AMP'!$A$12:$Q$959,L$11,FALSE),0)+IFERROR(VLOOKUP($A118,'3.1 Input│B&amp;T'!$A$13:$O$990,COLUMN(L118),FALSE),0)</f>
        <v>0.3</v>
      </c>
      <c r="M118" s="46">
        <f>IFERROR(VLOOKUP($A118,'3.0 Input│AMP'!$A$12:$Q$959,M$11,FALSE),0)+IFERROR(VLOOKUP($A118,'3.1 Input│B&amp;T'!$A$13:$O$990,COLUMN(M118),FALSE),0)</f>
        <v>0.65</v>
      </c>
      <c r="N118" s="46">
        <f>IFERROR(VLOOKUP($A118,'3.0 Input│AMP'!$A$12:$Q$959,N$11,FALSE),0)+IFERROR(VLOOKUP($A118,'3.1 Input│B&amp;T'!$A$13:$O$990,COLUMN(N118),FALSE),0)+IFERROR(VLOOKUP($A118,'3.0 Input│AMP'!$A$12:$Q$959,N$11+1,FALSE),0)</f>
        <v>0.05</v>
      </c>
      <c r="O118" s="46">
        <f>IFERROR(VLOOKUP($A118,'3.0 Input│AMP'!$A$12:$Q$959,O$11,FALSE),0)+IFERROR(VLOOKUP($A118,'3.1 Input│B&amp;T'!$A$13:$O$990,COLUMN(O118),FALSE),0)</f>
        <v>0</v>
      </c>
      <c r="P118" s="12"/>
      <c r="Q118" s="29">
        <f t="shared" si="1"/>
        <v>1</v>
      </c>
      <c r="R118" s="14"/>
    </row>
    <row r="119" spans="1:18" ht="18.75">
      <c r="A119" s="8">
        <f>IF(MAX($A$13:A118)+1&gt;MAX('3.1 Input│B&amp;T'!$A$13:$A$990),"-",MAX($A$13:A118)+1)</f>
        <v>107</v>
      </c>
      <c r="B119" s="8" t="str">
        <f>CONCATENATE(IFERROR(VLOOKUP($A119,'3.0 Input│AMP'!$A$12:$Q$959,2,FALSE),""),IFERROR(VLOOKUP($A119,'3.1 Input│B&amp;T'!$A$13:$L$990,2,FALSE),""))</f>
        <v xml:space="preserve">X-Info Aware Version 2 </v>
      </c>
      <c r="C119" s="20" t="str">
        <f>IFERROR(IFERROR(VLOOKUP($A119,'3.0 Input│AMP'!$A$12:$Q$959,3,FALSE),VLOOKUP($A119,'3.1 Input│B&amp;T'!$A$13:$L$990,3,FALSE)),"-")</f>
        <v>APA</v>
      </c>
      <c r="D119" s="7">
        <v>1</v>
      </c>
      <c r="E119" s="8" t="str">
        <f>IFERROR(IFERROR(VLOOKUP($A119,'3.0 Input│AMP'!$A$12:$Q$959,4,FALSE),VLOOKUP($A119,'3.1 Input│B&amp;T'!$A$13:$L$990,3,FALSE)),"-")</f>
        <v>APA</v>
      </c>
      <c r="F119" s="39">
        <v>2016</v>
      </c>
      <c r="G119" s="21">
        <f>IFERROR(VLOOKUP($A119,'3.0 Input│AMP'!$A$12:$Q$959,COLUMN(G119),FALSE),0)+IFERROR(VLOOKUP($A119,'3.1 Input│B&amp;T'!$A$13:$L$990,COLUMN(G119),FALSE),0)</f>
        <v>430081.5</v>
      </c>
      <c r="H119" s="21">
        <f>IFERROR(VLOOKUP($A119,'3.0 Input│AMP'!$A$12:$Q$959,COLUMN(H119),FALSE),0)+IFERROR(VLOOKUP($A119,'3.1 Input│B&amp;T'!$A$13:$L$990,COLUMN(H119),FALSE),0)</f>
        <v>0</v>
      </c>
      <c r="I119" s="21">
        <f>IFERROR(VLOOKUP($A119,'3.0 Input│AMP'!$A$12:$Q$959,COLUMN(I119),FALSE),0)+IFERROR(VLOOKUP($A119,'3.1 Input│B&amp;T'!$A$13:$L$990,COLUMN(I119),FALSE),0)</f>
        <v>0</v>
      </c>
      <c r="J119" s="21">
        <f>IFERROR(VLOOKUP($A119,'3.0 Input│AMP'!$A$12:$Q$959,COLUMN(J119),FALSE),0)+IFERROR(VLOOKUP($A119,'3.1 Input│B&amp;T'!$A$13:$L$990,COLUMN(J119),FALSE),0)</f>
        <v>0</v>
      </c>
      <c r="K119" s="21">
        <f>IFERROR(VLOOKUP($A119,'3.0 Input│AMP'!$A$12:$Q$959,COLUMN(K119),FALSE),0)+IFERROR(VLOOKUP($A119,'3.1 Input│B&amp;T'!$A$13:$L$990,COLUMN(K119),FALSE),0)</f>
        <v>0</v>
      </c>
      <c r="L119" s="46">
        <f>IFERROR(VLOOKUP($A119,'3.0 Input│AMP'!$A$12:$Q$959,L$11,FALSE),0)+IFERROR(VLOOKUP($A119,'3.1 Input│B&amp;T'!$A$13:$O$990,COLUMN(L119),FALSE),0)</f>
        <v>0.3</v>
      </c>
      <c r="M119" s="46">
        <f>IFERROR(VLOOKUP($A119,'3.0 Input│AMP'!$A$12:$Q$959,M$11,FALSE),0)+IFERROR(VLOOKUP($A119,'3.1 Input│B&amp;T'!$A$13:$O$990,COLUMN(M119),FALSE),0)</f>
        <v>0.65</v>
      </c>
      <c r="N119" s="46">
        <f>IFERROR(VLOOKUP($A119,'3.0 Input│AMP'!$A$12:$Q$959,N$11,FALSE),0)+IFERROR(VLOOKUP($A119,'3.1 Input│B&amp;T'!$A$13:$O$990,COLUMN(N119),FALSE),0)+IFERROR(VLOOKUP($A119,'3.0 Input│AMP'!$A$12:$Q$959,N$11+1,FALSE),0)</f>
        <v>0.05</v>
      </c>
      <c r="O119" s="46">
        <f>IFERROR(VLOOKUP($A119,'3.0 Input│AMP'!$A$12:$Q$959,O$11,FALSE),0)+IFERROR(VLOOKUP($A119,'3.1 Input│B&amp;T'!$A$13:$O$990,COLUMN(O119),FALSE),0)</f>
        <v>0</v>
      </c>
      <c r="P119" s="12"/>
      <c r="Q119" s="29">
        <f t="shared" si="1"/>
        <v>1</v>
      </c>
      <c r="R119" s="14"/>
    </row>
    <row r="120" spans="1:18" ht="18.75">
      <c r="A120" s="8">
        <f>IF(MAX($A$13:A119)+1&gt;MAX('3.1 Input│B&amp;T'!$A$13:$A$990),"-",MAX($A$13:A119)+1)</f>
        <v>108</v>
      </c>
      <c r="B120" s="8" t="str">
        <f>CONCATENATE(IFERROR(VLOOKUP($A120,'3.0 Input│AMP'!$A$12:$Q$959,2,FALSE),""),IFERROR(VLOOKUP($A120,'3.1 Input│B&amp;T'!$A$13:$L$990,2,FALSE),""))</f>
        <v xml:space="preserve">Supplier Qualification and Compliance </v>
      </c>
      <c r="C120" s="20" t="str">
        <f>IFERROR(IFERROR(VLOOKUP($A120,'3.0 Input│AMP'!$A$12:$Q$959,3,FALSE),VLOOKUP($A120,'3.1 Input│B&amp;T'!$A$13:$L$990,3,FALSE)),"-")</f>
        <v>APA</v>
      </c>
      <c r="D120" s="7">
        <v>1</v>
      </c>
      <c r="E120" s="8" t="str">
        <f>IFERROR(IFERROR(VLOOKUP($A120,'3.0 Input│AMP'!$A$12:$Q$959,4,FALSE),VLOOKUP($A120,'3.1 Input│B&amp;T'!$A$13:$L$990,3,FALSE)),"-")</f>
        <v>APA</v>
      </c>
      <c r="F120" s="39">
        <v>2016</v>
      </c>
      <c r="G120" s="21">
        <f>IFERROR(VLOOKUP($A120,'3.0 Input│AMP'!$A$12:$Q$959,COLUMN(G120),FALSE),0)+IFERROR(VLOOKUP($A120,'3.1 Input│B&amp;T'!$A$13:$L$990,COLUMN(G120),FALSE),0)</f>
        <v>697848.96000000066</v>
      </c>
      <c r="H120" s="21">
        <f>IFERROR(VLOOKUP($A120,'3.0 Input│AMP'!$A$12:$Q$959,COLUMN(H120),FALSE),0)+IFERROR(VLOOKUP($A120,'3.1 Input│B&amp;T'!$A$13:$L$990,COLUMN(H120),FALSE),0)</f>
        <v>185555.04000000024</v>
      </c>
      <c r="I120" s="21">
        <f>IFERROR(VLOOKUP($A120,'3.0 Input│AMP'!$A$12:$Q$959,COLUMN(I120),FALSE),0)+IFERROR(VLOOKUP($A120,'3.1 Input│B&amp;T'!$A$13:$L$990,COLUMN(I120),FALSE),0)</f>
        <v>0</v>
      </c>
      <c r="J120" s="21">
        <f>IFERROR(VLOOKUP($A120,'3.0 Input│AMP'!$A$12:$Q$959,COLUMN(J120),FALSE),0)+IFERROR(VLOOKUP($A120,'3.1 Input│B&amp;T'!$A$13:$L$990,COLUMN(J120),FALSE),0)</f>
        <v>0</v>
      </c>
      <c r="K120" s="21">
        <f>IFERROR(VLOOKUP($A120,'3.0 Input│AMP'!$A$12:$Q$959,COLUMN(K120),FALSE),0)+IFERROR(VLOOKUP($A120,'3.1 Input│B&amp;T'!$A$13:$L$990,COLUMN(K120),FALSE),0)</f>
        <v>0</v>
      </c>
      <c r="L120" s="46">
        <f>IFERROR(VLOOKUP($A120,'3.0 Input│AMP'!$A$12:$Q$959,L$11,FALSE),0)+IFERROR(VLOOKUP($A120,'3.1 Input│B&amp;T'!$A$13:$O$990,COLUMN(L120),FALSE),0)</f>
        <v>0.3</v>
      </c>
      <c r="M120" s="46">
        <f>IFERROR(VLOOKUP($A120,'3.0 Input│AMP'!$A$12:$Q$959,M$11,FALSE),0)+IFERROR(VLOOKUP($A120,'3.1 Input│B&amp;T'!$A$13:$O$990,COLUMN(M120),FALSE),0)</f>
        <v>0.65</v>
      </c>
      <c r="N120" s="46">
        <f>IFERROR(VLOOKUP($A120,'3.0 Input│AMP'!$A$12:$Q$959,N$11,FALSE),0)+IFERROR(VLOOKUP($A120,'3.1 Input│B&amp;T'!$A$13:$O$990,COLUMN(N120),FALSE),0)+IFERROR(VLOOKUP($A120,'3.0 Input│AMP'!$A$12:$Q$959,N$11+1,FALSE),0)</f>
        <v>0.05</v>
      </c>
      <c r="O120" s="46">
        <f>IFERROR(VLOOKUP($A120,'3.0 Input│AMP'!$A$12:$Q$959,O$11,FALSE),0)+IFERROR(VLOOKUP($A120,'3.1 Input│B&amp;T'!$A$13:$O$990,COLUMN(O120),FALSE),0)</f>
        <v>0</v>
      </c>
      <c r="P120" s="12"/>
      <c r="Q120" s="29">
        <f t="shared" si="1"/>
        <v>1</v>
      </c>
      <c r="R120" s="14"/>
    </row>
    <row r="121" spans="1:18" ht="18.75">
      <c r="A121" s="8">
        <f>IF(MAX($A$13:A120)+1&gt;MAX('3.1 Input│B&amp;T'!$A$13:$A$990),"-",MAX($A$13:A120)+1)</f>
        <v>109</v>
      </c>
      <c r="B121" s="8" t="str">
        <f>CONCATENATE(IFERROR(VLOOKUP($A121,'3.0 Input│AMP'!$A$12:$Q$959,2,FALSE),""),IFERROR(VLOOKUP($A121,'3.1 Input│B&amp;T'!$A$13:$L$990,2,FALSE),""))</f>
        <v xml:space="preserve">Oracle eBS Upgrade to 12.2 </v>
      </c>
      <c r="C121" s="20" t="str">
        <f>IFERROR(IFERROR(VLOOKUP($A121,'3.0 Input│AMP'!$A$12:$Q$959,3,FALSE),VLOOKUP($A121,'3.1 Input│B&amp;T'!$A$13:$L$990,3,FALSE)),"-")</f>
        <v>APA</v>
      </c>
      <c r="D121" s="7">
        <v>1</v>
      </c>
      <c r="E121" s="8" t="str">
        <f>IFERROR(IFERROR(VLOOKUP($A121,'3.0 Input│AMP'!$A$12:$Q$959,4,FALSE),VLOOKUP($A121,'3.1 Input│B&amp;T'!$A$13:$L$990,3,FALSE)),"-")</f>
        <v>APA</v>
      </c>
      <c r="F121" s="39">
        <v>2016</v>
      </c>
      <c r="G121" s="21">
        <f>IFERROR(VLOOKUP($A121,'3.0 Input│AMP'!$A$12:$Q$959,COLUMN(G121),FALSE),0)+IFERROR(VLOOKUP($A121,'3.1 Input│B&amp;T'!$A$13:$L$990,COLUMN(G121),FALSE),0)</f>
        <v>267113.01607499964</v>
      </c>
      <c r="H121" s="21">
        <f>IFERROR(VLOOKUP($A121,'3.0 Input│AMP'!$A$12:$Q$959,COLUMN(H121),FALSE),0)+IFERROR(VLOOKUP($A121,'3.1 Input│B&amp;T'!$A$13:$L$990,COLUMN(H121),FALSE),0)</f>
        <v>1276243.5380609997</v>
      </c>
      <c r="I121" s="21">
        <f>IFERROR(VLOOKUP($A121,'3.0 Input│AMP'!$A$12:$Q$959,COLUMN(I121),FALSE),0)+IFERROR(VLOOKUP($A121,'3.1 Input│B&amp;T'!$A$13:$L$990,COLUMN(I121),FALSE),0)</f>
        <v>0</v>
      </c>
      <c r="J121" s="21">
        <f>IFERROR(VLOOKUP($A121,'3.0 Input│AMP'!$A$12:$Q$959,COLUMN(J121),FALSE),0)+IFERROR(VLOOKUP($A121,'3.1 Input│B&amp;T'!$A$13:$L$990,COLUMN(J121),FALSE),0)</f>
        <v>0</v>
      </c>
      <c r="K121" s="21">
        <f>IFERROR(VLOOKUP($A121,'3.0 Input│AMP'!$A$12:$Q$959,COLUMN(K121),FALSE),0)+IFERROR(VLOOKUP($A121,'3.1 Input│B&amp;T'!$A$13:$L$990,COLUMN(K121),FALSE),0)</f>
        <v>0</v>
      </c>
      <c r="L121" s="46">
        <f>IFERROR(VLOOKUP($A121,'3.0 Input│AMP'!$A$12:$Q$959,L$11,FALSE),0)+IFERROR(VLOOKUP($A121,'3.1 Input│B&amp;T'!$A$13:$O$990,COLUMN(L121),FALSE),0)</f>
        <v>0.3</v>
      </c>
      <c r="M121" s="46">
        <f>IFERROR(VLOOKUP($A121,'3.0 Input│AMP'!$A$12:$Q$959,M$11,FALSE),0)+IFERROR(VLOOKUP($A121,'3.1 Input│B&amp;T'!$A$13:$O$990,COLUMN(M121),FALSE),0)</f>
        <v>0.65</v>
      </c>
      <c r="N121" s="46">
        <f>IFERROR(VLOOKUP($A121,'3.0 Input│AMP'!$A$12:$Q$959,N$11,FALSE),0)+IFERROR(VLOOKUP($A121,'3.1 Input│B&amp;T'!$A$13:$O$990,COLUMN(N121),FALSE),0)+IFERROR(VLOOKUP($A121,'3.0 Input│AMP'!$A$12:$Q$959,N$11+1,FALSE),0)</f>
        <v>0.05</v>
      </c>
      <c r="O121" s="46">
        <f>IFERROR(VLOOKUP($A121,'3.0 Input│AMP'!$A$12:$Q$959,O$11,FALSE),0)+IFERROR(VLOOKUP($A121,'3.1 Input│B&amp;T'!$A$13:$O$990,COLUMN(O121),FALSE),0)</f>
        <v>0</v>
      </c>
      <c r="P121" s="12"/>
      <c r="Q121" s="29">
        <f t="shared" si="1"/>
        <v>1</v>
      </c>
      <c r="R121" s="14"/>
    </row>
    <row r="122" spans="1:18" ht="18.75">
      <c r="A122" s="8">
        <f>IF(MAX($A$13:A121)+1&gt;MAX('3.1 Input│B&amp;T'!$A$13:$A$990),"-",MAX($A$13:A121)+1)</f>
        <v>110</v>
      </c>
      <c r="B122" s="8" t="str">
        <f>CONCATENATE(IFERROR(VLOOKUP($A122,'3.0 Input│AMP'!$A$12:$Q$959,2,FALSE),""),IFERROR(VLOOKUP($A122,'3.1 Input│B&amp;T'!$A$13:$L$990,2,FALSE),""))</f>
        <v xml:space="preserve">BizTalk System Upgrade 2020 </v>
      </c>
      <c r="C122" s="20" t="str">
        <f>IFERROR(IFERROR(VLOOKUP($A122,'3.0 Input│AMP'!$A$12:$Q$959,3,FALSE),VLOOKUP($A122,'3.1 Input│B&amp;T'!$A$13:$L$990,3,FALSE)),"-")</f>
        <v>APA</v>
      </c>
      <c r="D122" s="7">
        <v>1</v>
      </c>
      <c r="E122" s="8" t="str">
        <f>IFERROR(IFERROR(VLOOKUP($A122,'3.0 Input│AMP'!$A$12:$Q$959,4,FALSE),VLOOKUP($A122,'3.1 Input│B&amp;T'!$A$13:$L$990,3,FALSE)),"-")</f>
        <v>APA</v>
      </c>
      <c r="F122" s="39">
        <v>2016</v>
      </c>
      <c r="G122" s="21">
        <f>IFERROR(VLOOKUP($A122,'3.0 Input│AMP'!$A$12:$Q$959,COLUMN(G122),FALSE),0)+IFERROR(VLOOKUP($A122,'3.1 Input│B&amp;T'!$A$13:$L$990,COLUMN(G122),FALSE),0)</f>
        <v>0</v>
      </c>
      <c r="H122" s="21">
        <f>IFERROR(VLOOKUP($A122,'3.0 Input│AMP'!$A$12:$Q$959,COLUMN(H122),FALSE),0)+IFERROR(VLOOKUP($A122,'3.1 Input│B&amp;T'!$A$13:$L$990,COLUMN(H122),FALSE),0)</f>
        <v>604848.9048119965</v>
      </c>
      <c r="I122" s="21">
        <f>IFERROR(VLOOKUP($A122,'3.0 Input│AMP'!$A$12:$Q$959,COLUMN(I122),FALSE),0)+IFERROR(VLOOKUP($A122,'3.1 Input│B&amp;T'!$A$13:$L$990,COLUMN(I122),FALSE),0)</f>
        <v>670918.50970800384</v>
      </c>
      <c r="J122" s="21">
        <f>IFERROR(VLOOKUP($A122,'3.0 Input│AMP'!$A$12:$Q$959,COLUMN(J122),FALSE),0)+IFERROR(VLOOKUP($A122,'3.1 Input│B&amp;T'!$A$13:$L$990,COLUMN(J122),FALSE),0)</f>
        <v>0</v>
      </c>
      <c r="K122" s="21">
        <f>IFERROR(VLOOKUP($A122,'3.0 Input│AMP'!$A$12:$Q$959,COLUMN(K122),FALSE),0)+IFERROR(VLOOKUP($A122,'3.1 Input│B&amp;T'!$A$13:$L$990,COLUMN(K122),FALSE),0)</f>
        <v>0</v>
      </c>
      <c r="L122" s="46">
        <f>IFERROR(VLOOKUP($A122,'3.0 Input│AMP'!$A$12:$Q$959,L$11,FALSE),0)+IFERROR(VLOOKUP($A122,'3.1 Input│B&amp;T'!$A$13:$O$990,COLUMN(L122),FALSE),0)</f>
        <v>0.3</v>
      </c>
      <c r="M122" s="46">
        <f>IFERROR(VLOOKUP($A122,'3.0 Input│AMP'!$A$12:$Q$959,M$11,FALSE),0)+IFERROR(VLOOKUP($A122,'3.1 Input│B&amp;T'!$A$13:$O$990,COLUMN(M122),FALSE),0)</f>
        <v>0.65</v>
      </c>
      <c r="N122" s="46">
        <f>IFERROR(VLOOKUP($A122,'3.0 Input│AMP'!$A$12:$Q$959,N$11,FALSE),0)+IFERROR(VLOOKUP($A122,'3.1 Input│B&amp;T'!$A$13:$O$990,COLUMN(N122),FALSE),0)+IFERROR(VLOOKUP($A122,'3.0 Input│AMP'!$A$12:$Q$959,N$11+1,FALSE),0)</f>
        <v>0.05</v>
      </c>
      <c r="O122" s="46">
        <f>IFERROR(VLOOKUP($A122,'3.0 Input│AMP'!$A$12:$Q$959,O$11,FALSE),0)+IFERROR(VLOOKUP($A122,'3.1 Input│B&amp;T'!$A$13:$O$990,COLUMN(O122),FALSE),0)</f>
        <v>0</v>
      </c>
      <c r="P122" s="12"/>
      <c r="Q122" s="29">
        <f t="shared" si="1"/>
        <v>1</v>
      </c>
      <c r="R122" s="14"/>
    </row>
    <row r="123" spans="1:18" ht="18.75">
      <c r="A123" s="8">
        <f>IF(MAX($A$13:A122)+1&gt;MAX('3.1 Input│B&amp;T'!$A$13:$A$990),"-",MAX($A$13:A122)+1)</f>
        <v>111</v>
      </c>
      <c r="B123" s="8" t="str">
        <f>CONCATENATE(IFERROR(VLOOKUP($A123,'3.0 Input│AMP'!$A$12:$Q$959,2,FALSE),""),IFERROR(VLOOKUP($A123,'3.1 Input│B&amp;T'!$A$13:$L$990,2,FALSE),""))</f>
        <v>Applications Renewal</v>
      </c>
      <c r="C123" s="20" t="str">
        <f>IFERROR(IFERROR(VLOOKUP($A123,'3.0 Input│AMP'!$A$12:$Q$959,3,FALSE),VLOOKUP($A123,'3.1 Input│B&amp;T'!$A$13:$L$990,3,FALSE)),"-")</f>
        <v>APA</v>
      </c>
      <c r="D123" s="7">
        <v>1</v>
      </c>
      <c r="E123" s="8" t="str">
        <f>IFERROR(IFERROR(VLOOKUP($A123,'3.0 Input│AMP'!$A$12:$Q$959,4,FALSE),VLOOKUP($A123,'3.1 Input│B&amp;T'!$A$13:$L$990,3,FALSE)),"-")</f>
        <v>APA</v>
      </c>
      <c r="F123" s="39">
        <v>2016</v>
      </c>
      <c r="G123" s="21">
        <f>IFERROR(VLOOKUP($A123,'3.0 Input│AMP'!$A$12:$Q$959,COLUMN(G123),FALSE),0)+IFERROR(VLOOKUP($A123,'3.1 Input│B&amp;T'!$A$13:$L$990,COLUMN(G123),FALSE),0)</f>
        <v>6900000</v>
      </c>
      <c r="H123" s="21">
        <f>IFERROR(VLOOKUP($A123,'3.0 Input│AMP'!$A$12:$Q$959,COLUMN(H123),FALSE),0)+IFERROR(VLOOKUP($A123,'3.1 Input│B&amp;T'!$A$13:$L$990,COLUMN(H123),FALSE),0)</f>
        <v>8620000</v>
      </c>
      <c r="I123" s="21">
        <f>IFERROR(VLOOKUP($A123,'3.0 Input│AMP'!$A$12:$Q$959,COLUMN(I123),FALSE),0)+IFERROR(VLOOKUP($A123,'3.1 Input│B&amp;T'!$A$13:$L$990,COLUMN(I123),FALSE),0)</f>
        <v>6900000</v>
      </c>
      <c r="J123" s="21">
        <f>IFERROR(VLOOKUP($A123,'3.0 Input│AMP'!$A$12:$Q$959,COLUMN(J123),FALSE),0)+IFERROR(VLOOKUP($A123,'3.1 Input│B&amp;T'!$A$13:$L$990,COLUMN(J123),FALSE),0)</f>
        <v>8620000</v>
      </c>
      <c r="K123" s="21">
        <f>IFERROR(VLOOKUP($A123,'3.0 Input│AMP'!$A$12:$Q$959,COLUMN(K123),FALSE),0)+IFERROR(VLOOKUP($A123,'3.1 Input│B&amp;T'!$A$13:$L$990,COLUMN(K123),FALSE),0)</f>
        <v>6900000</v>
      </c>
      <c r="L123" s="46">
        <f>IFERROR(VLOOKUP($A123,'3.0 Input│AMP'!$A$12:$Q$959,L$11,FALSE),0)+IFERROR(VLOOKUP($A123,'3.1 Input│B&amp;T'!$A$13:$O$990,COLUMN(L123),FALSE),0)</f>
        <v>0.3</v>
      </c>
      <c r="M123" s="46">
        <f>IFERROR(VLOOKUP($A123,'3.0 Input│AMP'!$A$12:$Q$959,M$11,FALSE),0)+IFERROR(VLOOKUP($A123,'3.1 Input│B&amp;T'!$A$13:$O$990,COLUMN(M123),FALSE),0)</f>
        <v>0.65</v>
      </c>
      <c r="N123" s="46">
        <f>IFERROR(VLOOKUP($A123,'3.0 Input│AMP'!$A$12:$Q$959,N$11,FALSE),0)+IFERROR(VLOOKUP($A123,'3.1 Input│B&amp;T'!$A$13:$O$990,COLUMN(N123),FALSE),0)+IFERROR(VLOOKUP($A123,'3.0 Input│AMP'!$A$12:$Q$959,N$11+1,FALSE),0)</f>
        <v>0.05</v>
      </c>
      <c r="O123" s="46">
        <f>IFERROR(VLOOKUP($A123,'3.0 Input│AMP'!$A$12:$Q$959,O$11,FALSE),0)+IFERROR(VLOOKUP($A123,'3.1 Input│B&amp;T'!$A$13:$O$990,COLUMN(O123),FALSE),0)</f>
        <v>0</v>
      </c>
      <c r="P123" s="12"/>
      <c r="Q123" s="29">
        <f t="shared" si="1"/>
        <v>1</v>
      </c>
      <c r="R123" s="14"/>
    </row>
    <row r="124" spans="1:18" ht="18.75">
      <c r="A124" s="8">
        <f>IF(MAX($A$13:A123)+1&gt;MAX('3.1 Input│B&amp;T'!$A$13:$A$990),"-",MAX($A$13:A123)+1)</f>
        <v>112</v>
      </c>
      <c r="B124" s="8" t="str">
        <f>CONCATENATE(IFERROR(VLOOKUP($A124,'3.0 Input│AMP'!$A$12:$Q$959,2,FALSE),""),IFERROR(VLOOKUP($A124,'3.1 Input│B&amp;T'!$A$13:$L$990,2,FALSE),""))</f>
        <v>Infrastructure Renewal</v>
      </c>
      <c r="C124" s="20" t="str">
        <f>IFERROR(IFERROR(VLOOKUP($A124,'3.0 Input│AMP'!$A$12:$Q$959,3,FALSE),VLOOKUP($A124,'3.1 Input│B&amp;T'!$A$13:$L$990,3,FALSE)),"-")</f>
        <v>APA</v>
      </c>
      <c r="D124" s="7">
        <v>1</v>
      </c>
      <c r="E124" s="8" t="str">
        <f>IFERROR(IFERROR(VLOOKUP($A124,'3.0 Input│AMP'!$A$12:$Q$959,4,FALSE),VLOOKUP($A124,'3.1 Input│B&amp;T'!$A$13:$L$990,3,FALSE)),"-")</f>
        <v>APA</v>
      </c>
      <c r="F124" s="39">
        <v>2016</v>
      </c>
      <c r="G124" s="21">
        <f>IFERROR(VLOOKUP($A124,'3.0 Input│AMP'!$A$12:$Q$959,COLUMN(G124),FALSE),0)+IFERROR(VLOOKUP($A124,'3.1 Input│B&amp;T'!$A$13:$L$990,COLUMN(G124),FALSE),0)</f>
        <v>2250000</v>
      </c>
      <c r="H124" s="21">
        <f>IFERROR(VLOOKUP($A124,'3.0 Input│AMP'!$A$12:$Q$959,COLUMN(H124),FALSE),0)+IFERROR(VLOOKUP($A124,'3.1 Input│B&amp;T'!$A$13:$L$990,COLUMN(H124),FALSE),0)</f>
        <v>750000</v>
      </c>
      <c r="I124" s="21">
        <f>IFERROR(VLOOKUP($A124,'3.0 Input│AMP'!$A$12:$Q$959,COLUMN(I124),FALSE),0)+IFERROR(VLOOKUP($A124,'3.1 Input│B&amp;T'!$A$13:$L$990,COLUMN(I124),FALSE),0)</f>
        <v>750000</v>
      </c>
      <c r="J124" s="21">
        <f>IFERROR(VLOOKUP($A124,'3.0 Input│AMP'!$A$12:$Q$959,COLUMN(J124),FALSE),0)+IFERROR(VLOOKUP($A124,'3.1 Input│B&amp;T'!$A$13:$L$990,COLUMN(J124),FALSE),0)</f>
        <v>750000</v>
      </c>
      <c r="K124" s="21">
        <f>IFERROR(VLOOKUP($A124,'3.0 Input│AMP'!$A$12:$Q$959,COLUMN(K124),FALSE),0)+IFERROR(VLOOKUP($A124,'3.1 Input│B&amp;T'!$A$13:$L$990,COLUMN(K124),FALSE),0)</f>
        <v>0</v>
      </c>
      <c r="L124" s="46">
        <f>IFERROR(VLOOKUP($A124,'3.0 Input│AMP'!$A$12:$Q$959,L$11,FALSE),0)+IFERROR(VLOOKUP($A124,'3.1 Input│B&amp;T'!$A$13:$O$990,COLUMN(L124),FALSE),0)</f>
        <v>0.3</v>
      </c>
      <c r="M124" s="46">
        <f>IFERROR(VLOOKUP($A124,'3.0 Input│AMP'!$A$12:$Q$959,M$11,FALSE),0)+IFERROR(VLOOKUP($A124,'3.1 Input│B&amp;T'!$A$13:$O$990,COLUMN(M124),FALSE),0)</f>
        <v>0.65</v>
      </c>
      <c r="N124" s="46">
        <f>IFERROR(VLOOKUP($A124,'3.0 Input│AMP'!$A$12:$Q$959,N$11,FALSE),0)+IFERROR(VLOOKUP($A124,'3.1 Input│B&amp;T'!$A$13:$O$990,COLUMN(N124),FALSE),0)+IFERROR(VLOOKUP($A124,'3.0 Input│AMP'!$A$12:$Q$959,N$11+1,FALSE),0)</f>
        <v>0.05</v>
      </c>
      <c r="O124" s="46">
        <f>IFERROR(VLOOKUP($A124,'3.0 Input│AMP'!$A$12:$Q$959,O$11,FALSE),0)+IFERROR(VLOOKUP($A124,'3.1 Input│B&amp;T'!$A$13:$O$990,COLUMN(O124),FALSE),0)</f>
        <v>0</v>
      </c>
      <c r="P124" s="12"/>
      <c r="Q124" s="29">
        <f t="shared" si="1"/>
        <v>1</v>
      </c>
      <c r="R124" s="14"/>
    </row>
    <row r="125" spans="1:18" ht="18.75">
      <c r="A125" s="8">
        <f>IF(MAX($A$13:A124)+1&gt;MAX('3.1 Input│B&amp;T'!$A$13:$A$990),"-",MAX($A$13:A124)+1)</f>
        <v>113</v>
      </c>
      <c r="B125" s="8" t="str">
        <f>CONCATENATE(IFERROR(VLOOKUP($A125,'3.0 Input│AMP'!$A$12:$Q$959,2,FALSE),""),IFERROR(VLOOKUP($A125,'3.1 Input│B&amp;T'!$A$13:$L$990,2,FALSE),""))</f>
        <v>Dandenong Relocation</v>
      </c>
      <c r="C125" s="20" t="str">
        <f>IFERROR(IFERROR(VLOOKUP($A125,'3.0 Input│AMP'!$A$12:$Q$959,3,FALSE),VLOOKUP($A125,'3.1 Input│B&amp;T'!$A$13:$L$990,3,FALSE)),"-")</f>
        <v>APA</v>
      </c>
      <c r="D125" s="7">
        <v>1</v>
      </c>
      <c r="E125" s="8" t="str">
        <f>IFERROR(IFERROR(VLOOKUP($A125,'3.0 Input│AMP'!$A$12:$Q$959,4,FALSE),VLOOKUP($A125,'3.1 Input│B&amp;T'!$A$13:$L$990,3,FALSE)),"-")</f>
        <v>APA</v>
      </c>
      <c r="F125" s="39">
        <v>2016</v>
      </c>
      <c r="G125" s="21">
        <f>IFERROR(VLOOKUP($A125,'3.0 Input│AMP'!$A$12:$Q$959,COLUMN(G125),FALSE),0)+IFERROR(VLOOKUP($A125,'3.1 Input│B&amp;T'!$A$13:$L$990,COLUMN(G125),FALSE),0)</f>
        <v>0</v>
      </c>
      <c r="H125" s="21">
        <f>IFERROR(VLOOKUP($A125,'3.0 Input│AMP'!$A$12:$Q$959,COLUMN(H125),FALSE),0)+IFERROR(VLOOKUP($A125,'3.1 Input│B&amp;T'!$A$13:$L$990,COLUMN(H125),FALSE),0)</f>
        <v>0</v>
      </c>
      <c r="I125" s="21">
        <f>IFERROR(VLOOKUP($A125,'3.0 Input│AMP'!$A$12:$Q$959,COLUMN(I125),FALSE),0)+IFERROR(VLOOKUP($A125,'3.1 Input│B&amp;T'!$A$13:$L$990,COLUMN(I125),FALSE),0)</f>
        <v>0</v>
      </c>
      <c r="J125" s="21">
        <f>IFERROR(VLOOKUP($A125,'3.0 Input│AMP'!$A$12:$Q$959,COLUMN(J125),FALSE),0)+IFERROR(VLOOKUP($A125,'3.1 Input│B&amp;T'!$A$13:$L$990,COLUMN(J125),FALSE),0)</f>
        <v>0</v>
      </c>
      <c r="K125" s="21">
        <f>IFERROR(VLOOKUP($A125,'3.0 Input│AMP'!$A$12:$Q$959,COLUMN(K125),FALSE),0)+IFERROR(VLOOKUP($A125,'3.1 Input│B&amp;T'!$A$13:$L$990,COLUMN(K125),FALSE),0)</f>
        <v>0</v>
      </c>
      <c r="L125" s="46">
        <f>IFERROR(VLOOKUP($A125,'3.0 Input│AMP'!$A$12:$Q$959,L$11,FALSE),0)+IFERROR(VLOOKUP($A125,'3.1 Input│B&amp;T'!$A$13:$O$990,COLUMN(L125),FALSE),0)</f>
        <v>0.5</v>
      </c>
      <c r="M125" s="46">
        <f>IFERROR(VLOOKUP($A125,'3.0 Input│AMP'!$A$12:$Q$959,M$11,FALSE),0)+IFERROR(VLOOKUP($A125,'3.1 Input│B&amp;T'!$A$13:$O$990,COLUMN(M125),FALSE),0)</f>
        <v>0</v>
      </c>
      <c r="N125" s="46">
        <f>IFERROR(VLOOKUP($A125,'3.0 Input│AMP'!$A$12:$Q$959,N$11,FALSE),0)+IFERROR(VLOOKUP($A125,'3.1 Input│B&amp;T'!$A$13:$O$990,COLUMN(N125),FALSE),0)+IFERROR(VLOOKUP($A125,'3.0 Input│AMP'!$A$12:$Q$959,N$11+1,FALSE),0)</f>
        <v>0.5</v>
      </c>
      <c r="O125" s="46">
        <f>IFERROR(VLOOKUP($A125,'3.0 Input│AMP'!$A$12:$Q$959,O$11,FALSE),0)+IFERROR(VLOOKUP($A125,'3.1 Input│B&amp;T'!$A$13:$O$990,COLUMN(O125),FALSE),0)</f>
        <v>0</v>
      </c>
      <c r="P125" s="12"/>
      <c r="Q125" s="29">
        <f t="shared" si="1"/>
        <v>1</v>
      </c>
      <c r="R125" s="14"/>
    </row>
    <row r="126" spans="1:18" ht="18.75">
      <c r="A126" s="8" t="str">
        <f>IF(MAX($A$13:A125)+1&gt;MAX('3.1 Input│B&amp;T'!$A$13:$A$990),"-",MAX($A$13:A125)+1)</f>
        <v>-</v>
      </c>
      <c r="B126" s="8" t="str">
        <f>CONCATENATE(IFERROR(VLOOKUP($A126,'3.0 Input│AMP'!$A$12:$Q$959,2,FALSE),""),IFERROR(VLOOKUP($A126,'3.1 Input│B&amp;T'!$A$13:$L$990,2,FALSE),""))</f>
        <v/>
      </c>
      <c r="C126" s="20" t="str">
        <f>IFERROR(IFERROR(VLOOKUP($A126,'3.0 Input│AMP'!$A$12:$Q$959,3,FALSE),VLOOKUP($A126,'3.1 Input│B&amp;T'!$A$13:$L$990,3,FALSE)),"-")</f>
        <v>-</v>
      </c>
      <c r="D126" s="7">
        <v>1</v>
      </c>
      <c r="E126" s="8" t="str">
        <f>IFERROR(IFERROR(VLOOKUP($A126,'3.0 Input│AMP'!$A$12:$Q$959,4,FALSE),VLOOKUP($A126,'3.1 Input│B&amp;T'!$A$13:$L$990,3,FALSE)),"-")</f>
        <v>-</v>
      </c>
      <c r="F126" s="39">
        <v>2016</v>
      </c>
      <c r="G126" s="21">
        <f>IFERROR(VLOOKUP($A126,'3.0 Input│AMP'!$A$12:$Q$959,COLUMN(G126),FALSE),0)+IFERROR(VLOOKUP($A126,'3.1 Input│B&amp;T'!$A$13:$L$990,COLUMN(G126),FALSE),0)</f>
        <v>0</v>
      </c>
      <c r="H126" s="21">
        <f>IFERROR(VLOOKUP($A126,'3.0 Input│AMP'!$A$12:$Q$959,COLUMN(H126),FALSE),0)+IFERROR(VLOOKUP($A126,'3.1 Input│B&amp;T'!$A$13:$L$990,COLUMN(H126),FALSE),0)</f>
        <v>0</v>
      </c>
      <c r="I126" s="21">
        <f>IFERROR(VLOOKUP($A126,'3.0 Input│AMP'!$A$12:$Q$959,COLUMN(I126),FALSE),0)+IFERROR(VLOOKUP($A126,'3.1 Input│B&amp;T'!$A$13:$L$990,COLUMN(I126),FALSE),0)</f>
        <v>0</v>
      </c>
      <c r="J126" s="21">
        <f>IFERROR(VLOOKUP($A126,'3.0 Input│AMP'!$A$12:$Q$959,COLUMN(J126),FALSE),0)+IFERROR(VLOOKUP($A126,'3.1 Input│B&amp;T'!$A$13:$L$990,COLUMN(J126),FALSE),0)</f>
        <v>0</v>
      </c>
      <c r="K126" s="21">
        <f>IFERROR(VLOOKUP($A126,'3.0 Input│AMP'!$A$12:$Q$959,COLUMN(K126),FALSE),0)+IFERROR(VLOOKUP($A126,'3.1 Input│B&amp;T'!$A$13:$L$990,COLUMN(K126),FALSE),0)</f>
        <v>0</v>
      </c>
      <c r="L126" s="46">
        <f>IFERROR(VLOOKUP($A126,'3.0 Input│AMP'!$A$12:$Q$959,L$11,FALSE),0)+IFERROR(VLOOKUP($A126,'3.1 Input│B&amp;T'!$A$13:$O$990,COLUMN(L126),FALSE),0)</f>
        <v>0</v>
      </c>
      <c r="M126" s="46">
        <f>IFERROR(VLOOKUP($A126,'3.0 Input│AMP'!$A$12:$Q$959,M$11,FALSE),0)+IFERROR(VLOOKUP($A126,'3.1 Input│B&amp;T'!$A$13:$O$990,COLUMN(M126),FALSE),0)</f>
        <v>0</v>
      </c>
      <c r="N126" s="46">
        <f>IFERROR(VLOOKUP($A126,'3.0 Input│AMP'!$A$12:$Q$959,N$11,FALSE),0)+IFERROR(VLOOKUP($A126,'3.1 Input│B&amp;T'!$A$13:$O$990,COLUMN(N126),FALSE),0)+IFERROR(VLOOKUP($A126,'3.0 Input│AMP'!$A$12:$Q$959,N$11+1,FALSE),0)</f>
        <v>0</v>
      </c>
      <c r="O126" s="46">
        <f>IFERROR(VLOOKUP($A126,'3.0 Input│AMP'!$A$12:$Q$959,O$11,FALSE),0)+IFERROR(VLOOKUP($A126,'3.1 Input│B&amp;T'!$A$13:$O$990,COLUMN(O126),FALSE),0)</f>
        <v>0</v>
      </c>
      <c r="P126" s="12"/>
      <c r="Q126" s="29">
        <f t="shared" si="1"/>
        <v>0</v>
      </c>
      <c r="R126" s="14"/>
    </row>
    <row r="127" spans="1:18" ht="18.75">
      <c r="A127" s="8" t="str">
        <f>IF(MAX($A$13:A126)+1&gt;MAX('3.1 Input│B&amp;T'!$A$13:$A$990),"-",MAX($A$13:A126)+1)</f>
        <v>-</v>
      </c>
      <c r="B127" s="8" t="str">
        <f>CONCATENATE(IFERROR(VLOOKUP($A127,'3.0 Input│AMP'!$A$12:$Q$959,2,FALSE),""),IFERROR(VLOOKUP($A127,'3.1 Input│B&amp;T'!$A$13:$L$990,2,FALSE),""))</f>
        <v/>
      </c>
      <c r="C127" s="20" t="str">
        <f>IFERROR(IFERROR(VLOOKUP($A127,'3.0 Input│AMP'!$A$12:$Q$959,3,FALSE),VLOOKUP($A127,'3.1 Input│B&amp;T'!$A$13:$L$990,3,FALSE)),"-")</f>
        <v>-</v>
      </c>
      <c r="D127" s="7">
        <v>1</v>
      </c>
      <c r="E127" s="8" t="str">
        <f>IFERROR(IFERROR(VLOOKUP($A127,'3.0 Input│AMP'!$A$12:$Q$959,4,FALSE),VLOOKUP($A127,'3.1 Input│B&amp;T'!$A$13:$L$990,3,FALSE)),"-")</f>
        <v>-</v>
      </c>
      <c r="F127" s="39">
        <v>2016</v>
      </c>
      <c r="G127" s="21">
        <f>IFERROR(VLOOKUP($A127,'3.0 Input│AMP'!$A$12:$Q$959,COLUMN(G127),FALSE),0)+IFERROR(VLOOKUP($A127,'3.1 Input│B&amp;T'!$A$13:$L$990,COLUMN(G127),FALSE),0)</f>
        <v>0</v>
      </c>
      <c r="H127" s="21">
        <f>IFERROR(VLOOKUP($A127,'3.0 Input│AMP'!$A$12:$Q$959,COLUMN(H127),FALSE),0)+IFERROR(VLOOKUP($A127,'3.1 Input│B&amp;T'!$A$13:$L$990,COLUMN(H127),FALSE),0)</f>
        <v>0</v>
      </c>
      <c r="I127" s="21">
        <f>IFERROR(VLOOKUP($A127,'3.0 Input│AMP'!$A$12:$Q$959,COLUMN(I127),FALSE),0)+IFERROR(VLOOKUP($A127,'3.1 Input│B&amp;T'!$A$13:$L$990,COLUMN(I127),FALSE),0)</f>
        <v>0</v>
      </c>
      <c r="J127" s="21">
        <f>IFERROR(VLOOKUP($A127,'3.0 Input│AMP'!$A$12:$Q$959,COLUMN(J127),FALSE),0)+IFERROR(VLOOKUP($A127,'3.1 Input│B&amp;T'!$A$13:$L$990,COLUMN(J127),FALSE),0)</f>
        <v>0</v>
      </c>
      <c r="K127" s="21">
        <f>IFERROR(VLOOKUP($A127,'3.0 Input│AMP'!$A$12:$Q$959,COLUMN(K127),FALSE),0)+IFERROR(VLOOKUP($A127,'3.1 Input│B&amp;T'!$A$13:$L$990,COLUMN(K127),FALSE),0)</f>
        <v>0</v>
      </c>
      <c r="L127" s="46">
        <f>IFERROR(VLOOKUP($A127,'3.0 Input│AMP'!$A$12:$Q$959,L$11,FALSE),0)+IFERROR(VLOOKUP($A127,'3.1 Input│B&amp;T'!$A$13:$O$990,COLUMN(L127),FALSE),0)</f>
        <v>0</v>
      </c>
      <c r="M127" s="46">
        <f>IFERROR(VLOOKUP($A127,'3.0 Input│AMP'!$A$12:$Q$959,M$11,FALSE),0)+IFERROR(VLOOKUP($A127,'3.1 Input│B&amp;T'!$A$13:$O$990,COLUMN(M127),FALSE),0)</f>
        <v>0</v>
      </c>
      <c r="N127" s="46">
        <f>IFERROR(VLOOKUP($A127,'3.0 Input│AMP'!$A$12:$Q$959,N$11,FALSE),0)+IFERROR(VLOOKUP($A127,'3.1 Input│B&amp;T'!$A$13:$O$990,COLUMN(N127),FALSE),0)+IFERROR(VLOOKUP($A127,'3.0 Input│AMP'!$A$12:$Q$959,N$11+1,FALSE),0)</f>
        <v>0</v>
      </c>
      <c r="O127" s="46">
        <f>IFERROR(VLOOKUP($A127,'3.0 Input│AMP'!$A$12:$Q$959,O$11,FALSE),0)+IFERROR(VLOOKUP($A127,'3.1 Input│B&amp;T'!$A$13:$O$990,COLUMN(O127),FALSE),0)</f>
        <v>0</v>
      </c>
      <c r="P127" s="12"/>
      <c r="Q127" s="29">
        <f t="shared" si="1"/>
        <v>0</v>
      </c>
      <c r="R127" s="14"/>
    </row>
    <row r="128" spans="1:18" ht="18.75">
      <c r="A128" s="8" t="str">
        <f>IF(MAX($A$13:A127)+1&gt;MAX('3.1 Input│B&amp;T'!$A$13:$A$990),"-",MAX($A$13:A127)+1)</f>
        <v>-</v>
      </c>
      <c r="B128" s="8" t="str">
        <f>CONCATENATE(IFERROR(VLOOKUP($A128,'3.0 Input│AMP'!$A$12:$Q$959,2,FALSE),""),IFERROR(VLOOKUP($A128,'3.1 Input│B&amp;T'!$A$13:$L$990,2,FALSE),""))</f>
        <v/>
      </c>
      <c r="C128" s="20" t="str">
        <f>IFERROR(IFERROR(VLOOKUP($A128,'3.0 Input│AMP'!$A$12:$Q$959,3,FALSE),VLOOKUP($A128,'3.1 Input│B&amp;T'!$A$13:$L$990,3,FALSE)),"-")</f>
        <v>-</v>
      </c>
      <c r="D128" s="7">
        <v>1</v>
      </c>
      <c r="E128" s="8" t="str">
        <f>IFERROR(IFERROR(VLOOKUP($A128,'3.0 Input│AMP'!$A$12:$Q$959,4,FALSE),VLOOKUP($A128,'3.1 Input│B&amp;T'!$A$13:$L$990,3,FALSE)),"-")</f>
        <v>-</v>
      </c>
      <c r="F128" s="39">
        <v>2016</v>
      </c>
      <c r="G128" s="21">
        <f>IFERROR(VLOOKUP($A128,'3.0 Input│AMP'!$A$12:$Q$959,COLUMN(G128),FALSE),0)+IFERROR(VLOOKUP($A128,'3.1 Input│B&amp;T'!$A$13:$L$990,COLUMN(G128),FALSE),0)</f>
        <v>0</v>
      </c>
      <c r="H128" s="21">
        <f>IFERROR(VLOOKUP($A128,'3.0 Input│AMP'!$A$12:$Q$959,COLUMN(H128),FALSE),0)+IFERROR(VLOOKUP($A128,'3.1 Input│B&amp;T'!$A$13:$L$990,COLUMN(H128),FALSE),0)</f>
        <v>0</v>
      </c>
      <c r="I128" s="21">
        <f>IFERROR(VLOOKUP($A128,'3.0 Input│AMP'!$A$12:$Q$959,COLUMN(I128),FALSE),0)+IFERROR(VLOOKUP($A128,'3.1 Input│B&amp;T'!$A$13:$L$990,COLUMN(I128),FALSE),0)</f>
        <v>0</v>
      </c>
      <c r="J128" s="21">
        <f>IFERROR(VLOOKUP($A128,'3.0 Input│AMP'!$A$12:$Q$959,COLUMN(J128),FALSE),0)+IFERROR(VLOOKUP($A128,'3.1 Input│B&amp;T'!$A$13:$L$990,COLUMN(J128),FALSE),0)</f>
        <v>0</v>
      </c>
      <c r="K128" s="21">
        <f>IFERROR(VLOOKUP($A128,'3.0 Input│AMP'!$A$12:$Q$959,COLUMN(K128),FALSE),0)+IFERROR(VLOOKUP($A128,'3.1 Input│B&amp;T'!$A$13:$L$990,COLUMN(K128),FALSE),0)</f>
        <v>0</v>
      </c>
      <c r="L128" s="46">
        <f>IFERROR(VLOOKUP($A128,'3.0 Input│AMP'!$A$12:$Q$959,L$11,FALSE),0)+IFERROR(VLOOKUP($A128,'3.1 Input│B&amp;T'!$A$13:$O$990,COLUMN(L128),FALSE),0)</f>
        <v>0</v>
      </c>
      <c r="M128" s="46">
        <f>IFERROR(VLOOKUP($A128,'3.0 Input│AMP'!$A$12:$Q$959,M$11,FALSE),0)+IFERROR(VLOOKUP($A128,'3.1 Input│B&amp;T'!$A$13:$O$990,COLUMN(M128),FALSE),0)</f>
        <v>0</v>
      </c>
      <c r="N128" s="46">
        <f>IFERROR(VLOOKUP($A128,'3.0 Input│AMP'!$A$12:$Q$959,N$11,FALSE),0)+IFERROR(VLOOKUP($A128,'3.1 Input│B&amp;T'!$A$13:$O$990,COLUMN(N128),FALSE),0)+IFERROR(VLOOKUP($A128,'3.0 Input│AMP'!$A$12:$Q$959,N$11+1,FALSE),0)</f>
        <v>0</v>
      </c>
      <c r="O128" s="46">
        <f>IFERROR(VLOOKUP($A128,'3.0 Input│AMP'!$A$12:$Q$959,O$11,FALSE),0)+IFERROR(VLOOKUP($A128,'3.1 Input│B&amp;T'!$A$13:$O$990,COLUMN(O128),FALSE),0)</f>
        <v>0</v>
      </c>
      <c r="P128" s="12"/>
      <c r="Q128" s="29">
        <f t="shared" si="1"/>
        <v>0</v>
      </c>
      <c r="R128" s="14"/>
    </row>
    <row r="129" spans="1:18" ht="18.75">
      <c r="A129" s="8" t="str">
        <f>IF(MAX($A$13:A128)+1&gt;MAX('3.1 Input│B&amp;T'!$A$13:$A$990),"-",MAX($A$13:A128)+1)</f>
        <v>-</v>
      </c>
      <c r="B129" s="8" t="str">
        <f>CONCATENATE(IFERROR(VLOOKUP($A129,'3.0 Input│AMP'!$A$12:$Q$959,2,FALSE),""),IFERROR(VLOOKUP($A129,'3.1 Input│B&amp;T'!$A$13:$L$990,2,FALSE),""))</f>
        <v/>
      </c>
      <c r="C129" s="20" t="str">
        <f>IFERROR(IFERROR(VLOOKUP($A129,'3.0 Input│AMP'!$A$12:$Q$959,3,FALSE),VLOOKUP($A129,'3.1 Input│B&amp;T'!$A$13:$L$990,3,FALSE)),"-")</f>
        <v>-</v>
      </c>
      <c r="D129" s="7">
        <v>1</v>
      </c>
      <c r="E129" s="8" t="str">
        <f>IFERROR(IFERROR(VLOOKUP($A129,'3.0 Input│AMP'!$A$12:$Q$959,4,FALSE),VLOOKUP($A129,'3.1 Input│B&amp;T'!$A$13:$L$990,3,FALSE)),"-")</f>
        <v>-</v>
      </c>
      <c r="F129" s="39">
        <v>2016</v>
      </c>
      <c r="G129" s="21">
        <f>IFERROR(VLOOKUP($A129,'3.0 Input│AMP'!$A$12:$Q$959,COLUMN(G129),FALSE),0)+IFERROR(VLOOKUP($A129,'3.1 Input│B&amp;T'!$A$13:$L$990,COLUMN(G129),FALSE),0)</f>
        <v>0</v>
      </c>
      <c r="H129" s="21">
        <f>IFERROR(VLOOKUP($A129,'3.0 Input│AMP'!$A$12:$Q$959,COLUMN(H129),FALSE),0)+IFERROR(VLOOKUP($A129,'3.1 Input│B&amp;T'!$A$13:$L$990,COLUMN(H129),FALSE),0)</f>
        <v>0</v>
      </c>
      <c r="I129" s="21">
        <f>IFERROR(VLOOKUP($A129,'3.0 Input│AMP'!$A$12:$Q$959,COLUMN(I129),FALSE),0)+IFERROR(VLOOKUP($A129,'3.1 Input│B&amp;T'!$A$13:$L$990,COLUMN(I129),FALSE),0)</f>
        <v>0</v>
      </c>
      <c r="J129" s="21">
        <f>IFERROR(VLOOKUP($A129,'3.0 Input│AMP'!$A$12:$Q$959,COLUMN(J129),FALSE),0)+IFERROR(VLOOKUP($A129,'3.1 Input│B&amp;T'!$A$13:$L$990,COLUMN(J129),FALSE),0)</f>
        <v>0</v>
      </c>
      <c r="K129" s="21">
        <f>IFERROR(VLOOKUP($A129,'3.0 Input│AMP'!$A$12:$Q$959,COLUMN(K129),FALSE),0)+IFERROR(VLOOKUP($A129,'3.1 Input│B&amp;T'!$A$13:$L$990,COLUMN(K129),FALSE),0)</f>
        <v>0</v>
      </c>
      <c r="L129" s="46">
        <f>IFERROR(VLOOKUP($A129,'3.0 Input│AMP'!$A$12:$Q$959,L$11,FALSE),0)+IFERROR(VLOOKUP($A129,'3.1 Input│B&amp;T'!$A$13:$O$990,COLUMN(L129),FALSE),0)</f>
        <v>0</v>
      </c>
      <c r="M129" s="46">
        <f>IFERROR(VLOOKUP($A129,'3.0 Input│AMP'!$A$12:$Q$959,M$11,FALSE),0)+IFERROR(VLOOKUP($A129,'3.1 Input│B&amp;T'!$A$13:$O$990,COLUMN(M129),FALSE),0)</f>
        <v>0</v>
      </c>
      <c r="N129" s="46">
        <f>IFERROR(VLOOKUP($A129,'3.0 Input│AMP'!$A$12:$Q$959,N$11,FALSE),0)+IFERROR(VLOOKUP($A129,'3.1 Input│B&amp;T'!$A$13:$O$990,COLUMN(N129),FALSE),0)+IFERROR(VLOOKUP($A129,'3.0 Input│AMP'!$A$12:$Q$959,N$11+1,FALSE),0)</f>
        <v>0</v>
      </c>
      <c r="O129" s="46">
        <f>IFERROR(VLOOKUP($A129,'3.0 Input│AMP'!$A$12:$Q$959,O$11,FALSE),0)+IFERROR(VLOOKUP($A129,'3.1 Input│B&amp;T'!$A$13:$O$990,COLUMN(O129),FALSE),0)</f>
        <v>0</v>
      </c>
      <c r="P129" s="12"/>
      <c r="Q129" s="29">
        <f t="shared" si="1"/>
        <v>0</v>
      </c>
      <c r="R129" s="14"/>
    </row>
    <row r="130" spans="1:18" ht="18.75">
      <c r="A130" s="8" t="str">
        <f>IF(MAX($A$13:A129)+1&gt;MAX('3.1 Input│B&amp;T'!$A$13:$A$990),"-",MAX($A$13:A129)+1)</f>
        <v>-</v>
      </c>
      <c r="B130" s="8" t="str">
        <f>CONCATENATE(IFERROR(VLOOKUP($A130,'3.0 Input│AMP'!$A$12:$Q$959,2,FALSE),""),IFERROR(VLOOKUP($A130,'3.1 Input│B&amp;T'!$A$13:$L$990,2,FALSE),""))</f>
        <v/>
      </c>
      <c r="C130" s="20" t="str">
        <f>IFERROR(IFERROR(VLOOKUP($A130,'3.0 Input│AMP'!$A$12:$Q$959,3,FALSE),VLOOKUP($A130,'3.1 Input│B&amp;T'!$A$13:$L$990,3,FALSE)),"-")</f>
        <v>-</v>
      </c>
      <c r="D130" s="7">
        <v>1</v>
      </c>
      <c r="E130" s="8" t="str">
        <f>IFERROR(IFERROR(VLOOKUP($A130,'3.0 Input│AMP'!$A$12:$Q$959,4,FALSE),VLOOKUP($A130,'3.1 Input│B&amp;T'!$A$13:$L$990,3,FALSE)),"-")</f>
        <v>-</v>
      </c>
      <c r="F130" s="39">
        <v>2016</v>
      </c>
      <c r="G130" s="21">
        <f>IFERROR(VLOOKUP($A130,'3.0 Input│AMP'!$A$12:$Q$959,COLUMN(G130),FALSE),0)+IFERROR(VLOOKUP($A130,'3.1 Input│B&amp;T'!$A$13:$L$990,COLUMN(G130),FALSE),0)</f>
        <v>0</v>
      </c>
      <c r="H130" s="21">
        <f>IFERROR(VLOOKUP($A130,'3.0 Input│AMP'!$A$12:$Q$959,COLUMN(H130),FALSE),0)+IFERROR(VLOOKUP($A130,'3.1 Input│B&amp;T'!$A$13:$L$990,COLUMN(H130),FALSE),0)</f>
        <v>0</v>
      </c>
      <c r="I130" s="21">
        <f>IFERROR(VLOOKUP($A130,'3.0 Input│AMP'!$A$12:$Q$959,COLUMN(I130),FALSE),0)+IFERROR(VLOOKUP($A130,'3.1 Input│B&amp;T'!$A$13:$L$990,COLUMN(I130),FALSE),0)</f>
        <v>0</v>
      </c>
      <c r="J130" s="21">
        <f>IFERROR(VLOOKUP($A130,'3.0 Input│AMP'!$A$12:$Q$959,COLUMN(J130),FALSE),0)+IFERROR(VLOOKUP($A130,'3.1 Input│B&amp;T'!$A$13:$L$990,COLUMN(J130),FALSE),0)</f>
        <v>0</v>
      </c>
      <c r="K130" s="21">
        <f>IFERROR(VLOOKUP($A130,'3.0 Input│AMP'!$A$12:$Q$959,COLUMN(K130),FALSE),0)+IFERROR(VLOOKUP($A130,'3.1 Input│B&amp;T'!$A$13:$L$990,COLUMN(K130),FALSE),0)</f>
        <v>0</v>
      </c>
      <c r="L130" s="46">
        <f>IFERROR(VLOOKUP($A130,'3.0 Input│AMP'!$A$12:$Q$959,L$11,FALSE),0)+IFERROR(VLOOKUP($A130,'3.1 Input│B&amp;T'!$A$13:$O$990,COLUMN(L130),FALSE),0)</f>
        <v>0</v>
      </c>
      <c r="M130" s="46">
        <f>IFERROR(VLOOKUP($A130,'3.0 Input│AMP'!$A$12:$Q$959,M$11,FALSE),0)+IFERROR(VLOOKUP($A130,'3.1 Input│B&amp;T'!$A$13:$O$990,COLUMN(M130),FALSE),0)</f>
        <v>0</v>
      </c>
      <c r="N130" s="46">
        <f>IFERROR(VLOOKUP($A130,'3.0 Input│AMP'!$A$12:$Q$959,N$11,FALSE),0)+IFERROR(VLOOKUP($A130,'3.1 Input│B&amp;T'!$A$13:$O$990,COLUMN(N130),FALSE),0)+IFERROR(VLOOKUP($A130,'3.0 Input│AMP'!$A$12:$Q$959,N$11+1,FALSE),0)</f>
        <v>0</v>
      </c>
      <c r="O130" s="46">
        <f>IFERROR(VLOOKUP($A130,'3.0 Input│AMP'!$A$12:$Q$959,O$11,FALSE),0)+IFERROR(VLOOKUP($A130,'3.1 Input│B&amp;T'!$A$13:$O$990,COLUMN(O130),FALSE),0)</f>
        <v>0</v>
      </c>
      <c r="P130" s="12"/>
      <c r="Q130" s="29">
        <f t="shared" si="1"/>
        <v>0</v>
      </c>
      <c r="R130" s="14"/>
    </row>
    <row r="131" spans="1:18" ht="18.75">
      <c r="A131" s="8" t="str">
        <f>IF(MAX($A$13:A130)+1&gt;MAX('3.1 Input│B&amp;T'!$A$13:$A$990),"-",MAX($A$13:A130)+1)</f>
        <v>-</v>
      </c>
      <c r="B131" s="8" t="str">
        <f>CONCATENATE(IFERROR(VLOOKUP($A131,'3.0 Input│AMP'!$A$12:$Q$959,2,FALSE),""),IFERROR(VLOOKUP($A131,'3.1 Input│B&amp;T'!$A$13:$L$990,2,FALSE),""))</f>
        <v/>
      </c>
      <c r="C131" s="20" t="str">
        <f>IFERROR(IFERROR(VLOOKUP($A131,'3.0 Input│AMP'!$A$12:$Q$959,3,FALSE),VLOOKUP($A131,'3.1 Input│B&amp;T'!$A$13:$L$990,3,FALSE)),"-")</f>
        <v>-</v>
      </c>
      <c r="D131" s="7">
        <v>1</v>
      </c>
      <c r="E131" s="8" t="str">
        <f>IFERROR(IFERROR(VLOOKUP($A131,'3.0 Input│AMP'!$A$12:$Q$959,4,FALSE),VLOOKUP($A131,'3.1 Input│B&amp;T'!$A$13:$L$990,3,FALSE)),"-")</f>
        <v>-</v>
      </c>
      <c r="F131" s="39">
        <v>2016</v>
      </c>
      <c r="G131" s="21">
        <f>IFERROR(VLOOKUP($A131,'3.0 Input│AMP'!$A$12:$Q$959,COLUMN(G131),FALSE),0)+IFERROR(VLOOKUP($A131,'3.1 Input│B&amp;T'!$A$13:$L$990,COLUMN(G131),FALSE),0)</f>
        <v>0</v>
      </c>
      <c r="H131" s="21">
        <f>IFERROR(VLOOKUP($A131,'3.0 Input│AMP'!$A$12:$Q$959,COLUMN(H131),FALSE),0)+IFERROR(VLOOKUP($A131,'3.1 Input│B&amp;T'!$A$13:$L$990,COLUMN(H131),FALSE),0)</f>
        <v>0</v>
      </c>
      <c r="I131" s="21">
        <f>IFERROR(VLOOKUP($A131,'3.0 Input│AMP'!$A$12:$Q$959,COLUMN(I131),FALSE),0)+IFERROR(VLOOKUP($A131,'3.1 Input│B&amp;T'!$A$13:$L$990,COLUMN(I131),FALSE),0)</f>
        <v>0</v>
      </c>
      <c r="J131" s="21">
        <f>IFERROR(VLOOKUP($A131,'3.0 Input│AMP'!$A$12:$Q$959,COLUMN(J131),FALSE),0)+IFERROR(VLOOKUP($A131,'3.1 Input│B&amp;T'!$A$13:$L$990,COLUMN(J131),FALSE),0)</f>
        <v>0</v>
      </c>
      <c r="K131" s="21">
        <f>IFERROR(VLOOKUP($A131,'3.0 Input│AMP'!$A$12:$Q$959,COLUMN(K131),FALSE),0)+IFERROR(VLOOKUP($A131,'3.1 Input│B&amp;T'!$A$13:$L$990,COLUMN(K131),FALSE),0)</f>
        <v>0</v>
      </c>
      <c r="L131" s="46">
        <f>IFERROR(VLOOKUP($A131,'3.0 Input│AMP'!$A$12:$Q$959,L$11,FALSE),0)+IFERROR(VLOOKUP($A131,'3.1 Input│B&amp;T'!$A$13:$O$990,COLUMN(L131),FALSE),0)</f>
        <v>0</v>
      </c>
      <c r="M131" s="46">
        <f>IFERROR(VLOOKUP($A131,'3.0 Input│AMP'!$A$12:$Q$959,M$11,FALSE),0)+IFERROR(VLOOKUP($A131,'3.1 Input│B&amp;T'!$A$13:$O$990,COLUMN(M131),FALSE),0)</f>
        <v>0</v>
      </c>
      <c r="N131" s="46">
        <f>IFERROR(VLOOKUP($A131,'3.0 Input│AMP'!$A$12:$Q$959,N$11,FALSE),0)+IFERROR(VLOOKUP($A131,'3.1 Input│B&amp;T'!$A$13:$O$990,COLUMN(N131),FALSE),0)+IFERROR(VLOOKUP($A131,'3.0 Input│AMP'!$A$12:$Q$959,N$11+1,FALSE),0)</f>
        <v>0</v>
      </c>
      <c r="O131" s="46">
        <f>IFERROR(VLOOKUP($A131,'3.0 Input│AMP'!$A$12:$Q$959,O$11,FALSE),0)+IFERROR(VLOOKUP($A131,'3.1 Input│B&amp;T'!$A$13:$O$990,COLUMN(O131),FALSE),0)</f>
        <v>0</v>
      </c>
      <c r="P131" s="12"/>
      <c r="Q131" s="29">
        <f t="shared" si="1"/>
        <v>0</v>
      </c>
      <c r="R131" s="14"/>
    </row>
    <row r="132" spans="1:18" ht="18.75">
      <c r="A132" s="8" t="str">
        <f>IF(MAX($A$13:A131)+1&gt;MAX('3.1 Input│B&amp;T'!$A$13:$A$990),"-",MAX($A$13:A131)+1)</f>
        <v>-</v>
      </c>
      <c r="B132" s="8" t="str">
        <f>CONCATENATE(IFERROR(VLOOKUP($A132,'3.0 Input│AMP'!$A$12:$Q$959,2,FALSE),""),IFERROR(VLOOKUP($A132,'3.1 Input│B&amp;T'!$A$13:$L$990,2,FALSE),""))</f>
        <v/>
      </c>
      <c r="C132" s="20" t="str">
        <f>IFERROR(IFERROR(VLOOKUP($A132,'3.0 Input│AMP'!$A$12:$Q$959,3,FALSE),VLOOKUP($A132,'3.1 Input│B&amp;T'!$A$13:$L$990,3,FALSE)),"-")</f>
        <v>-</v>
      </c>
      <c r="D132" s="7"/>
      <c r="E132" s="8" t="str">
        <f>IFERROR(IFERROR(VLOOKUP($A132,'3.0 Input│AMP'!$A$12:$Q$959,4,FALSE),VLOOKUP($A132,'3.1 Input│B&amp;T'!$A$13:$L$990,3,FALSE)),"-")</f>
        <v>-</v>
      </c>
      <c r="F132" s="39"/>
      <c r="G132" s="21">
        <f>IFERROR(VLOOKUP($A132,'3.0 Input│AMP'!$A$12:$Q$959,COLUMN(G132),FALSE),0)+IFERROR(VLOOKUP($A132,'3.1 Input│B&amp;T'!$A$13:$L$990,COLUMN(G132),FALSE),0)</f>
        <v>0</v>
      </c>
      <c r="H132" s="21">
        <f>IFERROR(VLOOKUP($A132,'3.0 Input│AMP'!$A$12:$Q$959,COLUMN(H132),FALSE),0)+IFERROR(VLOOKUP($A132,'3.1 Input│B&amp;T'!$A$13:$L$990,COLUMN(H132),FALSE),0)</f>
        <v>0</v>
      </c>
      <c r="I132" s="21">
        <f>IFERROR(VLOOKUP($A132,'3.0 Input│AMP'!$A$12:$Q$959,COLUMN(I132),FALSE),0)+IFERROR(VLOOKUP($A132,'3.1 Input│B&amp;T'!$A$13:$L$990,COLUMN(I132),FALSE),0)</f>
        <v>0</v>
      </c>
      <c r="J132" s="21">
        <f>IFERROR(VLOOKUP($A132,'3.0 Input│AMP'!$A$12:$Q$959,COLUMN(J132),FALSE),0)+IFERROR(VLOOKUP($A132,'3.1 Input│B&amp;T'!$A$13:$L$990,COLUMN(J132),FALSE),0)</f>
        <v>0</v>
      </c>
      <c r="K132" s="21">
        <f>IFERROR(VLOOKUP($A132,'3.0 Input│AMP'!$A$12:$Q$959,COLUMN(K132),FALSE),0)+IFERROR(VLOOKUP($A132,'3.1 Input│B&amp;T'!$A$13:$L$990,COLUMN(K132),FALSE),0)</f>
        <v>0</v>
      </c>
      <c r="L132" s="46">
        <f>IFERROR(VLOOKUP($A132,'3.0 Input│AMP'!$A$12:$Q$959,L$11,FALSE),0)+IFERROR(VLOOKUP($A132,'3.1 Input│B&amp;T'!$A$13:$O$990,COLUMN(L132),FALSE),0)</f>
        <v>0</v>
      </c>
      <c r="M132" s="46">
        <f>IFERROR(VLOOKUP($A132,'3.0 Input│AMP'!$A$12:$Q$959,M$11,FALSE),0)+IFERROR(VLOOKUP($A132,'3.1 Input│B&amp;T'!$A$13:$O$990,COLUMN(M132),FALSE),0)</f>
        <v>0</v>
      </c>
      <c r="N132" s="46">
        <f>IFERROR(VLOOKUP($A132,'3.0 Input│AMP'!$A$12:$Q$959,N$11,FALSE),0)+IFERROR(VLOOKUP($A132,'3.1 Input│B&amp;T'!$A$13:$O$990,COLUMN(N132),FALSE),0)+IFERROR(VLOOKUP($A132,'3.0 Input│AMP'!$A$12:$Q$959,N$11+1,FALSE),0)</f>
        <v>0</v>
      </c>
      <c r="O132" s="46">
        <f>IFERROR(VLOOKUP($A132,'3.0 Input│AMP'!$A$12:$Q$959,O$11,FALSE),0)+IFERROR(VLOOKUP($A132,'3.1 Input│B&amp;T'!$A$13:$O$990,COLUMN(O132),FALSE),0)</f>
        <v>0</v>
      </c>
      <c r="P132" s="12"/>
      <c r="Q132" s="29">
        <f t="shared" si="1"/>
        <v>0</v>
      </c>
      <c r="R132" s="14"/>
    </row>
    <row r="133" spans="1:18" ht="18.75">
      <c r="A133" s="8" t="str">
        <f>IF(MAX($A$13:A132)+1&gt;MAX('3.1 Input│B&amp;T'!$A$13:$A$990),"-",MAX($A$13:A132)+1)</f>
        <v>-</v>
      </c>
      <c r="B133" s="8" t="str">
        <f>CONCATENATE(IFERROR(VLOOKUP($A133,'3.0 Input│AMP'!$A$12:$Q$959,2,FALSE),""),IFERROR(VLOOKUP($A133,'3.1 Input│B&amp;T'!$A$13:$L$990,2,FALSE),""))</f>
        <v/>
      </c>
      <c r="C133" s="20" t="str">
        <f>IFERROR(IFERROR(VLOOKUP($A133,'3.0 Input│AMP'!$A$12:$Q$959,3,FALSE),VLOOKUP($A133,'3.1 Input│B&amp;T'!$A$13:$L$990,3,FALSE)),"-")</f>
        <v>-</v>
      </c>
      <c r="D133" s="7"/>
      <c r="E133" s="8" t="str">
        <f>IFERROR(IFERROR(VLOOKUP($A133,'3.0 Input│AMP'!$A$12:$Q$959,4,FALSE),VLOOKUP($A133,'3.1 Input│B&amp;T'!$A$13:$L$990,3,FALSE)),"-")</f>
        <v>-</v>
      </c>
      <c r="F133" s="39"/>
      <c r="G133" s="21">
        <f>IFERROR(VLOOKUP($A133,'3.0 Input│AMP'!$A$12:$Q$959,COLUMN(G133),FALSE),0)+IFERROR(VLOOKUP($A133,'3.1 Input│B&amp;T'!$A$13:$L$990,COLUMN(G133),FALSE),0)</f>
        <v>0</v>
      </c>
      <c r="H133" s="21">
        <f>IFERROR(VLOOKUP($A133,'3.0 Input│AMP'!$A$12:$Q$959,COLUMN(H133),FALSE),0)+IFERROR(VLOOKUP($A133,'3.1 Input│B&amp;T'!$A$13:$L$990,COLUMN(H133),FALSE),0)</f>
        <v>0</v>
      </c>
      <c r="I133" s="21">
        <f>IFERROR(VLOOKUP($A133,'3.0 Input│AMP'!$A$12:$Q$959,COLUMN(I133),FALSE),0)+IFERROR(VLOOKUP($A133,'3.1 Input│B&amp;T'!$A$13:$L$990,COLUMN(I133),FALSE),0)</f>
        <v>0</v>
      </c>
      <c r="J133" s="21">
        <f>IFERROR(VLOOKUP($A133,'3.0 Input│AMP'!$A$12:$Q$959,COLUMN(J133),FALSE),0)+IFERROR(VLOOKUP($A133,'3.1 Input│B&amp;T'!$A$13:$L$990,COLUMN(J133),FALSE),0)</f>
        <v>0</v>
      </c>
      <c r="K133" s="21">
        <f>IFERROR(VLOOKUP($A133,'3.0 Input│AMP'!$A$12:$Q$959,COLUMN(K133),FALSE),0)+IFERROR(VLOOKUP($A133,'3.1 Input│B&amp;T'!$A$13:$L$990,COLUMN(K133),FALSE),0)</f>
        <v>0</v>
      </c>
      <c r="L133" s="46">
        <f>IFERROR(VLOOKUP($A133,'3.0 Input│AMP'!$A$12:$Q$959,L$11,FALSE),0)+IFERROR(VLOOKUP($A133,'3.1 Input│B&amp;T'!$A$13:$O$990,COLUMN(L133),FALSE),0)</f>
        <v>0</v>
      </c>
      <c r="M133" s="46">
        <f>IFERROR(VLOOKUP($A133,'3.0 Input│AMP'!$A$12:$Q$959,M$11,FALSE),0)+IFERROR(VLOOKUP($A133,'3.1 Input│B&amp;T'!$A$13:$O$990,COLUMN(M133),FALSE),0)</f>
        <v>0</v>
      </c>
      <c r="N133" s="46">
        <f>IFERROR(VLOOKUP($A133,'3.0 Input│AMP'!$A$12:$Q$959,N$11,FALSE),0)+IFERROR(VLOOKUP($A133,'3.1 Input│B&amp;T'!$A$13:$O$990,COLUMN(N133),FALSE),0)+IFERROR(VLOOKUP($A133,'3.0 Input│AMP'!$A$12:$Q$959,N$11+1,FALSE),0)</f>
        <v>0</v>
      </c>
      <c r="O133" s="46">
        <f>IFERROR(VLOOKUP($A133,'3.0 Input│AMP'!$A$12:$Q$959,O$11,FALSE),0)+IFERROR(VLOOKUP($A133,'3.1 Input│B&amp;T'!$A$13:$O$990,COLUMN(O133),FALSE),0)</f>
        <v>0</v>
      </c>
      <c r="P133" s="12"/>
      <c r="Q133" s="29">
        <f t="shared" si="1"/>
        <v>0</v>
      </c>
      <c r="R133" s="14"/>
    </row>
    <row r="134" spans="1:18" ht="18.75">
      <c r="A134" s="8" t="str">
        <f>IF(MAX($A$13:A133)+1&gt;MAX('3.1 Input│B&amp;T'!$A$13:$A$990),"-",MAX($A$13:A133)+1)</f>
        <v>-</v>
      </c>
      <c r="B134" s="8" t="str">
        <f>CONCATENATE(IFERROR(VLOOKUP($A134,'3.0 Input│AMP'!$A$12:$Q$959,2,FALSE),""),IFERROR(VLOOKUP($A134,'3.1 Input│B&amp;T'!$A$13:$L$990,2,FALSE),""))</f>
        <v/>
      </c>
      <c r="C134" s="20" t="str">
        <f>IFERROR(IFERROR(VLOOKUP($A134,'3.0 Input│AMP'!$A$12:$Q$959,3,FALSE),VLOOKUP($A134,'3.1 Input│B&amp;T'!$A$13:$L$990,3,FALSE)),"-")</f>
        <v>-</v>
      </c>
      <c r="D134" s="7"/>
      <c r="E134" s="8" t="str">
        <f>IFERROR(IFERROR(VLOOKUP($A134,'3.0 Input│AMP'!$A$12:$Q$959,4,FALSE),VLOOKUP($A134,'3.1 Input│B&amp;T'!$A$13:$L$990,3,FALSE)),"-")</f>
        <v>-</v>
      </c>
      <c r="F134" s="39"/>
      <c r="G134" s="21">
        <f>IFERROR(VLOOKUP($A134,'3.0 Input│AMP'!$A$12:$Q$959,COLUMN(G134),FALSE),0)+IFERROR(VLOOKUP($A134,'3.1 Input│B&amp;T'!$A$13:$L$990,COLUMN(G134),FALSE),0)</f>
        <v>0</v>
      </c>
      <c r="H134" s="21">
        <f>IFERROR(VLOOKUP($A134,'3.0 Input│AMP'!$A$12:$Q$959,COLUMN(H134),FALSE),0)+IFERROR(VLOOKUP($A134,'3.1 Input│B&amp;T'!$A$13:$L$990,COLUMN(H134),FALSE),0)</f>
        <v>0</v>
      </c>
      <c r="I134" s="21">
        <f>IFERROR(VLOOKUP($A134,'3.0 Input│AMP'!$A$12:$Q$959,COLUMN(I134),FALSE),0)+IFERROR(VLOOKUP($A134,'3.1 Input│B&amp;T'!$A$13:$L$990,COLUMN(I134),FALSE),0)</f>
        <v>0</v>
      </c>
      <c r="J134" s="21">
        <f>IFERROR(VLOOKUP($A134,'3.0 Input│AMP'!$A$12:$Q$959,COLUMN(J134),FALSE),0)+IFERROR(VLOOKUP($A134,'3.1 Input│B&amp;T'!$A$13:$L$990,COLUMN(J134),FALSE),0)</f>
        <v>0</v>
      </c>
      <c r="K134" s="21">
        <f>IFERROR(VLOOKUP($A134,'3.0 Input│AMP'!$A$12:$Q$959,COLUMN(K134),FALSE),0)+IFERROR(VLOOKUP($A134,'3.1 Input│B&amp;T'!$A$13:$L$990,COLUMN(K134),FALSE),0)</f>
        <v>0</v>
      </c>
      <c r="L134" s="46">
        <f>IFERROR(VLOOKUP($A134,'3.0 Input│AMP'!$A$12:$Q$959,L$11,FALSE),0)+IFERROR(VLOOKUP($A134,'3.1 Input│B&amp;T'!$A$13:$O$990,COLUMN(L134),FALSE),0)</f>
        <v>0</v>
      </c>
      <c r="M134" s="46">
        <f>IFERROR(VLOOKUP($A134,'3.0 Input│AMP'!$A$12:$Q$959,M$11,FALSE),0)+IFERROR(VLOOKUP($A134,'3.1 Input│B&amp;T'!$A$13:$O$990,COLUMN(M134),FALSE),0)</f>
        <v>0</v>
      </c>
      <c r="N134" s="46">
        <f>IFERROR(VLOOKUP($A134,'3.0 Input│AMP'!$A$12:$Q$959,N$11,FALSE),0)+IFERROR(VLOOKUP($A134,'3.1 Input│B&amp;T'!$A$13:$O$990,COLUMN(N134),FALSE),0)+IFERROR(VLOOKUP($A134,'3.0 Input│AMP'!$A$12:$Q$959,N$11+1,FALSE),0)</f>
        <v>0</v>
      </c>
      <c r="O134" s="46">
        <f>IFERROR(VLOOKUP($A134,'3.0 Input│AMP'!$A$12:$Q$959,O$11,FALSE),0)+IFERROR(VLOOKUP($A134,'3.1 Input│B&amp;T'!$A$13:$O$990,COLUMN(O134),FALSE),0)</f>
        <v>0</v>
      </c>
      <c r="P134" s="12"/>
      <c r="Q134" s="29">
        <f t="shared" ref="Q134:Q193" si="2">SUM(L134:P134)</f>
        <v>0</v>
      </c>
      <c r="R134" s="14"/>
    </row>
    <row r="135" spans="1:18" ht="18.75">
      <c r="A135" s="8" t="str">
        <f>IF(MAX($A$13:A134)+1&gt;MAX('3.1 Input│B&amp;T'!$A$13:$A$990),"-",MAX($A$13:A134)+1)</f>
        <v>-</v>
      </c>
      <c r="B135" s="8" t="str">
        <f>CONCATENATE(IFERROR(VLOOKUP($A135,'3.0 Input│AMP'!$A$12:$Q$959,2,FALSE),""),IFERROR(VLOOKUP($A135,'3.1 Input│B&amp;T'!$A$13:$L$990,2,FALSE),""))</f>
        <v/>
      </c>
      <c r="C135" s="20" t="str">
        <f>IFERROR(IFERROR(VLOOKUP($A135,'3.0 Input│AMP'!$A$12:$Q$959,3,FALSE),VLOOKUP($A135,'3.1 Input│B&amp;T'!$A$13:$L$990,3,FALSE)),"-")</f>
        <v>-</v>
      </c>
      <c r="D135" s="7"/>
      <c r="E135" s="8" t="str">
        <f>IFERROR(IFERROR(VLOOKUP($A135,'3.0 Input│AMP'!$A$12:$Q$959,4,FALSE),VLOOKUP($A135,'3.1 Input│B&amp;T'!$A$13:$L$990,3,FALSE)),"-")</f>
        <v>-</v>
      </c>
      <c r="F135" s="39"/>
      <c r="G135" s="21">
        <f>IFERROR(VLOOKUP($A135,'3.0 Input│AMP'!$A$12:$Q$959,COLUMN(G135),FALSE),0)+IFERROR(VLOOKUP($A135,'3.1 Input│B&amp;T'!$A$13:$L$990,COLUMN(G135),FALSE),0)</f>
        <v>0</v>
      </c>
      <c r="H135" s="21">
        <f>IFERROR(VLOOKUP($A135,'3.0 Input│AMP'!$A$12:$Q$959,COLUMN(H135),FALSE),0)+IFERROR(VLOOKUP($A135,'3.1 Input│B&amp;T'!$A$13:$L$990,COLUMN(H135),FALSE),0)</f>
        <v>0</v>
      </c>
      <c r="I135" s="21">
        <f>IFERROR(VLOOKUP($A135,'3.0 Input│AMP'!$A$12:$Q$959,COLUMN(I135),FALSE),0)+IFERROR(VLOOKUP($A135,'3.1 Input│B&amp;T'!$A$13:$L$990,COLUMN(I135),FALSE),0)</f>
        <v>0</v>
      </c>
      <c r="J135" s="21">
        <f>IFERROR(VLOOKUP($A135,'3.0 Input│AMP'!$A$12:$Q$959,COLUMN(J135),FALSE),0)+IFERROR(VLOOKUP($A135,'3.1 Input│B&amp;T'!$A$13:$L$990,COLUMN(J135),FALSE),0)</f>
        <v>0</v>
      </c>
      <c r="K135" s="21">
        <f>IFERROR(VLOOKUP($A135,'3.0 Input│AMP'!$A$12:$Q$959,COLUMN(K135),FALSE),0)+IFERROR(VLOOKUP($A135,'3.1 Input│B&amp;T'!$A$13:$L$990,COLUMN(K135),FALSE),0)</f>
        <v>0</v>
      </c>
      <c r="L135" s="46">
        <f>IFERROR(VLOOKUP($A135,'3.0 Input│AMP'!$A$12:$Q$959,L$11,FALSE),0)+IFERROR(VLOOKUP($A135,'3.1 Input│B&amp;T'!$A$13:$O$990,COLUMN(L135),FALSE),0)</f>
        <v>0</v>
      </c>
      <c r="M135" s="46">
        <f>IFERROR(VLOOKUP($A135,'3.0 Input│AMP'!$A$12:$Q$959,M$11,FALSE),0)+IFERROR(VLOOKUP($A135,'3.1 Input│B&amp;T'!$A$13:$O$990,COLUMN(M135),FALSE),0)</f>
        <v>0</v>
      </c>
      <c r="N135" s="46">
        <f>IFERROR(VLOOKUP($A135,'3.0 Input│AMP'!$A$12:$Q$959,N$11,FALSE),0)+IFERROR(VLOOKUP($A135,'3.1 Input│B&amp;T'!$A$13:$O$990,COLUMN(N135),FALSE),0)+IFERROR(VLOOKUP($A135,'3.0 Input│AMP'!$A$12:$Q$959,N$11+1,FALSE),0)</f>
        <v>0</v>
      </c>
      <c r="O135" s="46">
        <f>IFERROR(VLOOKUP($A135,'3.0 Input│AMP'!$A$12:$Q$959,O$11,FALSE),0)+IFERROR(VLOOKUP($A135,'3.1 Input│B&amp;T'!$A$13:$O$990,COLUMN(O135),FALSE),0)</f>
        <v>0</v>
      </c>
      <c r="P135" s="12"/>
      <c r="Q135" s="29">
        <f t="shared" si="2"/>
        <v>0</v>
      </c>
      <c r="R135" s="14"/>
    </row>
    <row r="136" spans="1:18" ht="18.75">
      <c r="A136" s="8" t="str">
        <f>IF(MAX($A$13:A135)+1&gt;MAX('3.1 Input│B&amp;T'!$A$13:$A$990),"-",MAX($A$13:A135)+1)</f>
        <v>-</v>
      </c>
      <c r="B136" s="8" t="str">
        <f>CONCATENATE(IFERROR(VLOOKUP($A136,'3.0 Input│AMP'!$A$12:$Q$959,2,FALSE),""),IFERROR(VLOOKUP($A136,'3.1 Input│B&amp;T'!$A$13:$L$990,2,FALSE),""))</f>
        <v/>
      </c>
      <c r="C136" s="20" t="str">
        <f>IFERROR(IFERROR(VLOOKUP($A136,'3.0 Input│AMP'!$A$12:$Q$959,3,FALSE),VLOOKUP($A136,'3.1 Input│B&amp;T'!$A$13:$L$990,3,FALSE)),"-")</f>
        <v>-</v>
      </c>
      <c r="D136" s="7"/>
      <c r="E136" s="8" t="str">
        <f>IFERROR(IFERROR(VLOOKUP($A136,'3.0 Input│AMP'!$A$12:$Q$959,4,FALSE),VLOOKUP($A136,'3.1 Input│B&amp;T'!$A$13:$L$990,3,FALSE)),"-")</f>
        <v>-</v>
      </c>
      <c r="F136" s="39"/>
      <c r="G136" s="21">
        <f>IFERROR(VLOOKUP($A136,'3.0 Input│AMP'!$A$12:$Q$959,COLUMN(G136),FALSE),0)+IFERROR(VLOOKUP($A136,'3.1 Input│B&amp;T'!$A$13:$L$990,COLUMN(G136),FALSE),0)</f>
        <v>0</v>
      </c>
      <c r="H136" s="21">
        <f>IFERROR(VLOOKUP($A136,'3.0 Input│AMP'!$A$12:$Q$959,COLUMN(H136),FALSE),0)+IFERROR(VLOOKUP($A136,'3.1 Input│B&amp;T'!$A$13:$L$990,COLUMN(H136),FALSE),0)</f>
        <v>0</v>
      </c>
      <c r="I136" s="21">
        <f>IFERROR(VLOOKUP($A136,'3.0 Input│AMP'!$A$12:$Q$959,COLUMN(I136),FALSE),0)+IFERROR(VLOOKUP($A136,'3.1 Input│B&amp;T'!$A$13:$L$990,COLUMN(I136),FALSE),0)</f>
        <v>0</v>
      </c>
      <c r="J136" s="21">
        <f>IFERROR(VLOOKUP($A136,'3.0 Input│AMP'!$A$12:$Q$959,COLUMN(J136),FALSE),0)+IFERROR(VLOOKUP($A136,'3.1 Input│B&amp;T'!$A$13:$L$990,COLUMN(J136),FALSE),0)</f>
        <v>0</v>
      </c>
      <c r="K136" s="21">
        <f>IFERROR(VLOOKUP($A136,'3.0 Input│AMP'!$A$12:$Q$959,COLUMN(K136),FALSE),0)+IFERROR(VLOOKUP($A136,'3.1 Input│B&amp;T'!$A$13:$L$990,COLUMN(K136),FALSE),0)</f>
        <v>0</v>
      </c>
      <c r="L136" s="46">
        <f>IFERROR(VLOOKUP($A136,'3.0 Input│AMP'!$A$12:$Q$959,L$11,FALSE),0)+IFERROR(VLOOKUP($A136,'3.1 Input│B&amp;T'!$A$13:$O$990,COLUMN(L136),FALSE),0)</f>
        <v>0</v>
      </c>
      <c r="M136" s="46">
        <f>IFERROR(VLOOKUP($A136,'3.0 Input│AMP'!$A$12:$Q$959,M$11,FALSE),0)+IFERROR(VLOOKUP($A136,'3.1 Input│B&amp;T'!$A$13:$O$990,COLUMN(M136),FALSE),0)</f>
        <v>0</v>
      </c>
      <c r="N136" s="46">
        <f>IFERROR(VLOOKUP($A136,'3.0 Input│AMP'!$A$12:$Q$959,N$11,FALSE),0)+IFERROR(VLOOKUP($A136,'3.1 Input│B&amp;T'!$A$13:$O$990,COLUMN(N136),FALSE),0)+IFERROR(VLOOKUP($A136,'3.0 Input│AMP'!$A$12:$Q$959,N$11+1,FALSE),0)</f>
        <v>0</v>
      </c>
      <c r="O136" s="46">
        <f>IFERROR(VLOOKUP($A136,'3.0 Input│AMP'!$A$12:$Q$959,O$11,FALSE),0)+IFERROR(VLOOKUP($A136,'3.1 Input│B&amp;T'!$A$13:$O$990,COLUMN(O136),FALSE),0)</f>
        <v>0</v>
      </c>
      <c r="P136" s="12"/>
      <c r="Q136" s="29">
        <f t="shared" si="2"/>
        <v>0</v>
      </c>
      <c r="R136" s="14"/>
    </row>
    <row r="137" spans="1:18" ht="18.75">
      <c r="A137" s="8" t="str">
        <f>IF(MAX($A$13:A136)+1&gt;MAX('3.1 Input│B&amp;T'!$A$13:$A$990),"-",MAX($A$13:A136)+1)</f>
        <v>-</v>
      </c>
      <c r="B137" s="8" t="str">
        <f>CONCATENATE(IFERROR(VLOOKUP($A137,'3.0 Input│AMP'!$A$12:$Q$959,2,FALSE),""),IFERROR(VLOOKUP($A137,'3.1 Input│B&amp;T'!$A$13:$L$990,2,FALSE),""))</f>
        <v/>
      </c>
      <c r="C137" s="20" t="str">
        <f>IFERROR(IFERROR(VLOOKUP($A137,'3.0 Input│AMP'!$A$12:$Q$959,3,FALSE),VLOOKUP($A137,'3.1 Input│B&amp;T'!$A$13:$L$990,3,FALSE)),"-")</f>
        <v>-</v>
      </c>
      <c r="D137" s="7"/>
      <c r="E137" s="8" t="str">
        <f>IFERROR(IFERROR(VLOOKUP($A137,'3.0 Input│AMP'!$A$12:$Q$959,4,FALSE),VLOOKUP($A137,'3.1 Input│B&amp;T'!$A$13:$L$990,3,FALSE)),"-")</f>
        <v>-</v>
      </c>
      <c r="F137" s="39"/>
      <c r="G137" s="21">
        <f>IFERROR(VLOOKUP($A137,'3.0 Input│AMP'!$A$12:$Q$959,COLUMN(G137),FALSE),0)+IFERROR(VLOOKUP($A137,'3.1 Input│B&amp;T'!$A$13:$L$990,COLUMN(G137),FALSE),0)</f>
        <v>0</v>
      </c>
      <c r="H137" s="21">
        <f>IFERROR(VLOOKUP($A137,'3.0 Input│AMP'!$A$12:$Q$959,COLUMN(H137),FALSE),0)+IFERROR(VLOOKUP($A137,'3.1 Input│B&amp;T'!$A$13:$L$990,COLUMN(H137),FALSE),0)</f>
        <v>0</v>
      </c>
      <c r="I137" s="21">
        <f>IFERROR(VLOOKUP($A137,'3.0 Input│AMP'!$A$12:$Q$959,COLUMN(I137),FALSE),0)+IFERROR(VLOOKUP($A137,'3.1 Input│B&amp;T'!$A$13:$L$990,COLUMN(I137),FALSE),0)</f>
        <v>0</v>
      </c>
      <c r="J137" s="21">
        <f>IFERROR(VLOOKUP($A137,'3.0 Input│AMP'!$A$12:$Q$959,COLUMN(J137),FALSE),0)+IFERROR(VLOOKUP($A137,'3.1 Input│B&amp;T'!$A$13:$L$990,COLUMN(J137),FALSE),0)</f>
        <v>0</v>
      </c>
      <c r="K137" s="21">
        <f>IFERROR(VLOOKUP($A137,'3.0 Input│AMP'!$A$12:$Q$959,COLUMN(K137),FALSE),0)+IFERROR(VLOOKUP($A137,'3.1 Input│B&amp;T'!$A$13:$L$990,COLUMN(K137),FALSE),0)</f>
        <v>0</v>
      </c>
      <c r="L137" s="46">
        <f>IFERROR(VLOOKUP($A137,'3.0 Input│AMP'!$A$12:$Q$959,L$11,FALSE),0)+IFERROR(VLOOKUP($A137,'3.1 Input│B&amp;T'!$A$13:$O$990,COLUMN(L137),FALSE),0)</f>
        <v>0</v>
      </c>
      <c r="M137" s="46">
        <f>IFERROR(VLOOKUP($A137,'3.0 Input│AMP'!$A$12:$Q$959,M$11,FALSE),0)+IFERROR(VLOOKUP($A137,'3.1 Input│B&amp;T'!$A$13:$O$990,COLUMN(M137),FALSE),0)</f>
        <v>0</v>
      </c>
      <c r="N137" s="46">
        <f>IFERROR(VLOOKUP($A137,'3.0 Input│AMP'!$A$12:$Q$959,N$11,FALSE),0)+IFERROR(VLOOKUP($A137,'3.1 Input│B&amp;T'!$A$13:$O$990,COLUMN(N137),FALSE),0)+IFERROR(VLOOKUP($A137,'3.0 Input│AMP'!$A$12:$Q$959,N$11+1,FALSE),0)</f>
        <v>0</v>
      </c>
      <c r="O137" s="46">
        <f>IFERROR(VLOOKUP($A137,'3.0 Input│AMP'!$A$12:$Q$959,O$11,FALSE),0)+IFERROR(VLOOKUP($A137,'3.1 Input│B&amp;T'!$A$13:$O$990,COLUMN(O137),FALSE),0)</f>
        <v>0</v>
      </c>
      <c r="P137" s="12"/>
      <c r="Q137" s="29">
        <f t="shared" si="2"/>
        <v>0</v>
      </c>
      <c r="R137" s="14"/>
    </row>
    <row r="138" spans="1:18" ht="18.75">
      <c r="A138" s="8" t="str">
        <f>IF(MAX($A$13:A137)+1&gt;MAX('3.1 Input│B&amp;T'!$A$13:$A$990),"-",MAX($A$13:A137)+1)</f>
        <v>-</v>
      </c>
      <c r="B138" s="8" t="str">
        <f>CONCATENATE(IFERROR(VLOOKUP($A138,'3.0 Input│AMP'!$A$12:$Q$959,2,FALSE),""),IFERROR(VLOOKUP($A138,'3.1 Input│B&amp;T'!$A$13:$L$990,2,FALSE),""))</f>
        <v/>
      </c>
      <c r="C138" s="20" t="str">
        <f>IFERROR(IFERROR(VLOOKUP($A138,'3.0 Input│AMP'!$A$12:$Q$959,3,FALSE),VLOOKUP($A138,'3.1 Input│B&amp;T'!$A$13:$L$990,3,FALSE)),"-")</f>
        <v>-</v>
      </c>
      <c r="D138" s="7"/>
      <c r="E138" s="8" t="str">
        <f>IFERROR(IFERROR(VLOOKUP($A138,'3.0 Input│AMP'!$A$12:$Q$959,4,FALSE),VLOOKUP($A138,'3.1 Input│B&amp;T'!$A$13:$L$990,3,FALSE)),"-")</f>
        <v>-</v>
      </c>
      <c r="F138" s="39"/>
      <c r="G138" s="21">
        <f>IFERROR(VLOOKUP($A138,'3.0 Input│AMP'!$A$12:$Q$959,COLUMN(G138),FALSE),0)+IFERROR(VLOOKUP($A138,'3.1 Input│B&amp;T'!$A$13:$L$990,COLUMN(G138),FALSE),0)</f>
        <v>0</v>
      </c>
      <c r="H138" s="21">
        <f>IFERROR(VLOOKUP($A138,'3.0 Input│AMP'!$A$12:$Q$959,COLUMN(H138),FALSE),0)+IFERROR(VLOOKUP($A138,'3.1 Input│B&amp;T'!$A$13:$L$990,COLUMN(H138),FALSE),0)</f>
        <v>0</v>
      </c>
      <c r="I138" s="21">
        <f>IFERROR(VLOOKUP($A138,'3.0 Input│AMP'!$A$12:$Q$959,COLUMN(I138),FALSE),0)+IFERROR(VLOOKUP($A138,'3.1 Input│B&amp;T'!$A$13:$L$990,COLUMN(I138),FALSE),0)</f>
        <v>0</v>
      </c>
      <c r="J138" s="21">
        <f>IFERROR(VLOOKUP($A138,'3.0 Input│AMP'!$A$12:$Q$959,COLUMN(J138),FALSE),0)+IFERROR(VLOOKUP($A138,'3.1 Input│B&amp;T'!$A$13:$L$990,COLUMN(J138),FALSE),0)</f>
        <v>0</v>
      </c>
      <c r="K138" s="21">
        <f>IFERROR(VLOOKUP($A138,'3.0 Input│AMP'!$A$12:$Q$959,COLUMN(K138),FALSE),0)+IFERROR(VLOOKUP($A138,'3.1 Input│B&amp;T'!$A$13:$L$990,COLUMN(K138),FALSE),0)</f>
        <v>0</v>
      </c>
      <c r="L138" s="46">
        <f>IFERROR(VLOOKUP($A138,'3.0 Input│AMP'!$A$12:$Q$959,L$11,FALSE),0)+IFERROR(VLOOKUP($A138,'3.1 Input│B&amp;T'!$A$13:$O$990,COLUMN(L138),FALSE),0)</f>
        <v>0</v>
      </c>
      <c r="M138" s="46">
        <f>IFERROR(VLOOKUP($A138,'3.0 Input│AMP'!$A$12:$Q$959,M$11,FALSE),0)+IFERROR(VLOOKUP($A138,'3.1 Input│B&amp;T'!$A$13:$O$990,COLUMN(M138),FALSE),0)</f>
        <v>0</v>
      </c>
      <c r="N138" s="46">
        <f>IFERROR(VLOOKUP($A138,'3.0 Input│AMP'!$A$12:$Q$959,N$11,FALSE),0)+IFERROR(VLOOKUP($A138,'3.1 Input│B&amp;T'!$A$13:$O$990,COLUMN(N138),FALSE),0)+IFERROR(VLOOKUP($A138,'3.0 Input│AMP'!$A$12:$Q$959,N$11+1,FALSE),0)</f>
        <v>0</v>
      </c>
      <c r="O138" s="46">
        <f>IFERROR(VLOOKUP($A138,'3.0 Input│AMP'!$A$12:$Q$959,O$11,FALSE),0)+IFERROR(VLOOKUP($A138,'3.1 Input│B&amp;T'!$A$13:$O$990,COLUMN(O138),FALSE),0)</f>
        <v>0</v>
      </c>
      <c r="P138" s="12"/>
      <c r="Q138" s="29">
        <f t="shared" si="2"/>
        <v>0</v>
      </c>
      <c r="R138" s="14"/>
    </row>
    <row r="139" spans="1:18" ht="18.75">
      <c r="A139" s="8" t="str">
        <f>IF(MAX($A$13:A138)+1&gt;MAX('3.1 Input│B&amp;T'!$A$13:$A$990),"-",MAX($A$13:A138)+1)</f>
        <v>-</v>
      </c>
      <c r="B139" s="8" t="str">
        <f>CONCATENATE(IFERROR(VLOOKUP($A139,'3.0 Input│AMP'!$A$12:$Q$959,2,FALSE),""),IFERROR(VLOOKUP($A139,'3.1 Input│B&amp;T'!$A$13:$L$990,2,FALSE),""))</f>
        <v/>
      </c>
      <c r="C139" s="20" t="str">
        <f>IFERROR(IFERROR(VLOOKUP($A139,'3.0 Input│AMP'!$A$12:$Q$959,3,FALSE),VLOOKUP($A139,'3.1 Input│B&amp;T'!$A$13:$L$990,3,FALSE)),"-")</f>
        <v>-</v>
      </c>
      <c r="D139" s="7"/>
      <c r="E139" s="8" t="str">
        <f>IFERROR(IFERROR(VLOOKUP($A139,'3.0 Input│AMP'!$A$12:$Q$959,4,FALSE),VLOOKUP($A139,'3.1 Input│B&amp;T'!$A$13:$L$990,3,FALSE)),"-")</f>
        <v>-</v>
      </c>
      <c r="F139" s="39"/>
      <c r="G139" s="21">
        <f>IFERROR(VLOOKUP($A139,'3.0 Input│AMP'!$A$12:$Q$959,COLUMN(G139),FALSE),0)+IFERROR(VLOOKUP($A139,'3.1 Input│B&amp;T'!$A$13:$L$990,COLUMN(G139),FALSE),0)</f>
        <v>0</v>
      </c>
      <c r="H139" s="21">
        <f>IFERROR(VLOOKUP($A139,'3.0 Input│AMP'!$A$12:$Q$959,COLUMN(H139),FALSE),0)+IFERROR(VLOOKUP($A139,'3.1 Input│B&amp;T'!$A$13:$L$990,COLUMN(H139),FALSE),0)</f>
        <v>0</v>
      </c>
      <c r="I139" s="21">
        <f>IFERROR(VLOOKUP($A139,'3.0 Input│AMP'!$A$12:$Q$959,COLUMN(I139),FALSE),0)+IFERROR(VLOOKUP($A139,'3.1 Input│B&amp;T'!$A$13:$L$990,COLUMN(I139),FALSE),0)</f>
        <v>0</v>
      </c>
      <c r="J139" s="21">
        <f>IFERROR(VLOOKUP($A139,'3.0 Input│AMP'!$A$12:$Q$959,COLUMN(J139),FALSE),0)+IFERROR(VLOOKUP($A139,'3.1 Input│B&amp;T'!$A$13:$L$990,COLUMN(J139),FALSE),0)</f>
        <v>0</v>
      </c>
      <c r="K139" s="21">
        <f>IFERROR(VLOOKUP($A139,'3.0 Input│AMP'!$A$12:$Q$959,COLUMN(K139),FALSE),0)+IFERROR(VLOOKUP($A139,'3.1 Input│B&amp;T'!$A$13:$L$990,COLUMN(K139),FALSE),0)</f>
        <v>0</v>
      </c>
      <c r="L139" s="46">
        <f>IFERROR(VLOOKUP($A139,'3.0 Input│AMP'!$A$12:$Q$959,L$11,FALSE),0)+IFERROR(VLOOKUP($A139,'3.1 Input│B&amp;T'!$A$13:$O$990,COLUMN(L139),FALSE),0)</f>
        <v>0</v>
      </c>
      <c r="M139" s="46">
        <f>IFERROR(VLOOKUP($A139,'3.0 Input│AMP'!$A$12:$Q$959,M$11,FALSE),0)+IFERROR(VLOOKUP($A139,'3.1 Input│B&amp;T'!$A$13:$O$990,COLUMN(M139),FALSE),0)</f>
        <v>0</v>
      </c>
      <c r="N139" s="46">
        <f>IFERROR(VLOOKUP($A139,'3.0 Input│AMP'!$A$12:$Q$959,N$11,FALSE),0)+IFERROR(VLOOKUP($A139,'3.1 Input│B&amp;T'!$A$13:$O$990,COLUMN(N139),FALSE),0)+IFERROR(VLOOKUP($A139,'3.0 Input│AMP'!$A$12:$Q$959,N$11+1,FALSE),0)</f>
        <v>0</v>
      </c>
      <c r="O139" s="46">
        <f>IFERROR(VLOOKUP($A139,'3.0 Input│AMP'!$A$12:$Q$959,O$11,FALSE),0)+IFERROR(VLOOKUP($A139,'3.1 Input│B&amp;T'!$A$13:$O$990,COLUMN(O139),FALSE),0)</f>
        <v>0</v>
      </c>
      <c r="P139" s="12"/>
      <c r="Q139" s="29">
        <f t="shared" si="2"/>
        <v>0</v>
      </c>
      <c r="R139" s="14"/>
    </row>
    <row r="140" spans="1:18" ht="18.75">
      <c r="A140" s="8" t="str">
        <f>IF(MAX($A$13:A139)+1&gt;MAX('3.1 Input│B&amp;T'!$A$13:$A$990),"-",MAX($A$13:A139)+1)</f>
        <v>-</v>
      </c>
      <c r="B140" s="8" t="str">
        <f>CONCATENATE(IFERROR(VLOOKUP($A140,'3.0 Input│AMP'!$A$12:$Q$959,2,FALSE),""),IFERROR(VLOOKUP($A140,'3.1 Input│B&amp;T'!$A$13:$L$990,2,FALSE),""))</f>
        <v/>
      </c>
      <c r="C140" s="20" t="str">
        <f>IFERROR(IFERROR(VLOOKUP($A140,'3.0 Input│AMP'!$A$12:$Q$959,3,FALSE),VLOOKUP($A140,'3.1 Input│B&amp;T'!$A$13:$L$990,3,FALSE)),"-")</f>
        <v>-</v>
      </c>
      <c r="D140" s="7"/>
      <c r="E140" s="8" t="str">
        <f>IFERROR(IFERROR(VLOOKUP($A140,'3.0 Input│AMP'!$A$12:$Q$959,4,FALSE),VLOOKUP($A140,'3.1 Input│B&amp;T'!$A$13:$L$990,3,FALSE)),"-")</f>
        <v>-</v>
      </c>
      <c r="F140" s="39"/>
      <c r="G140" s="21">
        <f>IFERROR(VLOOKUP($A140,'3.0 Input│AMP'!$A$12:$Q$959,COLUMN(G140),FALSE),0)+IFERROR(VLOOKUP($A140,'3.1 Input│B&amp;T'!$A$13:$L$990,COLUMN(G140),FALSE),0)</f>
        <v>0</v>
      </c>
      <c r="H140" s="21">
        <f>IFERROR(VLOOKUP($A140,'3.0 Input│AMP'!$A$12:$Q$959,COLUMN(H140),FALSE),0)+IFERROR(VLOOKUP($A140,'3.1 Input│B&amp;T'!$A$13:$L$990,COLUMN(H140),FALSE),0)</f>
        <v>0</v>
      </c>
      <c r="I140" s="21">
        <f>IFERROR(VLOOKUP($A140,'3.0 Input│AMP'!$A$12:$Q$959,COLUMN(I140),FALSE),0)+IFERROR(VLOOKUP($A140,'3.1 Input│B&amp;T'!$A$13:$L$990,COLUMN(I140),FALSE),0)</f>
        <v>0</v>
      </c>
      <c r="J140" s="21">
        <f>IFERROR(VLOOKUP($A140,'3.0 Input│AMP'!$A$12:$Q$959,COLUMN(J140),FALSE),0)+IFERROR(VLOOKUP($A140,'3.1 Input│B&amp;T'!$A$13:$L$990,COLUMN(J140),FALSE),0)</f>
        <v>0</v>
      </c>
      <c r="K140" s="21">
        <f>IFERROR(VLOOKUP($A140,'3.0 Input│AMP'!$A$12:$Q$959,COLUMN(K140),FALSE),0)+IFERROR(VLOOKUP($A140,'3.1 Input│B&amp;T'!$A$13:$L$990,COLUMN(K140),FALSE),0)</f>
        <v>0</v>
      </c>
      <c r="L140" s="46">
        <f>IFERROR(VLOOKUP($A140,'3.0 Input│AMP'!$A$12:$Q$959,L$11,FALSE),0)+IFERROR(VLOOKUP($A140,'3.1 Input│B&amp;T'!$A$13:$O$990,COLUMN(L140),FALSE),0)</f>
        <v>0</v>
      </c>
      <c r="M140" s="46">
        <f>IFERROR(VLOOKUP($A140,'3.0 Input│AMP'!$A$12:$Q$959,M$11,FALSE),0)+IFERROR(VLOOKUP($A140,'3.1 Input│B&amp;T'!$A$13:$O$990,COLUMN(M140),FALSE),0)</f>
        <v>0</v>
      </c>
      <c r="N140" s="46">
        <f>IFERROR(VLOOKUP($A140,'3.0 Input│AMP'!$A$12:$Q$959,N$11,FALSE),0)+IFERROR(VLOOKUP($A140,'3.1 Input│B&amp;T'!$A$13:$O$990,COLUMN(N140),FALSE),0)+IFERROR(VLOOKUP($A140,'3.0 Input│AMP'!$A$12:$Q$959,N$11+1,FALSE),0)</f>
        <v>0</v>
      </c>
      <c r="O140" s="46">
        <f>IFERROR(VLOOKUP($A140,'3.0 Input│AMP'!$A$12:$Q$959,O$11,FALSE),0)+IFERROR(VLOOKUP($A140,'3.1 Input│B&amp;T'!$A$13:$O$990,COLUMN(O140),FALSE),0)</f>
        <v>0</v>
      </c>
      <c r="P140" s="12"/>
      <c r="Q140" s="29">
        <f t="shared" si="2"/>
        <v>0</v>
      </c>
      <c r="R140" s="14"/>
    </row>
    <row r="141" spans="1:18" ht="18.75">
      <c r="A141" s="8" t="str">
        <f>IF(MAX($A$13:A140)+1&gt;MAX('3.1 Input│B&amp;T'!$A$13:$A$990),"-",MAX($A$13:A140)+1)</f>
        <v>-</v>
      </c>
      <c r="B141" s="8" t="str">
        <f>CONCATENATE(IFERROR(VLOOKUP($A141,'3.0 Input│AMP'!$A$12:$Q$959,2,FALSE),""),IFERROR(VLOOKUP($A141,'3.1 Input│B&amp;T'!$A$13:$L$990,2,FALSE),""))</f>
        <v/>
      </c>
      <c r="C141" s="20" t="str">
        <f>IFERROR(IFERROR(VLOOKUP($A141,'3.0 Input│AMP'!$A$12:$Q$959,3,FALSE),VLOOKUP($A141,'3.1 Input│B&amp;T'!$A$13:$L$990,3,FALSE)),"-")</f>
        <v>-</v>
      </c>
      <c r="D141" s="7"/>
      <c r="E141" s="8" t="str">
        <f>IFERROR(IFERROR(VLOOKUP($A141,'3.0 Input│AMP'!$A$12:$Q$959,4,FALSE),VLOOKUP($A141,'3.1 Input│B&amp;T'!$A$13:$L$990,3,FALSE)),"-")</f>
        <v>-</v>
      </c>
      <c r="F141" s="39"/>
      <c r="G141" s="21">
        <f>IFERROR(VLOOKUP($A141,'3.0 Input│AMP'!$A$12:$Q$959,COLUMN(G141),FALSE),0)+IFERROR(VLOOKUP($A141,'3.1 Input│B&amp;T'!$A$13:$L$990,COLUMN(G141),FALSE),0)</f>
        <v>0</v>
      </c>
      <c r="H141" s="21">
        <f>IFERROR(VLOOKUP($A141,'3.0 Input│AMP'!$A$12:$Q$959,COLUMN(H141),FALSE),0)+IFERROR(VLOOKUP($A141,'3.1 Input│B&amp;T'!$A$13:$L$990,COLUMN(H141),FALSE),0)</f>
        <v>0</v>
      </c>
      <c r="I141" s="21">
        <f>IFERROR(VLOOKUP($A141,'3.0 Input│AMP'!$A$12:$Q$959,COLUMN(I141),FALSE),0)+IFERROR(VLOOKUP($A141,'3.1 Input│B&amp;T'!$A$13:$L$990,COLUMN(I141),FALSE),0)</f>
        <v>0</v>
      </c>
      <c r="J141" s="21">
        <f>IFERROR(VLOOKUP($A141,'3.0 Input│AMP'!$A$12:$Q$959,COLUMN(J141),FALSE),0)+IFERROR(VLOOKUP($A141,'3.1 Input│B&amp;T'!$A$13:$L$990,COLUMN(J141),FALSE),0)</f>
        <v>0</v>
      </c>
      <c r="K141" s="21">
        <f>IFERROR(VLOOKUP($A141,'3.0 Input│AMP'!$A$12:$Q$959,COLUMN(K141),FALSE),0)+IFERROR(VLOOKUP($A141,'3.1 Input│B&amp;T'!$A$13:$L$990,COLUMN(K141),FALSE),0)</f>
        <v>0</v>
      </c>
      <c r="L141" s="46">
        <f>IFERROR(VLOOKUP($A141,'3.0 Input│AMP'!$A$12:$Q$959,L$11,FALSE),0)+IFERROR(VLOOKUP($A141,'3.1 Input│B&amp;T'!$A$13:$O$990,COLUMN(L141),FALSE),0)</f>
        <v>0</v>
      </c>
      <c r="M141" s="46">
        <f>IFERROR(VLOOKUP($A141,'3.0 Input│AMP'!$A$12:$Q$959,M$11,FALSE),0)+IFERROR(VLOOKUP($A141,'3.1 Input│B&amp;T'!$A$13:$O$990,COLUMN(M141),FALSE),0)</f>
        <v>0</v>
      </c>
      <c r="N141" s="46">
        <f>IFERROR(VLOOKUP($A141,'3.0 Input│AMP'!$A$12:$Q$959,N$11,FALSE),0)+IFERROR(VLOOKUP($A141,'3.1 Input│B&amp;T'!$A$13:$O$990,COLUMN(N141),FALSE),0)+IFERROR(VLOOKUP($A141,'3.0 Input│AMP'!$A$12:$Q$959,N$11+1,FALSE),0)</f>
        <v>0</v>
      </c>
      <c r="O141" s="46">
        <f>IFERROR(VLOOKUP($A141,'3.0 Input│AMP'!$A$12:$Q$959,O$11,FALSE),0)+IFERROR(VLOOKUP($A141,'3.1 Input│B&amp;T'!$A$13:$O$990,COLUMN(O141),FALSE),0)</f>
        <v>0</v>
      </c>
      <c r="P141" s="12"/>
      <c r="Q141" s="29">
        <f t="shared" si="2"/>
        <v>0</v>
      </c>
      <c r="R141" s="14"/>
    </row>
    <row r="142" spans="1:18" ht="18.75">
      <c r="A142" s="8" t="str">
        <f>IF(MAX($A$13:A141)+1&gt;MAX('3.1 Input│B&amp;T'!$A$13:$A$990),"-",MAX($A$13:A141)+1)</f>
        <v>-</v>
      </c>
      <c r="B142" s="8" t="str">
        <f>CONCATENATE(IFERROR(VLOOKUP($A142,'3.0 Input│AMP'!$A$12:$Q$959,2,FALSE),""),IFERROR(VLOOKUP($A142,'3.1 Input│B&amp;T'!$A$13:$L$990,2,FALSE),""))</f>
        <v/>
      </c>
      <c r="C142" s="20" t="str">
        <f>IFERROR(IFERROR(VLOOKUP($A142,'3.0 Input│AMP'!$A$12:$Q$959,3,FALSE),VLOOKUP($A142,'3.1 Input│B&amp;T'!$A$13:$L$990,3,FALSE)),"-")</f>
        <v>-</v>
      </c>
      <c r="D142" s="7"/>
      <c r="E142" s="8" t="str">
        <f>IFERROR(IFERROR(VLOOKUP($A142,'3.0 Input│AMP'!$A$12:$Q$959,4,FALSE),VLOOKUP($A142,'3.1 Input│B&amp;T'!$A$13:$L$990,3,FALSE)),"-")</f>
        <v>-</v>
      </c>
      <c r="F142" s="39"/>
      <c r="G142" s="21">
        <f>IFERROR(VLOOKUP($A142,'3.0 Input│AMP'!$A$12:$Q$959,COLUMN(G142),FALSE),0)+IFERROR(VLOOKUP($A142,'3.1 Input│B&amp;T'!$A$13:$L$990,COLUMN(G142),FALSE),0)</f>
        <v>0</v>
      </c>
      <c r="H142" s="21">
        <f>IFERROR(VLOOKUP($A142,'3.0 Input│AMP'!$A$12:$Q$959,COLUMN(H142),FALSE),0)+IFERROR(VLOOKUP($A142,'3.1 Input│B&amp;T'!$A$13:$L$990,COLUMN(H142),FALSE),0)</f>
        <v>0</v>
      </c>
      <c r="I142" s="21">
        <f>IFERROR(VLOOKUP($A142,'3.0 Input│AMP'!$A$12:$Q$959,COLUMN(I142),FALSE),0)+IFERROR(VLOOKUP($A142,'3.1 Input│B&amp;T'!$A$13:$L$990,COLUMN(I142),FALSE),0)</f>
        <v>0</v>
      </c>
      <c r="J142" s="21">
        <f>IFERROR(VLOOKUP($A142,'3.0 Input│AMP'!$A$12:$Q$959,COLUMN(J142),FALSE),0)+IFERROR(VLOOKUP($A142,'3.1 Input│B&amp;T'!$A$13:$L$990,COLUMN(J142),FALSE),0)</f>
        <v>0</v>
      </c>
      <c r="K142" s="21">
        <f>IFERROR(VLOOKUP($A142,'3.0 Input│AMP'!$A$12:$Q$959,COLUMN(K142),FALSE),0)+IFERROR(VLOOKUP($A142,'3.1 Input│B&amp;T'!$A$13:$L$990,COLUMN(K142),FALSE),0)</f>
        <v>0</v>
      </c>
      <c r="L142" s="46">
        <f>IFERROR(VLOOKUP($A142,'3.0 Input│AMP'!$A$12:$Q$959,L$11,FALSE),0)+IFERROR(VLOOKUP($A142,'3.1 Input│B&amp;T'!$A$13:$O$990,COLUMN(L142),FALSE),0)</f>
        <v>0</v>
      </c>
      <c r="M142" s="46">
        <f>IFERROR(VLOOKUP($A142,'3.0 Input│AMP'!$A$12:$Q$959,M$11,FALSE),0)+IFERROR(VLOOKUP($A142,'3.1 Input│B&amp;T'!$A$13:$O$990,COLUMN(M142),FALSE),0)</f>
        <v>0</v>
      </c>
      <c r="N142" s="46">
        <f>IFERROR(VLOOKUP($A142,'3.0 Input│AMP'!$A$12:$Q$959,N$11,FALSE),0)+IFERROR(VLOOKUP($A142,'3.1 Input│B&amp;T'!$A$13:$O$990,COLUMN(N142),FALSE),0)+IFERROR(VLOOKUP($A142,'3.0 Input│AMP'!$A$12:$Q$959,N$11+1,FALSE),0)</f>
        <v>0</v>
      </c>
      <c r="O142" s="46">
        <f>IFERROR(VLOOKUP($A142,'3.0 Input│AMP'!$A$12:$Q$959,O$11,FALSE),0)+IFERROR(VLOOKUP($A142,'3.1 Input│B&amp;T'!$A$13:$O$990,COLUMN(O142),FALSE),0)</f>
        <v>0</v>
      </c>
      <c r="P142" s="12"/>
      <c r="Q142" s="29">
        <f t="shared" si="2"/>
        <v>0</v>
      </c>
      <c r="R142" s="14"/>
    </row>
    <row r="143" spans="1:18" ht="18.75">
      <c r="A143" s="8" t="str">
        <f>IF(MAX($A$13:A142)+1&gt;MAX('3.1 Input│B&amp;T'!$A$13:$A$990),"-",MAX($A$13:A142)+1)</f>
        <v>-</v>
      </c>
      <c r="B143" s="8" t="str">
        <f>CONCATENATE(IFERROR(VLOOKUP($A143,'3.0 Input│AMP'!$A$12:$Q$959,2,FALSE),""),IFERROR(VLOOKUP($A143,'3.1 Input│B&amp;T'!$A$13:$L$990,2,FALSE),""))</f>
        <v/>
      </c>
      <c r="C143" s="20" t="str">
        <f>IFERROR(IFERROR(VLOOKUP($A143,'3.0 Input│AMP'!$A$12:$Q$959,3,FALSE),VLOOKUP($A143,'3.1 Input│B&amp;T'!$A$13:$L$990,3,FALSE)),"-")</f>
        <v>-</v>
      </c>
      <c r="D143" s="7"/>
      <c r="E143" s="8" t="str">
        <f>IFERROR(IFERROR(VLOOKUP($A143,'3.0 Input│AMP'!$A$12:$Q$959,4,FALSE),VLOOKUP($A143,'3.1 Input│B&amp;T'!$A$13:$L$990,3,FALSE)),"-")</f>
        <v>-</v>
      </c>
      <c r="F143" s="39"/>
      <c r="G143" s="21">
        <f>IFERROR(VLOOKUP($A143,'3.0 Input│AMP'!$A$12:$Q$959,COLUMN(G143),FALSE),0)+IFERROR(VLOOKUP($A143,'3.1 Input│B&amp;T'!$A$13:$L$990,COLUMN(G143),FALSE),0)</f>
        <v>0</v>
      </c>
      <c r="H143" s="21">
        <f>IFERROR(VLOOKUP($A143,'3.0 Input│AMP'!$A$12:$Q$959,COLUMN(H143),FALSE),0)+IFERROR(VLOOKUP($A143,'3.1 Input│B&amp;T'!$A$13:$L$990,COLUMN(H143),FALSE),0)</f>
        <v>0</v>
      </c>
      <c r="I143" s="21">
        <f>IFERROR(VLOOKUP($A143,'3.0 Input│AMP'!$A$12:$Q$959,COLUMN(I143),FALSE),0)+IFERROR(VLOOKUP($A143,'3.1 Input│B&amp;T'!$A$13:$L$990,COLUMN(I143),FALSE),0)</f>
        <v>0</v>
      </c>
      <c r="J143" s="21">
        <f>IFERROR(VLOOKUP($A143,'3.0 Input│AMP'!$A$12:$Q$959,COLUMN(J143),FALSE),0)+IFERROR(VLOOKUP($A143,'3.1 Input│B&amp;T'!$A$13:$L$990,COLUMN(J143),FALSE),0)</f>
        <v>0</v>
      </c>
      <c r="K143" s="21">
        <f>IFERROR(VLOOKUP($A143,'3.0 Input│AMP'!$A$12:$Q$959,COLUMN(K143),FALSE),0)+IFERROR(VLOOKUP($A143,'3.1 Input│B&amp;T'!$A$13:$L$990,COLUMN(K143),FALSE),0)</f>
        <v>0</v>
      </c>
      <c r="L143" s="46">
        <f>IFERROR(VLOOKUP($A143,'3.0 Input│AMP'!$A$12:$Q$959,L$11,FALSE),0)+IFERROR(VLOOKUP($A143,'3.1 Input│B&amp;T'!$A$13:$O$990,COLUMN(L143),FALSE),0)</f>
        <v>0</v>
      </c>
      <c r="M143" s="46">
        <f>IFERROR(VLOOKUP($A143,'3.0 Input│AMP'!$A$12:$Q$959,M$11,FALSE),0)+IFERROR(VLOOKUP($A143,'3.1 Input│B&amp;T'!$A$13:$O$990,COLUMN(M143),FALSE),0)</f>
        <v>0</v>
      </c>
      <c r="N143" s="46">
        <f>IFERROR(VLOOKUP($A143,'3.0 Input│AMP'!$A$12:$Q$959,N$11,FALSE),0)+IFERROR(VLOOKUP($A143,'3.1 Input│B&amp;T'!$A$13:$O$990,COLUMN(N143),FALSE),0)+IFERROR(VLOOKUP($A143,'3.0 Input│AMP'!$A$12:$Q$959,N$11+1,FALSE),0)</f>
        <v>0</v>
      </c>
      <c r="O143" s="46">
        <f>IFERROR(VLOOKUP($A143,'3.0 Input│AMP'!$A$12:$Q$959,O$11,FALSE),0)+IFERROR(VLOOKUP($A143,'3.1 Input│B&amp;T'!$A$13:$O$990,COLUMN(O143),FALSE),0)</f>
        <v>0</v>
      </c>
      <c r="P143" s="12"/>
      <c r="Q143" s="29">
        <f t="shared" si="2"/>
        <v>0</v>
      </c>
      <c r="R143" s="14"/>
    </row>
    <row r="144" spans="1:18" ht="18.75">
      <c r="A144" s="8" t="str">
        <f>IF(MAX($A$13:A143)+1&gt;MAX('3.1 Input│B&amp;T'!$A$13:$A$990),"-",MAX($A$13:A143)+1)</f>
        <v>-</v>
      </c>
      <c r="B144" s="8" t="str">
        <f>CONCATENATE(IFERROR(VLOOKUP($A144,'3.0 Input│AMP'!$A$12:$Q$959,2,FALSE),""),IFERROR(VLOOKUP($A144,'3.1 Input│B&amp;T'!$A$13:$L$990,2,FALSE),""))</f>
        <v/>
      </c>
      <c r="C144" s="20" t="str">
        <f>IFERROR(IFERROR(VLOOKUP($A144,'3.0 Input│AMP'!$A$12:$Q$959,3,FALSE),VLOOKUP($A144,'3.1 Input│B&amp;T'!$A$13:$L$990,3,FALSE)),"-")</f>
        <v>-</v>
      </c>
      <c r="D144" s="7"/>
      <c r="E144" s="8" t="str">
        <f>IFERROR(IFERROR(VLOOKUP($A144,'3.0 Input│AMP'!$A$12:$Q$959,4,FALSE),VLOOKUP($A144,'3.1 Input│B&amp;T'!$A$13:$L$990,3,FALSE)),"-")</f>
        <v>-</v>
      </c>
      <c r="F144" s="39"/>
      <c r="G144" s="21">
        <f>IFERROR(VLOOKUP($A144,'3.0 Input│AMP'!$A$12:$Q$959,COLUMN(G144),FALSE),0)+IFERROR(VLOOKUP($A144,'3.1 Input│B&amp;T'!$A$13:$L$990,COLUMN(G144),FALSE),0)</f>
        <v>0</v>
      </c>
      <c r="H144" s="21">
        <f>IFERROR(VLOOKUP($A144,'3.0 Input│AMP'!$A$12:$Q$959,COLUMN(H144),FALSE),0)+IFERROR(VLOOKUP($A144,'3.1 Input│B&amp;T'!$A$13:$L$990,COLUMN(H144),FALSE),0)</f>
        <v>0</v>
      </c>
      <c r="I144" s="21">
        <f>IFERROR(VLOOKUP($A144,'3.0 Input│AMP'!$A$12:$Q$959,COLUMN(I144),FALSE),0)+IFERROR(VLOOKUP($A144,'3.1 Input│B&amp;T'!$A$13:$L$990,COLUMN(I144),FALSE),0)</f>
        <v>0</v>
      </c>
      <c r="J144" s="21">
        <f>IFERROR(VLOOKUP($A144,'3.0 Input│AMP'!$A$12:$Q$959,COLUMN(J144),FALSE),0)+IFERROR(VLOOKUP($A144,'3.1 Input│B&amp;T'!$A$13:$L$990,COLUMN(J144),FALSE),0)</f>
        <v>0</v>
      </c>
      <c r="K144" s="21">
        <f>IFERROR(VLOOKUP($A144,'3.0 Input│AMP'!$A$12:$Q$959,COLUMN(K144),FALSE),0)+IFERROR(VLOOKUP($A144,'3.1 Input│B&amp;T'!$A$13:$L$990,COLUMN(K144),FALSE),0)</f>
        <v>0</v>
      </c>
      <c r="L144" s="46">
        <f>IFERROR(VLOOKUP($A144,'3.0 Input│AMP'!$A$12:$Q$959,L$11,FALSE),0)+IFERROR(VLOOKUP($A144,'3.1 Input│B&amp;T'!$A$13:$O$990,COLUMN(L144),FALSE),0)</f>
        <v>0</v>
      </c>
      <c r="M144" s="46">
        <f>IFERROR(VLOOKUP($A144,'3.0 Input│AMP'!$A$12:$Q$959,M$11,FALSE),0)+IFERROR(VLOOKUP($A144,'3.1 Input│B&amp;T'!$A$13:$O$990,COLUMN(M144),FALSE),0)</f>
        <v>0</v>
      </c>
      <c r="N144" s="46">
        <f>IFERROR(VLOOKUP($A144,'3.0 Input│AMP'!$A$12:$Q$959,N$11,FALSE),0)+IFERROR(VLOOKUP($A144,'3.1 Input│B&amp;T'!$A$13:$O$990,COLUMN(N144),FALSE),0)+IFERROR(VLOOKUP($A144,'3.0 Input│AMP'!$A$12:$Q$959,N$11+1,FALSE),0)</f>
        <v>0</v>
      </c>
      <c r="O144" s="46">
        <f>IFERROR(VLOOKUP($A144,'3.0 Input│AMP'!$A$12:$Q$959,O$11,FALSE),0)+IFERROR(VLOOKUP($A144,'3.1 Input│B&amp;T'!$A$13:$O$990,COLUMN(O144),FALSE),0)</f>
        <v>0</v>
      </c>
      <c r="P144" s="12"/>
      <c r="Q144" s="29">
        <f t="shared" si="2"/>
        <v>0</v>
      </c>
      <c r="R144" s="14"/>
    </row>
    <row r="145" spans="1:18" ht="18.75">
      <c r="A145" s="8" t="str">
        <f>IF(MAX($A$13:A144)+1&gt;MAX('3.1 Input│B&amp;T'!$A$13:$A$990),"-",MAX($A$13:A144)+1)</f>
        <v>-</v>
      </c>
      <c r="B145" s="8" t="str">
        <f>CONCATENATE(IFERROR(VLOOKUP($A145,'3.0 Input│AMP'!$A$12:$Q$959,2,FALSE),""),IFERROR(VLOOKUP($A145,'3.1 Input│B&amp;T'!$A$13:$L$990,2,FALSE),""))</f>
        <v/>
      </c>
      <c r="C145" s="20" t="str">
        <f>IFERROR(IFERROR(VLOOKUP($A145,'3.0 Input│AMP'!$A$12:$Q$959,3,FALSE),VLOOKUP($A145,'3.1 Input│B&amp;T'!$A$13:$L$990,3,FALSE)),"-")</f>
        <v>-</v>
      </c>
      <c r="D145" s="7"/>
      <c r="E145" s="8" t="str">
        <f>IFERROR(IFERROR(VLOOKUP($A145,'3.0 Input│AMP'!$A$12:$Q$959,4,FALSE),VLOOKUP($A145,'3.1 Input│B&amp;T'!$A$13:$L$990,3,FALSE)),"-")</f>
        <v>-</v>
      </c>
      <c r="F145" s="39"/>
      <c r="G145" s="21">
        <f>IFERROR(VLOOKUP($A145,'3.0 Input│AMP'!$A$12:$Q$959,COLUMN(G145),FALSE),0)+IFERROR(VLOOKUP($A145,'3.1 Input│B&amp;T'!$A$13:$L$990,COLUMN(G145),FALSE),0)</f>
        <v>0</v>
      </c>
      <c r="H145" s="21">
        <f>IFERROR(VLOOKUP($A145,'3.0 Input│AMP'!$A$12:$Q$959,COLUMN(H145),FALSE),0)+IFERROR(VLOOKUP($A145,'3.1 Input│B&amp;T'!$A$13:$L$990,COLUMN(H145),FALSE),0)</f>
        <v>0</v>
      </c>
      <c r="I145" s="21">
        <f>IFERROR(VLOOKUP($A145,'3.0 Input│AMP'!$A$12:$Q$959,COLUMN(I145),FALSE),0)+IFERROR(VLOOKUP($A145,'3.1 Input│B&amp;T'!$A$13:$L$990,COLUMN(I145),FALSE),0)</f>
        <v>0</v>
      </c>
      <c r="J145" s="21">
        <f>IFERROR(VLOOKUP($A145,'3.0 Input│AMP'!$A$12:$Q$959,COLUMN(J145),FALSE),0)+IFERROR(VLOOKUP($A145,'3.1 Input│B&amp;T'!$A$13:$L$990,COLUMN(J145),FALSE),0)</f>
        <v>0</v>
      </c>
      <c r="K145" s="21">
        <f>IFERROR(VLOOKUP($A145,'3.0 Input│AMP'!$A$12:$Q$959,COLUMN(K145),FALSE),0)+IFERROR(VLOOKUP($A145,'3.1 Input│B&amp;T'!$A$13:$L$990,COLUMN(K145),FALSE),0)</f>
        <v>0</v>
      </c>
      <c r="L145" s="46">
        <f>IFERROR(VLOOKUP($A145,'3.0 Input│AMP'!$A$12:$Q$959,L$11,FALSE),0)+IFERROR(VLOOKUP($A145,'3.1 Input│B&amp;T'!$A$13:$O$990,COLUMN(L145),FALSE),0)</f>
        <v>0</v>
      </c>
      <c r="M145" s="46">
        <f>IFERROR(VLOOKUP($A145,'3.0 Input│AMP'!$A$12:$Q$959,M$11,FALSE),0)+IFERROR(VLOOKUP($A145,'3.1 Input│B&amp;T'!$A$13:$O$990,COLUMN(M145),FALSE),0)</f>
        <v>0</v>
      </c>
      <c r="N145" s="46">
        <f>IFERROR(VLOOKUP($A145,'3.0 Input│AMP'!$A$12:$Q$959,N$11,FALSE),0)+IFERROR(VLOOKUP($A145,'3.1 Input│B&amp;T'!$A$13:$O$990,COLUMN(N145),FALSE),0)+IFERROR(VLOOKUP($A145,'3.0 Input│AMP'!$A$12:$Q$959,N$11+1,FALSE),0)</f>
        <v>0</v>
      </c>
      <c r="O145" s="46">
        <f>IFERROR(VLOOKUP($A145,'3.0 Input│AMP'!$A$12:$Q$959,O$11,FALSE),0)+IFERROR(VLOOKUP($A145,'3.1 Input│B&amp;T'!$A$13:$O$990,COLUMN(O145),FALSE),0)</f>
        <v>0</v>
      </c>
      <c r="P145" s="12"/>
      <c r="Q145" s="29">
        <f t="shared" si="2"/>
        <v>0</v>
      </c>
      <c r="R145" s="14"/>
    </row>
    <row r="146" spans="1:18" ht="18.75">
      <c r="A146" s="8" t="str">
        <f>IF(MAX($A$13:A145)+1&gt;MAX('3.1 Input│B&amp;T'!$A$13:$A$990),"-",MAX($A$13:A145)+1)</f>
        <v>-</v>
      </c>
      <c r="B146" s="8" t="str">
        <f>CONCATENATE(IFERROR(VLOOKUP($A146,'3.0 Input│AMP'!$A$12:$Q$959,2,FALSE),""),IFERROR(VLOOKUP($A146,'3.1 Input│B&amp;T'!$A$13:$L$990,2,FALSE),""))</f>
        <v/>
      </c>
      <c r="C146" s="20" t="str">
        <f>IFERROR(IFERROR(VLOOKUP($A146,'3.0 Input│AMP'!$A$12:$Q$959,3,FALSE),VLOOKUP($A146,'3.1 Input│B&amp;T'!$A$13:$L$990,3,FALSE)),"-")</f>
        <v>-</v>
      </c>
      <c r="D146" s="7"/>
      <c r="E146" s="8" t="str">
        <f>IFERROR(IFERROR(VLOOKUP($A146,'3.0 Input│AMP'!$A$12:$Q$959,4,FALSE),VLOOKUP($A146,'3.1 Input│B&amp;T'!$A$13:$L$990,3,FALSE)),"-")</f>
        <v>-</v>
      </c>
      <c r="F146" s="39"/>
      <c r="G146" s="21">
        <f>IFERROR(VLOOKUP($A146,'3.0 Input│AMP'!$A$12:$Q$959,COLUMN(G146),FALSE),0)+IFERROR(VLOOKUP($A146,'3.1 Input│B&amp;T'!$A$13:$L$990,COLUMN(G146),FALSE),0)</f>
        <v>0</v>
      </c>
      <c r="H146" s="21">
        <f>IFERROR(VLOOKUP($A146,'3.0 Input│AMP'!$A$12:$Q$959,COLUMN(H146),FALSE),0)+IFERROR(VLOOKUP($A146,'3.1 Input│B&amp;T'!$A$13:$L$990,COLUMN(H146),FALSE),0)</f>
        <v>0</v>
      </c>
      <c r="I146" s="21">
        <f>IFERROR(VLOOKUP($A146,'3.0 Input│AMP'!$A$12:$Q$959,COLUMN(I146),FALSE),0)+IFERROR(VLOOKUP($A146,'3.1 Input│B&amp;T'!$A$13:$L$990,COLUMN(I146),FALSE),0)</f>
        <v>0</v>
      </c>
      <c r="J146" s="21">
        <f>IFERROR(VLOOKUP($A146,'3.0 Input│AMP'!$A$12:$Q$959,COLUMN(J146),FALSE),0)+IFERROR(VLOOKUP($A146,'3.1 Input│B&amp;T'!$A$13:$L$990,COLUMN(J146),FALSE),0)</f>
        <v>0</v>
      </c>
      <c r="K146" s="21">
        <f>IFERROR(VLOOKUP($A146,'3.0 Input│AMP'!$A$12:$Q$959,COLUMN(K146),FALSE),0)+IFERROR(VLOOKUP($A146,'3.1 Input│B&amp;T'!$A$13:$L$990,COLUMN(K146),FALSE),0)</f>
        <v>0</v>
      </c>
      <c r="L146" s="46">
        <f>IFERROR(VLOOKUP($A146,'3.0 Input│AMP'!$A$12:$Q$959,L$11,FALSE),0)+IFERROR(VLOOKUP($A146,'3.1 Input│B&amp;T'!$A$13:$O$990,COLUMN(L146),FALSE),0)</f>
        <v>0</v>
      </c>
      <c r="M146" s="46">
        <f>IFERROR(VLOOKUP($A146,'3.0 Input│AMP'!$A$12:$Q$959,M$11,FALSE),0)+IFERROR(VLOOKUP($A146,'3.1 Input│B&amp;T'!$A$13:$O$990,COLUMN(M146),FALSE),0)</f>
        <v>0</v>
      </c>
      <c r="N146" s="46">
        <f>IFERROR(VLOOKUP($A146,'3.0 Input│AMP'!$A$12:$Q$959,N$11,FALSE),0)+IFERROR(VLOOKUP($A146,'3.1 Input│B&amp;T'!$A$13:$O$990,COLUMN(N146),FALSE),0)+IFERROR(VLOOKUP($A146,'3.0 Input│AMP'!$A$12:$Q$959,N$11+1,FALSE),0)</f>
        <v>0</v>
      </c>
      <c r="O146" s="46">
        <f>IFERROR(VLOOKUP($A146,'3.0 Input│AMP'!$A$12:$Q$959,O$11,FALSE),0)+IFERROR(VLOOKUP($A146,'3.1 Input│B&amp;T'!$A$13:$O$990,COLUMN(O146),FALSE),0)</f>
        <v>0</v>
      </c>
      <c r="P146" s="12"/>
      <c r="Q146" s="29">
        <f t="shared" si="2"/>
        <v>0</v>
      </c>
      <c r="R146" s="14"/>
    </row>
    <row r="147" spans="1:18" ht="18.75">
      <c r="A147" s="8" t="str">
        <f>IF(MAX($A$13:A146)+1&gt;MAX('3.1 Input│B&amp;T'!$A$13:$A$990),"-",MAX($A$13:A146)+1)</f>
        <v>-</v>
      </c>
      <c r="B147" s="8" t="str">
        <f>CONCATENATE(IFERROR(VLOOKUP($A147,'3.0 Input│AMP'!$A$12:$Q$959,2,FALSE),""),IFERROR(VLOOKUP($A147,'3.1 Input│B&amp;T'!$A$13:$L$990,2,FALSE),""))</f>
        <v/>
      </c>
      <c r="C147" s="20" t="str">
        <f>IFERROR(IFERROR(VLOOKUP($A147,'3.0 Input│AMP'!$A$12:$Q$959,3,FALSE),VLOOKUP($A147,'3.1 Input│B&amp;T'!$A$13:$L$990,3,FALSE)),"-")</f>
        <v>-</v>
      </c>
      <c r="D147" s="7"/>
      <c r="E147" s="8" t="str">
        <f>IFERROR(IFERROR(VLOOKUP($A147,'3.0 Input│AMP'!$A$12:$Q$959,4,FALSE),VLOOKUP($A147,'3.1 Input│B&amp;T'!$A$13:$L$990,3,FALSE)),"-")</f>
        <v>-</v>
      </c>
      <c r="F147" s="39"/>
      <c r="G147" s="21">
        <f>IFERROR(VLOOKUP($A147,'3.0 Input│AMP'!$A$12:$Q$959,COLUMN(G147),FALSE),0)+IFERROR(VLOOKUP($A147,'3.1 Input│B&amp;T'!$A$13:$L$990,COLUMN(G147),FALSE),0)</f>
        <v>0</v>
      </c>
      <c r="H147" s="21">
        <f>IFERROR(VLOOKUP($A147,'3.0 Input│AMP'!$A$12:$Q$959,COLUMN(H147),FALSE),0)+IFERROR(VLOOKUP($A147,'3.1 Input│B&amp;T'!$A$13:$L$990,COLUMN(H147),FALSE),0)</f>
        <v>0</v>
      </c>
      <c r="I147" s="21">
        <f>IFERROR(VLOOKUP($A147,'3.0 Input│AMP'!$A$12:$Q$959,COLUMN(I147),FALSE),0)+IFERROR(VLOOKUP($A147,'3.1 Input│B&amp;T'!$A$13:$L$990,COLUMN(I147),FALSE),0)</f>
        <v>0</v>
      </c>
      <c r="J147" s="21">
        <f>IFERROR(VLOOKUP($A147,'3.0 Input│AMP'!$A$12:$Q$959,COLUMN(J147),FALSE),0)+IFERROR(VLOOKUP($A147,'3.1 Input│B&amp;T'!$A$13:$L$990,COLUMN(J147),FALSE),0)</f>
        <v>0</v>
      </c>
      <c r="K147" s="21">
        <f>IFERROR(VLOOKUP($A147,'3.0 Input│AMP'!$A$12:$Q$959,COLUMN(K147),FALSE),0)+IFERROR(VLOOKUP($A147,'3.1 Input│B&amp;T'!$A$13:$L$990,COLUMN(K147),FALSE),0)</f>
        <v>0</v>
      </c>
      <c r="L147" s="46">
        <f>IFERROR(VLOOKUP($A147,'3.0 Input│AMP'!$A$12:$Q$959,L$11,FALSE),0)+IFERROR(VLOOKUP($A147,'3.1 Input│B&amp;T'!$A$13:$O$990,COLUMN(L147),FALSE),0)</f>
        <v>0</v>
      </c>
      <c r="M147" s="46">
        <f>IFERROR(VLOOKUP($A147,'3.0 Input│AMP'!$A$12:$Q$959,M$11,FALSE),0)+IFERROR(VLOOKUP($A147,'3.1 Input│B&amp;T'!$A$13:$O$990,COLUMN(M147),FALSE),0)</f>
        <v>0</v>
      </c>
      <c r="N147" s="46">
        <f>IFERROR(VLOOKUP($A147,'3.0 Input│AMP'!$A$12:$Q$959,N$11,FALSE),0)+IFERROR(VLOOKUP($A147,'3.1 Input│B&amp;T'!$A$13:$O$990,COLUMN(N147),FALSE),0)+IFERROR(VLOOKUP($A147,'3.0 Input│AMP'!$A$12:$Q$959,N$11+1,FALSE),0)</f>
        <v>0</v>
      </c>
      <c r="O147" s="46">
        <f>IFERROR(VLOOKUP($A147,'3.0 Input│AMP'!$A$12:$Q$959,O$11,FALSE),0)+IFERROR(VLOOKUP($A147,'3.1 Input│B&amp;T'!$A$13:$O$990,COLUMN(O147),FALSE),0)</f>
        <v>0</v>
      </c>
      <c r="P147" s="12"/>
      <c r="Q147" s="29">
        <f t="shared" si="2"/>
        <v>0</v>
      </c>
      <c r="R147" s="14"/>
    </row>
    <row r="148" spans="1:18" ht="18.75">
      <c r="A148" s="8" t="str">
        <f>IF(MAX($A$13:A147)+1&gt;MAX('3.1 Input│B&amp;T'!$A$13:$A$990),"-",MAX($A$13:A147)+1)</f>
        <v>-</v>
      </c>
      <c r="B148" s="8" t="str">
        <f>CONCATENATE(IFERROR(VLOOKUP($A148,'3.0 Input│AMP'!$A$12:$Q$959,2,FALSE),""),IFERROR(VLOOKUP($A148,'3.1 Input│B&amp;T'!$A$13:$L$990,2,FALSE),""))</f>
        <v/>
      </c>
      <c r="C148" s="20" t="str">
        <f>IFERROR(IFERROR(VLOOKUP($A148,'3.0 Input│AMP'!$A$12:$Q$959,3,FALSE),VLOOKUP($A148,'3.1 Input│B&amp;T'!$A$13:$L$990,3,FALSE)),"-")</f>
        <v>-</v>
      </c>
      <c r="D148" s="7"/>
      <c r="E148" s="8" t="str">
        <f>IFERROR(IFERROR(VLOOKUP($A148,'3.0 Input│AMP'!$A$12:$Q$959,4,FALSE),VLOOKUP($A148,'3.1 Input│B&amp;T'!$A$13:$L$990,3,FALSE)),"-")</f>
        <v>-</v>
      </c>
      <c r="F148" s="39"/>
      <c r="G148" s="21">
        <f>IFERROR(VLOOKUP($A148,'3.0 Input│AMP'!$A$12:$Q$959,COLUMN(G148),FALSE),0)+IFERROR(VLOOKUP($A148,'3.1 Input│B&amp;T'!$A$13:$L$990,COLUMN(G148),FALSE),0)</f>
        <v>0</v>
      </c>
      <c r="H148" s="21">
        <f>IFERROR(VLOOKUP($A148,'3.0 Input│AMP'!$A$12:$Q$959,COLUMN(H148),FALSE),0)+IFERROR(VLOOKUP($A148,'3.1 Input│B&amp;T'!$A$13:$L$990,COLUMN(H148),FALSE),0)</f>
        <v>0</v>
      </c>
      <c r="I148" s="21">
        <f>IFERROR(VLOOKUP($A148,'3.0 Input│AMP'!$A$12:$Q$959,COLUMN(I148),FALSE),0)+IFERROR(VLOOKUP($A148,'3.1 Input│B&amp;T'!$A$13:$L$990,COLUMN(I148),FALSE),0)</f>
        <v>0</v>
      </c>
      <c r="J148" s="21">
        <f>IFERROR(VLOOKUP($A148,'3.0 Input│AMP'!$A$12:$Q$959,COLUMN(J148),FALSE),0)+IFERROR(VLOOKUP($A148,'3.1 Input│B&amp;T'!$A$13:$L$990,COLUMN(J148),FALSE),0)</f>
        <v>0</v>
      </c>
      <c r="K148" s="21">
        <f>IFERROR(VLOOKUP($A148,'3.0 Input│AMP'!$A$12:$Q$959,COLUMN(K148),FALSE),0)+IFERROR(VLOOKUP($A148,'3.1 Input│B&amp;T'!$A$13:$L$990,COLUMN(K148),FALSE),0)</f>
        <v>0</v>
      </c>
      <c r="L148" s="46">
        <f>IFERROR(VLOOKUP($A148,'3.0 Input│AMP'!$A$12:$Q$959,L$11,FALSE),0)+IFERROR(VLOOKUP($A148,'3.1 Input│B&amp;T'!$A$13:$O$990,COLUMN(L148),FALSE),0)</f>
        <v>0</v>
      </c>
      <c r="M148" s="46">
        <f>IFERROR(VLOOKUP($A148,'3.0 Input│AMP'!$A$12:$Q$959,M$11,FALSE),0)+IFERROR(VLOOKUP($A148,'3.1 Input│B&amp;T'!$A$13:$O$990,COLUMN(M148),FALSE),0)</f>
        <v>0</v>
      </c>
      <c r="N148" s="46">
        <f>IFERROR(VLOOKUP($A148,'3.0 Input│AMP'!$A$12:$Q$959,N$11,FALSE),0)+IFERROR(VLOOKUP($A148,'3.1 Input│B&amp;T'!$A$13:$O$990,COLUMN(N148),FALSE),0)+IFERROR(VLOOKUP($A148,'3.0 Input│AMP'!$A$12:$Q$959,N$11+1,FALSE),0)</f>
        <v>0</v>
      </c>
      <c r="O148" s="46">
        <f>IFERROR(VLOOKUP($A148,'3.0 Input│AMP'!$A$12:$Q$959,O$11,FALSE),0)+IFERROR(VLOOKUP($A148,'3.1 Input│B&amp;T'!$A$13:$O$990,COLUMN(O148),FALSE),0)</f>
        <v>0</v>
      </c>
      <c r="P148" s="12"/>
      <c r="Q148" s="29">
        <f t="shared" si="2"/>
        <v>0</v>
      </c>
      <c r="R148" s="14"/>
    </row>
    <row r="149" spans="1:18" ht="18.75">
      <c r="A149" s="8" t="str">
        <f>IF(MAX($A$13:A148)+1&gt;MAX('3.1 Input│B&amp;T'!$A$13:$A$990),"-",MAX($A$13:A148)+1)</f>
        <v>-</v>
      </c>
      <c r="B149" s="8" t="str">
        <f>CONCATENATE(IFERROR(VLOOKUP($A149,'3.0 Input│AMP'!$A$12:$Q$959,2,FALSE),""),IFERROR(VLOOKUP($A149,'3.1 Input│B&amp;T'!$A$13:$L$990,2,FALSE),""))</f>
        <v/>
      </c>
      <c r="C149" s="20" t="str">
        <f>IFERROR(IFERROR(VLOOKUP($A149,'3.0 Input│AMP'!$A$12:$Q$959,3,FALSE),VLOOKUP($A149,'3.1 Input│B&amp;T'!$A$13:$L$990,3,FALSE)),"-")</f>
        <v>-</v>
      </c>
      <c r="D149" s="7"/>
      <c r="E149" s="8" t="str">
        <f>IFERROR(IFERROR(VLOOKUP($A149,'3.0 Input│AMP'!$A$12:$Q$959,4,FALSE),VLOOKUP($A149,'3.1 Input│B&amp;T'!$A$13:$L$990,3,FALSE)),"-")</f>
        <v>-</v>
      </c>
      <c r="F149" s="39"/>
      <c r="G149" s="21">
        <f>IFERROR(VLOOKUP($A149,'3.0 Input│AMP'!$A$12:$Q$959,COLUMN(G149),FALSE),0)+IFERROR(VLOOKUP($A149,'3.1 Input│B&amp;T'!$A$13:$L$990,COLUMN(G149),FALSE),0)</f>
        <v>0</v>
      </c>
      <c r="H149" s="21">
        <f>IFERROR(VLOOKUP($A149,'3.0 Input│AMP'!$A$12:$Q$959,COLUMN(H149),FALSE),0)+IFERROR(VLOOKUP($A149,'3.1 Input│B&amp;T'!$A$13:$L$990,COLUMN(H149),FALSE),0)</f>
        <v>0</v>
      </c>
      <c r="I149" s="21">
        <f>IFERROR(VLOOKUP($A149,'3.0 Input│AMP'!$A$12:$Q$959,COLUMN(I149),FALSE),0)+IFERROR(VLOOKUP($A149,'3.1 Input│B&amp;T'!$A$13:$L$990,COLUMN(I149),FALSE),0)</f>
        <v>0</v>
      </c>
      <c r="J149" s="21">
        <f>IFERROR(VLOOKUP($A149,'3.0 Input│AMP'!$A$12:$Q$959,COLUMN(J149),FALSE),0)+IFERROR(VLOOKUP($A149,'3.1 Input│B&amp;T'!$A$13:$L$990,COLUMN(J149),FALSE),0)</f>
        <v>0</v>
      </c>
      <c r="K149" s="21">
        <f>IFERROR(VLOOKUP($A149,'3.0 Input│AMP'!$A$12:$Q$959,COLUMN(K149),FALSE),0)+IFERROR(VLOOKUP($A149,'3.1 Input│B&amp;T'!$A$13:$L$990,COLUMN(K149),FALSE),0)</f>
        <v>0</v>
      </c>
      <c r="L149" s="46">
        <f>IFERROR(VLOOKUP($A149,'3.0 Input│AMP'!$A$12:$Q$959,L$11,FALSE),0)+IFERROR(VLOOKUP($A149,'3.1 Input│B&amp;T'!$A$13:$O$990,COLUMN(L149),FALSE),0)</f>
        <v>0</v>
      </c>
      <c r="M149" s="46">
        <f>IFERROR(VLOOKUP($A149,'3.0 Input│AMP'!$A$12:$Q$959,M$11,FALSE),0)+IFERROR(VLOOKUP($A149,'3.1 Input│B&amp;T'!$A$13:$O$990,COLUMN(M149),FALSE),0)</f>
        <v>0</v>
      </c>
      <c r="N149" s="46">
        <f>IFERROR(VLOOKUP($A149,'3.0 Input│AMP'!$A$12:$Q$959,N$11,FALSE),0)+IFERROR(VLOOKUP($A149,'3.1 Input│B&amp;T'!$A$13:$O$990,COLUMN(N149),FALSE),0)+IFERROR(VLOOKUP($A149,'3.0 Input│AMP'!$A$12:$Q$959,N$11+1,FALSE),0)</f>
        <v>0</v>
      </c>
      <c r="O149" s="46">
        <f>IFERROR(VLOOKUP($A149,'3.0 Input│AMP'!$A$12:$Q$959,O$11,FALSE),0)+IFERROR(VLOOKUP($A149,'3.1 Input│B&amp;T'!$A$13:$O$990,COLUMN(O149),FALSE),0)</f>
        <v>0</v>
      </c>
      <c r="P149" s="12"/>
      <c r="Q149" s="29">
        <f t="shared" si="2"/>
        <v>0</v>
      </c>
      <c r="R149" s="14"/>
    </row>
    <row r="150" spans="1:18" ht="18.75">
      <c r="A150" s="8" t="str">
        <f>IF(MAX($A$13:A149)+1&gt;MAX('3.1 Input│B&amp;T'!$A$13:$A$990),"-",MAX($A$13:A149)+1)</f>
        <v>-</v>
      </c>
      <c r="B150" s="8" t="str">
        <f>CONCATENATE(IFERROR(VLOOKUP($A150,'3.0 Input│AMP'!$A$12:$Q$959,2,FALSE),""),IFERROR(VLOOKUP($A150,'3.1 Input│B&amp;T'!$A$13:$L$990,2,FALSE),""))</f>
        <v/>
      </c>
      <c r="C150" s="20" t="str">
        <f>IFERROR(IFERROR(VLOOKUP($A150,'3.0 Input│AMP'!$A$12:$Q$959,3,FALSE),VLOOKUP($A150,'3.1 Input│B&amp;T'!$A$13:$L$990,3,FALSE)),"-")</f>
        <v>-</v>
      </c>
      <c r="D150" s="7"/>
      <c r="E150" s="8" t="str">
        <f>IFERROR(IFERROR(VLOOKUP($A150,'3.0 Input│AMP'!$A$12:$Q$959,4,FALSE),VLOOKUP($A150,'3.1 Input│B&amp;T'!$A$13:$L$990,3,FALSE)),"-")</f>
        <v>-</v>
      </c>
      <c r="F150" s="39"/>
      <c r="G150" s="21">
        <f>IFERROR(VLOOKUP($A150,'3.0 Input│AMP'!$A$12:$Q$959,COLUMN(G150),FALSE),0)+IFERROR(VLOOKUP($A150,'3.1 Input│B&amp;T'!$A$13:$L$990,COLUMN(G150),FALSE),0)</f>
        <v>0</v>
      </c>
      <c r="H150" s="21">
        <f>IFERROR(VLOOKUP($A150,'3.0 Input│AMP'!$A$12:$Q$959,COLUMN(H150),FALSE),0)+IFERROR(VLOOKUP($A150,'3.1 Input│B&amp;T'!$A$13:$L$990,COLUMN(H150),FALSE),0)</f>
        <v>0</v>
      </c>
      <c r="I150" s="21">
        <f>IFERROR(VLOOKUP($A150,'3.0 Input│AMP'!$A$12:$Q$959,COLUMN(I150),FALSE),0)+IFERROR(VLOOKUP($A150,'3.1 Input│B&amp;T'!$A$13:$L$990,COLUMN(I150),FALSE),0)</f>
        <v>0</v>
      </c>
      <c r="J150" s="21">
        <f>IFERROR(VLOOKUP($A150,'3.0 Input│AMP'!$A$12:$Q$959,COLUMN(J150),FALSE),0)+IFERROR(VLOOKUP($A150,'3.1 Input│B&amp;T'!$A$13:$L$990,COLUMN(J150),FALSE),0)</f>
        <v>0</v>
      </c>
      <c r="K150" s="21">
        <f>IFERROR(VLOOKUP($A150,'3.0 Input│AMP'!$A$12:$Q$959,COLUMN(K150),FALSE),0)+IFERROR(VLOOKUP($A150,'3.1 Input│B&amp;T'!$A$13:$L$990,COLUMN(K150),FALSE),0)</f>
        <v>0</v>
      </c>
      <c r="L150" s="46">
        <f>IFERROR(VLOOKUP($A150,'3.0 Input│AMP'!$A$12:$Q$959,L$11,FALSE),0)+IFERROR(VLOOKUP($A150,'3.1 Input│B&amp;T'!$A$13:$O$990,COLUMN(L150),FALSE),0)</f>
        <v>0</v>
      </c>
      <c r="M150" s="46">
        <f>IFERROR(VLOOKUP($A150,'3.0 Input│AMP'!$A$12:$Q$959,M$11,FALSE),0)+IFERROR(VLOOKUP($A150,'3.1 Input│B&amp;T'!$A$13:$O$990,COLUMN(M150),FALSE),0)</f>
        <v>0</v>
      </c>
      <c r="N150" s="46">
        <f>IFERROR(VLOOKUP($A150,'3.0 Input│AMP'!$A$12:$Q$959,N$11,FALSE),0)+IFERROR(VLOOKUP($A150,'3.1 Input│B&amp;T'!$A$13:$O$990,COLUMN(N150),FALSE),0)+IFERROR(VLOOKUP($A150,'3.0 Input│AMP'!$A$12:$Q$959,N$11+1,FALSE),0)</f>
        <v>0</v>
      </c>
      <c r="O150" s="46">
        <f>IFERROR(VLOOKUP($A150,'3.0 Input│AMP'!$A$12:$Q$959,O$11,FALSE),0)+IFERROR(VLOOKUP($A150,'3.1 Input│B&amp;T'!$A$13:$O$990,COLUMN(O150),FALSE),0)</f>
        <v>0</v>
      </c>
      <c r="P150" s="12"/>
      <c r="Q150" s="29">
        <f t="shared" si="2"/>
        <v>0</v>
      </c>
      <c r="R150" s="14"/>
    </row>
    <row r="151" spans="1:18" ht="18.75">
      <c r="A151" s="8" t="str">
        <f>IF(MAX($A$13:A150)+1&gt;MAX('3.1 Input│B&amp;T'!$A$13:$A$990),"-",MAX($A$13:A150)+1)</f>
        <v>-</v>
      </c>
      <c r="B151" s="8" t="str">
        <f>CONCATENATE(IFERROR(VLOOKUP($A151,'3.0 Input│AMP'!$A$12:$Q$959,2,FALSE),""),IFERROR(VLOOKUP($A151,'3.1 Input│B&amp;T'!$A$13:$L$990,2,FALSE),""))</f>
        <v/>
      </c>
      <c r="C151" s="20" t="str">
        <f>IFERROR(IFERROR(VLOOKUP($A151,'3.0 Input│AMP'!$A$12:$Q$959,3,FALSE),VLOOKUP($A151,'3.1 Input│B&amp;T'!$A$13:$L$990,3,FALSE)),"-")</f>
        <v>-</v>
      </c>
      <c r="D151" s="7"/>
      <c r="E151" s="8" t="str">
        <f>IFERROR(IFERROR(VLOOKUP($A151,'3.0 Input│AMP'!$A$12:$Q$959,4,FALSE),VLOOKUP($A151,'3.1 Input│B&amp;T'!$A$13:$L$990,3,FALSE)),"-")</f>
        <v>-</v>
      </c>
      <c r="F151" s="39"/>
      <c r="G151" s="21">
        <f>IFERROR(VLOOKUP($A151,'3.0 Input│AMP'!$A$12:$Q$959,COLUMN(G151),FALSE),0)+IFERROR(VLOOKUP($A151,'3.1 Input│B&amp;T'!$A$13:$L$990,COLUMN(G151),FALSE),0)</f>
        <v>0</v>
      </c>
      <c r="H151" s="21">
        <f>IFERROR(VLOOKUP($A151,'3.0 Input│AMP'!$A$12:$Q$959,COLUMN(H151),FALSE),0)+IFERROR(VLOOKUP($A151,'3.1 Input│B&amp;T'!$A$13:$L$990,COLUMN(H151),FALSE),0)</f>
        <v>0</v>
      </c>
      <c r="I151" s="21">
        <f>IFERROR(VLOOKUP($A151,'3.0 Input│AMP'!$A$12:$Q$959,COLUMN(I151),FALSE),0)+IFERROR(VLOOKUP($A151,'3.1 Input│B&amp;T'!$A$13:$L$990,COLUMN(I151),FALSE),0)</f>
        <v>0</v>
      </c>
      <c r="J151" s="21">
        <f>IFERROR(VLOOKUP($A151,'3.0 Input│AMP'!$A$12:$Q$959,COLUMN(J151),FALSE),0)+IFERROR(VLOOKUP($A151,'3.1 Input│B&amp;T'!$A$13:$L$990,COLUMN(J151),FALSE),0)</f>
        <v>0</v>
      </c>
      <c r="K151" s="21">
        <f>IFERROR(VLOOKUP($A151,'3.0 Input│AMP'!$A$12:$Q$959,COLUMN(K151),FALSE),0)+IFERROR(VLOOKUP($A151,'3.1 Input│B&amp;T'!$A$13:$L$990,COLUMN(K151),FALSE),0)</f>
        <v>0</v>
      </c>
      <c r="L151" s="46">
        <f>IFERROR(VLOOKUP($A151,'3.0 Input│AMP'!$A$12:$Q$959,L$11,FALSE),0)+IFERROR(VLOOKUP($A151,'3.1 Input│B&amp;T'!$A$13:$O$990,COLUMN(L151),FALSE),0)</f>
        <v>0</v>
      </c>
      <c r="M151" s="46">
        <f>IFERROR(VLOOKUP($A151,'3.0 Input│AMP'!$A$12:$Q$959,M$11,FALSE),0)+IFERROR(VLOOKUP($A151,'3.1 Input│B&amp;T'!$A$13:$O$990,COLUMN(M151),FALSE),0)</f>
        <v>0</v>
      </c>
      <c r="N151" s="46">
        <f>IFERROR(VLOOKUP($A151,'3.0 Input│AMP'!$A$12:$Q$959,N$11,FALSE),0)+IFERROR(VLOOKUP($A151,'3.1 Input│B&amp;T'!$A$13:$O$990,COLUMN(N151),FALSE),0)+IFERROR(VLOOKUP($A151,'3.0 Input│AMP'!$A$12:$Q$959,N$11+1,FALSE),0)</f>
        <v>0</v>
      </c>
      <c r="O151" s="46">
        <f>IFERROR(VLOOKUP($A151,'3.0 Input│AMP'!$A$12:$Q$959,O$11,FALSE),0)+IFERROR(VLOOKUP($A151,'3.1 Input│B&amp;T'!$A$13:$O$990,COLUMN(O151),FALSE),0)</f>
        <v>0</v>
      </c>
      <c r="P151" s="12"/>
      <c r="Q151" s="29">
        <f t="shared" si="2"/>
        <v>0</v>
      </c>
      <c r="R151" s="14"/>
    </row>
    <row r="152" spans="1:18" ht="18.75">
      <c r="A152" s="8" t="str">
        <f>IF(MAX($A$13:A151)+1&gt;MAX('3.1 Input│B&amp;T'!$A$13:$A$990),"-",MAX($A$13:A151)+1)</f>
        <v>-</v>
      </c>
      <c r="B152" s="8" t="str">
        <f>CONCATENATE(IFERROR(VLOOKUP($A152,'3.0 Input│AMP'!$A$12:$Q$959,2,FALSE),""),IFERROR(VLOOKUP($A152,'3.1 Input│B&amp;T'!$A$13:$L$990,2,FALSE),""))</f>
        <v/>
      </c>
      <c r="C152" s="20" t="str">
        <f>IFERROR(IFERROR(VLOOKUP($A152,'3.0 Input│AMP'!$A$12:$Q$959,3,FALSE),VLOOKUP($A152,'3.1 Input│B&amp;T'!$A$13:$L$990,3,FALSE)),"-")</f>
        <v>-</v>
      </c>
      <c r="D152" s="7"/>
      <c r="E152" s="8" t="str">
        <f>IFERROR(IFERROR(VLOOKUP($A152,'3.0 Input│AMP'!$A$12:$Q$959,4,FALSE),VLOOKUP($A152,'3.1 Input│B&amp;T'!$A$13:$L$990,3,FALSE)),"-")</f>
        <v>-</v>
      </c>
      <c r="F152" s="39"/>
      <c r="G152" s="21">
        <f>IFERROR(VLOOKUP($A152,'3.0 Input│AMP'!$A$12:$Q$959,COLUMN(G152),FALSE),0)+IFERROR(VLOOKUP($A152,'3.1 Input│B&amp;T'!$A$13:$L$990,COLUMN(G152),FALSE),0)</f>
        <v>0</v>
      </c>
      <c r="H152" s="21">
        <f>IFERROR(VLOOKUP($A152,'3.0 Input│AMP'!$A$12:$Q$959,COLUMN(H152),FALSE),0)+IFERROR(VLOOKUP($A152,'3.1 Input│B&amp;T'!$A$13:$L$990,COLUMN(H152),FALSE),0)</f>
        <v>0</v>
      </c>
      <c r="I152" s="21">
        <f>IFERROR(VLOOKUP($A152,'3.0 Input│AMP'!$A$12:$Q$959,COLUMN(I152),FALSE),0)+IFERROR(VLOOKUP($A152,'3.1 Input│B&amp;T'!$A$13:$L$990,COLUMN(I152),FALSE),0)</f>
        <v>0</v>
      </c>
      <c r="J152" s="21">
        <f>IFERROR(VLOOKUP($A152,'3.0 Input│AMP'!$A$12:$Q$959,COLUMN(J152),FALSE),0)+IFERROR(VLOOKUP($A152,'3.1 Input│B&amp;T'!$A$13:$L$990,COLUMN(J152),FALSE),0)</f>
        <v>0</v>
      </c>
      <c r="K152" s="21">
        <f>IFERROR(VLOOKUP($A152,'3.0 Input│AMP'!$A$12:$Q$959,COLUMN(K152),FALSE),0)+IFERROR(VLOOKUP($A152,'3.1 Input│B&amp;T'!$A$13:$L$990,COLUMN(K152),FALSE),0)</f>
        <v>0</v>
      </c>
      <c r="L152" s="46">
        <f>IFERROR(VLOOKUP($A152,'3.0 Input│AMP'!$A$12:$Q$959,L$11,FALSE),0)+IFERROR(VLOOKUP($A152,'3.1 Input│B&amp;T'!$A$13:$O$990,COLUMN(L152),FALSE),0)</f>
        <v>0</v>
      </c>
      <c r="M152" s="46">
        <f>IFERROR(VLOOKUP($A152,'3.0 Input│AMP'!$A$12:$Q$959,M$11,FALSE),0)+IFERROR(VLOOKUP($A152,'3.1 Input│B&amp;T'!$A$13:$O$990,COLUMN(M152),FALSE),0)</f>
        <v>0</v>
      </c>
      <c r="N152" s="46">
        <f>IFERROR(VLOOKUP($A152,'3.0 Input│AMP'!$A$12:$Q$959,N$11,FALSE),0)+IFERROR(VLOOKUP($A152,'3.1 Input│B&amp;T'!$A$13:$O$990,COLUMN(N152),FALSE),0)+IFERROR(VLOOKUP($A152,'3.0 Input│AMP'!$A$12:$Q$959,N$11+1,FALSE),0)</f>
        <v>0</v>
      </c>
      <c r="O152" s="46">
        <f>IFERROR(VLOOKUP($A152,'3.0 Input│AMP'!$A$12:$Q$959,O$11,FALSE),0)+IFERROR(VLOOKUP($A152,'3.1 Input│B&amp;T'!$A$13:$O$990,COLUMN(O152),FALSE),0)</f>
        <v>0</v>
      </c>
      <c r="P152" s="12"/>
      <c r="Q152" s="29">
        <f t="shared" si="2"/>
        <v>0</v>
      </c>
      <c r="R152" s="14"/>
    </row>
    <row r="153" spans="1:18" ht="18.75">
      <c r="A153" s="8" t="str">
        <f>IF(MAX($A$13:A152)+1&gt;MAX('3.1 Input│B&amp;T'!$A$13:$A$990),"-",MAX($A$13:A152)+1)</f>
        <v>-</v>
      </c>
      <c r="B153" s="8" t="str">
        <f>CONCATENATE(IFERROR(VLOOKUP($A153,'3.0 Input│AMP'!$A$12:$Q$959,2,FALSE),""),IFERROR(VLOOKUP($A153,'3.1 Input│B&amp;T'!$A$13:$L$990,2,FALSE),""))</f>
        <v/>
      </c>
      <c r="C153" s="20" t="str">
        <f>IFERROR(IFERROR(VLOOKUP($A153,'3.0 Input│AMP'!$A$12:$Q$959,3,FALSE),VLOOKUP($A153,'3.1 Input│B&amp;T'!$A$13:$L$990,3,FALSE)),"-")</f>
        <v>-</v>
      </c>
      <c r="D153" s="7"/>
      <c r="E153" s="8" t="str">
        <f>IFERROR(IFERROR(VLOOKUP($A153,'3.0 Input│AMP'!$A$12:$Q$959,4,FALSE),VLOOKUP($A153,'3.1 Input│B&amp;T'!$A$13:$L$990,3,FALSE)),"-")</f>
        <v>-</v>
      </c>
      <c r="F153" s="39"/>
      <c r="G153" s="21">
        <f>IFERROR(VLOOKUP($A153,'3.0 Input│AMP'!$A$12:$Q$959,COLUMN(G153),FALSE),0)+IFERROR(VLOOKUP($A153,'3.1 Input│B&amp;T'!$A$13:$L$990,COLUMN(G153),FALSE),0)</f>
        <v>0</v>
      </c>
      <c r="H153" s="21">
        <f>IFERROR(VLOOKUP($A153,'3.0 Input│AMP'!$A$12:$Q$959,COLUMN(H153),FALSE),0)+IFERROR(VLOOKUP($A153,'3.1 Input│B&amp;T'!$A$13:$L$990,COLUMN(H153),FALSE),0)</f>
        <v>0</v>
      </c>
      <c r="I153" s="21">
        <f>IFERROR(VLOOKUP($A153,'3.0 Input│AMP'!$A$12:$Q$959,COLUMN(I153),FALSE),0)+IFERROR(VLOOKUP($A153,'3.1 Input│B&amp;T'!$A$13:$L$990,COLUMN(I153),FALSE),0)</f>
        <v>0</v>
      </c>
      <c r="J153" s="21">
        <f>IFERROR(VLOOKUP($A153,'3.0 Input│AMP'!$A$12:$Q$959,COLUMN(J153),FALSE),0)+IFERROR(VLOOKUP($A153,'3.1 Input│B&amp;T'!$A$13:$L$990,COLUMN(J153),FALSE),0)</f>
        <v>0</v>
      </c>
      <c r="K153" s="21">
        <f>IFERROR(VLOOKUP($A153,'3.0 Input│AMP'!$A$12:$Q$959,COLUMN(K153),FALSE),0)+IFERROR(VLOOKUP($A153,'3.1 Input│B&amp;T'!$A$13:$L$990,COLUMN(K153),FALSE),0)</f>
        <v>0</v>
      </c>
      <c r="L153" s="46">
        <f>IFERROR(VLOOKUP($A153,'3.0 Input│AMP'!$A$12:$Q$959,L$11,FALSE),0)+IFERROR(VLOOKUP($A153,'3.1 Input│B&amp;T'!$A$13:$O$990,COLUMN(L153),FALSE),0)</f>
        <v>0</v>
      </c>
      <c r="M153" s="46">
        <f>IFERROR(VLOOKUP($A153,'3.0 Input│AMP'!$A$12:$Q$959,M$11,FALSE),0)+IFERROR(VLOOKUP($A153,'3.1 Input│B&amp;T'!$A$13:$O$990,COLUMN(M153),FALSE),0)</f>
        <v>0</v>
      </c>
      <c r="N153" s="46">
        <f>IFERROR(VLOOKUP($A153,'3.0 Input│AMP'!$A$12:$Q$959,N$11,FALSE),0)+IFERROR(VLOOKUP($A153,'3.1 Input│B&amp;T'!$A$13:$O$990,COLUMN(N153),FALSE),0)+IFERROR(VLOOKUP($A153,'3.0 Input│AMP'!$A$12:$Q$959,N$11+1,FALSE),0)</f>
        <v>0</v>
      </c>
      <c r="O153" s="46">
        <f>IFERROR(VLOOKUP($A153,'3.0 Input│AMP'!$A$12:$Q$959,O$11,FALSE),0)+IFERROR(VLOOKUP($A153,'3.1 Input│B&amp;T'!$A$13:$O$990,COLUMN(O153),FALSE),0)</f>
        <v>0</v>
      </c>
      <c r="P153" s="12"/>
      <c r="Q153" s="29">
        <f t="shared" si="2"/>
        <v>0</v>
      </c>
      <c r="R153" s="14"/>
    </row>
    <row r="154" spans="1:18" ht="18.75">
      <c r="A154" s="8" t="str">
        <f>IF(MAX($A$13:A153)+1&gt;MAX('3.1 Input│B&amp;T'!$A$13:$A$990),"-",MAX($A$13:A153)+1)</f>
        <v>-</v>
      </c>
      <c r="B154" s="8" t="str">
        <f>CONCATENATE(IFERROR(VLOOKUP($A154,'3.0 Input│AMP'!$A$12:$Q$959,2,FALSE),""),IFERROR(VLOOKUP($A154,'3.1 Input│B&amp;T'!$A$13:$L$990,2,FALSE),""))</f>
        <v/>
      </c>
      <c r="C154" s="20" t="str">
        <f>IFERROR(IFERROR(VLOOKUP($A154,'3.0 Input│AMP'!$A$12:$Q$959,3,FALSE),VLOOKUP($A154,'3.1 Input│B&amp;T'!$A$13:$L$990,3,FALSE)),"-")</f>
        <v>-</v>
      </c>
      <c r="D154" s="7"/>
      <c r="E154" s="8" t="str">
        <f>IFERROR(IFERROR(VLOOKUP($A154,'3.0 Input│AMP'!$A$12:$Q$959,4,FALSE),VLOOKUP($A154,'3.1 Input│B&amp;T'!$A$13:$L$990,3,FALSE)),"-")</f>
        <v>-</v>
      </c>
      <c r="F154" s="39"/>
      <c r="G154" s="21">
        <f>IFERROR(VLOOKUP($A154,'3.0 Input│AMP'!$A$12:$Q$959,COLUMN(G154),FALSE),0)+IFERROR(VLOOKUP($A154,'3.1 Input│B&amp;T'!$A$13:$L$990,COLUMN(G154),FALSE),0)</f>
        <v>0</v>
      </c>
      <c r="H154" s="21">
        <f>IFERROR(VLOOKUP($A154,'3.0 Input│AMP'!$A$12:$Q$959,COLUMN(H154),FALSE),0)+IFERROR(VLOOKUP($A154,'3.1 Input│B&amp;T'!$A$13:$L$990,COLUMN(H154),FALSE),0)</f>
        <v>0</v>
      </c>
      <c r="I154" s="21">
        <f>IFERROR(VLOOKUP($A154,'3.0 Input│AMP'!$A$12:$Q$959,COLUMN(I154),FALSE),0)+IFERROR(VLOOKUP($A154,'3.1 Input│B&amp;T'!$A$13:$L$990,COLUMN(I154),FALSE),0)</f>
        <v>0</v>
      </c>
      <c r="J154" s="21">
        <f>IFERROR(VLOOKUP($A154,'3.0 Input│AMP'!$A$12:$Q$959,COLUMN(J154),FALSE),0)+IFERROR(VLOOKUP($A154,'3.1 Input│B&amp;T'!$A$13:$L$990,COLUMN(J154),FALSE),0)</f>
        <v>0</v>
      </c>
      <c r="K154" s="21">
        <f>IFERROR(VLOOKUP($A154,'3.0 Input│AMP'!$A$12:$Q$959,COLUMN(K154),FALSE),0)+IFERROR(VLOOKUP($A154,'3.1 Input│B&amp;T'!$A$13:$L$990,COLUMN(K154),FALSE),0)</f>
        <v>0</v>
      </c>
      <c r="L154" s="46">
        <f>IFERROR(VLOOKUP($A154,'3.0 Input│AMP'!$A$12:$Q$959,L$11,FALSE),0)+IFERROR(VLOOKUP($A154,'3.1 Input│B&amp;T'!$A$13:$O$990,COLUMN(L154),FALSE),0)</f>
        <v>0</v>
      </c>
      <c r="M154" s="46">
        <f>IFERROR(VLOOKUP($A154,'3.0 Input│AMP'!$A$12:$Q$959,M$11,FALSE),0)+IFERROR(VLOOKUP($A154,'3.1 Input│B&amp;T'!$A$13:$O$990,COLUMN(M154),FALSE),0)</f>
        <v>0</v>
      </c>
      <c r="N154" s="46">
        <f>IFERROR(VLOOKUP($A154,'3.0 Input│AMP'!$A$12:$Q$959,N$11,FALSE),0)+IFERROR(VLOOKUP($A154,'3.1 Input│B&amp;T'!$A$13:$O$990,COLUMN(N154),FALSE),0)+IFERROR(VLOOKUP($A154,'3.0 Input│AMP'!$A$12:$Q$959,N$11+1,FALSE),0)</f>
        <v>0</v>
      </c>
      <c r="O154" s="46">
        <f>IFERROR(VLOOKUP($A154,'3.0 Input│AMP'!$A$12:$Q$959,O$11,FALSE),0)+IFERROR(VLOOKUP($A154,'3.1 Input│B&amp;T'!$A$13:$O$990,COLUMN(O154),FALSE),0)</f>
        <v>0</v>
      </c>
      <c r="P154" s="12"/>
      <c r="Q154" s="29">
        <f t="shared" si="2"/>
        <v>0</v>
      </c>
      <c r="R154" s="14"/>
    </row>
    <row r="155" spans="1:18" ht="18.75">
      <c r="A155" s="8" t="str">
        <f>IF(MAX($A$13:A154)+1&gt;MAX('3.1 Input│B&amp;T'!$A$13:$A$990),"-",MAX($A$13:A154)+1)</f>
        <v>-</v>
      </c>
      <c r="B155" s="8" t="str">
        <f>CONCATENATE(IFERROR(VLOOKUP($A155,'3.0 Input│AMP'!$A$12:$Q$959,2,FALSE),""),IFERROR(VLOOKUP($A155,'3.1 Input│B&amp;T'!$A$13:$L$990,2,FALSE),""))</f>
        <v/>
      </c>
      <c r="C155" s="20" t="str">
        <f>IFERROR(IFERROR(VLOOKUP($A155,'3.0 Input│AMP'!$A$12:$Q$959,3,FALSE),VLOOKUP($A155,'3.1 Input│B&amp;T'!$A$13:$L$990,3,FALSE)),"-")</f>
        <v>-</v>
      </c>
      <c r="D155" s="7"/>
      <c r="E155" s="8" t="str">
        <f>IFERROR(IFERROR(VLOOKUP($A155,'3.0 Input│AMP'!$A$12:$Q$959,4,FALSE),VLOOKUP($A155,'3.1 Input│B&amp;T'!$A$13:$L$990,3,FALSE)),"-")</f>
        <v>-</v>
      </c>
      <c r="F155" s="39"/>
      <c r="G155" s="21">
        <f>IFERROR(VLOOKUP($A155,'3.0 Input│AMP'!$A$12:$Q$959,COLUMN(G155),FALSE),0)+IFERROR(VLOOKUP($A155,'3.1 Input│B&amp;T'!$A$13:$L$990,COLUMN(G155),FALSE),0)</f>
        <v>0</v>
      </c>
      <c r="H155" s="21">
        <f>IFERROR(VLOOKUP($A155,'3.0 Input│AMP'!$A$12:$Q$959,COLUMN(H155),FALSE),0)+IFERROR(VLOOKUP($A155,'3.1 Input│B&amp;T'!$A$13:$L$990,COLUMN(H155),FALSE),0)</f>
        <v>0</v>
      </c>
      <c r="I155" s="21">
        <f>IFERROR(VLOOKUP($A155,'3.0 Input│AMP'!$A$12:$Q$959,COLUMN(I155),FALSE),0)+IFERROR(VLOOKUP($A155,'3.1 Input│B&amp;T'!$A$13:$L$990,COLUMN(I155),FALSE),0)</f>
        <v>0</v>
      </c>
      <c r="J155" s="21">
        <f>IFERROR(VLOOKUP($A155,'3.0 Input│AMP'!$A$12:$Q$959,COLUMN(J155),FALSE),0)+IFERROR(VLOOKUP($A155,'3.1 Input│B&amp;T'!$A$13:$L$990,COLUMN(J155),FALSE),0)</f>
        <v>0</v>
      </c>
      <c r="K155" s="21">
        <f>IFERROR(VLOOKUP($A155,'3.0 Input│AMP'!$A$12:$Q$959,COLUMN(K155),FALSE),0)+IFERROR(VLOOKUP($A155,'3.1 Input│B&amp;T'!$A$13:$L$990,COLUMN(K155),FALSE),0)</f>
        <v>0</v>
      </c>
      <c r="L155" s="46">
        <f>IFERROR(VLOOKUP($A155,'3.0 Input│AMP'!$A$12:$Q$959,L$11,FALSE),0)+IFERROR(VLOOKUP($A155,'3.1 Input│B&amp;T'!$A$13:$O$990,COLUMN(L155),FALSE),0)</f>
        <v>0</v>
      </c>
      <c r="M155" s="46">
        <f>IFERROR(VLOOKUP($A155,'3.0 Input│AMP'!$A$12:$Q$959,M$11,FALSE),0)+IFERROR(VLOOKUP($A155,'3.1 Input│B&amp;T'!$A$13:$O$990,COLUMN(M155),FALSE),0)</f>
        <v>0</v>
      </c>
      <c r="N155" s="46">
        <f>IFERROR(VLOOKUP($A155,'3.0 Input│AMP'!$A$12:$Q$959,N$11,FALSE),0)+IFERROR(VLOOKUP($A155,'3.1 Input│B&amp;T'!$A$13:$O$990,COLUMN(N155),FALSE),0)+IFERROR(VLOOKUP($A155,'3.0 Input│AMP'!$A$12:$Q$959,N$11+1,FALSE),0)</f>
        <v>0</v>
      </c>
      <c r="O155" s="46">
        <f>IFERROR(VLOOKUP($A155,'3.0 Input│AMP'!$A$12:$Q$959,O$11,FALSE),0)+IFERROR(VLOOKUP($A155,'3.1 Input│B&amp;T'!$A$13:$O$990,COLUMN(O155),FALSE),0)</f>
        <v>0</v>
      </c>
      <c r="P155" s="12"/>
      <c r="Q155" s="29">
        <f t="shared" si="2"/>
        <v>0</v>
      </c>
      <c r="R155" s="14"/>
    </row>
    <row r="156" spans="1:18" ht="18.75">
      <c r="A156" s="8" t="str">
        <f>IF(MAX($A$13:A155)+1&gt;MAX('3.1 Input│B&amp;T'!$A$13:$A$990),"-",MAX($A$13:A155)+1)</f>
        <v>-</v>
      </c>
      <c r="B156" s="8" t="str">
        <f>CONCATENATE(IFERROR(VLOOKUP($A156,'3.0 Input│AMP'!$A$12:$Q$959,2,FALSE),""),IFERROR(VLOOKUP($A156,'3.1 Input│B&amp;T'!$A$13:$L$990,2,FALSE),""))</f>
        <v/>
      </c>
      <c r="C156" s="20" t="str">
        <f>IFERROR(IFERROR(VLOOKUP($A156,'3.0 Input│AMP'!$A$12:$Q$959,3,FALSE),VLOOKUP($A156,'3.1 Input│B&amp;T'!$A$13:$L$990,3,FALSE)),"-")</f>
        <v>-</v>
      </c>
      <c r="D156" s="7"/>
      <c r="E156" s="8" t="str">
        <f>IFERROR(IFERROR(VLOOKUP($A156,'3.0 Input│AMP'!$A$12:$Q$959,4,FALSE),VLOOKUP($A156,'3.1 Input│B&amp;T'!$A$13:$L$990,3,FALSE)),"-")</f>
        <v>-</v>
      </c>
      <c r="F156" s="39"/>
      <c r="G156" s="21">
        <f>IFERROR(VLOOKUP($A156,'3.0 Input│AMP'!$A$12:$Q$959,COLUMN(G156),FALSE),0)+IFERROR(VLOOKUP($A156,'3.1 Input│B&amp;T'!$A$13:$L$990,COLUMN(G156),FALSE),0)</f>
        <v>0</v>
      </c>
      <c r="H156" s="21">
        <f>IFERROR(VLOOKUP($A156,'3.0 Input│AMP'!$A$12:$Q$959,COLUMN(H156),FALSE),0)+IFERROR(VLOOKUP($A156,'3.1 Input│B&amp;T'!$A$13:$L$990,COLUMN(H156),FALSE),0)</f>
        <v>0</v>
      </c>
      <c r="I156" s="21">
        <f>IFERROR(VLOOKUP($A156,'3.0 Input│AMP'!$A$12:$Q$959,COLUMN(I156),FALSE),0)+IFERROR(VLOOKUP($A156,'3.1 Input│B&amp;T'!$A$13:$L$990,COLUMN(I156),FALSE),0)</f>
        <v>0</v>
      </c>
      <c r="J156" s="21">
        <f>IFERROR(VLOOKUP($A156,'3.0 Input│AMP'!$A$12:$Q$959,COLUMN(J156),FALSE),0)+IFERROR(VLOOKUP($A156,'3.1 Input│B&amp;T'!$A$13:$L$990,COLUMN(J156),FALSE),0)</f>
        <v>0</v>
      </c>
      <c r="K156" s="21">
        <f>IFERROR(VLOOKUP($A156,'3.0 Input│AMP'!$A$12:$Q$959,COLUMN(K156),FALSE),0)+IFERROR(VLOOKUP($A156,'3.1 Input│B&amp;T'!$A$13:$L$990,COLUMN(K156),FALSE),0)</f>
        <v>0</v>
      </c>
      <c r="L156" s="46">
        <f>IFERROR(VLOOKUP($A156,'3.0 Input│AMP'!$A$12:$Q$959,L$11,FALSE),0)+IFERROR(VLOOKUP($A156,'3.1 Input│B&amp;T'!$A$13:$O$990,COLUMN(L156),FALSE),0)</f>
        <v>0</v>
      </c>
      <c r="M156" s="46">
        <f>IFERROR(VLOOKUP($A156,'3.0 Input│AMP'!$A$12:$Q$959,M$11,FALSE),0)+IFERROR(VLOOKUP($A156,'3.1 Input│B&amp;T'!$A$13:$O$990,COLUMN(M156),FALSE),0)</f>
        <v>0</v>
      </c>
      <c r="N156" s="46">
        <f>IFERROR(VLOOKUP($A156,'3.0 Input│AMP'!$A$12:$Q$959,N$11,FALSE),0)+IFERROR(VLOOKUP($A156,'3.1 Input│B&amp;T'!$A$13:$O$990,COLUMN(N156),FALSE),0)+IFERROR(VLOOKUP($A156,'3.0 Input│AMP'!$A$12:$Q$959,N$11+1,FALSE),0)</f>
        <v>0</v>
      </c>
      <c r="O156" s="46">
        <f>IFERROR(VLOOKUP($A156,'3.0 Input│AMP'!$A$12:$Q$959,O$11,FALSE),0)+IFERROR(VLOOKUP($A156,'3.1 Input│B&amp;T'!$A$13:$O$990,COLUMN(O156),FALSE),0)</f>
        <v>0</v>
      </c>
      <c r="P156" s="12"/>
      <c r="Q156" s="29">
        <f t="shared" si="2"/>
        <v>0</v>
      </c>
      <c r="R156" s="14"/>
    </row>
    <row r="157" spans="1:18" ht="18.75">
      <c r="A157" s="8" t="str">
        <f>IF(MAX($A$13:A156)+1&gt;MAX('3.1 Input│B&amp;T'!$A$13:$A$990),"-",MAX($A$13:A156)+1)</f>
        <v>-</v>
      </c>
      <c r="B157" s="8" t="str">
        <f>CONCATENATE(IFERROR(VLOOKUP($A157,'3.0 Input│AMP'!$A$12:$Q$959,2,FALSE),""),IFERROR(VLOOKUP($A157,'3.1 Input│B&amp;T'!$A$13:$L$990,2,FALSE),""))</f>
        <v/>
      </c>
      <c r="C157" s="20" t="str">
        <f>IFERROR(IFERROR(VLOOKUP($A157,'3.0 Input│AMP'!$A$12:$Q$959,3,FALSE),VLOOKUP($A157,'3.1 Input│B&amp;T'!$A$13:$L$990,3,FALSE)),"-")</f>
        <v>-</v>
      </c>
      <c r="D157" s="7"/>
      <c r="E157" s="8" t="str">
        <f>IFERROR(IFERROR(VLOOKUP($A157,'3.0 Input│AMP'!$A$12:$Q$959,4,FALSE),VLOOKUP($A157,'3.1 Input│B&amp;T'!$A$13:$L$990,3,FALSE)),"-")</f>
        <v>-</v>
      </c>
      <c r="F157" s="39"/>
      <c r="G157" s="21">
        <f>IFERROR(VLOOKUP($A157,'3.0 Input│AMP'!$A$12:$Q$959,COLUMN(G157),FALSE),0)+IFERROR(VLOOKUP($A157,'3.1 Input│B&amp;T'!$A$13:$L$990,COLUMN(G157),FALSE),0)</f>
        <v>0</v>
      </c>
      <c r="H157" s="21">
        <f>IFERROR(VLOOKUP($A157,'3.0 Input│AMP'!$A$12:$Q$959,COLUMN(H157),FALSE),0)+IFERROR(VLOOKUP($A157,'3.1 Input│B&amp;T'!$A$13:$L$990,COLUMN(H157),FALSE),0)</f>
        <v>0</v>
      </c>
      <c r="I157" s="21">
        <f>IFERROR(VLOOKUP($A157,'3.0 Input│AMP'!$A$12:$Q$959,COLUMN(I157),FALSE),0)+IFERROR(VLOOKUP($A157,'3.1 Input│B&amp;T'!$A$13:$L$990,COLUMN(I157),FALSE),0)</f>
        <v>0</v>
      </c>
      <c r="J157" s="21">
        <f>IFERROR(VLOOKUP($A157,'3.0 Input│AMP'!$A$12:$Q$959,COLUMN(J157),FALSE),0)+IFERROR(VLOOKUP($A157,'3.1 Input│B&amp;T'!$A$13:$L$990,COLUMN(J157),FALSE),0)</f>
        <v>0</v>
      </c>
      <c r="K157" s="21">
        <f>IFERROR(VLOOKUP($A157,'3.0 Input│AMP'!$A$12:$Q$959,COLUMN(K157),FALSE),0)+IFERROR(VLOOKUP($A157,'3.1 Input│B&amp;T'!$A$13:$L$990,COLUMN(K157),FALSE),0)</f>
        <v>0</v>
      </c>
      <c r="L157" s="46">
        <f>IFERROR(VLOOKUP($A157,'3.0 Input│AMP'!$A$12:$Q$959,L$11,FALSE),0)+IFERROR(VLOOKUP($A157,'3.1 Input│B&amp;T'!$A$13:$O$990,COLUMN(L157),FALSE),0)</f>
        <v>0</v>
      </c>
      <c r="M157" s="46">
        <f>IFERROR(VLOOKUP($A157,'3.0 Input│AMP'!$A$12:$Q$959,M$11,FALSE),0)+IFERROR(VLOOKUP($A157,'3.1 Input│B&amp;T'!$A$13:$O$990,COLUMN(M157),FALSE),0)</f>
        <v>0</v>
      </c>
      <c r="N157" s="46">
        <f>IFERROR(VLOOKUP($A157,'3.0 Input│AMP'!$A$12:$Q$959,N$11,FALSE),0)+IFERROR(VLOOKUP($A157,'3.1 Input│B&amp;T'!$A$13:$O$990,COLUMN(N157),FALSE),0)+IFERROR(VLOOKUP($A157,'3.0 Input│AMP'!$A$12:$Q$959,N$11+1,FALSE),0)</f>
        <v>0</v>
      </c>
      <c r="O157" s="46">
        <f>IFERROR(VLOOKUP($A157,'3.0 Input│AMP'!$A$12:$Q$959,O$11,FALSE),0)+IFERROR(VLOOKUP($A157,'3.1 Input│B&amp;T'!$A$13:$O$990,COLUMN(O157),FALSE),0)</f>
        <v>0</v>
      </c>
      <c r="P157" s="12"/>
      <c r="Q157" s="29">
        <f t="shared" si="2"/>
        <v>0</v>
      </c>
      <c r="R157" s="14"/>
    </row>
    <row r="158" spans="1:18" ht="18.75">
      <c r="A158" s="8" t="str">
        <f>IF(MAX($A$13:A157)+1&gt;MAX('3.1 Input│B&amp;T'!$A$13:$A$990),"-",MAX($A$13:A157)+1)</f>
        <v>-</v>
      </c>
      <c r="B158" s="8" t="str">
        <f>CONCATENATE(IFERROR(VLOOKUP($A158,'3.0 Input│AMP'!$A$12:$Q$959,2,FALSE),""),IFERROR(VLOOKUP($A158,'3.1 Input│B&amp;T'!$A$13:$L$990,2,FALSE),""))</f>
        <v/>
      </c>
      <c r="C158" s="20" t="str">
        <f>IFERROR(IFERROR(VLOOKUP($A158,'3.0 Input│AMP'!$A$12:$Q$959,3,FALSE),VLOOKUP($A158,'3.1 Input│B&amp;T'!$A$13:$L$990,3,FALSE)),"-")</f>
        <v>-</v>
      </c>
      <c r="D158" s="7"/>
      <c r="E158" s="8" t="str">
        <f>IFERROR(IFERROR(VLOOKUP($A158,'3.0 Input│AMP'!$A$12:$Q$959,4,FALSE),VLOOKUP($A158,'3.1 Input│B&amp;T'!$A$13:$L$990,3,FALSE)),"-")</f>
        <v>-</v>
      </c>
      <c r="F158" s="39"/>
      <c r="G158" s="21">
        <f>IFERROR(VLOOKUP($A158,'3.0 Input│AMP'!$A$12:$Q$959,COLUMN(G158),FALSE),0)+IFERROR(VLOOKUP($A158,'3.1 Input│B&amp;T'!$A$13:$L$990,COLUMN(G158),FALSE),0)</f>
        <v>0</v>
      </c>
      <c r="H158" s="21">
        <f>IFERROR(VLOOKUP($A158,'3.0 Input│AMP'!$A$12:$Q$959,COLUMN(H158),FALSE),0)+IFERROR(VLOOKUP($A158,'3.1 Input│B&amp;T'!$A$13:$L$990,COLUMN(H158),FALSE),0)</f>
        <v>0</v>
      </c>
      <c r="I158" s="21">
        <f>IFERROR(VLOOKUP($A158,'3.0 Input│AMP'!$A$12:$Q$959,COLUMN(I158),FALSE),0)+IFERROR(VLOOKUP($A158,'3.1 Input│B&amp;T'!$A$13:$L$990,COLUMN(I158),FALSE),0)</f>
        <v>0</v>
      </c>
      <c r="J158" s="21">
        <f>IFERROR(VLOOKUP($A158,'3.0 Input│AMP'!$A$12:$Q$959,COLUMN(J158),FALSE),0)+IFERROR(VLOOKUP($A158,'3.1 Input│B&amp;T'!$A$13:$L$990,COLUMN(J158),FALSE),0)</f>
        <v>0</v>
      </c>
      <c r="K158" s="21">
        <f>IFERROR(VLOOKUP($A158,'3.0 Input│AMP'!$A$12:$Q$959,COLUMN(K158),FALSE),0)+IFERROR(VLOOKUP($A158,'3.1 Input│B&amp;T'!$A$13:$L$990,COLUMN(K158),FALSE),0)</f>
        <v>0</v>
      </c>
      <c r="L158" s="46">
        <f>IFERROR(VLOOKUP($A158,'3.0 Input│AMP'!$A$12:$Q$959,L$11,FALSE),0)+IFERROR(VLOOKUP($A158,'3.1 Input│B&amp;T'!$A$13:$O$990,COLUMN(L158),FALSE),0)</f>
        <v>0</v>
      </c>
      <c r="M158" s="46">
        <f>IFERROR(VLOOKUP($A158,'3.0 Input│AMP'!$A$12:$Q$959,M$11,FALSE),0)+IFERROR(VLOOKUP($A158,'3.1 Input│B&amp;T'!$A$13:$O$990,COLUMN(M158),FALSE),0)</f>
        <v>0</v>
      </c>
      <c r="N158" s="46">
        <f>IFERROR(VLOOKUP($A158,'3.0 Input│AMP'!$A$12:$Q$959,N$11,FALSE),0)+IFERROR(VLOOKUP($A158,'3.1 Input│B&amp;T'!$A$13:$O$990,COLUMN(N158),FALSE),0)+IFERROR(VLOOKUP($A158,'3.0 Input│AMP'!$A$12:$Q$959,N$11+1,FALSE),0)</f>
        <v>0</v>
      </c>
      <c r="O158" s="46">
        <f>IFERROR(VLOOKUP($A158,'3.0 Input│AMP'!$A$12:$Q$959,O$11,FALSE),0)+IFERROR(VLOOKUP($A158,'3.1 Input│B&amp;T'!$A$13:$O$990,COLUMN(O158),FALSE),0)</f>
        <v>0</v>
      </c>
      <c r="P158" s="12"/>
      <c r="Q158" s="29">
        <f t="shared" si="2"/>
        <v>0</v>
      </c>
      <c r="R158" s="14"/>
    </row>
    <row r="159" spans="1:18" ht="18.75">
      <c r="A159" s="8" t="str">
        <f>IF(MAX($A$13:A158)+1&gt;MAX('3.1 Input│B&amp;T'!$A$13:$A$990),"-",MAX($A$13:A158)+1)</f>
        <v>-</v>
      </c>
      <c r="B159" s="8" t="str">
        <f>CONCATENATE(IFERROR(VLOOKUP($A159,'3.0 Input│AMP'!$A$12:$Q$959,2,FALSE),""),IFERROR(VLOOKUP($A159,'3.1 Input│B&amp;T'!$A$13:$L$990,2,FALSE),""))</f>
        <v/>
      </c>
      <c r="C159" s="20" t="str">
        <f>IFERROR(IFERROR(VLOOKUP($A159,'3.0 Input│AMP'!$A$12:$Q$959,3,FALSE),VLOOKUP($A159,'3.1 Input│B&amp;T'!$A$13:$L$990,3,FALSE)),"-")</f>
        <v>-</v>
      </c>
      <c r="D159" s="7"/>
      <c r="E159" s="8" t="str">
        <f>IFERROR(IFERROR(VLOOKUP($A159,'3.0 Input│AMP'!$A$12:$Q$959,4,FALSE),VLOOKUP($A159,'3.1 Input│B&amp;T'!$A$13:$L$990,3,FALSE)),"-")</f>
        <v>-</v>
      </c>
      <c r="F159" s="39"/>
      <c r="G159" s="21">
        <f>IFERROR(VLOOKUP($A159,'3.0 Input│AMP'!$A$12:$Q$959,COLUMN(G159),FALSE),0)+IFERROR(VLOOKUP($A159,'3.1 Input│B&amp;T'!$A$13:$L$990,COLUMN(G159),FALSE),0)</f>
        <v>0</v>
      </c>
      <c r="H159" s="21">
        <f>IFERROR(VLOOKUP($A159,'3.0 Input│AMP'!$A$12:$Q$959,COLUMN(H159),FALSE),0)+IFERROR(VLOOKUP($A159,'3.1 Input│B&amp;T'!$A$13:$L$990,COLUMN(H159),FALSE),0)</f>
        <v>0</v>
      </c>
      <c r="I159" s="21">
        <f>IFERROR(VLOOKUP($A159,'3.0 Input│AMP'!$A$12:$Q$959,COLUMN(I159),FALSE),0)+IFERROR(VLOOKUP($A159,'3.1 Input│B&amp;T'!$A$13:$L$990,COLUMN(I159),FALSE),0)</f>
        <v>0</v>
      </c>
      <c r="J159" s="21">
        <f>IFERROR(VLOOKUP($A159,'3.0 Input│AMP'!$A$12:$Q$959,COLUMN(J159),FALSE),0)+IFERROR(VLOOKUP($A159,'3.1 Input│B&amp;T'!$A$13:$L$990,COLUMN(J159),FALSE),0)</f>
        <v>0</v>
      </c>
      <c r="K159" s="21">
        <f>IFERROR(VLOOKUP($A159,'3.0 Input│AMP'!$A$12:$Q$959,COLUMN(K159),FALSE),0)+IFERROR(VLOOKUP($A159,'3.1 Input│B&amp;T'!$A$13:$L$990,COLUMN(K159),FALSE),0)</f>
        <v>0</v>
      </c>
      <c r="L159" s="46">
        <f>IFERROR(VLOOKUP($A159,'3.0 Input│AMP'!$A$12:$Q$959,L$11,FALSE),0)+IFERROR(VLOOKUP($A159,'3.1 Input│B&amp;T'!$A$13:$O$990,COLUMN(L159),FALSE),0)</f>
        <v>0</v>
      </c>
      <c r="M159" s="46">
        <f>IFERROR(VLOOKUP($A159,'3.0 Input│AMP'!$A$12:$Q$959,M$11,FALSE),0)+IFERROR(VLOOKUP($A159,'3.1 Input│B&amp;T'!$A$13:$O$990,COLUMN(M159),FALSE),0)</f>
        <v>0</v>
      </c>
      <c r="N159" s="46">
        <f>IFERROR(VLOOKUP($A159,'3.0 Input│AMP'!$A$12:$Q$959,N$11,FALSE),0)+IFERROR(VLOOKUP($A159,'3.1 Input│B&amp;T'!$A$13:$O$990,COLUMN(N159),FALSE),0)+IFERROR(VLOOKUP($A159,'3.0 Input│AMP'!$A$12:$Q$959,N$11+1,FALSE),0)</f>
        <v>0</v>
      </c>
      <c r="O159" s="46">
        <f>IFERROR(VLOOKUP($A159,'3.0 Input│AMP'!$A$12:$Q$959,O$11,FALSE),0)+IFERROR(VLOOKUP($A159,'3.1 Input│B&amp;T'!$A$13:$O$990,COLUMN(O159),FALSE),0)</f>
        <v>0</v>
      </c>
      <c r="P159" s="12"/>
      <c r="Q159" s="29">
        <f t="shared" si="2"/>
        <v>0</v>
      </c>
      <c r="R159" s="14"/>
    </row>
    <row r="160" spans="1:18" ht="18.75">
      <c r="A160" s="8" t="str">
        <f>IF(MAX($A$13:A159)+1&gt;MAX('3.1 Input│B&amp;T'!$A$13:$A$990),"-",MAX($A$13:A159)+1)</f>
        <v>-</v>
      </c>
      <c r="B160" s="8" t="str">
        <f>CONCATENATE(IFERROR(VLOOKUP($A160,'3.0 Input│AMP'!$A$12:$Q$959,2,FALSE),""),IFERROR(VLOOKUP($A160,'3.1 Input│B&amp;T'!$A$13:$L$990,2,FALSE),""))</f>
        <v/>
      </c>
      <c r="C160" s="20" t="str">
        <f>IFERROR(IFERROR(VLOOKUP($A160,'3.0 Input│AMP'!$A$12:$Q$959,3,FALSE),VLOOKUP($A160,'3.1 Input│B&amp;T'!$A$13:$L$990,3,FALSE)),"-")</f>
        <v>-</v>
      </c>
      <c r="D160" s="7"/>
      <c r="E160" s="8" t="str">
        <f>IFERROR(IFERROR(VLOOKUP($A160,'3.0 Input│AMP'!$A$12:$Q$959,4,FALSE),VLOOKUP($A160,'3.1 Input│B&amp;T'!$A$13:$L$990,3,FALSE)),"-")</f>
        <v>-</v>
      </c>
      <c r="F160" s="39"/>
      <c r="G160" s="21">
        <f>IFERROR(VLOOKUP($A160,'3.0 Input│AMP'!$A$12:$Q$959,COLUMN(G160),FALSE),0)+IFERROR(VLOOKUP($A160,'3.1 Input│B&amp;T'!$A$13:$L$990,COLUMN(G160),FALSE),0)</f>
        <v>0</v>
      </c>
      <c r="H160" s="21">
        <f>IFERROR(VLOOKUP($A160,'3.0 Input│AMP'!$A$12:$Q$959,COLUMN(H160),FALSE),0)+IFERROR(VLOOKUP($A160,'3.1 Input│B&amp;T'!$A$13:$L$990,COLUMN(H160),FALSE),0)</f>
        <v>0</v>
      </c>
      <c r="I160" s="21">
        <f>IFERROR(VLOOKUP($A160,'3.0 Input│AMP'!$A$12:$Q$959,COLUMN(I160),FALSE),0)+IFERROR(VLOOKUP($A160,'3.1 Input│B&amp;T'!$A$13:$L$990,COLUMN(I160),FALSE),0)</f>
        <v>0</v>
      </c>
      <c r="J160" s="21">
        <f>IFERROR(VLOOKUP($A160,'3.0 Input│AMP'!$A$12:$Q$959,COLUMN(J160),FALSE),0)+IFERROR(VLOOKUP($A160,'3.1 Input│B&amp;T'!$A$13:$L$990,COLUMN(J160),FALSE),0)</f>
        <v>0</v>
      </c>
      <c r="K160" s="21">
        <f>IFERROR(VLOOKUP($A160,'3.0 Input│AMP'!$A$12:$Q$959,COLUMN(K160),FALSE),0)+IFERROR(VLOOKUP($A160,'3.1 Input│B&amp;T'!$A$13:$L$990,COLUMN(K160),FALSE),0)</f>
        <v>0</v>
      </c>
      <c r="L160" s="46">
        <f>IFERROR(VLOOKUP($A160,'3.0 Input│AMP'!$A$12:$Q$959,L$11,FALSE),0)+IFERROR(VLOOKUP($A160,'3.1 Input│B&amp;T'!$A$13:$O$990,COLUMN(L160),FALSE),0)</f>
        <v>0</v>
      </c>
      <c r="M160" s="46">
        <f>IFERROR(VLOOKUP($A160,'3.0 Input│AMP'!$A$12:$Q$959,M$11,FALSE),0)+IFERROR(VLOOKUP($A160,'3.1 Input│B&amp;T'!$A$13:$O$990,COLUMN(M160),FALSE),0)</f>
        <v>0</v>
      </c>
      <c r="N160" s="46">
        <f>IFERROR(VLOOKUP($A160,'3.0 Input│AMP'!$A$12:$Q$959,N$11,FALSE),0)+IFERROR(VLOOKUP($A160,'3.1 Input│B&amp;T'!$A$13:$O$990,COLUMN(N160),FALSE),0)+IFERROR(VLOOKUP($A160,'3.0 Input│AMP'!$A$12:$Q$959,N$11+1,FALSE),0)</f>
        <v>0</v>
      </c>
      <c r="O160" s="46">
        <f>IFERROR(VLOOKUP($A160,'3.0 Input│AMP'!$A$12:$Q$959,O$11,FALSE),0)+IFERROR(VLOOKUP($A160,'3.1 Input│B&amp;T'!$A$13:$O$990,COLUMN(O160),FALSE),0)</f>
        <v>0</v>
      </c>
      <c r="P160" s="12"/>
      <c r="Q160" s="29">
        <f t="shared" si="2"/>
        <v>0</v>
      </c>
      <c r="R160" s="14"/>
    </row>
    <row r="161" spans="1:18" ht="18.75">
      <c r="A161" s="8" t="str">
        <f>IF(MAX($A$13:A160)+1&gt;MAX('3.1 Input│B&amp;T'!$A$13:$A$990),"-",MAX($A$13:A160)+1)</f>
        <v>-</v>
      </c>
      <c r="B161" s="8" t="str">
        <f>CONCATENATE(IFERROR(VLOOKUP($A161,'3.0 Input│AMP'!$A$12:$Q$959,2,FALSE),""),IFERROR(VLOOKUP($A161,'3.1 Input│B&amp;T'!$A$13:$L$990,2,FALSE),""))</f>
        <v/>
      </c>
      <c r="C161" s="20" t="str">
        <f>IFERROR(IFERROR(VLOOKUP($A161,'3.0 Input│AMP'!$A$12:$Q$959,3,FALSE),VLOOKUP($A161,'3.1 Input│B&amp;T'!$A$13:$L$990,3,FALSE)),"-")</f>
        <v>-</v>
      </c>
      <c r="D161" s="7"/>
      <c r="E161" s="8" t="str">
        <f>IFERROR(IFERROR(VLOOKUP($A161,'3.0 Input│AMP'!$A$12:$Q$959,4,FALSE),VLOOKUP($A161,'3.1 Input│B&amp;T'!$A$13:$L$990,3,FALSE)),"-")</f>
        <v>-</v>
      </c>
      <c r="F161" s="39"/>
      <c r="G161" s="21">
        <f>IFERROR(VLOOKUP($A161,'3.0 Input│AMP'!$A$12:$Q$959,COLUMN(G161),FALSE),0)+IFERROR(VLOOKUP($A161,'3.1 Input│B&amp;T'!$A$13:$L$990,COLUMN(G161),FALSE),0)</f>
        <v>0</v>
      </c>
      <c r="H161" s="21">
        <f>IFERROR(VLOOKUP($A161,'3.0 Input│AMP'!$A$12:$Q$959,COLUMN(H161),FALSE),0)+IFERROR(VLOOKUP($A161,'3.1 Input│B&amp;T'!$A$13:$L$990,COLUMN(H161),FALSE),0)</f>
        <v>0</v>
      </c>
      <c r="I161" s="21">
        <f>IFERROR(VLOOKUP($A161,'3.0 Input│AMP'!$A$12:$Q$959,COLUMN(I161),FALSE),0)+IFERROR(VLOOKUP($A161,'3.1 Input│B&amp;T'!$A$13:$L$990,COLUMN(I161),FALSE),0)</f>
        <v>0</v>
      </c>
      <c r="J161" s="21">
        <f>IFERROR(VLOOKUP($A161,'3.0 Input│AMP'!$A$12:$Q$959,COLUMN(J161),FALSE),0)+IFERROR(VLOOKUP($A161,'3.1 Input│B&amp;T'!$A$13:$L$990,COLUMN(J161),FALSE),0)</f>
        <v>0</v>
      </c>
      <c r="K161" s="21">
        <f>IFERROR(VLOOKUP($A161,'3.0 Input│AMP'!$A$12:$Q$959,COLUMN(K161),FALSE),0)+IFERROR(VLOOKUP($A161,'3.1 Input│B&amp;T'!$A$13:$L$990,COLUMN(K161),FALSE),0)</f>
        <v>0</v>
      </c>
      <c r="L161" s="46">
        <f>IFERROR(VLOOKUP($A161,'3.0 Input│AMP'!$A$12:$Q$959,L$11,FALSE),0)+IFERROR(VLOOKUP($A161,'3.1 Input│B&amp;T'!$A$13:$O$990,COLUMN(L161),FALSE),0)</f>
        <v>0</v>
      </c>
      <c r="M161" s="46">
        <f>IFERROR(VLOOKUP($A161,'3.0 Input│AMP'!$A$12:$Q$959,M$11,FALSE),0)+IFERROR(VLOOKUP($A161,'3.1 Input│B&amp;T'!$A$13:$O$990,COLUMN(M161),FALSE),0)</f>
        <v>0</v>
      </c>
      <c r="N161" s="46">
        <f>IFERROR(VLOOKUP($A161,'3.0 Input│AMP'!$A$12:$Q$959,N$11,FALSE),0)+IFERROR(VLOOKUP($A161,'3.1 Input│B&amp;T'!$A$13:$O$990,COLUMN(N161),FALSE),0)+IFERROR(VLOOKUP($A161,'3.0 Input│AMP'!$A$12:$Q$959,N$11+1,FALSE),0)</f>
        <v>0</v>
      </c>
      <c r="O161" s="46">
        <f>IFERROR(VLOOKUP($A161,'3.0 Input│AMP'!$A$12:$Q$959,O$11,FALSE),0)+IFERROR(VLOOKUP($A161,'3.1 Input│B&amp;T'!$A$13:$O$990,COLUMN(O161),FALSE),0)</f>
        <v>0</v>
      </c>
      <c r="P161" s="12"/>
      <c r="Q161" s="29">
        <f t="shared" si="2"/>
        <v>0</v>
      </c>
      <c r="R161" s="14"/>
    </row>
    <row r="162" spans="1:18" ht="18.75">
      <c r="A162" s="8" t="str">
        <f>IF(MAX($A$13:A161)+1&gt;MAX('3.1 Input│B&amp;T'!$A$13:$A$990),"-",MAX($A$13:A161)+1)</f>
        <v>-</v>
      </c>
      <c r="B162" s="8" t="str">
        <f>CONCATENATE(IFERROR(VLOOKUP($A162,'3.0 Input│AMP'!$A$12:$Q$959,2,FALSE),""),IFERROR(VLOOKUP($A162,'3.1 Input│B&amp;T'!$A$13:$L$990,2,FALSE),""))</f>
        <v/>
      </c>
      <c r="C162" s="20" t="str">
        <f>IFERROR(IFERROR(VLOOKUP($A162,'3.0 Input│AMP'!$A$12:$Q$959,3,FALSE),VLOOKUP($A162,'3.1 Input│B&amp;T'!$A$13:$L$990,3,FALSE)),"-")</f>
        <v>-</v>
      </c>
      <c r="D162" s="7"/>
      <c r="E162" s="8" t="str">
        <f>IFERROR(IFERROR(VLOOKUP($A162,'3.0 Input│AMP'!$A$12:$Q$959,4,FALSE),VLOOKUP($A162,'3.1 Input│B&amp;T'!$A$13:$L$990,3,FALSE)),"-")</f>
        <v>-</v>
      </c>
      <c r="F162" s="39"/>
      <c r="G162" s="21">
        <f>IFERROR(VLOOKUP($A162,'3.0 Input│AMP'!$A$12:$Q$959,COLUMN(G162),FALSE),0)+IFERROR(VLOOKUP($A162,'3.1 Input│B&amp;T'!$A$13:$L$990,COLUMN(G162),FALSE),0)</f>
        <v>0</v>
      </c>
      <c r="H162" s="21">
        <f>IFERROR(VLOOKUP($A162,'3.0 Input│AMP'!$A$12:$Q$959,COLUMN(H162),FALSE),0)+IFERROR(VLOOKUP($A162,'3.1 Input│B&amp;T'!$A$13:$L$990,COLUMN(H162),FALSE),0)</f>
        <v>0</v>
      </c>
      <c r="I162" s="21">
        <f>IFERROR(VLOOKUP($A162,'3.0 Input│AMP'!$A$12:$Q$959,COLUMN(I162),FALSE),0)+IFERROR(VLOOKUP($A162,'3.1 Input│B&amp;T'!$A$13:$L$990,COLUMN(I162),FALSE),0)</f>
        <v>0</v>
      </c>
      <c r="J162" s="21">
        <f>IFERROR(VLOOKUP($A162,'3.0 Input│AMP'!$A$12:$Q$959,COLUMN(J162),FALSE),0)+IFERROR(VLOOKUP($A162,'3.1 Input│B&amp;T'!$A$13:$L$990,COLUMN(J162),FALSE),0)</f>
        <v>0</v>
      </c>
      <c r="K162" s="21">
        <f>IFERROR(VLOOKUP($A162,'3.0 Input│AMP'!$A$12:$Q$959,COLUMN(K162),FALSE),0)+IFERROR(VLOOKUP($A162,'3.1 Input│B&amp;T'!$A$13:$L$990,COLUMN(K162),FALSE),0)</f>
        <v>0</v>
      </c>
      <c r="L162" s="46">
        <f>IFERROR(VLOOKUP($A162,'3.0 Input│AMP'!$A$12:$Q$959,L$11,FALSE),0)+IFERROR(VLOOKUP($A162,'3.1 Input│B&amp;T'!$A$13:$O$990,COLUMN(L162),FALSE),0)</f>
        <v>0</v>
      </c>
      <c r="M162" s="46">
        <f>IFERROR(VLOOKUP($A162,'3.0 Input│AMP'!$A$12:$Q$959,M$11,FALSE),0)+IFERROR(VLOOKUP($A162,'3.1 Input│B&amp;T'!$A$13:$O$990,COLUMN(M162),FALSE),0)</f>
        <v>0</v>
      </c>
      <c r="N162" s="46">
        <f>IFERROR(VLOOKUP($A162,'3.0 Input│AMP'!$A$12:$Q$959,N$11,FALSE),0)+IFERROR(VLOOKUP($A162,'3.1 Input│B&amp;T'!$A$13:$O$990,COLUMN(N162),FALSE),0)+IFERROR(VLOOKUP($A162,'3.0 Input│AMP'!$A$12:$Q$959,N$11+1,FALSE),0)</f>
        <v>0</v>
      </c>
      <c r="O162" s="46">
        <f>IFERROR(VLOOKUP($A162,'3.0 Input│AMP'!$A$12:$Q$959,O$11,FALSE),0)+IFERROR(VLOOKUP($A162,'3.1 Input│B&amp;T'!$A$13:$O$990,COLUMN(O162),FALSE),0)</f>
        <v>0</v>
      </c>
      <c r="P162" s="12"/>
      <c r="Q162" s="29">
        <f t="shared" si="2"/>
        <v>0</v>
      </c>
      <c r="R162" s="14"/>
    </row>
    <row r="163" spans="1:18" ht="18.75">
      <c r="A163" s="8" t="str">
        <f>IF(MAX($A$13:A162)+1&gt;MAX('3.1 Input│B&amp;T'!$A$13:$A$990),"-",MAX($A$13:A162)+1)</f>
        <v>-</v>
      </c>
      <c r="B163" s="8" t="str">
        <f>CONCATENATE(IFERROR(VLOOKUP($A163,'3.0 Input│AMP'!$A$12:$Q$959,2,FALSE),""),IFERROR(VLOOKUP($A163,'3.1 Input│B&amp;T'!$A$13:$L$990,2,FALSE),""))</f>
        <v/>
      </c>
      <c r="C163" s="20" t="str">
        <f>IFERROR(IFERROR(VLOOKUP($A163,'3.0 Input│AMP'!$A$12:$Q$959,3,FALSE),VLOOKUP($A163,'3.1 Input│B&amp;T'!$A$13:$L$990,3,FALSE)),"-")</f>
        <v>-</v>
      </c>
      <c r="D163" s="7"/>
      <c r="E163" s="8" t="str">
        <f>IFERROR(IFERROR(VLOOKUP($A163,'3.0 Input│AMP'!$A$12:$Q$959,4,FALSE),VLOOKUP($A163,'3.1 Input│B&amp;T'!$A$13:$L$990,3,FALSE)),"-")</f>
        <v>-</v>
      </c>
      <c r="F163" s="39"/>
      <c r="G163" s="21">
        <f>IFERROR(VLOOKUP($A163,'3.0 Input│AMP'!$A$12:$Q$959,COLUMN(G163),FALSE),0)+IFERROR(VLOOKUP($A163,'3.1 Input│B&amp;T'!$A$13:$L$990,COLUMN(G163),FALSE),0)</f>
        <v>0</v>
      </c>
      <c r="H163" s="21">
        <f>IFERROR(VLOOKUP($A163,'3.0 Input│AMP'!$A$12:$Q$959,COLUMN(H163),FALSE),0)+IFERROR(VLOOKUP($A163,'3.1 Input│B&amp;T'!$A$13:$L$990,COLUMN(H163),FALSE),0)</f>
        <v>0</v>
      </c>
      <c r="I163" s="21">
        <f>IFERROR(VLOOKUP($A163,'3.0 Input│AMP'!$A$12:$Q$959,COLUMN(I163),FALSE),0)+IFERROR(VLOOKUP($A163,'3.1 Input│B&amp;T'!$A$13:$L$990,COLUMN(I163),FALSE),0)</f>
        <v>0</v>
      </c>
      <c r="J163" s="21">
        <f>IFERROR(VLOOKUP($A163,'3.0 Input│AMP'!$A$12:$Q$959,COLUMN(J163),FALSE),0)+IFERROR(VLOOKUP($A163,'3.1 Input│B&amp;T'!$A$13:$L$990,COLUMN(J163),FALSE),0)</f>
        <v>0</v>
      </c>
      <c r="K163" s="21">
        <f>IFERROR(VLOOKUP($A163,'3.0 Input│AMP'!$A$12:$Q$959,COLUMN(K163),FALSE),0)+IFERROR(VLOOKUP($A163,'3.1 Input│B&amp;T'!$A$13:$L$990,COLUMN(K163),FALSE),0)</f>
        <v>0</v>
      </c>
      <c r="L163" s="46">
        <f>IFERROR(VLOOKUP($A163,'3.0 Input│AMP'!$A$12:$Q$959,L$11,FALSE),0)+IFERROR(VLOOKUP($A163,'3.1 Input│B&amp;T'!$A$13:$O$990,COLUMN(L163),FALSE),0)</f>
        <v>0</v>
      </c>
      <c r="M163" s="46">
        <f>IFERROR(VLOOKUP($A163,'3.0 Input│AMP'!$A$12:$Q$959,M$11,FALSE),0)+IFERROR(VLOOKUP($A163,'3.1 Input│B&amp;T'!$A$13:$O$990,COLUMN(M163),FALSE),0)</f>
        <v>0</v>
      </c>
      <c r="N163" s="46">
        <f>IFERROR(VLOOKUP($A163,'3.0 Input│AMP'!$A$12:$Q$959,N$11,FALSE),0)+IFERROR(VLOOKUP($A163,'3.1 Input│B&amp;T'!$A$13:$O$990,COLUMN(N163),FALSE),0)+IFERROR(VLOOKUP($A163,'3.0 Input│AMP'!$A$12:$Q$959,N$11+1,FALSE),0)</f>
        <v>0</v>
      </c>
      <c r="O163" s="46">
        <f>IFERROR(VLOOKUP($A163,'3.0 Input│AMP'!$A$12:$Q$959,O$11,FALSE),0)+IFERROR(VLOOKUP($A163,'3.1 Input│B&amp;T'!$A$13:$O$990,COLUMN(O163),FALSE),0)</f>
        <v>0</v>
      </c>
      <c r="P163" s="12"/>
      <c r="Q163" s="29">
        <f t="shared" si="2"/>
        <v>0</v>
      </c>
      <c r="R163" s="14"/>
    </row>
    <row r="164" spans="1:18" ht="18.75">
      <c r="A164" s="8" t="str">
        <f>IF(MAX($A$13:A163)+1&gt;MAX('3.1 Input│B&amp;T'!$A$13:$A$990),"-",MAX($A$13:A163)+1)</f>
        <v>-</v>
      </c>
      <c r="B164" s="8" t="str">
        <f>CONCATENATE(IFERROR(VLOOKUP($A164,'3.0 Input│AMP'!$A$12:$Q$959,2,FALSE),""),IFERROR(VLOOKUP($A164,'3.1 Input│B&amp;T'!$A$13:$L$990,2,FALSE),""))</f>
        <v/>
      </c>
      <c r="C164" s="20" t="str">
        <f>IFERROR(IFERROR(VLOOKUP($A164,'3.0 Input│AMP'!$A$12:$Q$959,3,FALSE),VLOOKUP($A164,'3.1 Input│B&amp;T'!$A$13:$L$990,3,FALSE)),"-")</f>
        <v>-</v>
      </c>
      <c r="D164" s="7"/>
      <c r="E164" s="8" t="str">
        <f>IFERROR(IFERROR(VLOOKUP($A164,'3.0 Input│AMP'!$A$12:$Q$959,4,FALSE),VLOOKUP($A164,'3.1 Input│B&amp;T'!$A$13:$L$990,3,FALSE)),"-")</f>
        <v>-</v>
      </c>
      <c r="F164" s="39"/>
      <c r="G164" s="21">
        <f>IFERROR(VLOOKUP($A164,'3.0 Input│AMP'!$A$12:$Q$959,COLUMN(G164),FALSE),0)+IFERROR(VLOOKUP($A164,'3.1 Input│B&amp;T'!$A$13:$L$990,COLUMN(G164),FALSE),0)</f>
        <v>0</v>
      </c>
      <c r="H164" s="21">
        <f>IFERROR(VLOOKUP($A164,'3.0 Input│AMP'!$A$12:$Q$959,COLUMN(H164),FALSE),0)+IFERROR(VLOOKUP($A164,'3.1 Input│B&amp;T'!$A$13:$L$990,COLUMN(H164),FALSE),0)</f>
        <v>0</v>
      </c>
      <c r="I164" s="21">
        <f>IFERROR(VLOOKUP($A164,'3.0 Input│AMP'!$A$12:$Q$959,COLUMN(I164),FALSE),0)+IFERROR(VLOOKUP($A164,'3.1 Input│B&amp;T'!$A$13:$L$990,COLUMN(I164),FALSE),0)</f>
        <v>0</v>
      </c>
      <c r="J164" s="21">
        <f>IFERROR(VLOOKUP($A164,'3.0 Input│AMP'!$A$12:$Q$959,COLUMN(J164),FALSE),0)+IFERROR(VLOOKUP($A164,'3.1 Input│B&amp;T'!$A$13:$L$990,COLUMN(J164),FALSE),0)</f>
        <v>0</v>
      </c>
      <c r="K164" s="21">
        <f>IFERROR(VLOOKUP($A164,'3.0 Input│AMP'!$A$12:$Q$959,COLUMN(K164),FALSE),0)+IFERROR(VLOOKUP($A164,'3.1 Input│B&amp;T'!$A$13:$L$990,COLUMN(K164),FALSE),0)</f>
        <v>0</v>
      </c>
      <c r="L164" s="46">
        <f>IFERROR(VLOOKUP($A164,'3.0 Input│AMP'!$A$12:$Q$959,L$11,FALSE),0)+IFERROR(VLOOKUP($A164,'3.1 Input│B&amp;T'!$A$13:$O$990,COLUMN(L164),FALSE),0)</f>
        <v>0</v>
      </c>
      <c r="M164" s="46">
        <f>IFERROR(VLOOKUP($A164,'3.0 Input│AMP'!$A$12:$Q$959,M$11,FALSE),0)+IFERROR(VLOOKUP($A164,'3.1 Input│B&amp;T'!$A$13:$O$990,COLUMN(M164),FALSE),0)</f>
        <v>0</v>
      </c>
      <c r="N164" s="46">
        <f>IFERROR(VLOOKUP($A164,'3.0 Input│AMP'!$A$12:$Q$959,N$11,FALSE),0)+IFERROR(VLOOKUP($A164,'3.1 Input│B&amp;T'!$A$13:$O$990,COLUMN(N164),FALSE),0)+IFERROR(VLOOKUP($A164,'3.0 Input│AMP'!$A$12:$Q$959,N$11+1,FALSE),0)</f>
        <v>0</v>
      </c>
      <c r="O164" s="46">
        <f>IFERROR(VLOOKUP($A164,'3.0 Input│AMP'!$A$12:$Q$959,O$11,FALSE),0)+IFERROR(VLOOKUP($A164,'3.1 Input│B&amp;T'!$A$13:$O$990,COLUMN(O164),FALSE),0)</f>
        <v>0</v>
      </c>
      <c r="P164" s="12"/>
      <c r="Q164" s="29">
        <f t="shared" si="2"/>
        <v>0</v>
      </c>
      <c r="R164" s="14"/>
    </row>
    <row r="165" spans="1:18" ht="18.75">
      <c r="A165" s="8" t="str">
        <f>IF(MAX($A$13:A164)+1&gt;MAX('3.1 Input│B&amp;T'!$A$13:$A$990),"-",MAX($A$13:A164)+1)</f>
        <v>-</v>
      </c>
      <c r="B165" s="8" t="str">
        <f>CONCATENATE(IFERROR(VLOOKUP($A165,'3.0 Input│AMP'!$A$12:$Q$959,2,FALSE),""),IFERROR(VLOOKUP($A165,'3.1 Input│B&amp;T'!$A$13:$L$990,2,FALSE),""))</f>
        <v/>
      </c>
      <c r="C165" s="20" t="str">
        <f>IFERROR(IFERROR(VLOOKUP($A165,'3.0 Input│AMP'!$A$12:$Q$959,3,FALSE),VLOOKUP($A165,'3.1 Input│B&amp;T'!$A$13:$L$990,3,FALSE)),"-")</f>
        <v>-</v>
      </c>
      <c r="D165" s="7"/>
      <c r="E165" s="8" t="str">
        <f>IFERROR(IFERROR(VLOOKUP($A165,'3.0 Input│AMP'!$A$12:$Q$959,4,FALSE),VLOOKUP($A165,'3.1 Input│B&amp;T'!$A$13:$L$990,3,FALSE)),"-")</f>
        <v>-</v>
      </c>
      <c r="F165" s="39"/>
      <c r="G165" s="21">
        <f>IFERROR(VLOOKUP($A165,'3.0 Input│AMP'!$A$12:$Q$959,COLUMN(G165),FALSE),0)+IFERROR(VLOOKUP($A165,'3.1 Input│B&amp;T'!$A$13:$L$990,COLUMN(G165),FALSE),0)</f>
        <v>0</v>
      </c>
      <c r="H165" s="21">
        <f>IFERROR(VLOOKUP($A165,'3.0 Input│AMP'!$A$12:$Q$959,COLUMN(H165),FALSE),0)+IFERROR(VLOOKUP($A165,'3.1 Input│B&amp;T'!$A$13:$L$990,COLUMN(H165),FALSE),0)</f>
        <v>0</v>
      </c>
      <c r="I165" s="21">
        <f>IFERROR(VLOOKUP($A165,'3.0 Input│AMP'!$A$12:$Q$959,COLUMN(I165),FALSE),0)+IFERROR(VLOOKUP($A165,'3.1 Input│B&amp;T'!$A$13:$L$990,COLUMN(I165),FALSE),0)</f>
        <v>0</v>
      </c>
      <c r="J165" s="21">
        <f>IFERROR(VLOOKUP($A165,'3.0 Input│AMP'!$A$12:$Q$959,COLUMN(J165),FALSE),0)+IFERROR(VLOOKUP($A165,'3.1 Input│B&amp;T'!$A$13:$L$990,COLUMN(J165),FALSE),0)</f>
        <v>0</v>
      </c>
      <c r="K165" s="21">
        <f>IFERROR(VLOOKUP($A165,'3.0 Input│AMP'!$A$12:$Q$959,COLUMN(K165),FALSE),0)+IFERROR(VLOOKUP($A165,'3.1 Input│B&amp;T'!$A$13:$L$990,COLUMN(K165),FALSE),0)</f>
        <v>0</v>
      </c>
      <c r="L165" s="46">
        <f>IFERROR(VLOOKUP($A165,'3.0 Input│AMP'!$A$12:$Q$959,L$11,FALSE),0)+IFERROR(VLOOKUP($A165,'3.1 Input│B&amp;T'!$A$13:$O$990,COLUMN(L165),FALSE),0)</f>
        <v>0</v>
      </c>
      <c r="M165" s="46">
        <f>IFERROR(VLOOKUP($A165,'3.0 Input│AMP'!$A$12:$Q$959,M$11,FALSE),0)+IFERROR(VLOOKUP($A165,'3.1 Input│B&amp;T'!$A$13:$O$990,COLUMN(M165),FALSE),0)</f>
        <v>0</v>
      </c>
      <c r="N165" s="46">
        <f>IFERROR(VLOOKUP($A165,'3.0 Input│AMP'!$A$12:$Q$959,N$11,FALSE),0)+IFERROR(VLOOKUP($A165,'3.1 Input│B&amp;T'!$A$13:$O$990,COLUMN(N165),FALSE),0)+IFERROR(VLOOKUP($A165,'3.0 Input│AMP'!$A$12:$Q$959,N$11+1,FALSE),0)</f>
        <v>0</v>
      </c>
      <c r="O165" s="46">
        <f>IFERROR(VLOOKUP($A165,'3.0 Input│AMP'!$A$12:$Q$959,O$11,FALSE),0)+IFERROR(VLOOKUP($A165,'3.1 Input│B&amp;T'!$A$13:$O$990,COLUMN(O165),FALSE),0)</f>
        <v>0</v>
      </c>
      <c r="P165" s="12"/>
      <c r="Q165" s="29">
        <f t="shared" si="2"/>
        <v>0</v>
      </c>
      <c r="R165" s="14"/>
    </row>
    <row r="166" spans="1:18" ht="18.75">
      <c r="A166" s="8" t="str">
        <f>IF(MAX($A$13:A165)+1&gt;MAX('3.1 Input│B&amp;T'!$A$13:$A$990),"-",MAX($A$13:A165)+1)</f>
        <v>-</v>
      </c>
      <c r="B166" s="8" t="str">
        <f>CONCATENATE(IFERROR(VLOOKUP($A166,'3.0 Input│AMP'!$A$12:$Q$959,2,FALSE),""),IFERROR(VLOOKUP($A166,'3.1 Input│B&amp;T'!$A$13:$L$990,2,FALSE),""))</f>
        <v/>
      </c>
      <c r="C166" s="20" t="str">
        <f>IFERROR(IFERROR(VLOOKUP($A166,'3.0 Input│AMP'!$A$12:$Q$959,3,FALSE),VLOOKUP($A166,'3.1 Input│B&amp;T'!$A$13:$L$990,3,FALSE)),"-")</f>
        <v>-</v>
      </c>
      <c r="D166" s="7"/>
      <c r="E166" s="8" t="str">
        <f>IFERROR(IFERROR(VLOOKUP($A166,'3.0 Input│AMP'!$A$12:$Q$959,4,FALSE),VLOOKUP($A166,'3.1 Input│B&amp;T'!$A$13:$L$990,3,FALSE)),"-")</f>
        <v>-</v>
      </c>
      <c r="F166" s="39"/>
      <c r="G166" s="21">
        <f>IFERROR(VLOOKUP($A166,'3.0 Input│AMP'!$A$12:$Q$959,COLUMN(G166),FALSE),0)+IFERROR(VLOOKUP($A166,'3.1 Input│B&amp;T'!$A$13:$L$990,COLUMN(G166),FALSE),0)</f>
        <v>0</v>
      </c>
      <c r="H166" s="21">
        <f>IFERROR(VLOOKUP($A166,'3.0 Input│AMP'!$A$12:$Q$959,COLUMN(H166),FALSE),0)+IFERROR(VLOOKUP($A166,'3.1 Input│B&amp;T'!$A$13:$L$990,COLUMN(H166),FALSE),0)</f>
        <v>0</v>
      </c>
      <c r="I166" s="21">
        <f>IFERROR(VLOOKUP($A166,'3.0 Input│AMP'!$A$12:$Q$959,COLUMN(I166),FALSE),0)+IFERROR(VLOOKUP($A166,'3.1 Input│B&amp;T'!$A$13:$L$990,COLUMN(I166),FALSE),0)</f>
        <v>0</v>
      </c>
      <c r="J166" s="21">
        <f>IFERROR(VLOOKUP($A166,'3.0 Input│AMP'!$A$12:$Q$959,COLUMN(J166),FALSE),0)+IFERROR(VLOOKUP($A166,'3.1 Input│B&amp;T'!$A$13:$L$990,COLUMN(J166),FALSE),0)</f>
        <v>0</v>
      </c>
      <c r="K166" s="21">
        <f>IFERROR(VLOOKUP($A166,'3.0 Input│AMP'!$A$12:$Q$959,COLUMN(K166),FALSE),0)+IFERROR(VLOOKUP($A166,'3.1 Input│B&amp;T'!$A$13:$L$990,COLUMN(K166),FALSE),0)</f>
        <v>0</v>
      </c>
      <c r="L166" s="46">
        <f>IFERROR(VLOOKUP($A166,'3.0 Input│AMP'!$A$12:$Q$959,L$11,FALSE),0)+IFERROR(VLOOKUP($A166,'3.1 Input│B&amp;T'!$A$13:$O$990,COLUMN(L166),FALSE),0)</f>
        <v>0</v>
      </c>
      <c r="M166" s="46">
        <f>IFERROR(VLOOKUP($A166,'3.0 Input│AMP'!$A$12:$Q$959,M$11,FALSE),0)+IFERROR(VLOOKUP($A166,'3.1 Input│B&amp;T'!$A$13:$O$990,COLUMN(M166),FALSE),0)</f>
        <v>0</v>
      </c>
      <c r="N166" s="46">
        <f>IFERROR(VLOOKUP($A166,'3.0 Input│AMP'!$A$12:$Q$959,N$11,FALSE),0)+IFERROR(VLOOKUP($A166,'3.1 Input│B&amp;T'!$A$13:$O$990,COLUMN(N166),FALSE),0)+IFERROR(VLOOKUP($A166,'3.0 Input│AMP'!$A$12:$Q$959,N$11+1,FALSE),0)</f>
        <v>0</v>
      </c>
      <c r="O166" s="46">
        <f>IFERROR(VLOOKUP($A166,'3.0 Input│AMP'!$A$12:$Q$959,O$11,FALSE),0)+IFERROR(VLOOKUP($A166,'3.1 Input│B&amp;T'!$A$13:$O$990,COLUMN(O166),FALSE),0)</f>
        <v>0</v>
      </c>
      <c r="P166" s="12"/>
      <c r="Q166" s="29">
        <f t="shared" si="2"/>
        <v>0</v>
      </c>
      <c r="R166" s="14"/>
    </row>
    <row r="167" spans="1:18" ht="18.75">
      <c r="A167" s="8" t="str">
        <f>IF(MAX($A$13:A166)+1&gt;MAX('3.1 Input│B&amp;T'!$A$13:$A$990),"-",MAX($A$13:A166)+1)</f>
        <v>-</v>
      </c>
      <c r="B167" s="8" t="str">
        <f>CONCATENATE(IFERROR(VLOOKUP($A167,'3.0 Input│AMP'!$A$12:$Q$959,2,FALSE),""),IFERROR(VLOOKUP($A167,'3.1 Input│B&amp;T'!$A$13:$L$990,2,FALSE),""))</f>
        <v/>
      </c>
      <c r="C167" s="20" t="str">
        <f>IFERROR(IFERROR(VLOOKUP($A167,'3.0 Input│AMP'!$A$12:$Q$959,3,FALSE),VLOOKUP($A167,'3.1 Input│B&amp;T'!$A$13:$L$990,3,FALSE)),"-")</f>
        <v>-</v>
      </c>
      <c r="D167" s="7"/>
      <c r="E167" s="8" t="str">
        <f>IFERROR(IFERROR(VLOOKUP($A167,'3.0 Input│AMP'!$A$12:$Q$959,4,FALSE),VLOOKUP($A167,'3.1 Input│B&amp;T'!$A$13:$L$990,3,FALSE)),"-")</f>
        <v>-</v>
      </c>
      <c r="F167" s="39"/>
      <c r="G167" s="21">
        <f>IFERROR(VLOOKUP($A167,'3.0 Input│AMP'!$A$12:$Q$959,COLUMN(G167),FALSE),0)+IFERROR(VLOOKUP($A167,'3.1 Input│B&amp;T'!$A$13:$L$990,COLUMN(G167),FALSE),0)</f>
        <v>0</v>
      </c>
      <c r="H167" s="21">
        <f>IFERROR(VLOOKUP($A167,'3.0 Input│AMP'!$A$12:$Q$959,COLUMN(H167),FALSE),0)+IFERROR(VLOOKUP($A167,'3.1 Input│B&amp;T'!$A$13:$L$990,COLUMN(H167),FALSE),0)</f>
        <v>0</v>
      </c>
      <c r="I167" s="21">
        <f>IFERROR(VLOOKUP($A167,'3.0 Input│AMP'!$A$12:$Q$959,COLUMN(I167),FALSE),0)+IFERROR(VLOOKUP($A167,'3.1 Input│B&amp;T'!$A$13:$L$990,COLUMN(I167),FALSE),0)</f>
        <v>0</v>
      </c>
      <c r="J167" s="21">
        <f>IFERROR(VLOOKUP($A167,'3.0 Input│AMP'!$A$12:$Q$959,COLUMN(J167),FALSE),0)+IFERROR(VLOOKUP($A167,'3.1 Input│B&amp;T'!$A$13:$L$990,COLUMN(J167),FALSE),0)</f>
        <v>0</v>
      </c>
      <c r="K167" s="21">
        <f>IFERROR(VLOOKUP($A167,'3.0 Input│AMP'!$A$12:$Q$959,COLUMN(K167),FALSE),0)+IFERROR(VLOOKUP($A167,'3.1 Input│B&amp;T'!$A$13:$L$990,COLUMN(K167),FALSE),0)</f>
        <v>0</v>
      </c>
      <c r="L167" s="46">
        <f>IFERROR(VLOOKUP($A167,'3.0 Input│AMP'!$A$12:$Q$959,L$11,FALSE),0)+IFERROR(VLOOKUP($A167,'3.1 Input│B&amp;T'!$A$13:$O$990,COLUMN(L167),FALSE),0)</f>
        <v>0</v>
      </c>
      <c r="M167" s="46">
        <f>IFERROR(VLOOKUP($A167,'3.0 Input│AMP'!$A$12:$Q$959,M$11,FALSE),0)+IFERROR(VLOOKUP($A167,'3.1 Input│B&amp;T'!$A$13:$O$990,COLUMN(M167),FALSE),0)</f>
        <v>0</v>
      </c>
      <c r="N167" s="46">
        <f>IFERROR(VLOOKUP($A167,'3.0 Input│AMP'!$A$12:$Q$959,N$11,FALSE),0)+IFERROR(VLOOKUP($A167,'3.1 Input│B&amp;T'!$A$13:$O$990,COLUMN(N167),FALSE),0)+IFERROR(VLOOKUP($A167,'3.0 Input│AMP'!$A$12:$Q$959,N$11+1,FALSE),0)</f>
        <v>0</v>
      </c>
      <c r="O167" s="46">
        <f>IFERROR(VLOOKUP($A167,'3.0 Input│AMP'!$A$12:$Q$959,O$11,FALSE),0)+IFERROR(VLOOKUP($A167,'3.1 Input│B&amp;T'!$A$13:$O$990,COLUMN(O167),FALSE),0)</f>
        <v>0</v>
      </c>
      <c r="P167" s="12"/>
      <c r="Q167" s="29">
        <f t="shared" si="2"/>
        <v>0</v>
      </c>
      <c r="R167" s="14"/>
    </row>
    <row r="168" spans="1:18" ht="18.75">
      <c r="A168" s="8" t="str">
        <f>IF(MAX($A$13:A167)+1&gt;MAX('3.1 Input│B&amp;T'!$A$13:$A$990),"-",MAX($A$13:A167)+1)</f>
        <v>-</v>
      </c>
      <c r="B168" s="8" t="str">
        <f>CONCATENATE(IFERROR(VLOOKUP($A168,'3.0 Input│AMP'!$A$12:$Q$959,2,FALSE),""),IFERROR(VLOOKUP($A168,'3.1 Input│B&amp;T'!$A$13:$L$990,2,FALSE),""))</f>
        <v/>
      </c>
      <c r="C168" s="20" t="str">
        <f>IFERROR(IFERROR(VLOOKUP($A168,'3.0 Input│AMP'!$A$12:$Q$959,3,FALSE),VLOOKUP($A168,'3.1 Input│B&amp;T'!$A$13:$L$990,3,FALSE)),"-")</f>
        <v>-</v>
      </c>
      <c r="D168" s="7"/>
      <c r="E168" s="8" t="str">
        <f>IFERROR(IFERROR(VLOOKUP($A168,'3.0 Input│AMP'!$A$12:$Q$959,4,FALSE),VLOOKUP($A168,'3.1 Input│B&amp;T'!$A$13:$L$990,3,FALSE)),"-")</f>
        <v>-</v>
      </c>
      <c r="F168" s="39"/>
      <c r="G168" s="21">
        <f>IFERROR(VLOOKUP($A168,'3.0 Input│AMP'!$A$12:$Q$959,COLUMN(G168),FALSE),0)+IFERROR(VLOOKUP($A168,'3.1 Input│B&amp;T'!$A$13:$L$990,COLUMN(G168),FALSE),0)</f>
        <v>0</v>
      </c>
      <c r="H168" s="21">
        <f>IFERROR(VLOOKUP($A168,'3.0 Input│AMP'!$A$12:$Q$959,COLUMN(H168),FALSE),0)+IFERROR(VLOOKUP($A168,'3.1 Input│B&amp;T'!$A$13:$L$990,COLUMN(H168),FALSE),0)</f>
        <v>0</v>
      </c>
      <c r="I168" s="21">
        <f>IFERROR(VLOOKUP($A168,'3.0 Input│AMP'!$A$12:$Q$959,COLUMN(I168),FALSE),0)+IFERROR(VLOOKUP($A168,'3.1 Input│B&amp;T'!$A$13:$L$990,COLUMN(I168),FALSE),0)</f>
        <v>0</v>
      </c>
      <c r="J168" s="21">
        <f>IFERROR(VLOOKUP($A168,'3.0 Input│AMP'!$A$12:$Q$959,COLUMN(J168),FALSE),0)+IFERROR(VLOOKUP($A168,'3.1 Input│B&amp;T'!$A$13:$L$990,COLUMN(J168),FALSE),0)</f>
        <v>0</v>
      </c>
      <c r="K168" s="21">
        <f>IFERROR(VLOOKUP($A168,'3.0 Input│AMP'!$A$12:$Q$959,COLUMN(K168),FALSE),0)+IFERROR(VLOOKUP($A168,'3.1 Input│B&amp;T'!$A$13:$L$990,COLUMN(K168),FALSE),0)</f>
        <v>0</v>
      </c>
      <c r="L168" s="46">
        <f>IFERROR(VLOOKUP($A168,'3.0 Input│AMP'!$A$12:$Q$959,L$11,FALSE),0)+IFERROR(VLOOKUP($A168,'3.1 Input│B&amp;T'!$A$13:$O$990,COLUMN(L168),FALSE),0)</f>
        <v>0</v>
      </c>
      <c r="M168" s="46">
        <f>IFERROR(VLOOKUP($A168,'3.0 Input│AMP'!$A$12:$Q$959,M$11,FALSE),0)+IFERROR(VLOOKUP($A168,'3.1 Input│B&amp;T'!$A$13:$O$990,COLUMN(M168),FALSE),0)</f>
        <v>0</v>
      </c>
      <c r="N168" s="46">
        <f>IFERROR(VLOOKUP($A168,'3.0 Input│AMP'!$A$12:$Q$959,N$11,FALSE),0)+IFERROR(VLOOKUP($A168,'3.1 Input│B&amp;T'!$A$13:$O$990,COLUMN(N168),FALSE),0)+IFERROR(VLOOKUP($A168,'3.0 Input│AMP'!$A$12:$Q$959,N$11+1,FALSE),0)</f>
        <v>0</v>
      </c>
      <c r="O168" s="46">
        <f>IFERROR(VLOOKUP($A168,'3.0 Input│AMP'!$A$12:$Q$959,O$11,FALSE),0)+IFERROR(VLOOKUP($A168,'3.1 Input│B&amp;T'!$A$13:$O$990,COLUMN(O168),FALSE),0)</f>
        <v>0</v>
      </c>
      <c r="P168" s="12"/>
      <c r="Q168" s="29">
        <f t="shared" si="2"/>
        <v>0</v>
      </c>
      <c r="R168" s="14"/>
    </row>
    <row r="169" spans="1:18" ht="18.75">
      <c r="A169" s="8" t="str">
        <f>IF(MAX($A$13:A168)+1&gt;MAX('3.1 Input│B&amp;T'!$A$13:$A$990),"-",MAX($A$13:A168)+1)</f>
        <v>-</v>
      </c>
      <c r="B169" s="8" t="str">
        <f>CONCATENATE(IFERROR(VLOOKUP($A169,'3.0 Input│AMP'!$A$12:$Q$959,2,FALSE),""),IFERROR(VLOOKUP($A169,'3.1 Input│B&amp;T'!$A$13:$L$990,2,FALSE),""))</f>
        <v/>
      </c>
      <c r="C169" s="20" t="str">
        <f>IFERROR(IFERROR(VLOOKUP($A169,'3.0 Input│AMP'!$A$12:$Q$959,3,FALSE),VLOOKUP($A169,'3.1 Input│B&amp;T'!$A$13:$L$990,3,FALSE)),"-")</f>
        <v>-</v>
      </c>
      <c r="D169" s="7"/>
      <c r="E169" s="8" t="str">
        <f>IFERROR(IFERROR(VLOOKUP($A169,'3.0 Input│AMP'!$A$12:$Q$959,4,FALSE),VLOOKUP($A169,'3.1 Input│B&amp;T'!$A$13:$L$990,3,FALSE)),"-")</f>
        <v>-</v>
      </c>
      <c r="F169" s="39"/>
      <c r="G169" s="21">
        <f>IFERROR(VLOOKUP($A169,'3.0 Input│AMP'!$A$12:$Q$959,COLUMN(G169),FALSE),0)+IFERROR(VLOOKUP($A169,'3.1 Input│B&amp;T'!$A$13:$L$990,COLUMN(G169),FALSE),0)</f>
        <v>0</v>
      </c>
      <c r="H169" s="21">
        <f>IFERROR(VLOOKUP($A169,'3.0 Input│AMP'!$A$12:$Q$959,COLUMN(H169),FALSE),0)+IFERROR(VLOOKUP($A169,'3.1 Input│B&amp;T'!$A$13:$L$990,COLUMN(H169),FALSE),0)</f>
        <v>0</v>
      </c>
      <c r="I169" s="21">
        <f>IFERROR(VLOOKUP($A169,'3.0 Input│AMP'!$A$12:$Q$959,COLUMN(I169),FALSE),0)+IFERROR(VLOOKUP($A169,'3.1 Input│B&amp;T'!$A$13:$L$990,COLUMN(I169),FALSE),0)</f>
        <v>0</v>
      </c>
      <c r="J169" s="21">
        <f>IFERROR(VLOOKUP($A169,'3.0 Input│AMP'!$A$12:$Q$959,COLUMN(J169),FALSE),0)+IFERROR(VLOOKUP($A169,'3.1 Input│B&amp;T'!$A$13:$L$990,COLUMN(J169),FALSE),0)</f>
        <v>0</v>
      </c>
      <c r="K169" s="21">
        <f>IFERROR(VLOOKUP($A169,'3.0 Input│AMP'!$A$12:$Q$959,COLUMN(K169),FALSE),0)+IFERROR(VLOOKUP($A169,'3.1 Input│B&amp;T'!$A$13:$L$990,COLUMN(K169),FALSE),0)</f>
        <v>0</v>
      </c>
      <c r="L169" s="46">
        <f>IFERROR(VLOOKUP($A169,'3.0 Input│AMP'!$A$12:$Q$959,L$11,FALSE),0)+IFERROR(VLOOKUP($A169,'3.1 Input│B&amp;T'!$A$13:$O$990,COLUMN(L169),FALSE),0)</f>
        <v>0</v>
      </c>
      <c r="M169" s="46">
        <f>IFERROR(VLOOKUP($A169,'3.0 Input│AMP'!$A$12:$Q$959,M$11,FALSE),0)+IFERROR(VLOOKUP($A169,'3.1 Input│B&amp;T'!$A$13:$O$990,COLUMN(M169),FALSE),0)</f>
        <v>0</v>
      </c>
      <c r="N169" s="46">
        <f>IFERROR(VLOOKUP($A169,'3.0 Input│AMP'!$A$12:$Q$959,N$11,FALSE),0)+IFERROR(VLOOKUP($A169,'3.1 Input│B&amp;T'!$A$13:$O$990,COLUMN(N169),FALSE),0)+IFERROR(VLOOKUP($A169,'3.0 Input│AMP'!$A$12:$Q$959,N$11+1,FALSE),0)</f>
        <v>0</v>
      </c>
      <c r="O169" s="46">
        <f>IFERROR(VLOOKUP($A169,'3.0 Input│AMP'!$A$12:$Q$959,O$11,FALSE),0)+IFERROR(VLOOKUP($A169,'3.1 Input│B&amp;T'!$A$13:$O$990,COLUMN(O169),FALSE),0)</f>
        <v>0</v>
      </c>
      <c r="P169" s="12"/>
      <c r="Q169" s="29">
        <f t="shared" si="2"/>
        <v>0</v>
      </c>
      <c r="R169" s="14"/>
    </row>
    <row r="170" spans="1:18" ht="18.75">
      <c r="A170" s="8" t="str">
        <f>IF(MAX($A$13:A169)+1&gt;MAX('3.1 Input│B&amp;T'!$A$13:$A$990),"-",MAX($A$13:A169)+1)</f>
        <v>-</v>
      </c>
      <c r="B170" s="8" t="str">
        <f>CONCATENATE(IFERROR(VLOOKUP($A170,'3.0 Input│AMP'!$A$12:$Q$959,2,FALSE),""),IFERROR(VLOOKUP($A170,'3.1 Input│B&amp;T'!$A$13:$L$990,2,FALSE),""))</f>
        <v/>
      </c>
      <c r="C170" s="20" t="str">
        <f>IFERROR(IFERROR(VLOOKUP($A170,'3.0 Input│AMP'!$A$12:$Q$959,3,FALSE),VLOOKUP($A170,'3.1 Input│B&amp;T'!$A$13:$L$990,3,FALSE)),"-")</f>
        <v>-</v>
      </c>
      <c r="D170" s="7"/>
      <c r="E170" s="8" t="str">
        <f>IFERROR(IFERROR(VLOOKUP($A170,'3.0 Input│AMP'!$A$12:$Q$959,4,FALSE),VLOOKUP($A170,'3.1 Input│B&amp;T'!$A$13:$L$990,3,FALSE)),"-")</f>
        <v>-</v>
      </c>
      <c r="F170" s="39"/>
      <c r="G170" s="21">
        <f>IFERROR(VLOOKUP($A170,'3.0 Input│AMP'!$A$12:$Q$959,COLUMN(G170),FALSE),0)+IFERROR(VLOOKUP($A170,'3.1 Input│B&amp;T'!$A$13:$L$990,COLUMN(G170),FALSE),0)</f>
        <v>0</v>
      </c>
      <c r="H170" s="21">
        <f>IFERROR(VLOOKUP($A170,'3.0 Input│AMP'!$A$12:$Q$959,COLUMN(H170),FALSE),0)+IFERROR(VLOOKUP($A170,'3.1 Input│B&amp;T'!$A$13:$L$990,COLUMN(H170),FALSE),0)</f>
        <v>0</v>
      </c>
      <c r="I170" s="21">
        <f>IFERROR(VLOOKUP($A170,'3.0 Input│AMP'!$A$12:$Q$959,COLUMN(I170),FALSE),0)+IFERROR(VLOOKUP($A170,'3.1 Input│B&amp;T'!$A$13:$L$990,COLUMN(I170),FALSE),0)</f>
        <v>0</v>
      </c>
      <c r="J170" s="21">
        <f>IFERROR(VLOOKUP($A170,'3.0 Input│AMP'!$A$12:$Q$959,COLUMN(J170),FALSE),0)+IFERROR(VLOOKUP($A170,'3.1 Input│B&amp;T'!$A$13:$L$990,COLUMN(J170),FALSE),0)</f>
        <v>0</v>
      </c>
      <c r="K170" s="21">
        <f>IFERROR(VLOOKUP($A170,'3.0 Input│AMP'!$A$12:$Q$959,COLUMN(K170),FALSE),0)+IFERROR(VLOOKUP($A170,'3.1 Input│B&amp;T'!$A$13:$L$990,COLUMN(K170),FALSE),0)</f>
        <v>0</v>
      </c>
      <c r="L170" s="46">
        <f>IFERROR(VLOOKUP($A170,'3.0 Input│AMP'!$A$12:$Q$959,L$11,FALSE),0)+IFERROR(VLOOKUP($A170,'3.1 Input│B&amp;T'!$A$13:$O$990,COLUMN(L170),FALSE),0)</f>
        <v>0</v>
      </c>
      <c r="M170" s="46">
        <f>IFERROR(VLOOKUP($A170,'3.0 Input│AMP'!$A$12:$Q$959,M$11,FALSE),0)+IFERROR(VLOOKUP($A170,'3.1 Input│B&amp;T'!$A$13:$O$990,COLUMN(M170),FALSE),0)</f>
        <v>0</v>
      </c>
      <c r="N170" s="46">
        <f>IFERROR(VLOOKUP($A170,'3.0 Input│AMP'!$A$12:$Q$959,N$11,FALSE),0)+IFERROR(VLOOKUP($A170,'3.1 Input│B&amp;T'!$A$13:$O$990,COLUMN(N170),FALSE),0)+IFERROR(VLOOKUP($A170,'3.0 Input│AMP'!$A$12:$Q$959,N$11+1,FALSE),0)</f>
        <v>0</v>
      </c>
      <c r="O170" s="46">
        <f>IFERROR(VLOOKUP($A170,'3.0 Input│AMP'!$A$12:$Q$959,O$11,FALSE),0)+IFERROR(VLOOKUP($A170,'3.1 Input│B&amp;T'!$A$13:$O$990,COLUMN(O170),FALSE),0)</f>
        <v>0</v>
      </c>
      <c r="P170" s="12"/>
      <c r="Q170" s="29">
        <f t="shared" si="2"/>
        <v>0</v>
      </c>
      <c r="R170" s="14"/>
    </row>
    <row r="171" spans="1:18" ht="18.75">
      <c r="A171" s="8" t="str">
        <f>IF(MAX($A$13:A170)+1&gt;MAX('3.1 Input│B&amp;T'!$A$13:$A$990),"-",MAX($A$13:A170)+1)</f>
        <v>-</v>
      </c>
      <c r="B171" s="8" t="str">
        <f>CONCATENATE(IFERROR(VLOOKUP($A171,'3.0 Input│AMP'!$A$12:$Q$959,2,FALSE),""),IFERROR(VLOOKUP($A171,'3.1 Input│B&amp;T'!$A$13:$L$990,2,FALSE),""))</f>
        <v/>
      </c>
      <c r="C171" s="20" t="str">
        <f>IFERROR(IFERROR(VLOOKUP($A171,'3.0 Input│AMP'!$A$12:$Q$959,3,FALSE),VLOOKUP($A171,'3.1 Input│B&amp;T'!$A$13:$L$990,3,FALSE)),"-")</f>
        <v>-</v>
      </c>
      <c r="D171" s="7"/>
      <c r="E171" s="8" t="str">
        <f>IFERROR(IFERROR(VLOOKUP($A171,'3.0 Input│AMP'!$A$12:$Q$959,4,FALSE),VLOOKUP($A171,'3.1 Input│B&amp;T'!$A$13:$L$990,3,FALSE)),"-")</f>
        <v>-</v>
      </c>
      <c r="F171" s="39"/>
      <c r="G171" s="21">
        <f>IFERROR(VLOOKUP($A171,'3.0 Input│AMP'!$A$12:$Q$959,COLUMN(G171),FALSE),0)+IFERROR(VLOOKUP($A171,'3.1 Input│B&amp;T'!$A$13:$L$990,COLUMN(G171),FALSE),0)</f>
        <v>0</v>
      </c>
      <c r="H171" s="21">
        <f>IFERROR(VLOOKUP($A171,'3.0 Input│AMP'!$A$12:$Q$959,COLUMN(H171),FALSE),0)+IFERROR(VLOOKUP($A171,'3.1 Input│B&amp;T'!$A$13:$L$990,COLUMN(H171),FALSE),0)</f>
        <v>0</v>
      </c>
      <c r="I171" s="21">
        <f>IFERROR(VLOOKUP($A171,'3.0 Input│AMP'!$A$12:$Q$959,COLUMN(I171),FALSE),0)+IFERROR(VLOOKUP($A171,'3.1 Input│B&amp;T'!$A$13:$L$990,COLUMN(I171),FALSE),0)</f>
        <v>0</v>
      </c>
      <c r="J171" s="21">
        <f>IFERROR(VLOOKUP($A171,'3.0 Input│AMP'!$A$12:$Q$959,COLUMN(J171),FALSE),0)+IFERROR(VLOOKUP($A171,'3.1 Input│B&amp;T'!$A$13:$L$990,COLUMN(J171),FALSE),0)</f>
        <v>0</v>
      </c>
      <c r="K171" s="21">
        <f>IFERROR(VLOOKUP($A171,'3.0 Input│AMP'!$A$12:$Q$959,COLUMN(K171),FALSE),0)+IFERROR(VLOOKUP($A171,'3.1 Input│B&amp;T'!$A$13:$L$990,COLUMN(K171),FALSE),0)</f>
        <v>0</v>
      </c>
      <c r="L171" s="46">
        <f>IFERROR(VLOOKUP($A171,'3.0 Input│AMP'!$A$12:$Q$959,L$11,FALSE),0)+IFERROR(VLOOKUP($A171,'3.1 Input│B&amp;T'!$A$13:$O$990,COLUMN(L171),FALSE),0)</f>
        <v>0</v>
      </c>
      <c r="M171" s="46">
        <f>IFERROR(VLOOKUP($A171,'3.0 Input│AMP'!$A$12:$Q$959,M$11,FALSE),0)+IFERROR(VLOOKUP($A171,'3.1 Input│B&amp;T'!$A$13:$O$990,COLUMN(M171),FALSE),0)</f>
        <v>0</v>
      </c>
      <c r="N171" s="46">
        <f>IFERROR(VLOOKUP($A171,'3.0 Input│AMP'!$A$12:$Q$959,N$11,FALSE),0)+IFERROR(VLOOKUP($A171,'3.1 Input│B&amp;T'!$A$13:$O$990,COLUMN(N171),FALSE),0)+IFERROR(VLOOKUP($A171,'3.0 Input│AMP'!$A$12:$Q$959,N$11+1,FALSE),0)</f>
        <v>0</v>
      </c>
      <c r="O171" s="46">
        <f>IFERROR(VLOOKUP($A171,'3.0 Input│AMP'!$A$12:$Q$959,O$11,FALSE),0)+IFERROR(VLOOKUP($A171,'3.1 Input│B&amp;T'!$A$13:$O$990,COLUMN(O171),FALSE),0)</f>
        <v>0</v>
      </c>
      <c r="P171" s="12"/>
      <c r="Q171" s="29">
        <f t="shared" si="2"/>
        <v>0</v>
      </c>
      <c r="R171" s="14"/>
    </row>
    <row r="172" spans="1:18" ht="18.75">
      <c r="A172" s="8" t="str">
        <f>IF(MAX($A$13:A171)+1&gt;MAX('3.1 Input│B&amp;T'!$A$13:$A$990),"-",MAX($A$13:A171)+1)</f>
        <v>-</v>
      </c>
      <c r="B172" s="8" t="str">
        <f>CONCATENATE(IFERROR(VLOOKUP($A172,'3.0 Input│AMP'!$A$12:$Q$959,2,FALSE),""),IFERROR(VLOOKUP($A172,'3.1 Input│B&amp;T'!$A$13:$L$990,2,FALSE),""))</f>
        <v/>
      </c>
      <c r="C172" s="20" t="str">
        <f>IFERROR(IFERROR(VLOOKUP($A172,'3.0 Input│AMP'!$A$12:$Q$959,3,FALSE),VLOOKUP($A172,'3.1 Input│B&amp;T'!$A$13:$L$990,3,FALSE)),"-")</f>
        <v>-</v>
      </c>
      <c r="D172" s="7"/>
      <c r="E172" s="8" t="str">
        <f>IFERROR(IFERROR(VLOOKUP($A172,'3.0 Input│AMP'!$A$12:$Q$959,4,FALSE),VLOOKUP($A172,'3.1 Input│B&amp;T'!$A$13:$L$990,3,FALSE)),"-")</f>
        <v>-</v>
      </c>
      <c r="F172" s="39"/>
      <c r="G172" s="21">
        <f>IFERROR(VLOOKUP($A172,'3.0 Input│AMP'!$A$12:$Q$959,COLUMN(G172),FALSE),0)+IFERROR(VLOOKUP($A172,'3.1 Input│B&amp;T'!$A$13:$L$990,COLUMN(G172),FALSE),0)</f>
        <v>0</v>
      </c>
      <c r="H172" s="21">
        <f>IFERROR(VLOOKUP($A172,'3.0 Input│AMP'!$A$12:$Q$959,COLUMN(H172),FALSE),0)+IFERROR(VLOOKUP($A172,'3.1 Input│B&amp;T'!$A$13:$L$990,COLUMN(H172),FALSE),0)</f>
        <v>0</v>
      </c>
      <c r="I172" s="21">
        <f>IFERROR(VLOOKUP($A172,'3.0 Input│AMP'!$A$12:$Q$959,COLUMN(I172),FALSE),0)+IFERROR(VLOOKUP($A172,'3.1 Input│B&amp;T'!$A$13:$L$990,COLUMN(I172),FALSE),0)</f>
        <v>0</v>
      </c>
      <c r="J172" s="21">
        <f>IFERROR(VLOOKUP($A172,'3.0 Input│AMP'!$A$12:$Q$959,COLUMN(J172),FALSE),0)+IFERROR(VLOOKUP($A172,'3.1 Input│B&amp;T'!$A$13:$L$990,COLUMN(J172),FALSE),0)</f>
        <v>0</v>
      </c>
      <c r="K172" s="21">
        <f>IFERROR(VLOOKUP($A172,'3.0 Input│AMP'!$A$12:$Q$959,COLUMN(K172),FALSE),0)+IFERROR(VLOOKUP($A172,'3.1 Input│B&amp;T'!$A$13:$L$990,COLUMN(K172),FALSE),0)</f>
        <v>0</v>
      </c>
      <c r="L172" s="46">
        <f>IFERROR(VLOOKUP($A172,'3.0 Input│AMP'!$A$12:$Q$959,L$11,FALSE),0)+IFERROR(VLOOKUP($A172,'3.1 Input│B&amp;T'!$A$13:$O$990,COLUMN(L172),FALSE),0)</f>
        <v>0</v>
      </c>
      <c r="M172" s="46">
        <f>IFERROR(VLOOKUP($A172,'3.0 Input│AMP'!$A$12:$Q$959,M$11,FALSE),0)+IFERROR(VLOOKUP($A172,'3.1 Input│B&amp;T'!$A$13:$O$990,COLUMN(M172),FALSE),0)</f>
        <v>0</v>
      </c>
      <c r="N172" s="46">
        <f>IFERROR(VLOOKUP($A172,'3.0 Input│AMP'!$A$12:$Q$959,N$11,FALSE),0)+IFERROR(VLOOKUP($A172,'3.1 Input│B&amp;T'!$A$13:$O$990,COLUMN(N172),FALSE),0)+IFERROR(VLOOKUP($A172,'3.0 Input│AMP'!$A$12:$Q$959,N$11+1,FALSE),0)</f>
        <v>0</v>
      </c>
      <c r="O172" s="46">
        <f>IFERROR(VLOOKUP($A172,'3.0 Input│AMP'!$A$12:$Q$959,O$11,FALSE),0)+IFERROR(VLOOKUP($A172,'3.1 Input│B&amp;T'!$A$13:$O$990,COLUMN(O172),FALSE),0)</f>
        <v>0</v>
      </c>
      <c r="P172" s="12"/>
      <c r="Q172" s="29">
        <f t="shared" si="2"/>
        <v>0</v>
      </c>
      <c r="R172" s="14"/>
    </row>
    <row r="173" spans="1:18" ht="18.75">
      <c r="A173" s="8" t="str">
        <f>IF(MAX($A$13:A172)+1&gt;MAX('3.1 Input│B&amp;T'!$A$13:$A$990),"-",MAX($A$13:A172)+1)</f>
        <v>-</v>
      </c>
      <c r="B173" s="8" t="str">
        <f>CONCATENATE(IFERROR(VLOOKUP($A173,'3.0 Input│AMP'!$A$12:$Q$959,2,FALSE),""),IFERROR(VLOOKUP($A173,'3.1 Input│B&amp;T'!$A$13:$L$990,2,FALSE),""))</f>
        <v/>
      </c>
      <c r="C173" s="20" t="str">
        <f>IFERROR(IFERROR(VLOOKUP($A173,'3.0 Input│AMP'!$A$12:$Q$959,3,FALSE),VLOOKUP($A173,'3.1 Input│B&amp;T'!$A$13:$L$990,3,FALSE)),"-")</f>
        <v>-</v>
      </c>
      <c r="D173" s="7"/>
      <c r="E173" s="8" t="str">
        <f>IFERROR(IFERROR(VLOOKUP($A173,'3.0 Input│AMP'!$A$12:$Q$959,4,FALSE),VLOOKUP($A173,'3.1 Input│B&amp;T'!$A$13:$L$990,3,FALSE)),"-")</f>
        <v>-</v>
      </c>
      <c r="F173" s="39"/>
      <c r="G173" s="21">
        <f>IFERROR(VLOOKUP($A173,'3.0 Input│AMP'!$A$12:$Q$959,COLUMN(G173),FALSE),0)+IFERROR(VLOOKUP($A173,'3.1 Input│B&amp;T'!$A$13:$L$990,COLUMN(G173),FALSE),0)</f>
        <v>0</v>
      </c>
      <c r="H173" s="21">
        <f>IFERROR(VLOOKUP($A173,'3.0 Input│AMP'!$A$12:$Q$959,COLUMN(H173),FALSE),0)+IFERROR(VLOOKUP($A173,'3.1 Input│B&amp;T'!$A$13:$L$990,COLUMN(H173),FALSE),0)</f>
        <v>0</v>
      </c>
      <c r="I173" s="21">
        <f>IFERROR(VLOOKUP($A173,'3.0 Input│AMP'!$A$12:$Q$959,COLUMN(I173),FALSE),0)+IFERROR(VLOOKUP($A173,'3.1 Input│B&amp;T'!$A$13:$L$990,COLUMN(I173),FALSE),0)</f>
        <v>0</v>
      </c>
      <c r="J173" s="21">
        <f>IFERROR(VLOOKUP($A173,'3.0 Input│AMP'!$A$12:$Q$959,COLUMN(J173),FALSE),0)+IFERROR(VLOOKUP($A173,'3.1 Input│B&amp;T'!$A$13:$L$990,COLUMN(J173),FALSE),0)</f>
        <v>0</v>
      </c>
      <c r="K173" s="21">
        <f>IFERROR(VLOOKUP($A173,'3.0 Input│AMP'!$A$12:$Q$959,COLUMN(K173),FALSE),0)+IFERROR(VLOOKUP($A173,'3.1 Input│B&amp;T'!$A$13:$L$990,COLUMN(K173),FALSE),0)</f>
        <v>0</v>
      </c>
      <c r="L173" s="46">
        <f>IFERROR(VLOOKUP($A173,'3.0 Input│AMP'!$A$12:$Q$959,L$11,FALSE),0)+IFERROR(VLOOKUP($A173,'3.1 Input│B&amp;T'!$A$13:$O$990,COLUMN(L173),FALSE),0)</f>
        <v>0</v>
      </c>
      <c r="M173" s="46">
        <f>IFERROR(VLOOKUP($A173,'3.0 Input│AMP'!$A$12:$Q$959,M$11,FALSE),0)+IFERROR(VLOOKUP($A173,'3.1 Input│B&amp;T'!$A$13:$O$990,COLUMN(M173),FALSE),0)</f>
        <v>0</v>
      </c>
      <c r="N173" s="46">
        <f>IFERROR(VLOOKUP($A173,'3.0 Input│AMP'!$A$12:$Q$959,N$11,FALSE),0)+IFERROR(VLOOKUP($A173,'3.1 Input│B&amp;T'!$A$13:$O$990,COLUMN(N173),FALSE),0)+IFERROR(VLOOKUP($A173,'3.0 Input│AMP'!$A$12:$Q$959,N$11+1,FALSE),0)</f>
        <v>0</v>
      </c>
      <c r="O173" s="46">
        <f>IFERROR(VLOOKUP($A173,'3.0 Input│AMP'!$A$12:$Q$959,O$11,FALSE),0)+IFERROR(VLOOKUP($A173,'3.1 Input│B&amp;T'!$A$13:$O$990,COLUMN(O173),FALSE),0)</f>
        <v>0</v>
      </c>
      <c r="P173" s="12"/>
      <c r="Q173" s="29">
        <f t="shared" si="2"/>
        <v>0</v>
      </c>
      <c r="R173" s="14"/>
    </row>
    <row r="174" spans="1:18" ht="18.75">
      <c r="A174" s="8" t="str">
        <f>IF(MAX($A$13:A173)+1&gt;MAX('3.1 Input│B&amp;T'!$A$13:$A$990),"-",MAX($A$13:A173)+1)</f>
        <v>-</v>
      </c>
      <c r="B174" s="8" t="str">
        <f>CONCATENATE(IFERROR(VLOOKUP($A174,'3.0 Input│AMP'!$A$12:$Q$959,2,FALSE),""),IFERROR(VLOOKUP($A174,'3.1 Input│B&amp;T'!$A$13:$L$990,2,FALSE),""))</f>
        <v/>
      </c>
      <c r="C174" s="20" t="str">
        <f>IFERROR(IFERROR(VLOOKUP($A174,'3.0 Input│AMP'!$A$12:$Q$959,3,FALSE),VLOOKUP($A174,'3.1 Input│B&amp;T'!$A$13:$L$990,3,FALSE)),"-")</f>
        <v>-</v>
      </c>
      <c r="D174" s="7"/>
      <c r="E174" s="8" t="str">
        <f>IFERROR(IFERROR(VLOOKUP($A174,'3.0 Input│AMP'!$A$12:$Q$959,4,FALSE),VLOOKUP($A174,'3.1 Input│B&amp;T'!$A$13:$L$990,3,FALSE)),"-")</f>
        <v>-</v>
      </c>
      <c r="F174" s="39"/>
      <c r="G174" s="21">
        <f>IFERROR(VLOOKUP($A174,'3.0 Input│AMP'!$A$12:$Q$959,COLUMN(G174),FALSE),0)+IFERROR(VLOOKUP($A174,'3.1 Input│B&amp;T'!$A$13:$L$990,COLUMN(G174),FALSE),0)</f>
        <v>0</v>
      </c>
      <c r="H174" s="21">
        <f>IFERROR(VLOOKUP($A174,'3.0 Input│AMP'!$A$12:$Q$959,COLUMN(H174),FALSE),0)+IFERROR(VLOOKUP($A174,'3.1 Input│B&amp;T'!$A$13:$L$990,COLUMN(H174),FALSE),0)</f>
        <v>0</v>
      </c>
      <c r="I174" s="21">
        <f>IFERROR(VLOOKUP($A174,'3.0 Input│AMP'!$A$12:$Q$959,COLUMN(I174),FALSE),0)+IFERROR(VLOOKUP($A174,'3.1 Input│B&amp;T'!$A$13:$L$990,COLUMN(I174),FALSE),0)</f>
        <v>0</v>
      </c>
      <c r="J174" s="21">
        <f>IFERROR(VLOOKUP($A174,'3.0 Input│AMP'!$A$12:$Q$959,COLUMN(J174),FALSE),0)+IFERROR(VLOOKUP($A174,'3.1 Input│B&amp;T'!$A$13:$L$990,COLUMN(J174),FALSE),0)</f>
        <v>0</v>
      </c>
      <c r="K174" s="21">
        <f>IFERROR(VLOOKUP($A174,'3.0 Input│AMP'!$A$12:$Q$959,COLUMN(K174),FALSE),0)+IFERROR(VLOOKUP($A174,'3.1 Input│B&amp;T'!$A$13:$L$990,COLUMN(K174),FALSE),0)</f>
        <v>0</v>
      </c>
      <c r="L174" s="46">
        <f>IFERROR(VLOOKUP($A174,'3.0 Input│AMP'!$A$12:$Q$959,L$11,FALSE),0)+IFERROR(VLOOKUP($A174,'3.1 Input│B&amp;T'!$A$13:$O$990,COLUMN(L174),FALSE),0)</f>
        <v>0</v>
      </c>
      <c r="M174" s="46">
        <f>IFERROR(VLOOKUP($A174,'3.0 Input│AMP'!$A$12:$Q$959,M$11,FALSE),0)+IFERROR(VLOOKUP($A174,'3.1 Input│B&amp;T'!$A$13:$O$990,COLUMN(M174),FALSE),0)</f>
        <v>0</v>
      </c>
      <c r="N174" s="46">
        <f>IFERROR(VLOOKUP($A174,'3.0 Input│AMP'!$A$12:$Q$959,N$11,FALSE),0)+IFERROR(VLOOKUP($A174,'3.1 Input│B&amp;T'!$A$13:$O$990,COLUMN(N174),FALSE),0)+IFERROR(VLOOKUP($A174,'3.0 Input│AMP'!$A$12:$Q$959,N$11+1,FALSE),0)</f>
        <v>0</v>
      </c>
      <c r="O174" s="46">
        <f>IFERROR(VLOOKUP($A174,'3.0 Input│AMP'!$A$12:$Q$959,O$11,FALSE),0)+IFERROR(VLOOKUP($A174,'3.1 Input│B&amp;T'!$A$13:$O$990,COLUMN(O174),FALSE),0)</f>
        <v>0</v>
      </c>
      <c r="P174" s="12"/>
      <c r="Q174" s="29">
        <f t="shared" si="2"/>
        <v>0</v>
      </c>
      <c r="R174" s="14"/>
    </row>
    <row r="175" spans="1:18" ht="18.75">
      <c r="A175" s="8" t="str">
        <f>IF(MAX($A$13:A174)+1&gt;MAX('3.1 Input│B&amp;T'!$A$13:$A$990),"-",MAX($A$13:A174)+1)</f>
        <v>-</v>
      </c>
      <c r="B175" s="8" t="str">
        <f>CONCATENATE(IFERROR(VLOOKUP($A175,'3.0 Input│AMP'!$A$12:$Q$959,2,FALSE),""),IFERROR(VLOOKUP($A175,'3.1 Input│B&amp;T'!$A$13:$L$990,2,FALSE),""))</f>
        <v/>
      </c>
      <c r="C175" s="20" t="str">
        <f>IFERROR(IFERROR(VLOOKUP($A175,'3.0 Input│AMP'!$A$12:$Q$959,3,FALSE),VLOOKUP($A175,'3.1 Input│B&amp;T'!$A$13:$L$990,3,FALSE)),"-")</f>
        <v>-</v>
      </c>
      <c r="D175" s="7"/>
      <c r="E175" s="8" t="str">
        <f>IFERROR(IFERROR(VLOOKUP($A175,'3.0 Input│AMP'!$A$12:$Q$959,4,FALSE),VLOOKUP($A175,'3.1 Input│B&amp;T'!$A$13:$L$990,3,FALSE)),"-")</f>
        <v>-</v>
      </c>
      <c r="F175" s="39"/>
      <c r="G175" s="21">
        <f>IFERROR(VLOOKUP($A175,'3.0 Input│AMP'!$A$12:$Q$959,COLUMN(G175),FALSE),0)+IFERROR(VLOOKUP($A175,'3.1 Input│B&amp;T'!$A$13:$L$990,COLUMN(G175),FALSE),0)</f>
        <v>0</v>
      </c>
      <c r="H175" s="21">
        <f>IFERROR(VLOOKUP($A175,'3.0 Input│AMP'!$A$12:$Q$959,COLUMN(H175),FALSE),0)+IFERROR(VLOOKUP($A175,'3.1 Input│B&amp;T'!$A$13:$L$990,COLUMN(H175),FALSE),0)</f>
        <v>0</v>
      </c>
      <c r="I175" s="21">
        <f>IFERROR(VLOOKUP($A175,'3.0 Input│AMP'!$A$12:$Q$959,COLUMN(I175),FALSE),0)+IFERROR(VLOOKUP($A175,'3.1 Input│B&amp;T'!$A$13:$L$990,COLUMN(I175),FALSE),0)</f>
        <v>0</v>
      </c>
      <c r="J175" s="21">
        <f>IFERROR(VLOOKUP($A175,'3.0 Input│AMP'!$A$12:$Q$959,COLUMN(J175),FALSE),0)+IFERROR(VLOOKUP($A175,'3.1 Input│B&amp;T'!$A$13:$L$990,COLUMN(J175),FALSE),0)</f>
        <v>0</v>
      </c>
      <c r="K175" s="21">
        <f>IFERROR(VLOOKUP($A175,'3.0 Input│AMP'!$A$12:$Q$959,COLUMN(K175),FALSE),0)+IFERROR(VLOOKUP($A175,'3.1 Input│B&amp;T'!$A$13:$L$990,COLUMN(K175),FALSE),0)</f>
        <v>0</v>
      </c>
      <c r="L175" s="46">
        <f>IFERROR(VLOOKUP($A175,'3.0 Input│AMP'!$A$12:$Q$959,L$11,FALSE),0)+IFERROR(VLOOKUP($A175,'3.1 Input│B&amp;T'!$A$13:$O$990,COLUMN(L175),FALSE),0)</f>
        <v>0</v>
      </c>
      <c r="M175" s="46">
        <f>IFERROR(VLOOKUP($A175,'3.0 Input│AMP'!$A$12:$Q$959,M$11,FALSE),0)+IFERROR(VLOOKUP($A175,'3.1 Input│B&amp;T'!$A$13:$O$990,COLUMN(M175),FALSE),0)</f>
        <v>0</v>
      </c>
      <c r="N175" s="46">
        <f>IFERROR(VLOOKUP($A175,'3.0 Input│AMP'!$A$12:$Q$959,N$11,FALSE),0)+IFERROR(VLOOKUP($A175,'3.1 Input│B&amp;T'!$A$13:$O$990,COLUMN(N175),FALSE),0)+IFERROR(VLOOKUP($A175,'3.0 Input│AMP'!$A$12:$Q$959,N$11+1,FALSE),0)</f>
        <v>0</v>
      </c>
      <c r="O175" s="46">
        <f>IFERROR(VLOOKUP($A175,'3.0 Input│AMP'!$A$12:$Q$959,O$11,FALSE),0)+IFERROR(VLOOKUP($A175,'3.1 Input│B&amp;T'!$A$13:$O$990,COLUMN(O175),FALSE),0)</f>
        <v>0</v>
      </c>
      <c r="P175" s="12"/>
      <c r="Q175" s="29">
        <f t="shared" si="2"/>
        <v>0</v>
      </c>
      <c r="R175" s="14"/>
    </row>
    <row r="176" spans="1:18" ht="18.75">
      <c r="A176" s="8" t="str">
        <f>IF(MAX($A$13:A175)+1&gt;MAX('3.1 Input│B&amp;T'!$A$13:$A$990),"-",MAX($A$13:A175)+1)</f>
        <v>-</v>
      </c>
      <c r="B176" s="8" t="str">
        <f>CONCATENATE(IFERROR(VLOOKUP($A176,'3.0 Input│AMP'!$A$12:$Q$959,2,FALSE),""),IFERROR(VLOOKUP($A176,'3.1 Input│B&amp;T'!$A$13:$L$990,2,FALSE),""))</f>
        <v/>
      </c>
      <c r="C176" s="20" t="str">
        <f>IFERROR(IFERROR(VLOOKUP($A176,'3.0 Input│AMP'!$A$12:$Q$959,3,FALSE),VLOOKUP($A176,'3.1 Input│B&amp;T'!$A$13:$L$990,3,FALSE)),"-")</f>
        <v>-</v>
      </c>
      <c r="D176" s="7"/>
      <c r="E176" s="8" t="str">
        <f>IFERROR(IFERROR(VLOOKUP($A176,'3.0 Input│AMP'!$A$12:$Q$959,4,FALSE),VLOOKUP($A176,'3.1 Input│B&amp;T'!$A$13:$L$990,3,FALSE)),"-")</f>
        <v>-</v>
      </c>
      <c r="F176" s="39"/>
      <c r="G176" s="21">
        <f>IFERROR(VLOOKUP($A176,'3.0 Input│AMP'!$A$12:$Q$959,COLUMN(G176),FALSE),0)+IFERROR(VLOOKUP($A176,'3.1 Input│B&amp;T'!$A$13:$L$990,COLUMN(G176),FALSE),0)</f>
        <v>0</v>
      </c>
      <c r="H176" s="21">
        <f>IFERROR(VLOOKUP($A176,'3.0 Input│AMP'!$A$12:$Q$959,COLUMN(H176),FALSE),0)+IFERROR(VLOOKUP($A176,'3.1 Input│B&amp;T'!$A$13:$L$990,COLUMN(H176),FALSE),0)</f>
        <v>0</v>
      </c>
      <c r="I176" s="21">
        <f>IFERROR(VLOOKUP($A176,'3.0 Input│AMP'!$A$12:$Q$959,COLUMN(I176),FALSE),0)+IFERROR(VLOOKUP($A176,'3.1 Input│B&amp;T'!$A$13:$L$990,COLUMN(I176),FALSE),0)</f>
        <v>0</v>
      </c>
      <c r="J176" s="21">
        <f>IFERROR(VLOOKUP($A176,'3.0 Input│AMP'!$A$12:$Q$959,COLUMN(J176),FALSE),0)+IFERROR(VLOOKUP($A176,'3.1 Input│B&amp;T'!$A$13:$L$990,COLUMN(J176),FALSE),0)</f>
        <v>0</v>
      </c>
      <c r="K176" s="21">
        <f>IFERROR(VLOOKUP($A176,'3.0 Input│AMP'!$A$12:$Q$959,COLUMN(K176),FALSE),0)+IFERROR(VLOOKUP($A176,'3.1 Input│B&amp;T'!$A$13:$L$990,COLUMN(K176),FALSE),0)</f>
        <v>0</v>
      </c>
      <c r="L176" s="46">
        <f>IFERROR(VLOOKUP($A176,'3.0 Input│AMP'!$A$12:$Q$959,L$11,FALSE),0)+IFERROR(VLOOKUP($A176,'3.1 Input│B&amp;T'!$A$13:$O$990,COLUMN(L176),FALSE),0)</f>
        <v>0</v>
      </c>
      <c r="M176" s="46">
        <f>IFERROR(VLOOKUP($A176,'3.0 Input│AMP'!$A$12:$Q$959,M$11,FALSE),0)+IFERROR(VLOOKUP($A176,'3.1 Input│B&amp;T'!$A$13:$O$990,COLUMN(M176),FALSE),0)</f>
        <v>0</v>
      </c>
      <c r="N176" s="46">
        <f>IFERROR(VLOOKUP($A176,'3.0 Input│AMP'!$A$12:$Q$959,N$11,FALSE),0)+IFERROR(VLOOKUP($A176,'3.1 Input│B&amp;T'!$A$13:$O$990,COLUMN(N176),FALSE),0)+IFERROR(VLOOKUP($A176,'3.0 Input│AMP'!$A$12:$Q$959,N$11+1,FALSE),0)</f>
        <v>0</v>
      </c>
      <c r="O176" s="46">
        <f>IFERROR(VLOOKUP($A176,'3.0 Input│AMP'!$A$12:$Q$959,O$11,FALSE),0)+IFERROR(VLOOKUP($A176,'3.1 Input│B&amp;T'!$A$13:$O$990,COLUMN(O176),FALSE),0)</f>
        <v>0</v>
      </c>
      <c r="P176" s="12"/>
      <c r="Q176" s="29">
        <f t="shared" si="2"/>
        <v>0</v>
      </c>
      <c r="R176" s="14"/>
    </row>
    <row r="177" spans="1:18" ht="18.75">
      <c r="A177" s="8" t="str">
        <f>IF(MAX($A$13:A176)+1&gt;MAX('3.1 Input│B&amp;T'!$A$13:$A$990),"-",MAX($A$13:A176)+1)</f>
        <v>-</v>
      </c>
      <c r="B177" s="8" t="str">
        <f>CONCATENATE(IFERROR(VLOOKUP($A177,'3.0 Input│AMP'!$A$12:$Q$959,2,FALSE),""),IFERROR(VLOOKUP($A177,'3.1 Input│B&amp;T'!$A$13:$L$990,2,FALSE),""))</f>
        <v/>
      </c>
      <c r="C177" s="20" t="str">
        <f>IFERROR(IFERROR(VLOOKUP($A177,'3.0 Input│AMP'!$A$12:$Q$959,3,FALSE),VLOOKUP($A177,'3.1 Input│B&amp;T'!$A$13:$L$990,3,FALSE)),"-")</f>
        <v>-</v>
      </c>
      <c r="D177" s="7"/>
      <c r="E177" s="8" t="str">
        <f>IFERROR(IFERROR(VLOOKUP($A177,'3.0 Input│AMP'!$A$12:$Q$959,4,FALSE),VLOOKUP($A177,'3.1 Input│B&amp;T'!$A$13:$L$990,3,FALSE)),"-")</f>
        <v>-</v>
      </c>
      <c r="F177" s="39"/>
      <c r="G177" s="21">
        <f>IFERROR(VLOOKUP($A177,'3.0 Input│AMP'!$A$12:$Q$959,COLUMN(G177),FALSE),0)+IFERROR(VLOOKUP($A177,'3.1 Input│B&amp;T'!$A$13:$L$990,COLUMN(G177),FALSE),0)</f>
        <v>0</v>
      </c>
      <c r="H177" s="21">
        <f>IFERROR(VLOOKUP($A177,'3.0 Input│AMP'!$A$12:$Q$959,COLUMN(H177),FALSE),0)+IFERROR(VLOOKUP($A177,'3.1 Input│B&amp;T'!$A$13:$L$990,COLUMN(H177),FALSE),0)</f>
        <v>0</v>
      </c>
      <c r="I177" s="21">
        <f>IFERROR(VLOOKUP($A177,'3.0 Input│AMP'!$A$12:$Q$959,COLUMN(I177),FALSE),0)+IFERROR(VLOOKUP($A177,'3.1 Input│B&amp;T'!$A$13:$L$990,COLUMN(I177),FALSE),0)</f>
        <v>0</v>
      </c>
      <c r="J177" s="21">
        <f>IFERROR(VLOOKUP($A177,'3.0 Input│AMP'!$A$12:$Q$959,COLUMN(J177),FALSE),0)+IFERROR(VLOOKUP($A177,'3.1 Input│B&amp;T'!$A$13:$L$990,COLUMN(J177),FALSE),0)</f>
        <v>0</v>
      </c>
      <c r="K177" s="21">
        <f>IFERROR(VLOOKUP($A177,'3.0 Input│AMP'!$A$12:$Q$959,COLUMN(K177),FALSE),0)+IFERROR(VLOOKUP($A177,'3.1 Input│B&amp;T'!$A$13:$L$990,COLUMN(K177),FALSE),0)</f>
        <v>0</v>
      </c>
      <c r="L177" s="46">
        <f>IFERROR(VLOOKUP($A177,'3.0 Input│AMP'!$A$12:$Q$959,L$11,FALSE),0)+IFERROR(VLOOKUP($A177,'3.1 Input│B&amp;T'!$A$13:$O$990,COLUMN(L177),FALSE),0)</f>
        <v>0</v>
      </c>
      <c r="M177" s="46">
        <f>IFERROR(VLOOKUP($A177,'3.0 Input│AMP'!$A$12:$Q$959,M$11,FALSE),0)+IFERROR(VLOOKUP($A177,'3.1 Input│B&amp;T'!$A$13:$O$990,COLUMN(M177),FALSE),0)</f>
        <v>0</v>
      </c>
      <c r="N177" s="46">
        <f>IFERROR(VLOOKUP($A177,'3.0 Input│AMP'!$A$12:$Q$959,N$11,FALSE),0)+IFERROR(VLOOKUP($A177,'3.1 Input│B&amp;T'!$A$13:$O$990,COLUMN(N177),FALSE),0)+IFERROR(VLOOKUP($A177,'3.0 Input│AMP'!$A$12:$Q$959,N$11+1,FALSE),0)</f>
        <v>0</v>
      </c>
      <c r="O177" s="46">
        <f>IFERROR(VLOOKUP($A177,'3.0 Input│AMP'!$A$12:$Q$959,O$11,FALSE),0)+IFERROR(VLOOKUP($A177,'3.1 Input│B&amp;T'!$A$13:$O$990,COLUMN(O177),FALSE),0)</f>
        <v>0</v>
      </c>
      <c r="P177" s="12"/>
      <c r="Q177" s="29">
        <f t="shared" si="2"/>
        <v>0</v>
      </c>
      <c r="R177" s="14"/>
    </row>
    <row r="178" spans="1:18" ht="18.75">
      <c r="A178" s="8" t="str">
        <f>IF(MAX($A$13:A177)+1&gt;MAX('3.1 Input│B&amp;T'!$A$13:$A$990),"-",MAX($A$13:A177)+1)</f>
        <v>-</v>
      </c>
      <c r="B178" s="8" t="str">
        <f>CONCATENATE(IFERROR(VLOOKUP($A178,'3.0 Input│AMP'!$A$12:$Q$959,2,FALSE),""),IFERROR(VLOOKUP($A178,'3.1 Input│B&amp;T'!$A$13:$L$990,2,FALSE),""))</f>
        <v/>
      </c>
      <c r="C178" s="20" t="str">
        <f>IFERROR(IFERROR(VLOOKUP($A178,'3.0 Input│AMP'!$A$12:$Q$959,3,FALSE),VLOOKUP($A178,'3.1 Input│B&amp;T'!$A$13:$L$990,3,FALSE)),"-")</f>
        <v>-</v>
      </c>
      <c r="D178" s="7"/>
      <c r="E178" s="8" t="str">
        <f>IFERROR(IFERROR(VLOOKUP($A178,'3.0 Input│AMP'!$A$12:$Q$959,4,FALSE),VLOOKUP($A178,'3.1 Input│B&amp;T'!$A$13:$L$990,3,FALSE)),"-")</f>
        <v>-</v>
      </c>
      <c r="F178" s="39"/>
      <c r="G178" s="21">
        <f>IFERROR(VLOOKUP($A178,'3.0 Input│AMP'!$A$12:$Q$959,COLUMN(G178),FALSE),0)+IFERROR(VLOOKUP($A178,'3.1 Input│B&amp;T'!$A$13:$L$990,COLUMN(G178),FALSE),0)</f>
        <v>0</v>
      </c>
      <c r="H178" s="21">
        <f>IFERROR(VLOOKUP($A178,'3.0 Input│AMP'!$A$12:$Q$959,COLUMN(H178),FALSE),0)+IFERROR(VLOOKUP($A178,'3.1 Input│B&amp;T'!$A$13:$L$990,COLUMN(H178),FALSE),0)</f>
        <v>0</v>
      </c>
      <c r="I178" s="21">
        <f>IFERROR(VLOOKUP($A178,'3.0 Input│AMP'!$A$12:$Q$959,COLUMN(I178),FALSE),0)+IFERROR(VLOOKUP($A178,'3.1 Input│B&amp;T'!$A$13:$L$990,COLUMN(I178),FALSE),0)</f>
        <v>0</v>
      </c>
      <c r="J178" s="21">
        <f>IFERROR(VLOOKUP($A178,'3.0 Input│AMP'!$A$12:$Q$959,COLUMN(J178),FALSE),0)+IFERROR(VLOOKUP($A178,'3.1 Input│B&amp;T'!$A$13:$L$990,COLUMN(J178),FALSE),0)</f>
        <v>0</v>
      </c>
      <c r="K178" s="21">
        <f>IFERROR(VLOOKUP($A178,'3.0 Input│AMP'!$A$12:$Q$959,COLUMN(K178),FALSE),0)+IFERROR(VLOOKUP($A178,'3.1 Input│B&amp;T'!$A$13:$L$990,COLUMN(K178),FALSE),0)</f>
        <v>0</v>
      </c>
      <c r="L178" s="46">
        <f>IFERROR(VLOOKUP($A178,'3.0 Input│AMP'!$A$12:$Q$959,L$11,FALSE),0)+IFERROR(VLOOKUP($A178,'3.1 Input│B&amp;T'!$A$13:$O$990,COLUMN(L178),FALSE),0)</f>
        <v>0</v>
      </c>
      <c r="M178" s="46">
        <f>IFERROR(VLOOKUP($A178,'3.0 Input│AMP'!$A$12:$Q$959,M$11,FALSE),0)+IFERROR(VLOOKUP($A178,'3.1 Input│B&amp;T'!$A$13:$O$990,COLUMN(M178),FALSE),0)</f>
        <v>0</v>
      </c>
      <c r="N178" s="46">
        <f>IFERROR(VLOOKUP($A178,'3.0 Input│AMP'!$A$12:$Q$959,N$11,FALSE),0)+IFERROR(VLOOKUP($A178,'3.1 Input│B&amp;T'!$A$13:$O$990,COLUMN(N178),FALSE),0)+IFERROR(VLOOKUP($A178,'3.0 Input│AMP'!$A$12:$Q$959,N$11+1,FALSE),0)</f>
        <v>0</v>
      </c>
      <c r="O178" s="46">
        <f>IFERROR(VLOOKUP($A178,'3.0 Input│AMP'!$A$12:$Q$959,O$11,FALSE),0)+IFERROR(VLOOKUP($A178,'3.1 Input│B&amp;T'!$A$13:$O$990,COLUMN(O178),FALSE),0)</f>
        <v>0</v>
      </c>
      <c r="P178" s="12"/>
      <c r="Q178" s="29">
        <f t="shared" si="2"/>
        <v>0</v>
      </c>
      <c r="R178" s="14"/>
    </row>
    <row r="179" spans="1:18" ht="18.75">
      <c r="A179" s="8" t="str">
        <f>IF(MAX($A$13:A178)+1&gt;MAX('3.1 Input│B&amp;T'!$A$13:$A$990),"-",MAX($A$13:A178)+1)</f>
        <v>-</v>
      </c>
      <c r="B179" s="8" t="str">
        <f>CONCATENATE(IFERROR(VLOOKUP($A179,'3.0 Input│AMP'!$A$12:$Q$959,2,FALSE),""),IFERROR(VLOOKUP($A179,'3.1 Input│B&amp;T'!$A$13:$L$990,2,FALSE),""))</f>
        <v/>
      </c>
      <c r="C179" s="20" t="str">
        <f>IFERROR(IFERROR(VLOOKUP($A179,'3.0 Input│AMP'!$A$12:$Q$959,3,FALSE),VLOOKUP($A179,'3.1 Input│B&amp;T'!$A$13:$L$990,3,FALSE)),"-")</f>
        <v>-</v>
      </c>
      <c r="D179" s="7"/>
      <c r="E179" s="8" t="str">
        <f>IFERROR(IFERROR(VLOOKUP($A179,'3.0 Input│AMP'!$A$12:$Q$959,4,FALSE),VLOOKUP($A179,'3.1 Input│B&amp;T'!$A$13:$L$990,3,FALSE)),"-")</f>
        <v>-</v>
      </c>
      <c r="F179" s="39"/>
      <c r="G179" s="21">
        <f>IFERROR(VLOOKUP($A179,'3.0 Input│AMP'!$A$12:$Q$959,COLUMN(G179),FALSE),0)+IFERROR(VLOOKUP($A179,'3.1 Input│B&amp;T'!$A$13:$L$990,COLUMN(G179),FALSE),0)</f>
        <v>0</v>
      </c>
      <c r="H179" s="21">
        <f>IFERROR(VLOOKUP($A179,'3.0 Input│AMP'!$A$12:$Q$959,COLUMN(H179),FALSE),0)+IFERROR(VLOOKUP($A179,'3.1 Input│B&amp;T'!$A$13:$L$990,COLUMN(H179),FALSE),0)</f>
        <v>0</v>
      </c>
      <c r="I179" s="21">
        <f>IFERROR(VLOOKUP($A179,'3.0 Input│AMP'!$A$12:$Q$959,COLUMN(I179),FALSE),0)+IFERROR(VLOOKUP($A179,'3.1 Input│B&amp;T'!$A$13:$L$990,COLUMN(I179),FALSE),0)</f>
        <v>0</v>
      </c>
      <c r="J179" s="21">
        <f>IFERROR(VLOOKUP($A179,'3.0 Input│AMP'!$A$12:$Q$959,COLUMN(J179),FALSE),0)+IFERROR(VLOOKUP($A179,'3.1 Input│B&amp;T'!$A$13:$L$990,COLUMN(J179),FALSE),0)</f>
        <v>0</v>
      </c>
      <c r="K179" s="21">
        <f>IFERROR(VLOOKUP($A179,'3.0 Input│AMP'!$A$12:$Q$959,COLUMN(K179),FALSE),0)+IFERROR(VLOOKUP($A179,'3.1 Input│B&amp;T'!$A$13:$L$990,COLUMN(K179),FALSE),0)</f>
        <v>0</v>
      </c>
      <c r="L179" s="46">
        <f>IFERROR(VLOOKUP($A179,'3.0 Input│AMP'!$A$12:$Q$959,L$11,FALSE),0)+IFERROR(VLOOKUP($A179,'3.1 Input│B&amp;T'!$A$13:$O$990,COLUMN(L179),FALSE),0)</f>
        <v>0</v>
      </c>
      <c r="M179" s="46">
        <f>IFERROR(VLOOKUP($A179,'3.0 Input│AMP'!$A$12:$Q$959,M$11,FALSE),0)+IFERROR(VLOOKUP($A179,'3.1 Input│B&amp;T'!$A$13:$O$990,COLUMN(M179),FALSE),0)</f>
        <v>0</v>
      </c>
      <c r="N179" s="46">
        <f>IFERROR(VLOOKUP($A179,'3.0 Input│AMP'!$A$12:$Q$959,N$11,FALSE),0)+IFERROR(VLOOKUP($A179,'3.1 Input│B&amp;T'!$A$13:$O$990,COLUMN(N179),FALSE),0)+IFERROR(VLOOKUP($A179,'3.0 Input│AMP'!$A$12:$Q$959,N$11+1,FALSE),0)</f>
        <v>0</v>
      </c>
      <c r="O179" s="46">
        <f>IFERROR(VLOOKUP($A179,'3.0 Input│AMP'!$A$12:$Q$959,O$11,FALSE),0)+IFERROR(VLOOKUP($A179,'3.1 Input│B&amp;T'!$A$13:$O$990,COLUMN(O179),FALSE),0)</f>
        <v>0</v>
      </c>
      <c r="P179" s="12"/>
      <c r="Q179" s="29">
        <f t="shared" si="2"/>
        <v>0</v>
      </c>
      <c r="R179" s="14"/>
    </row>
    <row r="180" spans="1:18" ht="18.75">
      <c r="A180" s="8" t="str">
        <f>IF(MAX($A$13:A179)+1&gt;MAX('3.1 Input│B&amp;T'!$A$13:$A$990),"-",MAX($A$13:A179)+1)</f>
        <v>-</v>
      </c>
      <c r="B180" s="8" t="str">
        <f>CONCATENATE(IFERROR(VLOOKUP($A180,'3.0 Input│AMP'!$A$12:$Q$959,2,FALSE),""),IFERROR(VLOOKUP($A180,'3.1 Input│B&amp;T'!$A$13:$L$990,2,FALSE),""))</f>
        <v/>
      </c>
      <c r="C180" s="20" t="str">
        <f>IFERROR(IFERROR(VLOOKUP($A180,'3.0 Input│AMP'!$A$12:$Q$959,3,FALSE),VLOOKUP($A180,'3.1 Input│B&amp;T'!$A$13:$L$990,3,FALSE)),"-")</f>
        <v>-</v>
      </c>
      <c r="D180" s="7"/>
      <c r="E180" s="8" t="str">
        <f>IFERROR(IFERROR(VLOOKUP($A180,'3.0 Input│AMP'!$A$12:$Q$959,4,FALSE),VLOOKUP($A180,'3.1 Input│B&amp;T'!$A$13:$L$990,3,FALSE)),"-")</f>
        <v>-</v>
      </c>
      <c r="F180" s="39"/>
      <c r="G180" s="21">
        <f>IFERROR(VLOOKUP($A180,'3.0 Input│AMP'!$A$12:$Q$959,COLUMN(G180),FALSE),0)+IFERROR(VLOOKUP($A180,'3.1 Input│B&amp;T'!$A$13:$L$990,COLUMN(G180),FALSE),0)</f>
        <v>0</v>
      </c>
      <c r="H180" s="21">
        <f>IFERROR(VLOOKUP($A180,'3.0 Input│AMP'!$A$12:$Q$959,COLUMN(H180),FALSE),0)+IFERROR(VLOOKUP($A180,'3.1 Input│B&amp;T'!$A$13:$L$990,COLUMN(H180),FALSE),0)</f>
        <v>0</v>
      </c>
      <c r="I180" s="21">
        <f>IFERROR(VLOOKUP($A180,'3.0 Input│AMP'!$A$12:$Q$959,COLUMN(I180),FALSE),0)+IFERROR(VLOOKUP($A180,'3.1 Input│B&amp;T'!$A$13:$L$990,COLUMN(I180),FALSE),0)</f>
        <v>0</v>
      </c>
      <c r="J180" s="21">
        <f>IFERROR(VLOOKUP($A180,'3.0 Input│AMP'!$A$12:$Q$959,COLUMN(J180),FALSE),0)+IFERROR(VLOOKUP($A180,'3.1 Input│B&amp;T'!$A$13:$L$990,COLUMN(J180),FALSE),0)</f>
        <v>0</v>
      </c>
      <c r="K180" s="21">
        <f>IFERROR(VLOOKUP($A180,'3.0 Input│AMP'!$A$12:$Q$959,COLUMN(K180),FALSE),0)+IFERROR(VLOOKUP($A180,'3.1 Input│B&amp;T'!$A$13:$L$990,COLUMN(K180),FALSE),0)</f>
        <v>0</v>
      </c>
      <c r="L180" s="46">
        <f>IFERROR(VLOOKUP($A180,'3.0 Input│AMP'!$A$12:$Q$959,L$11,FALSE),0)+IFERROR(VLOOKUP($A180,'3.1 Input│B&amp;T'!$A$13:$O$990,COLUMN(L180),FALSE),0)</f>
        <v>0</v>
      </c>
      <c r="M180" s="46">
        <f>IFERROR(VLOOKUP($A180,'3.0 Input│AMP'!$A$12:$Q$959,M$11,FALSE),0)+IFERROR(VLOOKUP($A180,'3.1 Input│B&amp;T'!$A$13:$O$990,COLUMN(M180),FALSE),0)</f>
        <v>0</v>
      </c>
      <c r="N180" s="46">
        <f>IFERROR(VLOOKUP($A180,'3.0 Input│AMP'!$A$12:$Q$959,N$11,FALSE),0)+IFERROR(VLOOKUP($A180,'3.1 Input│B&amp;T'!$A$13:$O$990,COLUMN(N180),FALSE),0)+IFERROR(VLOOKUP($A180,'3.0 Input│AMP'!$A$12:$Q$959,N$11+1,FALSE),0)</f>
        <v>0</v>
      </c>
      <c r="O180" s="46">
        <f>IFERROR(VLOOKUP($A180,'3.0 Input│AMP'!$A$12:$Q$959,O$11,FALSE),0)+IFERROR(VLOOKUP($A180,'3.1 Input│B&amp;T'!$A$13:$O$990,COLUMN(O180),FALSE),0)</f>
        <v>0</v>
      </c>
      <c r="P180" s="12"/>
      <c r="Q180" s="29">
        <f t="shared" si="2"/>
        <v>0</v>
      </c>
      <c r="R180" s="14"/>
    </row>
    <row r="181" spans="1:18" ht="18.75">
      <c r="A181" s="8" t="str">
        <f>IF(MAX($A$13:A180)+1&gt;MAX('3.1 Input│B&amp;T'!$A$13:$A$990),"-",MAX($A$13:A180)+1)</f>
        <v>-</v>
      </c>
      <c r="B181" s="8" t="str">
        <f>CONCATENATE(IFERROR(VLOOKUP($A181,'3.0 Input│AMP'!$A$12:$Q$959,2,FALSE),""),IFERROR(VLOOKUP($A181,'3.1 Input│B&amp;T'!$A$13:$L$990,2,FALSE),""))</f>
        <v/>
      </c>
      <c r="C181" s="20" t="str">
        <f>IFERROR(IFERROR(VLOOKUP($A181,'3.0 Input│AMP'!$A$12:$Q$959,3,FALSE),VLOOKUP($A181,'3.1 Input│B&amp;T'!$A$13:$L$990,3,FALSE)),"-")</f>
        <v>-</v>
      </c>
      <c r="D181" s="7"/>
      <c r="E181" s="8" t="str">
        <f>IFERROR(IFERROR(VLOOKUP($A181,'3.0 Input│AMP'!$A$12:$Q$959,4,FALSE),VLOOKUP($A181,'3.1 Input│B&amp;T'!$A$13:$L$990,3,FALSE)),"-")</f>
        <v>-</v>
      </c>
      <c r="F181" s="39"/>
      <c r="G181" s="21">
        <f>IFERROR(VLOOKUP($A181,'3.0 Input│AMP'!$A$12:$Q$959,COLUMN(G181),FALSE),0)+IFERROR(VLOOKUP($A181,'3.1 Input│B&amp;T'!$A$13:$L$990,COLUMN(G181),FALSE),0)</f>
        <v>0</v>
      </c>
      <c r="H181" s="21">
        <f>IFERROR(VLOOKUP($A181,'3.0 Input│AMP'!$A$12:$Q$959,COLUMN(H181),FALSE),0)+IFERROR(VLOOKUP($A181,'3.1 Input│B&amp;T'!$A$13:$L$990,COLUMN(H181),FALSE),0)</f>
        <v>0</v>
      </c>
      <c r="I181" s="21">
        <f>IFERROR(VLOOKUP($A181,'3.0 Input│AMP'!$A$12:$Q$959,COLUMN(I181),FALSE),0)+IFERROR(VLOOKUP($A181,'3.1 Input│B&amp;T'!$A$13:$L$990,COLUMN(I181),FALSE),0)</f>
        <v>0</v>
      </c>
      <c r="J181" s="21">
        <f>IFERROR(VLOOKUP($A181,'3.0 Input│AMP'!$A$12:$Q$959,COLUMN(J181),FALSE),0)+IFERROR(VLOOKUP($A181,'3.1 Input│B&amp;T'!$A$13:$L$990,COLUMN(J181),FALSE),0)</f>
        <v>0</v>
      </c>
      <c r="K181" s="21">
        <f>IFERROR(VLOOKUP($A181,'3.0 Input│AMP'!$A$12:$Q$959,COLUMN(K181),FALSE),0)+IFERROR(VLOOKUP($A181,'3.1 Input│B&amp;T'!$A$13:$L$990,COLUMN(K181),FALSE),0)</f>
        <v>0</v>
      </c>
      <c r="L181" s="46">
        <f>IFERROR(VLOOKUP($A181,'3.0 Input│AMP'!$A$12:$Q$959,L$11,FALSE),0)+IFERROR(VLOOKUP($A181,'3.1 Input│B&amp;T'!$A$13:$O$990,COLUMN(L181),FALSE),0)</f>
        <v>0</v>
      </c>
      <c r="M181" s="46">
        <f>IFERROR(VLOOKUP($A181,'3.0 Input│AMP'!$A$12:$Q$959,M$11,FALSE),0)+IFERROR(VLOOKUP($A181,'3.1 Input│B&amp;T'!$A$13:$O$990,COLUMN(M181),FALSE),0)</f>
        <v>0</v>
      </c>
      <c r="N181" s="46">
        <f>IFERROR(VLOOKUP($A181,'3.0 Input│AMP'!$A$12:$Q$959,N$11,FALSE),0)+IFERROR(VLOOKUP($A181,'3.1 Input│B&amp;T'!$A$13:$O$990,COLUMN(N181),FALSE),0)+IFERROR(VLOOKUP($A181,'3.0 Input│AMP'!$A$12:$Q$959,N$11+1,FALSE),0)</f>
        <v>0</v>
      </c>
      <c r="O181" s="46">
        <f>IFERROR(VLOOKUP($A181,'3.0 Input│AMP'!$A$12:$Q$959,O$11,FALSE),0)+IFERROR(VLOOKUP($A181,'3.1 Input│B&amp;T'!$A$13:$O$990,COLUMN(O181),FALSE),0)</f>
        <v>0</v>
      </c>
      <c r="P181" s="12"/>
      <c r="Q181" s="29">
        <f t="shared" si="2"/>
        <v>0</v>
      </c>
      <c r="R181" s="14"/>
    </row>
    <row r="182" spans="1:18" ht="18.75">
      <c r="A182" s="8" t="str">
        <f>IF(MAX($A$13:A181)+1&gt;MAX('3.1 Input│B&amp;T'!$A$13:$A$990),"-",MAX($A$13:A181)+1)</f>
        <v>-</v>
      </c>
      <c r="B182" s="8" t="str">
        <f>CONCATENATE(IFERROR(VLOOKUP($A182,'3.0 Input│AMP'!$A$12:$Q$959,2,FALSE),""),IFERROR(VLOOKUP($A182,'3.1 Input│B&amp;T'!$A$13:$L$990,2,FALSE),""))</f>
        <v/>
      </c>
      <c r="C182" s="20" t="str">
        <f>IFERROR(IFERROR(VLOOKUP($A182,'3.0 Input│AMP'!$A$12:$Q$959,3,FALSE),VLOOKUP($A182,'3.1 Input│B&amp;T'!$A$13:$L$990,3,FALSE)),"-")</f>
        <v>-</v>
      </c>
      <c r="D182" s="7"/>
      <c r="E182" s="8" t="str">
        <f>IFERROR(IFERROR(VLOOKUP($A182,'3.0 Input│AMP'!$A$12:$Q$959,4,FALSE),VLOOKUP($A182,'3.1 Input│B&amp;T'!$A$13:$L$990,3,FALSE)),"-")</f>
        <v>-</v>
      </c>
      <c r="F182" s="39"/>
      <c r="G182" s="21">
        <f>IFERROR(VLOOKUP($A182,'3.0 Input│AMP'!$A$12:$Q$959,COLUMN(G182),FALSE),0)+IFERROR(VLOOKUP($A182,'3.1 Input│B&amp;T'!$A$13:$L$990,COLUMN(G182),FALSE),0)</f>
        <v>0</v>
      </c>
      <c r="H182" s="21">
        <f>IFERROR(VLOOKUP($A182,'3.0 Input│AMP'!$A$12:$Q$959,COLUMN(H182),FALSE),0)+IFERROR(VLOOKUP($A182,'3.1 Input│B&amp;T'!$A$13:$L$990,COLUMN(H182),FALSE),0)</f>
        <v>0</v>
      </c>
      <c r="I182" s="21">
        <f>IFERROR(VLOOKUP($A182,'3.0 Input│AMP'!$A$12:$Q$959,COLUMN(I182),FALSE),0)+IFERROR(VLOOKUP($A182,'3.1 Input│B&amp;T'!$A$13:$L$990,COLUMN(I182),FALSE),0)</f>
        <v>0</v>
      </c>
      <c r="J182" s="21">
        <f>IFERROR(VLOOKUP($A182,'3.0 Input│AMP'!$A$12:$Q$959,COLUMN(J182),FALSE),0)+IFERROR(VLOOKUP($A182,'3.1 Input│B&amp;T'!$A$13:$L$990,COLUMN(J182),FALSE),0)</f>
        <v>0</v>
      </c>
      <c r="K182" s="21">
        <f>IFERROR(VLOOKUP($A182,'3.0 Input│AMP'!$A$12:$Q$959,COLUMN(K182),FALSE),0)+IFERROR(VLOOKUP($A182,'3.1 Input│B&amp;T'!$A$13:$L$990,COLUMN(K182),FALSE),0)</f>
        <v>0</v>
      </c>
      <c r="L182" s="46">
        <f>IFERROR(VLOOKUP($A182,'3.0 Input│AMP'!$A$12:$Q$959,L$11,FALSE),0)+IFERROR(VLOOKUP($A182,'3.1 Input│B&amp;T'!$A$13:$O$990,COLUMN(L182),FALSE),0)</f>
        <v>0</v>
      </c>
      <c r="M182" s="46">
        <f>IFERROR(VLOOKUP($A182,'3.0 Input│AMP'!$A$12:$Q$959,M$11,FALSE),0)+IFERROR(VLOOKUP($A182,'3.1 Input│B&amp;T'!$A$13:$O$990,COLUMN(M182),FALSE),0)</f>
        <v>0</v>
      </c>
      <c r="N182" s="46">
        <f>IFERROR(VLOOKUP($A182,'3.0 Input│AMP'!$A$12:$Q$959,N$11,FALSE),0)+IFERROR(VLOOKUP($A182,'3.1 Input│B&amp;T'!$A$13:$O$990,COLUMN(N182),FALSE),0)+IFERROR(VLOOKUP($A182,'3.0 Input│AMP'!$A$12:$Q$959,N$11+1,FALSE),0)</f>
        <v>0</v>
      </c>
      <c r="O182" s="46">
        <f>IFERROR(VLOOKUP($A182,'3.0 Input│AMP'!$A$12:$Q$959,O$11,FALSE),0)+IFERROR(VLOOKUP($A182,'3.1 Input│B&amp;T'!$A$13:$O$990,COLUMN(O182),FALSE),0)</f>
        <v>0</v>
      </c>
      <c r="P182" s="12"/>
      <c r="Q182" s="29">
        <f t="shared" si="2"/>
        <v>0</v>
      </c>
      <c r="R182" s="14"/>
    </row>
    <row r="183" spans="1:18" ht="18.75">
      <c r="A183" s="8" t="str">
        <f>IF(MAX($A$13:A182)+1&gt;MAX('3.1 Input│B&amp;T'!$A$13:$A$990),"-",MAX($A$13:A182)+1)</f>
        <v>-</v>
      </c>
      <c r="B183" s="8" t="str">
        <f>CONCATENATE(IFERROR(VLOOKUP($A183,'3.0 Input│AMP'!$A$12:$Q$959,2,FALSE),""),IFERROR(VLOOKUP($A183,'3.1 Input│B&amp;T'!$A$13:$L$990,2,FALSE),""))</f>
        <v/>
      </c>
      <c r="C183" s="20" t="str">
        <f>IFERROR(IFERROR(VLOOKUP($A183,'3.0 Input│AMP'!$A$12:$Q$959,3,FALSE),VLOOKUP($A183,'3.1 Input│B&amp;T'!$A$13:$L$990,3,FALSE)),"-")</f>
        <v>-</v>
      </c>
      <c r="D183" s="7"/>
      <c r="E183" s="8" t="str">
        <f>IFERROR(IFERROR(VLOOKUP($A183,'3.0 Input│AMP'!$A$12:$Q$959,4,FALSE),VLOOKUP($A183,'3.1 Input│B&amp;T'!$A$13:$L$990,3,FALSE)),"-")</f>
        <v>-</v>
      </c>
      <c r="F183" s="39"/>
      <c r="G183" s="21">
        <f>IFERROR(VLOOKUP($A183,'3.0 Input│AMP'!$A$12:$Q$959,COLUMN(G183),FALSE),0)+IFERROR(VLOOKUP($A183,'3.1 Input│B&amp;T'!$A$13:$L$990,COLUMN(G183),FALSE),0)</f>
        <v>0</v>
      </c>
      <c r="H183" s="21">
        <f>IFERROR(VLOOKUP($A183,'3.0 Input│AMP'!$A$12:$Q$959,COLUMN(H183),FALSE),0)+IFERROR(VLOOKUP($A183,'3.1 Input│B&amp;T'!$A$13:$L$990,COLUMN(H183),FALSE),0)</f>
        <v>0</v>
      </c>
      <c r="I183" s="21">
        <f>IFERROR(VLOOKUP($A183,'3.0 Input│AMP'!$A$12:$Q$959,COLUMN(I183),FALSE),0)+IFERROR(VLOOKUP($A183,'3.1 Input│B&amp;T'!$A$13:$L$990,COLUMN(I183),FALSE),0)</f>
        <v>0</v>
      </c>
      <c r="J183" s="21">
        <f>IFERROR(VLOOKUP($A183,'3.0 Input│AMP'!$A$12:$Q$959,COLUMN(J183),FALSE),0)+IFERROR(VLOOKUP($A183,'3.1 Input│B&amp;T'!$A$13:$L$990,COLUMN(J183),FALSE),0)</f>
        <v>0</v>
      </c>
      <c r="K183" s="21">
        <f>IFERROR(VLOOKUP($A183,'3.0 Input│AMP'!$A$12:$Q$959,COLUMN(K183),FALSE),0)+IFERROR(VLOOKUP($A183,'3.1 Input│B&amp;T'!$A$13:$L$990,COLUMN(K183),FALSE),0)</f>
        <v>0</v>
      </c>
      <c r="L183" s="46">
        <f>IFERROR(VLOOKUP($A183,'3.0 Input│AMP'!$A$12:$Q$959,L$11,FALSE),0)+IFERROR(VLOOKUP($A183,'3.1 Input│B&amp;T'!$A$13:$O$990,COLUMN(L183),FALSE),0)</f>
        <v>0</v>
      </c>
      <c r="M183" s="46">
        <f>IFERROR(VLOOKUP($A183,'3.0 Input│AMP'!$A$12:$Q$959,M$11,FALSE),0)+IFERROR(VLOOKUP($A183,'3.1 Input│B&amp;T'!$A$13:$O$990,COLUMN(M183),FALSE),0)</f>
        <v>0</v>
      </c>
      <c r="N183" s="46">
        <f>IFERROR(VLOOKUP($A183,'3.0 Input│AMP'!$A$12:$Q$959,N$11,FALSE),0)+IFERROR(VLOOKUP($A183,'3.1 Input│B&amp;T'!$A$13:$O$990,COLUMN(N183),FALSE),0)+IFERROR(VLOOKUP($A183,'3.0 Input│AMP'!$A$12:$Q$959,N$11+1,FALSE),0)</f>
        <v>0</v>
      </c>
      <c r="O183" s="46">
        <f>IFERROR(VLOOKUP($A183,'3.0 Input│AMP'!$A$12:$Q$959,O$11,FALSE),0)+IFERROR(VLOOKUP($A183,'3.1 Input│B&amp;T'!$A$13:$O$990,COLUMN(O183),FALSE),0)</f>
        <v>0</v>
      </c>
      <c r="P183" s="12"/>
      <c r="Q183" s="29">
        <f t="shared" si="2"/>
        <v>0</v>
      </c>
      <c r="R183" s="14"/>
    </row>
    <row r="184" spans="1:18" ht="18.75">
      <c r="A184" s="8" t="str">
        <f>IF(MAX($A$13:A183)+1&gt;MAX('3.1 Input│B&amp;T'!$A$13:$A$990),"-",MAX($A$13:A183)+1)</f>
        <v>-</v>
      </c>
      <c r="B184" s="8" t="str">
        <f>CONCATENATE(IFERROR(VLOOKUP($A184,'3.0 Input│AMP'!$A$12:$Q$959,2,FALSE),""),IFERROR(VLOOKUP($A184,'3.1 Input│B&amp;T'!$A$13:$L$990,2,FALSE),""))</f>
        <v/>
      </c>
      <c r="C184" s="20" t="str">
        <f>IFERROR(IFERROR(VLOOKUP($A184,'3.0 Input│AMP'!$A$12:$Q$959,3,FALSE),VLOOKUP($A184,'3.1 Input│B&amp;T'!$A$13:$L$990,3,FALSE)),"-")</f>
        <v>-</v>
      </c>
      <c r="D184" s="7"/>
      <c r="E184" s="8" t="str">
        <f>IFERROR(IFERROR(VLOOKUP($A184,'3.0 Input│AMP'!$A$12:$Q$959,4,FALSE),VLOOKUP($A184,'3.1 Input│B&amp;T'!$A$13:$L$990,3,FALSE)),"-")</f>
        <v>-</v>
      </c>
      <c r="F184" s="39"/>
      <c r="G184" s="21">
        <f>IFERROR(VLOOKUP($A184,'3.0 Input│AMP'!$A$12:$Q$959,COLUMN(G184),FALSE),0)+IFERROR(VLOOKUP($A184,'3.1 Input│B&amp;T'!$A$13:$L$990,COLUMN(G184),FALSE),0)</f>
        <v>0</v>
      </c>
      <c r="H184" s="21">
        <f>IFERROR(VLOOKUP($A184,'3.0 Input│AMP'!$A$12:$Q$959,COLUMN(H184),FALSE),0)+IFERROR(VLOOKUP($A184,'3.1 Input│B&amp;T'!$A$13:$L$990,COLUMN(H184),FALSE),0)</f>
        <v>0</v>
      </c>
      <c r="I184" s="21">
        <f>IFERROR(VLOOKUP($A184,'3.0 Input│AMP'!$A$12:$Q$959,COLUMN(I184),FALSE),0)+IFERROR(VLOOKUP($A184,'3.1 Input│B&amp;T'!$A$13:$L$990,COLUMN(I184),FALSE),0)</f>
        <v>0</v>
      </c>
      <c r="J184" s="21">
        <f>IFERROR(VLOOKUP($A184,'3.0 Input│AMP'!$A$12:$Q$959,COLUMN(J184),FALSE),0)+IFERROR(VLOOKUP($A184,'3.1 Input│B&amp;T'!$A$13:$L$990,COLUMN(J184),FALSE),0)</f>
        <v>0</v>
      </c>
      <c r="K184" s="21">
        <f>IFERROR(VLOOKUP($A184,'3.0 Input│AMP'!$A$12:$Q$959,COLUMN(K184),FALSE),0)+IFERROR(VLOOKUP($A184,'3.1 Input│B&amp;T'!$A$13:$L$990,COLUMN(K184),FALSE),0)</f>
        <v>0</v>
      </c>
      <c r="L184" s="46">
        <f>IFERROR(VLOOKUP($A184,'3.0 Input│AMP'!$A$12:$Q$959,L$11,FALSE),0)+IFERROR(VLOOKUP($A184,'3.1 Input│B&amp;T'!$A$13:$O$990,COLUMN(L184),FALSE),0)</f>
        <v>0</v>
      </c>
      <c r="M184" s="46">
        <f>IFERROR(VLOOKUP($A184,'3.0 Input│AMP'!$A$12:$Q$959,M$11,FALSE),0)+IFERROR(VLOOKUP($A184,'3.1 Input│B&amp;T'!$A$13:$O$990,COLUMN(M184),FALSE),0)</f>
        <v>0</v>
      </c>
      <c r="N184" s="46">
        <f>IFERROR(VLOOKUP($A184,'3.0 Input│AMP'!$A$12:$Q$959,N$11,FALSE),0)+IFERROR(VLOOKUP($A184,'3.1 Input│B&amp;T'!$A$13:$O$990,COLUMN(N184),FALSE),0)+IFERROR(VLOOKUP($A184,'3.0 Input│AMP'!$A$12:$Q$959,N$11+1,FALSE),0)</f>
        <v>0</v>
      </c>
      <c r="O184" s="46">
        <f>IFERROR(VLOOKUP($A184,'3.0 Input│AMP'!$A$12:$Q$959,O$11,FALSE),0)+IFERROR(VLOOKUP($A184,'3.1 Input│B&amp;T'!$A$13:$O$990,COLUMN(O184),FALSE),0)</f>
        <v>0</v>
      </c>
      <c r="P184" s="12"/>
      <c r="Q184" s="29">
        <f t="shared" si="2"/>
        <v>0</v>
      </c>
      <c r="R184" s="14"/>
    </row>
    <row r="185" spans="1:18" ht="18.75">
      <c r="A185" s="8" t="str">
        <f>IF(MAX($A$13:A184)+1&gt;MAX('3.1 Input│B&amp;T'!$A$13:$A$990),"-",MAX($A$13:A184)+1)</f>
        <v>-</v>
      </c>
      <c r="B185" s="8" t="str">
        <f>CONCATENATE(IFERROR(VLOOKUP($A185,'3.0 Input│AMP'!$A$12:$Q$959,2,FALSE),""),IFERROR(VLOOKUP($A185,'3.1 Input│B&amp;T'!$A$13:$L$990,2,FALSE),""))</f>
        <v/>
      </c>
      <c r="C185" s="20" t="str">
        <f>IFERROR(IFERROR(VLOOKUP($A185,'3.0 Input│AMP'!$A$12:$Q$959,3,FALSE),VLOOKUP($A185,'3.1 Input│B&amp;T'!$A$13:$L$990,3,FALSE)),"-")</f>
        <v>-</v>
      </c>
      <c r="D185" s="7"/>
      <c r="E185" s="8" t="str">
        <f>IFERROR(IFERROR(VLOOKUP($A185,'3.0 Input│AMP'!$A$12:$Q$959,4,FALSE),VLOOKUP($A185,'3.1 Input│B&amp;T'!$A$13:$L$990,3,FALSE)),"-")</f>
        <v>-</v>
      </c>
      <c r="F185" s="39"/>
      <c r="G185" s="21">
        <f>IFERROR(VLOOKUP($A185,'3.0 Input│AMP'!$A$12:$Q$959,COLUMN(G185),FALSE),0)+IFERROR(VLOOKUP($A185,'3.1 Input│B&amp;T'!$A$13:$L$990,COLUMN(G185),FALSE),0)</f>
        <v>0</v>
      </c>
      <c r="H185" s="21">
        <f>IFERROR(VLOOKUP($A185,'3.0 Input│AMP'!$A$12:$Q$959,COLUMN(H185),FALSE),0)+IFERROR(VLOOKUP($A185,'3.1 Input│B&amp;T'!$A$13:$L$990,COLUMN(H185),FALSE),0)</f>
        <v>0</v>
      </c>
      <c r="I185" s="21">
        <f>IFERROR(VLOOKUP($A185,'3.0 Input│AMP'!$A$12:$Q$959,COLUMN(I185),FALSE),0)+IFERROR(VLOOKUP($A185,'3.1 Input│B&amp;T'!$A$13:$L$990,COLUMN(I185),FALSE),0)</f>
        <v>0</v>
      </c>
      <c r="J185" s="21">
        <f>IFERROR(VLOOKUP($A185,'3.0 Input│AMP'!$A$12:$Q$959,COLUMN(J185),FALSE),0)+IFERROR(VLOOKUP($A185,'3.1 Input│B&amp;T'!$A$13:$L$990,COLUMN(J185),FALSE),0)</f>
        <v>0</v>
      </c>
      <c r="K185" s="21">
        <f>IFERROR(VLOOKUP($A185,'3.0 Input│AMP'!$A$12:$Q$959,COLUMN(K185),FALSE),0)+IFERROR(VLOOKUP($A185,'3.1 Input│B&amp;T'!$A$13:$L$990,COLUMN(K185),FALSE),0)</f>
        <v>0</v>
      </c>
      <c r="L185" s="46">
        <f>IFERROR(VLOOKUP($A185,'3.0 Input│AMP'!$A$12:$Q$959,L$11,FALSE),0)+IFERROR(VLOOKUP($A185,'3.1 Input│B&amp;T'!$A$13:$O$990,COLUMN(L185),FALSE),0)</f>
        <v>0</v>
      </c>
      <c r="M185" s="46">
        <f>IFERROR(VLOOKUP($A185,'3.0 Input│AMP'!$A$12:$Q$959,M$11,FALSE),0)+IFERROR(VLOOKUP($A185,'3.1 Input│B&amp;T'!$A$13:$O$990,COLUMN(M185),FALSE),0)</f>
        <v>0</v>
      </c>
      <c r="N185" s="46">
        <f>IFERROR(VLOOKUP($A185,'3.0 Input│AMP'!$A$12:$Q$959,N$11,FALSE),0)+IFERROR(VLOOKUP($A185,'3.1 Input│B&amp;T'!$A$13:$O$990,COLUMN(N185),FALSE),0)+IFERROR(VLOOKUP($A185,'3.0 Input│AMP'!$A$12:$Q$959,N$11+1,FALSE),0)</f>
        <v>0</v>
      </c>
      <c r="O185" s="46">
        <f>IFERROR(VLOOKUP($A185,'3.0 Input│AMP'!$A$12:$Q$959,O$11,FALSE),0)+IFERROR(VLOOKUP($A185,'3.1 Input│B&amp;T'!$A$13:$O$990,COLUMN(O185),FALSE),0)</f>
        <v>0</v>
      </c>
      <c r="P185" s="12"/>
      <c r="Q185" s="29">
        <f t="shared" si="2"/>
        <v>0</v>
      </c>
      <c r="R185" s="14"/>
    </row>
    <row r="186" spans="1:18" ht="18.75">
      <c r="A186" s="8" t="str">
        <f>IF(MAX($A$13:A185)+1&gt;MAX('3.1 Input│B&amp;T'!$A$13:$A$990),"-",MAX($A$13:A185)+1)</f>
        <v>-</v>
      </c>
      <c r="B186" s="8" t="str">
        <f>CONCATENATE(IFERROR(VLOOKUP($A186,'3.0 Input│AMP'!$A$12:$Q$959,2,FALSE),""),IFERROR(VLOOKUP($A186,'3.1 Input│B&amp;T'!$A$13:$L$990,2,FALSE),""))</f>
        <v/>
      </c>
      <c r="C186" s="20" t="str">
        <f>IFERROR(IFERROR(VLOOKUP($A186,'3.0 Input│AMP'!$A$12:$Q$959,3,FALSE),VLOOKUP($A186,'3.1 Input│B&amp;T'!$A$13:$L$990,3,FALSE)),"-")</f>
        <v>-</v>
      </c>
      <c r="D186" s="7"/>
      <c r="E186" s="8" t="str">
        <f>IFERROR(IFERROR(VLOOKUP($A186,'3.0 Input│AMP'!$A$12:$Q$959,4,FALSE),VLOOKUP($A186,'3.1 Input│B&amp;T'!$A$13:$L$990,3,FALSE)),"-")</f>
        <v>-</v>
      </c>
      <c r="F186" s="39"/>
      <c r="G186" s="21">
        <f>IFERROR(VLOOKUP($A186,'3.0 Input│AMP'!$A$12:$Q$959,COLUMN(G186),FALSE),0)+IFERROR(VLOOKUP($A186,'3.1 Input│B&amp;T'!$A$13:$L$990,COLUMN(G186),FALSE),0)</f>
        <v>0</v>
      </c>
      <c r="H186" s="21">
        <f>IFERROR(VLOOKUP($A186,'3.0 Input│AMP'!$A$12:$Q$959,COLUMN(H186),FALSE),0)+IFERROR(VLOOKUP($A186,'3.1 Input│B&amp;T'!$A$13:$L$990,COLUMN(H186),FALSE),0)</f>
        <v>0</v>
      </c>
      <c r="I186" s="21">
        <f>IFERROR(VLOOKUP($A186,'3.0 Input│AMP'!$A$12:$Q$959,COLUMN(I186),FALSE),0)+IFERROR(VLOOKUP($A186,'3.1 Input│B&amp;T'!$A$13:$L$990,COLUMN(I186),FALSE),0)</f>
        <v>0</v>
      </c>
      <c r="J186" s="21">
        <f>IFERROR(VLOOKUP($A186,'3.0 Input│AMP'!$A$12:$Q$959,COLUMN(J186),FALSE),0)+IFERROR(VLOOKUP($A186,'3.1 Input│B&amp;T'!$A$13:$L$990,COLUMN(J186),FALSE),0)</f>
        <v>0</v>
      </c>
      <c r="K186" s="21">
        <f>IFERROR(VLOOKUP($A186,'3.0 Input│AMP'!$A$12:$Q$959,COLUMN(K186),FALSE),0)+IFERROR(VLOOKUP($A186,'3.1 Input│B&amp;T'!$A$13:$L$990,COLUMN(K186),FALSE),0)</f>
        <v>0</v>
      </c>
      <c r="L186" s="46">
        <f>IFERROR(VLOOKUP($A186,'3.0 Input│AMP'!$A$12:$Q$959,L$11,FALSE),0)+IFERROR(VLOOKUP($A186,'3.1 Input│B&amp;T'!$A$13:$O$990,COLUMN(L186),FALSE),0)</f>
        <v>0</v>
      </c>
      <c r="M186" s="46">
        <f>IFERROR(VLOOKUP($A186,'3.0 Input│AMP'!$A$12:$Q$959,M$11,FALSE),0)+IFERROR(VLOOKUP($A186,'3.1 Input│B&amp;T'!$A$13:$O$990,COLUMN(M186),FALSE),0)</f>
        <v>0</v>
      </c>
      <c r="N186" s="46">
        <f>IFERROR(VLOOKUP($A186,'3.0 Input│AMP'!$A$12:$Q$959,N$11,FALSE),0)+IFERROR(VLOOKUP($A186,'3.1 Input│B&amp;T'!$A$13:$O$990,COLUMN(N186),FALSE),0)+IFERROR(VLOOKUP($A186,'3.0 Input│AMP'!$A$12:$Q$959,N$11+1,FALSE),0)</f>
        <v>0</v>
      </c>
      <c r="O186" s="46">
        <f>IFERROR(VLOOKUP($A186,'3.0 Input│AMP'!$A$12:$Q$959,O$11,FALSE),0)+IFERROR(VLOOKUP($A186,'3.1 Input│B&amp;T'!$A$13:$O$990,COLUMN(O186),FALSE),0)</f>
        <v>0</v>
      </c>
      <c r="P186" s="12"/>
      <c r="Q186" s="29">
        <f t="shared" si="2"/>
        <v>0</v>
      </c>
      <c r="R186" s="14"/>
    </row>
    <row r="187" spans="1:18" ht="18.75">
      <c r="A187" s="8" t="str">
        <f>IF(MAX($A$13:A186)+1&gt;MAX('3.1 Input│B&amp;T'!$A$13:$A$990),"-",MAX($A$13:A186)+1)</f>
        <v>-</v>
      </c>
      <c r="B187" s="8" t="str">
        <f>CONCATENATE(IFERROR(VLOOKUP($A187,'3.0 Input│AMP'!$A$12:$Q$959,2,FALSE),""),IFERROR(VLOOKUP($A187,'3.1 Input│B&amp;T'!$A$13:$L$990,2,FALSE),""))</f>
        <v/>
      </c>
      <c r="C187" s="20" t="str">
        <f>IFERROR(IFERROR(VLOOKUP($A187,'3.0 Input│AMP'!$A$12:$Q$959,3,FALSE),VLOOKUP($A187,'3.1 Input│B&amp;T'!$A$13:$L$990,3,FALSE)),"-")</f>
        <v>-</v>
      </c>
      <c r="D187" s="7"/>
      <c r="E187" s="8" t="str">
        <f>IFERROR(IFERROR(VLOOKUP($A187,'3.0 Input│AMP'!$A$12:$Q$959,4,FALSE),VLOOKUP($A187,'3.1 Input│B&amp;T'!$A$13:$L$990,3,FALSE)),"-")</f>
        <v>-</v>
      </c>
      <c r="F187" s="39"/>
      <c r="G187" s="21">
        <f>IFERROR(VLOOKUP($A187,'3.0 Input│AMP'!$A$12:$Q$959,COLUMN(G187),FALSE),0)+IFERROR(VLOOKUP($A187,'3.1 Input│B&amp;T'!$A$13:$L$990,COLUMN(G187),FALSE),0)</f>
        <v>0</v>
      </c>
      <c r="H187" s="21">
        <f>IFERROR(VLOOKUP($A187,'3.0 Input│AMP'!$A$12:$Q$959,COLUMN(H187),FALSE),0)+IFERROR(VLOOKUP($A187,'3.1 Input│B&amp;T'!$A$13:$L$990,COLUMN(H187),FALSE),0)</f>
        <v>0</v>
      </c>
      <c r="I187" s="21">
        <f>IFERROR(VLOOKUP($A187,'3.0 Input│AMP'!$A$12:$Q$959,COLUMN(I187),FALSE),0)+IFERROR(VLOOKUP($A187,'3.1 Input│B&amp;T'!$A$13:$L$990,COLUMN(I187),FALSE),0)</f>
        <v>0</v>
      </c>
      <c r="J187" s="21">
        <f>IFERROR(VLOOKUP($A187,'3.0 Input│AMP'!$A$12:$Q$959,COLUMN(J187),FALSE),0)+IFERROR(VLOOKUP($A187,'3.1 Input│B&amp;T'!$A$13:$L$990,COLUMN(J187),FALSE),0)</f>
        <v>0</v>
      </c>
      <c r="K187" s="21">
        <f>IFERROR(VLOOKUP($A187,'3.0 Input│AMP'!$A$12:$Q$959,COLUMN(K187),FALSE),0)+IFERROR(VLOOKUP($A187,'3.1 Input│B&amp;T'!$A$13:$L$990,COLUMN(K187),FALSE),0)</f>
        <v>0</v>
      </c>
      <c r="L187" s="46">
        <f>IFERROR(VLOOKUP($A187,'3.0 Input│AMP'!$A$12:$Q$959,L$11,FALSE),0)+IFERROR(VLOOKUP($A187,'3.1 Input│B&amp;T'!$A$13:$O$990,COLUMN(L187),FALSE),0)</f>
        <v>0</v>
      </c>
      <c r="M187" s="46">
        <f>IFERROR(VLOOKUP($A187,'3.0 Input│AMP'!$A$12:$Q$959,M$11,FALSE),0)+IFERROR(VLOOKUP($A187,'3.1 Input│B&amp;T'!$A$13:$O$990,COLUMN(M187),FALSE),0)</f>
        <v>0</v>
      </c>
      <c r="N187" s="46">
        <f>IFERROR(VLOOKUP($A187,'3.0 Input│AMP'!$A$12:$Q$959,N$11,FALSE),0)+IFERROR(VLOOKUP($A187,'3.1 Input│B&amp;T'!$A$13:$O$990,COLUMN(N187),FALSE),0)+IFERROR(VLOOKUP($A187,'3.0 Input│AMP'!$A$12:$Q$959,N$11+1,FALSE),0)</f>
        <v>0</v>
      </c>
      <c r="O187" s="46">
        <f>IFERROR(VLOOKUP($A187,'3.0 Input│AMP'!$A$12:$Q$959,O$11,FALSE),0)+IFERROR(VLOOKUP($A187,'3.1 Input│B&amp;T'!$A$13:$O$990,COLUMN(O187),FALSE),0)</f>
        <v>0</v>
      </c>
      <c r="P187" s="12"/>
      <c r="Q187" s="29">
        <f t="shared" si="2"/>
        <v>0</v>
      </c>
      <c r="R187" s="14"/>
    </row>
    <row r="188" spans="1:18" ht="18.75">
      <c r="A188" s="8" t="str">
        <f>IF(MAX($A$13:A187)+1&gt;MAX('3.1 Input│B&amp;T'!$A$13:$A$990),"-",MAX($A$13:A187)+1)</f>
        <v>-</v>
      </c>
      <c r="B188" s="8" t="str">
        <f>CONCATENATE(IFERROR(VLOOKUP($A188,'3.0 Input│AMP'!$A$12:$Q$959,2,FALSE),""),IFERROR(VLOOKUP($A188,'3.1 Input│B&amp;T'!$A$13:$L$990,2,FALSE),""))</f>
        <v/>
      </c>
      <c r="C188" s="20" t="str">
        <f>IFERROR(IFERROR(VLOOKUP($A188,'3.0 Input│AMP'!$A$12:$Q$959,3,FALSE),VLOOKUP($A188,'3.1 Input│B&amp;T'!$A$13:$L$990,3,FALSE)),"-")</f>
        <v>-</v>
      </c>
      <c r="D188" s="7"/>
      <c r="E188" s="8" t="str">
        <f>IFERROR(IFERROR(VLOOKUP($A188,'3.0 Input│AMP'!$A$12:$Q$959,4,FALSE),VLOOKUP($A188,'3.1 Input│B&amp;T'!$A$13:$L$990,3,FALSE)),"-")</f>
        <v>-</v>
      </c>
      <c r="F188" s="39"/>
      <c r="G188" s="21">
        <f>IFERROR(VLOOKUP($A188,'3.0 Input│AMP'!$A$12:$Q$959,COLUMN(G188),FALSE),0)+IFERROR(VLOOKUP($A188,'3.1 Input│B&amp;T'!$A$13:$L$990,COLUMN(G188),FALSE),0)</f>
        <v>0</v>
      </c>
      <c r="H188" s="21">
        <f>IFERROR(VLOOKUP($A188,'3.0 Input│AMP'!$A$12:$Q$959,COLUMN(H188),FALSE),0)+IFERROR(VLOOKUP($A188,'3.1 Input│B&amp;T'!$A$13:$L$990,COLUMN(H188),FALSE),0)</f>
        <v>0</v>
      </c>
      <c r="I188" s="21">
        <f>IFERROR(VLOOKUP($A188,'3.0 Input│AMP'!$A$12:$Q$959,COLUMN(I188),FALSE),0)+IFERROR(VLOOKUP($A188,'3.1 Input│B&amp;T'!$A$13:$L$990,COLUMN(I188),FALSE),0)</f>
        <v>0</v>
      </c>
      <c r="J188" s="21">
        <f>IFERROR(VLOOKUP($A188,'3.0 Input│AMP'!$A$12:$Q$959,COLUMN(J188),FALSE),0)+IFERROR(VLOOKUP($A188,'3.1 Input│B&amp;T'!$A$13:$L$990,COLUMN(J188),FALSE),0)</f>
        <v>0</v>
      </c>
      <c r="K188" s="21">
        <f>IFERROR(VLOOKUP($A188,'3.0 Input│AMP'!$A$12:$Q$959,COLUMN(K188),FALSE),0)+IFERROR(VLOOKUP($A188,'3.1 Input│B&amp;T'!$A$13:$L$990,COLUMN(K188),FALSE),0)</f>
        <v>0</v>
      </c>
      <c r="L188" s="46">
        <f>IFERROR(VLOOKUP($A188,'3.0 Input│AMP'!$A$12:$Q$959,L$11,FALSE),0)+IFERROR(VLOOKUP($A188,'3.1 Input│B&amp;T'!$A$13:$O$990,COLUMN(L188),FALSE),0)</f>
        <v>0</v>
      </c>
      <c r="M188" s="46">
        <f>IFERROR(VLOOKUP($A188,'3.0 Input│AMP'!$A$12:$Q$959,M$11,FALSE),0)+IFERROR(VLOOKUP($A188,'3.1 Input│B&amp;T'!$A$13:$O$990,COLUMN(M188),FALSE),0)</f>
        <v>0</v>
      </c>
      <c r="N188" s="46">
        <f>IFERROR(VLOOKUP($A188,'3.0 Input│AMP'!$A$12:$Q$959,N$11,FALSE),0)+IFERROR(VLOOKUP($A188,'3.1 Input│B&amp;T'!$A$13:$O$990,COLUMN(N188),FALSE),0)+IFERROR(VLOOKUP($A188,'3.0 Input│AMP'!$A$12:$Q$959,N$11+1,FALSE),0)</f>
        <v>0</v>
      </c>
      <c r="O188" s="46">
        <f>IFERROR(VLOOKUP($A188,'3.0 Input│AMP'!$A$12:$Q$959,O$11,FALSE),0)+IFERROR(VLOOKUP($A188,'3.1 Input│B&amp;T'!$A$13:$O$990,COLUMN(O188),FALSE),0)</f>
        <v>0</v>
      </c>
      <c r="P188" s="12"/>
      <c r="Q188" s="29">
        <f t="shared" si="2"/>
        <v>0</v>
      </c>
      <c r="R188" s="14"/>
    </row>
    <row r="189" spans="1:18" ht="18.75">
      <c r="A189" s="8" t="str">
        <f>IF(MAX($A$13:A188)+1&gt;MAX('3.1 Input│B&amp;T'!$A$13:$A$990),"-",MAX($A$13:A188)+1)</f>
        <v>-</v>
      </c>
      <c r="B189" s="8" t="str">
        <f>CONCATENATE(IFERROR(VLOOKUP($A189,'3.0 Input│AMP'!$A$12:$Q$959,2,FALSE),""),IFERROR(VLOOKUP($A189,'3.1 Input│B&amp;T'!$A$13:$L$990,2,FALSE),""))</f>
        <v/>
      </c>
      <c r="C189" s="20" t="str">
        <f>IFERROR(IFERROR(VLOOKUP($A189,'3.0 Input│AMP'!$A$12:$Q$959,3,FALSE),VLOOKUP($A189,'3.1 Input│B&amp;T'!$A$13:$L$990,3,FALSE)),"-")</f>
        <v>-</v>
      </c>
      <c r="D189" s="7"/>
      <c r="E189" s="8" t="str">
        <f>IFERROR(IFERROR(VLOOKUP($A189,'3.0 Input│AMP'!$A$12:$Q$959,4,FALSE),VLOOKUP($A189,'3.1 Input│B&amp;T'!$A$13:$L$990,3,FALSE)),"-")</f>
        <v>-</v>
      </c>
      <c r="F189" s="39"/>
      <c r="G189" s="21">
        <f>IFERROR(VLOOKUP($A189,'3.0 Input│AMP'!$A$12:$Q$959,COLUMN(G189),FALSE),0)+IFERROR(VLOOKUP($A189,'3.1 Input│B&amp;T'!$A$13:$L$990,COLUMN(G189),FALSE),0)</f>
        <v>0</v>
      </c>
      <c r="H189" s="21">
        <f>IFERROR(VLOOKUP($A189,'3.0 Input│AMP'!$A$12:$Q$959,COLUMN(H189),FALSE),0)+IFERROR(VLOOKUP($A189,'3.1 Input│B&amp;T'!$A$13:$L$990,COLUMN(H189),FALSE),0)</f>
        <v>0</v>
      </c>
      <c r="I189" s="21">
        <f>IFERROR(VLOOKUP($A189,'3.0 Input│AMP'!$A$12:$Q$959,COLUMN(I189),FALSE),0)+IFERROR(VLOOKUP($A189,'3.1 Input│B&amp;T'!$A$13:$L$990,COLUMN(I189),FALSE),0)</f>
        <v>0</v>
      </c>
      <c r="J189" s="21">
        <f>IFERROR(VLOOKUP($A189,'3.0 Input│AMP'!$A$12:$Q$959,COLUMN(J189),FALSE),0)+IFERROR(VLOOKUP($A189,'3.1 Input│B&amp;T'!$A$13:$L$990,COLUMN(J189),FALSE),0)</f>
        <v>0</v>
      </c>
      <c r="K189" s="21">
        <f>IFERROR(VLOOKUP($A189,'3.0 Input│AMP'!$A$12:$Q$959,COLUMN(K189),FALSE),0)+IFERROR(VLOOKUP($A189,'3.1 Input│B&amp;T'!$A$13:$L$990,COLUMN(K189),FALSE),0)</f>
        <v>0</v>
      </c>
      <c r="L189" s="46">
        <f>IFERROR(VLOOKUP($A189,'3.0 Input│AMP'!$A$12:$Q$959,L$11,FALSE),0)+IFERROR(VLOOKUP($A189,'3.1 Input│B&amp;T'!$A$13:$O$990,COLUMN(L189),FALSE),0)</f>
        <v>0</v>
      </c>
      <c r="M189" s="46">
        <f>IFERROR(VLOOKUP($A189,'3.0 Input│AMP'!$A$12:$Q$959,M$11,FALSE),0)+IFERROR(VLOOKUP($A189,'3.1 Input│B&amp;T'!$A$13:$O$990,COLUMN(M189),FALSE),0)</f>
        <v>0</v>
      </c>
      <c r="N189" s="46">
        <f>IFERROR(VLOOKUP($A189,'3.0 Input│AMP'!$A$12:$Q$959,N$11,FALSE),0)+IFERROR(VLOOKUP($A189,'3.1 Input│B&amp;T'!$A$13:$O$990,COLUMN(N189),FALSE),0)+IFERROR(VLOOKUP($A189,'3.0 Input│AMP'!$A$12:$Q$959,N$11+1,FALSE),0)</f>
        <v>0</v>
      </c>
      <c r="O189" s="46">
        <f>IFERROR(VLOOKUP($A189,'3.0 Input│AMP'!$A$12:$Q$959,O$11,FALSE),0)+IFERROR(VLOOKUP($A189,'3.1 Input│B&amp;T'!$A$13:$O$990,COLUMN(O189),FALSE),0)</f>
        <v>0</v>
      </c>
      <c r="P189" s="12"/>
      <c r="Q189" s="29">
        <f t="shared" si="2"/>
        <v>0</v>
      </c>
      <c r="R189" s="14"/>
    </row>
    <row r="190" spans="1:18" ht="18.75">
      <c r="A190" s="8" t="str">
        <f>IF(MAX($A$13:A189)+1&gt;MAX('3.1 Input│B&amp;T'!$A$13:$A$990),"-",MAX($A$13:A189)+1)</f>
        <v>-</v>
      </c>
      <c r="B190" s="8" t="str">
        <f>CONCATENATE(IFERROR(VLOOKUP($A190,'3.0 Input│AMP'!$A$12:$Q$959,2,FALSE),""),IFERROR(VLOOKUP($A190,'3.1 Input│B&amp;T'!$A$13:$L$990,2,FALSE),""))</f>
        <v/>
      </c>
      <c r="C190" s="20" t="str">
        <f>IFERROR(IFERROR(VLOOKUP($A190,'3.0 Input│AMP'!$A$12:$Q$959,3,FALSE),VLOOKUP($A190,'3.1 Input│B&amp;T'!$A$13:$L$990,3,FALSE)),"-")</f>
        <v>-</v>
      </c>
      <c r="D190" s="7"/>
      <c r="E190" s="8" t="str">
        <f>IFERROR(IFERROR(VLOOKUP($A190,'3.0 Input│AMP'!$A$12:$Q$959,4,FALSE),VLOOKUP($A190,'3.1 Input│B&amp;T'!$A$13:$L$990,3,FALSE)),"-")</f>
        <v>-</v>
      </c>
      <c r="F190" s="39"/>
      <c r="G190" s="21">
        <f>IFERROR(VLOOKUP($A190,'3.0 Input│AMP'!$A$12:$Q$959,COLUMN(G190),FALSE),0)+IFERROR(VLOOKUP($A190,'3.1 Input│B&amp;T'!$A$13:$L$990,COLUMN(G190),FALSE),0)</f>
        <v>0</v>
      </c>
      <c r="H190" s="21">
        <f>IFERROR(VLOOKUP($A190,'3.0 Input│AMP'!$A$12:$Q$959,COLUMN(H190),FALSE),0)+IFERROR(VLOOKUP($A190,'3.1 Input│B&amp;T'!$A$13:$L$990,COLUMN(H190),FALSE),0)</f>
        <v>0</v>
      </c>
      <c r="I190" s="21">
        <f>IFERROR(VLOOKUP($A190,'3.0 Input│AMP'!$A$12:$Q$959,COLUMN(I190),FALSE),0)+IFERROR(VLOOKUP($A190,'3.1 Input│B&amp;T'!$A$13:$L$990,COLUMN(I190),FALSE),0)</f>
        <v>0</v>
      </c>
      <c r="J190" s="21">
        <f>IFERROR(VLOOKUP($A190,'3.0 Input│AMP'!$A$12:$Q$959,COLUMN(J190),FALSE),0)+IFERROR(VLOOKUP($A190,'3.1 Input│B&amp;T'!$A$13:$L$990,COLUMN(J190),FALSE),0)</f>
        <v>0</v>
      </c>
      <c r="K190" s="21">
        <f>IFERROR(VLOOKUP($A190,'3.0 Input│AMP'!$A$12:$Q$959,COLUMN(K190),FALSE),0)+IFERROR(VLOOKUP($A190,'3.1 Input│B&amp;T'!$A$13:$L$990,COLUMN(K190),FALSE),0)</f>
        <v>0</v>
      </c>
      <c r="L190" s="46">
        <f>IFERROR(VLOOKUP($A190,'3.0 Input│AMP'!$A$12:$Q$959,L$11,FALSE),0)+IFERROR(VLOOKUP($A190,'3.1 Input│B&amp;T'!$A$13:$O$990,COLUMN(L190),FALSE),0)</f>
        <v>0</v>
      </c>
      <c r="M190" s="46">
        <f>IFERROR(VLOOKUP($A190,'3.0 Input│AMP'!$A$12:$Q$959,M$11,FALSE),0)+IFERROR(VLOOKUP($A190,'3.1 Input│B&amp;T'!$A$13:$O$990,COLUMN(M190),FALSE),0)</f>
        <v>0</v>
      </c>
      <c r="N190" s="46">
        <f>IFERROR(VLOOKUP($A190,'3.0 Input│AMP'!$A$12:$Q$959,N$11,FALSE),0)+IFERROR(VLOOKUP($A190,'3.1 Input│B&amp;T'!$A$13:$O$990,COLUMN(N190),FALSE),0)+IFERROR(VLOOKUP($A190,'3.0 Input│AMP'!$A$12:$Q$959,N$11+1,FALSE),0)</f>
        <v>0</v>
      </c>
      <c r="O190" s="46">
        <f>IFERROR(VLOOKUP($A190,'3.0 Input│AMP'!$A$12:$Q$959,O$11,FALSE),0)+IFERROR(VLOOKUP($A190,'3.1 Input│B&amp;T'!$A$13:$O$990,COLUMN(O190),FALSE),0)</f>
        <v>0</v>
      </c>
      <c r="P190" s="12"/>
      <c r="Q190" s="29">
        <f t="shared" si="2"/>
        <v>0</v>
      </c>
      <c r="R190" s="14"/>
    </row>
    <row r="191" spans="1:18" ht="18.75">
      <c r="A191" s="8" t="str">
        <f>IF(MAX($A$13:A190)+1&gt;MAX('3.1 Input│B&amp;T'!$A$13:$A$990),"-",MAX($A$13:A190)+1)</f>
        <v>-</v>
      </c>
      <c r="B191" s="8" t="str">
        <f>CONCATENATE(IFERROR(VLOOKUP($A191,'3.0 Input│AMP'!$A$12:$Q$959,2,FALSE),""),IFERROR(VLOOKUP($A191,'3.1 Input│B&amp;T'!$A$13:$L$990,2,FALSE),""))</f>
        <v/>
      </c>
      <c r="C191" s="20" t="str">
        <f>IFERROR(IFERROR(VLOOKUP($A191,'3.0 Input│AMP'!$A$12:$Q$959,3,FALSE),VLOOKUP($A191,'3.1 Input│B&amp;T'!$A$13:$L$990,3,FALSE)),"-")</f>
        <v>-</v>
      </c>
      <c r="D191" s="7"/>
      <c r="E191" s="8" t="str">
        <f>IFERROR(IFERROR(VLOOKUP($A191,'3.0 Input│AMP'!$A$12:$Q$959,4,FALSE),VLOOKUP($A191,'3.1 Input│B&amp;T'!$A$13:$L$990,3,FALSE)),"-")</f>
        <v>-</v>
      </c>
      <c r="F191" s="39"/>
      <c r="G191" s="21">
        <f>IFERROR(VLOOKUP($A191,'3.0 Input│AMP'!$A$12:$Q$959,COLUMN(G191),FALSE),0)+IFERROR(VLOOKUP($A191,'3.1 Input│B&amp;T'!$A$13:$L$990,COLUMN(G191),FALSE),0)</f>
        <v>0</v>
      </c>
      <c r="H191" s="21">
        <f>IFERROR(VLOOKUP($A191,'3.0 Input│AMP'!$A$12:$Q$959,COLUMN(H191),FALSE),0)+IFERROR(VLOOKUP($A191,'3.1 Input│B&amp;T'!$A$13:$L$990,COLUMN(H191),FALSE),0)</f>
        <v>0</v>
      </c>
      <c r="I191" s="21">
        <f>IFERROR(VLOOKUP($A191,'3.0 Input│AMP'!$A$12:$Q$959,COLUMN(I191),FALSE),0)+IFERROR(VLOOKUP($A191,'3.1 Input│B&amp;T'!$A$13:$L$990,COLUMN(I191),FALSE),0)</f>
        <v>0</v>
      </c>
      <c r="J191" s="21">
        <f>IFERROR(VLOOKUP($A191,'3.0 Input│AMP'!$A$12:$Q$959,COLUMN(J191),FALSE),0)+IFERROR(VLOOKUP($A191,'3.1 Input│B&amp;T'!$A$13:$L$990,COLUMN(J191),FALSE),0)</f>
        <v>0</v>
      </c>
      <c r="K191" s="21">
        <f>IFERROR(VLOOKUP($A191,'3.0 Input│AMP'!$A$12:$Q$959,COLUMN(K191),FALSE),0)+IFERROR(VLOOKUP($A191,'3.1 Input│B&amp;T'!$A$13:$L$990,COLUMN(K191),FALSE),0)</f>
        <v>0</v>
      </c>
      <c r="L191" s="46">
        <f>IFERROR(VLOOKUP($A191,'3.0 Input│AMP'!$A$12:$Q$959,L$11,FALSE),0)+IFERROR(VLOOKUP($A191,'3.1 Input│B&amp;T'!$A$13:$O$990,COLUMN(L191),FALSE),0)</f>
        <v>0</v>
      </c>
      <c r="M191" s="46">
        <f>IFERROR(VLOOKUP($A191,'3.0 Input│AMP'!$A$12:$Q$959,M$11,FALSE),0)+IFERROR(VLOOKUP($A191,'3.1 Input│B&amp;T'!$A$13:$O$990,COLUMN(M191),FALSE),0)</f>
        <v>0</v>
      </c>
      <c r="N191" s="46">
        <f>IFERROR(VLOOKUP($A191,'3.0 Input│AMP'!$A$12:$Q$959,N$11,FALSE),0)+IFERROR(VLOOKUP($A191,'3.1 Input│B&amp;T'!$A$13:$O$990,COLUMN(N191),FALSE),0)+IFERROR(VLOOKUP($A191,'3.0 Input│AMP'!$A$12:$Q$959,N$11+1,FALSE),0)</f>
        <v>0</v>
      </c>
      <c r="O191" s="46">
        <f>IFERROR(VLOOKUP($A191,'3.0 Input│AMP'!$A$12:$Q$959,O$11,FALSE),0)+IFERROR(VLOOKUP($A191,'3.1 Input│B&amp;T'!$A$13:$O$990,COLUMN(O191),FALSE),0)</f>
        <v>0</v>
      </c>
      <c r="P191" s="12"/>
      <c r="Q191" s="29">
        <f t="shared" si="2"/>
        <v>0</v>
      </c>
      <c r="R191" s="14"/>
    </row>
    <row r="192" spans="1:18" ht="18.75">
      <c r="A192" s="8" t="str">
        <f>IF(MAX($A$13:A191)+1&gt;MAX('3.1 Input│B&amp;T'!$A$13:$A$990),"-",MAX($A$13:A191)+1)</f>
        <v>-</v>
      </c>
      <c r="B192" s="8" t="str">
        <f>CONCATENATE(IFERROR(VLOOKUP($A192,'3.0 Input│AMP'!$A$12:$Q$959,2,FALSE),""),IFERROR(VLOOKUP($A192,'3.1 Input│B&amp;T'!$A$13:$L$990,2,FALSE),""))</f>
        <v/>
      </c>
      <c r="C192" s="20" t="str">
        <f>IFERROR(IFERROR(VLOOKUP($A192,'3.0 Input│AMP'!$A$12:$Q$959,3,FALSE),VLOOKUP($A192,'3.1 Input│B&amp;T'!$A$13:$L$990,3,FALSE)),"-")</f>
        <v>-</v>
      </c>
      <c r="D192" s="7"/>
      <c r="E192" s="8" t="str">
        <f>IFERROR(IFERROR(VLOOKUP($A192,'3.0 Input│AMP'!$A$12:$Q$959,4,FALSE),VLOOKUP($A192,'3.1 Input│B&amp;T'!$A$13:$L$990,3,FALSE)),"-")</f>
        <v>-</v>
      </c>
      <c r="F192" s="39"/>
      <c r="G192" s="21">
        <f>IFERROR(VLOOKUP($A192,'3.0 Input│AMP'!$A$12:$Q$959,COLUMN(G192),FALSE),0)+IFERROR(VLOOKUP($A192,'3.1 Input│B&amp;T'!$A$13:$L$990,COLUMN(G192),FALSE),0)</f>
        <v>0</v>
      </c>
      <c r="H192" s="21">
        <f>IFERROR(VLOOKUP($A192,'3.0 Input│AMP'!$A$12:$Q$959,COLUMN(H192),FALSE),0)+IFERROR(VLOOKUP($A192,'3.1 Input│B&amp;T'!$A$13:$L$990,COLUMN(H192),FALSE),0)</f>
        <v>0</v>
      </c>
      <c r="I192" s="21">
        <f>IFERROR(VLOOKUP($A192,'3.0 Input│AMP'!$A$12:$Q$959,COLUMN(I192),FALSE),0)+IFERROR(VLOOKUP($A192,'3.1 Input│B&amp;T'!$A$13:$L$990,COLUMN(I192),FALSE),0)</f>
        <v>0</v>
      </c>
      <c r="J192" s="21">
        <f>IFERROR(VLOOKUP($A192,'3.0 Input│AMP'!$A$12:$Q$959,COLUMN(J192),FALSE),0)+IFERROR(VLOOKUP($A192,'3.1 Input│B&amp;T'!$A$13:$L$990,COLUMN(J192),FALSE),0)</f>
        <v>0</v>
      </c>
      <c r="K192" s="21">
        <f>IFERROR(VLOOKUP($A192,'3.0 Input│AMP'!$A$12:$Q$959,COLUMN(K192),FALSE),0)+IFERROR(VLOOKUP($A192,'3.1 Input│B&amp;T'!$A$13:$L$990,COLUMN(K192),FALSE),0)</f>
        <v>0</v>
      </c>
      <c r="L192" s="46">
        <f>IFERROR(VLOOKUP($A192,'3.0 Input│AMP'!$A$12:$Q$959,L$11,FALSE),0)+IFERROR(VLOOKUP($A192,'3.1 Input│B&amp;T'!$A$13:$O$990,COLUMN(L192),FALSE),0)</f>
        <v>0</v>
      </c>
      <c r="M192" s="46">
        <f>IFERROR(VLOOKUP($A192,'3.0 Input│AMP'!$A$12:$Q$959,M$11,FALSE),0)+IFERROR(VLOOKUP($A192,'3.1 Input│B&amp;T'!$A$13:$O$990,COLUMN(M192),FALSE),0)</f>
        <v>0</v>
      </c>
      <c r="N192" s="46">
        <f>IFERROR(VLOOKUP($A192,'3.0 Input│AMP'!$A$12:$Q$959,N$11,FALSE),0)+IFERROR(VLOOKUP($A192,'3.1 Input│B&amp;T'!$A$13:$O$990,COLUMN(N192),FALSE),0)+IFERROR(VLOOKUP($A192,'3.0 Input│AMP'!$A$12:$Q$959,N$11+1,FALSE),0)</f>
        <v>0</v>
      </c>
      <c r="O192" s="46">
        <f>IFERROR(VLOOKUP($A192,'3.0 Input│AMP'!$A$12:$Q$959,O$11,FALSE),0)+IFERROR(VLOOKUP($A192,'3.1 Input│B&amp;T'!$A$13:$O$990,COLUMN(O192),FALSE),0)</f>
        <v>0</v>
      </c>
      <c r="P192" s="12"/>
      <c r="Q192" s="29">
        <f t="shared" si="2"/>
        <v>0</v>
      </c>
      <c r="R192" s="14"/>
    </row>
    <row r="193" spans="1:18" ht="18.75">
      <c r="A193" s="8" t="str">
        <f>IF(MAX($A$13:A192)+1&gt;MAX('3.1 Input│B&amp;T'!$A$13:$A$990),"-",MAX($A$13:A192)+1)</f>
        <v>-</v>
      </c>
      <c r="B193" s="8" t="str">
        <f>CONCATENATE(IFERROR(VLOOKUP($A193,'3.0 Input│AMP'!$A$12:$Q$959,2,FALSE),""),IFERROR(VLOOKUP($A193,'3.1 Input│B&amp;T'!$A$13:$L$990,2,FALSE),""))</f>
        <v/>
      </c>
      <c r="C193" s="20" t="str">
        <f>IFERROR(IFERROR(VLOOKUP($A193,'3.0 Input│AMP'!$A$12:$Q$959,3,FALSE),VLOOKUP($A193,'3.1 Input│B&amp;T'!$A$13:$L$990,3,FALSE)),"-")</f>
        <v>-</v>
      </c>
      <c r="D193" s="7"/>
      <c r="E193" s="8" t="str">
        <f>IFERROR(IFERROR(VLOOKUP($A193,'3.0 Input│AMP'!$A$12:$Q$959,4,FALSE),VLOOKUP($A193,'3.1 Input│B&amp;T'!$A$13:$L$990,3,FALSE)),"-")</f>
        <v>-</v>
      </c>
      <c r="F193" s="39"/>
      <c r="G193" s="21">
        <f>IFERROR(VLOOKUP($A193,'3.0 Input│AMP'!$A$12:$Q$959,COLUMN(G193),FALSE),0)+IFERROR(VLOOKUP($A193,'3.1 Input│B&amp;T'!$A$13:$L$990,COLUMN(G193),FALSE),0)</f>
        <v>0</v>
      </c>
      <c r="H193" s="21">
        <f>IFERROR(VLOOKUP($A193,'3.0 Input│AMP'!$A$12:$Q$959,COLUMN(H193),FALSE),0)+IFERROR(VLOOKUP($A193,'3.1 Input│B&amp;T'!$A$13:$L$990,COLUMN(H193),FALSE),0)</f>
        <v>0</v>
      </c>
      <c r="I193" s="21">
        <f>IFERROR(VLOOKUP($A193,'3.0 Input│AMP'!$A$12:$Q$959,COLUMN(I193),FALSE),0)+IFERROR(VLOOKUP($A193,'3.1 Input│B&amp;T'!$A$13:$L$990,COLUMN(I193),FALSE),0)</f>
        <v>0</v>
      </c>
      <c r="J193" s="21">
        <f>IFERROR(VLOOKUP($A193,'3.0 Input│AMP'!$A$12:$Q$959,COLUMN(J193),FALSE),0)+IFERROR(VLOOKUP($A193,'3.1 Input│B&amp;T'!$A$13:$L$990,COLUMN(J193),FALSE),0)</f>
        <v>0</v>
      </c>
      <c r="K193" s="21">
        <f>IFERROR(VLOOKUP($A193,'3.0 Input│AMP'!$A$12:$Q$959,COLUMN(K193),FALSE),0)+IFERROR(VLOOKUP($A193,'3.1 Input│B&amp;T'!$A$13:$L$990,COLUMN(K193),FALSE),0)</f>
        <v>0</v>
      </c>
      <c r="L193" s="46">
        <f>IFERROR(VLOOKUP($A193,'3.0 Input│AMP'!$A$12:$Q$959,L$11,FALSE),0)+IFERROR(VLOOKUP($A193,'3.1 Input│B&amp;T'!$A$13:$O$990,COLUMN(L193),FALSE),0)</f>
        <v>0</v>
      </c>
      <c r="M193" s="46">
        <f>IFERROR(VLOOKUP($A193,'3.0 Input│AMP'!$A$12:$Q$959,M$11,FALSE),0)+IFERROR(VLOOKUP($A193,'3.1 Input│B&amp;T'!$A$13:$O$990,COLUMN(M193),FALSE),0)</f>
        <v>0</v>
      </c>
      <c r="N193" s="46">
        <f>IFERROR(VLOOKUP($A193,'3.0 Input│AMP'!$A$12:$Q$959,N$11,FALSE),0)+IFERROR(VLOOKUP($A193,'3.1 Input│B&amp;T'!$A$13:$O$990,COLUMN(N193),FALSE),0)+IFERROR(VLOOKUP($A193,'3.0 Input│AMP'!$A$12:$Q$959,N$11+1,FALSE),0)</f>
        <v>0</v>
      </c>
      <c r="O193" s="46">
        <f>IFERROR(VLOOKUP($A193,'3.0 Input│AMP'!$A$12:$Q$959,O$11,FALSE),0)+IFERROR(VLOOKUP($A193,'3.1 Input│B&amp;T'!$A$13:$O$990,COLUMN(O193),FALSE),0)</f>
        <v>0</v>
      </c>
      <c r="P193" s="12"/>
      <c r="Q193" s="29">
        <f t="shared" si="2"/>
        <v>0</v>
      </c>
      <c r="R193" s="14"/>
    </row>
    <row r="194" spans="1:18" ht="18.75">
      <c r="A194" s="8" t="str">
        <f>IF(MAX($A$13:A193)+1&gt;MAX('3.1 Input│B&amp;T'!$A$13:$A$990),"-",MAX($A$13:A193)+1)</f>
        <v>-</v>
      </c>
      <c r="B194" s="8" t="str">
        <f>CONCATENATE(IFERROR(VLOOKUP($A194,'3.0 Input│AMP'!$A$12:$Q$959,2,FALSE),""),IFERROR(VLOOKUP($A194,'3.1 Input│B&amp;T'!$A$13:$L$990,2,FALSE),""))</f>
        <v/>
      </c>
      <c r="C194" s="20" t="str">
        <f>IFERROR(IFERROR(VLOOKUP($A194,'3.0 Input│AMP'!$A$12:$Q$959,3,FALSE),VLOOKUP($A194,'3.1 Input│B&amp;T'!$A$13:$L$990,3,FALSE)),"-")</f>
        <v>-</v>
      </c>
      <c r="D194" s="7"/>
      <c r="E194" s="8" t="str">
        <f>IFERROR(IFERROR(VLOOKUP($A194,'3.0 Input│AMP'!$A$12:$Q$959,4,FALSE),VLOOKUP($A194,'3.1 Input│B&amp;T'!$A$13:$L$990,3,FALSE)),"-")</f>
        <v>-</v>
      </c>
      <c r="F194" s="39"/>
      <c r="G194" s="21">
        <f>IFERROR(VLOOKUP($A194,'3.0 Input│AMP'!$A$12:$Q$959,COLUMN(G194),FALSE),0)+IFERROR(VLOOKUP($A194,'3.1 Input│B&amp;T'!$A$13:$L$990,COLUMN(G194),FALSE),0)</f>
        <v>0</v>
      </c>
      <c r="H194" s="21">
        <f>IFERROR(VLOOKUP($A194,'3.0 Input│AMP'!$A$12:$Q$959,COLUMN(H194),FALSE),0)+IFERROR(VLOOKUP($A194,'3.1 Input│B&amp;T'!$A$13:$L$990,COLUMN(H194),FALSE),0)</f>
        <v>0</v>
      </c>
      <c r="I194" s="21">
        <f>IFERROR(VLOOKUP($A194,'3.0 Input│AMP'!$A$12:$Q$959,COLUMN(I194),FALSE),0)+IFERROR(VLOOKUP($A194,'3.1 Input│B&amp;T'!$A$13:$L$990,COLUMN(I194),FALSE),0)</f>
        <v>0</v>
      </c>
      <c r="J194" s="21">
        <f>IFERROR(VLOOKUP($A194,'3.0 Input│AMP'!$A$12:$Q$959,COLUMN(J194),FALSE),0)+IFERROR(VLOOKUP($A194,'3.1 Input│B&amp;T'!$A$13:$L$990,COLUMN(J194),FALSE),0)</f>
        <v>0</v>
      </c>
      <c r="K194" s="21">
        <f>IFERROR(VLOOKUP($A194,'3.0 Input│AMP'!$A$12:$Q$959,COLUMN(K194),FALSE),0)+IFERROR(VLOOKUP($A194,'3.1 Input│B&amp;T'!$A$13:$L$990,COLUMN(K194),FALSE),0)</f>
        <v>0</v>
      </c>
      <c r="L194" s="46">
        <f>IFERROR(VLOOKUP($A194,'3.0 Input│AMP'!$A$12:$Q$959,L$11,FALSE),0)+IFERROR(VLOOKUP($A194,'3.1 Input│B&amp;T'!$A$13:$O$990,COLUMN(L194),FALSE),0)</f>
        <v>0</v>
      </c>
      <c r="M194" s="46">
        <f>IFERROR(VLOOKUP($A194,'3.0 Input│AMP'!$A$12:$Q$959,M$11,FALSE),0)+IFERROR(VLOOKUP($A194,'3.1 Input│B&amp;T'!$A$13:$O$990,COLUMN(M194),FALSE),0)</f>
        <v>0</v>
      </c>
      <c r="N194" s="46">
        <f>IFERROR(VLOOKUP($A194,'3.0 Input│AMP'!$A$12:$Q$959,N$11,FALSE),0)+IFERROR(VLOOKUP($A194,'3.1 Input│B&amp;T'!$A$13:$O$990,COLUMN(N194),FALSE),0)+IFERROR(VLOOKUP($A194,'3.0 Input│AMP'!$A$12:$Q$959,N$11+1,FALSE),0)</f>
        <v>0</v>
      </c>
      <c r="O194" s="46">
        <f>IFERROR(VLOOKUP($A194,'3.0 Input│AMP'!$A$12:$Q$959,O$11,FALSE),0)+IFERROR(VLOOKUP($A194,'3.1 Input│B&amp;T'!$A$13:$O$990,COLUMN(O194),FALSE),0)</f>
        <v>0</v>
      </c>
      <c r="P194" s="12"/>
      <c r="Q194" s="29">
        <f t="shared" ref="Q194:Q200" si="3">SUM(L194:P194)</f>
        <v>0</v>
      </c>
      <c r="R194" s="14"/>
    </row>
    <row r="195" spans="1:18" ht="18.75">
      <c r="A195" s="8" t="str">
        <f>IF(MAX($A$13:A194)+1&gt;MAX('3.1 Input│B&amp;T'!$A$13:$A$990),"-",MAX($A$13:A194)+1)</f>
        <v>-</v>
      </c>
      <c r="B195" s="8" t="str">
        <f>CONCATENATE(IFERROR(VLOOKUP($A195,'3.0 Input│AMP'!$A$12:$Q$959,2,FALSE),""),IFERROR(VLOOKUP($A195,'3.1 Input│B&amp;T'!$A$13:$L$990,2,FALSE),""))</f>
        <v/>
      </c>
      <c r="C195" s="20" t="str">
        <f>IFERROR(IFERROR(VLOOKUP($A195,'3.0 Input│AMP'!$A$12:$Q$959,3,FALSE),VLOOKUP($A195,'3.1 Input│B&amp;T'!$A$13:$L$990,3,FALSE)),"-")</f>
        <v>-</v>
      </c>
      <c r="D195" s="7"/>
      <c r="E195" s="8" t="str">
        <f>IFERROR(IFERROR(VLOOKUP($A195,'3.0 Input│AMP'!$A$12:$Q$959,4,FALSE),VLOOKUP($A195,'3.1 Input│B&amp;T'!$A$13:$L$990,3,FALSE)),"-")</f>
        <v>-</v>
      </c>
      <c r="F195" s="39"/>
      <c r="G195" s="21">
        <f>IFERROR(VLOOKUP($A195,'3.0 Input│AMP'!$A$12:$Q$959,COLUMN(G195),FALSE),0)+IFERROR(VLOOKUP($A195,'3.1 Input│B&amp;T'!$A$13:$L$990,COLUMN(G195),FALSE),0)</f>
        <v>0</v>
      </c>
      <c r="H195" s="21">
        <f>IFERROR(VLOOKUP($A195,'3.0 Input│AMP'!$A$12:$Q$959,COLUMN(H195),FALSE),0)+IFERROR(VLOOKUP($A195,'3.1 Input│B&amp;T'!$A$13:$L$990,COLUMN(H195),FALSE),0)</f>
        <v>0</v>
      </c>
      <c r="I195" s="21">
        <f>IFERROR(VLOOKUP($A195,'3.0 Input│AMP'!$A$12:$Q$959,COLUMN(I195),FALSE),0)+IFERROR(VLOOKUP($A195,'3.1 Input│B&amp;T'!$A$13:$L$990,COLUMN(I195),FALSE),0)</f>
        <v>0</v>
      </c>
      <c r="J195" s="21">
        <f>IFERROR(VLOOKUP($A195,'3.0 Input│AMP'!$A$12:$Q$959,COLUMN(J195),FALSE),0)+IFERROR(VLOOKUP($A195,'3.1 Input│B&amp;T'!$A$13:$L$990,COLUMN(J195),FALSE),0)</f>
        <v>0</v>
      </c>
      <c r="K195" s="21">
        <f>IFERROR(VLOOKUP($A195,'3.0 Input│AMP'!$A$12:$Q$959,COLUMN(K195),FALSE),0)+IFERROR(VLOOKUP($A195,'3.1 Input│B&amp;T'!$A$13:$L$990,COLUMN(K195),FALSE),0)</f>
        <v>0</v>
      </c>
      <c r="L195" s="46">
        <f>IFERROR(VLOOKUP($A195,'3.0 Input│AMP'!$A$12:$Q$959,L$11,FALSE),0)+IFERROR(VLOOKUP($A195,'3.1 Input│B&amp;T'!$A$13:$O$990,COLUMN(L195),FALSE),0)</f>
        <v>0</v>
      </c>
      <c r="M195" s="46">
        <f>IFERROR(VLOOKUP($A195,'3.0 Input│AMP'!$A$12:$Q$959,M$11,FALSE),0)+IFERROR(VLOOKUP($A195,'3.1 Input│B&amp;T'!$A$13:$O$990,COLUMN(M195),FALSE),0)</f>
        <v>0</v>
      </c>
      <c r="N195" s="46">
        <f>IFERROR(VLOOKUP($A195,'3.0 Input│AMP'!$A$12:$Q$959,N$11,FALSE),0)+IFERROR(VLOOKUP($A195,'3.1 Input│B&amp;T'!$A$13:$O$990,COLUMN(N195),FALSE),0)+IFERROR(VLOOKUP($A195,'3.0 Input│AMP'!$A$12:$Q$959,N$11+1,FALSE),0)</f>
        <v>0</v>
      </c>
      <c r="O195" s="46">
        <f>IFERROR(VLOOKUP($A195,'3.0 Input│AMP'!$A$12:$Q$959,O$11,FALSE),0)+IFERROR(VLOOKUP($A195,'3.1 Input│B&amp;T'!$A$13:$O$990,COLUMN(O195),FALSE),0)</f>
        <v>0</v>
      </c>
      <c r="P195" s="12"/>
      <c r="Q195" s="29">
        <f t="shared" si="3"/>
        <v>0</v>
      </c>
      <c r="R195" s="14"/>
    </row>
    <row r="196" spans="1:18" ht="18.75">
      <c r="A196" s="8" t="str">
        <f>IF(MAX($A$13:A195)+1&gt;MAX('3.1 Input│B&amp;T'!$A$13:$A$990),"-",MAX($A$13:A195)+1)</f>
        <v>-</v>
      </c>
      <c r="B196" s="8" t="str">
        <f>CONCATENATE(IFERROR(VLOOKUP($A196,'3.0 Input│AMP'!$A$12:$Q$959,2,FALSE),""),IFERROR(VLOOKUP($A196,'3.1 Input│B&amp;T'!$A$13:$L$990,2,FALSE),""))</f>
        <v/>
      </c>
      <c r="C196" s="20" t="str">
        <f>IFERROR(IFERROR(VLOOKUP($A196,'3.0 Input│AMP'!$A$12:$Q$959,3,FALSE),VLOOKUP($A196,'3.1 Input│B&amp;T'!$A$13:$L$990,3,FALSE)),"-")</f>
        <v>-</v>
      </c>
      <c r="D196" s="7"/>
      <c r="E196" s="8" t="str">
        <f>IFERROR(IFERROR(VLOOKUP($A196,'3.0 Input│AMP'!$A$12:$Q$959,4,FALSE),VLOOKUP($A196,'3.1 Input│B&amp;T'!$A$13:$L$990,3,FALSE)),"-")</f>
        <v>-</v>
      </c>
      <c r="F196" s="39"/>
      <c r="G196" s="21">
        <f>IFERROR(VLOOKUP($A196,'3.0 Input│AMP'!$A$12:$Q$959,COLUMN(G196),FALSE),0)+IFERROR(VLOOKUP($A196,'3.1 Input│B&amp;T'!$A$13:$L$990,COLUMN(G196),FALSE),0)</f>
        <v>0</v>
      </c>
      <c r="H196" s="21">
        <f>IFERROR(VLOOKUP($A196,'3.0 Input│AMP'!$A$12:$Q$959,COLUMN(H196),FALSE),0)+IFERROR(VLOOKUP($A196,'3.1 Input│B&amp;T'!$A$13:$L$990,COLUMN(H196),FALSE),0)</f>
        <v>0</v>
      </c>
      <c r="I196" s="21">
        <f>IFERROR(VLOOKUP($A196,'3.0 Input│AMP'!$A$12:$Q$959,COLUMN(I196),FALSE),0)+IFERROR(VLOOKUP($A196,'3.1 Input│B&amp;T'!$A$13:$L$990,COLUMN(I196),FALSE),0)</f>
        <v>0</v>
      </c>
      <c r="J196" s="21">
        <f>IFERROR(VLOOKUP($A196,'3.0 Input│AMP'!$A$12:$Q$959,COLUMN(J196),FALSE),0)+IFERROR(VLOOKUP($A196,'3.1 Input│B&amp;T'!$A$13:$L$990,COLUMN(J196),FALSE),0)</f>
        <v>0</v>
      </c>
      <c r="K196" s="21">
        <f>IFERROR(VLOOKUP($A196,'3.0 Input│AMP'!$A$12:$Q$959,COLUMN(K196),FALSE),0)+IFERROR(VLOOKUP($A196,'3.1 Input│B&amp;T'!$A$13:$L$990,COLUMN(K196),FALSE),0)</f>
        <v>0</v>
      </c>
      <c r="L196" s="46">
        <f>IFERROR(VLOOKUP($A196,'3.0 Input│AMP'!$A$12:$Q$959,L$11,FALSE),0)+IFERROR(VLOOKUP($A196,'3.1 Input│B&amp;T'!$A$13:$O$990,COLUMN(L196),FALSE),0)</f>
        <v>0</v>
      </c>
      <c r="M196" s="46">
        <f>IFERROR(VLOOKUP($A196,'3.0 Input│AMP'!$A$12:$Q$959,M$11,FALSE),0)+IFERROR(VLOOKUP($A196,'3.1 Input│B&amp;T'!$A$13:$O$990,COLUMN(M196),FALSE),0)</f>
        <v>0</v>
      </c>
      <c r="N196" s="46">
        <f>IFERROR(VLOOKUP($A196,'3.0 Input│AMP'!$A$12:$Q$959,N$11,FALSE),0)+IFERROR(VLOOKUP($A196,'3.1 Input│B&amp;T'!$A$13:$O$990,COLUMN(N196),FALSE),0)+IFERROR(VLOOKUP($A196,'3.0 Input│AMP'!$A$12:$Q$959,N$11+1,FALSE),0)</f>
        <v>0</v>
      </c>
      <c r="O196" s="46">
        <f>IFERROR(VLOOKUP($A196,'3.0 Input│AMP'!$A$12:$Q$959,O$11,FALSE),0)+IFERROR(VLOOKUP($A196,'3.1 Input│B&amp;T'!$A$13:$O$990,COLUMN(O196),FALSE),0)</f>
        <v>0</v>
      </c>
      <c r="P196" s="12"/>
      <c r="Q196" s="29">
        <f t="shared" si="3"/>
        <v>0</v>
      </c>
      <c r="R196" s="14"/>
    </row>
    <row r="197" spans="1:18" ht="18.75">
      <c r="A197" s="8" t="str">
        <f>IF(MAX($A$13:A196)+1&gt;MAX('3.1 Input│B&amp;T'!$A$13:$A$990),"-",MAX($A$13:A196)+1)</f>
        <v>-</v>
      </c>
      <c r="B197" s="8" t="str">
        <f>CONCATENATE(IFERROR(VLOOKUP($A197,'3.0 Input│AMP'!$A$12:$Q$959,2,FALSE),""),IFERROR(VLOOKUP($A197,'3.1 Input│B&amp;T'!$A$13:$L$990,2,FALSE),""))</f>
        <v/>
      </c>
      <c r="C197" s="20" t="str">
        <f>IFERROR(IFERROR(VLOOKUP($A197,'3.0 Input│AMP'!$A$12:$Q$959,3,FALSE),VLOOKUP($A197,'3.1 Input│B&amp;T'!$A$13:$L$990,3,FALSE)),"-")</f>
        <v>-</v>
      </c>
      <c r="D197" s="7"/>
      <c r="E197" s="8" t="str">
        <f>IFERROR(IFERROR(VLOOKUP($A197,'3.0 Input│AMP'!$A$12:$Q$959,4,FALSE),VLOOKUP($A197,'3.1 Input│B&amp;T'!$A$13:$L$990,3,FALSE)),"-")</f>
        <v>-</v>
      </c>
      <c r="F197" s="39"/>
      <c r="G197" s="21">
        <f>IFERROR(VLOOKUP($A197,'3.0 Input│AMP'!$A$12:$Q$959,COLUMN(G197),FALSE),0)+IFERROR(VLOOKUP($A197,'3.1 Input│B&amp;T'!$A$13:$L$990,COLUMN(G197),FALSE),0)</f>
        <v>0</v>
      </c>
      <c r="H197" s="21">
        <f>IFERROR(VLOOKUP($A197,'3.0 Input│AMP'!$A$12:$Q$959,COLUMN(H197),FALSE),0)+IFERROR(VLOOKUP($A197,'3.1 Input│B&amp;T'!$A$13:$L$990,COLUMN(H197),FALSE),0)</f>
        <v>0</v>
      </c>
      <c r="I197" s="21">
        <f>IFERROR(VLOOKUP($A197,'3.0 Input│AMP'!$A$12:$Q$959,COLUMN(I197),FALSE),0)+IFERROR(VLOOKUP($A197,'3.1 Input│B&amp;T'!$A$13:$L$990,COLUMN(I197),FALSE),0)</f>
        <v>0</v>
      </c>
      <c r="J197" s="21">
        <f>IFERROR(VLOOKUP($A197,'3.0 Input│AMP'!$A$12:$Q$959,COLUMN(J197),FALSE),0)+IFERROR(VLOOKUP($A197,'3.1 Input│B&amp;T'!$A$13:$L$990,COLUMN(J197),FALSE),0)</f>
        <v>0</v>
      </c>
      <c r="K197" s="21">
        <f>IFERROR(VLOOKUP($A197,'3.0 Input│AMP'!$A$12:$Q$959,COLUMN(K197),FALSE),0)+IFERROR(VLOOKUP($A197,'3.1 Input│B&amp;T'!$A$13:$L$990,COLUMN(K197),FALSE),0)</f>
        <v>0</v>
      </c>
      <c r="L197" s="46">
        <f>IFERROR(VLOOKUP($A197,'3.0 Input│AMP'!$A$12:$Q$959,L$11,FALSE),0)+IFERROR(VLOOKUP($A197,'3.1 Input│B&amp;T'!$A$13:$O$990,COLUMN(L197),FALSE),0)</f>
        <v>0</v>
      </c>
      <c r="M197" s="46">
        <f>IFERROR(VLOOKUP($A197,'3.0 Input│AMP'!$A$12:$Q$959,M$11,FALSE),0)+IFERROR(VLOOKUP($A197,'3.1 Input│B&amp;T'!$A$13:$O$990,COLUMN(M197),FALSE),0)</f>
        <v>0</v>
      </c>
      <c r="N197" s="46">
        <f>IFERROR(VLOOKUP($A197,'3.0 Input│AMP'!$A$12:$Q$959,N$11,FALSE),0)+IFERROR(VLOOKUP($A197,'3.1 Input│B&amp;T'!$A$13:$O$990,COLUMN(N197),FALSE),0)+IFERROR(VLOOKUP($A197,'3.0 Input│AMP'!$A$12:$Q$959,N$11+1,FALSE),0)</f>
        <v>0</v>
      </c>
      <c r="O197" s="46">
        <f>IFERROR(VLOOKUP($A197,'3.0 Input│AMP'!$A$12:$Q$959,O$11,FALSE),0)+IFERROR(VLOOKUP($A197,'3.1 Input│B&amp;T'!$A$13:$O$990,COLUMN(O197),FALSE),0)</f>
        <v>0</v>
      </c>
      <c r="P197" s="12"/>
      <c r="Q197" s="29">
        <f t="shared" si="3"/>
        <v>0</v>
      </c>
      <c r="R197" s="14"/>
    </row>
    <row r="198" spans="1:18" ht="18.75">
      <c r="A198" s="8" t="str">
        <f>IF(MAX($A$13:A197)+1&gt;MAX('3.1 Input│B&amp;T'!$A$13:$A$990),"-",MAX($A$13:A197)+1)</f>
        <v>-</v>
      </c>
      <c r="B198" s="8" t="str">
        <f>CONCATENATE(IFERROR(VLOOKUP($A198,'3.0 Input│AMP'!$A$12:$Q$959,2,FALSE),""),IFERROR(VLOOKUP($A198,'3.1 Input│B&amp;T'!$A$13:$L$990,2,FALSE),""))</f>
        <v/>
      </c>
      <c r="C198" s="20" t="str">
        <f>IFERROR(IFERROR(VLOOKUP($A198,'3.0 Input│AMP'!$A$12:$Q$959,3,FALSE),VLOOKUP($A198,'3.1 Input│B&amp;T'!$A$13:$L$990,3,FALSE)),"-")</f>
        <v>-</v>
      </c>
      <c r="D198" s="7"/>
      <c r="E198" s="8" t="str">
        <f>IFERROR(IFERROR(VLOOKUP($A198,'3.0 Input│AMP'!$A$12:$Q$959,4,FALSE),VLOOKUP($A198,'3.1 Input│B&amp;T'!$A$13:$L$990,3,FALSE)),"-")</f>
        <v>-</v>
      </c>
      <c r="F198" s="39"/>
      <c r="G198" s="21">
        <f>IFERROR(VLOOKUP($A198,'3.0 Input│AMP'!$A$12:$Q$959,COLUMN(G198),FALSE),0)+IFERROR(VLOOKUP($A198,'3.1 Input│B&amp;T'!$A$13:$L$990,COLUMN(G198),FALSE),0)</f>
        <v>0</v>
      </c>
      <c r="H198" s="21">
        <f>IFERROR(VLOOKUP($A198,'3.0 Input│AMP'!$A$12:$Q$959,COLUMN(H198),FALSE),0)+IFERROR(VLOOKUP($A198,'3.1 Input│B&amp;T'!$A$13:$L$990,COLUMN(H198),FALSE),0)</f>
        <v>0</v>
      </c>
      <c r="I198" s="21">
        <f>IFERROR(VLOOKUP($A198,'3.0 Input│AMP'!$A$12:$Q$959,COLUMN(I198),FALSE),0)+IFERROR(VLOOKUP($A198,'3.1 Input│B&amp;T'!$A$13:$L$990,COLUMN(I198),FALSE),0)</f>
        <v>0</v>
      </c>
      <c r="J198" s="21">
        <f>IFERROR(VLOOKUP($A198,'3.0 Input│AMP'!$A$12:$Q$959,COLUMN(J198),FALSE),0)+IFERROR(VLOOKUP($A198,'3.1 Input│B&amp;T'!$A$13:$L$990,COLUMN(J198),FALSE),0)</f>
        <v>0</v>
      </c>
      <c r="K198" s="21">
        <f>IFERROR(VLOOKUP($A198,'3.0 Input│AMP'!$A$12:$Q$959,COLUMN(K198),FALSE),0)+IFERROR(VLOOKUP($A198,'3.1 Input│B&amp;T'!$A$13:$L$990,COLUMN(K198),FALSE),0)</f>
        <v>0</v>
      </c>
      <c r="L198" s="46">
        <f>IFERROR(VLOOKUP($A198,'3.0 Input│AMP'!$A$12:$Q$959,L$11,FALSE),0)+IFERROR(VLOOKUP($A198,'3.1 Input│B&amp;T'!$A$13:$O$990,COLUMN(L198),FALSE),0)</f>
        <v>0</v>
      </c>
      <c r="M198" s="46">
        <f>IFERROR(VLOOKUP($A198,'3.0 Input│AMP'!$A$12:$Q$959,M$11,FALSE),0)+IFERROR(VLOOKUP($A198,'3.1 Input│B&amp;T'!$A$13:$O$990,COLUMN(M198),FALSE),0)</f>
        <v>0</v>
      </c>
      <c r="N198" s="46">
        <f>IFERROR(VLOOKUP($A198,'3.0 Input│AMP'!$A$12:$Q$959,N$11,FALSE),0)+IFERROR(VLOOKUP($A198,'3.1 Input│B&amp;T'!$A$13:$O$990,COLUMN(N198),FALSE),0)+IFERROR(VLOOKUP($A198,'3.0 Input│AMP'!$A$12:$Q$959,N$11+1,FALSE),0)</f>
        <v>0</v>
      </c>
      <c r="O198" s="46">
        <f>IFERROR(VLOOKUP($A198,'3.0 Input│AMP'!$A$12:$Q$959,O$11,FALSE),0)+IFERROR(VLOOKUP($A198,'3.1 Input│B&amp;T'!$A$13:$O$990,COLUMN(O198),FALSE),0)</f>
        <v>0</v>
      </c>
      <c r="P198" s="12"/>
      <c r="Q198" s="29">
        <f t="shared" si="3"/>
        <v>0</v>
      </c>
      <c r="R198" s="14"/>
    </row>
    <row r="199" spans="1:18" ht="18.75">
      <c r="A199" s="8" t="str">
        <f>IF(MAX($A$13:A198)+1&gt;MAX('3.1 Input│B&amp;T'!$A$13:$A$990),"-",MAX($A$13:A198)+1)</f>
        <v>-</v>
      </c>
      <c r="B199" s="8" t="str">
        <f>CONCATENATE(IFERROR(VLOOKUP($A199,'3.0 Input│AMP'!$A$12:$Q$959,2,FALSE),""),IFERROR(VLOOKUP($A199,'3.1 Input│B&amp;T'!$A$13:$L$990,2,FALSE),""))</f>
        <v/>
      </c>
      <c r="C199" s="20" t="str">
        <f>IFERROR(IFERROR(VLOOKUP($A199,'3.0 Input│AMP'!$A$12:$Q$959,3,FALSE),VLOOKUP($A199,'3.1 Input│B&amp;T'!$A$13:$L$990,3,FALSE)),"-")</f>
        <v>-</v>
      </c>
      <c r="D199" s="7"/>
      <c r="E199" s="8" t="str">
        <f>IFERROR(IFERROR(VLOOKUP($A199,'3.0 Input│AMP'!$A$12:$Q$959,4,FALSE),VLOOKUP($A199,'3.1 Input│B&amp;T'!$A$13:$L$990,3,FALSE)),"-")</f>
        <v>-</v>
      </c>
      <c r="F199" s="39"/>
      <c r="G199" s="21">
        <f>IFERROR(VLOOKUP($A199,'3.0 Input│AMP'!$A$12:$Q$959,COLUMN(G199),FALSE),0)+IFERROR(VLOOKUP($A199,'3.1 Input│B&amp;T'!$A$13:$L$990,COLUMN(G199),FALSE),0)</f>
        <v>0</v>
      </c>
      <c r="H199" s="21">
        <f>IFERROR(VLOOKUP($A199,'3.0 Input│AMP'!$A$12:$Q$959,COLUMN(H199),FALSE),0)+IFERROR(VLOOKUP($A199,'3.1 Input│B&amp;T'!$A$13:$L$990,COLUMN(H199),FALSE),0)</f>
        <v>0</v>
      </c>
      <c r="I199" s="21">
        <f>IFERROR(VLOOKUP($A199,'3.0 Input│AMP'!$A$12:$Q$959,COLUMN(I199),FALSE),0)+IFERROR(VLOOKUP($A199,'3.1 Input│B&amp;T'!$A$13:$L$990,COLUMN(I199),FALSE),0)</f>
        <v>0</v>
      </c>
      <c r="J199" s="21">
        <f>IFERROR(VLOOKUP($A199,'3.0 Input│AMP'!$A$12:$Q$959,COLUMN(J199),FALSE),0)+IFERROR(VLOOKUP($A199,'3.1 Input│B&amp;T'!$A$13:$L$990,COLUMN(J199),FALSE),0)</f>
        <v>0</v>
      </c>
      <c r="K199" s="21">
        <f>IFERROR(VLOOKUP($A199,'3.0 Input│AMP'!$A$12:$Q$959,COLUMN(K199),FALSE),0)+IFERROR(VLOOKUP($A199,'3.1 Input│B&amp;T'!$A$13:$L$990,COLUMN(K199),FALSE),0)</f>
        <v>0</v>
      </c>
      <c r="L199" s="46">
        <f>IFERROR(VLOOKUP($A199,'3.0 Input│AMP'!$A$12:$Q$959,L$11,FALSE),0)+IFERROR(VLOOKUP($A199,'3.1 Input│B&amp;T'!$A$13:$O$990,COLUMN(L199),FALSE),0)</f>
        <v>0</v>
      </c>
      <c r="M199" s="46">
        <f>IFERROR(VLOOKUP($A199,'3.0 Input│AMP'!$A$12:$Q$959,M$11,FALSE),0)+IFERROR(VLOOKUP($A199,'3.1 Input│B&amp;T'!$A$13:$O$990,COLUMN(M199),FALSE),0)</f>
        <v>0</v>
      </c>
      <c r="N199" s="46">
        <f>IFERROR(VLOOKUP($A199,'3.0 Input│AMP'!$A$12:$Q$959,N$11,FALSE),0)+IFERROR(VLOOKUP($A199,'3.1 Input│B&amp;T'!$A$13:$O$990,COLUMN(N199),FALSE),0)+IFERROR(VLOOKUP($A199,'3.0 Input│AMP'!$A$12:$Q$959,N$11+1,FALSE),0)</f>
        <v>0</v>
      </c>
      <c r="O199" s="46">
        <f>IFERROR(VLOOKUP($A199,'3.0 Input│AMP'!$A$12:$Q$959,O$11,FALSE),0)+IFERROR(VLOOKUP($A199,'3.1 Input│B&amp;T'!$A$13:$O$990,COLUMN(O199),FALSE),0)</f>
        <v>0</v>
      </c>
      <c r="P199" s="12"/>
      <c r="Q199" s="29">
        <f t="shared" si="3"/>
        <v>0</v>
      </c>
      <c r="R199" s="14"/>
    </row>
    <row r="200" spans="1:18" ht="18.75">
      <c r="A200" s="8" t="str">
        <f>IF(MAX($A$13:A199)+1&gt;MAX('3.1 Input│B&amp;T'!$A$13:$A$990),"-",MAX($A$13:A199)+1)</f>
        <v>-</v>
      </c>
      <c r="B200" s="8" t="str">
        <f>CONCATENATE(IFERROR(VLOOKUP($A200,'3.0 Input│AMP'!$A$12:$Q$959,2,FALSE),""),IFERROR(VLOOKUP($A200,'3.1 Input│B&amp;T'!$A$13:$L$990,2,FALSE),""))</f>
        <v/>
      </c>
      <c r="C200" s="20" t="str">
        <f>IFERROR(IFERROR(VLOOKUP($A200,'3.0 Input│AMP'!$A$12:$Q$959,3,FALSE),VLOOKUP($A200,'3.1 Input│B&amp;T'!$A$13:$L$990,3,FALSE)),"-")</f>
        <v>-</v>
      </c>
      <c r="D200" s="7"/>
      <c r="E200" s="8" t="str">
        <f>IFERROR(IFERROR(VLOOKUP($A200,'3.0 Input│AMP'!$A$12:$Q$959,4,FALSE),VLOOKUP($A200,'3.1 Input│B&amp;T'!$A$13:$L$990,3,FALSE)),"-")</f>
        <v>-</v>
      </c>
      <c r="F200" s="39"/>
      <c r="G200" s="21">
        <f>IFERROR(VLOOKUP($A200,'3.0 Input│AMP'!$A$12:$Q$959,COLUMN(G200),FALSE),0)+IFERROR(VLOOKUP($A200,'3.1 Input│B&amp;T'!$A$13:$L$990,COLUMN(G200),FALSE),0)</f>
        <v>0</v>
      </c>
      <c r="H200" s="21">
        <f>IFERROR(VLOOKUP($A200,'3.0 Input│AMP'!$A$12:$Q$959,COLUMN(H200),FALSE),0)+IFERROR(VLOOKUP($A200,'3.1 Input│B&amp;T'!$A$13:$L$990,COLUMN(H200)-1,FALSE),0)</f>
        <v>0</v>
      </c>
      <c r="I200" s="21">
        <f>IFERROR(VLOOKUP($A200,'3.0 Input│AMP'!$A$12:$Q$959,COLUMN(I200),FALSE),0)+IFERROR(VLOOKUP($A200,'3.1 Input│B&amp;T'!$A$13:$L$990,COLUMN(I200)-1,FALSE),0)</f>
        <v>0</v>
      </c>
      <c r="J200" s="21">
        <f>IFERROR(VLOOKUP($A200,'3.0 Input│AMP'!$A$12:$Q$959,COLUMN(J200),FALSE),0)+IFERROR(VLOOKUP($A200,'3.1 Input│B&amp;T'!$A$13:$L$990,COLUMN(J200)-1,FALSE),0)</f>
        <v>0</v>
      </c>
      <c r="K200" s="21">
        <f>IFERROR(VLOOKUP($A200,'3.0 Input│AMP'!$A$12:$Q$959,COLUMN(K200),FALSE),0)+IFERROR(VLOOKUP($A200,'3.1 Input│B&amp;T'!$A$13:$L$990,COLUMN(K200)-1,FALSE),0)</f>
        <v>0</v>
      </c>
      <c r="L200" s="46">
        <f>IFERROR(VLOOKUP($A200,'3.0 Input│AMP'!$A$12:$Q$959,L$11,FALSE),0)+IFERROR(VLOOKUP($A200,'3.1 Input│B&amp;T'!$A$13:$O$990,COLUMN(L200),FALSE),0)</f>
        <v>0</v>
      </c>
      <c r="M200" s="46">
        <f>IFERROR(VLOOKUP($A200,'3.0 Input│AMP'!$A$12:$Q$959,M$11,FALSE),0)+IFERROR(VLOOKUP($A200,'3.1 Input│B&amp;T'!$A$13:$O$990,COLUMN(M200),FALSE),0)</f>
        <v>0</v>
      </c>
      <c r="N200" s="46">
        <f>IFERROR(VLOOKUP($A200,'3.0 Input│AMP'!$A$12:$Q$959,N$11,FALSE),0)+IFERROR(VLOOKUP($A200,'3.1 Input│B&amp;T'!$A$13:$O$990,COLUMN(N200),FALSE),0)+IFERROR(VLOOKUP($A200,'3.0 Input│AMP'!$A$12:$Q$959,N$11+1,FALSE),0)</f>
        <v>0</v>
      </c>
      <c r="O200" s="46">
        <f>IFERROR(VLOOKUP($A200,'3.0 Input│AMP'!$A$12:$Q$959,O$11,FALSE),0)+IFERROR(VLOOKUP($A200,'3.1 Input│B&amp;T'!$A$13:$O$990,COLUMN(O200),FALSE),0)</f>
        <v>0</v>
      </c>
      <c r="P200" s="12"/>
      <c r="Q200" s="29">
        <f t="shared" si="3"/>
        <v>0</v>
      </c>
      <c r="R200" s="14"/>
    </row>
    <row r="207" spans="1:18">
      <c r="G207" s="51"/>
      <c r="H207" s="51"/>
      <c r="I207" s="50"/>
      <c r="J207" s="50"/>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BEAFA8"/>
  </sheetPr>
  <dimension ref="A1:M200"/>
  <sheetViews>
    <sheetView topLeftCell="A7" zoomScale="70" zoomScaleNormal="70" workbookViewId="0">
      <selection activeCell="A32" sqref="A32:K36"/>
    </sheetView>
  </sheetViews>
  <sheetFormatPr defaultRowHeight="18"/>
  <cols>
    <col min="1" max="1" width="3.81640625" style="14" customWidth="1"/>
    <col min="2" max="2" width="94.81640625" style="14" bestFit="1" customWidth="1"/>
    <col min="3" max="3" width="12.7265625" style="14" bestFit="1" customWidth="1"/>
    <col min="4" max="4" width="8.6328125" style="14" bestFit="1" customWidth="1"/>
    <col min="5" max="5" width="11.6328125" style="14" customWidth="1"/>
    <col min="6" max="6" width="12.1796875" style="14" customWidth="1"/>
    <col min="7" max="16384" width="8.7265625" style="14"/>
  </cols>
  <sheetData>
    <row r="1" spans="1:13" s="2" customFormat="1" ht="13.5">
      <c r="H1" s="3"/>
    </row>
    <row r="2" spans="1:13" s="2" customFormat="1" ht="13.5">
      <c r="H2" s="3"/>
    </row>
    <row r="3" spans="1:13" s="2" customFormat="1" ht="13.5">
      <c r="H3" s="3"/>
    </row>
    <row r="4" spans="1:13" s="2" customFormat="1" ht="13.5">
      <c r="H4" s="3"/>
    </row>
    <row r="5" spans="1:13" s="2" customFormat="1" ht="13.5">
      <c r="H5" s="3"/>
    </row>
    <row r="6" spans="1:13" s="2" customFormat="1" ht="13.5">
      <c r="H6" s="3"/>
    </row>
    <row r="7" spans="1:13" s="2" customFormat="1" ht="13.5">
      <c r="H7" s="3"/>
    </row>
    <row r="8" spans="1:13" s="2" customFormat="1" ht="13.5">
      <c r="H8" s="3"/>
    </row>
    <row r="9" spans="1:13" s="2" customFormat="1" ht="13.5">
      <c r="H9" s="3"/>
    </row>
    <row r="11" spans="1:13" ht="20.25">
      <c r="B11" s="5" t="str">
        <f ca="1">RIGHT(CELL("filename",B1),LEN(CELL("filename",B1))-FIND("]",CELL("filename",B1)))</f>
        <v>5.1 Calc│$ million</v>
      </c>
      <c r="C11" s="17" t="s">
        <v>78</v>
      </c>
      <c r="D11" s="17" t="b">
        <f>MAX(A13:A1000)=MAX('5.0 Calc│Forecast Projects'!A13:A1000)</f>
        <v>1</v>
      </c>
      <c r="F11" s="17" t="s">
        <v>79</v>
      </c>
      <c r="G11" s="17" t="b">
        <f>SUM(G13:G1000)=SUMPRODUCT($E$13:$E$1000,'5.0 Calc│Forecast Projects'!G13:G1000)</f>
        <v>1</v>
      </c>
      <c r="H11" s="17" t="b">
        <f>SUM(H13:H1000)=SUMPRODUCT($E$13:$E$1000,'5.0 Calc│Forecast Projects'!H13:H1000)</f>
        <v>1</v>
      </c>
      <c r="I11" s="17" t="b">
        <f>SUM(I13:I1000)=SUMPRODUCT($E$13:$E$1000,'5.0 Calc│Forecast Projects'!I13:I1000)</f>
        <v>1</v>
      </c>
      <c r="J11" s="17" t="b">
        <f>SUM(J13:J1000)=SUMPRODUCT($E$13:$E$1000,'5.0 Calc│Forecast Projects'!J13:J1000)</f>
        <v>1</v>
      </c>
      <c r="K11" s="17" t="b">
        <f>SUM(K13:K1000)=SUMPRODUCT($E$13:$E$1000,'5.0 Calc│Forecast Projects'!K13:K1000)</f>
        <v>1</v>
      </c>
    </row>
    <row r="12" spans="1:13" s="11" customFormat="1" ht="54">
      <c r="A12" s="12" t="s">
        <v>3</v>
      </c>
      <c r="B12" s="12" t="s">
        <v>0</v>
      </c>
      <c r="C12" s="12" t="s">
        <v>2</v>
      </c>
      <c r="D12" s="12" t="s">
        <v>34</v>
      </c>
      <c r="E12" s="12" t="s">
        <v>32</v>
      </c>
      <c r="F12" s="14"/>
      <c r="G12" s="12">
        <f>'5.0 Calc│Forecast Projects'!G12</f>
        <v>2018</v>
      </c>
      <c r="H12" s="12">
        <f>'5.0 Calc│Forecast Projects'!H12</f>
        <v>2019</v>
      </c>
      <c r="I12" s="12">
        <f>'5.0 Calc│Forecast Projects'!I12</f>
        <v>2020</v>
      </c>
      <c r="J12" s="12">
        <f>'5.0 Calc│Forecast Projects'!J12</f>
        <v>2021</v>
      </c>
      <c r="K12" s="12">
        <f>'5.0 Calc│Forecast Projects'!K12</f>
        <v>2022</v>
      </c>
      <c r="M12" s="14"/>
    </row>
    <row r="13" spans="1:13">
      <c r="A13" s="8">
        <f>'5.0 Calc│Forecast Projects'!A13</f>
        <v>1</v>
      </c>
      <c r="B13" s="8" t="str">
        <f>'5.0 Calc│Forecast Projects'!B13</f>
        <v>All CS buffer Air shutoff system for all compressors</v>
      </c>
      <c r="C13" s="20">
        <f>'5.0 Calc│Forecast Projects'!C13</f>
        <v>202</v>
      </c>
      <c r="D13" s="8">
        <f>VLOOKUP($A13,'5.0 Calc│Forecast Projects'!A13:O1000,4,FALSE)</f>
        <v>1</v>
      </c>
      <c r="E13" s="8">
        <f>D13/1000000</f>
        <v>9.9999999999999995E-7</v>
      </c>
      <c r="G13" s="120">
        <f>IFERROR('5.0 Calc│Forecast Projects'!G13*$E13,0)</f>
        <v>0.38173050666666675</v>
      </c>
      <c r="H13" s="120">
        <f>IFERROR('5.0 Calc│Forecast Projects'!H13*$E13,0)</f>
        <v>0.19086525333333335</v>
      </c>
      <c r="I13" s="120">
        <f>IFERROR('5.0 Calc│Forecast Projects'!I13*$E13,0)</f>
        <v>0</v>
      </c>
      <c r="J13" s="120">
        <f>IFERROR('5.0 Calc│Forecast Projects'!J13*$E13,0)</f>
        <v>0</v>
      </c>
      <c r="K13" s="120">
        <f>IFERROR('5.0 Calc│Forecast Projects'!K13*$E13,0)</f>
        <v>0</v>
      </c>
    </row>
    <row r="14" spans="1:13">
      <c r="A14" s="8">
        <f>'5.0 Calc│Forecast Projects'!A14</f>
        <v>2</v>
      </c>
      <c r="B14" s="8" t="str">
        <f>'5.0 Calc│Forecast Projects'!B14</f>
        <v>WCS A Process Safety</v>
      </c>
      <c r="C14" s="20">
        <f>'5.0 Calc│Forecast Projects'!C14</f>
        <v>203</v>
      </c>
      <c r="D14" s="8">
        <f>VLOOKUP($A14,'5.0 Calc│Forecast Projects'!A14:O1001,4,FALSE)</f>
        <v>1</v>
      </c>
      <c r="E14" s="8">
        <f t="shared" ref="E14:E77" si="0">D14/1000000</f>
        <v>9.9999999999999995E-7</v>
      </c>
      <c r="G14" s="120">
        <f>IFERROR('5.0 Calc│Forecast Projects'!G14*$E14,0)</f>
        <v>0</v>
      </c>
      <c r="H14" s="120">
        <f>IFERROR('5.0 Calc│Forecast Projects'!H14*$E14,0)</f>
        <v>0</v>
      </c>
      <c r="I14" s="120">
        <f>IFERROR('5.0 Calc│Forecast Projects'!I14*$E14,0)</f>
        <v>1.04550576</v>
      </c>
      <c r="J14" s="120">
        <f>IFERROR('5.0 Calc│Forecast Projects'!J14*$E14,0)</f>
        <v>0</v>
      </c>
      <c r="K14" s="120">
        <f>IFERROR('5.0 Calc│Forecast Projects'!K14*$E14,0)</f>
        <v>0</v>
      </c>
    </row>
    <row r="15" spans="1:13">
      <c r="A15" s="8">
        <f>'5.0 Calc│Forecast Projects'!A15</f>
        <v>3</v>
      </c>
      <c r="B15" s="8" t="str">
        <f>'5.0 Calc│Forecast Projects'!B15</f>
        <v>Brooklyn Compressor Station</v>
      </c>
      <c r="C15" s="20">
        <f>'5.0 Calc│Forecast Projects'!C15</f>
        <v>204</v>
      </c>
      <c r="D15" s="8">
        <f>VLOOKUP($A15,'5.0 Calc│Forecast Projects'!A15:O1002,4,FALSE)</f>
        <v>1</v>
      </c>
      <c r="E15" s="8">
        <f t="shared" si="0"/>
        <v>9.9999999999999995E-7</v>
      </c>
      <c r="G15" s="120">
        <f>IFERROR('5.0 Calc│Forecast Projects'!G15*$E15,0)</f>
        <v>0</v>
      </c>
      <c r="H15" s="120">
        <f>IFERROR('5.0 Calc│Forecast Projects'!H15*$E15,0)</f>
        <v>0</v>
      </c>
      <c r="I15" s="120">
        <f>IFERROR('5.0 Calc│Forecast Projects'!I15*$E15,0)</f>
        <v>2.2973622833333329</v>
      </c>
      <c r="J15" s="120">
        <f>IFERROR('5.0 Calc│Forecast Projects'!J15*$E15,0)</f>
        <v>2.2973622833333329</v>
      </c>
      <c r="K15" s="120">
        <f>IFERROR('5.0 Calc│Forecast Projects'!K15*$E15,0)</f>
        <v>2.2973622833333329</v>
      </c>
    </row>
    <row r="16" spans="1:13">
      <c r="A16" s="8">
        <f>'5.0 Calc│Forecast Projects'!A16</f>
        <v>4</v>
      </c>
      <c r="B16" s="8" t="str">
        <f>'5.0 Calc│Forecast Projects'!B16</f>
        <v>Compressor Station Vent Stack Upgrade (BCS, WCS, GCS, SCS)</v>
      </c>
      <c r="C16" s="20">
        <f>'5.0 Calc│Forecast Projects'!C16</f>
        <v>205</v>
      </c>
      <c r="D16" s="8">
        <f>VLOOKUP($A16,'5.0 Calc│Forecast Projects'!A16:O1003,4,FALSE)</f>
        <v>1</v>
      </c>
      <c r="E16" s="8">
        <f t="shared" si="0"/>
        <v>9.9999999999999995E-7</v>
      </c>
      <c r="G16" s="120">
        <f>IFERROR('5.0 Calc│Forecast Projects'!G16*$E16,0)</f>
        <v>0</v>
      </c>
      <c r="H16" s="120">
        <f>IFERROR('5.0 Calc│Forecast Projects'!H16*$E16,0)</f>
        <v>0.33039771999999995</v>
      </c>
      <c r="I16" s="120">
        <f>IFERROR('5.0 Calc│Forecast Projects'!I16*$E16,0)</f>
        <v>0.33039771999999995</v>
      </c>
      <c r="J16" s="120">
        <f>IFERROR('5.0 Calc│Forecast Projects'!J16*$E16,0)</f>
        <v>0.33039771999999995</v>
      </c>
      <c r="K16" s="120">
        <f>IFERROR('5.0 Calc│Forecast Projects'!K16*$E16,0)</f>
        <v>0</v>
      </c>
    </row>
    <row r="17" spans="1:11">
      <c r="A17" s="8">
        <f>'5.0 Calc│Forecast Projects'!A17</f>
        <v>5</v>
      </c>
      <c r="B17" s="8" t="str">
        <f>'5.0 Calc│Forecast Projects'!B17</f>
        <v>Longford Odorant Pump Power Gas Upgrade</v>
      </c>
      <c r="C17" s="20">
        <f>'5.0 Calc│Forecast Projects'!C17</f>
        <v>206</v>
      </c>
      <c r="D17" s="8">
        <f>VLOOKUP($A17,'5.0 Calc│Forecast Projects'!A17:O1004,4,FALSE)</f>
        <v>1</v>
      </c>
      <c r="E17" s="8">
        <f t="shared" si="0"/>
        <v>9.9999999999999995E-7</v>
      </c>
      <c r="G17" s="120">
        <f>IFERROR('5.0 Calc│Forecast Projects'!G17*$E17,0)</f>
        <v>7.5569200000000003E-2</v>
      </c>
      <c r="H17" s="120">
        <f>IFERROR('5.0 Calc│Forecast Projects'!H17*$E17,0)</f>
        <v>0</v>
      </c>
      <c r="I17" s="120">
        <f>IFERROR('5.0 Calc│Forecast Projects'!I17*$E17,0)</f>
        <v>0</v>
      </c>
      <c r="J17" s="120">
        <f>IFERROR('5.0 Calc│Forecast Projects'!J17*$E17,0)</f>
        <v>0</v>
      </c>
      <c r="K17" s="120">
        <f>IFERROR('5.0 Calc│Forecast Projects'!K17*$E17,0)</f>
        <v>0</v>
      </c>
    </row>
    <row r="18" spans="1:11">
      <c r="A18" s="8">
        <f>'5.0 Calc│Forecast Projects'!A18</f>
        <v>6</v>
      </c>
      <c r="B18" s="8" t="str">
        <f>'5.0 Calc│Forecast Projects'!B18</f>
        <v>GCS compressor unit vent valves &amp; actuators replacement</v>
      </c>
      <c r="C18" s="20" t="str">
        <f>'5.0 Calc│Forecast Projects'!C18</f>
        <v>207a</v>
      </c>
      <c r="D18" s="8">
        <f>VLOOKUP($A18,'5.0 Calc│Forecast Projects'!A18:O1005,4,FALSE)</f>
        <v>1</v>
      </c>
      <c r="E18" s="8">
        <f t="shared" si="0"/>
        <v>9.9999999999999995E-7</v>
      </c>
      <c r="G18" s="120">
        <f>IFERROR('5.0 Calc│Forecast Projects'!G18*$E18,0)</f>
        <v>0.13939185999999998</v>
      </c>
      <c r="H18" s="120">
        <f>IFERROR('5.0 Calc│Forecast Projects'!H18*$E18,0)</f>
        <v>0</v>
      </c>
      <c r="I18" s="120">
        <f>IFERROR('5.0 Calc│Forecast Projects'!I18*$E18,0)</f>
        <v>0</v>
      </c>
      <c r="J18" s="120">
        <f>IFERROR('5.0 Calc│Forecast Projects'!J18*$E18,0)</f>
        <v>0</v>
      </c>
      <c r="K18" s="120">
        <f>IFERROR('5.0 Calc│Forecast Projects'!K18*$E18,0)</f>
        <v>0</v>
      </c>
    </row>
    <row r="19" spans="1:11">
      <c r="A19" s="8">
        <f>'5.0 Calc│Forecast Projects'!A19</f>
        <v>7</v>
      </c>
      <c r="B19" s="8" t="str">
        <f>'5.0 Calc│Forecast Projects'!B19</f>
        <v>GCS unit discharge and station manifold check valves replacement</v>
      </c>
      <c r="C19" s="20" t="str">
        <f>'5.0 Calc│Forecast Projects'!C19</f>
        <v>207b</v>
      </c>
      <c r="D19" s="8">
        <f>VLOOKUP($A19,'5.0 Calc│Forecast Projects'!A19:O1006,4,FALSE)</f>
        <v>1</v>
      </c>
      <c r="E19" s="8">
        <f t="shared" si="0"/>
        <v>9.9999999999999995E-7</v>
      </c>
      <c r="G19" s="120">
        <f>IFERROR('5.0 Calc│Forecast Projects'!G19*$E19,0)</f>
        <v>0</v>
      </c>
      <c r="H19" s="120">
        <f>IFERROR('5.0 Calc│Forecast Projects'!H19*$E19,0)</f>
        <v>0</v>
      </c>
      <c r="I19" s="120">
        <f>IFERROR('5.0 Calc│Forecast Projects'!I19*$E19,0)</f>
        <v>0.90195334000000005</v>
      </c>
      <c r="J19" s="120">
        <f>IFERROR('5.0 Calc│Forecast Projects'!J19*$E19,0)</f>
        <v>0</v>
      </c>
      <c r="K19" s="120">
        <f>IFERROR('5.0 Calc│Forecast Projects'!K19*$E19,0)</f>
        <v>0</v>
      </c>
    </row>
    <row r="20" spans="1:11">
      <c r="A20" s="8">
        <f>'5.0 Calc│Forecast Projects'!A20</f>
        <v>8</v>
      </c>
      <c r="B20" s="8" t="str">
        <f>'5.0 Calc│Forecast Projects'!B20</f>
        <v>GCS Decomm &amp; removal of turbine oil reservoir &amp; auto fill system</v>
      </c>
      <c r="C20" s="20" t="str">
        <f>'5.0 Calc│Forecast Projects'!C20</f>
        <v>207c</v>
      </c>
      <c r="D20" s="8">
        <f>VLOOKUP($A20,'5.0 Calc│Forecast Projects'!A20:O1007,4,FALSE)</f>
        <v>1</v>
      </c>
      <c r="E20" s="8">
        <f t="shared" si="0"/>
        <v>9.9999999999999995E-7</v>
      </c>
      <c r="G20" s="120">
        <f>IFERROR('5.0 Calc│Forecast Projects'!G20*$E20,0)</f>
        <v>0</v>
      </c>
      <c r="H20" s="120">
        <f>IFERROR('5.0 Calc│Forecast Projects'!H20*$E20,0)</f>
        <v>8.7971739999999993E-2</v>
      </c>
      <c r="I20" s="120">
        <f>IFERROR('5.0 Calc│Forecast Projects'!I20*$E20,0)</f>
        <v>0</v>
      </c>
      <c r="J20" s="120">
        <f>IFERROR('5.0 Calc│Forecast Projects'!J20*$E20,0)</f>
        <v>0</v>
      </c>
      <c r="K20" s="120">
        <f>IFERROR('5.0 Calc│Forecast Projects'!K20*$E20,0)</f>
        <v>0</v>
      </c>
    </row>
    <row r="21" spans="1:11">
      <c r="A21" s="8">
        <f>'5.0 Calc│Forecast Projects'!A21</f>
        <v>9</v>
      </c>
      <c r="B21" s="8" t="str">
        <f>'5.0 Calc│Forecast Projects'!B21</f>
        <v>BCS Instrument Air reliability upgrade</v>
      </c>
      <c r="C21" s="20">
        <f>'5.0 Calc│Forecast Projects'!C21</f>
        <v>208</v>
      </c>
      <c r="D21" s="8">
        <f>VLOOKUP($A21,'5.0 Calc│Forecast Projects'!A21:O1008,4,FALSE)</f>
        <v>1</v>
      </c>
      <c r="E21" s="8">
        <f t="shared" si="0"/>
        <v>9.9999999999999995E-7</v>
      </c>
      <c r="G21" s="120">
        <f>IFERROR('5.0 Calc│Forecast Projects'!G21*$E21,0)</f>
        <v>9.3782899999999988E-2</v>
      </c>
      <c r="H21" s="120">
        <f>IFERROR('5.0 Calc│Forecast Projects'!H21*$E21,0)</f>
        <v>0</v>
      </c>
      <c r="I21" s="120">
        <f>IFERROR('5.0 Calc│Forecast Projects'!I21*$E21,0)</f>
        <v>0</v>
      </c>
      <c r="J21" s="120">
        <f>IFERROR('5.0 Calc│Forecast Projects'!J21*$E21,0)</f>
        <v>0</v>
      </c>
      <c r="K21" s="120">
        <f>IFERROR('5.0 Calc│Forecast Projects'!K21*$E21,0)</f>
        <v>0</v>
      </c>
    </row>
    <row r="22" spans="1:11">
      <c r="A22" s="8">
        <f>'5.0 Calc│Forecast Projects'!A22</f>
        <v>10</v>
      </c>
      <c r="B22" s="8" t="str">
        <f>'5.0 Calc│Forecast Projects'!B22</f>
        <v>Compressor lagging and pipe coating replacement (expand to GCS, Springhurst/BCS12/WCS A/WCS B, Euroa)</v>
      </c>
      <c r="C22" s="20">
        <f>'5.0 Calc│Forecast Projects'!C22</f>
        <v>209</v>
      </c>
      <c r="D22" s="8">
        <f>VLOOKUP($A22,'5.0 Calc│Forecast Projects'!A22:O1009,4,FALSE)</f>
        <v>1</v>
      </c>
      <c r="E22" s="8">
        <f t="shared" si="0"/>
        <v>9.9999999999999995E-7</v>
      </c>
      <c r="G22" s="120">
        <f>IFERROR('5.0 Calc│Forecast Projects'!G22*$E22,0)</f>
        <v>0.14491874999999999</v>
      </c>
      <c r="H22" s="120">
        <f>IFERROR('5.0 Calc│Forecast Projects'!H22*$E22,0)</f>
        <v>0.14491874999999999</v>
      </c>
      <c r="I22" s="120">
        <f>IFERROR('5.0 Calc│Forecast Projects'!I22*$E22,0)</f>
        <v>0.14491874999999999</v>
      </c>
      <c r="J22" s="120">
        <f>IFERROR('5.0 Calc│Forecast Projects'!J22*$E22,0)</f>
        <v>0.14491874999999999</v>
      </c>
      <c r="K22" s="120">
        <f>IFERROR('5.0 Calc│Forecast Projects'!K22*$E22,0)</f>
        <v>0.14491874999999999</v>
      </c>
    </row>
    <row r="23" spans="1:11">
      <c r="A23" s="8">
        <f>'5.0 Calc│Forecast Projects'!A23</f>
        <v>11</v>
      </c>
      <c r="B23" s="8" t="str">
        <f>'5.0 Calc│Forecast Projects'!B23</f>
        <v>Storage shed-Dandenong, Wollert &amp; Springhurst</v>
      </c>
      <c r="C23" s="20">
        <f>'5.0 Calc│Forecast Projects'!C23</f>
        <v>210</v>
      </c>
      <c r="D23" s="8">
        <f>VLOOKUP($A23,'5.0 Calc│Forecast Projects'!A23:O1010,4,FALSE)</f>
        <v>1</v>
      </c>
      <c r="E23" s="8">
        <f t="shared" si="0"/>
        <v>9.9999999999999995E-7</v>
      </c>
      <c r="G23" s="120">
        <f>IFERROR('5.0 Calc│Forecast Projects'!G23*$E23,0)</f>
        <v>0</v>
      </c>
      <c r="H23" s="120">
        <f>IFERROR('5.0 Calc│Forecast Projects'!H23*$E23,0)</f>
        <v>0.64876699999999998</v>
      </c>
      <c r="I23" s="120">
        <f>IFERROR('5.0 Calc│Forecast Projects'!I23*$E23,0)</f>
        <v>0.64876699999999998</v>
      </c>
      <c r="J23" s="120">
        <f>IFERROR('5.0 Calc│Forecast Projects'!J23*$E23,0)</f>
        <v>0.64876699999999998</v>
      </c>
      <c r="K23" s="120">
        <f>IFERROR('5.0 Calc│Forecast Projects'!K23*$E23,0)</f>
        <v>0</v>
      </c>
    </row>
    <row r="24" spans="1:11">
      <c r="A24" s="8">
        <f>'5.0 Calc│Forecast Projects'!A24</f>
        <v>12</v>
      </c>
      <c r="B24" s="8" t="str">
        <f>'5.0 Calc│Forecast Projects'!B24</f>
        <v>Iona CS aftercooler augmentation</v>
      </c>
      <c r="C24" s="20">
        <f>'5.0 Calc│Forecast Projects'!C24</f>
        <v>211</v>
      </c>
      <c r="D24" s="8">
        <f>VLOOKUP($A24,'5.0 Calc│Forecast Projects'!A24:O1011,4,FALSE)</f>
        <v>1</v>
      </c>
      <c r="E24" s="8">
        <f t="shared" si="0"/>
        <v>9.9999999999999995E-7</v>
      </c>
      <c r="G24" s="120">
        <f>IFERROR('5.0 Calc│Forecast Projects'!G24*$E24,0)</f>
        <v>1.6563414000000001</v>
      </c>
      <c r="H24" s="120">
        <f>IFERROR('5.0 Calc│Forecast Projects'!H24*$E24,0)</f>
        <v>0</v>
      </c>
      <c r="I24" s="120">
        <f>IFERROR('5.0 Calc│Forecast Projects'!I24*$E24,0)</f>
        <v>0</v>
      </c>
      <c r="J24" s="120">
        <f>IFERROR('5.0 Calc│Forecast Projects'!J24*$E24,0)</f>
        <v>0</v>
      </c>
      <c r="K24" s="120">
        <f>IFERROR('5.0 Calc│Forecast Projects'!K24*$E24,0)</f>
        <v>0</v>
      </c>
    </row>
    <row r="25" spans="1:11">
      <c r="A25" s="8">
        <f>'5.0 Calc│Forecast Projects'!A25</f>
        <v>13</v>
      </c>
      <c r="B25" s="8" t="str">
        <f>'5.0 Calc│Forecast Projects'!B25</f>
        <v>Battery replacement</v>
      </c>
      <c r="C25" s="20">
        <f>'5.0 Calc│Forecast Projects'!C25</f>
        <v>212</v>
      </c>
      <c r="D25" s="8">
        <f>VLOOKUP($A25,'5.0 Calc│Forecast Projects'!A25:O1012,4,FALSE)</f>
        <v>1</v>
      </c>
      <c r="E25" s="8">
        <f t="shared" si="0"/>
        <v>9.9999999999999995E-7</v>
      </c>
      <c r="G25" s="120">
        <f>IFERROR('5.0 Calc│Forecast Projects'!G25*$E25,0)</f>
        <v>7.0284199999999977E-2</v>
      </c>
      <c r="H25" s="120">
        <f>IFERROR('5.0 Calc│Forecast Projects'!H25*$E25,0)</f>
        <v>7.0284199999999977E-2</v>
      </c>
      <c r="I25" s="120">
        <f>IFERROR('5.0 Calc│Forecast Projects'!I25*$E25,0)</f>
        <v>7.0284199999999977E-2</v>
      </c>
      <c r="J25" s="120">
        <f>IFERROR('5.0 Calc│Forecast Projects'!J25*$E25,0)</f>
        <v>7.0284199999999977E-2</v>
      </c>
      <c r="K25" s="120">
        <f>IFERROR('5.0 Calc│Forecast Projects'!K25*$E25,0)</f>
        <v>7.0284199999999977E-2</v>
      </c>
    </row>
    <row r="26" spans="1:11">
      <c r="A26" s="8">
        <f>'5.0 Calc│Forecast Projects'!A26</f>
        <v>14</v>
      </c>
      <c r="B26" s="8" t="str">
        <f>'5.0 Calc│Forecast Projects'!B26</f>
        <v>Wollert CG Instrument Air Conversion</v>
      </c>
      <c r="C26" s="20">
        <f>'5.0 Calc│Forecast Projects'!C26</f>
        <v>216</v>
      </c>
      <c r="D26" s="8">
        <f>VLOOKUP($A26,'5.0 Calc│Forecast Projects'!A26:O1013,4,FALSE)</f>
        <v>1</v>
      </c>
      <c r="E26" s="8">
        <f t="shared" si="0"/>
        <v>9.9999999999999995E-7</v>
      </c>
      <c r="G26" s="120">
        <f>IFERROR('5.0 Calc│Forecast Projects'!G26*$E26,0)</f>
        <v>0</v>
      </c>
      <c r="H26" s="120">
        <f>IFERROR('5.0 Calc│Forecast Projects'!H26*$E26,0)</f>
        <v>0</v>
      </c>
      <c r="I26" s="120">
        <f>IFERROR('5.0 Calc│Forecast Projects'!I26*$E26,0)</f>
        <v>0</v>
      </c>
      <c r="J26" s="120">
        <f>IFERROR('5.0 Calc│Forecast Projects'!J26*$E26,0)</f>
        <v>0.50424650999999998</v>
      </c>
      <c r="K26" s="120">
        <f>IFERROR('5.0 Calc│Forecast Projects'!K26*$E26,0)</f>
        <v>0</v>
      </c>
    </row>
    <row r="27" spans="1:11">
      <c r="A27" s="8">
        <f>'5.0 Calc│Forecast Projects'!A27</f>
        <v>15</v>
      </c>
      <c r="B27" s="8" t="str">
        <f>'5.0 Calc│Forecast Projects'!B27</f>
        <v>Pit installation on LV03 bypass valves on T33</v>
      </c>
      <c r="C27" s="20">
        <f>'5.0 Calc│Forecast Projects'!C27</f>
        <v>220</v>
      </c>
      <c r="D27" s="8">
        <f>VLOOKUP($A27,'5.0 Calc│Forecast Projects'!A27:O1014,4,FALSE)</f>
        <v>1</v>
      </c>
      <c r="E27" s="8">
        <f t="shared" si="0"/>
        <v>9.9999999999999995E-7</v>
      </c>
      <c r="G27" s="120">
        <f>IFERROR('5.0 Calc│Forecast Projects'!G27*$E27,0)</f>
        <v>0</v>
      </c>
      <c r="H27" s="120">
        <f>IFERROR('5.0 Calc│Forecast Projects'!H27*$E27,0)</f>
        <v>0</v>
      </c>
      <c r="I27" s="120">
        <f>IFERROR('5.0 Calc│Forecast Projects'!I27*$E27,0)</f>
        <v>0.23085999999999998</v>
      </c>
      <c r="J27" s="120">
        <f>IFERROR('5.0 Calc│Forecast Projects'!J27*$E27,0)</f>
        <v>0</v>
      </c>
      <c r="K27" s="120">
        <f>IFERROR('5.0 Calc│Forecast Projects'!K27*$E27,0)</f>
        <v>0</v>
      </c>
    </row>
    <row r="28" spans="1:11">
      <c r="A28" s="8">
        <f>'5.0 Calc│Forecast Projects'!A28</f>
        <v>16</v>
      </c>
      <c r="B28" s="8" t="str">
        <f>'5.0 Calc│Forecast Projects'!B28</f>
        <v>Dandenong water supply &amp; fire main modification</v>
      </c>
      <c r="C28" s="20">
        <f>'5.0 Calc│Forecast Projects'!C28</f>
        <v>223</v>
      </c>
      <c r="D28" s="8">
        <f>VLOOKUP($A28,'5.0 Calc│Forecast Projects'!A28:O1015,4,FALSE)</f>
        <v>1</v>
      </c>
      <c r="E28" s="8">
        <f t="shared" si="0"/>
        <v>9.9999999999999995E-7</v>
      </c>
      <c r="G28" s="120">
        <f>IFERROR('5.0 Calc│Forecast Projects'!G28*$E28,0)</f>
        <v>0.32417840000000003</v>
      </c>
      <c r="H28" s="120">
        <f>IFERROR('5.0 Calc│Forecast Projects'!H28*$E28,0)</f>
        <v>0</v>
      </c>
      <c r="I28" s="120">
        <f>IFERROR('5.0 Calc│Forecast Projects'!I28*$E28,0)</f>
        <v>0</v>
      </c>
      <c r="J28" s="120">
        <f>IFERROR('5.0 Calc│Forecast Projects'!J28*$E28,0)</f>
        <v>0</v>
      </c>
      <c r="K28" s="120">
        <f>IFERROR('5.0 Calc│Forecast Projects'!K28*$E28,0)</f>
        <v>0</v>
      </c>
    </row>
    <row r="29" spans="1:11">
      <c r="A29" s="8">
        <f>'5.0 Calc│Forecast Projects'!A29</f>
        <v>17</v>
      </c>
      <c r="B29" s="8" t="str">
        <f>'5.0 Calc│Forecast Projects'!B29</f>
        <v>Culcairn Injection Gas Quality equipment</v>
      </c>
      <c r="C29" s="20">
        <f>'5.0 Calc│Forecast Projects'!C29</f>
        <v>224</v>
      </c>
      <c r="D29" s="8">
        <f>VLOOKUP($A29,'5.0 Calc│Forecast Projects'!A29:O1016,4,FALSE)</f>
        <v>1</v>
      </c>
      <c r="E29" s="8">
        <f t="shared" si="0"/>
        <v>9.9999999999999995E-7</v>
      </c>
      <c r="G29" s="120">
        <f>IFERROR('5.0 Calc│Forecast Projects'!G29*$E29,0)</f>
        <v>0.97396039999999984</v>
      </c>
      <c r="H29" s="120">
        <f>IFERROR('5.0 Calc│Forecast Projects'!H29*$E29,0)</f>
        <v>0</v>
      </c>
      <c r="I29" s="120">
        <f>IFERROR('5.0 Calc│Forecast Projects'!I29*$E29,0)</f>
        <v>0</v>
      </c>
      <c r="J29" s="120">
        <f>IFERROR('5.0 Calc│Forecast Projects'!J29*$E29,0)</f>
        <v>0</v>
      </c>
      <c r="K29" s="120">
        <f>IFERROR('5.0 Calc│Forecast Projects'!K29*$E29,0)</f>
        <v>0</v>
      </c>
    </row>
    <row r="30" spans="1:11">
      <c r="A30" s="8">
        <f>'5.0 Calc│Forecast Projects'!A30</f>
        <v>18</v>
      </c>
      <c r="B30" s="8" t="str">
        <f>'5.0 Calc│Forecast Projects'!B30</f>
        <v>Positioner Replacement</v>
      </c>
      <c r="C30" s="20">
        <f>'5.0 Calc│Forecast Projects'!C30</f>
        <v>225</v>
      </c>
      <c r="D30" s="8">
        <f>VLOOKUP($A30,'5.0 Calc│Forecast Projects'!A30:O1017,4,FALSE)</f>
        <v>1</v>
      </c>
      <c r="E30" s="8">
        <f t="shared" si="0"/>
        <v>9.9999999999999995E-7</v>
      </c>
      <c r="G30" s="120">
        <f>IFERROR('5.0 Calc│Forecast Projects'!G30*$E30,0)</f>
        <v>0.10149495999999997</v>
      </c>
      <c r="H30" s="120">
        <f>IFERROR('5.0 Calc│Forecast Projects'!H30*$E30,0)</f>
        <v>0.10149495999999997</v>
      </c>
      <c r="I30" s="120">
        <f>IFERROR('5.0 Calc│Forecast Projects'!I30*$E30,0)</f>
        <v>0.10149495999999997</v>
      </c>
      <c r="J30" s="120">
        <f>IFERROR('5.0 Calc│Forecast Projects'!J30*$E30,0)</f>
        <v>0.10149495999999997</v>
      </c>
      <c r="K30" s="120">
        <f>IFERROR('5.0 Calc│Forecast Projects'!K30*$E30,0)</f>
        <v>0.10149495999999997</v>
      </c>
    </row>
    <row r="31" spans="1:11">
      <c r="A31" s="8">
        <f>'5.0 Calc│Forecast Projects'!A31</f>
        <v>19</v>
      </c>
      <c r="B31" s="8" t="str">
        <f>'5.0 Calc│Forecast Projects'!B31</f>
        <v>VTS Safety Management Study aerial photography</v>
      </c>
      <c r="C31" s="20">
        <f>'5.0 Calc│Forecast Projects'!C31</f>
        <v>227</v>
      </c>
      <c r="D31" s="8">
        <f>VLOOKUP($A31,'5.0 Calc│Forecast Projects'!A31:O1018,4,FALSE)</f>
        <v>1</v>
      </c>
      <c r="E31" s="8">
        <f t="shared" si="0"/>
        <v>9.9999999999999995E-7</v>
      </c>
      <c r="G31" s="120">
        <f>IFERROR('5.0 Calc│Forecast Projects'!G31*$E31,0)</f>
        <v>0.1624661261538462</v>
      </c>
      <c r="H31" s="120">
        <f>IFERROR('5.0 Calc│Forecast Projects'!H31*$E31,0)</f>
        <v>2.7805938461538462E-3</v>
      </c>
      <c r="I31" s="120">
        <f>IFERROR('5.0 Calc│Forecast Projects'!I31*$E31,0)</f>
        <v>0</v>
      </c>
      <c r="J31" s="120">
        <f>IFERROR('5.0 Calc│Forecast Projects'!J31*$E31,0)</f>
        <v>0</v>
      </c>
      <c r="K31" s="120">
        <f>IFERROR('5.0 Calc│Forecast Projects'!K31*$E31,0)</f>
        <v>0</v>
      </c>
    </row>
    <row r="32" spans="1:11">
      <c r="A32" s="134">
        <f>'5.0 Calc│Forecast Projects'!A32</f>
        <v>20</v>
      </c>
      <c r="B32" s="134" t="str">
        <f>'5.0 Calc│Forecast Projects'!B32</f>
        <v>BCP Safety Measures for High Consequence areas-(urban growth, fracture control)</v>
      </c>
      <c r="C32" s="135" t="str">
        <f>'5.0 Calc│Forecast Projects'!C32</f>
        <v>230a</v>
      </c>
      <c r="D32" s="134">
        <f>VLOOKUP($A32,'5.0 Calc│Forecast Projects'!A32:O1019,4,FALSE)</f>
        <v>1</v>
      </c>
      <c r="E32" s="134">
        <f t="shared" si="0"/>
        <v>9.9999999999999995E-7</v>
      </c>
      <c r="F32" s="105"/>
      <c r="G32" s="139">
        <f>IFERROR('5.0 Calc│Forecast Projects'!G32*$E32,0)</f>
        <v>0</v>
      </c>
      <c r="H32" s="139">
        <f>IFERROR('5.0 Calc│Forecast Projects'!H32*$E32,0)</f>
        <v>0</v>
      </c>
      <c r="I32" s="139">
        <f>IFERROR('5.0 Calc│Forecast Projects'!I32*$E32,0)</f>
        <v>0</v>
      </c>
      <c r="J32" s="139">
        <f>IFERROR('5.0 Calc│Forecast Projects'!J32*$E32,0)</f>
        <v>0</v>
      </c>
      <c r="K32" s="139">
        <f>IFERROR('5.0 Calc│Forecast Projects'!K32*$E32,0)</f>
        <v>0</v>
      </c>
    </row>
    <row r="33" spans="1:11">
      <c r="A33" s="134">
        <f>'5.0 Calc│Forecast Projects'!A33</f>
        <v>21</v>
      </c>
      <c r="B33" s="134" t="str">
        <f>'5.0 Calc│Forecast Projects'!B33</f>
        <v>BLP Safety Measures for High Consequence areas-(urban growth, fracture control)</v>
      </c>
      <c r="C33" s="135" t="str">
        <f>'5.0 Calc│Forecast Projects'!C33</f>
        <v>230b</v>
      </c>
      <c r="D33" s="134">
        <f>VLOOKUP($A33,'5.0 Calc│Forecast Projects'!A33:O1020,4,FALSE)</f>
        <v>1</v>
      </c>
      <c r="E33" s="134">
        <f t="shared" si="0"/>
        <v>9.9999999999999995E-7</v>
      </c>
      <c r="F33" s="105"/>
      <c r="G33" s="139">
        <f>IFERROR('5.0 Calc│Forecast Projects'!G33*$E33,0)</f>
        <v>0</v>
      </c>
      <c r="H33" s="139">
        <f>IFERROR('5.0 Calc│Forecast Projects'!H33*$E33,0)</f>
        <v>0</v>
      </c>
      <c r="I33" s="139">
        <f>IFERROR('5.0 Calc│Forecast Projects'!I33*$E33,0)</f>
        <v>0</v>
      </c>
      <c r="J33" s="139">
        <f>IFERROR('5.0 Calc│Forecast Projects'!J33*$E33,0)</f>
        <v>0</v>
      </c>
      <c r="K33" s="139">
        <f>IFERROR('5.0 Calc│Forecast Projects'!K33*$E33,0)</f>
        <v>0</v>
      </c>
    </row>
    <row r="34" spans="1:11">
      <c r="A34" s="134">
        <f>'5.0 Calc│Forecast Projects'!A34</f>
        <v>22</v>
      </c>
      <c r="B34" s="134" t="str">
        <f>'5.0 Calc│Forecast Projects'!B34</f>
        <v>WOP Safety Measures for High Consequence areas-(urban growth, fracture control)</v>
      </c>
      <c r="C34" s="135" t="str">
        <f>'5.0 Calc│Forecast Projects'!C34</f>
        <v>230c</v>
      </c>
      <c r="D34" s="134">
        <f>VLOOKUP($A34,'5.0 Calc│Forecast Projects'!A34:O1021,4,FALSE)</f>
        <v>1</v>
      </c>
      <c r="E34" s="134">
        <f t="shared" si="0"/>
        <v>9.9999999999999995E-7</v>
      </c>
      <c r="F34" s="105"/>
      <c r="G34" s="139">
        <f>IFERROR('5.0 Calc│Forecast Projects'!G34*$E34,0)</f>
        <v>0</v>
      </c>
      <c r="H34" s="139">
        <f>IFERROR('5.0 Calc│Forecast Projects'!H34*$E34,0)</f>
        <v>0</v>
      </c>
      <c r="I34" s="139">
        <f>IFERROR('5.0 Calc│Forecast Projects'!I34*$E34,0)</f>
        <v>0</v>
      </c>
      <c r="J34" s="139">
        <f>IFERROR('5.0 Calc│Forecast Projects'!J34*$E34,0)</f>
        <v>0</v>
      </c>
      <c r="K34" s="139">
        <f>IFERROR('5.0 Calc│Forecast Projects'!K34*$E34,0)</f>
        <v>0</v>
      </c>
    </row>
    <row r="35" spans="1:11">
      <c r="A35" s="134">
        <f>'5.0 Calc│Forecast Projects'!A35</f>
        <v>23</v>
      </c>
      <c r="B35" s="134" t="str">
        <f>'5.0 Calc│Forecast Projects'!B35</f>
        <v>ILP Safety Measures for High Consequence areas-(urban growth, fracture control)</v>
      </c>
      <c r="C35" s="135" t="str">
        <f>'5.0 Calc│Forecast Projects'!C35</f>
        <v>230e</v>
      </c>
      <c r="D35" s="134">
        <f>VLOOKUP($A35,'5.0 Calc│Forecast Projects'!A35:O1022,4,FALSE)</f>
        <v>1</v>
      </c>
      <c r="E35" s="134">
        <f t="shared" si="0"/>
        <v>9.9999999999999995E-7</v>
      </c>
      <c r="F35" s="105"/>
      <c r="G35" s="139">
        <f>IFERROR('5.0 Calc│Forecast Projects'!G35*$E35,0)</f>
        <v>0</v>
      </c>
      <c r="H35" s="139">
        <f>IFERROR('5.0 Calc│Forecast Projects'!H35*$E35,0)</f>
        <v>0</v>
      </c>
      <c r="I35" s="139">
        <f>IFERROR('5.0 Calc│Forecast Projects'!I35*$E35,0)</f>
        <v>0</v>
      </c>
      <c r="J35" s="139">
        <f>IFERROR('5.0 Calc│Forecast Projects'!J35*$E35,0)</f>
        <v>0</v>
      </c>
      <c r="K35" s="139">
        <f>IFERROR('5.0 Calc│Forecast Projects'!K35*$E35,0)</f>
        <v>0</v>
      </c>
    </row>
    <row r="36" spans="1:11">
      <c r="A36" s="134">
        <f>'5.0 Calc│Forecast Projects'!A36</f>
        <v>24</v>
      </c>
      <c r="B36" s="134" t="str">
        <f>'5.0 Calc│Forecast Projects'!B36</f>
        <v>Turbine Overhauls</v>
      </c>
      <c r="C36" s="135">
        <f>'5.0 Calc│Forecast Projects'!C36</f>
        <v>235</v>
      </c>
      <c r="D36" s="134">
        <f>VLOOKUP($A36,'5.0 Calc│Forecast Projects'!A36:O1023,4,FALSE)</f>
        <v>1</v>
      </c>
      <c r="E36" s="134">
        <f t="shared" si="0"/>
        <v>9.9999999999999995E-7</v>
      </c>
      <c r="F36" s="105"/>
      <c r="G36" s="139">
        <f>IFERROR('5.0 Calc│Forecast Projects'!G36*$E36,0)</f>
        <v>0</v>
      </c>
      <c r="H36" s="139">
        <f>IFERROR('5.0 Calc│Forecast Projects'!H36*$E36,0)</f>
        <v>0</v>
      </c>
      <c r="I36" s="139">
        <f>IFERROR('5.0 Calc│Forecast Projects'!I36*$E36,0)</f>
        <v>0</v>
      </c>
      <c r="J36" s="139">
        <f>IFERROR('5.0 Calc│Forecast Projects'!J36*$E36,0)</f>
        <v>0</v>
      </c>
      <c r="K36" s="139">
        <f>IFERROR('5.0 Calc│Forecast Projects'!K36*$E36,0)</f>
        <v>0</v>
      </c>
    </row>
    <row r="37" spans="1:11">
      <c r="A37" s="8">
        <f>'5.0 Calc│Forecast Projects'!A37</f>
        <v>25</v>
      </c>
      <c r="B37" s="8" t="str">
        <f>'5.0 Calc│Forecast Projects'!B37</f>
        <v>Iona CS Automation replacement</v>
      </c>
      <c r="C37" s="20">
        <f>'5.0 Calc│Forecast Projects'!C37</f>
        <v>236</v>
      </c>
      <c r="D37" s="8">
        <f>VLOOKUP($A37,'5.0 Calc│Forecast Projects'!A37:O1024,4,FALSE)</f>
        <v>1</v>
      </c>
      <c r="E37" s="8">
        <f t="shared" si="0"/>
        <v>9.9999999999999995E-7</v>
      </c>
      <c r="G37" s="120">
        <f>IFERROR('5.0 Calc│Forecast Projects'!G37*$E37,0)</f>
        <v>0</v>
      </c>
      <c r="H37" s="120">
        <f>IFERROR('5.0 Calc│Forecast Projects'!H37*$E37,0)</f>
        <v>0</v>
      </c>
      <c r="I37" s="120">
        <f>IFERROR('5.0 Calc│Forecast Projects'!I37*$E37,0)</f>
        <v>1.1734115400000003</v>
      </c>
      <c r="J37" s="120">
        <f>IFERROR('5.0 Calc│Forecast Projects'!J37*$E37,0)</f>
        <v>0</v>
      </c>
      <c r="K37" s="120">
        <f>IFERROR('5.0 Calc│Forecast Projects'!K37*$E37,0)</f>
        <v>0</v>
      </c>
    </row>
    <row r="38" spans="1:11">
      <c r="A38" s="8">
        <f>'5.0 Calc│Forecast Projects'!A38</f>
        <v>26</v>
      </c>
      <c r="B38" s="8" t="str">
        <f>'5.0 Calc│Forecast Projects'!B38</f>
        <v>GCS Control Room and Unit Enclosure 1,2,3&amp;4 Fire Suppression System</v>
      </c>
      <c r="C38" s="20" t="str">
        <f>'5.0 Calc│Forecast Projects'!C38</f>
        <v>237a</v>
      </c>
      <c r="D38" s="8">
        <f>VLOOKUP($A38,'5.0 Calc│Forecast Projects'!A38:O1025,4,FALSE)</f>
        <v>1</v>
      </c>
      <c r="E38" s="8">
        <f t="shared" si="0"/>
        <v>9.9999999999999995E-7</v>
      </c>
      <c r="G38" s="120">
        <f>IFERROR('5.0 Calc│Forecast Projects'!G38*$E38,0)</f>
        <v>0.26855894729999996</v>
      </c>
      <c r="H38" s="120">
        <f>IFERROR('5.0 Calc│Forecast Projects'!H38*$E38,0)</f>
        <v>0</v>
      </c>
      <c r="I38" s="120">
        <f>IFERROR('5.0 Calc│Forecast Projects'!I38*$E38,0)</f>
        <v>0</v>
      </c>
      <c r="J38" s="120">
        <f>IFERROR('5.0 Calc│Forecast Projects'!J38*$E38,0)</f>
        <v>0</v>
      </c>
      <c r="K38" s="120">
        <f>IFERROR('5.0 Calc│Forecast Projects'!K38*$E38,0)</f>
        <v>0</v>
      </c>
    </row>
    <row r="39" spans="1:11">
      <c r="A39" s="8">
        <f>'5.0 Calc│Forecast Projects'!A39</f>
        <v>27</v>
      </c>
      <c r="B39" s="8" t="str">
        <f>'5.0 Calc│Forecast Projects'!B39</f>
        <v>BCS MCC Room Fire Suppression System</v>
      </c>
      <c r="C39" s="20" t="str">
        <f>'5.0 Calc│Forecast Projects'!C39</f>
        <v>237b</v>
      </c>
      <c r="D39" s="8">
        <f>VLOOKUP($A39,'5.0 Calc│Forecast Projects'!A39:O1026,4,FALSE)</f>
        <v>1</v>
      </c>
      <c r="E39" s="8">
        <f t="shared" si="0"/>
        <v>9.9999999999999995E-7</v>
      </c>
      <c r="G39" s="120">
        <f>IFERROR('5.0 Calc│Forecast Projects'!G39*$E39,0)</f>
        <v>0</v>
      </c>
      <c r="H39" s="120">
        <f>IFERROR('5.0 Calc│Forecast Projects'!H39*$E39,0)</f>
        <v>0</v>
      </c>
      <c r="I39" s="120">
        <f>IFERROR('5.0 Calc│Forecast Projects'!I39*$E39,0)</f>
        <v>0.26855894729999996</v>
      </c>
      <c r="J39" s="120">
        <f>IFERROR('5.0 Calc│Forecast Projects'!J39*$E39,0)</f>
        <v>0</v>
      </c>
      <c r="K39" s="120">
        <f>IFERROR('5.0 Calc│Forecast Projects'!K39*$E39,0)</f>
        <v>0</v>
      </c>
    </row>
    <row r="40" spans="1:11">
      <c r="A40" s="8">
        <f>'5.0 Calc│Forecast Projects'!A40</f>
        <v>28</v>
      </c>
      <c r="B40" s="8" t="str">
        <f>'5.0 Calc│Forecast Projects'!B40</f>
        <v>Iona CS Control Room and Unit Enclosure Fire Suppression System</v>
      </c>
      <c r="C40" s="20" t="str">
        <f>'5.0 Calc│Forecast Projects'!C40</f>
        <v>237d</v>
      </c>
      <c r="D40" s="8">
        <f>VLOOKUP($A40,'5.0 Calc│Forecast Projects'!A40:O1027,4,FALSE)</f>
        <v>1</v>
      </c>
      <c r="E40" s="8">
        <f t="shared" si="0"/>
        <v>9.9999999999999995E-7</v>
      </c>
      <c r="G40" s="120">
        <f>IFERROR('5.0 Calc│Forecast Projects'!G40*$E40,0)</f>
        <v>0</v>
      </c>
      <c r="H40" s="120">
        <f>IFERROR('5.0 Calc│Forecast Projects'!H40*$E40,0)</f>
        <v>0</v>
      </c>
      <c r="I40" s="120">
        <f>IFERROR('5.0 Calc│Forecast Projects'!I40*$E40,0)</f>
        <v>0</v>
      </c>
      <c r="J40" s="120">
        <f>IFERROR('5.0 Calc│Forecast Projects'!J40*$E40,0)</f>
        <v>0.26855894729999996</v>
      </c>
      <c r="K40" s="120">
        <f>IFERROR('5.0 Calc│Forecast Projects'!K40*$E40,0)</f>
        <v>0</v>
      </c>
    </row>
    <row r="41" spans="1:11">
      <c r="A41" s="8">
        <f>'5.0 Calc│Forecast Projects'!A41</f>
        <v>29</v>
      </c>
      <c r="B41" s="8" t="str">
        <f>'5.0 Calc│Forecast Projects'!B41</f>
        <v>Lara City Gate Control Hut Fire Suppression System</v>
      </c>
      <c r="C41" s="20" t="str">
        <f>'5.0 Calc│Forecast Projects'!C41</f>
        <v>237e</v>
      </c>
      <c r="D41" s="8">
        <f>VLOOKUP($A41,'5.0 Calc│Forecast Projects'!A41:O1028,4,FALSE)</f>
        <v>1</v>
      </c>
      <c r="E41" s="8">
        <f t="shared" si="0"/>
        <v>9.9999999999999995E-7</v>
      </c>
      <c r="G41" s="120">
        <f>IFERROR('5.0 Calc│Forecast Projects'!G41*$E41,0)</f>
        <v>0</v>
      </c>
      <c r="H41" s="120">
        <f>IFERROR('5.0 Calc│Forecast Projects'!H41*$E41,0)</f>
        <v>0</v>
      </c>
      <c r="I41" s="120">
        <f>IFERROR('5.0 Calc│Forecast Projects'!I41*$E41,0)</f>
        <v>0</v>
      </c>
      <c r="J41" s="120">
        <f>IFERROR('5.0 Calc│Forecast Projects'!J41*$E41,0)</f>
        <v>0</v>
      </c>
      <c r="K41" s="120">
        <f>IFERROR('5.0 Calc│Forecast Projects'!K41*$E41,0)</f>
        <v>8.2002731999999981E-2</v>
      </c>
    </row>
    <row r="42" spans="1:11">
      <c r="A42" s="8">
        <f>'5.0 Calc│Forecast Projects'!A42</f>
        <v>30</v>
      </c>
      <c r="B42" s="8" t="str">
        <f>'5.0 Calc│Forecast Projects'!B42</f>
        <v>BCS Control Room Fire Suppression System</v>
      </c>
      <c r="C42" s="20" t="str">
        <f>'5.0 Calc│Forecast Projects'!C42</f>
        <v>237f</v>
      </c>
      <c r="D42" s="8">
        <f>VLOOKUP($A42,'5.0 Calc│Forecast Projects'!A42:O1029,4,FALSE)</f>
        <v>1</v>
      </c>
      <c r="E42" s="8">
        <f t="shared" si="0"/>
        <v>9.9999999999999995E-7</v>
      </c>
      <c r="G42" s="120">
        <f>IFERROR('5.0 Calc│Forecast Projects'!G42*$E42,0)</f>
        <v>0</v>
      </c>
      <c r="H42" s="120">
        <f>IFERROR('5.0 Calc│Forecast Projects'!H42*$E42,0)</f>
        <v>0</v>
      </c>
      <c r="I42" s="120">
        <f>IFERROR('5.0 Calc│Forecast Projects'!I42*$E42,0)</f>
        <v>0</v>
      </c>
      <c r="J42" s="120">
        <f>IFERROR('5.0 Calc│Forecast Projects'!J42*$E42,0)</f>
        <v>0</v>
      </c>
      <c r="K42" s="120">
        <f>IFERROR('5.0 Calc│Forecast Projects'!K42*$E42,0)</f>
        <v>8.2002731999999981E-2</v>
      </c>
    </row>
    <row r="43" spans="1:11">
      <c r="A43" s="8">
        <f>'5.0 Calc│Forecast Projects'!A43</f>
        <v>31</v>
      </c>
      <c r="B43" s="8" t="str">
        <f>'5.0 Calc│Forecast Projects'!B43</f>
        <v>Emergency- BA escape sets</v>
      </c>
      <c r="C43" s="20" t="str">
        <f>'5.0 Calc│Forecast Projects'!C43</f>
        <v>239a</v>
      </c>
      <c r="D43" s="8">
        <f>VLOOKUP($A43,'5.0 Calc│Forecast Projects'!A43:O1030,4,FALSE)</f>
        <v>1</v>
      </c>
      <c r="E43" s="8">
        <f t="shared" si="0"/>
        <v>9.9999999999999995E-7</v>
      </c>
      <c r="G43" s="120">
        <f>IFERROR('5.0 Calc│Forecast Projects'!G43*$E43,0)</f>
        <v>1.908352E-2</v>
      </c>
      <c r="H43" s="120">
        <f>IFERROR('5.0 Calc│Forecast Projects'!H43*$E43,0)</f>
        <v>0</v>
      </c>
      <c r="I43" s="120">
        <f>IFERROR('5.0 Calc│Forecast Projects'!I43*$E43,0)</f>
        <v>0</v>
      </c>
      <c r="J43" s="120">
        <f>IFERROR('5.0 Calc│Forecast Projects'!J43*$E43,0)</f>
        <v>0</v>
      </c>
      <c r="K43" s="120">
        <f>IFERROR('5.0 Calc│Forecast Projects'!K43*$E43,0)</f>
        <v>0</v>
      </c>
    </row>
    <row r="44" spans="1:11">
      <c r="A44" s="8">
        <f>'5.0 Calc│Forecast Projects'!A44</f>
        <v>32</v>
      </c>
      <c r="B44" s="8" t="str">
        <f>'5.0 Calc│Forecast Projects'!B44</f>
        <v>Emergency- Response Equipment</v>
      </c>
      <c r="C44" s="20" t="str">
        <f>'5.0 Calc│Forecast Projects'!C44</f>
        <v>239b</v>
      </c>
      <c r="D44" s="8">
        <f>VLOOKUP($A44,'5.0 Calc│Forecast Projects'!A44:O1031,4,FALSE)</f>
        <v>1</v>
      </c>
      <c r="E44" s="8">
        <f t="shared" si="0"/>
        <v>9.9999999999999995E-7</v>
      </c>
      <c r="G44" s="120">
        <f>IFERROR('5.0 Calc│Forecast Projects'!G44*$E44,0)</f>
        <v>0.27830911999999997</v>
      </c>
      <c r="H44" s="120">
        <f>IFERROR('5.0 Calc│Forecast Projects'!H44*$E44,0)</f>
        <v>0.27830911999999997</v>
      </c>
      <c r="I44" s="120">
        <f>IFERROR('5.0 Calc│Forecast Projects'!I44*$E44,0)</f>
        <v>0.27830911999999997</v>
      </c>
      <c r="J44" s="120">
        <f>IFERROR('5.0 Calc│Forecast Projects'!J44*$E44,0)</f>
        <v>0.27830911999999997</v>
      </c>
      <c r="K44" s="120">
        <f>IFERROR('5.0 Calc│Forecast Projects'!K44*$E44,0)</f>
        <v>0.27830911999999997</v>
      </c>
    </row>
    <row r="45" spans="1:11">
      <c r="A45" s="8">
        <f>'5.0 Calc│Forecast Projects'!A45</f>
        <v>33</v>
      </c>
      <c r="B45" s="8" t="str">
        <f>'5.0 Calc│Forecast Projects'!B45</f>
        <v>Emergency- Spark Proof tools</v>
      </c>
      <c r="C45" s="20" t="str">
        <f>'5.0 Calc│Forecast Projects'!C45</f>
        <v>239c</v>
      </c>
      <c r="D45" s="8">
        <f>VLOOKUP($A45,'5.0 Calc│Forecast Projects'!A45:O1032,4,FALSE)</f>
        <v>1</v>
      </c>
      <c r="E45" s="8">
        <f t="shared" si="0"/>
        <v>9.9999999999999995E-7</v>
      </c>
      <c r="G45" s="120">
        <f>IFERROR('5.0 Calc│Forecast Projects'!G45*$E45,0)</f>
        <v>1.9455999999999994E-3</v>
      </c>
      <c r="H45" s="120">
        <f>IFERROR('5.0 Calc│Forecast Projects'!H45*$E45,0)</f>
        <v>1.9455999999999994E-3</v>
      </c>
      <c r="I45" s="120">
        <f>IFERROR('5.0 Calc│Forecast Projects'!I45*$E45,0)</f>
        <v>1.9455999999999994E-3</v>
      </c>
      <c r="J45" s="120">
        <f>IFERROR('5.0 Calc│Forecast Projects'!J45*$E45,0)</f>
        <v>1.9455999999999994E-3</v>
      </c>
      <c r="K45" s="120">
        <f>IFERROR('5.0 Calc│Forecast Projects'!K45*$E45,0)</f>
        <v>1.9455999999999994E-3</v>
      </c>
    </row>
    <row r="46" spans="1:11">
      <c r="A46" s="8">
        <f>'5.0 Calc│Forecast Projects'!A46</f>
        <v>34</v>
      </c>
      <c r="B46" s="8" t="str">
        <f>'5.0 Calc│Forecast Projects'!B46</f>
        <v>Emergency - fully equipped caravan</v>
      </c>
      <c r="C46" s="20" t="str">
        <f>'5.0 Calc│Forecast Projects'!C46</f>
        <v>239d</v>
      </c>
      <c r="D46" s="8">
        <f>VLOOKUP($A46,'5.0 Calc│Forecast Projects'!A46:O1033,4,FALSE)</f>
        <v>1</v>
      </c>
      <c r="E46" s="8">
        <f t="shared" si="0"/>
        <v>9.9999999999999995E-7</v>
      </c>
      <c r="G46" s="120">
        <f>IFERROR('5.0 Calc│Forecast Projects'!G46*$E46,0)</f>
        <v>0</v>
      </c>
      <c r="H46" s="120">
        <f>IFERROR('5.0 Calc│Forecast Projects'!H46*$E46,0)</f>
        <v>0</v>
      </c>
      <c r="I46" s="120">
        <f>IFERROR('5.0 Calc│Forecast Projects'!I46*$E46,0)</f>
        <v>0.10787839999999999</v>
      </c>
      <c r="J46" s="120">
        <f>IFERROR('5.0 Calc│Forecast Projects'!J46*$E46,0)</f>
        <v>0</v>
      </c>
      <c r="K46" s="120">
        <f>IFERROR('5.0 Calc│Forecast Projects'!K46*$E46,0)</f>
        <v>0</v>
      </c>
    </row>
    <row r="47" spans="1:11">
      <c r="A47" s="8">
        <f>'5.0 Calc│Forecast Projects'!A47</f>
        <v>35</v>
      </c>
      <c r="B47" s="8" t="str">
        <f>'5.0 Calc│Forecast Projects'!B47</f>
        <v>Emergency diesel fuel storage</v>
      </c>
      <c r="C47" s="20" t="str">
        <f>'5.0 Calc│Forecast Projects'!C47</f>
        <v>239e</v>
      </c>
      <c r="D47" s="8">
        <f>VLOOKUP($A47,'5.0 Calc│Forecast Projects'!A47:O1034,4,FALSE)</f>
        <v>1</v>
      </c>
      <c r="E47" s="8">
        <f t="shared" si="0"/>
        <v>9.9999999999999995E-7</v>
      </c>
      <c r="G47" s="120">
        <f>IFERROR('5.0 Calc│Forecast Projects'!G47*$E47,0)</f>
        <v>0</v>
      </c>
      <c r="H47" s="120">
        <f>IFERROR('5.0 Calc│Forecast Projects'!H47*$E47,0)</f>
        <v>0</v>
      </c>
      <c r="I47" s="120">
        <f>IFERROR('5.0 Calc│Forecast Projects'!I47*$E47,0)</f>
        <v>0</v>
      </c>
      <c r="J47" s="120">
        <f>IFERROR('5.0 Calc│Forecast Projects'!J47*$E47,0)</f>
        <v>0.12310784</v>
      </c>
      <c r="K47" s="120">
        <f>IFERROR('5.0 Calc│Forecast Projects'!K47*$E47,0)</f>
        <v>0</v>
      </c>
    </row>
    <row r="48" spans="1:11">
      <c r="A48" s="8">
        <f>'5.0 Calc│Forecast Projects'!A48</f>
        <v>36</v>
      </c>
      <c r="B48" s="8" t="str">
        <f>'5.0 Calc│Forecast Projects'!B48</f>
        <v>Vent stack for CL600 &amp; 900 pipeline</v>
      </c>
      <c r="C48" s="20">
        <f>'5.0 Calc│Forecast Projects'!C48</f>
        <v>240</v>
      </c>
      <c r="D48" s="8">
        <f>VLOOKUP($A48,'5.0 Calc│Forecast Projects'!A48:O1035,4,FALSE)</f>
        <v>1</v>
      </c>
      <c r="E48" s="8">
        <f t="shared" si="0"/>
        <v>9.9999999999999995E-7</v>
      </c>
      <c r="G48" s="120">
        <f>IFERROR('5.0 Calc│Forecast Projects'!G48*$E48,0)</f>
        <v>0.21033983999999994</v>
      </c>
      <c r="H48" s="120">
        <f>IFERROR('5.0 Calc│Forecast Projects'!H48*$E48,0)</f>
        <v>0</v>
      </c>
      <c r="I48" s="120">
        <f>IFERROR('5.0 Calc│Forecast Projects'!I48*$E48,0)</f>
        <v>0</v>
      </c>
      <c r="J48" s="120">
        <f>IFERROR('5.0 Calc│Forecast Projects'!J48*$E48,0)</f>
        <v>0</v>
      </c>
      <c r="K48" s="120">
        <f>IFERROR('5.0 Calc│Forecast Projects'!K48*$E48,0)</f>
        <v>0</v>
      </c>
    </row>
    <row r="49" spans="1:11">
      <c r="A49" s="8">
        <f>'5.0 Calc│Forecast Projects'!A49</f>
        <v>37</v>
      </c>
      <c r="B49" s="8" t="str">
        <f>'5.0 Calc│Forecast Projects'!B49</f>
        <v>Remote CP/critical drainage bond monitoring</v>
      </c>
      <c r="C49" s="20">
        <f>'5.0 Calc│Forecast Projects'!C49</f>
        <v>241</v>
      </c>
      <c r="D49" s="8">
        <f>VLOOKUP($A49,'5.0 Calc│Forecast Projects'!A49:O1036,4,FALSE)</f>
        <v>1</v>
      </c>
      <c r="E49" s="8">
        <f t="shared" si="0"/>
        <v>9.9999999999999995E-7</v>
      </c>
      <c r="G49" s="120">
        <f>IFERROR('5.0 Calc│Forecast Projects'!G49*$E49,0)</f>
        <v>0.57305377777777777</v>
      </c>
      <c r="H49" s="120">
        <f>IFERROR('5.0 Calc│Forecast Projects'!H49*$E49,0)</f>
        <v>6.0456555555555569E-2</v>
      </c>
      <c r="I49" s="120">
        <f>IFERROR('5.0 Calc│Forecast Projects'!I49*$E49,0)</f>
        <v>6.0456555555555569E-2</v>
      </c>
      <c r="J49" s="120">
        <f>IFERROR('5.0 Calc│Forecast Projects'!J49*$E49,0)</f>
        <v>6.0456555555555569E-2</v>
      </c>
      <c r="K49" s="120">
        <f>IFERROR('5.0 Calc│Forecast Projects'!K49*$E49,0)</f>
        <v>6.0456555555555569E-2</v>
      </c>
    </row>
    <row r="50" spans="1:11">
      <c r="A50" s="8">
        <f>'5.0 Calc│Forecast Projects'!A50</f>
        <v>38</v>
      </c>
      <c r="B50" s="8" t="str">
        <f>'5.0 Calc│Forecast Projects'!B50</f>
        <v>BCG Un-regulated Bypass Upgrade</v>
      </c>
      <c r="C50" s="20">
        <f>'5.0 Calc│Forecast Projects'!C50</f>
        <v>242</v>
      </c>
      <c r="D50" s="8">
        <f>VLOOKUP($A50,'5.0 Calc│Forecast Projects'!A50:O1037,4,FALSE)</f>
        <v>1</v>
      </c>
      <c r="E50" s="8">
        <f t="shared" si="0"/>
        <v>9.9999999999999995E-7</v>
      </c>
      <c r="G50" s="120">
        <f>IFERROR('5.0 Calc│Forecast Projects'!G50*$E50,0)</f>
        <v>0</v>
      </c>
      <c r="H50" s="120">
        <f>IFERROR('5.0 Calc│Forecast Projects'!H50*$E50,0)</f>
        <v>0</v>
      </c>
      <c r="I50" s="120">
        <f>IFERROR('5.0 Calc│Forecast Projects'!I50*$E50,0)</f>
        <v>0.34234623999999997</v>
      </c>
      <c r="J50" s="120">
        <f>IFERROR('5.0 Calc│Forecast Projects'!J50*$E50,0)</f>
        <v>0</v>
      </c>
      <c r="K50" s="120">
        <f>IFERROR('5.0 Calc│Forecast Projects'!K50*$E50,0)</f>
        <v>0</v>
      </c>
    </row>
    <row r="51" spans="1:11">
      <c r="A51" s="8">
        <f>'5.0 Calc│Forecast Projects'!A51</f>
        <v>39</v>
      </c>
      <c r="B51" s="8" t="str">
        <f>'5.0 Calc│Forecast Projects'!B51</f>
        <v>Security - Physical</v>
      </c>
      <c r="C51" s="20">
        <f>'5.0 Calc│Forecast Projects'!C51</f>
        <v>243</v>
      </c>
      <c r="D51" s="8">
        <f>VLOOKUP($A51,'5.0 Calc│Forecast Projects'!A51:O1038,4,FALSE)</f>
        <v>1</v>
      </c>
      <c r="E51" s="8">
        <f t="shared" si="0"/>
        <v>9.9999999999999995E-7</v>
      </c>
      <c r="G51" s="120">
        <f>IFERROR('5.0 Calc│Forecast Projects'!G51*$E51,0)</f>
        <v>0.36523638399999991</v>
      </c>
      <c r="H51" s="120">
        <f>IFERROR('5.0 Calc│Forecast Projects'!H51*$E51,0)</f>
        <v>0.36523638399999991</v>
      </c>
      <c r="I51" s="120">
        <f>IFERROR('5.0 Calc│Forecast Projects'!I51*$E51,0)</f>
        <v>0.36523638399999991</v>
      </c>
      <c r="J51" s="120">
        <f>IFERROR('5.0 Calc│Forecast Projects'!J51*$E51,0)</f>
        <v>0.36523638399999991</v>
      </c>
      <c r="K51" s="120">
        <f>IFERROR('5.0 Calc│Forecast Projects'!K51*$E51,0)</f>
        <v>0.36523638399999991</v>
      </c>
    </row>
    <row r="52" spans="1:11">
      <c r="A52" s="8">
        <f>'5.0 Calc│Forecast Projects'!A52</f>
        <v>40</v>
      </c>
      <c r="B52" s="8" t="str">
        <f>'5.0 Calc│Forecast Projects'!B52</f>
        <v>CP - Cathodic Protection Replacement</v>
      </c>
      <c r="C52" s="20">
        <f>'5.0 Calc│Forecast Projects'!C52</f>
        <v>244</v>
      </c>
      <c r="D52" s="8">
        <f>VLOOKUP($A52,'5.0 Calc│Forecast Projects'!A52:O1039,4,FALSE)</f>
        <v>1</v>
      </c>
      <c r="E52" s="8">
        <f t="shared" si="0"/>
        <v>9.9999999999999995E-7</v>
      </c>
      <c r="G52" s="120">
        <f>IFERROR('5.0 Calc│Forecast Projects'!G52*$E52,0)</f>
        <v>0.23246438400000005</v>
      </c>
      <c r="H52" s="120">
        <f>IFERROR('5.0 Calc│Forecast Projects'!H52*$E52,0)</f>
        <v>0.23246438400000005</v>
      </c>
      <c r="I52" s="120">
        <f>IFERROR('5.0 Calc│Forecast Projects'!I52*$E52,0)</f>
        <v>0.23246438400000005</v>
      </c>
      <c r="J52" s="120">
        <f>IFERROR('5.0 Calc│Forecast Projects'!J52*$E52,0)</f>
        <v>0.23246438400000005</v>
      </c>
      <c r="K52" s="120">
        <f>IFERROR('5.0 Calc│Forecast Projects'!K52*$E52,0)</f>
        <v>0.23246438400000005</v>
      </c>
    </row>
    <row r="53" spans="1:11">
      <c r="A53" s="8">
        <f>'5.0 Calc│Forecast Projects'!A53</f>
        <v>41</v>
      </c>
      <c r="B53" s="8" t="str">
        <f>'5.0 Calc│Forecast Projects'!B53</f>
        <v>Equipment - Gas Detectors</v>
      </c>
      <c r="C53" s="20">
        <f>'5.0 Calc│Forecast Projects'!C53</f>
        <v>245</v>
      </c>
      <c r="D53" s="8">
        <f>VLOOKUP($A53,'5.0 Calc│Forecast Projects'!A53:O1040,4,FALSE)</f>
        <v>1</v>
      </c>
      <c r="E53" s="8">
        <f t="shared" si="0"/>
        <v>9.9999999999999995E-7</v>
      </c>
      <c r="G53" s="120">
        <f>IFERROR('5.0 Calc│Forecast Projects'!G53*$E53,0)</f>
        <v>0</v>
      </c>
      <c r="H53" s="120">
        <f>IFERROR('5.0 Calc│Forecast Projects'!H53*$E53,0)</f>
        <v>0</v>
      </c>
      <c r="I53" s="120">
        <f>IFERROR('5.0 Calc│Forecast Projects'!I53*$E53,0)</f>
        <v>2.4999999999999998E-2</v>
      </c>
      <c r="J53" s="120">
        <f>IFERROR('5.0 Calc│Forecast Projects'!J53*$E53,0)</f>
        <v>2.4999999999999998E-2</v>
      </c>
      <c r="K53" s="120">
        <f>IFERROR('5.0 Calc│Forecast Projects'!K53*$E53,0)</f>
        <v>0</v>
      </c>
    </row>
    <row r="54" spans="1:11">
      <c r="A54" s="8">
        <f>'5.0 Calc│Forecast Projects'!A54</f>
        <v>42</v>
      </c>
      <c r="B54" s="8" t="str">
        <f>'5.0 Calc│Forecast Projects'!B54</f>
        <v>Regulator Upgrade - Lara pneumatic control system upgrade</v>
      </c>
      <c r="C54" s="20">
        <f>'5.0 Calc│Forecast Projects'!C54</f>
        <v>247</v>
      </c>
      <c r="D54" s="8">
        <f>VLOOKUP($A54,'5.0 Calc│Forecast Projects'!A54:O1041,4,FALSE)</f>
        <v>1</v>
      </c>
      <c r="E54" s="8">
        <f t="shared" si="0"/>
        <v>9.9999999999999995E-7</v>
      </c>
      <c r="G54" s="120">
        <f>IFERROR('5.0 Calc│Forecast Projects'!G54*$E54,0)</f>
        <v>0</v>
      </c>
      <c r="H54" s="120">
        <f>IFERROR('5.0 Calc│Forecast Projects'!H54*$E54,0)</f>
        <v>0.61925779999999997</v>
      </c>
      <c r="I54" s="120">
        <f>IFERROR('5.0 Calc│Forecast Projects'!I54*$E54,0)</f>
        <v>0</v>
      </c>
      <c r="J54" s="120">
        <f>IFERROR('5.0 Calc│Forecast Projects'!J54*$E54,0)</f>
        <v>0</v>
      </c>
      <c r="K54" s="120">
        <f>IFERROR('5.0 Calc│Forecast Projects'!K54*$E54,0)</f>
        <v>0</v>
      </c>
    </row>
    <row r="55" spans="1:11">
      <c r="A55" s="8">
        <f>'5.0 Calc│Forecast Projects'!A55</f>
        <v>43</v>
      </c>
      <c r="B55" s="8" t="str">
        <f>'5.0 Calc│Forecast Projects'!B55</f>
        <v xml:space="preserve">Hazardous Area Rectification </v>
      </c>
      <c r="C55" s="20">
        <f>'5.0 Calc│Forecast Projects'!C55</f>
        <v>249</v>
      </c>
      <c r="D55" s="8">
        <f>VLOOKUP($A55,'5.0 Calc│Forecast Projects'!A55:O1042,4,FALSE)</f>
        <v>1</v>
      </c>
      <c r="E55" s="8">
        <f t="shared" si="0"/>
        <v>9.9999999999999995E-7</v>
      </c>
      <c r="G55" s="120">
        <f>IFERROR('5.0 Calc│Forecast Projects'!G55*$E55,0)</f>
        <v>0.17800000000000002</v>
      </c>
      <c r="H55" s="120">
        <f>IFERROR('5.0 Calc│Forecast Projects'!H55*$E55,0)</f>
        <v>0.17800000000000002</v>
      </c>
      <c r="I55" s="120">
        <f>IFERROR('5.0 Calc│Forecast Projects'!I55*$E55,0)</f>
        <v>0.17800000000000002</v>
      </c>
      <c r="J55" s="120">
        <f>IFERROR('5.0 Calc│Forecast Projects'!J55*$E55,0)</f>
        <v>0.17800000000000002</v>
      </c>
      <c r="K55" s="120">
        <f>IFERROR('5.0 Calc│Forecast Projects'!K55*$E55,0)</f>
        <v>0.17800000000000002</v>
      </c>
    </row>
    <row r="56" spans="1:11">
      <c r="A56" s="8">
        <f>'5.0 Calc│Forecast Projects'!A56</f>
        <v>44</v>
      </c>
      <c r="B56" s="8" t="str">
        <f>'5.0 Calc│Forecast Projects'!B56</f>
        <v>Actuate MLV's in T1 areas</v>
      </c>
      <c r="C56" s="20">
        <f>'5.0 Calc│Forecast Projects'!C56</f>
        <v>250</v>
      </c>
      <c r="D56" s="8">
        <f>VLOOKUP($A56,'5.0 Calc│Forecast Projects'!A56:O1043,4,FALSE)</f>
        <v>1</v>
      </c>
      <c r="E56" s="8">
        <f t="shared" si="0"/>
        <v>9.9999999999999995E-7</v>
      </c>
      <c r="G56" s="120">
        <f>IFERROR('5.0 Calc│Forecast Projects'!G56*$E56,0)</f>
        <v>0.95671040000000018</v>
      </c>
      <c r="H56" s="120">
        <f>IFERROR('5.0 Calc│Forecast Projects'!H56*$E56,0)</f>
        <v>0.95671040000000018</v>
      </c>
      <c r="I56" s="120">
        <f>IFERROR('5.0 Calc│Forecast Projects'!I56*$E56,0)</f>
        <v>0</v>
      </c>
      <c r="J56" s="120">
        <f>IFERROR('5.0 Calc│Forecast Projects'!J56*$E56,0)</f>
        <v>0</v>
      </c>
      <c r="K56" s="120">
        <f>IFERROR('5.0 Calc│Forecast Projects'!K56*$E56,0)</f>
        <v>0</v>
      </c>
    </row>
    <row r="57" spans="1:11">
      <c r="A57" s="8">
        <f>'5.0 Calc│Forecast Projects'!A57</f>
        <v>45</v>
      </c>
      <c r="B57" s="8" t="str">
        <f>'5.0 Calc│Forecast Projects'!B57</f>
        <v>Asbestos removal and replacement</v>
      </c>
      <c r="C57" s="20">
        <f>'5.0 Calc│Forecast Projects'!C57</f>
        <v>251</v>
      </c>
      <c r="D57" s="8">
        <f>VLOOKUP($A57,'5.0 Calc│Forecast Projects'!A57:O1044,4,FALSE)</f>
        <v>1</v>
      </c>
      <c r="E57" s="8">
        <f t="shared" si="0"/>
        <v>9.9999999999999995E-7</v>
      </c>
      <c r="G57" s="120">
        <f>IFERROR('5.0 Calc│Forecast Projects'!G57*$E57,0)</f>
        <v>7.0000000000000007E-2</v>
      </c>
      <c r="H57" s="120">
        <f>IFERROR('5.0 Calc│Forecast Projects'!H57*$E57,0)</f>
        <v>7.0000000000000007E-2</v>
      </c>
      <c r="I57" s="120">
        <f>IFERROR('5.0 Calc│Forecast Projects'!I57*$E57,0)</f>
        <v>7.0000000000000007E-2</v>
      </c>
      <c r="J57" s="120">
        <f>IFERROR('5.0 Calc│Forecast Projects'!J57*$E57,0)</f>
        <v>7.0000000000000007E-2</v>
      </c>
      <c r="K57" s="120">
        <f>IFERROR('5.0 Calc│Forecast Projects'!K57*$E57,0)</f>
        <v>7.0000000000000007E-2</v>
      </c>
    </row>
    <row r="58" spans="1:11">
      <c r="A58" s="8">
        <f>'5.0 Calc│Forecast Projects'!A58</f>
        <v>46</v>
      </c>
      <c r="B58" s="8" t="str">
        <f>'5.0 Calc│Forecast Projects'!B58</f>
        <v>T33 non-piggable and encased sections (unknown technical solution)</v>
      </c>
      <c r="C58" s="20">
        <f>'5.0 Calc│Forecast Projects'!C58</f>
        <v>257</v>
      </c>
      <c r="D58" s="8">
        <f>VLOOKUP($A58,'5.0 Calc│Forecast Projects'!A58:O1045,4,FALSE)</f>
        <v>1</v>
      </c>
      <c r="E58" s="8">
        <f t="shared" si="0"/>
        <v>9.9999999999999995E-7</v>
      </c>
      <c r="G58" s="120">
        <f>IFERROR('5.0 Calc│Forecast Projects'!G58*$E58,0)</f>
        <v>0.15175904000000001</v>
      </c>
      <c r="H58" s="120">
        <f>IFERROR('5.0 Calc│Forecast Projects'!H58*$E58,0)</f>
        <v>0.15175904000000001</v>
      </c>
      <c r="I58" s="120">
        <f>IFERROR('5.0 Calc│Forecast Projects'!I58*$E58,0)</f>
        <v>0.15175904000000001</v>
      </c>
      <c r="J58" s="120">
        <f>IFERROR('5.0 Calc│Forecast Projects'!J58*$E58,0)</f>
        <v>0.15175904000000001</v>
      </c>
      <c r="K58" s="120">
        <f>IFERROR('5.0 Calc│Forecast Projects'!K58*$E58,0)</f>
        <v>0</v>
      </c>
    </row>
    <row r="59" spans="1:11">
      <c r="A59" s="8">
        <f>'5.0 Calc│Forecast Projects'!A59</f>
        <v>47</v>
      </c>
      <c r="B59" s="8" t="str">
        <f>'5.0 Calc│Forecast Projects'!B59</f>
        <v>Pigging Program T57 Ballan - Ballarat</v>
      </c>
      <c r="C59" s="20" t="str">
        <f>'5.0 Calc│Forecast Projects'!C59</f>
        <v>258a</v>
      </c>
      <c r="D59" s="8">
        <f>VLOOKUP($A59,'5.0 Calc│Forecast Projects'!A59:O1046,4,FALSE)</f>
        <v>1</v>
      </c>
      <c r="E59" s="8">
        <f t="shared" si="0"/>
        <v>9.9999999999999995E-7</v>
      </c>
      <c r="G59" s="120">
        <f>IFERROR('5.0 Calc│Forecast Projects'!G59*$E59,0)</f>
        <v>0.56476799999999994</v>
      </c>
      <c r="H59" s="120">
        <f>IFERROR('5.0 Calc│Forecast Projects'!H59*$E59,0)</f>
        <v>0</v>
      </c>
      <c r="I59" s="120">
        <f>IFERROR('5.0 Calc│Forecast Projects'!I59*$E59,0)</f>
        <v>0</v>
      </c>
      <c r="J59" s="120">
        <f>IFERROR('5.0 Calc│Forecast Projects'!J59*$E59,0)</f>
        <v>0</v>
      </c>
      <c r="K59" s="120">
        <f>IFERROR('5.0 Calc│Forecast Projects'!K59*$E59,0)</f>
        <v>0</v>
      </c>
    </row>
    <row r="60" spans="1:11">
      <c r="A60" s="8">
        <f>'5.0 Calc│Forecast Projects'!A60</f>
        <v>48</v>
      </c>
      <c r="B60" s="8" t="str">
        <f>'5.0 Calc│Forecast Projects'!B60</f>
        <v>Pigging Program T62 Derrimut - Sunbury</v>
      </c>
      <c r="C60" s="20" t="str">
        <f>'5.0 Calc│Forecast Projects'!C60</f>
        <v>258b</v>
      </c>
      <c r="D60" s="8">
        <f>VLOOKUP($A60,'5.0 Calc│Forecast Projects'!A60:O1047,4,FALSE)</f>
        <v>1</v>
      </c>
      <c r="E60" s="8">
        <f t="shared" si="0"/>
        <v>9.9999999999999995E-7</v>
      </c>
      <c r="G60" s="120">
        <f>IFERROR('5.0 Calc│Forecast Projects'!G60*$E60,0)</f>
        <v>0.42579968000000001</v>
      </c>
      <c r="H60" s="120">
        <f>IFERROR('5.0 Calc│Forecast Projects'!H60*$E60,0)</f>
        <v>0</v>
      </c>
      <c r="I60" s="120">
        <f>IFERROR('5.0 Calc│Forecast Projects'!I60*$E60,0)</f>
        <v>0</v>
      </c>
      <c r="J60" s="120">
        <f>IFERROR('5.0 Calc│Forecast Projects'!J60*$E60,0)</f>
        <v>0</v>
      </c>
      <c r="K60" s="120">
        <f>IFERROR('5.0 Calc│Forecast Projects'!K60*$E60,0)</f>
        <v>0</v>
      </c>
    </row>
    <row r="61" spans="1:11">
      <c r="A61" s="8">
        <f>'5.0 Calc│Forecast Projects'!A61</f>
        <v>49</v>
      </c>
      <c r="B61" s="8" t="str">
        <f>'5.0 Calc│Forecast Projects'!B61</f>
        <v>Pigging Program T61 Packenham - Wollert</v>
      </c>
      <c r="C61" s="20" t="str">
        <f>'5.0 Calc│Forecast Projects'!C61</f>
        <v>258c</v>
      </c>
      <c r="D61" s="8">
        <f>VLOOKUP($A61,'5.0 Calc│Forecast Projects'!A61:O1048,4,FALSE)</f>
        <v>1</v>
      </c>
      <c r="E61" s="8">
        <f t="shared" si="0"/>
        <v>9.9999999999999995E-7</v>
      </c>
      <c r="G61" s="120">
        <f>IFERROR('5.0 Calc│Forecast Projects'!G61*$E61,0)</f>
        <v>0</v>
      </c>
      <c r="H61" s="120">
        <f>IFERROR('5.0 Calc│Forecast Projects'!H61*$E61,0)</f>
        <v>0.64989695999999997</v>
      </c>
      <c r="I61" s="120">
        <f>IFERROR('5.0 Calc│Forecast Projects'!I61*$E61,0)</f>
        <v>0</v>
      </c>
      <c r="J61" s="120">
        <f>IFERROR('5.0 Calc│Forecast Projects'!J61*$E61,0)</f>
        <v>0</v>
      </c>
      <c r="K61" s="120">
        <f>IFERROR('5.0 Calc│Forecast Projects'!K61*$E61,0)</f>
        <v>0</v>
      </c>
    </row>
    <row r="62" spans="1:11">
      <c r="A62" s="8">
        <f>'5.0 Calc│Forecast Projects'!A62</f>
        <v>50</v>
      </c>
      <c r="B62" s="8" t="str">
        <f>'5.0 Calc│Forecast Projects'!B62</f>
        <v>Pigging Program T16 Dandenong – West Melbourne</v>
      </c>
      <c r="C62" s="20" t="str">
        <f>'5.0 Calc│Forecast Projects'!C62</f>
        <v>258d</v>
      </c>
      <c r="D62" s="8">
        <f>VLOOKUP($A62,'5.0 Calc│Forecast Projects'!A62:O1049,4,FALSE)</f>
        <v>1</v>
      </c>
      <c r="E62" s="8">
        <f t="shared" si="0"/>
        <v>9.9999999999999995E-7</v>
      </c>
      <c r="G62" s="120">
        <f>IFERROR('5.0 Calc│Forecast Projects'!G62*$E62,0)</f>
        <v>0</v>
      </c>
      <c r="H62" s="120">
        <f>IFERROR('5.0 Calc│Forecast Projects'!H62*$E62,0)</f>
        <v>0</v>
      </c>
      <c r="I62" s="120">
        <f>IFERROR('5.0 Calc│Forecast Projects'!I62*$E62,0)</f>
        <v>0</v>
      </c>
      <c r="J62" s="120">
        <f>IFERROR('5.0 Calc│Forecast Projects'!J62*$E62,0)</f>
        <v>1.3777689599999998</v>
      </c>
      <c r="K62" s="120">
        <f>IFERROR('5.0 Calc│Forecast Projects'!K62*$E62,0)</f>
        <v>0</v>
      </c>
    </row>
    <row r="63" spans="1:11">
      <c r="A63" s="8">
        <f>'5.0 Calc│Forecast Projects'!A63</f>
        <v>51</v>
      </c>
      <c r="B63" s="8" t="str">
        <f>'5.0 Calc│Forecast Projects'!B63</f>
        <v>Pigging Program T60 Longford -Dandenong</v>
      </c>
      <c r="C63" s="20" t="str">
        <f>'5.0 Calc│Forecast Projects'!C63</f>
        <v>258e</v>
      </c>
      <c r="D63" s="8">
        <f>VLOOKUP($A63,'5.0 Calc│Forecast Projects'!A63:O1050,4,FALSE)</f>
        <v>1</v>
      </c>
      <c r="E63" s="8">
        <f t="shared" si="0"/>
        <v>9.9999999999999995E-7</v>
      </c>
      <c r="G63" s="120">
        <f>IFERROR('5.0 Calc│Forecast Projects'!G63*$E63,0)</f>
        <v>0</v>
      </c>
      <c r="H63" s="120">
        <f>IFERROR('5.0 Calc│Forecast Projects'!H63*$E63,0)</f>
        <v>0</v>
      </c>
      <c r="I63" s="120">
        <f>IFERROR('5.0 Calc│Forecast Projects'!I63*$E63,0)</f>
        <v>0</v>
      </c>
      <c r="J63" s="120">
        <f>IFERROR('5.0 Calc│Forecast Projects'!J63*$E63,0)</f>
        <v>0</v>
      </c>
      <c r="K63" s="120">
        <f>IFERROR('5.0 Calc│Forecast Projects'!K63*$E63,0)</f>
        <v>2.38092288</v>
      </c>
    </row>
    <row r="64" spans="1:11">
      <c r="A64" s="8">
        <f>'5.0 Calc│Forecast Projects'!A64</f>
        <v>52</v>
      </c>
      <c r="B64" s="8" t="str">
        <f>'5.0 Calc│Forecast Projects'!B64</f>
        <v>Pigging Program T33 South Melbourne – Brooklyn</v>
      </c>
      <c r="C64" s="20" t="str">
        <f>'5.0 Calc│Forecast Projects'!C64</f>
        <v>258f</v>
      </c>
      <c r="D64" s="8">
        <f>VLOOKUP($A64,'5.0 Calc│Forecast Projects'!A64:O1051,4,FALSE)</f>
        <v>1</v>
      </c>
      <c r="E64" s="8">
        <f t="shared" si="0"/>
        <v>9.9999999999999995E-7</v>
      </c>
      <c r="G64" s="120">
        <f>IFERROR('5.0 Calc│Forecast Projects'!G64*$E64,0)</f>
        <v>0</v>
      </c>
      <c r="H64" s="120">
        <f>IFERROR('5.0 Calc│Forecast Projects'!H64*$E64,0)</f>
        <v>0</v>
      </c>
      <c r="I64" s="120">
        <f>IFERROR('5.0 Calc│Forecast Projects'!I64*$E64,0)</f>
        <v>0</v>
      </c>
      <c r="J64" s="120">
        <f>IFERROR('5.0 Calc│Forecast Projects'!J64*$E64,0)</f>
        <v>1.0236608</v>
      </c>
      <c r="K64" s="120">
        <f>IFERROR('5.0 Calc│Forecast Projects'!K64*$E64,0)</f>
        <v>0</v>
      </c>
    </row>
    <row r="65" spans="1:11">
      <c r="A65" s="8">
        <f>'5.0 Calc│Forecast Projects'!A65</f>
        <v>53</v>
      </c>
      <c r="B65" s="8" t="str">
        <f>'5.0 Calc│Forecast Projects'!B65</f>
        <v>Pigging Program T65 Dandenong to Princes Highway Pipeline (129)</v>
      </c>
      <c r="C65" s="20" t="str">
        <f>'5.0 Calc│Forecast Projects'!C65</f>
        <v>258g</v>
      </c>
      <c r="D65" s="8">
        <f>VLOOKUP($A65,'5.0 Calc│Forecast Projects'!A65:O1052,4,FALSE)</f>
        <v>1</v>
      </c>
      <c r="E65" s="8">
        <f t="shared" si="0"/>
        <v>9.9999999999999995E-7</v>
      </c>
      <c r="G65" s="120">
        <f>IFERROR('5.0 Calc│Forecast Projects'!G65*$E65,0)</f>
        <v>0.57309568</v>
      </c>
      <c r="H65" s="120">
        <f>IFERROR('5.0 Calc│Forecast Projects'!H65*$E65,0)</f>
        <v>0</v>
      </c>
      <c r="I65" s="120">
        <f>IFERROR('5.0 Calc│Forecast Projects'!I65*$E65,0)</f>
        <v>0</v>
      </c>
      <c r="J65" s="120">
        <f>IFERROR('5.0 Calc│Forecast Projects'!J65*$E65,0)</f>
        <v>0</v>
      </c>
      <c r="K65" s="120">
        <f>IFERROR('5.0 Calc│Forecast Projects'!K65*$E65,0)</f>
        <v>0</v>
      </c>
    </row>
    <row r="66" spans="1:11">
      <c r="A66" s="8">
        <f>'5.0 Calc│Forecast Projects'!A66</f>
        <v>54</v>
      </c>
      <c r="B66" s="8" t="str">
        <f>'5.0 Calc│Forecast Projects'!B66</f>
        <v>Pigging Program T66-70 Mt Franklin -Kyneton - Bendigo</v>
      </c>
      <c r="C66" s="20" t="str">
        <f>'5.0 Calc│Forecast Projects'!C66</f>
        <v>258i</v>
      </c>
      <c r="D66" s="8">
        <f>VLOOKUP($A66,'5.0 Calc│Forecast Projects'!A66:O1053,4,FALSE)</f>
        <v>1</v>
      </c>
      <c r="E66" s="8">
        <f t="shared" si="0"/>
        <v>9.9999999999999995E-7</v>
      </c>
      <c r="G66" s="120">
        <f>IFERROR('5.0 Calc│Forecast Projects'!G66*$E66,0)</f>
        <v>0</v>
      </c>
      <c r="H66" s="120">
        <f>IFERROR('5.0 Calc│Forecast Projects'!H66*$E66,0)</f>
        <v>0.58733695999999991</v>
      </c>
      <c r="I66" s="120">
        <f>IFERROR('5.0 Calc│Forecast Projects'!I66*$E66,0)</f>
        <v>0</v>
      </c>
      <c r="J66" s="120">
        <f>IFERROR('5.0 Calc│Forecast Projects'!J66*$E66,0)</f>
        <v>0</v>
      </c>
      <c r="K66" s="120">
        <f>IFERROR('5.0 Calc│Forecast Projects'!K66*$E66,0)</f>
        <v>0</v>
      </c>
    </row>
    <row r="67" spans="1:11">
      <c r="A67" s="8">
        <f>'5.0 Calc│Forecast Projects'!A67</f>
        <v>55</v>
      </c>
      <c r="B67" s="8" t="str">
        <f>'5.0 Calc│Forecast Projects'!B67</f>
        <v>Pigging Program T75  Wandong - Kyneton</v>
      </c>
      <c r="C67" s="20" t="str">
        <f>'5.0 Calc│Forecast Projects'!C67</f>
        <v>258k</v>
      </c>
      <c r="D67" s="8">
        <f>VLOOKUP($A67,'5.0 Calc│Forecast Projects'!A67:O1054,4,FALSE)</f>
        <v>1</v>
      </c>
      <c r="E67" s="8">
        <f t="shared" si="0"/>
        <v>9.9999999999999995E-7</v>
      </c>
      <c r="G67" s="120">
        <f>IFERROR('5.0 Calc│Forecast Projects'!G67*$E67,0)</f>
        <v>0</v>
      </c>
      <c r="H67" s="120">
        <f>IFERROR('5.0 Calc│Forecast Projects'!H67*$E67,0)</f>
        <v>0.52102015999999995</v>
      </c>
      <c r="I67" s="120">
        <f>IFERROR('5.0 Calc│Forecast Projects'!I67*$E67,0)</f>
        <v>0</v>
      </c>
      <c r="J67" s="120">
        <f>IFERROR('5.0 Calc│Forecast Projects'!J67*$E67,0)</f>
        <v>0</v>
      </c>
      <c r="K67" s="120">
        <f>IFERROR('5.0 Calc│Forecast Projects'!K67*$E67,0)</f>
        <v>0</v>
      </c>
    </row>
    <row r="68" spans="1:11">
      <c r="A68" s="8">
        <f>'5.0 Calc│Forecast Projects'!A68</f>
        <v>56</v>
      </c>
      <c r="B68" s="8" t="str">
        <f>'5.0 Calc│Forecast Projects'!B68</f>
        <v>Pigging Program T24 Brooklyn - Corio</v>
      </c>
      <c r="C68" s="20" t="str">
        <f>'5.0 Calc│Forecast Projects'!C68</f>
        <v>258l</v>
      </c>
      <c r="D68" s="8">
        <f>VLOOKUP($A68,'5.0 Calc│Forecast Projects'!A68:O1055,4,FALSE)</f>
        <v>1</v>
      </c>
      <c r="E68" s="8">
        <f t="shared" si="0"/>
        <v>9.9999999999999995E-7</v>
      </c>
      <c r="G68" s="120">
        <f>IFERROR('5.0 Calc│Forecast Projects'!G68*$E68,0)</f>
        <v>0</v>
      </c>
      <c r="H68" s="120">
        <f>IFERROR('5.0 Calc│Forecast Projects'!H68*$E68,0)</f>
        <v>0</v>
      </c>
      <c r="I68" s="120">
        <f>IFERROR('5.0 Calc│Forecast Projects'!I68*$E68,0)</f>
        <v>0</v>
      </c>
      <c r="J68" s="120">
        <f>IFERROR('5.0 Calc│Forecast Projects'!J68*$E68,0)</f>
        <v>1.38066304</v>
      </c>
      <c r="K68" s="120">
        <f>IFERROR('5.0 Calc│Forecast Projects'!K68*$E68,0)</f>
        <v>0</v>
      </c>
    </row>
    <row r="69" spans="1:11">
      <c r="A69" s="8">
        <f>'5.0 Calc│Forecast Projects'!A69</f>
        <v>57</v>
      </c>
      <c r="B69" s="8" t="str">
        <f>'5.0 Calc│Forecast Projects'!B69</f>
        <v>Pigging Program T70 Ballan – Bendigo</v>
      </c>
      <c r="C69" s="20" t="str">
        <f>'5.0 Calc│Forecast Projects'!C69</f>
        <v>258m</v>
      </c>
      <c r="D69" s="8">
        <f>VLOOKUP($A69,'5.0 Calc│Forecast Projects'!A69:O1056,4,FALSE)</f>
        <v>1</v>
      </c>
      <c r="E69" s="8">
        <f t="shared" si="0"/>
        <v>9.9999999999999995E-7</v>
      </c>
      <c r="G69" s="120">
        <f>IFERROR('5.0 Calc│Forecast Projects'!G69*$E69,0)</f>
        <v>0</v>
      </c>
      <c r="H69" s="120">
        <f>IFERROR('5.0 Calc│Forecast Projects'!H69*$E69,0)</f>
        <v>0</v>
      </c>
      <c r="I69" s="120">
        <f>IFERROR('5.0 Calc│Forecast Projects'!I69*$E69,0)</f>
        <v>0.55597567999999997</v>
      </c>
      <c r="J69" s="120">
        <f>IFERROR('5.0 Calc│Forecast Projects'!J69*$E69,0)</f>
        <v>0</v>
      </c>
      <c r="K69" s="120">
        <f>IFERROR('5.0 Calc│Forecast Projects'!K69*$E69,0)</f>
        <v>0</v>
      </c>
    </row>
    <row r="70" spans="1:11">
      <c r="A70" s="8">
        <f>'5.0 Calc│Forecast Projects'!A70</f>
        <v>58</v>
      </c>
      <c r="B70" s="8" t="str">
        <f>'5.0 Calc│Forecast Projects'!B70</f>
        <v>Pigging Program T60 Longford – Tyers</v>
      </c>
      <c r="C70" s="20" t="str">
        <f>'5.0 Calc│Forecast Projects'!C70</f>
        <v>258n</v>
      </c>
      <c r="D70" s="8">
        <f>VLOOKUP($A70,'5.0 Calc│Forecast Projects'!A70:O1057,4,FALSE)</f>
        <v>1</v>
      </c>
      <c r="E70" s="8">
        <f t="shared" si="0"/>
        <v>9.9999999999999995E-7</v>
      </c>
      <c r="G70" s="120">
        <f>IFERROR('5.0 Calc│Forecast Projects'!G70*$E70,0)</f>
        <v>0</v>
      </c>
      <c r="H70" s="120">
        <f>IFERROR('5.0 Calc│Forecast Projects'!H70*$E70,0)</f>
        <v>0</v>
      </c>
      <c r="I70" s="120">
        <f>IFERROR('5.0 Calc│Forecast Projects'!I70*$E70,0)</f>
        <v>0</v>
      </c>
      <c r="J70" s="120">
        <f>IFERROR('5.0 Calc│Forecast Projects'!J70*$E70,0)</f>
        <v>0</v>
      </c>
      <c r="K70" s="120">
        <f>IFERROR('5.0 Calc│Forecast Projects'!K70*$E70,0)</f>
        <v>0.74839808000000008</v>
      </c>
    </row>
    <row r="71" spans="1:11">
      <c r="A71" s="8">
        <f>'5.0 Calc│Forecast Projects'!A71</f>
        <v>59</v>
      </c>
      <c r="B71" s="8" t="str">
        <f>'5.0 Calc│Forecast Projects'!B71</f>
        <v>Pigging Program T63 Tyers - Morwell</v>
      </c>
      <c r="C71" s="20" t="str">
        <f>'5.0 Calc│Forecast Projects'!C71</f>
        <v>258o</v>
      </c>
      <c r="D71" s="8">
        <f>VLOOKUP($A71,'5.0 Calc│Forecast Projects'!A71:O1058,4,FALSE)</f>
        <v>1</v>
      </c>
      <c r="E71" s="8">
        <f t="shared" si="0"/>
        <v>9.9999999999999995E-7</v>
      </c>
      <c r="G71" s="120">
        <f>IFERROR('5.0 Calc│Forecast Projects'!G71*$E71,0)</f>
        <v>0</v>
      </c>
      <c r="H71" s="120">
        <f>IFERROR('5.0 Calc│Forecast Projects'!H71*$E71,0)</f>
        <v>0</v>
      </c>
      <c r="I71" s="120">
        <f>IFERROR('5.0 Calc│Forecast Projects'!I71*$E71,0)</f>
        <v>0</v>
      </c>
      <c r="J71" s="120">
        <f>IFERROR('5.0 Calc│Forecast Projects'!J71*$E71,0)</f>
        <v>0.61108863999999996</v>
      </c>
      <c r="K71" s="120">
        <f>IFERROR('5.0 Calc│Forecast Projects'!K71*$E71,0)</f>
        <v>0</v>
      </c>
    </row>
    <row r="72" spans="1:11">
      <c r="A72" s="8">
        <f>'5.0 Calc│Forecast Projects'!A72</f>
        <v>60</v>
      </c>
      <c r="B72" s="8" t="str">
        <f>'5.0 Calc│Forecast Projects'!B72</f>
        <v>Pigging Program T96 &amp; T98 Chiltern- Rutherglen – Koonoomoo</v>
      </c>
      <c r="C72" s="20" t="str">
        <f>'5.0 Calc│Forecast Projects'!C72</f>
        <v>258p</v>
      </c>
      <c r="D72" s="8">
        <f>VLOOKUP($A72,'5.0 Calc│Forecast Projects'!A72:O1059,4,FALSE)</f>
        <v>1</v>
      </c>
      <c r="E72" s="8">
        <f t="shared" si="0"/>
        <v>9.9999999999999995E-7</v>
      </c>
      <c r="G72" s="120">
        <f>IFERROR('5.0 Calc│Forecast Projects'!G72*$E72,0)</f>
        <v>0</v>
      </c>
      <c r="H72" s="120">
        <f>IFERROR('5.0 Calc│Forecast Projects'!H72*$E72,0)</f>
        <v>0</v>
      </c>
      <c r="I72" s="120">
        <f>IFERROR('5.0 Calc│Forecast Projects'!I72*$E72,0)</f>
        <v>0</v>
      </c>
      <c r="J72" s="120">
        <f>IFERROR('5.0 Calc│Forecast Projects'!J72*$E72,0)</f>
        <v>0</v>
      </c>
      <c r="K72" s="120">
        <f>IFERROR('5.0 Calc│Forecast Projects'!K72*$E72,0)</f>
        <v>0.51055104000000007</v>
      </c>
    </row>
    <row r="73" spans="1:11">
      <c r="A73" s="8">
        <f>'5.0 Calc│Forecast Projects'!A73</f>
        <v>61</v>
      </c>
      <c r="B73" s="8" t="str">
        <f>'5.0 Calc│Forecast Projects'!B73</f>
        <v>Pigging Program T118 Trugannina-Plumpton</v>
      </c>
      <c r="C73" s="20" t="str">
        <f>'5.0 Calc│Forecast Projects'!C73</f>
        <v>258q</v>
      </c>
      <c r="D73" s="8">
        <f>VLOOKUP($A73,'5.0 Calc│Forecast Projects'!A73:O1060,4,FALSE)</f>
        <v>1</v>
      </c>
      <c r="E73" s="8">
        <f t="shared" si="0"/>
        <v>9.9999999999999995E-7</v>
      </c>
      <c r="G73" s="120">
        <f>IFERROR('5.0 Calc│Forecast Projects'!G73*$E73,0)</f>
        <v>0</v>
      </c>
      <c r="H73" s="120">
        <f>IFERROR('5.0 Calc│Forecast Projects'!H73*$E73,0)</f>
        <v>0</v>
      </c>
      <c r="I73" s="120">
        <f>IFERROR('5.0 Calc│Forecast Projects'!I73*$E73,0)</f>
        <v>0</v>
      </c>
      <c r="J73" s="120">
        <f>IFERROR('5.0 Calc│Forecast Projects'!J73*$E73,0)</f>
        <v>0</v>
      </c>
      <c r="K73" s="120">
        <f>IFERROR('5.0 Calc│Forecast Projects'!K73*$E73,0)</f>
        <v>0.51232511999999997</v>
      </c>
    </row>
    <row r="74" spans="1:11">
      <c r="A74" s="8">
        <f>'5.0 Calc│Forecast Projects'!A74</f>
        <v>62</v>
      </c>
      <c r="B74" s="8" t="str">
        <f>'5.0 Calc│Forecast Projects'!B74</f>
        <v>Pigging Program James Street to Laverton Pipeline (253)</v>
      </c>
      <c r="C74" s="20" t="str">
        <f>'5.0 Calc│Forecast Projects'!C74</f>
        <v>258s</v>
      </c>
      <c r="D74" s="8">
        <f>VLOOKUP($A74,'5.0 Calc│Forecast Projects'!A74:O1061,4,FALSE)</f>
        <v>1</v>
      </c>
      <c r="E74" s="8">
        <f t="shared" si="0"/>
        <v>9.9999999999999995E-7</v>
      </c>
      <c r="G74" s="120">
        <f>IFERROR('5.0 Calc│Forecast Projects'!G74*$E74,0)</f>
        <v>0</v>
      </c>
      <c r="H74" s="120">
        <f>IFERROR('5.0 Calc│Forecast Projects'!H74*$E74,0)</f>
        <v>0.44777728</v>
      </c>
      <c r="I74" s="120">
        <f>IFERROR('5.0 Calc│Forecast Projects'!I74*$E74,0)</f>
        <v>0</v>
      </c>
      <c r="J74" s="120">
        <f>IFERROR('5.0 Calc│Forecast Projects'!J74*$E74,0)</f>
        <v>0</v>
      </c>
      <c r="K74" s="120">
        <f>IFERROR('5.0 Calc│Forecast Projects'!K74*$E74,0)</f>
        <v>0</v>
      </c>
    </row>
    <row r="75" spans="1:11">
      <c r="A75" s="8">
        <f>'5.0 Calc│Forecast Projects'!A75</f>
        <v>63</v>
      </c>
      <c r="B75" s="8" t="str">
        <f>'5.0 Calc│Forecast Projects'!B75</f>
        <v>Pigging Program Tyres to Maryvale (67)</v>
      </c>
      <c r="C75" s="20" t="str">
        <f>'5.0 Calc│Forecast Projects'!C75</f>
        <v>258u</v>
      </c>
      <c r="D75" s="8">
        <f>VLOOKUP($A75,'5.0 Calc│Forecast Projects'!A75:O1062,4,FALSE)</f>
        <v>1</v>
      </c>
      <c r="E75" s="8">
        <f t="shared" si="0"/>
        <v>9.9999999999999995E-7</v>
      </c>
      <c r="G75" s="120">
        <f>IFERROR('5.0 Calc│Forecast Projects'!G75*$E75,0)</f>
        <v>0.38318975999999999</v>
      </c>
      <c r="H75" s="120">
        <f>IFERROR('5.0 Calc│Forecast Projects'!H75*$E75,0)</f>
        <v>0</v>
      </c>
      <c r="I75" s="120">
        <f>IFERROR('5.0 Calc│Forecast Projects'!I75*$E75,0)</f>
        <v>0</v>
      </c>
      <c r="J75" s="120">
        <f>IFERROR('5.0 Calc│Forecast Projects'!J75*$E75,0)</f>
        <v>0</v>
      </c>
      <c r="K75" s="120">
        <f>IFERROR('5.0 Calc│Forecast Projects'!K75*$E75,0)</f>
        <v>0</v>
      </c>
    </row>
    <row r="76" spans="1:11">
      <c r="A76" s="8">
        <f>'5.0 Calc│Forecast Projects'!A76</f>
        <v>64</v>
      </c>
      <c r="B76" s="8" t="str">
        <f>'5.0 Calc│Forecast Projects'!B76</f>
        <v>Pigging Program T108 Newport</v>
      </c>
      <c r="C76" s="20" t="str">
        <f>'5.0 Calc│Forecast Projects'!C76</f>
        <v>258v</v>
      </c>
      <c r="D76" s="8">
        <f>VLOOKUP($A76,'5.0 Calc│Forecast Projects'!A76:O1063,4,FALSE)</f>
        <v>1</v>
      </c>
      <c r="E76" s="8">
        <f t="shared" si="0"/>
        <v>9.9999999999999995E-7</v>
      </c>
      <c r="G76" s="120">
        <f>IFERROR('5.0 Calc│Forecast Projects'!G76*$E76,0)</f>
        <v>0.47386111999999997</v>
      </c>
      <c r="H76" s="120">
        <f>IFERROR('5.0 Calc│Forecast Projects'!H76*$E76,0)</f>
        <v>0</v>
      </c>
      <c r="I76" s="120">
        <f>IFERROR('5.0 Calc│Forecast Projects'!I76*$E76,0)</f>
        <v>0</v>
      </c>
      <c r="J76" s="120">
        <f>IFERROR('5.0 Calc│Forecast Projects'!J76*$E76,0)</f>
        <v>0</v>
      </c>
      <c r="K76" s="120">
        <f>IFERROR('5.0 Calc│Forecast Projects'!K76*$E76,0)</f>
        <v>0</v>
      </c>
    </row>
    <row r="77" spans="1:11">
      <c r="A77" s="8">
        <f>'5.0 Calc│Forecast Projects'!A77</f>
        <v>65</v>
      </c>
      <c r="B77" s="8" t="str">
        <f>'5.0 Calc│Forecast Projects'!B77</f>
        <v>Pigging Program Inner Ring Main</v>
      </c>
      <c r="C77" s="20" t="str">
        <f>'5.0 Calc│Forecast Projects'!C77</f>
        <v>258w</v>
      </c>
      <c r="D77" s="8">
        <f>VLOOKUP($A77,'5.0 Calc│Forecast Projects'!A77:O1064,4,FALSE)</f>
        <v>1</v>
      </c>
      <c r="E77" s="8">
        <f t="shared" si="0"/>
        <v>9.9999999999999995E-7</v>
      </c>
      <c r="G77" s="120">
        <f>IFERROR('5.0 Calc│Forecast Projects'!G77*$E77,0)</f>
        <v>0</v>
      </c>
      <c r="H77" s="120">
        <f>IFERROR('5.0 Calc│Forecast Projects'!H77*$E77,0)</f>
        <v>0</v>
      </c>
      <c r="I77" s="120">
        <f>IFERROR('5.0 Calc│Forecast Projects'!I77*$E77,0)</f>
        <v>3.5136000000000004E-3</v>
      </c>
      <c r="J77" s="120">
        <f>IFERROR('5.0 Calc│Forecast Projects'!J77*$E77,0)</f>
        <v>0</v>
      </c>
      <c r="K77" s="120">
        <f>IFERROR('5.0 Calc│Forecast Projects'!K77*$E77,0)</f>
        <v>0</v>
      </c>
    </row>
    <row r="78" spans="1:11">
      <c r="A78" s="8">
        <f>'5.0 Calc│Forecast Projects'!A78</f>
        <v>66</v>
      </c>
      <c r="B78" s="8" t="str">
        <f>'5.0 Calc│Forecast Projects'!B78</f>
        <v>Pigging Program T1 Morwell - Dandenong Repair Program</v>
      </c>
      <c r="C78" s="20" t="str">
        <f>'5.0 Calc│Forecast Projects'!C78</f>
        <v>258x</v>
      </c>
      <c r="D78" s="8">
        <f>VLOOKUP($A78,'5.0 Calc│Forecast Projects'!A78:O1065,4,FALSE)</f>
        <v>1</v>
      </c>
      <c r="E78" s="8">
        <f t="shared" ref="E78:E133" si="1">D78/1000000</f>
        <v>9.9999999999999995E-7</v>
      </c>
      <c r="G78" s="120">
        <f>IFERROR('5.0 Calc│Forecast Projects'!G78*$E78,0)</f>
        <v>0.92552331999999993</v>
      </c>
      <c r="H78" s="120">
        <f>IFERROR('5.0 Calc│Forecast Projects'!H78*$E78,0)</f>
        <v>0.17411572</v>
      </c>
      <c r="I78" s="120">
        <f>IFERROR('5.0 Calc│Forecast Projects'!I78*$E78,0)</f>
        <v>0</v>
      </c>
      <c r="J78" s="120">
        <f>IFERROR('5.0 Calc│Forecast Projects'!J78*$E78,0)</f>
        <v>0</v>
      </c>
      <c r="K78" s="120">
        <f>IFERROR('5.0 Calc│Forecast Projects'!K78*$E78,0)</f>
        <v>0</v>
      </c>
    </row>
    <row r="79" spans="1:11">
      <c r="A79" s="134">
        <f>'5.0 Calc│Forecast Projects'!A79</f>
        <v>67</v>
      </c>
      <c r="B79" s="134" t="str">
        <f>'5.0 Calc│Forecast Projects'!B79</f>
        <v>Pig Trap Installation James Street to Laverton Pipeline (253)</v>
      </c>
      <c r="C79" s="135" t="str">
        <f>'5.0 Calc│Forecast Projects'!C79</f>
        <v>259a</v>
      </c>
      <c r="D79" s="134">
        <f>VLOOKUP($A79,'5.0 Calc│Forecast Projects'!A79:O1066,4,FALSE)</f>
        <v>1</v>
      </c>
      <c r="E79" s="134">
        <f t="shared" si="1"/>
        <v>9.9999999999999995E-7</v>
      </c>
      <c r="F79" s="105"/>
      <c r="G79" s="139">
        <f>IFERROR('5.0 Calc│Forecast Projects'!G79*$E79,0)</f>
        <v>0</v>
      </c>
      <c r="H79" s="139">
        <f>IFERROR('5.0 Calc│Forecast Projects'!H79*$E79,0)</f>
        <v>0</v>
      </c>
      <c r="I79" s="139">
        <f>IFERROR('5.0 Calc│Forecast Projects'!I79*$E79,0)</f>
        <v>0</v>
      </c>
      <c r="J79" s="139">
        <f>IFERROR('5.0 Calc│Forecast Projects'!J79*$E79,0)</f>
        <v>0</v>
      </c>
      <c r="K79" s="139">
        <f>IFERROR('5.0 Calc│Forecast Projects'!K79*$E79,0)</f>
        <v>0</v>
      </c>
    </row>
    <row r="80" spans="1:11">
      <c r="A80" s="134">
        <f>'5.0 Calc│Forecast Projects'!A80</f>
        <v>68</v>
      </c>
      <c r="B80" s="134" t="str">
        <f>'5.0 Calc│Forecast Projects'!B80</f>
        <v>Pig Trap Installation Tyers to Maryvale Pipeline (67)</v>
      </c>
      <c r="C80" s="135" t="str">
        <f>'5.0 Calc│Forecast Projects'!C80</f>
        <v>259d</v>
      </c>
      <c r="D80" s="134">
        <f>VLOOKUP($A80,'5.0 Calc│Forecast Projects'!A80:O1067,4,FALSE)</f>
        <v>1</v>
      </c>
      <c r="E80" s="134">
        <f t="shared" si="1"/>
        <v>9.9999999999999995E-7</v>
      </c>
      <c r="F80" s="105"/>
      <c r="G80" s="139">
        <f>IFERROR('5.0 Calc│Forecast Projects'!G80*$E80,0)</f>
        <v>0</v>
      </c>
      <c r="H80" s="139">
        <f>IFERROR('5.0 Calc│Forecast Projects'!H80*$E80,0)</f>
        <v>0</v>
      </c>
      <c r="I80" s="139">
        <f>IFERROR('5.0 Calc│Forecast Projects'!I80*$E80,0)</f>
        <v>0</v>
      </c>
      <c r="J80" s="139">
        <f>IFERROR('5.0 Calc│Forecast Projects'!J80*$E80,0)</f>
        <v>0</v>
      </c>
      <c r="K80" s="139">
        <f>IFERROR('5.0 Calc│Forecast Projects'!K80*$E80,0)</f>
        <v>0</v>
      </c>
    </row>
    <row r="81" spans="1:11">
      <c r="A81" s="134">
        <f>'5.0 Calc│Forecast Projects'!A81</f>
        <v>69</v>
      </c>
      <c r="B81" s="134" t="str">
        <f>'5.0 Calc│Forecast Projects'!B81</f>
        <v>Pig Trap Installation Trugannina to Plumpton</v>
      </c>
      <c r="C81" s="135" t="str">
        <f>'5.0 Calc│Forecast Projects'!C81</f>
        <v>259g</v>
      </c>
      <c r="D81" s="134">
        <f>VLOOKUP($A81,'5.0 Calc│Forecast Projects'!A81:O1068,4,FALSE)</f>
        <v>1</v>
      </c>
      <c r="E81" s="134">
        <f t="shared" si="1"/>
        <v>9.9999999999999995E-7</v>
      </c>
      <c r="F81" s="105"/>
      <c r="G81" s="139">
        <f>IFERROR('5.0 Calc│Forecast Projects'!G81*$E81,0)</f>
        <v>0</v>
      </c>
      <c r="H81" s="139">
        <f>IFERROR('5.0 Calc│Forecast Projects'!H81*$E81,0)</f>
        <v>0</v>
      </c>
      <c r="I81" s="139">
        <f>IFERROR('5.0 Calc│Forecast Projects'!I81*$E81,0)</f>
        <v>0</v>
      </c>
      <c r="J81" s="139">
        <f>IFERROR('5.0 Calc│Forecast Projects'!J81*$E81,0)</f>
        <v>0</v>
      </c>
      <c r="K81" s="139">
        <f>IFERROR('5.0 Calc│Forecast Projects'!K81*$E81,0)</f>
        <v>0</v>
      </c>
    </row>
    <row r="82" spans="1:11">
      <c r="A82" s="8">
        <f>'5.0 Calc│Forecast Projects'!A82</f>
        <v>70</v>
      </c>
      <c r="B82" s="8" t="str">
        <f>'5.0 Calc│Forecast Projects'!B82</f>
        <v>Liquid Management - Brooklyn</v>
      </c>
      <c r="C82" s="20" t="str">
        <f>'5.0 Calc│Forecast Projects'!C82</f>
        <v>260a</v>
      </c>
      <c r="D82" s="8">
        <f>VLOOKUP($A82,'5.0 Calc│Forecast Projects'!A82:O1069,4,FALSE)</f>
        <v>1</v>
      </c>
      <c r="E82" s="8">
        <f t="shared" si="1"/>
        <v>9.9999999999999995E-7</v>
      </c>
      <c r="G82" s="120">
        <f>IFERROR('5.0 Calc│Forecast Projects'!G82*$E82,0)</f>
        <v>0</v>
      </c>
      <c r="H82" s="120">
        <f>IFERROR('5.0 Calc│Forecast Projects'!H82*$E82,0)</f>
        <v>0</v>
      </c>
      <c r="I82" s="120">
        <f>IFERROR('5.0 Calc│Forecast Projects'!I82*$E82,0)</f>
        <v>0</v>
      </c>
      <c r="J82" s="120">
        <f>IFERROR('5.0 Calc│Forecast Projects'!J82*$E82,0)</f>
        <v>0</v>
      </c>
      <c r="K82" s="120">
        <f>IFERROR('5.0 Calc│Forecast Projects'!K82*$E82,0)</f>
        <v>0.15700579999999997</v>
      </c>
    </row>
    <row r="83" spans="1:11">
      <c r="A83" s="8">
        <f>'5.0 Calc│Forecast Projects'!A83</f>
        <v>71</v>
      </c>
      <c r="B83" s="8" t="str">
        <f>'5.0 Calc│Forecast Projects'!B83</f>
        <v>Liquid Management - Pakenham</v>
      </c>
      <c r="C83" s="20" t="str">
        <f>'5.0 Calc│Forecast Projects'!C83</f>
        <v>260b</v>
      </c>
      <c r="D83" s="8">
        <f>VLOOKUP($A83,'5.0 Calc│Forecast Projects'!A83:O1070,4,FALSE)</f>
        <v>1</v>
      </c>
      <c r="E83" s="8">
        <f t="shared" si="1"/>
        <v>9.9999999999999995E-7</v>
      </c>
      <c r="G83" s="120">
        <f>IFERROR('5.0 Calc│Forecast Projects'!G83*$E83,0)</f>
        <v>0</v>
      </c>
      <c r="H83" s="120">
        <f>IFERROR('5.0 Calc│Forecast Projects'!H83*$E83,0)</f>
        <v>0</v>
      </c>
      <c r="I83" s="120">
        <f>IFERROR('5.0 Calc│Forecast Projects'!I83*$E83,0)</f>
        <v>0</v>
      </c>
      <c r="J83" s="120">
        <f>IFERROR('5.0 Calc│Forecast Projects'!J83*$E83,0)</f>
        <v>0.15700579999999997</v>
      </c>
      <c r="K83" s="120">
        <f>IFERROR('5.0 Calc│Forecast Projects'!K83*$E83,0)</f>
        <v>0</v>
      </c>
    </row>
    <row r="84" spans="1:11">
      <c r="A84" s="8">
        <f>'5.0 Calc│Forecast Projects'!A84</f>
        <v>72</v>
      </c>
      <c r="B84" s="8" t="str">
        <f>'5.0 Calc│Forecast Projects'!B84</f>
        <v>RTU replacement</v>
      </c>
      <c r="C84" s="20">
        <f>'5.0 Calc│Forecast Projects'!C84</f>
        <v>262</v>
      </c>
      <c r="D84" s="8">
        <f>VLOOKUP($A84,'5.0 Calc│Forecast Projects'!A84:O1071,4,FALSE)</f>
        <v>1</v>
      </c>
      <c r="E84" s="8">
        <f t="shared" si="1"/>
        <v>9.9999999999999995E-7</v>
      </c>
      <c r="G84" s="120">
        <f>IFERROR('5.0 Calc│Forecast Projects'!G84*$E84,0)</f>
        <v>0.14181663999999997</v>
      </c>
      <c r="H84" s="120">
        <f>IFERROR('5.0 Calc│Forecast Projects'!H84*$E84,0)</f>
        <v>0.14181663999999997</v>
      </c>
      <c r="I84" s="120">
        <f>IFERROR('5.0 Calc│Forecast Projects'!I84*$E84,0)</f>
        <v>0.14181663999999997</v>
      </c>
      <c r="J84" s="120">
        <f>IFERROR('5.0 Calc│Forecast Projects'!J84*$E84,0)</f>
        <v>0.14181663999999997</v>
      </c>
      <c r="K84" s="120">
        <f>IFERROR('5.0 Calc│Forecast Projects'!K84*$E84,0)</f>
        <v>0.14181663999999997</v>
      </c>
    </row>
    <row r="85" spans="1:11">
      <c r="A85" s="8">
        <f>'5.0 Calc│Forecast Projects'!A85</f>
        <v>73</v>
      </c>
      <c r="B85" s="8" t="str">
        <f>'5.0 Calc│Forecast Projects'!B85</f>
        <v>Pipe Support replacement</v>
      </c>
      <c r="C85" s="20">
        <f>'5.0 Calc│Forecast Projects'!C85</f>
        <v>263</v>
      </c>
      <c r="D85" s="8">
        <f>VLOOKUP($A85,'5.0 Calc│Forecast Projects'!A85:O1072,4,FALSE)</f>
        <v>1</v>
      </c>
      <c r="E85" s="8">
        <f t="shared" si="1"/>
        <v>9.9999999999999995E-7</v>
      </c>
      <c r="G85" s="120">
        <f>IFERROR('5.0 Calc│Forecast Projects'!G85*$E85,0)</f>
        <v>0.1648110408</v>
      </c>
      <c r="H85" s="120">
        <f>IFERROR('5.0 Calc│Forecast Projects'!H85*$E85,0)</f>
        <v>0.1648110408</v>
      </c>
      <c r="I85" s="120">
        <f>IFERROR('5.0 Calc│Forecast Projects'!I85*$E85,0)</f>
        <v>0.1648110408</v>
      </c>
      <c r="J85" s="120">
        <f>IFERROR('5.0 Calc│Forecast Projects'!J85*$E85,0)</f>
        <v>0.1648110408</v>
      </c>
      <c r="K85" s="120">
        <f>IFERROR('5.0 Calc│Forecast Projects'!K85*$E85,0)</f>
        <v>0.1648110408</v>
      </c>
    </row>
    <row r="86" spans="1:11">
      <c r="A86" s="8">
        <f>'5.0 Calc│Forecast Projects'!A86</f>
        <v>74</v>
      </c>
      <c r="B86" s="8" t="str">
        <f>'5.0 Calc│Forecast Projects'!B86</f>
        <v>HMI upgrade to CLEAR SCADA at BCS, SCS and WCS &amp; CG, Longford</v>
      </c>
      <c r="C86" s="20">
        <f>'5.0 Calc│Forecast Projects'!C86</f>
        <v>264</v>
      </c>
      <c r="D86" s="8">
        <f>VLOOKUP($A86,'5.0 Calc│Forecast Projects'!A86:O1073,4,FALSE)</f>
        <v>1</v>
      </c>
      <c r="E86" s="8">
        <f t="shared" si="1"/>
        <v>9.9999999999999995E-7</v>
      </c>
      <c r="G86" s="120">
        <f>IFERROR('5.0 Calc│Forecast Projects'!G86*$E86,0)</f>
        <v>6.0928000000000017E-2</v>
      </c>
      <c r="H86" s="120">
        <f>IFERROR('5.0 Calc│Forecast Projects'!H86*$E86,0)</f>
        <v>6.0928000000000017E-2</v>
      </c>
      <c r="I86" s="120">
        <f>IFERROR('5.0 Calc│Forecast Projects'!I86*$E86,0)</f>
        <v>6.0928000000000017E-2</v>
      </c>
      <c r="J86" s="120">
        <f>IFERROR('5.0 Calc│Forecast Projects'!J86*$E86,0)</f>
        <v>6.0928000000000017E-2</v>
      </c>
      <c r="K86" s="120">
        <f>IFERROR('5.0 Calc│Forecast Projects'!K86*$E86,0)</f>
        <v>6.0928000000000017E-2</v>
      </c>
    </row>
    <row r="87" spans="1:11">
      <c r="A87" s="8">
        <f>'5.0 Calc│Forecast Projects'!A87</f>
        <v>75</v>
      </c>
      <c r="B87" s="8" t="str">
        <f>'5.0 Calc│Forecast Projects'!B87</f>
        <v>BCS Unit 12 Inlet Filter Replacement/Augmentation</v>
      </c>
      <c r="C87" s="20">
        <f>'5.0 Calc│Forecast Projects'!C87</f>
        <v>267</v>
      </c>
      <c r="D87" s="8">
        <f>VLOOKUP($A87,'5.0 Calc│Forecast Projects'!A87:O1074,4,FALSE)</f>
        <v>1</v>
      </c>
      <c r="E87" s="8">
        <f t="shared" si="1"/>
        <v>9.9999999999999995E-7</v>
      </c>
      <c r="G87" s="120">
        <f>IFERROR('5.0 Calc│Forecast Projects'!G87*$E87,0)</f>
        <v>0.63571942000000004</v>
      </c>
      <c r="H87" s="120">
        <f>IFERROR('5.0 Calc│Forecast Projects'!H87*$E87,0)</f>
        <v>0</v>
      </c>
      <c r="I87" s="120">
        <f>IFERROR('5.0 Calc│Forecast Projects'!I87*$E87,0)</f>
        <v>0</v>
      </c>
      <c r="J87" s="120">
        <f>IFERROR('5.0 Calc│Forecast Projects'!J87*$E87,0)</f>
        <v>0</v>
      </c>
      <c r="K87" s="120">
        <f>IFERROR('5.0 Calc│Forecast Projects'!K87*$E87,0)</f>
        <v>0</v>
      </c>
    </row>
    <row r="88" spans="1:11">
      <c r="A88" s="134">
        <f>'5.0 Calc│Forecast Projects'!A88</f>
        <v>76</v>
      </c>
      <c r="B88" s="134" t="str">
        <f>'5.0 Calc│Forecast Projects'!B88</f>
        <v>Coogee decommissioning, Step Change</v>
      </c>
      <c r="C88" s="135">
        <f>'5.0 Calc│Forecast Projects'!C88</f>
        <v>268</v>
      </c>
      <c r="D88" s="134">
        <f>VLOOKUP($A88,'5.0 Calc│Forecast Projects'!A88:O1075,4,FALSE)</f>
        <v>1</v>
      </c>
      <c r="E88" s="134">
        <f t="shared" si="1"/>
        <v>9.9999999999999995E-7</v>
      </c>
      <c r="F88" s="105"/>
      <c r="G88" s="139">
        <f>IFERROR('5.0 Calc│Forecast Projects'!G88*$E88,0)</f>
        <v>0</v>
      </c>
      <c r="H88" s="139">
        <f>IFERROR('5.0 Calc│Forecast Projects'!H88*$E88,0)</f>
        <v>0</v>
      </c>
      <c r="I88" s="139">
        <f>IFERROR('5.0 Calc│Forecast Projects'!I88*$E88,0)</f>
        <v>0</v>
      </c>
      <c r="J88" s="139">
        <f>IFERROR('5.0 Calc│Forecast Projects'!J88*$E88,0)</f>
        <v>0</v>
      </c>
      <c r="K88" s="139">
        <f>IFERROR('5.0 Calc│Forecast Projects'!K88*$E88,0)</f>
        <v>0</v>
      </c>
    </row>
    <row r="89" spans="1:11">
      <c r="A89" s="8">
        <f>'5.0 Calc│Forecast Projects'!A89</f>
        <v>77</v>
      </c>
      <c r="B89" s="8" t="str">
        <f>'5.0 Calc│Forecast Projects'!B89</f>
        <v>Compressor Type B Compliance</v>
      </c>
      <c r="C89" s="20">
        <f>'5.0 Calc│Forecast Projects'!C89</f>
        <v>271</v>
      </c>
      <c r="D89" s="8">
        <f>VLOOKUP($A89,'5.0 Calc│Forecast Projects'!A89:O1076,4,FALSE)</f>
        <v>1</v>
      </c>
      <c r="E89" s="8">
        <f t="shared" si="1"/>
        <v>9.9999999999999995E-7</v>
      </c>
      <c r="G89" s="120">
        <f>IFERROR('5.0 Calc│Forecast Projects'!G89*$E89,0)</f>
        <v>0.21671853999999993</v>
      </c>
      <c r="H89" s="120">
        <f>IFERROR('5.0 Calc│Forecast Projects'!H89*$E89,0)</f>
        <v>0.21671853999999993</v>
      </c>
      <c r="I89" s="120">
        <f>IFERROR('5.0 Calc│Forecast Projects'!I89*$E89,0)</f>
        <v>0.21671853999999993</v>
      </c>
      <c r="J89" s="120">
        <f>IFERROR('5.0 Calc│Forecast Projects'!J89*$E89,0)</f>
        <v>0.21671853999999993</v>
      </c>
      <c r="K89" s="120">
        <f>IFERROR('5.0 Calc│Forecast Projects'!K89*$E89,0)</f>
        <v>0.21671853999999993</v>
      </c>
    </row>
    <row r="90" spans="1:11">
      <c r="A90" s="8">
        <f>'5.0 Calc│Forecast Projects'!A90</f>
        <v>78</v>
      </c>
      <c r="B90" s="8" t="str">
        <f>'5.0 Calc│Forecast Projects'!B90</f>
        <v>Dandenong LNG Isolation Valve Upgrade</v>
      </c>
      <c r="C90" s="20">
        <f>'5.0 Calc│Forecast Projects'!C90</f>
        <v>275</v>
      </c>
      <c r="D90" s="8">
        <f>VLOOKUP($A90,'5.0 Calc│Forecast Projects'!A90:O1077,4,FALSE)</f>
        <v>1</v>
      </c>
      <c r="E90" s="8">
        <f t="shared" si="1"/>
        <v>9.9999999999999995E-7</v>
      </c>
      <c r="G90" s="120">
        <f>IFERROR('5.0 Calc│Forecast Projects'!G90*$E90,0)</f>
        <v>0.64902179999999998</v>
      </c>
      <c r="H90" s="120">
        <f>IFERROR('5.0 Calc│Forecast Projects'!H90*$E90,0)</f>
        <v>0</v>
      </c>
      <c r="I90" s="120">
        <f>IFERROR('5.0 Calc│Forecast Projects'!I90*$E90,0)</f>
        <v>0</v>
      </c>
      <c r="J90" s="120">
        <f>IFERROR('5.0 Calc│Forecast Projects'!J90*$E90,0)</f>
        <v>0</v>
      </c>
      <c r="K90" s="120">
        <f>IFERROR('5.0 Calc│Forecast Projects'!K90*$E90,0)</f>
        <v>0</v>
      </c>
    </row>
    <row r="91" spans="1:11">
      <c r="A91" s="8">
        <f>'5.0 Calc│Forecast Projects'!A91</f>
        <v>79</v>
      </c>
      <c r="B91" s="8" t="str">
        <f>'5.0 Calc│Forecast Projects'!B91</f>
        <v>Morwell-Dandenong Fatigue Crack Detection from High Loads</v>
      </c>
      <c r="C91" s="20">
        <f>'5.0 Calc│Forecast Projects'!C91</f>
        <v>276</v>
      </c>
      <c r="D91" s="8">
        <f>VLOOKUP($A91,'5.0 Calc│Forecast Projects'!A91:O1078,4,FALSE)</f>
        <v>1</v>
      </c>
      <c r="E91" s="8">
        <f t="shared" si="1"/>
        <v>9.9999999999999995E-7</v>
      </c>
      <c r="G91" s="120">
        <f>IFERROR('5.0 Calc│Forecast Projects'!G91*$E91,0)</f>
        <v>0.26083200000000001</v>
      </c>
      <c r="H91" s="120">
        <f>IFERROR('5.0 Calc│Forecast Projects'!H91*$E91,0)</f>
        <v>0</v>
      </c>
      <c r="I91" s="120">
        <f>IFERROR('5.0 Calc│Forecast Projects'!I91*$E91,0)</f>
        <v>0</v>
      </c>
      <c r="J91" s="120">
        <f>IFERROR('5.0 Calc│Forecast Projects'!J91*$E91,0)</f>
        <v>0</v>
      </c>
      <c r="K91" s="120">
        <f>IFERROR('5.0 Calc│Forecast Projects'!K91*$E91,0)</f>
        <v>0</v>
      </c>
    </row>
    <row r="92" spans="1:11">
      <c r="A92" s="8">
        <f>'5.0 Calc│Forecast Projects'!A92</f>
        <v>80</v>
      </c>
      <c r="B92" s="8" t="str">
        <f>'5.0 Calc│Forecast Projects'!B92</f>
        <v>Unibolt Enclosure Replacement</v>
      </c>
      <c r="C92" s="20">
        <f>'5.0 Calc│Forecast Projects'!C92</f>
        <v>277</v>
      </c>
      <c r="D92" s="8">
        <f>VLOOKUP($A92,'5.0 Calc│Forecast Projects'!A92:O1079,4,FALSE)</f>
        <v>1</v>
      </c>
      <c r="E92" s="8">
        <f t="shared" si="1"/>
        <v>9.9999999999999995E-7</v>
      </c>
      <c r="G92" s="120">
        <f>IFERROR('5.0 Calc│Forecast Projects'!G92*$E92,0)</f>
        <v>4.4463999999999997E-2</v>
      </c>
      <c r="H92" s="120">
        <f>IFERROR('5.0 Calc│Forecast Projects'!H92*$E92,0)</f>
        <v>4.4463999999999997E-2</v>
      </c>
      <c r="I92" s="120">
        <f>IFERROR('5.0 Calc│Forecast Projects'!I92*$E92,0)</f>
        <v>4.4463999999999997E-2</v>
      </c>
      <c r="J92" s="120">
        <f>IFERROR('5.0 Calc│Forecast Projects'!J92*$E92,0)</f>
        <v>4.4463999999999997E-2</v>
      </c>
      <c r="K92" s="120">
        <f>IFERROR('5.0 Calc│Forecast Projects'!K92*$E92,0)</f>
        <v>4.4463999999999997E-2</v>
      </c>
    </row>
    <row r="93" spans="1:11">
      <c r="A93" s="8">
        <f>'5.0 Calc│Forecast Projects'!A93</f>
        <v>81</v>
      </c>
      <c r="B93" s="8" t="str">
        <f>'5.0 Calc│Forecast Projects'!B93</f>
        <v>WAN Upgrade (Satellite project)</v>
      </c>
      <c r="C93" s="20">
        <f>'5.0 Calc│Forecast Projects'!C93</f>
        <v>278</v>
      </c>
      <c r="D93" s="8">
        <f>VLOOKUP($A93,'5.0 Calc│Forecast Projects'!A93:O1080,4,FALSE)</f>
        <v>1</v>
      </c>
      <c r="E93" s="8">
        <f t="shared" si="1"/>
        <v>9.9999999999999995E-7</v>
      </c>
      <c r="G93" s="120">
        <f>IFERROR('5.0 Calc│Forecast Projects'!G93*$E93,0)</f>
        <v>0.94699191999999976</v>
      </c>
      <c r="H93" s="120">
        <f>IFERROR('5.0 Calc│Forecast Projects'!H93*$E93,0)</f>
        <v>0.94699191999999976</v>
      </c>
      <c r="I93" s="120">
        <f>IFERROR('5.0 Calc│Forecast Projects'!I93*$E93,0)</f>
        <v>0.94699191999999976</v>
      </c>
      <c r="J93" s="120">
        <f>IFERROR('5.0 Calc│Forecast Projects'!J93*$E93,0)</f>
        <v>0.94699191999999976</v>
      </c>
      <c r="K93" s="120">
        <f>IFERROR('5.0 Calc│Forecast Projects'!K93*$E93,0)</f>
        <v>0.94699191999999976</v>
      </c>
    </row>
    <row r="94" spans="1:11">
      <c r="A94" s="134">
        <f>'5.0 Calc│Forecast Projects'!A94</f>
        <v>82</v>
      </c>
      <c r="B94" s="134" t="str">
        <f>'5.0 Calc│Forecast Projects'!B94</f>
        <v>Warragul Looping 6" (Southern Route)</v>
      </c>
      <c r="C94" s="135" t="str">
        <f>'5.0 Calc│Forecast Projects'!C94</f>
        <v>Warragul 6" (Sth)</v>
      </c>
      <c r="D94" s="134">
        <f>VLOOKUP($A94,'5.0 Calc│Forecast Projects'!A94:O1081,4,FALSE)</f>
        <v>1</v>
      </c>
      <c r="E94" s="134">
        <f t="shared" si="1"/>
        <v>9.9999999999999995E-7</v>
      </c>
      <c r="F94" s="105"/>
      <c r="G94" s="139">
        <f>IFERROR('5.0 Calc│Forecast Projects'!G94*$E94,0)</f>
        <v>0</v>
      </c>
      <c r="H94" s="139">
        <f>IFERROR('5.0 Calc│Forecast Projects'!H94*$E94,0)</f>
        <v>2.6</v>
      </c>
      <c r="I94" s="139">
        <f>IFERROR('5.0 Calc│Forecast Projects'!I94*$E94,0)</f>
        <v>0.89999999999999991</v>
      </c>
      <c r="J94" s="139">
        <f>IFERROR('5.0 Calc│Forecast Projects'!J94*$E94,0)</f>
        <v>0</v>
      </c>
      <c r="K94" s="139">
        <f>IFERROR('5.0 Calc│Forecast Projects'!K94*$E94,0)</f>
        <v>0</v>
      </c>
    </row>
    <row r="95" spans="1:11">
      <c r="A95" s="8">
        <f>'5.0 Calc│Forecast Projects'!A95</f>
        <v>83</v>
      </c>
      <c r="B95" s="8" t="str">
        <f>'5.0 Calc│Forecast Projects'!B95</f>
        <v>Anglesea Pipeline Extension</v>
      </c>
      <c r="C95" s="20" t="str">
        <f>'5.0 Calc│Forecast Projects'!C95</f>
        <v>Anglesea</v>
      </c>
      <c r="D95" s="8">
        <f>VLOOKUP($A95,'5.0 Calc│Forecast Projects'!A95:O1082,4,FALSE)</f>
        <v>1</v>
      </c>
      <c r="E95" s="8">
        <f t="shared" si="1"/>
        <v>9.9999999999999995E-7</v>
      </c>
      <c r="G95" s="120">
        <f>IFERROR('5.0 Calc│Forecast Projects'!G95*$E95,0)</f>
        <v>16.624609357264958</v>
      </c>
      <c r="H95" s="120">
        <f>IFERROR('5.0 Calc│Forecast Projects'!H95*$E95,0)</f>
        <v>0</v>
      </c>
      <c r="I95" s="120">
        <f>IFERROR('5.0 Calc│Forecast Projects'!I95*$E95,0)</f>
        <v>0</v>
      </c>
      <c r="J95" s="120">
        <f>IFERROR('5.0 Calc│Forecast Projects'!J95*$E95,0)</f>
        <v>0</v>
      </c>
      <c r="K95" s="120">
        <f>IFERROR('5.0 Calc│Forecast Projects'!K95*$E95,0)</f>
        <v>0</v>
      </c>
    </row>
    <row r="96" spans="1:11">
      <c r="A96" s="8">
        <f>'5.0 Calc│Forecast Projects'!A96</f>
        <v>84</v>
      </c>
      <c r="B96" s="8" t="str">
        <f>'5.0 Calc│Forecast Projects'!B96</f>
        <v>BCS Reconfiguration (2B)</v>
      </c>
      <c r="C96" s="20" t="str">
        <f>'5.0 Calc│Forecast Projects'!C96</f>
        <v>BCS Reconfig (2A)</v>
      </c>
      <c r="D96" s="8">
        <f>VLOOKUP($A96,'5.0 Calc│Forecast Projects'!A96:O1083,4,FALSE)</f>
        <v>1</v>
      </c>
      <c r="E96" s="8">
        <f t="shared" si="1"/>
        <v>9.9999999999999995E-7</v>
      </c>
      <c r="G96" s="120">
        <f>IFERROR('5.0 Calc│Forecast Projects'!G96*$E96,0)</f>
        <v>1.96014121</v>
      </c>
      <c r="H96" s="120">
        <f>IFERROR('5.0 Calc│Forecast Projects'!H96*$E96,0)</f>
        <v>0</v>
      </c>
      <c r="I96" s="120">
        <f>IFERROR('5.0 Calc│Forecast Projects'!I96*$E96,0)</f>
        <v>0</v>
      </c>
      <c r="J96" s="120">
        <f>IFERROR('5.0 Calc│Forecast Projects'!J96*$E96,0)</f>
        <v>0</v>
      </c>
      <c r="K96" s="120">
        <f>IFERROR('5.0 Calc│Forecast Projects'!K96*$E96,0)</f>
        <v>0</v>
      </c>
    </row>
    <row r="97" spans="1:11">
      <c r="A97" s="8">
        <f>'5.0 Calc│Forecast Projects'!A97</f>
        <v>85</v>
      </c>
      <c r="B97" s="8" t="str">
        <f>'5.0 Calc│Forecast Projects'!B97</f>
        <v>Winchelsea Bi-Directional Flow</v>
      </c>
      <c r="C97" s="20" t="str">
        <f>'5.0 Calc│Forecast Projects'!C97</f>
        <v>Winchelsea Bi-Direction</v>
      </c>
      <c r="D97" s="8">
        <f>VLOOKUP($A97,'5.0 Calc│Forecast Projects'!A97:O1084,4,FALSE)</f>
        <v>1</v>
      </c>
      <c r="E97" s="8">
        <f t="shared" si="1"/>
        <v>9.9999999999999995E-7</v>
      </c>
      <c r="G97" s="120">
        <f>IFERROR('5.0 Calc│Forecast Projects'!G97*$E97,0)</f>
        <v>1.4205562580000002</v>
      </c>
      <c r="H97" s="120">
        <f>IFERROR('5.0 Calc│Forecast Projects'!H97*$E97,0)</f>
        <v>0</v>
      </c>
      <c r="I97" s="120">
        <f>IFERROR('5.0 Calc│Forecast Projects'!I97*$E97,0)</f>
        <v>0</v>
      </c>
      <c r="J97" s="120">
        <f>IFERROR('5.0 Calc│Forecast Projects'!J97*$E97,0)</f>
        <v>0</v>
      </c>
      <c r="K97" s="120">
        <f>IFERROR('5.0 Calc│Forecast Projects'!K97*$E97,0)</f>
        <v>0</v>
      </c>
    </row>
    <row r="98" spans="1:11">
      <c r="A98" s="8">
        <f>'5.0 Calc│Forecast Projects'!A98</f>
        <v>86</v>
      </c>
      <c r="B98" s="8" t="str">
        <f>'5.0 Calc│Forecast Projects'!B98</f>
        <v>WORM (50km x 20" Pipeline)</v>
      </c>
      <c r="C98" s="20" t="str">
        <f>'5.0 Calc│Forecast Projects'!C98</f>
        <v>WORM (Pipeline)</v>
      </c>
      <c r="D98" s="8">
        <f>VLOOKUP($A98,'5.0 Calc│Forecast Projects'!A98:O1085,4,FALSE)</f>
        <v>1</v>
      </c>
      <c r="E98" s="8">
        <f t="shared" si="1"/>
        <v>9.9999999999999995E-7</v>
      </c>
      <c r="G98" s="120">
        <f>IFERROR('5.0 Calc│Forecast Projects'!G98*$E98,0)</f>
        <v>15.91116682133995</v>
      </c>
      <c r="H98" s="120">
        <f>IFERROR('5.0 Calc│Forecast Projects'!H98*$E98,0)</f>
        <v>28.997137436724557</v>
      </c>
      <c r="I98" s="120">
        <f>IFERROR('5.0 Calc│Forecast Projects'!I98*$E98,0)</f>
        <v>48.814496741935493</v>
      </c>
      <c r="J98" s="120">
        <f>IFERROR('5.0 Calc│Forecast Projects'!J98*$E98,0)</f>
        <v>0</v>
      </c>
      <c r="K98" s="120">
        <f>IFERROR('5.0 Calc│Forecast Projects'!K98*$E98,0)</f>
        <v>0</v>
      </c>
    </row>
    <row r="99" spans="1:11">
      <c r="A99" s="8">
        <f>'5.0 Calc│Forecast Projects'!A99</f>
        <v>87</v>
      </c>
      <c r="B99" s="8" t="str">
        <f>'5.0 Calc│Forecast Projects'!B99</f>
        <v>WORM (C50 at Wollert)</v>
      </c>
      <c r="C99" s="20" t="str">
        <f>'5.0 Calc│Forecast Projects'!C99</f>
        <v>WORM (C50)</v>
      </c>
      <c r="D99" s="8">
        <f>VLOOKUP($A99,'5.0 Calc│Forecast Projects'!A99:O1086,4,FALSE)</f>
        <v>1</v>
      </c>
      <c r="E99" s="8">
        <f t="shared" si="1"/>
        <v>9.9999999999999995E-7</v>
      </c>
      <c r="G99" s="120">
        <f>IFERROR('5.0 Calc│Forecast Projects'!G99*$E99,0)</f>
        <v>7.0436623399999974</v>
      </c>
      <c r="H99" s="120">
        <f>IFERROR('5.0 Calc│Forecast Projects'!H99*$E99,0)</f>
        <v>12.092299291111107</v>
      </c>
      <c r="I99" s="120">
        <f>IFERROR('5.0 Calc│Forecast Projects'!I99*$E99,0)</f>
        <v>6.1767233688888874</v>
      </c>
      <c r="J99" s="120">
        <f>IFERROR('5.0 Calc│Forecast Projects'!J99*$E99,0)</f>
        <v>0</v>
      </c>
      <c r="K99" s="120">
        <f>IFERROR('5.0 Calc│Forecast Projects'!K99*$E99,0)</f>
        <v>0</v>
      </c>
    </row>
    <row r="100" spans="1:11">
      <c r="A100" s="8">
        <f>'5.0 Calc│Forecast Projects'!A100</f>
        <v>88</v>
      </c>
      <c r="B100" s="8" t="str">
        <f>'5.0 Calc│Forecast Projects'!B100</f>
        <v>WORM (PRS at Wollert)</v>
      </c>
      <c r="C100" s="20" t="str">
        <f>'5.0 Calc│Forecast Projects'!C100</f>
        <v>WORM (PRS)</v>
      </c>
      <c r="D100" s="8">
        <f>VLOOKUP($A100,'5.0 Calc│Forecast Projects'!A100:O1087,4,FALSE)</f>
        <v>1</v>
      </c>
      <c r="E100" s="8">
        <f t="shared" si="1"/>
        <v>9.9999999999999995E-7</v>
      </c>
      <c r="G100" s="120">
        <f>IFERROR('5.0 Calc│Forecast Projects'!G100*$E100,0)</f>
        <v>0</v>
      </c>
      <c r="H100" s="120">
        <f>IFERROR('5.0 Calc│Forecast Projects'!H100*$E100,0)</f>
        <v>1.6417220833333332</v>
      </c>
      <c r="I100" s="120">
        <f>IFERROR('5.0 Calc│Forecast Projects'!I100*$E100,0)</f>
        <v>1.9592249166666666</v>
      </c>
      <c r="J100" s="120">
        <f>IFERROR('5.0 Calc│Forecast Projects'!J100*$E100,0)</f>
        <v>0</v>
      </c>
      <c r="K100" s="120">
        <f>IFERROR('5.0 Calc│Forecast Projects'!K100*$E100,0)</f>
        <v>0</v>
      </c>
    </row>
    <row r="101" spans="1:11">
      <c r="A101" s="8">
        <f>'5.0 Calc│Forecast Projects'!A101</f>
        <v>89</v>
      </c>
      <c r="B101" s="8" t="str">
        <f>'5.0 Calc│Forecast Projects'!B101</f>
        <v xml:space="preserve">Enterprise Content Management </v>
      </c>
      <c r="C101" s="20" t="str">
        <f>'5.0 Calc│Forecast Projects'!C101</f>
        <v>APA</v>
      </c>
      <c r="D101" s="8">
        <f>VLOOKUP($A101,'5.0 Calc│Forecast Projects'!A101:O1088,4,FALSE)</f>
        <v>1</v>
      </c>
      <c r="E101" s="8">
        <f t="shared" si="1"/>
        <v>9.9999999999999995E-7</v>
      </c>
      <c r="G101" s="120">
        <f>IFERROR('5.0 Calc│Forecast Projects'!G101*$E101,0)</f>
        <v>0</v>
      </c>
      <c r="H101" s="120">
        <f>IFERROR('5.0 Calc│Forecast Projects'!H101*$E101,0)</f>
        <v>0</v>
      </c>
      <c r="I101" s="120">
        <f>IFERROR('5.0 Calc│Forecast Projects'!I101*$E101,0)</f>
        <v>0</v>
      </c>
      <c r="J101" s="120">
        <f>IFERROR('5.0 Calc│Forecast Projects'!J101*$E101,0)</f>
        <v>0</v>
      </c>
      <c r="K101" s="120">
        <f>IFERROR('5.0 Calc│Forecast Projects'!K101*$E101,0)</f>
        <v>0</v>
      </c>
    </row>
    <row r="102" spans="1:11">
      <c r="A102" s="8">
        <f>'5.0 Calc│Forecast Projects'!A102</f>
        <v>90</v>
      </c>
      <c r="B102" s="8" t="str">
        <f>'5.0 Calc│Forecast Projects'!B102</f>
        <v xml:space="preserve">Victoria CRE </v>
      </c>
      <c r="C102" s="20" t="str">
        <f>'5.0 Calc│Forecast Projects'!C102</f>
        <v>APA</v>
      </c>
      <c r="D102" s="8">
        <f>VLOOKUP($A102,'5.0 Calc│Forecast Projects'!A102:O1089,4,FALSE)</f>
        <v>1</v>
      </c>
      <c r="E102" s="8">
        <f t="shared" si="1"/>
        <v>9.9999999999999995E-7</v>
      </c>
      <c r="G102" s="120">
        <f>IFERROR('5.0 Calc│Forecast Projects'!G102*$E102,0)</f>
        <v>0</v>
      </c>
      <c r="H102" s="120">
        <f>IFERROR('5.0 Calc│Forecast Projects'!H102*$E102,0)</f>
        <v>0</v>
      </c>
      <c r="I102" s="120">
        <f>IFERROR('5.0 Calc│Forecast Projects'!I102*$E102,0)</f>
        <v>0</v>
      </c>
      <c r="J102" s="120">
        <f>IFERROR('5.0 Calc│Forecast Projects'!J102*$E102,0)</f>
        <v>0</v>
      </c>
      <c r="K102" s="120">
        <f>IFERROR('5.0 Calc│Forecast Projects'!K102*$E102,0)</f>
        <v>0</v>
      </c>
    </row>
    <row r="103" spans="1:11">
      <c r="A103" s="8">
        <f>'5.0 Calc│Forecast Projects'!A103</f>
        <v>91</v>
      </c>
      <c r="B103" s="8" t="str">
        <f>'5.0 Calc│Forecast Projects'!B103</f>
        <v xml:space="preserve">APA Grid Energy Components Upgrade </v>
      </c>
      <c r="C103" s="20" t="str">
        <f>'5.0 Calc│Forecast Projects'!C103</f>
        <v>APA</v>
      </c>
      <c r="D103" s="8">
        <f>VLOOKUP($A103,'5.0 Calc│Forecast Projects'!A103:O1090,4,FALSE)</f>
        <v>1</v>
      </c>
      <c r="E103" s="8">
        <f t="shared" si="1"/>
        <v>9.9999999999999995E-7</v>
      </c>
      <c r="G103" s="120">
        <f>IFERROR('5.0 Calc│Forecast Projects'!G103*$E103,0)</f>
        <v>0</v>
      </c>
      <c r="H103" s="120">
        <f>IFERROR('5.0 Calc│Forecast Projects'!H103*$E103,0)</f>
        <v>0</v>
      </c>
      <c r="I103" s="120">
        <f>IFERROR('5.0 Calc│Forecast Projects'!I103*$E103,0)</f>
        <v>0</v>
      </c>
      <c r="J103" s="120">
        <f>IFERROR('5.0 Calc│Forecast Projects'!J103*$E103,0)</f>
        <v>0</v>
      </c>
      <c r="K103" s="120">
        <f>IFERROR('5.0 Calc│Forecast Projects'!K103*$E103,0)</f>
        <v>0</v>
      </c>
    </row>
    <row r="104" spans="1:11">
      <c r="A104" s="8">
        <f>'5.0 Calc│Forecast Projects'!A104</f>
        <v>92</v>
      </c>
      <c r="B104" s="8" t="str">
        <f>'5.0 Calc│Forecast Projects'!B104</f>
        <v xml:space="preserve">APA Grid Extend Program </v>
      </c>
      <c r="C104" s="20" t="str">
        <f>'5.0 Calc│Forecast Projects'!C104</f>
        <v>APA</v>
      </c>
      <c r="D104" s="8">
        <f>VLOOKUP($A104,'5.0 Calc│Forecast Projects'!A104:O1091,4,FALSE)</f>
        <v>1</v>
      </c>
      <c r="E104" s="8">
        <f t="shared" si="1"/>
        <v>9.9999999999999995E-7</v>
      </c>
      <c r="G104" s="120">
        <f>IFERROR('5.0 Calc│Forecast Projects'!G104*$E104,0)</f>
        <v>2.5</v>
      </c>
      <c r="H104" s="120">
        <f>IFERROR('5.0 Calc│Forecast Projects'!H104*$E104,0)</f>
        <v>0</v>
      </c>
      <c r="I104" s="120">
        <f>IFERROR('5.0 Calc│Forecast Projects'!I104*$E104,0)</f>
        <v>0</v>
      </c>
      <c r="J104" s="120">
        <f>IFERROR('5.0 Calc│Forecast Projects'!J104*$E104,0)</f>
        <v>0</v>
      </c>
      <c r="K104" s="120">
        <f>IFERROR('5.0 Calc│Forecast Projects'!K104*$E104,0)</f>
        <v>0</v>
      </c>
    </row>
    <row r="105" spans="1:11">
      <c r="A105" s="8">
        <f>'5.0 Calc│Forecast Projects'!A105</f>
        <v>93</v>
      </c>
      <c r="B105" s="8" t="str">
        <f>'5.0 Calc│Forecast Projects'!B105</f>
        <v xml:space="preserve">APA Grid Services Initiatives Program </v>
      </c>
      <c r="C105" s="20" t="str">
        <f>'5.0 Calc│Forecast Projects'!C105</f>
        <v>APA</v>
      </c>
      <c r="D105" s="8">
        <f>VLOOKUP($A105,'5.0 Calc│Forecast Projects'!A105:O1092,4,FALSE)</f>
        <v>1</v>
      </c>
      <c r="E105" s="8">
        <f t="shared" si="1"/>
        <v>9.9999999999999995E-7</v>
      </c>
      <c r="G105" s="120">
        <f>IFERROR('5.0 Calc│Forecast Projects'!G105*$E105,0)</f>
        <v>0</v>
      </c>
      <c r="H105" s="120">
        <f>IFERROR('5.0 Calc│Forecast Projects'!H105*$E105,0)</f>
        <v>0</v>
      </c>
      <c r="I105" s="120">
        <f>IFERROR('5.0 Calc│Forecast Projects'!I105*$E105,0)</f>
        <v>0</v>
      </c>
      <c r="J105" s="120">
        <f>IFERROR('5.0 Calc│Forecast Projects'!J105*$E105,0)</f>
        <v>0</v>
      </c>
      <c r="K105" s="120">
        <f>IFERROR('5.0 Calc│Forecast Projects'!K105*$E105,0)</f>
        <v>0</v>
      </c>
    </row>
    <row r="106" spans="1:11">
      <c r="A106" s="8">
        <f>'5.0 Calc│Forecast Projects'!A106</f>
        <v>94</v>
      </c>
      <c r="B106" s="8" t="str">
        <f>'5.0 Calc│Forecast Projects'!B106</f>
        <v xml:space="preserve">Hyperion Upgrade to 11.1.2.4 </v>
      </c>
      <c r="C106" s="20" t="str">
        <f>'5.0 Calc│Forecast Projects'!C106</f>
        <v>APA</v>
      </c>
      <c r="D106" s="8">
        <f>VLOOKUP($A106,'5.0 Calc│Forecast Projects'!A106:O1093,4,FALSE)</f>
        <v>1</v>
      </c>
      <c r="E106" s="8">
        <f t="shared" si="1"/>
        <v>9.9999999999999995E-7</v>
      </c>
      <c r="G106" s="120">
        <f>IFERROR('5.0 Calc│Forecast Projects'!G106*$E106,0)</f>
        <v>0</v>
      </c>
      <c r="H106" s="120">
        <f>IFERROR('5.0 Calc│Forecast Projects'!H106*$E106,0)</f>
        <v>0</v>
      </c>
      <c r="I106" s="120">
        <f>IFERROR('5.0 Calc│Forecast Projects'!I106*$E106,0)</f>
        <v>0</v>
      </c>
      <c r="J106" s="120">
        <f>IFERROR('5.0 Calc│Forecast Projects'!J106*$E106,0)</f>
        <v>0</v>
      </c>
      <c r="K106" s="120">
        <f>IFERROR('5.0 Calc│Forecast Projects'!K106*$E106,0)</f>
        <v>0</v>
      </c>
    </row>
    <row r="107" spans="1:11">
      <c r="A107" s="8">
        <f>'5.0 Calc│Forecast Projects'!A107</f>
        <v>95</v>
      </c>
      <c r="B107" s="8" t="str">
        <f>'5.0 Calc│Forecast Projects'!B107</f>
        <v xml:space="preserve">BI - Transmission Dashboard and Enterprise Pilot </v>
      </c>
      <c r="C107" s="20" t="str">
        <f>'5.0 Calc│Forecast Projects'!C107</f>
        <v>APA</v>
      </c>
      <c r="D107" s="8">
        <f>VLOOKUP($A107,'5.0 Calc│Forecast Projects'!A107:O1094,4,FALSE)</f>
        <v>1</v>
      </c>
      <c r="E107" s="8">
        <f t="shared" si="1"/>
        <v>9.9999999999999995E-7</v>
      </c>
      <c r="G107" s="120">
        <f>IFERROR('5.0 Calc│Forecast Projects'!G107*$E107,0)</f>
        <v>2</v>
      </c>
      <c r="H107" s="120">
        <f>IFERROR('5.0 Calc│Forecast Projects'!H107*$E107,0)</f>
        <v>1.5</v>
      </c>
      <c r="I107" s="120">
        <f>IFERROR('5.0 Calc│Forecast Projects'!I107*$E107,0)</f>
        <v>0</v>
      </c>
      <c r="J107" s="120">
        <f>IFERROR('5.0 Calc│Forecast Projects'!J107*$E107,0)</f>
        <v>0</v>
      </c>
      <c r="K107" s="120">
        <f>IFERROR('5.0 Calc│Forecast Projects'!K107*$E107,0)</f>
        <v>0</v>
      </c>
    </row>
    <row r="108" spans="1:11">
      <c r="A108" s="8">
        <f>'5.0 Calc│Forecast Projects'!A108</f>
        <v>96</v>
      </c>
      <c r="B108" s="8" t="str">
        <f>'5.0 Calc│Forecast Projects'!B108</f>
        <v xml:space="preserve">HR Systems Refresh </v>
      </c>
      <c r="C108" s="20" t="str">
        <f>'5.0 Calc│Forecast Projects'!C108</f>
        <v>APA</v>
      </c>
      <c r="D108" s="8">
        <f>VLOOKUP($A108,'5.0 Calc│Forecast Projects'!A108:O1095,4,FALSE)</f>
        <v>1</v>
      </c>
      <c r="E108" s="8">
        <f t="shared" si="1"/>
        <v>9.9999999999999995E-7</v>
      </c>
      <c r="G108" s="120">
        <f>IFERROR('5.0 Calc│Forecast Projects'!G108*$E108,0)</f>
        <v>0</v>
      </c>
      <c r="H108" s="120">
        <f>IFERROR('5.0 Calc│Forecast Projects'!H108*$E108,0)</f>
        <v>0</v>
      </c>
      <c r="I108" s="120">
        <f>IFERROR('5.0 Calc│Forecast Projects'!I108*$E108,0)</f>
        <v>0</v>
      </c>
      <c r="J108" s="120">
        <f>IFERROR('5.0 Calc│Forecast Projects'!J108*$E108,0)</f>
        <v>0</v>
      </c>
      <c r="K108" s="120">
        <f>IFERROR('5.0 Calc│Forecast Projects'!K108*$E108,0)</f>
        <v>0</v>
      </c>
    </row>
    <row r="109" spans="1:11">
      <c r="A109" s="8">
        <f>'5.0 Calc│Forecast Projects'!A109</f>
        <v>97</v>
      </c>
      <c r="B109" s="8" t="str">
        <f>'5.0 Calc│Forecast Projects'!B109</f>
        <v xml:space="preserve">Transmission EAM Data Management Tool </v>
      </c>
      <c r="C109" s="20" t="str">
        <f>'5.0 Calc│Forecast Projects'!C109</f>
        <v>APA</v>
      </c>
      <c r="D109" s="8">
        <f>VLOOKUP($A109,'5.0 Calc│Forecast Projects'!A109:O1096,4,FALSE)</f>
        <v>1</v>
      </c>
      <c r="E109" s="8">
        <f t="shared" si="1"/>
        <v>9.9999999999999995E-7</v>
      </c>
      <c r="G109" s="120">
        <f>IFERROR('5.0 Calc│Forecast Projects'!G109*$E109,0)</f>
        <v>0</v>
      </c>
      <c r="H109" s="120">
        <f>IFERROR('5.0 Calc│Forecast Projects'!H109*$E109,0)</f>
        <v>0</v>
      </c>
      <c r="I109" s="120">
        <f>IFERROR('5.0 Calc│Forecast Projects'!I109*$E109,0)</f>
        <v>0</v>
      </c>
      <c r="J109" s="120">
        <f>IFERROR('5.0 Calc│Forecast Projects'!J109*$E109,0)</f>
        <v>0</v>
      </c>
      <c r="K109" s="120">
        <f>IFERROR('5.0 Calc│Forecast Projects'!K109*$E109,0)</f>
        <v>0</v>
      </c>
    </row>
    <row r="110" spans="1:11">
      <c r="A110" s="8">
        <f>'5.0 Calc│Forecast Projects'!A110</f>
        <v>98</v>
      </c>
      <c r="B110" s="8" t="str">
        <f>'5.0 Calc│Forecast Projects'!B110</f>
        <v xml:space="preserve">SharePoint Upgrade </v>
      </c>
      <c r="C110" s="20" t="str">
        <f>'5.0 Calc│Forecast Projects'!C110</f>
        <v>APA</v>
      </c>
      <c r="D110" s="8">
        <f>VLOOKUP($A110,'5.0 Calc│Forecast Projects'!A110:O1097,4,FALSE)</f>
        <v>1</v>
      </c>
      <c r="E110" s="8">
        <f t="shared" si="1"/>
        <v>9.9999999999999995E-7</v>
      </c>
      <c r="G110" s="120">
        <f>IFERROR('5.0 Calc│Forecast Projects'!G110*$E110,0)</f>
        <v>0.24377849999999998</v>
      </c>
      <c r="H110" s="120">
        <f>IFERROR('5.0 Calc│Forecast Projects'!H110*$E110,0)</f>
        <v>0</v>
      </c>
      <c r="I110" s="120">
        <f>IFERROR('5.0 Calc│Forecast Projects'!I110*$E110,0)</f>
        <v>0</v>
      </c>
      <c r="J110" s="120">
        <f>IFERROR('5.0 Calc│Forecast Projects'!J110*$E110,0)</f>
        <v>0</v>
      </c>
      <c r="K110" s="120">
        <f>IFERROR('5.0 Calc│Forecast Projects'!K110*$E110,0)</f>
        <v>0</v>
      </c>
    </row>
    <row r="111" spans="1:11">
      <c r="A111" s="8">
        <f>'5.0 Calc│Forecast Projects'!A111</f>
        <v>99</v>
      </c>
      <c r="B111" s="8" t="str">
        <f>'5.0 Calc│Forecast Projects'!B111</f>
        <v xml:space="preserve">eForm Digitisation </v>
      </c>
      <c r="C111" s="20" t="str">
        <f>'5.0 Calc│Forecast Projects'!C111</f>
        <v>APA</v>
      </c>
      <c r="D111" s="8">
        <f>VLOOKUP($A111,'5.0 Calc│Forecast Projects'!A111:O1098,4,FALSE)</f>
        <v>1</v>
      </c>
      <c r="E111" s="8">
        <f t="shared" si="1"/>
        <v>9.9999999999999995E-7</v>
      </c>
      <c r="G111" s="120">
        <f>IFERROR('5.0 Calc│Forecast Projects'!G111*$E111,0)</f>
        <v>0</v>
      </c>
      <c r="H111" s="120">
        <f>IFERROR('5.0 Calc│Forecast Projects'!H111*$E111,0)</f>
        <v>0</v>
      </c>
      <c r="I111" s="120">
        <f>IFERROR('5.0 Calc│Forecast Projects'!I111*$E111,0)</f>
        <v>1.6076037500062497</v>
      </c>
      <c r="J111" s="120">
        <f>IFERROR('5.0 Calc│Forecast Projects'!J111*$E111,0)</f>
        <v>4.1473962499687458</v>
      </c>
      <c r="K111" s="120">
        <f>IFERROR('5.0 Calc│Forecast Projects'!K111*$E111,0)</f>
        <v>0</v>
      </c>
    </row>
    <row r="112" spans="1:11">
      <c r="A112" s="8">
        <f>'5.0 Calc│Forecast Projects'!A112</f>
        <v>100</v>
      </c>
      <c r="B112" s="8" t="str">
        <f>'5.0 Calc│Forecast Projects'!B112</f>
        <v xml:space="preserve">Historian Upgrade - version 2012 to 2015 </v>
      </c>
      <c r="C112" s="20" t="str">
        <f>'5.0 Calc│Forecast Projects'!C112</f>
        <v>APA</v>
      </c>
      <c r="D112" s="8">
        <f>VLOOKUP($A112,'5.0 Calc│Forecast Projects'!A112:O1099,4,FALSE)</f>
        <v>1</v>
      </c>
      <c r="E112" s="8">
        <f t="shared" si="1"/>
        <v>9.9999999999999995E-7</v>
      </c>
      <c r="G112" s="120">
        <f>IFERROR('5.0 Calc│Forecast Projects'!G112*$E112,0)</f>
        <v>0</v>
      </c>
      <c r="H112" s="120">
        <f>IFERROR('5.0 Calc│Forecast Projects'!H112*$E112,0)</f>
        <v>0</v>
      </c>
      <c r="I112" s="120">
        <f>IFERROR('5.0 Calc│Forecast Projects'!I112*$E112,0)</f>
        <v>0</v>
      </c>
      <c r="J112" s="120">
        <f>IFERROR('5.0 Calc│Forecast Projects'!J112*$E112,0)</f>
        <v>0</v>
      </c>
      <c r="K112" s="120">
        <f>IFERROR('5.0 Calc│Forecast Projects'!K112*$E112,0)</f>
        <v>0</v>
      </c>
    </row>
    <row r="113" spans="1:11">
      <c r="A113" s="8">
        <f>'5.0 Calc│Forecast Projects'!A113</f>
        <v>101</v>
      </c>
      <c r="B113" s="8" t="str">
        <f>'5.0 Calc│Forecast Projects'!B113</f>
        <v xml:space="preserve">Hazardous Area Platform </v>
      </c>
      <c r="C113" s="20" t="str">
        <f>'5.0 Calc│Forecast Projects'!C113</f>
        <v>APA</v>
      </c>
      <c r="D113" s="8">
        <f>VLOOKUP($A113,'5.0 Calc│Forecast Projects'!A113:O1100,4,FALSE)</f>
        <v>1</v>
      </c>
      <c r="E113" s="8">
        <f t="shared" si="1"/>
        <v>9.9999999999999995E-7</v>
      </c>
      <c r="G113" s="120">
        <f>IFERROR('5.0 Calc│Forecast Projects'!G113*$E113,0)</f>
        <v>1.5524912999669995</v>
      </c>
      <c r="H113" s="120">
        <f>IFERROR('5.0 Calc│Forecast Projects'!H113*$E113,0)</f>
        <v>0</v>
      </c>
      <c r="I113" s="120">
        <f>IFERROR('5.0 Calc│Forecast Projects'!I113*$E113,0)</f>
        <v>0</v>
      </c>
      <c r="J113" s="120">
        <f>IFERROR('5.0 Calc│Forecast Projects'!J113*$E113,0)</f>
        <v>0</v>
      </c>
      <c r="K113" s="120">
        <f>IFERROR('5.0 Calc│Forecast Projects'!K113*$E113,0)</f>
        <v>0</v>
      </c>
    </row>
    <row r="114" spans="1:11">
      <c r="A114" s="8">
        <f>'5.0 Calc│Forecast Projects'!A114</f>
        <v>102</v>
      </c>
      <c r="B114" s="8" t="str">
        <f>'5.0 Calc│Forecast Projects'!B114</f>
        <v xml:space="preserve">PPM Refresh </v>
      </c>
      <c r="C114" s="20" t="str">
        <f>'5.0 Calc│Forecast Projects'!C114</f>
        <v>APA</v>
      </c>
      <c r="D114" s="8">
        <f>VLOOKUP($A114,'5.0 Calc│Forecast Projects'!A114:O1101,4,FALSE)</f>
        <v>1</v>
      </c>
      <c r="E114" s="8">
        <f t="shared" si="1"/>
        <v>9.9999999999999995E-7</v>
      </c>
      <c r="G114" s="120">
        <f>IFERROR('5.0 Calc│Forecast Projects'!G114*$E114,0)</f>
        <v>3</v>
      </c>
      <c r="H114" s="120">
        <f>IFERROR('5.0 Calc│Forecast Projects'!H114*$E114,0)</f>
        <v>0</v>
      </c>
      <c r="I114" s="120">
        <f>IFERROR('5.0 Calc│Forecast Projects'!I114*$E114,0)</f>
        <v>0</v>
      </c>
      <c r="J114" s="120">
        <f>IFERROR('5.0 Calc│Forecast Projects'!J114*$E114,0)</f>
        <v>0</v>
      </c>
      <c r="K114" s="120">
        <f>IFERROR('5.0 Calc│Forecast Projects'!K114*$E114,0)</f>
        <v>0</v>
      </c>
    </row>
    <row r="115" spans="1:11">
      <c r="A115" s="8">
        <f>'5.0 Calc│Forecast Projects'!A115</f>
        <v>103</v>
      </c>
      <c r="B115" s="8" t="str">
        <f>'5.0 Calc│Forecast Projects'!B115</f>
        <v xml:space="preserve">BizTalk Upgrade FY2018 </v>
      </c>
      <c r="C115" s="20" t="str">
        <f>'5.0 Calc│Forecast Projects'!C115</f>
        <v>APA</v>
      </c>
      <c r="D115" s="8">
        <f>VLOOKUP($A115,'5.0 Calc│Forecast Projects'!A115:O1102,4,FALSE)</f>
        <v>1</v>
      </c>
      <c r="E115" s="8">
        <f t="shared" si="1"/>
        <v>9.9999999999999995E-7</v>
      </c>
      <c r="G115" s="120">
        <f>IFERROR('5.0 Calc│Forecast Projects'!G115*$E115,0)</f>
        <v>0</v>
      </c>
      <c r="H115" s="120">
        <f>IFERROR('5.0 Calc│Forecast Projects'!H115*$E115,0)</f>
        <v>0.60484890481199649</v>
      </c>
      <c r="I115" s="120">
        <f>IFERROR('5.0 Calc│Forecast Projects'!I115*$E115,0)</f>
        <v>0.67091850970800382</v>
      </c>
      <c r="J115" s="120">
        <f>IFERROR('5.0 Calc│Forecast Projects'!J115*$E115,0)</f>
        <v>0</v>
      </c>
      <c r="K115" s="120">
        <f>IFERROR('5.0 Calc│Forecast Projects'!K115*$E115,0)</f>
        <v>0</v>
      </c>
    </row>
    <row r="116" spans="1:11">
      <c r="A116" s="8">
        <f>'5.0 Calc│Forecast Projects'!A116</f>
        <v>104</v>
      </c>
      <c r="B116" s="8" t="str">
        <f>'5.0 Calc│Forecast Projects'!B116</f>
        <v xml:space="preserve">Automated Testing Tool </v>
      </c>
      <c r="C116" s="20" t="str">
        <f>'5.0 Calc│Forecast Projects'!C116</f>
        <v>APA</v>
      </c>
      <c r="D116" s="8">
        <f>VLOOKUP($A116,'5.0 Calc│Forecast Projects'!A116:O1103,4,FALSE)</f>
        <v>1</v>
      </c>
      <c r="E116" s="8">
        <f t="shared" si="1"/>
        <v>9.9999999999999995E-7</v>
      </c>
      <c r="G116" s="120">
        <f>IFERROR('5.0 Calc│Forecast Projects'!G116*$E116,0)</f>
        <v>0.63220499994000001</v>
      </c>
      <c r="H116" s="120">
        <f>IFERROR('5.0 Calc│Forecast Projects'!H116*$E116,0)</f>
        <v>0</v>
      </c>
      <c r="I116" s="120">
        <f>IFERROR('5.0 Calc│Forecast Projects'!I116*$E116,0)</f>
        <v>0</v>
      </c>
      <c r="J116" s="120">
        <f>IFERROR('5.0 Calc│Forecast Projects'!J116*$E116,0)</f>
        <v>0</v>
      </c>
      <c r="K116" s="120">
        <f>IFERROR('5.0 Calc│Forecast Projects'!K116*$E116,0)</f>
        <v>0</v>
      </c>
    </row>
    <row r="117" spans="1:11">
      <c r="A117" s="8">
        <f>'5.0 Calc│Forecast Projects'!A117</f>
        <v>105</v>
      </c>
      <c r="B117" s="8" t="str">
        <f>'5.0 Calc│Forecast Projects'!B117</f>
        <v xml:space="preserve">Code Management Software </v>
      </c>
      <c r="C117" s="20" t="str">
        <f>'5.0 Calc│Forecast Projects'!C117</f>
        <v>APA</v>
      </c>
      <c r="D117" s="8">
        <f>VLOOKUP($A117,'5.0 Calc│Forecast Projects'!A117:O1104,4,FALSE)</f>
        <v>1</v>
      </c>
      <c r="E117" s="8">
        <f t="shared" si="1"/>
        <v>9.9999999999999995E-7</v>
      </c>
      <c r="G117" s="120">
        <f>IFERROR('5.0 Calc│Forecast Projects'!G117*$E117,0)</f>
        <v>0.90593062501999999</v>
      </c>
      <c r="H117" s="120">
        <f>IFERROR('5.0 Calc│Forecast Projects'!H117*$E117,0)</f>
        <v>0</v>
      </c>
      <c r="I117" s="120">
        <f>IFERROR('5.0 Calc│Forecast Projects'!I117*$E117,0)</f>
        <v>0</v>
      </c>
      <c r="J117" s="120">
        <f>IFERROR('5.0 Calc│Forecast Projects'!J117*$E117,0)</f>
        <v>0</v>
      </c>
      <c r="K117" s="120">
        <f>IFERROR('5.0 Calc│Forecast Projects'!K117*$E117,0)</f>
        <v>0</v>
      </c>
    </row>
    <row r="118" spans="1:11">
      <c r="A118" s="8">
        <f>'5.0 Calc│Forecast Projects'!A118</f>
        <v>106</v>
      </c>
      <c r="B118" s="8" t="str">
        <f>'5.0 Calc│Forecast Projects'!B118</f>
        <v xml:space="preserve">CRM Upgrade </v>
      </c>
      <c r="C118" s="20" t="str">
        <f>'5.0 Calc│Forecast Projects'!C118</f>
        <v>APA</v>
      </c>
      <c r="D118" s="8">
        <f>VLOOKUP($A118,'5.0 Calc│Forecast Projects'!A118:O1105,4,FALSE)</f>
        <v>1</v>
      </c>
      <c r="E118" s="8">
        <f t="shared" si="1"/>
        <v>9.9999999999999995E-7</v>
      </c>
      <c r="G118" s="120">
        <f>IFERROR('5.0 Calc│Forecast Projects'!G118*$E118,0)</f>
        <v>1.4081861999699967</v>
      </c>
      <c r="H118" s="120">
        <f>IFERROR('5.0 Calc│Forecast Projects'!H118*$E118,0)</f>
        <v>5.9047800000000102E-2</v>
      </c>
      <c r="I118" s="120">
        <f>IFERROR('5.0 Calc│Forecast Projects'!I118*$E118,0)</f>
        <v>0</v>
      </c>
      <c r="J118" s="120">
        <f>IFERROR('5.0 Calc│Forecast Projects'!J118*$E118,0)</f>
        <v>0</v>
      </c>
      <c r="K118" s="120">
        <f>IFERROR('5.0 Calc│Forecast Projects'!K118*$E118,0)</f>
        <v>0</v>
      </c>
    </row>
    <row r="119" spans="1:11">
      <c r="A119" s="8">
        <f>'5.0 Calc│Forecast Projects'!A119</f>
        <v>107</v>
      </c>
      <c r="B119" s="8" t="str">
        <f>'5.0 Calc│Forecast Projects'!B119</f>
        <v xml:space="preserve">X-Info Aware Version 2 </v>
      </c>
      <c r="C119" s="20" t="str">
        <f>'5.0 Calc│Forecast Projects'!C119</f>
        <v>APA</v>
      </c>
      <c r="D119" s="8">
        <f>VLOOKUP($A119,'5.0 Calc│Forecast Projects'!A119:O1106,4,FALSE)</f>
        <v>1</v>
      </c>
      <c r="E119" s="8">
        <f t="shared" si="1"/>
        <v>9.9999999999999995E-7</v>
      </c>
      <c r="G119" s="120">
        <f>IFERROR('5.0 Calc│Forecast Projects'!G119*$E119,0)</f>
        <v>0.43008150000000001</v>
      </c>
      <c r="H119" s="120">
        <f>IFERROR('5.0 Calc│Forecast Projects'!H119*$E119,0)</f>
        <v>0</v>
      </c>
      <c r="I119" s="120">
        <f>IFERROR('5.0 Calc│Forecast Projects'!I119*$E119,0)</f>
        <v>0</v>
      </c>
      <c r="J119" s="120">
        <f>IFERROR('5.0 Calc│Forecast Projects'!J119*$E119,0)</f>
        <v>0</v>
      </c>
      <c r="K119" s="120">
        <f>IFERROR('5.0 Calc│Forecast Projects'!K119*$E119,0)</f>
        <v>0</v>
      </c>
    </row>
    <row r="120" spans="1:11">
      <c r="A120" s="8">
        <f>'5.0 Calc│Forecast Projects'!A120</f>
        <v>108</v>
      </c>
      <c r="B120" s="8" t="str">
        <f>'5.0 Calc│Forecast Projects'!B120</f>
        <v xml:space="preserve">Supplier Qualification and Compliance </v>
      </c>
      <c r="C120" s="20" t="str">
        <f>'5.0 Calc│Forecast Projects'!C120</f>
        <v>APA</v>
      </c>
      <c r="D120" s="8">
        <f>VLOOKUP($A120,'5.0 Calc│Forecast Projects'!A120:O1107,4,FALSE)</f>
        <v>1</v>
      </c>
      <c r="E120" s="8">
        <f t="shared" si="1"/>
        <v>9.9999999999999995E-7</v>
      </c>
      <c r="G120" s="120">
        <f>IFERROR('5.0 Calc│Forecast Projects'!G120*$E120,0)</f>
        <v>0.69784896000000063</v>
      </c>
      <c r="H120" s="120">
        <f>IFERROR('5.0 Calc│Forecast Projects'!H120*$E120,0)</f>
        <v>0.18555504000000023</v>
      </c>
      <c r="I120" s="120">
        <f>IFERROR('5.0 Calc│Forecast Projects'!I120*$E120,0)</f>
        <v>0</v>
      </c>
      <c r="J120" s="120">
        <f>IFERROR('5.0 Calc│Forecast Projects'!J120*$E120,0)</f>
        <v>0</v>
      </c>
      <c r="K120" s="120">
        <f>IFERROR('5.0 Calc│Forecast Projects'!K120*$E120,0)</f>
        <v>0</v>
      </c>
    </row>
    <row r="121" spans="1:11">
      <c r="A121" s="8">
        <f>'5.0 Calc│Forecast Projects'!A121</f>
        <v>109</v>
      </c>
      <c r="B121" s="8" t="str">
        <f>'5.0 Calc│Forecast Projects'!B121</f>
        <v xml:space="preserve">Oracle eBS Upgrade to 12.2 </v>
      </c>
      <c r="C121" s="20" t="str">
        <f>'5.0 Calc│Forecast Projects'!C121</f>
        <v>APA</v>
      </c>
      <c r="D121" s="8">
        <f>VLOOKUP($A121,'5.0 Calc│Forecast Projects'!A121:O1108,4,FALSE)</f>
        <v>1</v>
      </c>
      <c r="E121" s="8">
        <f t="shared" si="1"/>
        <v>9.9999999999999995E-7</v>
      </c>
      <c r="G121" s="120">
        <f>IFERROR('5.0 Calc│Forecast Projects'!G121*$E121,0)</f>
        <v>0.26711301607499965</v>
      </c>
      <c r="H121" s="120">
        <f>IFERROR('5.0 Calc│Forecast Projects'!H121*$E121,0)</f>
        <v>1.2762435380609995</v>
      </c>
      <c r="I121" s="120">
        <f>IFERROR('5.0 Calc│Forecast Projects'!I121*$E121,0)</f>
        <v>0</v>
      </c>
      <c r="J121" s="120">
        <f>IFERROR('5.0 Calc│Forecast Projects'!J121*$E121,0)</f>
        <v>0</v>
      </c>
      <c r="K121" s="120">
        <f>IFERROR('5.0 Calc│Forecast Projects'!K121*$E121,0)</f>
        <v>0</v>
      </c>
    </row>
    <row r="122" spans="1:11">
      <c r="A122" s="8">
        <f>'5.0 Calc│Forecast Projects'!A122</f>
        <v>110</v>
      </c>
      <c r="B122" s="8" t="str">
        <f>'5.0 Calc│Forecast Projects'!B122</f>
        <v xml:space="preserve">BizTalk System Upgrade 2020 </v>
      </c>
      <c r="C122" s="20" t="str">
        <f>'5.0 Calc│Forecast Projects'!C122</f>
        <v>APA</v>
      </c>
      <c r="D122" s="8">
        <f>VLOOKUP($A122,'5.0 Calc│Forecast Projects'!A122:O1109,4,FALSE)</f>
        <v>1</v>
      </c>
      <c r="E122" s="8">
        <f t="shared" si="1"/>
        <v>9.9999999999999995E-7</v>
      </c>
      <c r="G122" s="120">
        <f>IFERROR('5.0 Calc│Forecast Projects'!G122*$E122,0)</f>
        <v>0</v>
      </c>
      <c r="H122" s="120">
        <f>IFERROR('5.0 Calc│Forecast Projects'!H122*$E122,0)</f>
        <v>0.60484890481199649</v>
      </c>
      <c r="I122" s="120">
        <f>IFERROR('5.0 Calc│Forecast Projects'!I122*$E122,0)</f>
        <v>0.67091850970800382</v>
      </c>
      <c r="J122" s="120">
        <f>IFERROR('5.0 Calc│Forecast Projects'!J122*$E122,0)</f>
        <v>0</v>
      </c>
      <c r="K122" s="120">
        <f>IFERROR('5.0 Calc│Forecast Projects'!K122*$E122,0)</f>
        <v>0</v>
      </c>
    </row>
    <row r="123" spans="1:11">
      <c r="A123" s="8">
        <f>'5.0 Calc│Forecast Projects'!A123</f>
        <v>111</v>
      </c>
      <c r="B123" s="8" t="str">
        <f>'5.0 Calc│Forecast Projects'!B123</f>
        <v>Applications Renewal</v>
      </c>
      <c r="C123" s="20" t="str">
        <f>'5.0 Calc│Forecast Projects'!C123</f>
        <v>APA</v>
      </c>
      <c r="D123" s="8">
        <f>VLOOKUP($A123,'5.0 Calc│Forecast Projects'!A123:O1110,4,FALSE)</f>
        <v>1</v>
      </c>
      <c r="E123" s="8">
        <f t="shared" si="1"/>
        <v>9.9999999999999995E-7</v>
      </c>
      <c r="G123" s="120">
        <f>IFERROR('5.0 Calc│Forecast Projects'!G123*$E123,0)</f>
        <v>6.8999999999999995</v>
      </c>
      <c r="H123" s="120">
        <f>IFERROR('5.0 Calc│Forecast Projects'!H123*$E123,0)</f>
        <v>8.6199999999999992</v>
      </c>
      <c r="I123" s="120">
        <f>IFERROR('5.0 Calc│Forecast Projects'!I123*$E123,0)</f>
        <v>6.8999999999999995</v>
      </c>
      <c r="J123" s="120">
        <f>IFERROR('5.0 Calc│Forecast Projects'!J123*$E123,0)</f>
        <v>8.6199999999999992</v>
      </c>
      <c r="K123" s="120">
        <f>IFERROR('5.0 Calc│Forecast Projects'!K123*$E123,0)</f>
        <v>6.8999999999999995</v>
      </c>
    </row>
    <row r="124" spans="1:11">
      <c r="A124" s="8">
        <f>'5.0 Calc│Forecast Projects'!A124</f>
        <v>112</v>
      </c>
      <c r="B124" s="8" t="str">
        <f>'5.0 Calc│Forecast Projects'!B124</f>
        <v>Infrastructure Renewal</v>
      </c>
      <c r="C124" s="20" t="str">
        <f>'5.0 Calc│Forecast Projects'!C124</f>
        <v>APA</v>
      </c>
      <c r="D124" s="8">
        <f>VLOOKUP($A124,'5.0 Calc│Forecast Projects'!A124:O1111,4,FALSE)</f>
        <v>1</v>
      </c>
      <c r="E124" s="8">
        <f t="shared" si="1"/>
        <v>9.9999999999999995E-7</v>
      </c>
      <c r="G124" s="120">
        <f>IFERROR('5.0 Calc│Forecast Projects'!G124*$E124,0)</f>
        <v>2.25</v>
      </c>
      <c r="H124" s="120">
        <f>IFERROR('5.0 Calc│Forecast Projects'!H124*$E124,0)</f>
        <v>0.75</v>
      </c>
      <c r="I124" s="120">
        <f>IFERROR('5.0 Calc│Forecast Projects'!I124*$E124,0)</f>
        <v>0.75</v>
      </c>
      <c r="J124" s="120">
        <f>IFERROR('5.0 Calc│Forecast Projects'!J124*$E124,0)</f>
        <v>0.75</v>
      </c>
      <c r="K124" s="120">
        <f>IFERROR('5.0 Calc│Forecast Projects'!K124*$E124,0)</f>
        <v>0</v>
      </c>
    </row>
    <row r="125" spans="1:11">
      <c r="A125" s="8">
        <f>'5.0 Calc│Forecast Projects'!A125</f>
        <v>113</v>
      </c>
      <c r="B125" s="8" t="str">
        <f>'5.0 Calc│Forecast Projects'!B125</f>
        <v>Dandenong Relocation</v>
      </c>
      <c r="C125" s="20" t="str">
        <f>'5.0 Calc│Forecast Projects'!C125</f>
        <v>APA</v>
      </c>
      <c r="D125" s="8">
        <f>VLOOKUP($A125,'5.0 Calc│Forecast Projects'!A125:O1112,4,FALSE)</f>
        <v>1</v>
      </c>
      <c r="E125" s="8">
        <f t="shared" si="1"/>
        <v>9.9999999999999995E-7</v>
      </c>
      <c r="G125" s="120">
        <f>IFERROR('5.0 Calc│Forecast Projects'!G125*$E125,0)</f>
        <v>0</v>
      </c>
      <c r="H125" s="120">
        <f>IFERROR('5.0 Calc│Forecast Projects'!H125*$E125,0)</f>
        <v>0</v>
      </c>
      <c r="I125" s="120">
        <f>IFERROR('5.0 Calc│Forecast Projects'!I125*$E125,0)</f>
        <v>0</v>
      </c>
      <c r="J125" s="120">
        <f>IFERROR('5.0 Calc│Forecast Projects'!J125*$E125,0)</f>
        <v>0</v>
      </c>
      <c r="K125" s="120">
        <f>IFERROR('5.0 Calc│Forecast Projects'!K125*$E125,0)</f>
        <v>0</v>
      </c>
    </row>
    <row r="126" spans="1:11">
      <c r="A126" s="8" t="str">
        <f>'5.0 Calc│Forecast Projects'!A126</f>
        <v>-</v>
      </c>
      <c r="B126" s="8" t="str">
        <f>'5.0 Calc│Forecast Projects'!B126</f>
        <v/>
      </c>
      <c r="C126" s="20" t="str">
        <f>'5.0 Calc│Forecast Projects'!C126</f>
        <v>-</v>
      </c>
      <c r="D126" s="8">
        <f>VLOOKUP($A126,'5.0 Calc│Forecast Projects'!A126:O1113,4,FALSE)</f>
        <v>1</v>
      </c>
      <c r="E126" s="8">
        <f t="shared" si="1"/>
        <v>9.9999999999999995E-7</v>
      </c>
      <c r="G126" s="120">
        <f>IFERROR('5.0 Calc│Forecast Projects'!G126*$E126,0)</f>
        <v>0</v>
      </c>
      <c r="H126" s="120">
        <f>IFERROR('5.0 Calc│Forecast Projects'!H126*$E126,0)</f>
        <v>0</v>
      </c>
      <c r="I126" s="120">
        <f>IFERROR('5.0 Calc│Forecast Projects'!I126*$E126,0)</f>
        <v>0</v>
      </c>
      <c r="J126" s="120">
        <f>IFERROR('5.0 Calc│Forecast Projects'!J126*$E126,0)</f>
        <v>0</v>
      </c>
      <c r="K126" s="120">
        <f>IFERROR('5.0 Calc│Forecast Projects'!K126*$E126,0)</f>
        <v>0</v>
      </c>
    </row>
    <row r="127" spans="1:11">
      <c r="A127" s="8" t="str">
        <f>'5.0 Calc│Forecast Projects'!A127</f>
        <v>-</v>
      </c>
      <c r="B127" s="8" t="str">
        <f>'5.0 Calc│Forecast Projects'!B127</f>
        <v/>
      </c>
      <c r="C127" s="20" t="str">
        <f>'5.0 Calc│Forecast Projects'!C127</f>
        <v>-</v>
      </c>
      <c r="D127" s="8">
        <f>VLOOKUP($A127,'5.0 Calc│Forecast Projects'!A127:O1114,4,FALSE)</f>
        <v>1</v>
      </c>
      <c r="E127" s="8">
        <f t="shared" si="1"/>
        <v>9.9999999999999995E-7</v>
      </c>
      <c r="G127" s="120">
        <f>IFERROR('5.0 Calc│Forecast Projects'!G127*$E127,0)</f>
        <v>0</v>
      </c>
      <c r="H127" s="120">
        <f>IFERROR('5.0 Calc│Forecast Projects'!H127*$E127,0)</f>
        <v>0</v>
      </c>
      <c r="I127" s="120">
        <f>IFERROR('5.0 Calc│Forecast Projects'!I127*$E127,0)</f>
        <v>0</v>
      </c>
      <c r="J127" s="120">
        <f>IFERROR('5.0 Calc│Forecast Projects'!J127*$E127,0)</f>
        <v>0</v>
      </c>
      <c r="K127" s="120">
        <f>IFERROR('5.0 Calc│Forecast Projects'!K127*$E127,0)</f>
        <v>0</v>
      </c>
    </row>
    <row r="128" spans="1:11">
      <c r="A128" s="8" t="str">
        <f>'5.0 Calc│Forecast Projects'!A128</f>
        <v>-</v>
      </c>
      <c r="B128" s="8" t="str">
        <f>'5.0 Calc│Forecast Projects'!B128</f>
        <v/>
      </c>
      <c r="C128" s="20" t="str">
        <f>'5.0 Calc│Forecast Projects'!C128</f>
        <v>-</v>
      </c>
      <c r="D128" s="8">
        <f>VLOOKUP($A128,'5.0 Calc│Forecast Projects'!A128:O1115,4,FALSE)</f>
        <v>1</v>
      </c>
      <c r="E128" s="8">
        <f t="shared" si="1"/>
        <v>9.9999999999999995E-7</v>
      </c>
      <c r="G128" s="120">
        <f>IFERROR('5.0 Calc│Forecast Projects'!G128*$E128,0)</f>
        <v>0</v>
      </c>
      <c r="H128" s="120">
        <f>IFERROR('5.0 Calc│Forecast Projects'!H128*$E128,0)</f>
        <v>0</v>
      </c>
      <c r="I128" s="120">
        <f>IFERROR('5.0 Calc│Forecast Projects'!I128*$E128,0)</f>
        <v>0</v>
      </c>
      <c r="J128" s="120">
        <f>IFERROR('5.0 Calc│Forecast Projects'!J128*$E128,0)</f>
        <v>0</v>
      </c>
      <c r="K128" s="120">
        <f>IFERROR('5.0 Calc│Forecast Projects'!K128*$E128,0)</f>
        <v>0</v>
      </c>
    </row>
    <row r="129" spans="1:11">
      <c r="A129" s="8" t="str">
        <f>'5.0 Calc│Forecast Projects'!A129</f>
        <v>-</v>
      </c>
      <c r="B129" s="8" t="str">
        <f>'5.0 Calc│Forecast Projects'!B129</f>
        <v/>
      </c>
      <c r="C129" s="20" t="str">
        <f>'5.0 Calc│Forecast Projects'!C129</f>
        <v>-</v>
      </c>
      <c r="D129" s="8">
        <f>VLOOKUP($A129,'5.0 Calc│Forecast Projects'!A129:O1116,4,FALSE)</f>
        <v>1</v>
      </c>
      <c r="E129" s="8">
        <f t="shared" si="1"/>
        <v>9.9999999999999995E-7</v>
      </c>
      <c r="G129" s="120">
        <f>IFERROR('5.0 Calc│Forecast Projects'!G129*$E129,0)</f>
        <v>0</v>
      </c>
      <c r="H129" s="120">
        <f>IFERROR('5.0 Calc│Forecast Projects'!H129*$E129,0)</f>
        <v>0</v>
      </c>
      <c r="I129" s="120">
        <f>IFERROR('5.0 Calc│Forecast Projects'!I129*$E129,0)</f>
        <v>0</v>
      </c>
      <c r="J129" s="120">
        <f>IFERROR('5.0 Calc│Forecast Projects'!J129*$E129,0)</f>
        <v>0</v>
      </c>
      <c r="K129" s="120">
        <f>IFERROR('5.0 Calc│Forecast Projects'!K129*$E129,0)</f>
        <v>0</v>
      </c>
    </row>
    <row r="130" spans="1:11">
      <c r="A130" s="8" t="str">
        <f>'5.0 Calc│Forecast Projects'!A130</f>
        <v>-</v>
      </c>
      <c r="B130" s="8" t="str">
        <f>'5.0 Calc│Forecast Projects'!B130</f>
        <v/>
      </c>
      <c r="C130" s="20" t="str">
        <f>'5.0 Calc│Forecast Projects'!C130</f>
        <v>-</v>
      </c>
      <c r="D130" s="8">
        <f>VLOOKUP($A130,'5.0 Calc│Forecast Projects'!A130:O1117,4,FALSE)</f>
        <v>1</v>
      </c>
      <c r="E130" s="8">
        <f t="shared" si="1"/>
        <v>9.9999999999999995E-7</v>
      </c>
      <c r="G130" s="120">
        <f>IFERROR('5.0 Calc│Forecast Projects'!G130*$E130,0)</f>
        <v>0</v>
      </c>
      <c r="H130" s="120">
        <f>IFERROR('5.0 Calc│Forecast Projects'!H130*$E130,0)</f>
        <v>0</v>
      </c>
      <c r="I130" s="120">
        <f>IFERROR('5.0 Calc│Forecast Projects'!I130*$E130,0)</f>
        <v>0</v>
      </c>
      <c r="J130" s="120">
        <f>IFERROR('5.0 Calc│Forecast Projects'!J130*$E130,0)</f>
        <v>0</v>
      </c>
      <c r="K130" s="120">
        <f>IFERROR('5.0 Calc│Forecast Projects'!K130*$E130,0)</f>
        <v>0</v>
      </c>
    </row>
    <row r="131" spans="1:11">
      <c r="A131" s="8" t="str">
        <f>'5.0 Calc│Forecast Projects'!A131</f>
        <v>-</v>
      </c>
      <c r="B131" s="8" t="str">
        <f>'5.0 Calc│Forecast Projects'!B131</f>
        <v/>
      </c>
      <c r="C131" s="20" t="str">
        <f>'5.0 Calc│Forecast Projects'!C131</f>
        <v>-</v>
      </c>
      <c r="D131" s="8">
        <f>VLOOKUP($A131,'5.0 Calc│Forecast Projects'!A131:O1118,4,FALSE)</f>
        <v>1</v>
      </c>
      <c r="E131" s="8">
        <f t="shared" si="1"/>
        <v>9.9999999999999995E-7</v>
      </c>
      <c r="G131" s="120">
        <f>IFERROR('5.0 Calc│Forecast Projects'!G131*$E131,0)</f>
        <v>0</v>
      </c>
      <c r="H131" s="120">
        <f>IFERROR('5.0 Calc│Forecast Projects'!H131*$E131,0)</f>
        <v>0</v>
      </c>
      <c r="I131" s="120">
        <f>IFERROR('5.0 Calc│Forecast Projects'!I131*$E131,0)</f>
        <v>0</v>
      </c>
      <c r="J131" s="120">
        <f>IFERROR('5.0 Calc│Forecast Projects'!J131*$E131,0)</f>
        <v>0</v>
      </c>
      <c r="K131" s="120">
        <f>IFERROR('5.0 Calc│Forecast Projects'!K131*$E131,0)</f>
        <v>0</v>
      </c>
    </row>
    <row r="132" spans="1:11">
      <c r="A132" s="8" t="str">
        <f>'5.0 Calc│Forecast Projects'!A132</f>
        <v>-</v>
      </c>
      <c r="B132" s="8" t="str">
        <f>'5.0 Calc│Forecast Projects'!B132</f>
        <v/>
      </c>
      <c r="C132" s="20" t="str">
        <f>'5.0 Calc│Forecast Projects'!C132</f>
        <v>-</v>
      </c>
      <c r="D132" s="8">
        <f>VLOOKUP($A132,'5.0 Calc│Forecast Projects'!A132:O1119,4,FALSE)</f>
        <v>0</v>
      </c>
      <c r="E132" s="8">
        <f t="shared" si="1"/>
        <v>0</v>
      </c>
      <c r="G132" s="120">
        <f>IFERROR('5.0 Calc│Forecast Projects'!G132*$E132,0)</f>
        <v>0</v>
      </c>
      <c r="H132" s="120">
        <f>IFERROR('5.0 Calc│Forecast Projects'!H132*$E132,0)</f>
        <v>0</v>
      </c>
      <c r="I132" s="120">
        <f>IFERROR('5.0 Calc│Forecast Projects'!I132*$E132,0)</f>
        <v>0</v>
      </c>
      <c r="J132" s="120">
        <f>IFERROR('5.0 Calc│Forecast Projects'!J132*$E132,0)</f>
        <v>0</v>
      </c>
      <c r="K132" s="120">
        <f>IFERROR('5.0 Calc│Forecast Projects'!K132*$E132,0)</f>
        <v>0</v>
      </c>
    </row>
    <row r="133" spans="1:11">
      <c r="A133" s="8" t="str">
        <f>'5.0 Calc│Forecast Projects'!A133</f>
        <v>-</v>
      </c>
      <c r="B133" s="8" t="str">
        <f>'5.0 Calc│Forecast Projects'!B133</f>
        <v/>
      </c>
      <c r="C133" s="20" t="str">
        <f>'5.0 Calc│Forecast Projects'!C133</f>
        <v>-</v>
      </c>
      <c r="D133" s="8">
        <f>VLOOKUP($A133,'5.0 Calc│Forecast Projects'!A133:O1120,4,FALSE)</f>
        <v>0</v>
      </c>
      <c r="E133" s="8">
        <f t="shared" si="1"/>
        <v>0</v>
      </c>
      <c r="G133" s="120">
        <f>IFERROR('5.0 Calc│Forecast Projects'!G133*$E133,0)</f>
        <v>0</v>
      </c>
      <c r="H133" s="120">
        <f>IFERROR('5.0 Calc│Forecast Projects'!H133*$E133,0)</f>
        <v>0</v>
      </c>
      <c r="I133" s="120">
        <f>IFERROR('5.0 Calc│Forecast Projects'!I133*$E133,0)</f>
        <v>0</v>
      </c>
      <c r="J133" s="120">
        <f>IFERROR('5.0 Calc│Forecast Projects'!J133*$E133,0)</f>
        <v>0</v>
      </c>
      <c r="K133" s="120">
        <f>IFERROR('5.0 Calc│Forecast Projects'!K133*$E133,0)</f>
        <v>0</v>
      </c>
    </row>
    <row r="134" spans="1:11">
      <c r="A134" s="8" t="str">
        <f>'5.0 Calc│Forecast Projects'!A134</f>
        <v>-</v>
      </c>
      <c r="B134" s="8" t="str">
        <f>'5.0 Calc│Forecast Projects'!B134</f>
        <v/>
      </c>
      <c r="C134" s="20" t="str">
        <f>'5.0 Calc│Forecast Projects'!C134</f>
        <v>-</v>
      </c>
      <c r="D134" s="8">
        <f>VLOOKUP($A134,'5.0 Calc│Forecast Projects'!A134:O1121,4,FALSE)</f>
        <v>0</v>
      </c>
      <c r="E134" s="8">
        <f t="shared" ref="E134:E197" si="2">D134/1000000</f>
        <v>0</v>
      </c>
      <c r="G134" s="120">
        <f>IFERROR('5.0 Calc│Forecast Projects'!G134*$E134,0)</f>
        <v>0</v>
      </c>
      <c r="H134" s="120">
        <f>IFERROR('5.0 Calc│Forecast Projects'!H134*$E134,0)</f>
        <v>0</v>
      </c>
      <c r="I134" s="120">
        <f>IFERROR('5.0 Calc│Forecast Projects'!I134*$E134,0)</f>
        <v>0</v>
      </c>
      <c r="J134" s="120">
        <f>IFERROR('5.0 Calc│Forecast Projects'!J134*$E134,0)</f>
        <v>0</v>
      </c>
      <c r="K134" s="120">
        <f>IFERROR('5.0 Calc│Forecast Projects'!K134*$E134,0)</f>
        <v>0</v>
      </c>
    </row>
    <row r="135" spans="1:11">
      <c r="A135" s="8" t="str">
        <f>'5.0 Calc│Forecast Projects'!A135</f>
        <v>-</v>
      </c>
      <c r="B135" s="8" t="str">
        <f>'5.0 Calc│Forecast Projects'!B135</f>
        <v/>
      </c>
      <c r="C135" s="20" t="str">
        <f>'5.0 Calc│Forecast Projects'!C135</f>
        <v>-</v>
      </c>
      <c r="D135" s="8">
        <f>VLOOKUP($A135,'5.0 Calc│Forecast Projects'!A135:O1122,4,FALSE)</f>
        <v>0</v>
      </c>
      <c r="E135" s="8">
        <f t="shared" si="2"/>
        <v>0</v>
      </c>
      <c r="G135" s="120">
        <f>IFERROR('5.0 Calc│Forecast Projects'!G135*$E135,0)</f>
        <v>0</v>
      </c>
      <c r="H135" s="120">
        <f>IFERROR('5.0 Calc│Forecast Projects'!H135*$E135,0)</f>
        <v>0</v>
      </c>
      <c r="I135" s="120">
        <f>IFERROR('5.0 Calc│Forecast Projects'!I135*$E135,0)</f>
        <v>0</v>
      </c>
      <c r="J135" s="120">
        <f>IFERROR('5.0 Calc│Forecast Projects'!J135*$E135,0)</f>
        <v>0</v>
      </c>
      <c r="K135" s="120">
        <f>IFERROR('5.0 Calc│Forecast Projects'!K135*$E135,0)</f>
        <v>0</v>
      </c>
    </row>
    <row r="136" spans="1:11">
      <c r="A136" s="8" t="str">
        <f>'5.0 Calc│Forecast Projects'!A136</f>
        <v>-</v>
      </c>
      <c r="B136" s="8" t="str">
        <f>'5.0 Calc│Forecast Projects'!B136</f>
        <v/>
      </c>
      <c r="C136" s="20" t="str">
        <f>'5.0 Calc│Forecast Projects'!C136</f>
        <v>-</v>
      </c>
      <c r="D136" s="8">
        <f>VLOOKUP($A136,'5.0 Calc│Forecast Projects'!A136:O1123,4,FALSE)</f>
        <v>0</v>
      </c>
      <c r="E136" s="8">
        <f t="shared" si="2"/>
        <v>0</v>
      </c>
      <c r="G136" s="120">
        <f>IFERROR('5.0 Calc│Forecast Projects'!G136*$E136,0)</f>
        <v>0</v>
      </c>
      <c r="H136" s="120">
        <f>IFERROR('5.0 Calc│Forecast Projects'!H136*$E136,0)</f>
        <v>0</v>
      </c>
      <c r="I136" s="120">
        <f>IFERROR('5.0 Calc│Forecast Projects'!I136*$E136,0)</f>
        <v>0</v>
      </c>
      <c r="J136" s="120">
        <f>IFERROR('5.0 Calc│Forecast Projects'!J136*$E136,0)</f>
        <v>0</v>
      </c>
      <c r="K136" s="120">
        <f>IFERROR('5.0 Calc│Forecast Projects'!K136*$E136,0)</f>
        <v>0</v>
      </c>
    </row>
    <row r="137" spans="1:11">
      <c r="A137" s="8" t="str">
        <f>'5.0 Calc│Forecast Projects'!A137</f>
        <v>-</v>
      </c>
      <c r="B137" s="8" t="str">
        <f>'5.0 Calc│Forecast Projects'!B137</f>
        <v/>
      </c>
      <c r="C137" s="20" t="str">
        <f>'5.0 Calc│Forecast Projects'!C137</f>
        <v>-</v>
      </c>
      <c r="D137" s="8">
        <f>VLOOKUP($A137,'5.0 Calc│Forecast Projects'!A137:O1124,4,FALSE)</f>
        <v>0</v>
      </c>
      <c r="E137" s="8">
        <f t="shared" si="2"/>
        <v>0</v>
      </c>
      <c r="G137" s="120">
        <f>IFERROR('5.0 Calc│Forecast Projects'!G137*$E137,0)</f>
        <v>0</v>
      </c>
      <c r="H137" s="120">
        <f>IFERROR('5.0 Calc│Forecast Projects'!H137*$E137,0)</f>
        <v>0</v>
      </c>
      <c r="I137" s="120">
        <f>IFERROR('5.0 Calc│Forecast Projects'!I137*$E137,0)</f>
        <v>0</v>
      </c>
      <c r="J137" s="120">
        <f>IFERROR('5.0 Calc│Forecast Projects'!J137*$E137,0)</f>
        <v>0</v>
      </c>
      <c r="K137" s="120">
        <f>IFERROR('5.0 Calc│Forecast Projects'!K137*$E137,0)</f>
        <v>0</v>
      </c>
    </row>
    <row r="138" spans="1:11">
      <c r="A138" s="8" t="str">
        <f>'5.0 Calc│Forecast Projects'!A138</f>
        <v>-</v>
      </c>
      <c r="B138" s="8" t="str">
        <f>'5.0 Calc│Forecast Projects'!B138</f>
        <v/>
      </c>
      <c r="C138" s="20" t="str">
        <f>'5.0 Calc│Forecast Projects'!C138</f>
        <v>-</v>
      </c>
      <c r="D138" s="8">
        <f>VLOOKUP($A138,'5.0 Calc│Forecast Projects'!A138:O1125,4,FALSE)</f>
        <v>0</v>
      </c>
      <c r="E138" s="8">
        <f t="shared" si="2"/>
        <v>0</v>
      </c>
      <c r="G138" s="120">
        <f>IFERROR('5.0 Calc│Forecast Projects'!G138*$E138,0)</f>
        <v>0</v>
      </c>
      <c r="H138" s="120">
        <f>IFERROR('5.0 Calc│Forecast Projects'!H138*$E138,0)</f>
        <v>0</v>
      </c>
      <c r="I138" s="120">
        <f>IFERROR('5.0 Calc│Forecast Projects'!I138*$E138,0)</f>
        <v>0</v>
      </c>
      <c r="J138" s="120">
        <f>IFERROR('5.0 Calc│Forecast Projects'!J138*$E138,0)</f>
        <v>0</v>
      </c>
      <c r="K138" s="120">
        <f>IFERROR('5.0 Calc│Forecast Projects'!K138*$E138,0)</f>
        <v>0</v>
      </c>
    </row>
    <row r="139" spans="1:11">
      <c r="A139" s="8" t="str">
        <f>'5.0 Calc│Forecast Projects'!A139</f>
        <v>-</v>
      </c>
      <c r="B139" s="8" t="str">
        <f>'5.0 Calc│Forecast Projects'!B139</f>
        <v/>
      </c>
      <c r="C139" s="20" t="str">
        <f>'5.0 Calc│Forecast Projects'!C139</f>
        <v>-</v>
      </c>
      <c r="D139" s="8">
        <f>VLOOKUP($A139,'5.0 Calc│Forecast Projects'!A139:O1126,4,FALSE)</f>
        <v>0</v>
      </c>
      <c r="E139" s="8">
        <f t="shared" si="2"/>
        <v>0</v>
      </c>
      <c r="G139" s="120">
        <f>IFERROR('5.0 Calc│Forecast Projects'!G139*$E139,0)</f>
        <v>0</v>
      </c>
      <c r="H139" s="120">
        <f>IFERROR('5.0 Calc│Forecast Projects'!H139*$E139,0)</f>
        <v>0</v>
      </c>
      <c r="I139" s="120">
        <f>IFERROR('5.0 Calc│Forecast Projects'!I139*$E139,0)</f>
        <v>0</v>
      </c>
      <c r="J139" s="120">
        <f>IFERROR('5.0 Calc│Forecast Projects'!J139*$E139,0)</f>
        <v>0</v>
      </c>
      <c r="K139" s="120">
        <f>IFERROR('5.0 Calc│Forecast Projects'!K139*$E139,0)</f>
        <v>0</v>
      </c>
    </row>
    <row r="140" spans="1:11">
      <c r="A140" s="8" t="str">
        <f>'5.0 Calc│Forecast Projects'!A140</f>
        <v>-</v>
      </c>
      <c r="B140" s="8" t="str">
        <f>'5.0 Calc│Forecast Projects'!B140</f>
        <v/>
      </c>
      <c r="C140" s="20" t="str">
        <f>'5.0 Calc│Forecast Projects'!C140</f>
        <v>-</v>
      </c>
      <c r="D140" s="8">
        <f>VLOOKUP($A140,'5.0 Calc│Forecast Projects'!A140:O1127,4,FALSE)</f>
        <v>0</v>
      </c>
      <c r="E140" s="8">
        <f t="shared" si="2"/>
        <v>0</v>
      </c>
      <c r="G140" s="120">
        <f>IFERROR('5.0 Calc│Forecast Projects'!G140*$E140,0)</f>
        <v>0</v>
      </c>
      <c r="H140" s="120">
        <f>IFERROR('5.0 Calc│Forecast Projects'!H140*$E140,0)</f>
        <v>0</v>
      </c>
      <c r="I140" s="120">
        <f>IFERROR('5.0 Calc│Forecast Projects'!I140*$E140,0)</f>
        <v>0</v>
      </c>
      <c r="J140" s="120">
        <f>IFERROR('5.0 Calc│Forecast Projects'!J140*$E140,0)</f>
        <v>0</v>
      </c>
      <c r="K140" s="120">
        <f>IFERROR('5.0 Calc│Forecast Projects'!K140*$E140,0)</f>
        <v>0</v>
      </c>
    </row>
    <row r="141" spans="1:11">
      <c r="A141" s="8" t="str">
        <f>'5.0 Calc│Forecast Projects'!A141</f>
        <v>-</v>
      </c>
      <c r="B141" s="8" t="str">
        <f>'5.0 Calc│Forecast Projects'!B141</f>
        <v/>
      </c>
      <c r="C141" s="20" t="str">
        <f>'5.0 Calc│Forecast Projects'!C141</f>
        <v>-</v>
      </c>
      <c r="D141" s="8">
        <f>VLOOKUP($A141,'5.0 Calc│Forecast Projects'!A141:O1128,4,FALSE)</f>
        <v>0</v>
      </c>
      <c r="E141" s="8">
        <f t="shared" si="2"/>
        <v>0</v>
      </c>
      <c r="G141" s="120">
        <f>IFERROR('5.0 Calc│Forecast Projects'!G141*$E141,0)</f>
        <v>0</v>
      </c>
      <c r="H141" s="120">
        <f>IFERROR('5.0 Calc│Forecast Projects'!H141*$E141,0)</f>
        <v>0</v>
      </c>
      <c r="I141" s="120">
        <f>IFERROR('5.0 Calc│Forecast Projects'!I141*$E141,0)</f>
        <v>0</v>
      </c>
      <c r="J141" s="120">
        <f>IFERROR('5.0 Calc│Forecast Projects'!J141*$E141,0)</f>
        <v>0</v>
      </c>
      <c r="K141" s="120">
        <f>IFERROR('5.0 Calc│Forecast Projects'!K141*$E141,0)</f>
        <v>0</v>
      </c>
    </row>
    <row r="142" spans="1:11">
      <c r="A142" s="8" t="str">
        <f>'5.0 Calc│Forecast Projects'!A142</f>
        <v>-</v>
      </c>
      <c r="B142" s="8" t="str">
        <f>'5.0 Calc│Forecast Projects'!B142</f>
        <v/>
      </c>
      <c r="C142" s="20" t="str">
        <f>'5.0 Calc│Forecast Projects'!C142</f>
        <v>-</v>
      </c>
      <c r="D142" s="8">
        <f>VLOOKUP($A142,'5.0 Calc│Forecast Projects'!A142:O1129,4,FALSE)</f>
        <v>0</v>
      </c>
      <c r="E142" s="8">
        <f t="shared" si="2"/>
        <v>0</v>
      </c>
      <c r="G142" s="120">
        <f>IFERROR('5.0 Calc│Forecast Projects'!G142*$E142,0)</f>
        <v>0</v>
      </c>
      <c r="H142" s="120">
        <f>IFERROR('5.0 Calc│Forecast Projects'!H142*$E142,0)</f>
        <v>0</v>
      </c>
      <c r="I142" s="120">
        <f>IFERROR('5.0 Calc│Forecast Projects'!I142*$E142,0)</f>
        <v>0</v>
      </c>
      <c r="J142" s="120">
        <f>IFERROR('5.0 Calc│Forecast Projects'!J142*$E142,0)</f>
        <v>0</v>
      </c>
      <c r="K142" s="120">
        <f>IFERROR('5.0 Calc│Forecast Projects'!K142*$E142,0)</f>
        <v>0</v>
      </c>
    </row>
    <row r="143" spans="1:11">
      <c r="A143" s="8" t="str">
        <f>'5.0 Calc│Forecast Projects'!A143</f>
        <v>-</v>
      </c>
      <c r="B143" s="8" t="str">
        <f>'5.0 Calc│Forecast Projects'!B143</f>
        <v/>
      </c>
      <c r="C143" s="20" t="str">
        <f>'5.0 Calc│Forecast Projects'!C143</f>
        <v>-</v>
      </c>
      <c r="D143" s="8">
        <f>VLOOKUP($A143,'5.0 Calc│Forecast Projects'!A143:O1130,4,FALSE)</f>
        <v>0</v>
      </c>
      <c r="E143" s="8">
        <f t="shared" si="2"/>
        <v>0</v>
      </c>
      <c r="G143" s="120">
        <f>IFERROR('5.0 Calc│Forecast Projects'!G143*$E143,0)</f>
        <v>0</v>
      </c>
      <c r="H143" s="120">
        <f>IFERROR('5.0 Calc│Forecast Projects'!H143*$E143,0)</f>
        <v>0</v>
      </c>
      <c r="I143" s="120">
        <f>IFERROR('5.0 Calc│Forecast Projects'!I143*$E143,0)</f>
        <v>0</v>
      </c>
      <c r="J143" s="120">
        <f>IFERROR('5.0 Calc│Forecast Projects'!J143*$E143,0)</f>
        <v>0</v>
      </c>
      <c r="K143" s="120">
        <f>IFERROR('5.0 Calc│Forecast Projects'!K143*$E143,0)</f>
        <v>0</v>
      </c>
    </row>
    <row r="144" spans="1:11">
      <c r="A144" s="8" t="str">
        <f>'5.0 Calc│Forecast Projects'!A144</f>
        <v>-</v>
      </c>
      <c r="B144" s="8" t="str">
        <f>'5.0 Calc│Forecast Projects'!B144</f>
        <v/>
      </c>
      <c r="C144" s="20" t="str">
        <f>'5.0 Calc│Forecast Projects'!C144</f>
        <v>-</v>
      </c>
      <c r="D144" s="8">
        <f>VLOOKUP($A144,'5.0 Calc│Forecast Projects'!A144:O1131,4,FALSE)</f>
        <v>0</v>
      </c>
      <c r="E144" s="8">
        <f t="shared" si="2"/>
        <v>0</v>
      </c>
      <c r="G144" s="120">
        <f>IFERROR('5.0 Calc│Forecast Projects'!G144*$E144,0)</f>
        <v>0</v>
      </c>
      <c r="H144" s="120">
        <f>IFERROR('5.0 Calc│Forecast Projects'!H144*$E144,0)</f>
        <v>0</v>
      </c>
      <c r="I144" s="120">
        <f>IFERROR('5.0 Calc│Forecast Projects'!I144*$E144,0)</f>
        <v>0</v>
      </c>
      <c r="J144" s="120">
        <f>IFERROR('5.0 Calc│Forecast Projects'!J144*$E144,0)</f>
        <v>0</v>
      </c>
      <c r="K144" s="120">
        <f>IFERROR('5.0 Calc│Forecast Projects'!K144*$E144,0)</f>
        <v>0</v>
      </c>
    </row>
    <row r="145" spans="1:11">
      <c r="A145" s="8" t="str">
        <f>'5.0 Calc│Forecast Projects'!A145</f>
        <v>-</v>
      </c>
      <c r="B145" s="8" t="str">
        <f>'5.0 Calc│Forecast Projects'!B145</f>
        <v/>
      </c>
      <c r="C145" s="20" t="str">
        <f>'5.0 Calc│Forecast Projects'!C145</f>
        <v>-</v>
      </c>
      <c r="D145" s="8">
        <f>VLOOKUP($A145,'5.0 Calc│Forecast Projects'!A145:O1132,4,FALSE)</f>
        <v>0</v>
      </c>
      <c r="E145" s="8">
        <f t="shared" si="2"/>
        <v>0</v>
      </c>
      <c r="G145" s="120">
        <f>IFERROR('5.0 Calc│Forecast Projects'!G145*$E145,0)</f>
        <v>0</v>
      </c>
      <c r="H145" s="120">
        <f>IFERROR('5.0 Calc│Forecast Projects'!H145*$E145,0)</f>
        <v>0</v>
      </c>
      <c r="I145" s="120">
        <f>IFERROR('5.0 Calc│Forecast Projects'!I145*$E145,0)</f>
        <v>0</v>
      </c>
      <c r="J145" s="120">
        <f>IFERROR('5.0 Calc│Forecast Projects'!J145*$E145,0)</f>
        <v>0</v>
      </c>
      <c r="K145" s="120">
        <f>IFERROR('5.0 Calc│Forecast Projects'!K145*$E145,0)</f>
        <v>0</v>
      </c>
    </row>
    <row r="146" spans="1:11">
      <c r="A146" s="8" t="str">
        <f>'5.0 Calc│Forecast Projects'!A146</f>
        <v>-</v>
      </c>
      <c r="B146" s="8" t="str">
        <f>'5.0 Calc│Forecast Projects'!B146</f>
        <v/>
      </c>
      <c r="C146" s="20" t="str">
        <f>'5.0 Calc│Forecast Projects'!C146</f>
        <v>-</v>
      </c>
      <c r="D146" s="8">
        <f>VLOOKUP($A146,'5.0 Calc│Forecast Projects'!A146:O1133,4,FALSE)</f>
        <v>0</v>
      </c>
      <c r="E146" s="8">
        <f t="shared" si="2"/>
        <v>0</v>
      </c>
      <c r="G146" s="120">
        <f>IFERROR('5.0 Calc│Forecast Projects'!G146*$E146,0)</f>
        <v>0</v>
      </c>
      <c r="H146" s="120">
        <f>IFERROR('5.0 Calc│Forecast Projects'!H146*$E146,0)</f>
        <v>0</v>
      </c>
      <c r="I146" s="120">
        <f>IFERROR('5.0 Calc│Forecast Projects'!I146*$E146,0)</f>
        <v>0</v>
      </c>
      <c r="J146" s="120">
        <f>IFERROR('5.0 Calc│Forecast Projects'!J146*$E146,0)</f>
        <v>0</v>
      </c>
      <c r="K146" s="120">
        <f>IFERROR('5.0 Calc│Forecast Projects'!K146*$E146,0)</f>
        <v>0</v>
      </c>
    </row>
    <row r="147" spans="1:11">
      <c r="A147" s="8" t="str">
        <f>'5.0 Calc│Forecast Projects'!A147</f>
        <v>-</v>
      </c>
      <c r="B147" s="8" t="str">
        <f>'5.0 Calc│Forecast Projects'!B147</f>
        <v/>
      </c>
      <c r="C147" s="20" t="str">
        <f>'5.0 Calc│Forecast Projects'!C147</f>
        <v>-</v>
      </c>
      <c r="D147" s="8">
        <f>VLOOKUP($A147,'5.0 Calc│Forecast Projects'!A147:O1134,4,FALSE)</f>
        <v>0</v>
      </c>
      <c r="E147" s="8">
        <f t="shared" si="2"/>
        <v>0</v>
      </c>
      <c r="G147" s="120">
        <f>IFERROR('5.0 Calc│Forecast Projects'!G147*$E147,0)</f>
        <v>0</v>
      </c>
      <c r="H147" s="120">
        <f>IFERROR('5.0 Calc│Forecast Projects'!H147*$E147,0)</f>
        <v>0</v>
      </c>
      <c r="I147" s="120">
        <f>IFERROR('5.0 Calc│Forecast Projects'!I147*$E147,0)</f>
        <v>0</v>
      </c>
      <c r="J147" s="120">
        <f>IFERROR('5.0 Calc│Forecast Projects'!J147*$E147,0)</f>
        <v>0</v>
      </c>
      <c r="K147" s="120">
        <f>IFERROR('5.0 Calc│Forecast Projects'!K147*$E147,0)</f>
        <v>0</v>
      </c>
    </row>
    <row r="148" spans="1:11">
      <c r="A148" s="8" t="str">
        <f>'5.0 Calc│Forecast Projects'!A148</f>
        <v>-</v>
      </c>
      <c r="B148" s="8" t="str">
        <f>'5.0 Calc│Forecast Projects'!B148</f>
        <v/>
      </c>
      <c r="C148" s="20" t="str">
        <f>'5.0 Calc│Forecast Projects'!C148</f>
        <v>-</v>
      </c>
      <c r="D148" s="8">
        <f>VLOOKUP($A148,'5.0 Calc│Forecast Projects'!A148:O1135,4,FALSE)</f>
        <v>0</v>
      </c>
      <c r="E148" s="8">
        <f t="shared" si="2"/>
        <v>0</v>
      </c>
      <c r="G148" s="120">
        <f>IFERROR('5.0 Calc│Forecast Projects'!G148*$E148,0)</f>
        <v>0</v>
      </c>
      <c r="H148" s="120">
        <f>IFERROR('5.0 Calc│Forecast Projects'!H148*$E148,0)</f>
        <v>0</v>
      </c>
      <c r="I148" s="120">
        <f>IFERROR('5.0 Calc│Forecast Projects'!I148*$E148,0)</f>
        <v>0</v>
      </c>
      <c r="J148" s="120">
        <f>IFERROR('5.0 Calc│Forecast Projects'!J148*$E148,0)</f>
        <v>0</v>
      </c>
      <c r="K148" s="120">
        <f>IFERROR('5.0 Calc│Forecast Projects'!K148*$E148,0)</f>
        <v>0</v>
      </c>
    </row>
    <row r="149" spans="1:11">
      <c r="A149" s="8" t="str">
        <f>'5.0 Calc│Forecast Projects'!A149</f>
        <v>-</v>
      </c>
      <c r="B149" s="8" t="str">
        <f>'5.0 Calc│Forecast Projects'!B149</f>
        <v/>
      </c>
      <c r="C149" s="20" t="str">
        <f>'5.0 Calc│Forecast Projects'!C149</f>
        <v>-</v>
      </c>
      <c r="D149" s="8">
        <f>VLOOKUP($A149,'5.0 Calc│Forecast Projects'!A149:O1136,4,FALSE)</f>
        <v>0</v>
      </c>
      <c r="E149" s="8">
        <f t="shared" si="2"/>
        <v>0</v>
      </c>
      <c r="G149" s="120">
        <f>IFERROR('5.0 Calc│Forecast Projects'!G149*$E149,0)</f>
        <v>0</v>
      </c>
      <c r="H149" s="120">
        <f>IFERROR('5.0 Calc│Forecast Projects'!H149*$E149,0)</f>
        <v>0</v>
      </c>
      <c r="I149" s="120">
        <f>IFERROR('5.0 Calc│Forecast Projects'!I149*$E149,0)</f>
        <v>0</v>
      </c>
      <c r="J149" s="120">
        <f>IFERROR('5.0 Calc│Forecast Projects'!J149*$E149,0)</f>
        <v>0</v>
      </c>
      <c r="K149" s="120">
        <f>IFERROR('5.0 Calc│Forecast Projects'!K149*$E149,0)</f>
        <v>0</v>
      </c>
    </row>
    <row r="150" spans="1:11">
      <c r="A150" s="8" t="str">
        <f>'5.0 Calc│Forecast Projects'!A150</f>
        <v>-</v>
      </c>
      <c r="B150" s="8" t="str">
        <f>'5.0 Calc│Forecast Projects'!B150</f>
        <v/>
      </c>
      <c r="C150" s="20" t="str">
        <f>'5.0 Calc│Forecast Projects'!C150</f>
        <v>-</v>
      </c>
      <c r="D150" s="8">
        <f>VLOOKUP($A150,'5.0 Calc│Forecast Projects'!A150:O1137,4,FALSE)</f>
        <v>0</v>
      </c>
      <c r="E150" s="8">
        <f t="shared" si="2"/>
        <v>0</v>
      </c>
      <c r="G150" s="120">
        <f>IFERROR('5.0 Calc│Forecast Projects'!G150*$E150,0)</f>
        <v>0</v>
      </c>
      <c r="H150" s="120">
        <f>IFERROR('5.0 Calc│Forecast Projects'!H150*$E150,0)</f>
        <v>0</v>
      </c>
      <c r="I150" s="120">
        <f>IFERROR('5.0 Calc│Forecast Projects'!I150*$E150,0)</f>
        <v>0</v>
      </c>
      <c r="J150" s="120">
        <f>IFERROR('5.0 Calc│Forecast Projects'!J150*$E150,0)</f>
        <v>0</v>
      </c>
      <c r="K150" s="120">
        <f>IFERROR('5.0 Calc│Forecast Projects'!K150*$E150,0)</f>
        <v>0</v>
      </c>
    </row>
    <row r="151" spans="1:11">
      <c r="A151" s="8" t="str">
        <f>'5.0 Calc│Forecast Projects'!A151</f>
        <v>-</v>
      </c>
      <c r="B151" s="8" t="str">
        <f>'5.0 Calc│Forecast Projects'!B151</f>
        <v/>
      </c>
      <c r="C151" s="20" t="str">
        <f>'5.0 Calc│Forecast Projects'!C151</f>
        <v>-</v>
      </c>
      <c r="D151" s="8">
        <f>VLOOKUP($A151,'5.0 Calc│Forecast Projects'!A151:O1138,4,FALSE)</f>
        <v>0</v>
      </c>
      <c r="E151" s="8">
        <f t="shared" si="2"/>
        <v>0</v>
      </c>
      <c r="G151" s="120">
        <f>IFERROR('5.0 Calc│Forecast Projects'!G151*$E151,0)</f>
        <v>0</v>
      </c>
      <c r="H151" s="120">
        <f>IFERROR('5.0 Calc│Forecast Projects'!H151*$E151,0)</f>
        <v>0</v>
      </c>
      <c r="I151" s="120">
        <f>IFERROR('5.0 Calc│Forecast Projects'!I151*$E151,0)</f>
        <v>0</v>
      </c>
      <c r="J151" s="120">
        <f>IFERROR('5.0 Calc│Forecast Projects'!J151*$E151,0)</f>
        <v>0</v>
      </c>
      <c r="K151" s="120">
        <f>IFERROR('5.0 Calc│Forecast Projects'!K151*$E151,0)</f>
        <v>0</v>
      </c>
    </row>
    <row r="152" spans="1:11">
      <c r="A152" s="8" t="str">
        <f>'5.0 Calc│Forecast Projects'!A152</f>
        <v>-</v>
      </c>
      <c r="B152" s="8" t="str">
        <f>'5.0 Calc│Forecast Projects'!B152</f>
        <v/>
      </c>
      <c r="C152" s="20" t="str">
        <f>'5.0 Calc│Forecast Projects'!C152</f>
        <v>-</v>
      </c>
      <c r="D152" s="8">
        <f>VLOOKUP($A152,'5.0 Calc│Forecast Projects'!A152:O1139,4,FALSE)</f>
        <v>0</v>
      </c>
      <c r="E152" s="8">
        <f t="shared" si="2"/>
        <v>0</v>
      </c>
      <c r="G152" s="120">
        <f>IFERROR('5.0 Calc│Forecast Projects'!G152*$E152,0)</f>
        <v>0</v>
      </c>
      <c r="H152" s="120">
        <f>IFERROR('5.0 Calc│Forecast Projects'!H152*$E152,0)</f>
        <v>0</v>
      </c>
      <c r="I152" s="120">
        <f>IFERROR('5.0 Calc│Forecast Projects'!I152*$E152,0)</f>
        <v>0</v>
      </c>
      <c r="J152" s="120">
        <f>IFERROR('5.0 Calc│Forecast Projects'!J152*$E152,0)</f>
        <v>0</v>
      </c>
      <c r="K152" s="120">
        <f>IFERROR('5.0 Calc│Forecast Projects'!K152*$E152,0)</f>
        <v>0</v>
      </c>
    </row>
    <row r="153" spans="1:11">
      <c r="A153" s="8" t="str">
        <f>'5.0 Calc│Forecast Projects'!A153</f>
        <v>-</v>
      </c>
      <c r="B153" s="8" t="str">
        <f>'5.0 Calc│Forecast Projects'!B153</f>
        <v/>
      </c>
      <c r="C153" s="20" t="str">
        <f>'5.0 Calc│Forecast Projects'!C153</f>
        <v>-</v>
      </c>
      <c r="D153" s="8">
        <f>VLOOKUP($A153,'5.0 Calc│Forecast Projects'!A153:O1140,4,FALSE)</f>
        <v>0</v>
      </c>
      <c r="E153" s="8">
        <f t="shared" si="2"/>
        <v>0</v>
      </c>
      <c r="G153" s="120">
        <f>IFERROR('5.0 Calc│Forecast Projects'!G153*$E153,0)</f>
        <v>0</v>
      </c>
      <c r="H153" s="120">
        <f>IFERROR('5.0 Calc│Forecast Projects'!H153*$E153,0)</f>
        <v>0</v>
      </c>
      <c r="I153" s="120">
        <f>IFERROR('5.0 Calc│Forecast Projects'!I153*$E153,0)</f>
        <v>0</v>
      </c>
      <c r="J153" s="120">
        <f>IFERROR('5.0 Calc│Forecast Projects'!J153*$E153,0)</f>
        <v>0</v>
      </c>
      <c r="K153" s="120">
        <f>IFERROR('5.0 Calc│Forecast Projects'!K153*$E153,0)</f>
        <v>0</v>
      </c>
    </row>
    <row r="154" spans="1:11">
      <c r="A154" s="8" t="str">
        <f>'5.0 Calc│Forecast Projects'!A154</f>
        <v>-</v>
      </c>
      <c r="B154" s="8" t="str">
        <f>'5.0 Calc│Forecast Projects'!B154</f>
        <v/>
      </c>
      <c r="C154" s="20" t="str">
        <f>'5.0 Calc│Forecast Projects'!C154</f>
        <v>-</v>
      </c>
      <c r="D154" s="8">
        <f>VLOOKUP($A154,'5.0 Calc│Forecast Projects'!A154:O1141,4,FALSE)</f>
        <v>0</v>
      </c>
      <c r="E154" s="8">
        <f t="shared" si="2"/>
        <v>0</v>
      </c>
      <c r="G154" s="120">
        <f>IFERROR('5.0 Calc│Forecast Projects'!G154*$E154,0)</f>
        <v>0</v>
      </c>
      <c r="H154" s="120">
        <f>IFERROR('5.0 Calc│Forecast Projects'!H154*$E154,0)</f>
        <v>0</v>
      </c>
      <c r="I154" s="120">
        <f>IFERROR('5.0 Calc│Forecast Projects'!I154*$E154,0)</f>
        <v>0</v>
      </c>
      <c r="J154" s="120">
        <f>IFERROR('5.0 Calc│Forecast Projects'!J154*$E154,0)</f>
        <v>0</v>
      </c>
      <c r="K154" s="120">
        <f>IFERROR('5.0 Calc│Forecast Projects'!K154*$E154,0)</f>
        <v>0</v>
      </c>
    </row>
    <row r="155" spans="1:11">
      <c r="A155" s="8" t="str">
        <f>'5.0 Calc│Forecast Projects'!A155</f>
        <v>-</v>
      </c>
      <c r="B155" s="8" t="str">
        <f>'5.0 Calc│Forecast Projects'!B155</f>
        <v/>
      </c>
      <c r="C155" s="20" t="str">
        <f>'5.0 Calc│Forecast Projects'!C155</f>
        <v>-</v>
      </c>
      <c r="D155" s="8">
        <f>VLOOKUP($A155,'5.0 Calc│Forecast Projects'!A155:O1142,4,FALSE)</f>
        <v>0</v>
      </c>
      <c r="E155" s="8">
        <f t="shared" si="2"/>
        <v>0</v>
      </c>
      <c r="G155" s="120">
        <f>IFERROR('5.0 Calc│Forecast Projects'!G155*$E155,0)</f>
        <v>0</v>
      </c>
      <c r="H155" s="120">
        <f>IFERROR('5.0 Calc│Forecast Projects'!H155*$E155,0)</f>
        <v>0</v>
      </c>
      <c r="I155" s="120">
        <f>IFERROR('5.0 Calc│Forecast Projects'!I155*$E155,0)</f>
        <v>0</v>
      </c>
      <c r="J155" s="120">
        <f>IFERROR('5.0 Calc│Forecast Projects'!J155*$E155,0)</f>
        <v>0</v>
      </c>
      <c r="K155" s="120">
        <f>IFERROR('5.0 Calc│Forecast Projects'!K155*$E155,0)</f>
        <v>0</v>
      </c>
    </row>
    <row r="156" spans="1:11">
      <c r="A156" s="8" t="str">
        <f>'5.0 Calc│Forecast Projects'!A156</f>
        <v>-</v>
      </c>
      <c r="B156" s="8" t="str">
        <f>'5.0 Calc│Forecast Projects'!B156</f>
        <v/>
      </c>
      <c r="C156" s="20" t="str">
        <f>'5.0 Calc│Forecast Projects'!C156</f>
        <v>-</v>
      </c>
      <c r="D156" s="8">
        <f>VLOOKUP($A156,'5.0 Calc│Forecast Projects'!A156:O1143,4,FALSE)</f>
        <v>0</v>
      </c>
      <c r="E156" s="8">
        <f t="shared" si="2"/>
        <v>0</v>
      </c>
      <c r="G156" s="120">
        <f>IFERROR('5.0 Calc│Forecast Projects'!G156*$E156,0)</f>
        <v>0</v>
      </c>
      <c r="H156" s="120">
        <f>IFERROR('5.0 Calc│Forecast Projects'!H156*$E156,0)</f>
        <v>0</v>
      </c>
      <c r="I156" s="120">
        <f>IFERROR('5.0 Calc│Forecast Projects'!I156*$E156,0)</f>
        <v>0</v>
      </c>
      <c r="J156" s="120">
        <f>IFERROR('5.0 Calc│Forecast Projects'!J156*$E156,0)</f>
        <v>0</v>
      </c>
      <c r="K156" s="120">
        <f>IFERROR('5.0 Calc│Forecast Projects'!K156*$E156,0)</f>
        <v>0</v>
      </c>
    </row>
    <row r="157" spans="1:11">
      <c r="A157" s="8" t="str">
        <f>'5.0 Calc│Forecast Projects'!A157</f>
        <v>-</v>
      </c>
      <c r="B157" s="8" t="str">
        <f>'5.0 Calc│Forecast Projects'!B157</f>
        <v/>
      </c>
      <c r="C157" s="20" t="str">
        <f>'5.0 Calc│Forecast Projects'!C157</f>
        <v>-</v>
      </c>
      <c r="D157" s="8">
        <f>VLOOKUP($A157,'5.0 Calc│Forecast Projects'!A157:O1144,4,FALSE)</f>
        <v>0</v>
      </c>
      <c r="E157" s="8">
        <f t="shared" si="2"/>
        <v>0</v>
      </c>
      <c r="G157" s="120">
        <f>IFERROR('5.0 Calc│Forecast Projects'!G157*$E157,0)</f>
        <v>0</v>
      </c>
      <c r="H157" s="120">
        <f>IFERROR('5.0 Calc│Forecast Projects'!H157*$E157,0)</f>
        <v>0</v>
      </c>
      <c r="I157" s="120">
        <f>IFERROR('5.0 Calc│Forecast Projects'!I157*$E157,0)</f>
        <v>0</v>
      </c>
      <c r="J157" s="120">
        <f>IFERROR('5.0 Calc│Forecast Projects'!J157*$E157,0)</f>
        <v>0</v>
      </c>
      <c r="K157" s="120">
        <f>IFERROR('5.0 Calc│Forecast Projects'!K157*$E157,0)</f>
        <v>0</v>
      </c>
    </row>
    <row r="158" spans="1:11">
      <c r="A158" s="8" t="str">
        <f>'5.0 Calc│Forecast Projects'!A158</f>
        <v>-</v>
      </c>
      <c r="B158" s="8" t="str">
        <f>'5.0 Calc│Forecast Projects'!B158</f>
        <v/>
      </c>
      <c r="C158" s="20" t="str">
        <f>'5.0 Calc│Forecast Projects'!C158</f>
        <v>-</v>
      </c>
      <c r="D158" s="8">
        <f>VLOOKUP($A158,'5.0 Calc│Forecast Projects'!A158:O1145,4,FALSE)</f>
        <v>0</v>
      </c>
      <c r="E158" s="8">
        <f t="shared" si="2"/>
        <v>0</v>
      </c>
      <c r="G158" s="120">
        <f>IFERROR('5.0 Calc│Forecast Projects'!G158*$E158,0)</f>
        <v>0</v>
      </c>
      <c r="H158" s="120">
        <f>IFERROR('5.0 Calc│Forecast Projects'!H158*$E158,0)</f>
        <v>0</v>
      </c>
      <c r="I158" s="120">
        <f>IFERROR('5.0 Calc│Forecast Projects'!I158*$E158,0)</f>
        <v>0</v>
      </c>
      <c r="J158" s="120">
        <f>IFERROR('5.0 Calc│Forecast Projects'!J158*$E158,0)</f>
        <v>0</v>
      </c>
      <c r="K158" s="120">
        <f>IFERROR('5.0 Calc│Forecast Projects'!K158*$E158,0)</f>
        <v>0</v>
      </c>
    </row>
    <row r="159" spans="1:11">
      <c r="A159" s="8" t="str">
        <f>'5.0 Calc│Forecast Projects'!A159</f>
        <v>-</v>
      </c>
      <c r="B159" s="8" t="str">
        <f>'5.0 Calc│Forecast Projects'!B159</f>
        <v/>
      </c>
      <c r="C159" s="20" t="str">
        <f>'5.0 Calc│Forecast Projects'!C159</f>
        <v>-</v>
      </c>
      <c r="D159" s="8">
        <f>VLOOKUP($A159,'5.0 Calc│Forecast Projects'!A159:O1146,4,FALSE)</f>
        <v>0</v>
      </c>
      <c r="E159" s="8">
        <f t="shared" si="2"/>
        <v>0</v>
      </c>
      <c r="G159" s="120">
        <f>IFERROR('5.0 Calc│Forecast Projects'!G159*$E159,0)</f>
        <v>0</v>
      </c>
      <c r="H159" s="120">
        <f>IFERROR('5.0 Calc│Forecast Projects'!H159*$E159,0)</f>
        <v>0</v>
      </c>
      <c r="I159" s="120">
        <f>IFERROR('5.0 Calc│Forecast Projects'!I159*$E159,0)</f>
        <v>0</v>
      </c>
      <c r="J159" s="120">
        <f>IFERROR('5.0 Calc│Forecast Projects'!J159*$E159,0)</f>
        <v>0</v>
      </c>
      <c r="K159" s="120">
        <f>IFERROR('5.0 Calc│Forecast Projects'!K159*$E159,0)</f>
        <v>0</v>
      </c>
    </row>
    <row r="160" spans="1:11">
      <c r="A160" s="8" t="str">
        <f>'5.0 Calc│Forecast Projects'!A160</f>
        <v>-</v>
      </c>
      <c r="B160" s="8" t="str">
        <f>'5.0 Calc│Forecast Projects'!B160</f>
        <v/>
      </c>
      <c r="C160" s="20" t="str">
        <f>'5.0 Calc│Forecast Projects'!C160</f>
        <v>-</v>
      </c>
      <c r="D160" s="8">
        <f>VLOOKUP($A160,'5.0 Calc│Forecast Projects'!A160:O1147,4,FALSE)</f>
        <v>0</v>
      </c>
      <c r="E160" s="8">
        <f t="shared" si="2"/>
        <v>0</v>
      </c>
      <c r="G160" s="120">
        <f>IFERROR('5.0 Calc│Forecast Projects'!G160*$E160,0)</f>
        <v>0</v>
      </c>
      <c r="H160" s="120">
        <f>IFERROR('5.0 Calc│Forecast Projects'!H160*$E160,0)</f>
        <v>0</v>
      </c>
      <c r="I160" s="120">
        <f>IFERROR('5.0 Calc│Forecast Projects'!I160*$E160,0)</f>
        <v>0</v>
      </c>
      <c r="J160" s="120">
        <f>IFERROR('5.0 Calc│Forecast Projects'!J160*$E160,0)</f>
        <v>0</v>
      </c>
      <c r="K160" s="120">
        <f>IFERROR('5.0 Calc│Forecast Projects'!K160*$E160,0)</f>
        <v>0</v>
      </c>
    </row>
    <row r="161" spans="1:11">
      <c r="A161" s="8" t="str">
        <f>'5.0 Calc│Forecast Projects'!A161</f>
        <v>-</v>
      </c>
      <c r="B161" s="8" t="str">
        <f>'5.0 Calc│Forecast Projects'!B161</f>
        <v/>
      </c>
      <c r="C161" s="20" t="str">
        <f>'5.0 Calc│Forecast Projects'!C161</f>
        <v>-</v>
      </c>
      <c r="D161" s="8">
        <f>VLOOKUP($A161,'5.0 Calc│Forecast Projects'!A161:O1148,4,FALSE)</f>
        <v>0</v>
      </c>
      <c r="E161" s="8">
        <f t="shared" si="2"/>
        <v>0</v>
      </c>
      <c r="G161" s="120">
        <f>IFERROR('5.0 Calc│Forecast Projects'!G161*$E161,0)</f>
        <v>0</v>
      </c>
      <c r="H161" s="120">
        <f>IFERROR('5.0 Calc│Forecast Projects'!H161*$E161,0)</f>
        <v>0</v>
      </c>
      <c r="I161" s="120">
        <f>IFERROR('5.0 Calc│Forecast Projects'!I161*$E161,0)</f>
        <v>0</v>
      </c>
      <c r="J161" s="120">
        <f>IFERROR('5.0 Calc│Forecast Projects'!J161*$E161,0)</f>
        <v>0</v>
      </c>
      <c r="K161" s="120">
        <f>IFERROR('5.0 Calc│Forecast Projects'!K161*$E161,0)</f>
        <v>0</v>
      </c>
    </row>
    <row r="162" spans="1:11">
      <c r="A162" s="8" t="str">
        <f>'5.0 Calc│Forecast Projects'!A162</f>
        <v>-</v>
      </c>
      <c r="B162" s="8" t="str">
        <f>'5.0 Calc│Forecast Projects'!B162</f>
        <v/>
      </c>
      <c r="C162" s="20" t="str">
        <f>'5.0 Calc│Forecast Projects'!C162</f>
        <v>-</v>
      </c>
      <c r="D162" s="8">
        <f>VLOOKUP($A162,'5.0 Calc│Forecast Projects'!A162:O1149,4,FALSE)</f>
        <v>0</v>
      </c>
      <c r="E162" s="8">
        <f t="shared" si="2"/>
        <v>0</v>
      </c>
      <c r="G162" s="120">
        <f>IFERROR('5.0 Calc│Forecast Projects'!G162*$E162,0)</f>
        <v>0</v>
      </c>
      <c r="H162" s="120">
        <f>IFERROR('5.0 Calc│Forecast Projects'!H162*$E162,0)</f>
        <v>0</v>
      </c>
      <c r="I162" s="120">
        <f>IFERROR('5.0 Calc│Forecast Projects'!I162*$E162,0)</f>
        <v>0</v>
      </c>
      <c r="J162" s="120">
        <f>IFERROR('5.0 Calc│Forecast Projects'!J162*$E162,0)</f>
        <v>0</v>
      </c>
      <c r="K162" s="120">
        <f>IFERROR('5.0 Calc│Forecast Projects'!K162*$E162,0)</f>
        <v>0</v>
      </c>
    </row>
    <row r="163" spans="1:11">
      <c r="A163" s="8" t="str">
        <f>'5.0 Calc│Forecast Projects'!A163</f>
        <v>-</v>
      </c>
      <c r="B163" s="8" t="str">
        <f>'5.0 Calc│Forecast Projects'!B163</f>
        <v/>
      </c>
      <c r="C163" s="20" t="str">
        <f>'5.0 Calc│Forecast Projects'!C163</f>
        <v>-</v>
      </c>
      <c r="D163" s="8">
        <f>VLOOKUP($A163,'5.0 Calc│Forecast Projects'!A163:O1150,4,FALSE)</f>
        <v>0</v>
      </c>
      <c r="E163" s="8">
        <f t="shared" si="2"/>
        <v>0</v>
      </c>
      <c r="G163" s="120">
        <f>IFERROR('5.0 Calc│Forecast Projects'!G163*$E163,0)</f>
        <v>0</v>
      </c>
      <c r="H163" s="120">
        <f>IFERROR('5.0 Calc│Forecast Projects'!H163*$E163,0)</f>
        <v>0</v>
      </c>
      <c r="I163" s="120">
        <f>IFERROR('5.0 Calc│Forecast Projects'!I163*$E163,0)</f>
        <v>0</v>
      </c>
      <c r="J163" s="120">
        <f>IFERROR('5.0 Calc│Forecast Projects'!J163*$E163,0)</f>
        <v>0</v>
      </c>
      <c r="K163" s="120">
        <f>IFERROR('5.0 Calc│Forecast Projects'!K163*$E163,0)</f>
        <v>0</v>
      </c>
    </row>
    <row r="164" spans="1:11">
      <c r="A164" s="8" t="str">
        <f>'5.0 Calc│Forecast Projects'!A164</f>
        <v>-</v>
      </c>
      <c r="B164" s="8" t="str">
        <f>'5.0 Calc│Forecast Projects'!B164</f>
        <v/>
      </c>
      <c r="C164" s="20" t="str">
        <f>'5.0 Calc│Forecast Projects'!C164</f>
        <v>-</v>
      </c>
      <c r="D164" s="8">
        <f>VLOOKUP($A164,'5.0 Calc│Forecast Projects'!A164:O1151,4,FALSE)</f>
        <v>0</v>
      </c>
      <c r="E164" s="8">
        <f t="shared" si="2"/>
        <v>0</v>
      </c>
      <c r="G164" s="120">
        <f>IFERROR('5.0 Calc│Forecast Projects'!G164*$E164,0)</f>
        <v>0</v>
      </c>
      <c r="H164" s="120">
        <f>IFERROR('5.0 Calc│Forecast Projects'!H164*$E164,0)</f>
        <v>0</v>
      </c>
      <c r="I164" s="120">
        <f>IFERROR('5.0 Calc│Forecast Projects'!I164*$E164,0)</f>
        <v>0</v>
      </c>
      <c r="J164" s="120">
        <f>IFERROR('5.0 Calc│Forecast Projects'!J164*$E164,0)</f>
        <v>0</v>
      </c>
      <c r="K164" s="120">
        <f>IFERROR('5.0 Calc│Forecast Projects'!K164*$E164,0)</f>
        <v>0</v>
      </c>
    </row>
    <row r="165" spans="1:11">
      <c r="A165" s="8" t="str">
        <f>'5.0 Calc│Forecast Projects'!A165</f>
        <v>-</v>
      </c>
      <c r="B165" s="8" t="str">
        <f>'5.0 Calc│Forecast Projects'!B165</f>
        <v/>
      </c>
      <c r="C165" s="20" t="str">
        <f>'5.0 Calc│Forecast Projects'!C165</f>
        <v>-</v>
      </c>
      <c r="D165" s="8">
        <f>VLOOKUP($A165,'5.0 Calc│Forecast Projects'!A165:O1152,4,FALSE)</f>
        <v>0</v>
      </c>
      <c r="E165" s="8">
        <f t="shared" si="2"/>
        <v>0</v>
      </c>
      <c r="G165" s="120">
        <f>IFERROR('5.0 Calc│Forecast Projects'!G165*$E165,0)</f>
        <v>0</v>
      </c>
      <c r="H165" s="120">
        <f>IFERROR('5.0 Calc│Forecast Projects'!H165*$E165,0)</f>
        <v>0</v>
      </c>
      <c r="I165" s="120">
        <f>IFERROR('5.0 Calc│Forecast Projects'!I165*$E165,0)</f>
        <v>0</v>
      </c>
      <c r="J165" s="120">
        <f>IFERROR('5.0 Calc│Forecast Projects'!J165*$E165,0)</f>
        <v>0</v>
      </c>
      <c r="K165" s="120">
        <f>IFERROR('5.0 Calc│Forecast Projects'!K165*$E165,0)</f>
        <v>0</v>
      </c>
    </row>
    <row r="166" spans="1:11">
      <c r="A166" s="8" t="str">
        <f>'5.0 Calc│Forecast Projects'!A166</f>
        <v>-</v>
      </c>
      <c r="B166" s="8" t="str">
        <f>'5.0 Calc│Forecast Projects'!B166</f>
        <v/>
      </c>
      <c r="C166" s="20" t="str">
        <f>'5.0 Calc│Forecast Projects'!C166</f>
        <v>-</v>
      </c>
      <c r="D166" s="8">
        <f>VLOOKUP($A166,'5.0 Calc│Forecast Projects'!A166:O1153,4,FALSE)</f>
        <v>0</v>
      </c>
      <c r="E166" s="8">
        <f t="shared" si="2"/>
        <v>0</v>
      </c>
      <c r="G166" s="120">
        <f>IFERROR('5.0 Calc│Forecast Projects'!G166*$E166,0)</f>
        <v>0</v>
      </c>
      <c r="H166" s="120">
        <f>IFERROR('5.0 Calc│Forecast Projects'!H166*$E166,0)</f>
        <v>0</v>
      </c>
      <c r="I166" s="120">
        <f>IFERROR('5.0 Calc│Forecast Projects'!I166*$E166,0)</f>
        <v>0</v>
      </c>
      <c r="J166" s="120">
        <f>IFERROR('5.0 Calc│Forecast Projects'!J166*$E166,0)</f>
        <v>0</v>
      </c>
      <c r="K166" s="120">
        <f>IFERROR('5.0 Calc│Forecast Projects'!K166*$E166,0)</f>
        <v>0</v>
      </c>
    </row>
    <row r="167" spans="1:11">
      <c r="A167" s="8" t="str">
        <f>'5.0 Calc│Forecast Projects'!A167</f>
        <v>-</v>
      </c>
      <c r="B167" s="8" t="str">
        <f>'5.0 Calc│Forecast Projects'!B167</f>
        <v/>
      </c>
      <c r="C167" s="20" t="str">
        <f>'5.0 Calc│Forecast Projects'!C167</f>
        <v>-</v>
      </c>
      <c r="D167" s="8">
        <f>VLOOKUP($A167,'5.0 Calc│Forecast Projects'!A167:O1154,4,FALSE)</f>
        <v>0</v>
      </c>
      <c r="E167" s="8">
        <f t="shared" si="2"/>
        <v>0</v>
      </c>
      <c r="G167" s="120">
        <f>IFERROR('5.0 Calc│Forecast Projects'!G167*$E167,0)</f>
        <v>0</v>
      </c>
      <c r="H167" s="120">
        <f>IFERROR('5.0 Calc│Forecast Projects'!H167*$E167,0)</f>
        <v>0</v>
      </c>
      <c r="I167" s="120">
        <f>IFERROR('5.0 Calc│Forecast Projects'!I167*$E167,0)</f>
        <v>0</v>
      </c>
      <c r="J167" s="120">
        <f>IFERROR('5.0 Calc│Forecast Projects'!J167*$E167,0)</f>
        <v>0</v>
      </c>
      <c r="K167" s="120">
        <f>IFERROR('5.0 Calc│Forecast Projects'!K167*$E167,0)</f>
        <v>0</v>
      </c>
    </row>
    <row r="168" spans="1:11">
      <c r="A168" s="8" t="str">
        <f>'5.0 Calc│Forecast Projects'!A168</f>
        <v>-</v>
      </c>
      <c r="B168" s="8" t="str">
        <f>'5.0 Calc│Forecast Projects'!B168</f>
        <v/>
      </c>
      <c r="C168" s="20" t="str">
        <f>'5.0 Calc│Forecast Projects'!C168</f>
        <v>-</v>
      </c>
      <c r="D168" s="8">
        <f>VLOOKUP($A168,'5.0 Calc│Forecast Projects'!A168:O1155,4,FALSE)</f>
        <v>0</v>
      </c>
      <c r="E168" s="8">
        <f t="shared" si="2"/>
        <v>0</v>
      </c>
      <c r="G168" s="120">
        <f>IFERROR('5.0 Calc│Forecast Projects'!G168*$E168,0)</f>
        <v>0</v>
      </c>
      <c r="H168" s="120">
        <f>IFERROR('5.0 Calc│Forecast Projects'!H168*$E168,0)</f>
        <v>0</v>
      </c>
      <c r="I168" s="120">
        <f>IFERROR('5.0 Calc│Forecast Projects'!I168*$E168,0)</f>
        <v>0</v>
      </c>
      <c r="J168" s="120">
        <f>IFERROR('5.0 Calc│Forecast Projects'!J168*$E168,0)</f>
        <v>0</v>
      </c>
      <c r="K168" s="120">
        <f>IFERROR('5.0 Calc│Forecast Projects'!K168*$E168,0)</f>
        <v>0</v>
      </c>
    </row>
    <row r="169" spans="1:11">
      <c r="A169" s="8" t="str">
        <f>'5.0 Calc│Forecast Projects'!A169</f>
        <v>-</v>
      </c>
      <c r="B169" s="8" t="str">
        <f>'5.0 Calc│Forecast Projects'!B169</f>
        <v/>
      </c>
      <c r="C169" s="20" t="str">
        <f>'5.0 Calc│Forecast Projects'!C169</f>
        <v>-</v>
      </c>
      <c r="D169" s="8">
        <f>VLOOKUP($A169,'5.0 Calc│Forecast Projects'!A169:O1156,4,FALSE)</f>
        <v>0</v>
      </c>
      <c r="E169" s="8">
        <f t="shared" si="2"/>
        <v>0</v>
      </c>
      <c r="G169" s="120">
        <f>IFERROR('5.0 Calc│Forecast Projects'!G169*$E169,0)</f>
        <v>0</v>
      </c>
      <c r="H169" s="120">
        <f>IFERROR('5.0 Calc│Forecast Projects'!H169*$E169,0)</f>
        <v>0</v>
      </c>
      <c r="I169" s="120">
        <f>IFERROR('5.0 Calc│Forecast Projects'!I169*$E169,0)</f>
        <v>0</v>
      </c>
      <c r="J169" s="120">
        <f>IFERROR('5.0 Calc│Forecast Projects'!J169*$E169,0)</f>
        <v>0</v>
      </c>
      <c r="K169" s="120">
        <f>IFERROR('5.0 Calc│Forecast Projects'!K169*$E169,0)</f>
        <v>0</v>
      </c>
    </row>
    <row r="170" spans="1:11">
      <c r="A170" s="8" t="str">
        <f>'5.0 Calc│Forecast Projects'!A170</f>
        <v>-</v>
      </c>
      <c r="B170" s="8" t="str">
        <f>'5.0 Calc│Forecast Projects'!B170</f>
        <v/>
      </c>
      <c r="C170" s="20" t="str">
        <f>'5.0 Calc│Forecast Projects'!C170</f>
        <v>-</v>
      </c>
      <c r="D170" s="8">
        <f>VLOOKUP($A170,'5.0 Calc│Forecast Projects'!A170:O1157,4,FALSE)</f>
        <v>0</v>
      </c>
      <c r="E170" s="8">
        <f t="shared" si="2"/>
        <v>0</v>
      </c>
      <c r="G170" s="120">
        <f>IFERROR('5.0 Calc│Forecast Projects'!G170*$E170,0)</f>
        <v>0</v>
      </c>
      <c r="H170" s="120">
        <f>IFERROR('5.0 Calc│Forecast Projects'!H170*$E170,0)</f>
        <v>0</v>
      </c>
      <c r="I170" s="120">
        <f>IFERROR('5.0 Calc│Forecast Projects'!I170*$E170,0)</f>
        <v>0</v>
      </c>
      <c r="J170" s="120">
        <f>IFERROR('5.0 Calc│Forecast Projects'!J170*$E170,0)</f>
        <v>0</v>
      </c>
      <c r="K170" s="120">
        <f>IFERROR('5.0 Calc│Forecast Projects'!K170*$E170,0)</f>
        <v>0</v>
      </c>
    </row>
    <row r="171" spans="1:11">
      <c r="A171" s="8" t="str">
        <f>'5.0 Calc│Forecast Projects'!A171</f>
        <v>-</v>
      </c>
      <c r="B171" s="8" t="str">
        <f>'5.0 Calc│Forecast Projects'!B171</f>
        <v/>
      </c>
      <c r="C171" s="20" t="str">
        <f>'5.0 Calc│Forecast Projects'!C171</f>
        <v>-</v>
      </c>
      <c r="D171" s="8">
        <f>VLOOKUP($A171,'5.0 Calc│Forecast Projects'!A171:O1158,4,FALSE)</f>
        <v>0</v>
      </c>
      <c r="E171" s="8">
        <f t="shared" si="2"/>
        <v>0</v>
      </c>
      <c r="G171" s="120">
        <f>IFERROR('5.0 Calc│Forecast Projects'!G171*$E171,0)</f>
        <v>0</v>
      </c>
      <c r="H171" s="120">
        <f>IFERROR('5.0 Calc│Forecast Projects'!H171*$E171,0)</f>
        <v>0</v>
      </c>
      <c r="I171" s="120">
        <f>IFERROR('5.0 Calc│Forecast Projects'!I171*$E171,0)</f>
        <v>0</v>
      </c>
      <c r="J171" s="120">
        <f>IFERROR('5.0 Calc│Forecast Projects'!J171*$E171,0)</f>
        <v>0</v>
      </c>
      <c r="K171" s="120">
        <f>IFERROR('5.0 Calc│Forecast Projects'!K171*$E171,0)</f>
        <v>0</v>
      </c>
    </row>
    <row r="172" spans="1:11">
      <c r="A172" s="8" t="str">
        <f>'5.0 Calc│Forecast Projects'!A172</f>
        <v>-</v>
      </c>
      <c r="B172" s="8" t="str">
        <f>'5.0 Calc│Forecast Projects'!B172</f>
        <v/>
      </c>
      <c r="C172" s="20" t="str">
        <f>'5.0 Calc│Forecast Projects'!C172</f>
        <v>-</v>
      </c>
      <c r="D172" s="8">
        <f>VLOOKUP($A172,'5.0 Calc│Forecast Projects'!A172:O1159,4,FALSE)</f>
        <v>0</v>
      </c>
      <c r="E172" s="8">
        <f t="shared" si="2"/>
        <v>0</v>
      </c>
      <c r="G172" s="120">
        <f>IFERROR('5.0 Calc│Forecast Projects'!G172*$E172,0)</f>
        <v>0</v>
      </c>
      <c r="H172" s="120">
        <f>IFERROR('5.0 Calc│Forecast Projects'!H172*$E172,0)</f>
        <v>0</v>
      </c>
      <c r="I172" s="120">
        <f>IFERROR('5.0 Calc│Forecast Projects'!I172*$E172,0)</f>
        <v>0</v>
      </c>
      <c r="J172" s="120">
        <f>IFERROR('5.0 Calc│Forecast Projects'!J172*$E172,0)</f>
        <v>0</v>
      </c>
      <c r="K172" s="120">
        <f>IFERROR('5.0 Calc│Forecast Projects'!K172*$E172,0)</f>
        <v>0</v>
      </c>
    </row>
    <row r="173" spans="1:11">
      <c r="A173" s="8" t="str">
        <f>'5.0 Calc│Forecast Projects'!A173</f>
        <v>-</v>
      </c>
      <c r="B173" s="8" t="str">
        <f>'5.0 Calc│Forecast Projects'!B173</f>
        <v/>
      </c>
      <c r="C173" s="20" t="str">
        <f>'5.0 Calc│Forecast Projects'!C173</f>
        <v>-</v>
      </c>
      <c r="D173" s="8">
        <f>VLOOKUP($A173,'5.0 Calc│Forecast Projects'!A173:O1160,4,FALSE)</f>
        <v>0</v>
      </c>
      <c r="E173" s="8">
        <f t="shared" si="2"/>
        <v>0</v>
      </c>
      <c r="G173" s="120">
        <f>IFERROR('5.0 Calc│Forecast Projects'!G173*$E173,0)</f>
        <v>0</v>
      </c>
      <c r="H173" s="120">
        <f>IFERROR('5.0 Calc│Forecast Projects'!H173*$E173,0)</f>
        <v>0</v>
      </c>
      <c r="I173" s="120">
        <f>IFERROR('5.0 Calc│Forecast Projects'!I173*$E173,0)</f>
        <v>0</v>
      </c>
      <c r="J173" s="120">
        <f>IFERROR('5.0 Calc│Forecast Projects'!J173*$E173,0)</f>
        <v>0</v>
      </c>
      <c r="K173" s="120">
        <f>IFERROR('5.0 Calc│Forecast Projects'!K173*$E173,0)</f>
        <v>0</v>
      </c>
    </row>
    <row r="174" spans="1:11">
      <c r="A174" s="8" t="str">
        <f>'5.0 Calc│Forecast Projects'!A174</f>
        <v>-</v>
      </c>
      <c r="B174" s="8" t="str">
        <f>'5.0 Calc│Forecast Projects'!B174</f>
        <v/>
      </c>
      <c r="C174" s="20" t="str">
        <f>'5.0 Calc│Forecast Projects'!C174</f>
        <v>-</v>
      </c>
      <c r="D174" s="8">
        <f>VLOOKUP($A174,'5.0 Calc│Forecast Projects'!A174:O1161,4,FALSE)</f>
        <v>0</v>
      </c>
      <c r="E174" s="8">
        <f t="shared" si="2"/>
        <v>0</v>
      </c>
      <c r="G174" s="120">
        <f>IFERROR('5.0 Calc│Forecast Projects'!G174*$E174,0)</f>
        <v>0</v>
      </c>
      <c r="H174" s="120">
        <f>IFERROR('5.0 Calc│Forecast Projects'!H174*$E174,0)</f>
        <v>0</v>
      </c>
      <c r="I174" s="120">
        <f>IFERROR('5.0 Calc│Forecast Projects'!I174*$E174,0)</f>
        <v>0</v>
      </c>
      <c r="J174" s="120">
        <f>IFERROR('5.0 Calc│Forecast Projects'!J174*$E174,0)</f>
        <v>0</v>
      </c>
      <c r="K174" s="120">
        <f>IFERROR('5.0 Calc│Forecast Projects'!K174*$E174,0)</f>
        <v>0</v>
      </c>
    </row>
    <row r="175" spans="1:11">
      <c r="A175" s="8" t="str">
        <f>'5.0 Calc│Forecast Projects'!A175</f>
        <v>-</v>
      </c>
      <c r="B175" s="8" t="str">
        <f>'5.0 Calc│Forecast Projects'!B175</f>
        <v/>
      </c>
      <c r="C175" s="20" t="str">
        <f>'5.0 Calc│Forecast Projects'!C175</f>
        <v>-</v>
      </c>
      <c r="D175" s="8">
        <f>VLOOKUP($A175,'5.0 Calc│Forecast Projects'!A175:O1162,4,FALSE)</f>
        <v>0</v>
      </c>
      <c r="E175" s="8">
        <f t="shared" si="2"/>
        <v>0</v>
      </c>
      <c r="G175" s="120">
        <f>IFERROR('5.0 Calc│Forecast Projects'!G175*$E175,0)</f>
        <v>0</v>
      </c>
      <c r="H175" s="120">
        <f>IFERROR('5.0 Calc│Forecast Projects'!H175*$E175,0)</f>
        <v>0</v>
      </c>
      <c r="I175" s="120">
        <f>IFERROR('5.0 Calc│Forecast Projects'!I175*$E175,0)</f>
        <v>0</v>
      </c>
      <c r="J175" s="120">
        <f>IFERROR('5.0 Calc│Forecast Projects'!J175*$E175,0)</f>
        <v>0</v>
      </c>
      <c r="K175" s="120">
        <f>IFERROR('5.0 Calc│Forecast Projects'!K175*$E175,0)</f>
        <v>0</v>
      </c>
    </row>
    <row r="176" spans="1:11">
      <c r="A176" s="8" t="str">
        <f>'5.0 Calc│Forecast Projects'!A176</f>
        <v>-</v>
      </c>
      <c r="B176" s="8" t="str">
        <f>'5.0 Calc│Forecast Projects'!B176</f>
        <v/>
      </c>
      <c r="C176" s="20" t="str">
        <f>'5.0 Calc│Forecast Projects'!C176</f>
        <v>-</v>
      </c>
      <c r="D176" s="8">
        <f>VLOOKUP($A176,'5.0 Calc│Forecast Projects'!A176:O1163,4,FALSE)</f>
        <v>0</v>
      </c>
      <c r="E176" s="8">
        <f t="shared" si="2"/>
        <v>0</v>
      </c>
      <c r="G176" s="120">
        <f>IFERROR('5.0 Calc│Forecast Projects'!G176*$E176,0)</f>
        <v>0</v>
      </c>
      <c r="H176" s="120">
        <f>IFERROR('5.0 Calc│Forecast Projects'!H176*$E176,0)</f>
        <v>0</v>
      </c>
      <c r="I176" s="120">
        <f>IFERROR('5.0 Calc│Forecast Projects'!I176*$E176,0)</f>
        <v>0</v>
      </c>
      <c r="J176" s="120">
        <f>IFERROR('5.0 Calc│Forecast Projects'!J176*$E176,0)</f>
        <v>0</v>
      </c>
      <c r="K176" s="120">
        <f>IFERROR('5.0 Calc│Forecast Projects'!K176*$E176,0)</f>
        <v>0</v>
      </c>
    </row>
    <row r="177" spans="1:11">
      <c r="A177" s="8" t="str">
        <f>'5.0 Calc│Forecast Projects'!A177</f>
        <v>-</v>
      </c>
      <c r="B177" s="8" t="str">
        <f>'5.0 Calc│Forecast Projects'!B177</f>
        <v/>
      </c>
      <c r="C177" s="20" t="str">
        <f>'5.0 Calc│Forecast Projects'!C177</f>
        <v>-</v>
      </c>
      <c r="D177" s="8">
        <f>VLOOKUP($A177,'5.0 Calc│Forecast Projects'!A177:O1164,4,FALSE)</f>
        <v>0</v>
      </c>
      <c r="E177" s="8">
        <f t="shared" si="2"/>
        <v>0</v>
      </c>
      <c r="G177" s="120">
        <f>IFERROR('5.0 Calc│Forecast Projects'!G177*$E177,0)</f>
        <v>0</v>
      </c>
      <c r="H177" s="120">
        <f>IFERROR('5.0 Calc│Forecast Projects'!H177*$E177,0)</f>
        <v>0</v>
      </c>
      <c r="I177" s="120">
        <f>IFERROR('5.0 Calc│Forecast Projects'!I177*$E177,0)</f>
        <v>0</v>
      </c>
      <c r="J177" s="120">
        <f>IFERROR('5.0 Calc│Forecast Projects'!J177*$E177,0)</f>
        <v>0</v>
      </c>
      <c r="K177" s="120">
        <f>IFERROR('5.0 Calc│Forecast Projects'!K177*$E177,0)</f>
        <v>0</v>
      </c>
    </row>
    <row r="178" spans="1:11">
      <c r="A178" s="8" t="str">
        <f>'5.0 Calc│Forecast Projects'!A178</f>
        <v>-</v>
      </c>
      <c r="B178" s="8" t="str">
        <f>'5.0 Calc│Forecast Projects'!B178</f>
        <v/>
      </c>
      <c r="C178" s="20" t="str">
        <f>'5.0 Calc│Forecast Projects'!C178</f>
        <v>-</v>
      </c>
      <c r="D178" s="8">
        <f>VLOOKUP($A178,'5.0 Calc│Forecast Projects'!A178:O1165,4,FALSE)</f>
        <v>0</v>
      </c>
      <c r="E178" s="8">
        <f t="shared" si="2"/>
        <v>0</v>
      </c>
      <c r="G178" s="120">
        <f>IFERROR('5.0 Calc│Forecast Projects'!G178*$E178,0)</f>
        <v>0</v>
      </c>
      <c r="H178" s="120">
        <f>IFERROR('5.0 Calc│Forecast Projects'!H178*$E178,0)</f>
        <v>0</v>
      </c>
      <c r="I178" s="120">
        <f>IFERROR('5.0 Calc│Forecast Projects'!I178*$E178,0)</f>
        <v>0</v>
      </c>
      <c r="J178" s="120">
        <f>IFERROR('5.0 Calc│Forecast Projects'!J178*$E178,0)</f>
        <v>0</v>
      </c>
      <c r="K178" s="120">
        <f>IFERROR('5.0 Calc│Forecast Projects'!K178*$E178,0)</f>
        <v>0</v>
      </c>
    </row>
    <row r="179" spans="1:11">
      <c r="A179" s="8" t="str">
        <f>'5.0 Calc│Forecast Projects'!A179</f>
        <v>-</v>
      </c>
      <c r="B179" s="8" t="str">
        <f>'5.0 Calc│Forecast Projects'!B179</f>
        <v/>
      </c>
      <c r="C179" s="20" t="str">
        <f>'5.0 Calc│Forecast Projects'!C179</f>
        <v>-</v>
      </c>
      <c r="D179" s="8">
        <f>VLOOKUP($A179,'5.0 Calc│Forecast Projects'!A179:O1166,4,FALSE)</f>
        <v>0</v>
      </c>
      <c r="E179" s="8">
        <f t="shared" si="2"/>
        <v>0</v>
      </c>
      <c r="G179" s="120">
        <f>IFERROR('5.0 Calc│Forecast Projects'!G179*$E179,0)</f>
        <v>0</v>
      </c>
      <c r="H179" s="120">
        <f>IFERROR('5.0 Calc│Forecast Projects'!H179*$E179,0)</f>
        <v>0</v>
      </c>
      <c r="I179" s="120">
        <f>IFERROR('5.0 Calc│Forecast Projects'!I179*$E179,0)</f>
        <v>0</v>
      </c>
      <c r="J179" s="120">
        <f>IFERROR('5.0 Calc│Forecast Projects'!J179*$E179,0)</f>
        <v>0</v>
      </c>
      <c r="K179" s="120">
        <f>IFERROR('5.0 Calc│Forecast Projects'!K179*$E179,0)</f>
        <v>0</v>
      </c>
    </row>
    <row r="180" spans="1:11">
      <c r="A180" s="8" t="str">
        <f>'5.0 Calc│Forecast Projects'!A180</f>
        <v>-</v>
      </c>
      <c r="B180" s="8" t="str">
        <f>'5.0 Calc│Forecast Projects'!B180</f>
        <v/>
      </c>
      <c r="C180" s="20" t="str">
        <f>'5.0 Calc│Forecast Projects'!C180</f>
        <v>-</v>
      </c>
      <c r="D180" s="8">
        <f>VLOOKUP($A180,'5.0 Calc│Forecast Projects'!A180:O1167,4,FALSE)</f>
        <v>0</v>
      </c>
      <c r="E180" s="8">
        <f t="shared" si="2"/>
        <v>0</v>
      </c>
      <c r="G180" s="120">
        <f>IFERROR('5.0 Calc│Forecast Projects'!G180*$E180,0)</f>
        <v>0</v>
      </c>
      <c r="H180" s="120">
        <f>IFERROR('5.0 Calc│Forecast Projects'!H180*$E180,0)</f>
        <v>0</v>
      </c>
      <c r="I180" s="120">
        <f>IFERROR('5.0 Calc│Forecast Projects'!I180*$E180,0)</f>
        <v>0</v>
      </c>
      <c r="J180" s="120">
        <f>IFERROR('5.0 Calc│Forecast Projects'!J180*$E180,0)</f>
        <v>0</v>
      </c>
      <c r="K180" s="120">
        <f>IFERROR('5.0 Calc│Forecast Projects'!K180*$E180,0)</f>
        <v>0</v>
      </c>
    </row>
    <row r="181" spans="1:11">
      <c r="A181" s="8" t="str">
        <f>'5.0 Calc│Forecast Projects'!A181</f>
        <v>-</v>
      </c>
      <c r="B181" s="8" t="str">
        <f>'5.0 Calc│Forecast Projects'!B181</f>
        <v/>
      </c>
      <c r="C181" s="20" t="str">
        <f>'5.0 Calc│Forecast Projects'!C181</f>
        <v>-</v>
      </c>
      <c r="D181" s="8">
        <f>VLOOKUP($A181,'5.0 Calc│Forecast Projects'!A181:O1168,4,FALSE)</f>
        <v>0</v>
      </c>
      <c r="E181" s="8">
        <f t="shared" si="2"/>
        <v>0</v>
      </c>
      <c r="G181" s="120">
        <f>IFERROR('5.0 Calc│Forecast Projects'!G181*$E181,0)</f>
        <v>0</v>
      </c>
      <c r="H181" s="120">
        <f>IFERROR('5.0 Calc│Forecast Projects'!H181*$E181,0)</f>
        <v>0</v>
      </c>
      <c r="I181" s="120">
        <f>IFERROR('5.0 Calc│Forecast Projects'!I181*$E181,0)</f>
        <v>0</v>
      </c>
      <c r="J181" s="120">
        <f>IFERROR('5.0 Calc│Forecast Projects'!J181*$E181,0)</f>
        <v>0</v>
      </c>
      <c r="K181" s="120">
        <f>IFERROR('5.0 Calc│Forecast Projects'!K181*$E181,0)</f>
        <v>0</v>
      </c>
    </row>
    <row r="182" spans="1:11">
      <c r="A182" s="8" t="str">
        <f>'5.0 Calc│Forecast Projects'!A182</f>
        <v>-</v>
      </c>
      <c r="B182" s="8" t="str">
        <f>'5.0 Calc│Forecast Projects'!B182</f>
        <v/>
      </c>
      <c r="C182" s="20" t="str">
        <f>'5.0 Calc│Forecast Projects'!C182</f>
        <v>-</v>
      </c>
      <c r="D182" s="8">
        <f>VLOOKUP($A182,'5.0 Calc│Forecast Projects'!A182:O1169,4,FALSE)</f>
        <v>0</v>
      </c>
      <c r="E182" s="8">
        <f t="shared" si="2"/>
        <v>0</v>
      </c>
      <c r="G182" s="120">
        <f>IFERROR('5.0 Calc│Forecast Projects'!G182*$E182,0)</f>
        <v>0</v>
      </c>
      <c r="H182" s="120">
        <f>IFERROR('5.0 Calc│Forecast Projects'!H182*$E182,0)</f>
        <v>0</v>
      </c>
      <c r="I182" s="120">
        <f>IFERROR('5.0 Calc│Forecast Projects'!I182*$E182,0)</f>
        <v>0</v>
      </c>
      <c r="J182" s="120">
        <f>IFERROR('5.0 Calc│Forecast Projects'!J182*$E182,0)</f>
        <v>0</v>
      </c>
      <c r="K182" s="120">
        <f>IFERROR('5.0 Calc│Forecast Projects'!K182*$E182,0)</f>
        <v>0</v>
      </c>
    </row>
    <row r="183" spans="1:11">
      <c r="A183" s="8" t="str">
        <f>'5.0 Calc│Forecast Projects'!A183</f>
        <v>-</v>
      </c>
      <c r="B183" s="8" t="str">
        <f>'5.0 Calc│Forecast Projects'!B183</f>
        <v/>
      </c>
      <c r="C183" s="20" t="str">
        <f>'5.0 Calc│Forecast Projects'!C183</f>
        <v>-</v>
      </c>
      <c r="D183" s="8">
        <f>VLOOKUP($A183,'5.0 Calc│Forecast Projects'!A183:O1170,4,FALSE)</f>
        <v>0</v>
      </c>
      <c r="E183" s="8">
        <f t="shared" si="2"/>
        <v>0</v>
      </c>
      <c r="G183" s="120">
        <f>IFERROR('5.0 Calc│Forecast Projects'!G183*$E183,0)</f>
        <v>0</v>
      </c>
      <c r="H183" s="120">
        <f>IFERROR('5.0 Calc│Forecast Projects'!H183*$E183,0)</f>
        <v>0</v>
      </c>
      <c r="I183" s="120">
        <f>IFERROR('5.0 Calc│Forecast Projects'!I183*$E183,0)</f>
        <v>0</v>
      </c>
      <c r="J183" s="120">
        <f>IFERROR('5.0 Calc│Forecast Projects'!J183*$E183,0)</f>
        <v>0</v>
      </c>
      <c r="K183" s="120">
        <f>IFERROR('5.0 Calc│Forecast Projects'!K183*$E183,0)</f>
        <v>0</v>
      </c>
    </row>
    <row r="184" spans="1:11">
      <c r="A184" s="8" t="str">
        <f>'5.0 Calc│Forecast Projects'!A184</f>
        <v>-</v>
      </c>
      <c r="B184" s="8" t="str">
        <f>'5.0 Calc│Forecast Projects'!B184</f>
        <v/>
      </c>
      <c r="C184" s="20" t="str">
        <f>'5.0 Calc│Forecast Projects'!C184</f>
        <v>-</v>
      </c>
      <c r="D184" s="8">
        <f>VLOOKUP($A184,'5.0 Calc│Forecast Projects'!A184:O1171,4,FALSE)</f>
        <v>0</v>
      </c>
      <c r="E184" s="8">
        <f t="shared" si="2"/>
        <v>0</v>
      </c>
      <c r="G184" s="120">
        <f>IFERROR('5.0 Calc│Forecast Projects'!G184*$E184,0)</f>
        <v>0</v>
      </c>
      <c r="H184" s="120">
        <f>IFERROR('5.0 Calc│Forecast Projects'!H184*$E184,0)</f>
        <v>0</v>
      </c>
      <c r="I184" s="120">
        <f>IFERROR('5.0 Calc│Forecast Projects'!I184*$E184,0)</f>
        <v>0</v>
      </c>
      <c r="J184" s="120">
        <f>IFERROR('5.0 Calc│Forecast Projects'!J184*$E184,0)</f>
        <v>0</v>
      </c>
      <c r="K184" s="120">
        <f>IFERROR('5.0 Calc│Forecast Projects'!K184*$E184,0)</f>
        <v>0</v>
      </c>
    </row>
    <row r="185" spans="1:11">
      <c r="A185" s="8" t="str">
        <f>'5.0 Calc│Forecast Projects'!A185</f>
        <v>-</v>
      </c>
      <c r="B185" s="8" t="str">
        <f>'5.0 Calc│Forecast Projects'!B185</f>
        <v/>
      </c>
      <c r="C185" s="20" t="str">
        <f>'5.0 Calc│Forecast Projects'!C185</f>
        <v>-</v>
      </c>
      <c r="D185" s="8">
        <f>VLOOKUP($A185,'5.0 Calc│Forecast Projects'!A185:O1172,4,FALSE)</f>
        <v>0</v>
      </c>
      <c r="E185" s="8">
        <f t="shared" si="2"/>
        <v>0</v>
      </c>
      <c r="G185" s="120">
        <f>IFERROR('5.0 Calc│Forecast Projects'!G185*$E185,0)</f>
        <v>0</v>
      </c>
      <c r="H185" s="120">
        <f>IFERROR('5.0 Calc│Forecast Projects'!H185*$E185,0)</f>
        <v>0</v>
      </c>
      <c r="I185" s="120">
        <f>IFERROR('5.0 Calc│Forecast Projects'!I185*$E185,0)</f>
        <v>0</v>
      </c>
      <c r="J185" s="120">
        <f>IFERROR('5.0 Calc│Forecast Projects'!J185*$E185,0)</f>
        <v>0</v>
      </c>
      <c r="K185" s="120">
        <f>IFERROR('5.0 Calc│Forecast Projects'!K185*$E185,0)</f>
        <v>0</v>
      </c>
    </row>
    <row r="186" spans="1:11">
      <c r="A186" s="8" t="str">
        <f>'5.0 Calc│Forecast Projects'!A186</f>
        <v>-</v>
      </c>
      <c r="B186" s="8" t="str">
        <f>'5.0 Calc│Forecast Projects'!B186</f>
        <v/>
      </c>
      <c r="C186" s="20" t="str">
        <f>'5.0 Calc│Forecast Projects'!C186</f>
        <v>-</v>
      </c>
      <c r="D186" s="8">
        <f>VLOOKUP($A186,'5.0 Calc│Forecast Projects'!A186:O1173,4,FALSE)</f>
        <v>0</v>
      </c>
      <c r="E186" s="8">
        <f t="shared" si="2"/>
        <v>0</v>
      </c>
      <c r="G186" s="120">
        <f>IFERROR('5.0 Calc│Forecast Projects'!G186*$E186,0)</f>
        <v>0</v>
      </c>
      <c r="H186" s="120">
        <f>IFERROR('5.0 Calc│Forecast Projects'!H186*$E186,0)</f>
        <v>0</v>
      </c>
      <c r="I186" s="120">
        <f>IFERROR('5.0 Calc│Forecast Projects'!I186*$E186,0)</f>
        <v>0</v>
      </c>
      <c r="J186" s="120">
        <f>IFERROR('5.0 Calc│Forecast Projects'!J186*$E186,0)</f>
        <v>0</v>
      </c>
      <c r="K186" s="120">
        <f>IFERROR('5.0 Calc│Forecast Projects'!K186*$E186,0)</f>
        <v>0</v>
      </c>
    </row>
    <row r="187" spans="1:11">
      <c r="A187" s="8" t="str">
        <f>'5.0 Calc│Forecast Projects'!A187</f>
        <v>-</v>
      </c>
      <c r="B187" s="8" t="str">
        <f>'5.0 Calc│Forecast Projects'!B187</f>
        <v/>
      </c>
      <c r="C187" s="20" t="str">
        <f>'5.0 Calc│Forecast Projects'!C187</f>
        <v>-</v>
      </c>
      <c r="D187" s="8">
        <f>VLOOKUP($A187,'5.0 Calc│Forecast Projects'!A187:O1174,4,FALSE)</f>
        <v>0</v>
      </c>
      <c r="E187" s="8">
        <f t="shared" si="2"/>
        <v>0</v>
      </c>
      <c r="G187" s="120">
        <f>IFERROR('5.0 Calc│Forecast Projects'!G187*$E187,0)</f>
        <v>0</v>
      </c>
      <c r="H187" s="120">
        <f>IFERROR('5.0 Calc│Forecast Projects'!H187*$E187,0)</f>
        <v>0</v>
      </c>
      <c r="I187" s="120">
        <f>IFERROR('5.0 Calc│Forecast Projects'!I187*$E187,0)</f>
        <v>0</v>
      </c>
      <c r="J187" s="120">
        <f>IFERROR('5.0 Calc│Forecast Projects'!J187*$E187,0)</f>
        <v>0</v>
      </c>
      <c r="K187" s="120">
        <f>IFERROR('5.0 Calc│Forecast Projects'!K187*$E187,0)</f>
        <v>0</v>
      </c>
    </row>
    <row r="188" spans="1:11">
      <c r="A188" s="8" t="str">
        <f>'5.0 Calc│Forecast Projects'!A188</f>
        <v>-</v>
      </c>
      <c r="B188" s="8" t="str">
        <f>'5.0 Calc│Forecast Projects'!B188</f>
        <v/>
      </c>
      <c r="C188" s="20" t="str">
        <f>'5.0 Calc│Forecast Projects'!C188</f>
        <v>-</v>
      </c>
      <c r="D188" s="8">
        <f>VLOOKUP($A188,'5.0 Calc│Forecast Projects'!A188:O1175,4,FALSE)</f>
        <v>0</v>
      </c>
      <c r="E188" s="8">
        <f t="shared" si="2"/>
        <v>0</v>
      </c>
      <c r="G188" s="120">
        <f>IFERROR('5.0 Calc│Forecast Projects'!G188*$E188,0)</f>
        <v>0</v>
      </c>
      <c r="H188" s="120">
        <f>IFERROR('5.0 Calc│Forecast Projects'!H188*$E188,0)</f>
        <v>0</v>
      </c>
      <c r="I188" s="120">
        <f>IFERROR('5.0 Calc│Forecast Projects'!I188*$E188,0)</f>
        <v>0</v>
      </c>
      <c r="J188" s="120">
        <f>IFERROR('5.0 Calc│Forecast Projects'!J188*$E188,0)</f>
        <v>0</v>
      </c>
      <c r="K188" s="120">
        <f>IFERROR('5.0 Calc│Forecast Projects'!K188*$E188,0)</f>
        <v>0</v>
      </c>
    </row>
    <row r="189" spans="1:11">
      <c r="A189" s="8" t="str">
        <f>'5.0 Calc│Forecast Projects'!A189</f>
        <v>-</v>
      </c>
      <c r="B189" s="8" t="str">
        <f>'5.0 Calc│Forecast Projects'!B189</f>
        <v/>
      </c>
      <c r="C189" s="20" t="str">
        <f>'5.0 Calc│Forecast Projects'!C189</f>
        <v>-</v>
      </c>
      <c r="D189" s="8">
        <f>VLOOKUP($A189,'5.0 Calc│Forecast Projects'!A189:O1176,4,FALSE)</f>
        <v>0</v>
      </c>
      <c r="E189" s="8">
        <f t="shared" si="2"/>
        <v>0</v>
      </c>
      <c r="G189" s="120">
        <f>IFERROR('5.0 Calc│Forecast Projects'!G189*$E189,0)</f>
        <v>0</v>
      </c>
      <c r="H189" s="120">
        <f>IFERROR('5.0 Calc│Forecast Projects'!H189*$E189,0)</f>
        <v>0</v>
      </c>
      <c r="I189" s="120">
        <f>IFERROR('5.0 Calc│Forecast Projects'!I189*$E189,0)</f>
        <v>0</v>
      </c>
      <c r="J189" s="120">
        <f>IFERROR('5.0 Calc│Forecast Projects'!J189*$E189,0)</f>
        <v>0</v>
      </c>
      <c r="K189" s="120">
        <f>IFERROR('5.0 Calc│Forecast Projects'!K189*$E189,0)</f>
        <v>0</v>
      </c>
    </row>
    <row r="190" spans="1:11">
      <c r="A190" s="8" t="str">
        <f>'5.0 Calc│Forecast Projects'!A190</f>
        <v>-</v>
      </c>
      <c r="B190" s="8" t="str">
        <f>'5.0 Calc│Forecast Projects'!B190</f>
        <v/>
      </c>
      <c r="C190" s="20" t="str">
        <f>'5.0 Calc│Forecast Projects'!C190</f>
        <v>-</v>
      </c>
      <c r="D190" s="8">
        <f>VLOOKUP($A190,'5.0 Calc│Forecast Projects'!A190:O1177,4,FALSE)</f>
        <v>0</v>
      </c>
      <c r="E190" s="8">
        <f t="shared" si="2"/>
        <v>0</v>
      </c>
      <c r="G190" s="120">
        <f>IFERROR('5.0 Calc│Forecast Projects'!G190*$E190,0)</f>
        <v>0</v>
      </c>
      <c r="H190" s="120">
        <f>IFERROR('5.0 Calc│Forecast Projects'!H190*$E190,0)</f>
        <v>0</v>
      </c>
      <c r="I190" s="120">
        <f>IFERROR('5.0 Calc│Forecast Projects'!I190*$E190,0)</f>
        <v>0</v>
      </c>
      <c r="J190" s="120">
        <f>IFERROR('5.0 Calc│Forecast Projects'!J190*$E190,0)</f>
        <v>0</v>
      </c>
      <c r="K190" s="120">
        <f>IFERROR('5.0 Calc│Forecast Projects'!K190*$E190,0)</f>
        <v>0</v>
      </c>
    </row>
    <row r="191" spans="1:11">
      <c r="A191" s="8" t="str">
        <f>'5.0 Calc│Forecast Projects'!A191</f>
        <v>-</v>
      </c>
      <c r="B191" s="8" t="str">
        <f>'5.0 Calc│Forecast Projects'!B191</f>
        <v/>
      </c>
      <c r="C191" s="20" t="str">
        <f>'5.0 Calc│Forecast Projects'!C191</f>
        <v>-</v>
      </c>
      <c r="D191" s="8">
        <f>VLOOKUP($A191,'5.0 Calc│Forecast Projects'!A191:O1178,4,FALSE)</f>
        <v>0</v>
      </c>
      <c r="E191" s="8">
        <f t="shared" si="2"/>
        <v>0</v>
      </c>
      <c r="G191" s="120">
        <f>IFERROR('5.0 Calc│Forecast Projects'!G191*$E191,0)</f>
        <v>0</v>
      </c>
      <c r="H191" s="120">
        <f>IFERROR('5.0 Calc│Forecast Projects'!H191*$E191,0)</f>
        <v>0</v>
      </c>
      <c r="I191" s="120">
        <f>IFERROR('5.0 Calc│Forecast Projects'!I191*$E191,0)</f>
        <v>0</v>
      </c>
      <c r="J191" s="120">
        <f>IFERROR('5.0 Calc│Forecast Projects'!J191*$E191,0)</f>
        <v>0</v>
      </c>
      <c r="K191" s="120">
        <f>IFERROR('5.0 Calc│Forecast Projects'!K191*$E191,0)</f>
        <v>0</v>
      </c>
    </row>
    <row r="192" spans="1:11">
      <c r="A192" s="8" t="str">
        <f>'5.0 Calc│Forecast Projects'!A192</f>
        <v>-</v>
      </c>
      <c r="B192" s="8" t="str">
        <f>'5.0 Calc│Forecast Projects'!B192</f>
        <v/>
      </c>
      <c r="C192" s="20" t="str">
        <f>'5.0 Calc│Forecast Projects'!C192</f>
        <v>-</v>
      </c>
      <c r="D192" s="8">
        <f>VLOOKUP($A192,'5.0 Calc│Forecast Projects'!A192:O1179,4,FALSE)</f>
        <v>0</v>
      </c>
      <c r="E192" s="8">
        <f t="shared" si="2"/>
        <v>0</v>
      </c>
      <c r="G192" s="120">
        <f>IFERROR('5.0 Calc│Forecast Projects'!G192*$E192,0)</f>
        <v>0</v>
      </c>
      <c r="H192" s="120">
        <f>IFERROR('5.0 Calc│Forecast Projects'!H192*$E192,0)</f>
        <v>0</v>
      </c>
      <c r="I192" s="120">
        <f>IFERROR('5.0 Calc│Forecast Projects'!I192*$E192,0)</f>
        <v>0</v>
      </c>
      <c r="J192" s="120">
        <f>IFERROR('5.0 Calc│Forecast Projects'!J192*$E192,0)</f>
        <v>0</v>
      </c>
      <c r="K192" s="120">
        <f>IFERROR('5.0 Calc│Forecast Projects'!K192*$E192,0)</f>
        <v>0</v>
      </c>
    </row>
    <row r="193" spans="1:11">
      <c r="A193" s="8" t="str">
        <f>'5.0 Calc│Forecast Projects'!A193</f>
        <v>-</v>
      </c>
      <c r="B193" s="8" t="str">
        <f>'5.0 Calc│Forecast Projects'!B193</f>
        <v/>
      </c>
      <c r="C193" s="20" t="str">
        <f>'5.0 Calc│Forecast Projects'!C193</f>
        <v>-</v>
      </c>
      <c r="D193" s="8">
        <f>VLOOKUP($A193,'5.0 Calc│Forecast Projects'!A193:O1180,4,FALSE)</f>
        <v>0</v>
      </c>
      <c r="E193" s="8">
        <f t="shared" si="2"/>
        <v>0</v>
      </c>
      <c r="G193" s="120">
        <f>IFERROR('5.0 Calc│Forecast Projects'!G193*$E193,0)</f>
        <v>0</v>
      </c>
      <c r="H193" s="120">
        <f>IFERROR('5.0 Calc│Forecast Projects'!H193*$E193,0)</f>
        <v>0</v>
      </c>
      <c r="I193" s="120">
        <f>IFERROR('5.0 Calc│Forecast Projects'!I193*$E193,0)</f>
        <v>0</v>
      </c>
      <c r="J193" s="120">
        <f>IFERROR('5.0 Calc│Forecast Projects'!J193*$E193,0)</f>
        <v>0</v>
      </c>
      <c r="K193" s="120">
        <f>IFERROR('5.0 Calc│Forecast Projects'!K193*$E193,0)</f>
        <v>0</v>
      </c>
    </row>
    <row r="194" spans="1:11">
      <c r="A194" s="8" t="str">
        <f>'5.0 Calc│Forecast Projects'!A194</f>
        <v>-</v>
      </c>
      <c r="B194" s="8" t="str">
        <f>'5.0 Calc│Forecast Projects'!B194</f>
        <v/>
      </c>
      <c r="C194" s="20" t="str">
        <f>'5.0 Calc│Forecast Projects'!C194</f>
        <v>-</v>
      </c>
      <c r="D194" s="8">
        <f>VLOOKUP($A194,'5.0 Calc│Forecast Projects'!A194:O1181,4,FALSE)</f>
        <v>0</v>
      </c>
      <c r="E194" s="8">
        <f t="shared" si="2"/>
        <v>0</v>
      </c>
      <c r="G194" s="120">
        <f>IFERROR('5.0 Calc│Forecast Projects'!G194*$E194,0)</f>
        <v>0</v>
      </c>
      <c r="H194" s="120">
        <f>IFERROR('5.0 Calc│Forecast Projects'!H194*$E194,0)</f>
        <v>0</v>
      </c>
      <c r="I194" s="120">
        <f>IFERROR('5.0 Calc│Forecast Projects'!I194*$E194,0)</f>
        <v>0</v>
      </c>
      <c r="J194" s="120">
        <f>IFERROR('5.0 Calc│Forecast Projects'!J194*$E194,0)</f>
        <v>0</v>
      </c>
      <c r="K194" s="120">
        <f>IFERROR('5.0 Calc│Forecast Projects'!K194*$E194,0)</f>
        <v>0</v>
      </c>
    </row>
    <row r="195" spans="1:11">
      <c r="A195" s="8" t="str">
        <f>'5.0 Calc│Forecast Projects'!A195</f>
        <v>-</v>
      </c>
      <c r="B195" s="8" t="str">
        <f>'5.0 Calc│Forecast Projects'!B195</f>
        <v/>
      </c>
      <c r="C195" s="20" t="str">
        <f>'5.0 Calc│Forecast Projects'!C195</f>
        <v>-</v>
      </c>
      <c r="D195" s="8">
        <f>VLOOKUP($A195,'5.0 Calc│Forecast Projects'!A195:O1182,4,FALSE)</f>
        <v>0</v>
      </c>
      <c r="E195" s="8">
        <f t="shared" si="2"/>
        <v>0</v>
      </c>
      <c r="G195" s="120">
        <f>IFERROR('5.0 Calc│Forecast Projects'!G195*$E195,0)</f>
        <v>0</v>
      </c>
      <c r="H195" s="120">
        <f>IFERROR('5.0 Calc│Forecast Projects'!H195*$E195,0)</f>
        <v>0</v>
      </c>
      <c r="I195" s="120">
        <f>IFERROR('5.0 Calc│Forecast Projects'!I195*$E195,0)</f>
        <v>0</v>
      </c>
      <c r="J195" s="120">
        <f>IFERROR('5.0 Calc│Forecast Projects'!J195*$E195,0)</f>
        <v>0</v>
      </c>
      <c r="K195" s="120">
        <f>IFERROR('5.0 Calc│Forecast Projects'!K195*$E195,0)</f>
        <v>0</v>
      </c>
    </row>
    <row r="196" spans="1:11">
      <c r="A196" s="8" t="str">
        <f>'5.0 Calc│Forecast Projects'!A196</f>
        <v>-</v>
      </c>
      <c r="B196" s="8" t="str">
        <f>'5.0 Calc│Forecast Projects'!B196</f>
        <v/>
      </c>
      <c r="C196" s="20" t="str">
        <f>'5.0 Calc│Forecast Projects'!C196</f>
        <v>-</v>
      </c>
      <c r="D196" s="8">
        <f>VLOOKUP($A196,'5.0 Calc│Forecast Projects'!A196:O1183,4,FALSE)</f>
        <v>0</v>
      </c>
      <c r="E196" s="8">
        <f t="shared" si="2"/>
        <v>0</v>
      </c>
      <c r="G196" s="120">
        <f>IFERROR('5.0 Calc│Forecast Projects'!G196*$E196,0)</f>
        <v>0</v>
      </c>
      <c r="H196" s="120">
        <f>IFERROR('5.0 Calc│Forecast Projects'!H196*$E196,0)</f>
        <v>0</v>
      </c>
      <c r="I196" s="120">
        <f>IFERROR('5.0 Calc│Forecast Projects'!I196*$E196,0)</f>
        <v>0</v>
      </c>
      <c r="J196" s="120">
        <f>IFERROR('5.0 Calc│Forecast Projects'!J196*$E196,0)</f>
        <v>0</v>
      </c>
      <c r="K196" s="120">
        <f>IFERROR('5.0 Calc│Forecast Projects'!K196*$E196,0)</f>
        <v>0</v>
      </c>
    </row>
    <row r="197" spans="1:11">
      <c r="A197" s="8" t="str">
        <f>'5.0 Calc│Forecast Projects'!A197</f>
        <v>-</v>
      </c>
      <c r="B197" s="8" t="str">
        <f>'5.0 Calc│Forecast Projects'!B197</f>
        <v/>
      </c>
      <c r="C197" s="20" t="str">
        <f>'5.0 Calc│Forecast Projects'!C197</f>
        <v>-</v>
      </c>
      <c r="D197" s="8">
        <f>VLOOKUP($A197,'5.0 Calc│Forecast Projects'!A197:O1184,4,FALSE)</f>
        <v>0</v>
      </c>
      <c r="E197" s="8">
        <f t="shared" si="2"/>
        <v>0</v>
      </c>
      <c r="G197" s="120">
        <f>IFERROR('5.0 Calc│Forecast Projects'!G197*$E197,0)</f>
        <v>0</v>
      </c>
      <c r="H197" s="120">
        <f>IFERROR('5.0 Calc│Forecast Projects'!H197*$E197,0)</f>
        <v>0</v>
      </c>
      <c r="I197" s="120">
        <f>IFERROR('5.0 Calc│Forecast Projects'!I197*$E197,0)</f>
        <v>0</v>
      </c>
      <c r="J197" s="120">
        <f>IFERROR('5.0 Calc│Forecast Projects'!J197*$E197,0)</f>
        <v>0</v>
      </c>
      <c r="K197" s="120">
        <f>IFERROR('5.0 Calc│Forecast Projects'!K197*$E197,0)</f>
        <v>0</v>
      </c>
    </row>
    <row r="198" spans="1:11">
      <c r="A198" s="8" t="str">
        <f>'5.0 Calc│Forecast Projects'!A198</f>
        <v>-</v>
      </c>
      <c r="B198" s="8" t="str">
        <f>'5.0 Calc│Forecast Projects'!B198</f>
        <v/>
      </c>
      <c r="C198" s="20" t="str">
        <f>'5.0 Calc│Forecast Projects'!C198</f>
        <v>-</v>
      </c>
      <c r="D198" s="8">
        <f>VLOOKUP($A198,'5.0 Calc│Forecast Projects'!A198:O1185,4,FALSE)</f>
        <v>0</v>
      </c>
      <c r="E198" s="8">
        <f>D198/1000000</f>
        <v>0</v>
      </c>
      <c r="G198" s="120">
        <f>IFERROR('5.0 Calc│Forecast Projects'!G198*$E198,0)</f>
        <v>0</v>
      </c>
      <c r="H198" s="120">
        <f>IFERROR('5.0 Calc│Forecast Projects'!H198*$E198,0)</f>
        <v>0</v>
      </c>
      <c r="I198" s="120">
        <f>IFERROR('5.0 Calc│Forecast Projects'!I198*$E198,0)</f>
        <v>0</v>
      </c>
      <c r="J198" s="120">
        <f>IFERROR('5.0 Calc│Forecast Projects'!J198*$E198,0)</f>
        <v>0</v>
      </c>
      <c r="K198" s="120">
        <f>IFERROR('5.0 Calc│Forecast Projects'!K198*$E198,0)</f>
        <v>0</v>
      </c>
    </row>
    <row r="199" spans="1:11">
      <c r="A199" s="8" t="str">
        <f>'5.0 Calc│Forecast Projects'!A199</f>
        <v>-</v>
      </c>
      <c r="B199" s="8" t="str">
        <f>'5.0 Calc│Forecast Projects'!B199</f>
        <v/>
      </c>
      <c r="C199" s="20" t="str">
        <f>'5.0 Calc│Forecast Projects'!C199</f>
        <v>-</v>
      </c>
      <c r="D199" s="8">
        <f>VLOOKUP($A199,'5.0 Calc│Forecast Projects'!A199:O1186,4,FALSE)</f>
        <v>0</v>
      </c>
      <c r="E199" s="8">
        <f>D199/1000000</f>
        <v>0</v>
      </c>
      <c r="G199" s="120">
        <f>IFERROR('5.0 Calc│Forecast Projects'!G199*$E199,0)</f>
        <v>0</v>
      </c>
      <c r="H199" s="120">
        <f>IFERROR('5.0 Calc│Forecast Projects'!H199*$E199,0)</f>
        <v>0</v>
      </c>
      <c r="I199" s="120">
        <f>IFERROR('5.0 Calc│Forecast Projects'!I199*$E199,0)</f>
        <v>0</v>
      </c>
      <c r="J199" s="120">
        <f>IFERROR('5.0 Calc│Forecast Projects'!J199*$E199,0)</f>
        <v>0</v>
      </c>
      <c r="K199" s="120">
        <f>IFERROR('5.0 Calc│Forecast Projects'!K199*$E199,0)</f>
        <v>0</v>
      </c>
    </row>
    <row r="200" spans="1:11">
      <c r="A200" s="8" t="str">
        <f>'5.0 Calc│Forecast Projects'!A200</f>
        <v>-</v>
      </c>
      <c r="B200" s="8" t="str">
        <f>'5.0 Calc│Forecast Projects'!B200</f>
        <v/>
      </c>
      <c r="C200" s="20" t="str">
        <f>'5.0 Calc│Forecast Projects'!C200</f>
        <v>-</v>
      </c>
      <c r="D200" s="8">
        <f>VLOOKUP($A200,'5.0 Calc│Forecast Projects'!A200:O1187,4,FALSE)</f>
        <v>0</v>
      </c>
      <c r="E200" s="8">
        <f>D200/1000000</f>
        <v>0</v>
      </c>
      <c r="G200" s="120">
        <f>IFERROR('5.0 Calc│Forecast Projects'!G200*$E200,0)</f>
        <v>0</v>
      </c>
      <c r="H200" s="120">
        <f>IFERROR('5.0 Calc│Forecast Projects'!H200*$E200,0)</f>
        <v>0</v>
      </c>
      <c r="I200" s="120">
        <f>IFERROR('5.0 Calc│Forecast Projects'!I200*$E200,0)</f>
        <v>0</v>
      </c>
      <c r="J200" s="120">
        <f>IFERROR('5.0 Calc│Forecast Projects'!J200*$E200,0)</f>
        <v>0</v>
      </c>
      <c r="K200" s="120">
        <f>IFERROR('5.0 Calc│Forecast Projects'!K200*$E200,0)</f>
        <v>0</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49"/>
  <sheetViews>
    <sheetView zoomScale="84" zoomScaleNormal="84" workbookViewId="0"/>
  </sheetViews>
  <sheetFormatPr defaultRowHeight="15"/>
  <cols>
    <col min="1" max="1" width="8.7265625" style="144"/>
    <col min="2" max="2" width="17.7265625" style="144" customWidth="1"/>
    <col min="3" max="3" width="6.08984375" style="144" bestFit="1" customWidth="1"/>
    <col min="4" max="16384" width="8.7265625" style="144"/>
  </cols>
  <sheetData>
    <row r="1" spans="1:1">
      <c r="A1" s="144" t="s">
        <v>569</v>
      </c>
    </row>
    <row r="34" spans="2:13">
      <c r="B34" s="144" t="s">
        <v>568</v>
      </c>
    </row>
    <row r="36" spans="2:13">
      <c r="C36" s="144">
        <v>2013</v>
      </c>
      <c r="D36" s="144">
        <v>2014</v>
      </c>
      <c r="E36" s="144">
        <v>2015</v>
      </c>
      <c r="F36" s="144">
        <v>2016</v>
      </c>
      <c r="G36" s="144">
        <v>2017</v>
      </c>
      <c r="H36" s="144">
        <v>2018</v>
      </c>
      <c r="I36" s="144">
        <v>2019</v>
      </c>
      <c r="J36" s="144">
        <v>2020</v>
      </c>
      <c r="K36" s="144">
        <v>2021</v>
      </c>
      <c r="L36" s="144">
        <v>2022</v>
      </c>
    </row>
    <row r="37" spans="2:13">
      <c r="B37" s="144" t="s">
        <v>567</v>
      </c>
      <c r="C37" s="145">
        <f>'Draft Decision - Output│Tables'!C16</f>
        <v>15.59618949935094</v>
      </c>
      <c r="D37" s="145">
        <f>'Draft Decision - Output│Tables'!D16</f>
        <v>124.17519471017128</v>
      </c>
      <c r="E37" s="145">
        <f>'Draft Decision - Output│Tables'!E16</f>
        <v>94.527162881557089</v>
      </c>
      <c r="F37" s="145">
        <f>'Draft Decision - Output│Tables'!F16</f>
        <v>105.01358694339756</v>
      </c>
    </row>
    <row r="38" spans="2:13">
      <c r="B38" s="144" t="s">
        <v>566</v>
      </c>
      <c r="G38" s="145">
        <f>'Draft Decision - Output│Tables'!G16</f>
        <v>68.986806772887945</v>
      </c>
    </row>
    <row r="39" spans="2:13">
      <c r="B39" s="144" t="s">
        <v>565</v>
      </c>
      <c r="C39" s="145">
        <v>19.7</v>
      </c>
      <c r="D39" s="145">
        <v>95.4</v>
      </c>
      <c r="E39" s="145">
        <v>25.2</v>
      </c>
      <c r="F39" s="145">
        <v>14.1</v>
      </c>
      <c r="G39" s="145">
        <v>9.3000000000000007</v>
      </c>
      <c r="M39" s="145"/>
    </row>
    <row r="40" spans="2:13">
      <c r="B40" s="144" t="s">
        <v>564</v>
      </c>
      <c r="H40" s="145">
        <f>'Draft Decision - Output│Tables'!C69</f>
        <v>77.709757715599309</v>
      </c>
      <c r="I40" s="145">
        <f>'Draft Decision - Output│Tables'!D69</f>
        <v>71.924415136356842</v>
      </c>
      <c r="J40" s="145">
        <f>'Draft Decision - Output│Tables'!E69</f>
        <v>73.72860850879583</v>
      </c>
      <c r="K40" s="145">
        <f>'Draft Decision - Output│Tables'!F69</f>
        <v>17.790419625208362</v>
      </c>
      <c r="L40" s="145">
        <f>'Draft Decision - Output│Tables'!G69</f>
        <v>14.91993372284446</v>
      </c>
    </row>
    <row r="41" spans="2:13">
      <c r="B41" s="144" t="s">
        <v>563</v>
      </c>
      <c r="H41" s="145">
        <f>'Draft Decision - Output│Tables'!N69</f>
        <v>61.13482034174929</v>
      </c>
      <c r="I41" s="145">
        <f>'Draft Decision - Output│Tables'!O69</f>
        <v>56.935116698828736</v>
      </c>
      <c r="J41" s="145">
        <f>'Draft Decision - Output│Tables'!P69</f>
        <v>72.341027506059532</v>
      </c>
      <c r="K41" s="145">
        <f>'Draft Decision - Output│Tables'!Q69</f>
        <v>13.725735840311094</v>
      </c>
      <c r="L41" s="145">
        <f>'Draft Decision - Output│Tables'!R69</f>
        <v>10.872428745817453</v>
      </c>
      <c r="M41" s="145"/>
    </row>
    <row r="42" spans="2:13">
      <c r="B42" s="144" t="s">
        <v>562</v>
      </c>
    </row>
    <row r="43" spans="2:13">
      <c r="B43" s="144" t="s">
        <v>561</v>
      </c>
    </row>
    <row r="45" spans="2:13">
      <c r="B45" s="144" t="s">
        <v>560</v>
      </c>
      <c r="C45" s="145">
        <f>C39-C37</f>
        <v>4.1038105006490593</v>
      </c>
      <c r="D45" s="145">
        <f>D39-D37</f>
        <v>-28.775194710171277</v>
      </c>
      <c r="E45" s="145">
        <f>E39-E37</f>
        <v>-69.327162881557086</v>
      </c>
      <c r="F45" s="145">
        <f>F39-F37</f>
        <v>-90.913586943397561</v>
      </c>
      <c r="G45" s="145">
        <f>G39-G38</f>
        <v>-59.686806772887948</v>
      </c>
      <c r="L45" s="145"/>
    </row>
    <row r="48" spans="2:13">
      <c r="F48" s="145"/>
    </row>
    <row r="49" spans="7:7">
      <c r="G49" s="145"/>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BEAFA8"/>
  </sheetPr>
  <dimension ref="A1:M209"/>
  <sheetViews>
    <sheetView topLeftCell="A85" zoomScale="70" zoomScaleNormal="70" workbookViewId="0">
      <selection activeCell="E49" sqref="E49"/>
    </sheetView>
  </sheetViews>
  <sheetFormatPr defaultRowHeight="18"/>
  <cols>
    <col min="1" max="1" width="5.1796875" style="14" customWidth="1"/>
    <col min="2" max="2" width="48.08984375" style="14" customWidth="1"/>
    <col min="3" max="3" width="21.453125" style="14" customWidth="1"/>
    <col min="4" max="4" width="14.1796875" style="14" customWidth="1"/>
    <col min="5" max="5" width="11.6328125" style="14" customWidth="1"/>
    <col min="6" max="6" width="12.1796875" style="14" customWidth="1"/>
    <col min="7" max="16384" width="8.7265625" style="14"/>
  </cols>
  <sheetData>
    <row r="1" spans="1:13" s="2" customFormat="1" ht="13.5">
      <c r="H1" s="3"/>
    </row>
    <row r="2" spans="1:13" s="2" customFormat="1" ht="13.5">
      <c r="H2" s="3"/>
    </row>
    <row r="3" spans="1:13" s="2" customFormat="1" ht="13.5">
      <c r="H3" s="3"/>
    </row>
    <row r="4" spans="1:13" s="2" customFormat="1" ht="13.5">
      <c r="H4" s="3"/>
    </row>
    <row r="5" spans="1:13" s="2" customFormat="1" ht="13.5">
      <c r="H5" s="3"/>
    </row>
    <row r="6" spans="1:13" s="2" customFormat="1" ht="13.5">
      <c r="H6" s="3"/>
    </row>
    <row r="7" spans="1:13" s="2" customFormat="1" ht="13.5">
      <c r="H7" s="3"/>
    </row>
    <row r="8" spans="1:13" s="2" customFormat="1" ht="13.5">
      <c r="H8" s="3"/>
    </row>
    <row r="9" spans="1:13" s="2" customFormat="1" ht="13.5">
      <c r="H9" s="3"/>
    </row>
    <row r="10" spans="1:13">
      <c r="G10" s="57"/>
      <c r="H10" s="57"/>
      <c r="I10" s="57"/>
      <c r="J10" s="57"/>
      <c r="K10" s="57"/>
    </row>
    <row r="11" spans="1:13" ht="20.25">
      <c r="B11" s="5" t="str">
        <f ca="1">RIGHT(CELL("filename",B1),LEN(CELL("filename",B1))-FIND("]",CELL("filename",B1)))</f>
        <v>5.2 Calc│VTS</v>
      </c>
      <c r="C11" s="17" t="s">
        <v>78</v>
      </c>
      <c r="D11" s="17" t="b">
        <f>MAX(A13:A1000)=MAX('5.0 Calc│Forecast Projects'!A13:A1000)</f>
        <v>1</v>
      </c>
      <c r="F11" s="17" t="s">
        <v>79</v>
      </c>
      <c r="G11" s="17" t="b">
        <f>SUM(G13:G1000)=SUMPRODUCT($E$13:$E$1000,'5.1 Calc│$ million'!G13:G1000)</f>
        <v>1</v>
      </c>
      <c r="H11" s="17" t="b">
        <f>SUM(H13:H1000)=SUMPRODUCT($E$13:$E$1000,'5.1 Calc│$ million'!H13:H1000)</f>
        <v>1</v>
      </c>
      <c r="I11" s="17" t="b">
        <f>SUM(I13:I1000)=SUMPRODUCT($E$13:$E$1000,'5.1 Calc│$ million'!I13:I1000)</f>
        <v>1</v>
      </c>
      <c r="J11" s="17" t="b">
        <f>SUM(J13:J1000)=SUMPRODUCT($E$13:$E$1000,'5.1 Calc│$ million'!J13:J1000)</f>
        <v>1</v>
      </c>
      <c r="K11" s="17" t="b">
        <f>SUM(K13:K1000)=SUMPRODUCT($E$13:$E$1000,'5.1 Calc│$ million'!K13:K1000)</f>
        <v>1</v>
      </c>
    </row>
    <row r="12" spans="1:13" s="11" customFormat="1" ht="36">
      <c r="A12" s="12" t="s">
        <v>3</v>
      </c>
      <c r="B12" s="12" t="s">
        <v>0</v>
      </c>
      <c r="C12" s="12" t="s">
        <v>2</v>
      </c>
      <c r="D12" s="12" t="s">
        <v>33</v>
      </c>
      <c r="E12" s="12" t="s">
        <v>26</v>
      </c>
      <c r="F12" s="14"/>
      <c r="G12" s="12">
        <f>'5.1 Calc│$ million'!G12</f>
        <v>2018</v>
      </c>
      <c r="H12" s="12">
        <f>'5.1 Calc│$ million'!H12</f>
        <v>2019</v>
      </c>
      <c r="I12" s="12">
        <f>'5.1 Calc│$ million'!I12</f>
        <v>2020</v>
      </c>
      <c r="J12" s="12">
        <f>'5.1 Calc│$ million'!J12</f>
        <v>2021</v>
      </c>
      <c r="K12" s="12">
        <f>'5.1 Calc│$ million'!K12</f>
        <v>2022</v>
      </c>
      <c r="M12" s="14"/>
    </row>
    <row r="13" spans="1:13">
      <c r="A13" s="8">
        <f>'5.0 Calc│Forecast Projects'!A13</f>
        <v>1</v>
      </c>
      <c r="B13" s="8" t="str">
        <f>'5.1 Calc│$ million'!B13</f>
        <v>All CS buffer Air shutoff system for all compressors</v>
      </c>
      <c r="C13" s="8">
        <f>'5.1 Calc│$ million'!C13</f>
        <v>202</v>
      </c>
      <c r="D13" s="8" t="str">
        <f>'5.0 Calc│Forecast Projects'!E13</f>
        <v>VTS</v>
      </c>
      <c r="E13" s="22">
        <f>IFERROR(VLOOKUP(D13,'3.2 Input│Other'!$A$18:$B$21,2,FALSE),0)</f>
        <v>1</v>
      </c>
      <c r="G13" s="23">
        <f>'5.1 Calc│$ million'!G13*'5.2 Calc│VTS'!$E13</f>
        <v>0.38173050666666675</v>
      </c>
      <c r="H13" s="23">
        <f>'5.1 Calc│$ million'!H13*'5.2 Calc│VTS'!$E13</f>
        <v>0.19086525333333335</v>
      </c>
      <c r="I13" s="23">
        <f>'5.1 Calc│$ million'!I13*'5.2 Calc│VTS'!$E13</f>
        <v>0</v>
      </c>
      <c r="J13" s="23">
        <f>'5.1 Calc│$ million'!J13*'5.2 Calc│VTS'!$E13</f>
        <v>0</v>
      </c>
      <c r="K13" s="23">
        <f>'5.1 Calc│$ million'!K13*'5.2 Calc│VTS'!$E13</f>
        <v>0</v>
      </c>
    </row>
    <row r="14" spans="1:13">
      <c r="A14" s="8">
        <f>'5.0 Calc│Forecast Projects'!A14</f>
        <v>2</v>
      </c>
      <c r="B14" s="8" t="str">
        <f>'5.1 Calc│$ million'!B14</f>
        <v>WCS A Process Safety</v>
      </c>
      <c r="C14" s="8">
        <f>'5.1 Calc│$ million'!C14</f>
        <v>203</v>
      </c>
      <c r="D14" s="8" t="str">
        <f>'5.0 Calc│Forecast Projects'!E14</f>
        <v>VTS</v>
      </c>
      <c r="E14" s="22">
        <f>IFERROR(VLOOKUP(D14,'3.2 Input│Other'!$A$18:$B$21,2,FALSE),0)</f>
        <v>1</v>
      </c>
      <c r="G14" s="23">
        <f>'5.1 Calc│$ million'!G14*'5.2 Calc│VTS'!$E14</f>
        <v>0</v>
      </c>
      <c r="H14" s="23">
        <f>'5.1 Calc│$ million'!H14*'5.2 Calc│VTS'!$E14</f>
        <v>0</v>
      </c>
      <c r="I14" s="23">
        <f>'5.1 Calc│$ million'!I14*'5.2 Calc│VTS'!$E14</f>
        <v>1.04550576</v>
      </c>
      <c r="J14" s="23">
        <f>'5.1 Calc│$ million'!J14*'5.2 Calc│VTS'!$E14</f>
        <v>0</v>
      </c>
      <c r="K14" s="23">
        <f>'5.1 Calc│$ million'!K14*'5.2 Calc│VTS'!$E14</f>
        <v>0</v>
      </c>
    </row>
    <row r="15" spans="1:13">
      <c r="A15" s="8">
        <f>'5.0 Calc│Forecast Projects'!A15</f>
        <v>3</v>
      </c>
      <c r="B15" s="8" t="str">
        <f>'5.1 Calc│$ million'!B15</f>
        <v>Brooklyn Compressor Station</v>
      </c>
      <c r="C15" s="8">
        <f>'5.1 Calc│$ million'!C15</f>
        <v>204</v>
      </c>
      <c r="D15" s="8" t="str">
        <f>'5.0 Calc│Forecast Projects'!E15</f>
        <v>VTS</v>
      </c>
      <c r="E15" s="22">
        <f>IFERROR(VLOOKUP(D15,'3.2 Input│Other'!$A$18:$B$21,2,FALSE),0)</f>
        <v>1</v>
      </c>
      <c r="G15" s="23">
        <f>'5.1 Calc│$ million'!G15*'5.2 Calc│VTS'!$E15</f>
        <v>0</v>
      </c>
      <c r="H15" s="23">
        <f>'5.1 Calc│$ million'!H15*'5.2 Calc│VTS'!$E15</f>
        <v>0</v>
      </c>
      <c r="I15" s="23">
        <f>'5.1 Calc│$ million'!I15*'5.2 Calc│VTS'!$E15</f>
        <v>2.2973622833333329</v>
      </c>
      <c r="J15" s="23">
        <f>'5.1 Calc│$ million'!J15*'5.2 Calc│VTS'!$E15</f>
        <v>2.2973622833333329</v>
      </c>
      <c r="K15" s="23">
        <f>'5.1 Calc│$ million'!K15*'5.2 Calc│VTS'!$E15</f>
        <v>2.2973622833333329</v>
      </c>
    </row>
    <row r="16" spans="1:13">
      <c r="A16" s="8">
        <f>'5.0 Calc│Forecast Projects'!A16</f>
        <v>4</v>
      </c>
      <c r="B16" s="8" t="str">
        <f>'5.1 Calc│$ million'!B16</f>
        <v>Compressor Station Vent Stack Upgrade (BCS, WCS, GCS, SCS)</v>
      </c>
      <c r="C16" s="8">
        <f>'5.1 Calc│$ million'!C16</f>
        <v>205</v>
      </c>
      <c r="D16" s="8" t="str">
        <f>'5.0 Calc│Forecast Projects'!E16</f>
        <v>VTS</v>
      </c>
      <c r="E16" s="22">
        <f>IFERROR(VLOOKUP(D16,'3.2 Input│Other'!$A$18:$B$21,2,FALSE),0)</f>
        <v>1</v>
      </c>
      <c r="G16" s="23">
        <f>'5.1 Calc│$ million'!G16*'5.2 Calc│VTS'!$E16</f>
        <v>0</v>
      </c>
      <c r="H16" s="23">
        <f>'5.1 Calc│$ million'!H16*'5.2 Calc│VTS'!$E16</f>
        <v>0.33039771999999995</v>
      </c>
      <c r="I16" s="23">
        <f>'5.1 Calc│$ million'!I16*'5.2 Calc│VTS'!$E16</f>
        <v>0.33039771999999995</v>
      </c>
      <c r="J16" s="23">
        <f>'5.1 Calc│$ million'!J16*'5.2 Calc│VTS'!$E16</f>
        <v>0.33039771999999995</v>
      </c>
      <c r="K16" s="23">
        <f>'5.1 Calc│$ million'!K16*'5.2 Calc│VTS'!$E16</f>
        <v>0</v>
      </c>
    </row>
    <row r="17" spans="1:11">
      <c r="A17" s="8">
        <f>'5.0 Calc│Forecast Projects'!A17</f>
        <v>5</v>
      </c>
      <c r="B17" s="8" t="str">
        <f>'5.1 Calc│$ million'!B17</f>
        <v>Longford Odorant Pump Power Gas Upgrade</v>
      </c>
      <c r="C17" s="8">
        <f>'5.1 Calc│$ million'!C17</f>
        <v>206</v>
      </c>
      <c r="D17" s="8" t="str">
        <f>'5.0 Calc│Forecast Projects'!E17</f>
        <v>VTS</v>
      </c>
      <c r="E17" s="22">
        <f>IFERROR(VLOOKUP(D17,'3.2 Input│Other'!$A$18:$B$21,2,FALSE),0)</f>
        <v>1</v>
      </c>
      <c r="G17" s="23">
        <f>'5.1 Calc│$ million'!G17*'5.2 Calc│VTS'!$E17</f>
        <v>7.5569200000000003E-2</v>
      </c>
      <c r="H17" s="23">
        <f>'5.1 Calc│$ million'!H17*'5.2 Calc│VTS'!$E17</f>
        <v>0</v>
      </c>
      <c r="I17" s="23">
        <f>'5.1 Calc│$ million'!I17*'5.2 Calc│VTS'!$E17</f>
        <v>0</v>
      </c>
      <c r="J17" s="23">
        <f>'5.1 Calc│$ million'!J17*'5.2 Calc│VTS'!$E17</f>
        <v>0</v>
      </c>
      <c r="K17" s="23">
        <f>'5.1 Calc│$ million'!K17*'5.2 Calc│VTS'!$E17</f>
        <v>0</v>
      </c>
    </row>
    <row r="18" spans="1:11">
      <c r="A18" s="8">
        <f>'5.0 Calc│Forecast Projects'!A18</f>
        <v>6</v>
      </c>
      <c r="B18" s="8" t="str">
        <f>'5.1 Calc│$ million'!B18</f>
        <v>GCS compressor unit vent valves &amp; actuators replacement</v>
      </c>
      <c r="C18" s="8" t="str">
        <f>'5.1 Calc│$ million'!C18</f>
        <v>207a</v>
      </c>
      <c r="D18" s="8" t="str">
        <f>'5.0 Calc│Forecast Projects'!E18</f>
        <v>VTS</v>
      </c>
      <c r="E18" s="22">
        <f>IFERROR(VLOOKUP(D18,'3.2 Input│Other'!$A$18:$B$21,2,FALSE),0)</f>
        <v>1</v>
      </c>
      <c r="G18" s="23">
        <f>'5.1 Calc│$ million'!G18*'5.2 Calc│VTS'!$E18</f>
        <v>0.13939185999999998</v>
      </c>
      <c r="H18" s="23">
        <f>'5.1 Calc│$ million'!H18*'5.2 Calc│VTS'!$E18</f>
        <v>0</v>
      </c>
      <c r="I18" s="23">
        <f>'5.1 Calc│$ million'!I18*'5.2 Calc│VTS'!$E18</f>
        <v>0</v>
      </c>
      <c r="J18" s="23">
        <f>'5.1 Calc│$ million'!J18*'5.2 Calc│VTS'!$E18</f>
        <v>0</v>
      </c>
      <c r="K18" s="23">
        <f>'5.1 Calc│$ million'!K18*'5.2 Calc│VTS'!$E18</f>
        <v>0</v>
      </c>
    </row>
    <row r="19" spans="1:11">
      <c r="A19" s="8">
        <f>'5.0 Calc│Forecast Projects'!A19</f>
        <v>7</v>
      </c>
      <c r="B19" s="8" t="str">
        <f>'5.1 Calc│$ million'!B19</f>
        <v>GCS unit discharge and station manifold check valves replacement</v>
      </c>
      <c r="C19" s="8" t="str">
        <f>'5.1 Calc│$ million'!C19</f>
        <v>207b</v>
      </c>
      <c r="D19" s="8" t="str">
        <f>'5.0 Calc│Forecast Projects'!E19</f>
        <v>VTS</v>
      </c>
      <c r="E19" s="22">
        <f>IFERROR(VLOOKUP(D19,'3.2 Input│Other'!$A$18:$B$21,2,FALSE),0)</f>
        <v>1</v>
      </c>
      <c r="G19" s="23">
        <f>'5.1 Calc│$ million'!G19*'5.2 Calc│VTS'!$E19</f>
        <v>0</v>
      </c>
      <c r="H19" s="23">
        <f>'5.1 Calc│$ million'!H19*'5.2 Calc│VTS'!$E19</f>
        <v>0</v>
      </c>
      <c r="I19" s="23">
        <f>'5.1 Calc│$ million'!I19*'5.2 Calc│VTS'!$E19</f>
        <v>0.90195334000000005</v>
      </c>
      <c r="J19" s="23">
        <f>'5.1 Calc│$ million'!J19*'5.2 Calc│VTS'!$E19</f>
        <v>0</v>
      </c>
      <c r="K19" s="23">
        <f>'5.1 Calc│$ million'!K19*'5.2 Calc│VTS'!$E19</f>
        <v>0</v>
      </c>
    </row>
    <row r="20" spans="1:11">
      <c r="A20" s="8">
        <f>'5.0 Calc│Forecast Projects'!A20</f>
        <v>8</v>
      </c>
      <c r="B20" s="8" t="str">
        <f>'5.1 Calc│$ million'!B20</f>
        <v>GCS Decomm &amp; removal of turbine oil reservoir &amp; auto fill system</v>
      </c>
      <c r="C20" s="8" t="str">
        <f>'5.1 Calc│$ million'!C20</f>
        <v>207c</v>
      </c>
      <c r="D20" s="8" t="str">
        <f>'5.0 Calc│Forecast Projects'!E20</f>
        <v>VTS</v>
      </c>
      <c r="E20" s="22">
        <f>IFERROR(VLOOKUP(D20,'3.2 Input│Other'!$A$18:$B$21,2,FALSE),0)</f>
        <v>1</v>
      </c>
      <c r="G20" s="23">
        <f>'5.1 Calc│$ million'!G20*'5.2 Calc│VTS'!$E20</f>
        <v>0</v>
      </c>
      <c r="H20" s="23">
        <f>'5.1 Calc│$ million'!H20*'5.2 Calc│VTS'!$E20</f>
        <v>8.7971739999999993E-2</v>
      </c>
      <c r="I20" s="23">
        <f>'5.1 Calc│$ million'!I20*'5.2 Calc│VTS'!$E20</f>
        <v>0</v>
      </c>
      <c r="J20" s="23">
        <f>'5.1 Calc│$ million'!J20*'5.2 Calc│VTS'!$E20</f>
        <v>0</v>
      </c>
      <c r="K20" s="23">
        <f>'5.1 Calc│$ million'!K20*'5.2 Calc│VTS'!$E20</f>
        <v>0</v>
      </c>
    </row>
    <row r="21" spans="1:11">
      <c r="A21" s="8">
        <f>'5.0 Calc│Forecast Projects'!A21</f>
        <v>9</v>
      </c>
      <c r="B21" s="8" t="str">
        <f>'5.1 Calc│$ million'!B21</f>
        <v>BCS Instrument Air reliability upgrade</v>
      </c>
      <c r="C21" s="8">
        <f>'5.1 Calc│$ million'!C21</f>
        <v>208</v>
      </c>
      <c r="D21" s="8" t="str">
        <f>'5.0 Calc│Forecast Projects'!E21</f>
        <v>VTS</v>
      </c>
      <c r="E21" s="22">
        <f>IFERROR(VLOOKUP(D21,'3.2 Input│Other'!$A$18:$B$21,2,FALSE),0)</f>
        <v>1</v>
      </c>
      <c r="G21" s="23">
        <f>'5.1 Calc│$ million'!G21*'5.2 Calc│VTS'!$E21</f>
        <v>9.3782899999999988E-2</v>
      </c>
      <c r="H21" s="23">
        <f>'5.1 Calc│$ million'!H21*'5.2 Calc│VTS'!$E21</f>
        <v>0</v>
      </c>
      <c r="I21" s="23">
        <f>'5.1 Calc│$ million'!I21*'5.2 Calc│VTS'!$E21</f>
        <v>0</v>
      </c>
      <c r="J21" s="23">
        <f>'5.1 Calc│$ million'!J21*'5.2 Calc│VTS'!$E21</f>
        <v>0</v>
      </c>
      <c r="K21" s="23">
        <f>'5.1 Calc│$ million'!K21*'5.2 Calc│VTS'!$E21</f>
        <v>0</v>
      </c>
    </row>
    <row r="22" spans="1:11">
      <c r="A22" s="8">
        <f>'5.0 Calc│Forecast Projects'!A22</f>
        <v>10</v>
      </c>
      <c r="B22" s="8" t="str">
        <f>'5.1 Calc│$ million'!B22</f>
        <v>Compressor lagging and pipe coating replacement (expand to GCS, Springhurst/BCS12/WCS A/WCS B, Euroa)</v>
      </c>
      <c r="C22" s="8">
        <f>'5.1 Calc│$ million'!C22</f>
        <v>209</v>
      </c>
      <c r="D22" s="8" t="str">
        <f>'5.0 Calc│Forecast Projects'!E22</f>
        <v>VTS</v>
      </c>
      <c r="E22" s="22">
        <f>IFERROR(VLOOKUP(D22,'3.2 Input│Other'!$A$18:$B$21,2,FALSE),0)</f>
        <v>1</v>
      </c>
      <c r="G22" s="23">
        <f>'5.1 Calc│$ million'!G22*'5.2 Calc│VTS'!$E22</f>
        <v>0.14491874999999999</v>
      </c>
      <c r="H22" s="23">
        <f>'5.1 Calc│$ million'!H22*'5.2 Calc│VTS'!$E22</f>
        <v>0.14491874999999999</v>
      </c>
      <c r="I22" s="23">
        <f>'5.1 Calc│$ million'!I22*'5.2 Calc│VTS'!$E22</f>
        <v>0.14491874999999999</v>
      </c>
      <c r="J22" s="23">
        <f>'5.1 Calc│$ million'!J22*'5.2 Calc│VTS'!$E22</f>
        <v>0.14491874999999999</v>
      </c>
      <c r="K22" s="23">
        <f>'5.1 Calc│$ million'!K22*'5.2 Calc│VTS'!$E22</f>
        <v>0.14491874999999999</v>
      </c>
    </row>
    <row r="23" spans="1:11">
      <c r="A23" s="8">
        <f>'5.0 Calc│Forecast Projects'!A23</f>
        <v>11</v>
      </c>
      <c r="B23" s="8" t="str">
        <f>'5.1 Calc│$ million'!B23</f>
        <v>Storage shed-Dandenong, Wollert &amp; Springhurst</v>
      </c>
      <c r="C23" s="8">
        <f>'5.1 Calc│$ million'!C23</f>
        <v>210</v>
      </c>
      <c r="D23" s="8" t="str">
        <f>'5.0 Calc│Forecast Projects'!E23</f>
        <v>Victoria</v>
      </c>
      <c r="E23" s="22">
        <f>IFERROR(VLOOKUP(D23,'3.2 Input│Other'!$A$18:$B$21,2,FALSE),0)</f>
        <v>0.92633917077502481</v>
      </c>
      <c r="G23" s="23">
        <f>'5.1 Calc│$ million'!G23*'5.2 Calc│VTS'!$E23</f>
        <v>0</v>
      </c>
      <c r="H23" s="23">
        <f>'5.1 Calc│$ million'!H23*'5.2 Calc│VTS'!$E23</f>
        <v>0.60097828480620052</v>
      </c>
      <c r="I23" s="23">
        <f>'5.1 Calc│$ million'!I23*'5.2 Calc│VTS'!$E23</f>
        <v>0.60097828480620052</v>
      </c>
      <c r="J23" s="23">
        <f>'5.1 Calc│$ million'!J23*'5.2 Calc│VTS'!$E23</f>
        <v>0.60097828480620052</v>
      </c>
      <c r="K23" s="23">
        <f>'5.1 Calc│$ million'!K23*'5.2 Calc│VTS'!$E23</f>
        <v>0</v>
      </c>
    </row>
    <row r="24" spans="1:11">
      <c r="A24" s="8">
        <f>'5.0 Calc│Forecast Projects'!A24</f>
        <v>12</v>
      </c>
      <c r="B24" s="8" t="str">
        <f>'5.1 Calc│$ million'!B24</f>
        <v>Iona CS aftercooler augmentation</v>
      </c>
      <c r="C24" s="8">
        <f>'5.1 Calc│$ million'!C24</f>
        <v>211</v>
      </c>
      <c r="D24" s="8" t="str">
        <f>'5.0 Calc│Forecast Projects'!E24</f>
        <v>VTS</v>
      </c>
      <c r="E24" s="22">
        <f>IFERROR(VLOOKUP(D24,'3.2 Input│Other'!$A$18:$B$21,2,FALSE),0)</f>
        <v>1</v>
      </c>
      <c r="G24" s="23">
        <f>'5.1 Calc│$ million'!G24*'5.2 Calc│VTS'!$E24</f>
        <v>1.6563414000000001</v>
      </c>
      <c r="H24" s="23">
        <f>'5.1 Calc│$ million'!H24*'5.2 Calc│VTS'!$E24</f>
        <v>0</v>
      </c>
      <c r="I24" s="23">
        <f>'5.1 Calc│$ million'!I24*'5.2 Calc│VTS'!$E24</f>
        <v>0</v>
      </c>
      <c r="J24" s="23">
        <f>'5.1 Calc│$ million'!J24*'5.2 Calc│VTS'!$E24</f>
        <v>0</v>
      </c>
      <c r="K24" s="23">
        <f>'5.1 Calc│$ million'!K24*'5.2 Calc│VTS'!$E24</f>
        <v>0</v>
      </c>
    </row>
    <row r="25" spans="1:11">
      <c r="A25" s="8">
        <f>'5.0 Calc│Forecast Projects'!A25</f>
        <v>13</v>
      </c>
      <c r="B25" s="8" t="str">
        <f>'5.1 Calc│$ million'!B25</f>
        <v>Battery replacement</v>
      </c>
      <c r="C25" s="8">
        <f>'5.1 Calc│$ million'!C25</f>
        <v>212</v>
      </c>
      <c r="D25" s="8" t="str">
        <f>'5.0 Calc│Forecast Projects'!E25</f>
        <v>VTS</v>
      </c>
      <c r="E25" s="22">
        <f>IFERROR(VLOOKUP(D25,'3.2 Input│Other'!$A$18:$B$21,2,FALSE),0)</f>
        <v>1</v>
      </c>
      <c r="G25" s="23">
        <f>'5.1 Calc│$ million'!G25*'5.2 Calc│VTS'!$E25</f>
        <v>7.0284199999999977E-2</v>
      </c>
      <c r="H25" s="23">
        <f>'5.1 Calc│$ million'!H25*'5.2 Calc│VTS'!$E25</f>
        <v>7.0284199999999977E-2</v>
      </c>
      <c r="I25" s="23">
        <f>'5.1 Calc│$ million'!I25*'5.2 Calc│VTS'!$E25</f>
        <v>7.0284199999999977E-2</v>
      </c>
      <c r="J25" s="23">
        <f>'5.1 Calc│$ million'!J25*'5.2 Calc│VTS'!$E25</f>
        <v>7.0284199999999977E-2</v>
      </c>
      <c r="K25" s="23">
        <f>'5.1 Calc│$ million'!K25*'5.2 Calc│VTS'!$E25</f>
        <v>7.0284199999999977E-2</v>
      </c>
    </row>
    <row r="26" spans="1:11">
      <c r="A26" s="8">
        <f>'5.0 Calc│Forecast Projects'!A26</f>
        <v>14</v>
      </c>
      <c r="B26" s="8" t="str">
        <f>'5.1 Calc│$ million'!B26</f>
        <v>Wollert CG Instrument Air Conversion</v>
      </c>
      <c r="C26" s="8">
        <f>'5.1 Calc│$ million'!C26</f>
        <v>216</v>
      </c>
      <c r="D26" s="8" t="str">
        <f>'5.0 Calc│Forecast Projects'!E26</f>
        <v>VTS</v>
      </c>
      <c r="E26" s="22">
        <f>IFERROR(VLOOKUP(D26,'3.2 Input│Other'!$A$18:$B$21,2,FALSE),0)</f>
        <v>1</v>
      </c>
      <c r="G26" s="23">
        <f>'5.1 Calc│$ million'!G26*'5.2 Calc│VTS'!$E26</f>
        <v>0</v>
      </c>
      <c r="H26" s="23">
        <f>'5.1 Calc│$ million'!H26*'5.2 Calc│VTS'!$E26</f>
        <v>0</v>
      </c>
      <c r="I26" s="23">
        <f>'5.1 Calc│$ million'!I26*'5.2 Calc│VTS'!$E26</f>
        <v>0</v>
      </c>
      <c r="J26" s="23">
        <f>'5.1 Calc│$ million'!J26*'5.2 Calc│VTS'!$E26</f>
        <v>0.50424650999999998</v>
      </c>
      <c r="K26" s="23">
        <f>'5.1 Calc│$ million'!K26*'5.2 Calc│VTS'!$E26</f>
        <v>0</v>
      </c>
    </row>
    <row r="27" spans="1:11">
      <c r="A27" s="8">
        <f>'5.0 Calc│Forecast Projects'!A27</f>
        <v>15</v>
      </c>
      <c r="B27" s="8" t="str">
        <f>'5.1 Calc│$ million'!B27</f>
        <v>Pit installation on LV03 bypass valves on T33</v>
      </c>
      <c r="C27" s="8">
        <f>'5.1 Calc│$ million'!C27</f>
        <v>220</v>
      </c>
      <c r="D27" s="8" t="str">
        <f>'5.0 Calc│Forecast Projects'!E27</f>
        <v>VTS</v>
      </c>
      <c r="E27" s="22">
        <f>IFERROR(VLOOKUP(D27,'3.2 Input│Other'!$A$18:$B$21,2,FALSE),0)</f>
        <v>1</v>
      </c>
      <c r="G27" s="23">
        <f>'5.1 Calc│$ million'!G27*'5.2 Calc│VTS'!$E27</f>
        <v>0</v>
      </c>
      <c r="H27" s="23">
        <f>'5.1 Calc│$ million'!H27*'5.2 Calc│VTS'!$E27</f>
        <v>0</v>
      </c>
      <c r="I27" s="23">
        <f>'5.1 Calc│$ million'!I27*'5.2 Calc│VTS'!$E27</f>
        <v>0.23085999999999998</v>
      </c>
      <c r="J27" s="23">
        <f>'5.1 Calc│$ million'!J27*'5.2 Calc│VTS'!$E27</f>
        <v>0</v>
      </c>
      <c r="K27" s="23">
        <f>'5.1 Calc│$ million'!K27*'5.2 Calc│VTS'!$E27</f>
        <v>0</v>
      </c>
    </row>
    <row r="28" spans="1:11">
      <c r="A28" s="8">
        <f>'5.0 Calc│Forecast Projects'!A28</f>
        <v>16</v>
      </c>
      <c r="B28" s="8" t="str">
        <f>'5.1 Calc│$ million'!B28</f>
        <v>Dandenong water supply &amp; fire main modification</v>
      </c>
      <c r="C28" s="8">
        <f>'5.1 Calc│$ million'!C28</f>
        <v>223</v>
      </c>
      <c r="D28" s="8" t="str">
        <f>'5.0 Calc│Forecast Projects'!E28</f>
        <v>Victoria</v>
      </c>
      <c r="E28" s="22">
        <f>IFERROR(VLOOKUP(D28,'3.2 Input│Other'!$A$18:$B$21,2,FALSE),0)</f>
        <v>0.92633917077502481</v>
      </c>
      <c r="G28" s="23">
        <f>'5.1 Calc│$ million'!G28*'5.2 Calc│VTS'!$E28</f>
        <v>0.30029915023917436</v>
      </c>
      <c r="H28" s="23">
        <f>'5.1 Calc│$ million'!H28*'5.2 Calc│VTS'!$E28</f>
        <v>0</v>
      </c>
      <c r="I28" s="23">
        <f>'5.1 Calc│$ million'!I28*'5.2 Calc│VTS'!$E28</f>
        <v>0</v>
      </c>
      <c r="J28" s="23">
        <f>'5.1 Calc│$ million'!J28*'5.2 Calc│VTS'!$E28</f>
        <v>0</v>
      </c>
      <c r="K28" s="23">
        <f>'5.1 Calc│$ million'!K28*'5.2 Calc│VTS'!$E28</f>
        <v>0</v>
      </c>
    </row>
    <row r="29" spans="1:11">
      <c r="A29" s="8">
        <f>'5.0 Calc│Forecast Projects'!A29</f>
        <v>17</v>
      </c>
      <c r="B29" s="8" t="str">
        <f>'5.1 Calc│$ million'!B29</f>
        <v>Culcairn Injection Gas Quality equipment</v>
      </c>
      <c r="C29" s="8">
        <f>'5.1 Calc│$ million'!C29</f>
        <v>224</v>
      </c>
      <c r="D29" s="8" t="str">
        <f>'5.0 Calc│Forecast Projects'!E29</f>
        <v>VTS</v>
      </c>
      <c r="E29" s="22">
        <f>IFERROR(VLOOKUP(D29,'3.2 Input│Other'!$A$18:$B$21,2,FALSE),0)</f>
        <v>1</v>
      </c>
      <c r="G29" s="23">
        <f>'5.1 Calc│$ million'!G29*'5.2 Calc│VTS'!$E29</f>
        <v>0.97396039999999984</v>
      </c>
      <c r="H29" s="23">
        <f>'5.1 Calc│$ million'!H29*'5.2 Calc│VTS'!$E29</f>
        <v>0</v>
      </c>
      <c r="I29" s="23">
        <f>'5.1 Calc│$ million'!I29*'5.2 Calc│VTS'!$E29</f>
        <v>0</v>
      </c>
      <c r="J29" s="23">
        <f>'5.1 Calc│$ million'!J29*'5.2 Calc│VTS'!$E29</f>
        <v>0</v>
      </c>
      <c r="K29" s="23">
        <f>'5.1 Calc│$ million'!K29*'5.2 Calc│VTS'!$E29</f>
        <v>0</v>
      </c>
    </row>
    <row r="30" spans="1:11">
      <c r="A30" s="8">
        <f>'5.0 Calc│Forecast Projects'!A30</f>
        <v>18</v>
      </c>
      <c r="B30" s="8" t="str">
        <f>'5.1 Calc│$ million'!B30</f>
        <v>Positioner Replacement</v>
      </c>
      <c r="C30" s="8">
        <f>'5.1 Calc│$ million'!C30</f>
        <v>225</v>
      </c>
      <c r="D30" s="8" t="str">
        <f>'5.0 Calc│Forecast Projects'!E30</f>
        <v>VTS</v>
      </c>
      <c r="E30" s="22">
        <f>IFERROR(VLOOKUP(D30,'3.2 Input│Other'!$A$18:$B$21,2,FALSE),0)</f>
        <v>1</v>
      </c>
      <c r="G30" s="23">
        <f>'5.1 Calc│$ million'!G30*'5.2 Calc│VTS'!$E30</f>
        <v>0.10149495999999997</v>
      </c>
      <c r="H30" s="23">
        <f>'5.1 Calc│$ million'!H30*'5.2 Calc│VTS'!$E30</f>
        <v>0.10149495999999997</v>
      </c>
      <c r="I30" s="23">
        <f>'5.1 Calc│$ million'!I30*'5.2 Calc│VTS'!$E30</f>
        <v>0.10149495999999997</v>
      </c>
      <c r="J30" s="23">
        <f>'5.1 Calc│$ million'!J30*'5.2 Calc│VTS'!$E30</f>
        <v>0.10149495999999997</v>
      </c>
      <c r="K30" s="23">
        <f>'5.1 Calc│$ million'!K30*'5.2 Calc│VTS'!$E30</f>
        <v>0.10149495999999997</v>
      </c>
    </row>
    <row r="31" spans="1:11">
      <c r="A31" s="8">
        <f>'5.0 Calc│Forecast Projects'!A31</f>
        <v>19</v>
      </c>
      <c r="B31" s="8" t="str">
        <f>'5.1 Calc│$ million'!B31</f>
        <v>VTS Safety Management Study aerial photography</v>
      </c>
      <c r="C31" s="8">
        <f>'5.1 Calc│$ million'!C31</f>
        <v>227</v>
      </c>
      <c r="D31" s="8" t="str">
        <f>'5.0 Calc│Forecast Projects'!E31</f>
        <v>VTS</v>
      </c>
      <c r="E31" s="22">
        <f>IFERROR(VLOOKUP(D31,'3.2 Input│Other'!$A$18:$B$21,2,FALSE),0)</f>
        <v>1</v>
      </c>
      <c r="G31" s="23">
        <f>'5.1 Calc│$ million'!G31*'5.2 Calc│VTS'!$E31</f>
        <v>0.1624661261538462</v>
      </c>
      <c r="H31" s="23">
        <f>'5.1 Calc│$ million'!H31*'5.2 Calc│VTS'!$E31</f>
        <v>2.7805938461538462E-3</v>
      </c>
      <c r="I31" s="23">
        <f>'5.1 Calc│$ million'!I31*'5.2 Calc│VTS'!$E31</f>
        <v>0</v>
      </c>
      <c r="J31" s="23">
        <f>'5.1 Calc│$ million'!J31*'5.2 Calc│VTS'!$E31</f>
        <v>0</v>
      </c>
      <c r="K31" s="23">
        <f>'5.1 Calc│$ million'!K31*'5.2 Calc│VTS'!$E31</f>
        <v>0</v>
      </c>
    </row>
    <row r="32" spans="1:11">
      <c r="A32" s="134">
        <f>'5.0 Calc│Forecast Projects'!A32</f>
        <v>20</v>
      </c>
      <c r="B32" s="134" t="str">
        <f>'5.1 Calc│$ million'!B32</f>
        <v>BCP Safety Measures for High Consequence areas-(urban growth, fracture control)</v>
      </c>
      <c r="C32" s="134" t="str">
        <f>'5.1 Calc│$ million'!C32</f>
        <v>230a</v>
      </c>
      <c r="D32" s="134" t="str">
        <f>'5.0 Calc│Forecast Projects'!E32</f>
        <v>VTS</v>
      </c>
      <c r="E32" s="140">
        <f>IFERROR(VLOOKUP(D32,'3.2 Input│Other'!$A$18:$B$21,2,FALSE),0)</f>
        <v>1</v>
      </c>
      <c r="F32" s="105"/>
      <c r="G32" s="133">
        <f>'5.1 Calc│$ million'!G32*'5.2 Calc│VTS'!$E32</f>
        <v>0</v>
      </c>
      <c r="H32" s="133">
        <f>'5.1 Calc│$ million'!H32*'5.2 Calc│VTS'!$E32</f>
        <v>0</v>
      </c>
      <c r="I32" s="133">
        <f>'5.1 Calc│$ million'!I32*'5.2 Calc│VTS'!$E32</f>
        <v>0</v>
      </c>
      <c r="J32" s="133">
        <f>'5.1 Calc│$ million'!J32*'5.2 Calc│VTS'!$E32</f>
        <v>0</v>
      </c>
      <c r="K32" s="133">
        <f>'5.1 Calc│$ million'!K32*'5.2 Calc│VTS'!$E32</f>
        <v>0</v>
      </c>
    </row>
    <row r="33" spans="1:11">
      <c r="A33" s="134">
        <f>'5.0 Calc│Forecast Projects'!A33</f>
        <v>21</v>
      </c>
      <c r="B33" s="134" t="str">
        <f>'5.1 Calc│$ million'!B33</f>
        <v>BLP Safety Measures for High Consequence areas-(urban growth, fracture control)</v>
      </c>
      <c r="C33" s="134" t="str">
        <f>'5.1 Calc│$ million'!C33</f>
        <v>230b</v>
      </c>
      <c r="D33" s="134" t="str">
        <f>'5.0 Calc│Forecast Projects'!E33</f>
        <v>VTS</v>
      </c>
      <c r="E33" s="140">
        <f>IFERROR(VLOOKUP(D33,'3.2 Input│Other'!$A$18:$B$21,2,FALSE),0)</f>
        <v>1</v>
      </c>
      <c r="F33" s="105"/>
      <c r="G33" s="133">
        <f>'5.1 Calc│$ million'!G33*'5.2 Calc│VTS'!$E33</f>
        <v>0</v>
      </c>
      <c r="H33" s="133">
        <f>'5.1 Calc│$ million'!H33*'5.2 Calc│VTS'!$E33</f>
        <v>0</v>
      </c>
      <c r="I33" s="133">
        <f>'5.1 Calc│$ million'!I33*'5.2 Calc│VTS'!$E33</f>
        <v>0</v>
      </c>
      <c r="J33" s="133">
        <f>'5.1 Calc│$ million'!J33*'5.2 Calc│VTS'!$E33</f>
        <v>0</v>
      </c>
      <c r="K33" s="133">
        <f>'5.1 Calc│$ million'!K33*'5.2 Calc│VTS'!$E33</f>
        <v>0</v>
      </c>
    </row>
    <row r="34" spans="1:11">
      <c r="A34" s="134">
        <f>'5.0 Calc│Forecast Projects'!A34</f>
        <v>22</v>
      </c>
      <c r="B34" s="134" t="str">
        <f>'5.1 Calc│$ million'!B34</f>
        <v>WOP Safety Measures for High Consequence areas-(urban growth, fracture control)</v>
      </c>
      <c r="C34" s="134" t="str">
        <f>'5.1 Calc│$ million'!C34</f>
        <v>230c</v>
      </c>
      <c r="D34" s="134" t="str">
        <f>'5.0 Calc│Forecast Projects'!E34</f>
        <v>VTS</v>
      </c>
      <c r="E34" s="140">
        <f>IFERROR(VLOOKUP(D34,'3.2 Input│Other'!$A$18:$B$21,2,FALSE),0)</f>
        <v>1</v>
      </c>
      <c r="F34" s="105"/>
      <c r="G34" s="133">
        <f>'5.1 Calc│$ million'!G34*'5.2 Calc│VTS'!$E34</f>
        <v>0</v>
      </c>
      <c r="H34" s="133">
        <f>'5.1 Calc│$ million'!H34*'5.2 Calc│VTS'!$E34</f>
        <v>0</v>
      </c>
      <c r="I34" s="133">
        <f>'5.1 Calc│$ million'!I34*'5.2 Calc│VTS'!$E34</f>
        <v>0</v>
      </c>
      <c r="J34" s="133">
        <f>'5.1 Calc│$ million'!J34*'5.2 Calc│VTS'!$E34</f>
        <v>0</v>
      </c>
      <c r="K34" s="133">
        <f>'5.1 Calc│$ million'!K34*'5.2 Calc│VTS'!$E34</f>
        <v>0</v>
      </c>
    </row>
    <row r="35" spans="1:11">
      <c r="A35" s="134">
        <f>'5.0 Calc│Forecast Projects'!A35</f>
        <v>23</v>
      </c>
      <c r="B35" s="134" t="str">
        <f>'5.1 Calc│$ million'!B35</f>
        <v>ILP Safety Measures for High Consequence areas-(urban growth, fracture control)</v>
      </c>
      <c r="C35" s="134" t="str">
        <f>'5.1 Calc│$ million'!C35</f>
        <v>230e</v>
      </c>
      <c r="D35" s="134" t="str">
        <f>'5.0 Calc│Forecast Projects'!E35</f>
        <v>VTS</v>
      </c>
      <c r="E35" s="140">
        <f>IFERROR(VLOOKUP(D35,'3.2 Input│Other'!$A$18:$B$21,2,FALSE),0)</f>
        <v>1</v>
      </c>
      <c r="F35" s="105"/>
      <c r="G35" s="133">
        <f>'5.1 Calc│$ million'!G35*'5.2 Calc│VTS'!$E35</f>
        <v>0</v>
      </c>
      <c r="H35" s="133">
        <f>'5.1 Calc│$ million'!H35*'5.2 Calc│VTS'!$E35</f>
        <v>0</v>
      </c>
      <c r="I35" s="133">
        <f>'5.1 Calc│$ million'!I35*'5.2 Calc│VTS'!$E35</f>
        <v>0</v>
      </c>
      <c r="J35" s="133">
        <f>'5.1 Calc│$ million'!J35*'5.2 Calc│VTS'!$E35</f>
        <v>0</v>
      </c>
      <c r="K35" s="133">
        <f>'5.1 Calc│$ million'!K35*'5.2 Calc│VTS'!$E35</f>
        <v>0</v>
      </c>
    </row>
    <row r="36" spans="1:11">
      <c r="A36" s="134">
        <f>'5.0 Calc│Forecast Projects'!A36</f>
        <v>24</v>
      </c>
      <c r="B36" s="134" t="str">
        <f>'5.1 Calc│$ million'!B36</f>
        <v>Turbine Overhauls</v>
      </c>
      <c r="C36" s="134">
        <f>'5.1 Calc│$ million'!C36</f>
        <v>235</v>
      </c>
      <c r="D36" s="134" t="str">
        <f>'5.0 Calc│Forecast Projects'!E36</f>
        <v>VTS</v>
      </c>
      <c r="E36" s="140">
        <f>IFERROR(VLOOKUP(D36,'3.2 Input│Other'!$A$18:$B$21,2,FALSE),0)</f>
        <v>1</v>
      </c>
      <c r="F36" s="105"/>
      <c r="G36" s="133">
        <f>'5.1 Calc│$ million'!G36*'5.2 Calc│VTS'!$E36</f>
        <v>0</v>
      </c>
      <c r="H36" s="133">
        <f>'5.1 Calc│$ million'!H36*'5.2 Calc│VTS'!$E36</f>
        <v>0</v>
      </c>
      <c r="I36" s="133">
        <f>'5.1 Calc│$ million'!I36*'5.2 Calc│VTS'!$E36</f>
        <v>0</v>
      </c>
      <c r="J36" s="133">
        <f>'5.1 Calc│$ million'!J36*'5.2 Calc│VTS'!$E36</f>
        <v>0</v>
      </c>
      <c r="K36" s="133">
        <f>'5.1 Calc│$ million'!K36*'5.2 Calc│VTS'!$E36</f>
        <v>0</v>
      </c>
    </row>
    <row r="37" spans="1:11">
      <c r="A37" s="8">
        <f>'5.0 Calc│Forecast Projects'!A37</f>
        <v>25</v>
      </c>
      <c r="B37" s="8" t="str">
        <f>'5.1 Calc│$ million'!B37</f>
        <v>Iona CS Automation replacement</v>
      </c>
      <c r="C37" s="8">
        <f>'5.1 Calc│$ million'!C37</f>
        <v>236</v>
      </c>
      <c r="D37" s="8" t="str">
        <f>'5.0 Calc│Forecast Projects'!E37</f>
        <v>VTS</v>
      </c>
      <c r="E37" s="22">
        <f>IFERROR(VLOOKUP(D37,'3.2 Input│Other'!$A$18:$B$21,2,FALSE),0)</f>
        <v>1</v>
      </c>
      <c r="G37" s="23">
        <f>'5.1 Calc│$ million'!G37*'5.2 Calc│VTS'!$E37</f>
        <v>0</v>
      </c>
      <c r="H37" s="23">
        <f>'5.1 Calc│$ million'!H37*'5.2 Calc│VTS'!$E37</f>
        <v>0</v>
      </c>
      <c r="I37" s="23">
        <f>'5.1 Calc│$ million'!I37*'5.2 Calc│VTS'!$E37</f>
        <v>1.1734115400000003</v>
      </c>
      <c r="J37" s="23">
        <f>'5.1 Calc│$ million'!J37*'5.2 Calc│VTS'!$E37</f>
        <v>0</v>
      </c>
      <c r="K37" s="23">
        <f>'5.1 Calc│$ million'!K37*'5.2 Calc│VTS'!$E37</f>
        <v>0</v>
      </c>
    </row>
    <row r="38" spans="1:11">
      <c r="A38" s="8">
        <f>'5.0 Calc│Forecast Projects'!A38</f>
        <v>26</v>
      </c>
      <c r="B38" s="8" t="str">
        <f>'5.1 Calc│$ million'!B38</f>
        <v>GCS Control Room and Unit Enclosure 1,2,3&amp;4 Fire Suppression System</v>
      </c>
      <c r="C38" s="8" t="str">
        <f>'5.1 Calc│$ million'!C38</f>
        <v>237a</v>
      </c>
      <c r="D38" s="8" t="str">
        <f>'5.0 Calc│Forecast Projects'!E38</f>
        <v>VTS</v>
      </c>
      <c r="E38" s="22">
        <f>IFERROR(VLOOKUP(D38,'3.2 Input│Other'!$A$18:$B$21,2,FALSE),0)</f>
        <v>1</v>
      </c>
      <c r="G38" s="23">
        <f>'5.1 Calc│$ million'!G38*'5.2 Calc│VTS'!$E38</f>
        <v>0.26855894729999996</v>
      </c>
      <c r="H38" s="23">
        <f>'5.1 Calc│$ million'!H38*'5.2 Calc│VTS'!$E38</f>
        <v>0</v>
      </c>
      <c r="I38" s="23">
        <f>'5.1 Calc│$ million'!I38*'5.2 Calc│VTS'!$E38</f>
        <v>0</v>
      </c>
      <c r="J38" s="23">
        <f>'5.1 Calc│$ million'!J38*'5.2 Calc│VTS'!$E38</f>
        <v>0</v>
      </c>
      <c r="K38" s="23">
        <f>'5.1 Calc│$ million'!K38*'5.2 Calc│VTS'!$E38</f>
        <v>0</v>
      </c>
    </row>
    <row r="39" spans="1:11">
      <c r="A39" s="8">
        <f>'5.0 Calc│Forecast Projects'!A39</f>
        <v>27</v>
      </c>
      <c r="B39" s="8" t="str">
        <f>'5.1 Calc│$ million'!B39</f>
        <v>BCS MCC Room Fire Suppression System</v>
      </c>
      <c r="C39" s="8" t="str">
        <f>'5.1 Calc│$ million'!C39</f>
        <v>237b</v>
      </c>
      <c r="D39" s="8" t="str">
        <f>'5.0 Calc│Forecast Projects'!E39</f>
        <v>VTS</v>
      </c>
      <c r="E39" s="22">
        <f>IFERROR(VLOOKUP(D39,'3.2 Input│Other'!$A$18:$B$21,2,FALSE),0)</f>
        <v>1</v>
      </c>
      <c r="G39" s="23">
        <f>'5.1 Calc│$ million'!G39*'5.2 Calc│VTS'!$E39</f>
        <v>0</v>
      </c>
      <c r="H39" s="23">
        <f>'5.1 Calc│$ million'!H39*'5.2 Calc│VTS'!$E39</f>
        <v>0</v>
      </c>
      <c r="I39" s="23">
        <f>'5.1 Calc│$ million'!I39*'5.2 Calc│VTS'!$E39</f>
        <v>0.26855894729999996</v>
      </c>
      <c r="J39" s="23">
        <f>'5.1 Calc│$ million'!J39*'5.2 Calc│VTS'!$E39</f>
        <v>0</v>
      </c>
      <c r="K39" s="23">
        <f>'5.1 Calc│$ million'!K39*'5.2 Calc│VTS'!$E39</f>
        <v>0</v>
      </c>
    </row>
    <row r="40" spans="1:11">
      <c r="A40" s="8">
        <f>'5.0 Calc│Forecast Projects'!A40</f>
        <v>28</v>
      </c>
      <c r="B40" s="8" t="str">
        <f>'5.1 Calc│$ million'!B40</f>
        <v>Iona CS Control Room and Unit Enclosure Fire Suppression System</v>
      </c>
      <c r="C40" s="8" t="str">
        <f>'5.1 Calc│$ million'!C40</f>
        <v>237d</v>
      </c>
      <c r="D40" s="8" t="str">
        <f>'5.0 Calc│Forecast Projects'!E40</f>
        <v>VTS</v>
      </c>
      <c r="E40" s="22">
        <f>IFERROR(VLOOKUP(D40,'3.2 Input│Other'!$A$18:$B$21,2,FALSE),0)</f>
        <v>1</v>
      </c>
      <c r="G40" s="23">
        <f>'5.1 Calc│$ million'!G40*'5.2 Calc│VTS'!$E40</f>
        <v>0</v>
      </c>
      <c r="H40" s="23">
        <f>'5.1 Calc│$ million'!H40*'5.2 Calc│VTS'!$E40</f>
        <v>0</v>
      </c>
      <c r="I40" s="23">
        <f>'5.1 Calc│$ million'!I40*'5.2 Calc│VTS'!$E40</f>
        <v>0</v>
      </c>
      <c r="J40" s="23">
        <f>'5.1 Calc│$ million'!J40*'5.2 Calc│VTS'!$E40</f>
        <v>0.26855894729999996</v>
      </c>
      <c r="K40" s="23">
        <f>'5.1 Calc│$ million'!K40*'5.2 Calc│VTS'!$E40</f>
        <v>0</v>
      </c>
    </row>
    <row r="41" spans="1:11">
      <c r="A41" s="8">
        <f>'5.0 Calc│Forecast Projects'!A41</f>
        <v>29</v>
      </c>
      <c r="B41" s="8" t="str">
        <f>'5.1 Calc│$ million'!B41</f>
        <v>Lara City Gate Control Hut Fire Suppression System</v>
      </c>
      <c r="C41" s="8" t="str">
        <f>'5.1 Calc│$ million'!C41</f>
        <v>237e</v>
      </c>
      <c r="D41" s="8" t="str">
        <f>'5.0 Calc│Forecast Projects'!E41</f>
        <v>VTS</v>
      </c>
      <c r="E41" s="22">
        <f>IFERROR(VLOOKUP(D41,'3.2 Input│Other'!$A$18:$B$21,2,FALSE),0)</f>
        <v>1</v>
      </c>
      <c r="G41" s="23">
        <f>'5.1 Calc│$ million'!G41*'5.2 Calc│VTS'!$E41</f>
        <v>0</v>
      </c>
      <c r="H41" s="23">
        <f>'5.1 Calc│$ million'!H41*'5.2 Calc│VTS'!$E41</f>
        <v>0</v>
      </c>
      <c r="I41" s="23">
        <f>'5.1 Calc│$ million'!I41*'5.2 Calc│VTS'!$E41</f>
        <v>0</v>
      </c>
      <c r="J41" s="23">
        <f>'5.1 Calc│$ million'!J41*'5.2 Calc│VTS'!$E41</f>
        <v>0</v>
      </c>
      <c r="K41" s="23">
        <f>'5.1 Calc│$ million'!K41*'5.2 Calc│VTS'!$E41</f>
        <v>8.2002731999999981E-2</v>
      </c>
    </row>
    <row r="42" spans="1:11">
      <c r="A42" s="8">
        <f>'5.0 Calc│Forecast Projects'!A42</f>
        <v>30</v>
      </c>
      <c r="B42" s="8" t="str">
        <f>'5.1 Calc│$ million'!B42</f>
        <v>BCS Control Room Fire Suppression System</v>
      </c>
      <c r="C42" s="8" t="str">
        <f>'5.1 Calc│$ million'!C42</f>
        <v>237f</v>
      </c>
      <c r="D42" s="8" t="str">
        <f>'5.0 Calc│Forecast Projects'!E42</f>
        <v>VTS</v>
      </c>
      <c r="E42" s="22">
        <f>IFERROR(VLOOKUP(D42,'3.2 Input│Other'!$A$18:$B$21,2,FALSE),0)</f>
        <v>1</v>
      </c>
      <c r="G42" s="23">
        <f>'5.1 Calc│$ million'!G42*'5.2 Calc│VTS'!$E42</f>
        <v>0</v>
      </c>
      <c r="H42" s="23">
        <f>'5.1 Calc│$ million'!H42*'5.2 Calc│VTS'!$E42</f>
        <v>0</v>
      </c>
      <c r="I42" s="23">
        <f>'5.1 Calc│$ million'!I42*'5.2 Calc│VTS'!$E42</f>
        <v>0</v>
      </c>
      <c r="J42" s="23">
        <f>'5.1 Calc│$ million'!J42*'5.2 Calc│VTS'!$E42</f>
        <v>0</v>
      </c>
      <c r="K42" s="23">
        <f>'5.1 Calc│$ million'!K42*'5.2 Calc│VTS'!$E42</f>
        <v>8.2002731999999981E-2</v>
      </c>
    </row>
    <row r="43" spans="1:11">
      <c r="A43" s="8">
        <f>'5.0 Calc│Forecast Projects'!A43</f>
        <v>31</v>
      </c>
      <c r="B43" s="8" t="str">
        <f>'5.1 Calc│$ million'!B43</f>
        <v>Emergency- BA escape sets</v>
      </c>
      <c r="C43" s="8" t="str">
        <f>'5.1 Calc│$ million'!C43</f>
        <v>239a</v>
      </c>
      <c r="D43" s="8" t="str">
        <f>'5.0 Calc│Forecast Projects'!E43</f>
        <v>Victoria</v>
      </c>
      <c r="E43" s="22">
        <f>IFERROR(VLOOKUP(D43,'3.2 Input│Other'!$A$18:$B$21,2,FALSE),0)</f>
        <v>0.92633917077502481</v>
      </c>
      <c r="G43" s="23">
        <f>'5.1 Calc│$ million'!G43*'5.2 Calc│VTS'!$E43</f>
        <v>1.76778120922686E-2</v>
      </c>
      <c r="H43" s="23">
        <f>'5.1 Calc│$ million'!H43*'5.2 Calc│VTS'!$E43</f>
        <v>0</v>
      </c>
      <c r="I43" s="23">
        <f>'5.1 Calc│$ million'!I43*'5.2 Calc│VTS'!$E43</f>
        <v>0</v>
      </c>
      <c r="J43" s="23">
        <f>'5.1 Calc│$ million'!J43*'5.2 Calc│VTS'!$E43</f>
        <v>0</v>
      </c>
      <c r="K43" s="23">
        <f>'5.1 Calc│$ million'!K43*'5.2 Calc│VTS'!$E43</f>
        <v>0</v>
      </c>
    </row>
    <row r="44" spans="1:11">
      <c r="A44" s="8">
        <f>'5.0 Calc│Forecast Projects'!A44</f>
        <v>32</v>
      </c>
      <c r="B44" s="8" t="str">
        <f>'5.1 Calc│$ million'!B44</f>
        <v>Emergency- Response Equipment</v>
      </c>
      <c r="C44" s="8" t="str">
        <f>'5.1 Calc│$ million'!C44</f>
        <v>239b</v>
      </c>
      <c r="D44" s="8" t="str">
        <f>'5.0 Calc│Forecast Projects'!E44</f>
        <v>Victoria</v>
      </c>
      <c r="E44" s="22">
        <f>IFERROR(VLOOKUP(D44,'3.2 Input│Other'!$A$18:$B$21,2,FALSE),0)</f>
        <v>0.92633917077502481</v>
      </c>
      <c r="G44" s="23">
        <f>'5.1 Calc│$ million'!G44*'5.2 Calc│VTS'!$E44</f>
        <v>0.25780863943992682</v>
      </c>
      <c r="H44" s="23">
        <f>'5.1 Calc│$ million'!H44*'5.2 Calc│VTS'!$E44</f>
        <v>0.25780863943992682</v>
      </c>
      <c r="I44" s="23">
        <f>'5.1 Calc│$ million'!I44*'5.2 Calc│VTS'!$E44</f>
        <v>0.25780863943992682</v>
      </c>
      <c r="J44" s="23">
        <f>'5.1 Calc│$ million'!J44*'5.2 Calc│VTS'!$E44</f>
        <v>0.25780863943992682</v>
      </c>
      <c r="K44" s="23">
        <f>'5.1 Calc│$ million'!K44*'5.2 Calc│VTS'!$E44</f>
        <v>0.25780863943992682</v>
      </c>
    </row>
    <row r="45" spans="1:11">
      <c r="A45" s="8">
        <f>'5.0 Calc│Forecast Projects'!A45</f>
        <v>33</v>
      </c>
      <c r="B45" s="8" t="str">
        <f>'5.1 Calc│$ million'!B45</f>
        <v>Emergency- Spark Proof tools</v>
      </c>
      <c r="C45" s="8" t="str">
        <f>'5.1 Calc│$ million'!C45</f>
        <v>239c</v>
      </c>
      <c r="D45" s="8" t="str">
        <f>'5.0 Calc│Forecast Projects'!E45</f>
        <v>Victoria</v>
      </c>
      <c r="E45" s="22">
        <f>IFERROR(VLOOKUP(D45,'3.2 Input│Other'!$A$18:$B$21,2,FALSE),0)</f>
        <v>0.92633917077502481</v>
      </c>
      <c r="G45" s="23">
        <f>'5.1 Calc│$ million'!G45*'5.2 Calc│VTS'!$E45</f>
        <v>1.8022854906598878E-3</v>
      </c>
      <c r="H45" s="23">
        <f>'5.1 Calc│$ million'!H45*'5.2 Calc│VTS'!$E45</f>
        <v>1.8022854906598878E-3</v>
      </c>
      <c r="I45" s="23">
        <f>'5.1 Calc│$ million'!I45*'5.2 Calc│VTS'!$E45</f>
        <v>1.8022854906598878E-3</v>
      </c>
      <c r="J45" s="23">
        <f>'5.1 Calc│$ million'!J45*'5.2 Calc│VTS'!$E45</f>
        <v>1.8022854906598878E-3</v>
      </c>
      <c r="K45" s="23">
        <f>'5.1 Calc│$ million'!K45*'5.2 Calc│VTS'!$E45</f>
        <v>1.8022854906598878E-3</v>
      </c>
    </row>
    <row r="46" spans="1:11">
      <c r="A46" s="8">
        <f>'5.0 Calc│Forecast Projects'!A46</f>
        <v>34</v>
      </c>
      <c r="B46" s="8" t="str">
        <f>'5.1 Calc│$ million'!B46</f>
        <v>Emergency - fully equipped caravan</v>
      </c>
      <c r="C46" s="8" t="str">
        <f>'5.1 Calc│$ million'!C46</f>
        <v>239d</v>
      </c>
      <c r="D46" s="8" t="str">
        <f>'5.0 Calc│Forecast Projects'!E46</f>
        <v>Victoria</v>
      </c>
      <c r="E46" s="22">
        <f>IFERROR(VLOOKUP(D46,'3.2 Input│Other'!$A$18:$B$21,2,FALSE),0)</f>
        <v>0.92633917077502481</v>
      </c>
      <c r="G46" s="23">
        <f>'5.1 Calc│$ million'!G46*'5.2 Calc│VTS'!$E46</f>
        <v>0</v>
      </c>
      <c r="H46" s="23">
        <f>'5.1 Calc│$ million'!H46*'5.2 Calc│VTS'!$E46</f>
        <v>0</v>
      </c>
      <c r="I46" s="23">
        <f>'5.1 Calc│$ million'!I46*'5.2 Calc│VTS'!$E46</f>
        <v>9.9931987600536426E-2</v>
      </c>
      <c r="J46" s="23">
        <f>'5.1 Calc│$ million'!J46*'5.2 Calc│VTS'!$E46</f>
        <v>0</v>
      </c>
      <c r="K46" s="23">
        <f>'5.1 Calc│$ million'!K46*'5.2 Calc│VTS'!$E46</f>
        <v>0</v>
      </c>
    </row>
    <row r="47" spans="1:11">
      <c r="A47" s="8">
        <f>'5.0 Calc│Forecast Projects'!A47</f>
        <v>35</v>
      </c>
      <c r="B47" s="8" t="str">
        <f>'5.1 Calc│$ million'!B47</f>
        <v>Emergency diesel fuel storage</v>
      </c>
      <c r="C47" s="8" t="str">
        <f>'5.1 Calc│$ million'!C47</f>
        <v>239e</v>
      </c>
      <c r="D47" s="8" t="str">
        <f>'5.0 Calc│Forecast Projects'!E47</f>
        <v>Victoria</v>
      </c>
      <c r="E47" s="22">
        <f>IFERROR(VLOOKUP(D47,'3.2 Input│Other'!$A$18:$B$21,2,FALSE),0)</f>
        <v>0.92633917077502481</v>
      </c>
      <c r="G47" s="23">
        <f>'5.1 Calc│$ million'!G47*'5.2 Calc│VTS'!$E47</f>
        <v>0</v>
      </c>
      <c r="H47" s="23">
        <f>'5.1 Calc│$ million'!H47*'5.2 Calc│VTS'!$E47</f>
        <v>0</v>
      </c>
      <c r="I47" s="23">
        <f>'5.1 Calc│$ million'!I47*'5.2 Calc│VTS'!$E47</f>
        <v>0</v>
      </c>
      <c r="J47" s="23">
        <f>'5.1 Calc│$ million'!J47*'5.2 Calc│VTS'!$E47</f>
        <v>0.11403961442150443</v>
      </c>
      <c r="K47" s="23">
        <f>'5.1 Calc│$ million'!K47*'5.2 Calc│VTS'!$E47</f>
        <v>0</v>
      </c>
    </row>
    <row r="48" spans="1:11">
      <c r="A48" s="8">
        <f>'5.0 Calc│Forecast Projects'!A48</f>
        <v>36</v>
      </c>
      <c r="B48" s="8" t="str">
        <f>'5.1 Calc│$ million'!B48</f>
        <v>Vent stack for CL600 &amp; 900 pipeline</v>
      </c>
      <c r="C48" s="8">
        <f>'5.1 Calc│$ million'!C48</f>
        <v>240</v>
      </c>
      <c r="D48" s="8" t="str">
        <f>'5.0 Calc│Forecast Projects'!E48</f>
        <v>VTS</v>
      </c>
      <c r="E48" s="22">
        <f>IFERROR(VLOOKUP(D48,'3.2 Input│Other'!$A$18:$B$21,2,FALSE),0)</f>
        <v>1</v>
      </c>
      <c r="G48" s="23">
        <f>'5.1 Calc│$ million'!G48*'5.2 Calc│VTS'!$E48</f>
        <v>0.21033983999999994</v>
      </c>
      <c r="H48" s="23">
        <f>'5.1 Calc│$ million'!H48*'5.2 Calc│VTS'!$E48</f>
        <v>0</v>
      </c>
      <c r="I48" s="23">
        <f>'5.1 Calc│$ million'!I48*'5.2 Calc│VTS'!$E48</f>
        <v>0</v>
      </c>
      <c r="J48" s="23">
        <f>'5.1 Calc│$ million'!J48*'5.2 Calc│VTS'!$E48</f>
        <v>0</v>
      </c>
      <c r="K48" s="23">
        <f>'5.1 Calc│$ million'!K48*'5.2 Calc│VTS'!$E48</f>
        <v>0</v>
      </c>
    </row>
    <row r="49" spans="1:11">
      <c r="A49" s="8">
        <f>'5.0 Calc│Forecast Projects'!A49</f>
        <v>37</v>
      </c>
      <c r="B49" s="8" t="str">
        <f>'5.1 Calc│$ million'!B49</f>
        <v>Remote CP/critical drainage bond monitoring</v>
      </c>
      <c r="C49" s="8">
        <f>'5.1 Calc│$ million'!C49</f>
        <v>241</v>
      </c>
      <c r="D49" s="8" t="str">
        <f>'5.0 Calc│Forecast Projects'!E49</f>
        <v>VTS</v>
      </c>
      <c r="E49" s="22">
        <f>IFERROR(VLOOKUP(D49,'3.2 Input│Other'!$A$18:$B$21,2,FALSE),0)</f>
        <v>1</v>
      </c>
      <c r="G49" s="23">
        <f>'5.1 Calc│$ million'!G49*'5.2 Calc│VTS'!$E49</f>
        <v>0.57305377777777777</v>
      </c>
      <c r="H49" s="23">
        <f>'5.1 Calc│$ million'!H49*'5.2 Calc│VTS'!$E49</f>
        <v>6.0456555555555569E-2</v>
      </c>
      <c r="I49" s="23">
        <f>'5.1 Calc│$ million'!I49*'5.2 Calc│VTS'!$E49</f>
        <v>6.0456555555555569E-2</v>
      </c>
      <c r="J49" s="23">
        <f>'5.1 Calc│$ million'!J49*'5.2 Calc│VTS'!$E49</f>
        <v>6.0456555555555569E-2</v>
      </c>
      <c r="K49" s="23">
        <f>'5.1 Calc│$ million'!K49*'5.2 Calc│VTS'!$E49</f>
        <v>6.0456555555555569E-2</v>
      </c>
    </row>
    <row r="50" spans="1:11">
      <c r="A50" s="8">
        <f>'5.0 Calc│Forecast Projects'!A50</f>
        <v>38</v>
      </c>
      <c r="B50" s="8" t="str">
        <f>'5.1 Calc│$ million'!B50</f>
        <v>BCG Un-regulated Bypass Upgrade</v>
      </c>
      <c r="C50" s="8">
        <f>'5.1 Calc│$ million'!C50</f>
        <v>242</v>
      </c>
      <c r="D50" s="8" t="str">
        <f>'5.0 Calc│Forecast Projects'!E50</f>
        <v>VTS</v>
      </c>
      <c r="E50" s="22">
        <f>IFERROR(VLOOKUP(D50,'3.2 Input│Other'!$A$18:$B$21,2,FALSE),0)</f>
        <v>1</v>
      </c>
      <c r="G50" s="23">
        <f>'5.1 Calc│$ million'!G50*'5.2 Calc│VTS'!$E50</f>
        <v>0</v>
      </c>
      <c r="H50" s="23">
        <f>'5.1 Calc│$ million'!H50*'5.2 Calc│VTS'!$E50</f>
        <v>0</v>
      </c>
      <c r="I50" s="23">
        <f>'5.1 Calc│$ million'!I50*'5.2 Calc│VTS'!$E50</f>
        <v>0.34234623999999997</v>
      </c>
      <c r="J50" s="23">
        <f>'5.1 Calc│$ million'!J50*'5.2 Calc│VTS'!$E50</f>
        <v>0</v>
      </c>
      <c r="K50" s="23">
        <f>'5.1 Calc│$ million'!K50*'5.2 Calc│VTS'!$E50</f>
        <v>0</v>
      </c>
    </row>
    <row r="51" spans="1:11">
      <c r="A51" s="8">
        <f>'5.0 Calc│Forecast Projects'!A51</f>
        <v>39</v>
      </c>
      <c r="B51" s="8" t="str">
        <f>'5.1 Calc│$ million'!B51</f>
        <v>Security - Physical</v>
      </c>
      <c r="C51" s="8">
        <f>'5.1 Calc│$ million'!C51</f>
        <v>243</v>
      </c>
      <c r="D51" s="8" t="str">
        <f>'5.0 Calc│Forecast Projects'!E51</f>
        <v>Victoria</v>
      </c>
      <c r="E51" s="22">
        <f>IFERROR(VLOOKUP(D51,'3.2 Input│Other'!$A$18:$B$21,2,FALSE),0)</f>
        <v>0.92633917077502481</v>
      </c>
      <c r="G51" s="23">
        <f>'5.1 Calc│$ million'!G51*'5.2 Calc│VTS'!$E51</f>
        <v>0.33833276909142845</v>
      </c>
      <c r="H51" s="23">
        <f>'5.1 Calc│$ million'!H51*'5.2 Calc│VTS'!$E51</f>
        <v>0.33833276909142845</v>
      </c>
      <c r="I51" s="23">
        <f>'5.1 Calc│$ million'!I51*'5.2 Calc│VTS'!$E51</f>
        <v>0.33833276909142845</v>
      </c>
      <c r="J51" s="23">
        <f>'5.1 Calc│$ million'!J51*'5.2 Calc│VTS'!$E51</f>
        <v>0.33833276909142845</v>
      </c>
      <c r="K51" s="23">
        <f>'5.1 Calc│$ million'!K51*'5.2 Calc│VTS'!$E51</f>
        <v>0.33833276909142845</v>
      </c>
    </row>
    <row r="52" spans="1:11">
      <c r="A52" s="8">
        <f>'5.0 Calc│Forecast Projects'!A52</f>
        <v>40</v>
      </c>
      <c r="B52" s="8" t="str">
        <f>'5.1 Calc│$ million'!B52</f>
        <v>CP - Cathodic Protection Replacement</v>
      </c>
      <c r="C52" s="8">
        <f>'5.1 Calc│$ million'!C52</f>
        <v>244</v>
      </c>
      <c r="D52" s="8" t="str">
        <f>'5.0 Calc│Forecast Projects'!E52</f>
        <v>VTS</v>
      </c>
      <c r="E52" s="22">
        <f>IFERROR(VLOOKUP(D52,'3.2 Input│Other'!$A$18:$B$21,2,FALSE),0)</f>
        <v>1</v>
      </c>
      <c r="G52" s="23">
        <f>'5.1 Calc│$ million'!G52*'5.2 Calc│VTS'!$E52</f>
        <v>0.23246438400000005</v>
      </c>
      <c r="H52" s="23">
        <f>'5.1 Calc│$ million'!H52*'5.2 Calc│VTS'!$E52</f>
        <v>0.23246438400000005</v>
      </c>
      <c r="I52" s="23">
        <f>'5.1 Calc│$ million'!I52*'5.2 Calc│VTS'!$E52</f>
        <v>0.23246438400000005</v>
      </c>
      <c r="J52" s="23">
        <f>'5.1 Calc│$ million'!J52*'5.2 Calc│VTS'!$E52</f>
        <v>0.23246438400000005</v>
      </c>
      <c r="K52" s="23">
        <f>'5.1 Calc│$ million'!K52*'5.2 Calc│VTS'!$E52</f>
        <v>0.23246438400000005</v>
      </c>
    </row>
    <row r="53" spans="1:11">
      <c r="A53" s="8">
        <f>'5.0 Calc│Forecast Projects'!A53</f>
        <v>41</v>
      </c>
      <c r="B53" s="8" t="str">
        <f>'5.1 Calc│$ million'!B53</f>
        <v>Equipment - Gas Detectors</v>
      </c>
      <c r="C53" s="8">
        <f>'5.1 Calc│$ million'!C53</f>
        <v>245</v>
      </c>
      <c r="D53" s="8" t="str">
        <f>'5.0 Calc│Forecast Projects'!E53</f>
        <v>Victoria</v>
      </c>
      <c r="E53" s="22">
        <f>IFERROR(VLOOKUP(D53,'3.2 Input│Other'!$A$18:$B$21,2,FALSE),0)</f>
        <v>0.92633917077502481</v>
      </c>
      <c r="G53" s="23">
        <f>'5.1 Calc│$ million'!G53*'5.2 Calc│VTS'!$E53</f>
        <v>0</v>
      </c>
      <c r="H53" s="23">
        <f>'5.1 Calc│$ million'!H53*'5.2 Calc│VTS'!$E53</f>
        <v>0</v>
      </c>
      <c r="I53" s="23">
        <f>'5.1 Calc│$ million'!I53*'5.2 Calc│VTS'!$E53</f>
        <v>2.3158479269375618E-2</v>
      </c>
      <c r="J53" s="23">
        <f>'5.1 Calc│$ million'!J53*'5.2 Calc│VTS'!$E53</f>
        <v>2.3158479269375618E-2</v>
      </c>
      <c r="K53" s="23">
        <f>'5.1 Calc│$ million'!K53*'5.2 Calc│VTS'!$E53</f>
        <v>0</v>
      </c>
    </row>
    <row r="54" spans="1:11">
      <c r="A54" s="8">
        <f>'5.0 Calc│Forecast Projects'!A54</f>
        <v>42</v>
      </c>
      <c r="B54" s="8" t="str">
        <f>'5.1 Calc│$ million'!B54</f>
        <v>Regulator Upgrade - Lara pneumatic control system upgrade</v>
      </c>
      <c r="C54" s="8">
        <f>'5.1 Calc│$ million'!C54</f>
        <v>247</v>
      </c>
      <c r="D54" s="8" t="str">
        <f>'5.0 Calc│Forecast Projects'!E54</f>
        <v>VTS</v>
      </c>
      <c r="E54" s="22">
        <f>IFERROR(VLOOKUP(D54,'3.2 Input│Other'!$A$18:$B$21,2,FALSE),0)</f>
        <v>1</v>
      </c>
      <c r="G54" s="23">
        <f>'5.1 Calc│$ million'!G54*'5.2 Calc│VTS'!$E54</f>
        <v>0</v>
      </c>
      <c r="H54" s="23">
        <f>'5.1 Calc│$ million'!H54*'5.2 Calc│VTS'!$E54</f>
        <v>0.61925779999999997</v>
      </c>
      <c r="I54" s="23">
        <f>'5.1 Calc│$ million'!I54*'5.2 Calc│VTS'!$E54</f>
        <v>0</v>
      </c>
      <c r="J54" s="23">
        <f>'5.1 Calc│$ million'!J54*'5.2 Calc│VTS'!$E54</f>
        <v>0</v>
      </c>
      <c r="K54" s="23">
        <f>'5.1 Calc│$ million'!K54*'5.2 Calc│VTS'!$E54</f>
        <v>0</v>
      </c>
    </row>
    <row r="55" spans="1:11">
      <c r="A55" s="8">
        <f>'5.0 Calc│Forecast Projects'!A55</f>
        <v>43</v>
      </c>
      <c r="B55" s="8" t="str">
        <f>'5.1 Calc│$ million'!B55</f>
        <v xml:space="preserve">Hazardous Area Rectification </v>
      </c>
      <c r="C55" s="8">
        <f>'5.1 Calc│$ million'!C55</f>
        <v>249</v>
      </c>
      <c r="D55" s="8" t="str">
        <f>'5.0 Calc│Forecast Projects'!E55</f>
        <v>VTS</v>
      </c>
      <c r="E55" s="22">
        <f>IFERROR(VLOOKUP(D55,'3.2 Input│Other'!$A$18:$B$21,2,FALSE),0)</f>
        <v>1</v>
      </c>
      <c r="G55" s="23">
        <f>'5.1 Calc│$ million'!G55*'5.2 Calc│VTS'!$E55</f>
        <v>0.17800000000000002</v>
      </c>
      <c r="H55" s="23">
        <f>'5.1 Calc│$ million'!H55*'5.2 Calc│VTS'!$E55</f>
        <v>0.17800000000000002</v>
      </c>
      <c r="I55" s="23">
        <f>'5.1 Calc│$ million'!I55*'5.2 Calc│VTS'!$E55</f>
        <v>0.17800000000000002</v>
      </c>
      <c r="J55" s="23">
        <f>'5.1 Calc│$ million'!J55*'5.2 Calc│VTS'!$E55</f>
        <v>0.17800000000000002</v>
      </c>
      <c r="K55" s="23">
        <f>'5.1 Calc│$ million'!K55*'5.2 Calc│VTS'!$E55</f>
        <v>0.17800000000000002</v>
      </c>
    </row>
    <row r="56" spans="1:11">
      <c r="A56" s="8">
        <f>'5.0 Calc│Forecast Projects'!A56</f>
        <v>44</v>
      </c>
      <c r="B56" s="8" t="str">
        <f>'5.1 Calc│$ million'!B56</f>
        <v>Actuate MLV's in T1 areas</v>
      </c>
      <c r="C56" s="8">
        <f>'5.1 Calc│$ million'!C56</f>
        <v>250</v>
      </c>
      <c r="D56" s="8" t="str">
        <f>'5.0 Calc│Forecast Projects'!E56</f>
        <v>VTS</v>
      </c>
      <c r="E56" s="22">
        <f>IFERROR(VLOOKUP(D56,'3.2 Input│Other'!$A$18:$B$21,2,FALSE),0)</f>
        <v>1</v>
      </c>
      <c r="G56" s="23">
        <f>'5.1 Calc│$ million'!G56*'5.2 Calc│VTS'!$E56</f>
        <v>0.95671040000000018</v>
      </c>
      <c r="H56" s="23">
        <f>'5.1 Calc│$ million'!H56*'5.2 Calc│VTS'!$E56</f>
        <v>0.95671040000000018</v>
      </c>
      <c r="I56" s="23">
        <f>'5.1 Calc│$ million'!I56*'5.2 Calc│VTS'!$E56</f>
        <v>0</v>
      </c>
      <c r="J56" s="23">
        <f>'5.1 Calc│$ million'!J56*'5.2 Calc│VTS'!$E56</f>
        <v>0</v>
      </c>
      <c r="K56" s="23">
        <f>'5.1 Calc│$ million'!K56*'5.2 Calc│VTS'!$E56</f>
        <v>0</v>
      </c>
    </row>
    <row r="57" spans="1:11">
      <c r="A57" s="8">
        <f>'5.0 Calc│Forecast Projects'!A57</f>
        <v>45</v>
      </c>
      <c r="B57" s="8" t="str">
        <f>'5.1 Calc│$ million'!B57</f>
        <v>Asbestos removal and replacement</v>
      </c>
      <c r="C57" s="8">
        <f>'5.1 Calc│$ million'!C57</f>
        <v>251</v>
      </c>
      <c r="D57" s="8" t="str">
        <f>'5.0 Calc│Forecast Projects'!E57</f>
        <v>VTS</v>
      </c>
      <c r="E57" s="22">
        <f>IFERROR(VLOOKUP(D57,'3.2 Input│Other'!$A$18:$B$21,2,FALSE),0)</f>
        <v>1</v>
      </c>
      <c r="G57" s="23">
        <f>'5.1 Calc│$ million'!G57*'5.2 Calc│VTS'!$E57</f>
        <v>7.0000000000000007E-2</v>
      </c>
      <c r="H57" s="23">
        <f>'5.1 Calc│$ million'!H57*'5.2 Calc│VTS'!$E57</f>
        <v>7.0000000000000007E-2</v>
      </c>
      <c r="I57" s="23">
        <f>'5.1 Calc│$ million'!I57*'5.2 Calc│VTS'!$E57</f>
        <v>7.0000000000000007E-2</v>
      </c>
      <c r="J57" s="23">
        <f>'5.1 Calc│$ million'!J57*'5.2 Calc│VTS'!$E57</f>
        <v>7.0000000000000007E-2</v>
      </c>
      <c r="K57" s="23">
        <f>'5.1 Calc│$ million'!K57*'5.2 Calc│VTS'!$E57</f>
        <v>7.0000000000000007E-2</v>
      </c>
    </row>
    <row r="58" spans="1:11">
      <c r="A58" s="8">
        <f>'5.0 Calc│Forecast Projects'!A58</f>
        <v>46</v>
      </c>
      <c r="B58" s="8" t="str">
        <f>'5.1 Calc│$ million'!B58</f>
        <v>T33 non-piggable and encased sections (unknown technical solution)</v>
      </c>
      <c r="C58" s="8">
        <f>'5.1 Calc│$ million'!C58</f>
        <v>257</v>
      </c>
      <c r="D58" s="8" t="str">
        <f>'5.0 Calc│Forecast Projects'!E58</f>
        <v>VTS</v>
      </c>
      <c r="E58" s="22">
        <f>IFERROR(VLOOKUP(D58,'3.2 Input│Other'!$A$18:$B$21,2,FALSE),0)</f>
        <v>1</v>
      </c>
      <c r="G58" s="23">
        <f>'5.1 Calc│$ million'!G58*'5.2 Calc│VTS'!$E58</f>
        <v>0.15175904000000001</v>
      </c>
      <c r="H58" s="23">
        <f>'5.1 Calc│$ million'!H58*'5.2 Calc│VTS'!$E58</f>
        <v>0.15175904000000001</v>
      </c>
      <c r="I58" s="23">
        <f>'5.1 Calc│$ million'!I58*'5.2 Calc│VTS'!$E58</f>
        <v>0.15175904000000001</v>
      </c>
      <c r="J58" s="23">
        <f>'5.1 Calc│$ million'!J58*'5.2 Calc│VTS'!$E58</f>
        <v>0.15175904000000001</v>
      </c>
      <c r="K58" s="23">
        <f>'5.1 Calc│$ million'!K58*'5.2 Calc│VTS'!$E58</f>
        <v>0</v>
      </c>
    </row>
    <row r="59" spans="1:11">
      <c r="A59" s="8">
        <f>'5.0 Calc│Forecast Projects'!A59</f>
        <v>47</v>
      </c>
      <c r="B59" s="8" t="str">
        <f>'5.1 Calc│$ million'!B59</f>
        <v>Pigging Program T57 Ballan - Ballarat</v>
      </c>
      <c r="C59" s="8" t="str">
        <f>'5.1 Calc│$ million'!C59</f>
        <v>258a</v>
      </c>
      <c r="D59" s="8" t="str">
        <f>'5.0 Calc│Forecast Projects'!E59</f>
        <v>VTS</v>
      </c>
      <c r="E59" s="22">
        <f>IFERROR(VLOOKUP(D59,'3.2 Input│Other'!$A$18:$B$21,2,FALSE),0)</f>
        <v>1</v>
      </c>
      <c r="G59" s="23">
        <f>'5.1 Calc│$ million'!G59*'5.2 Calc│VTS'!$E59</f>
        <v>0.56476799999999994</v>
      </c>
      <c r="H59" s="23">
        <f>'5.1 Calc│$ million'!H59*'5.2 Calc│VTS'!$E59</f>
        <v>0</v>
      </c>
      <c r="I59" s="23">
        <f>'5.1 Calc│$ million'!I59*'5.2 Calc│VTS'!$E59</f>
        <v>0</v>
      </c>
      <c r="J59" s="23">
        <f>'5.1 Calc│$ million'!J59*'5.2 Calc│VTS'!$E59</f>
        <v>0</v>
      </c>
      <c r="K59" s="23">
        <f>'5.1 Calc│$ million'!K59*'5.2 Calc│VTS'!$E59</f>
        <v>0</v>
      </c>
    </row>
    <row r="60" spans="1:11">
      <c r="A60" s="8">
        <f>'5.0 Calc│Forecast Projects'!A60</f>
        <v>48</v>
      </c>
      <c r="B60" s="8" t="str">
        <f>'5.1 Calc│$ million'!B60</f>
        <v>Pigging Program T62 Derrimut - Sunbury</v>
      </c>
      <c r="C60" s="8" t="str">
        <f>'5.1 Calc│$ million'!C60</f>
        <v>258b</v>
      </c>
      <c r="D60" s="8" t="str">
        <f>'5.0 Calc│Forecast Projects'!E60</f>
        <v>VTS</v>
      </c>
      <c r="E60" s="22">
        <f>IFERROR(VLOOKUP(D60,'3.2 Input│Other'!$A$18:$B$21,2,FALSE),0)</f>
        <v>1</v>
      </c>
      <c r="G60" s="23">
        <f>'5.1 Calc│$ million'!G60*'5.2 Calc│VTS'!$E60</f>
        <v>0.42579968000000001</v>
      </c>
      <c r="H60" s="23">
        <f>'5.1 Calc│$ million'!H60*'5.2 Calc│VTS'!$E60</f>
        <v>0</v>
      </c>
      <c r="I60" s="23">
        <f>'5.1 Calc│$ million'!I60*'5.2 Calc│VTS'!$E60</f>
        <v>0</v>
      </c>
      <c r="J60" s="23">
        <f>'5.1 Calc│$ million'!J60*'5.2 Calc│VTS'!$E60</f>
        <v>0</v>
      </c>
      <c r="K60" s="23">
        <f>'5.1 Calc│$ million'!K60*'5.2 Calc│VTS'!$E60</f>
        <v>0</v>
      </c>
    </row>
    <row r="61" spans="1:11">
      <c r="A61" s="8">
        <f>'5.0 Calc│Forecast Projects'!A61</f>
        <v>49</v>
      </c>
      <c r="B61" s="8" t="str">
        <f>'5.1 Calc│$ million'!B61</f>
        <v>Pigging Program T61 Packenham - Wollert</v>
      </c>
      <c r="C61" s="8" t="str">
        <f>'5.1 Calc│$ million'!C61</f>
        <v>258c</v>
      </c>
      <c r="D61" s="8" t="str">
        <f>'5.0 Calc│Forecast Projects'!E61</f>
        <v>VTS</v>
      </c>
      <c r="E61" s="22">
        <f>IFERROR(VLOOKUP(D61,'3.2 Input│Other'!$A$18:$B$21,2,FALSE),0)</f>
        <v>1</v>
      </c>
      <c r="G61" s="23">
        <f>'5.1 Calc│$ million'!G61*'5.2 Calc│VTS'!$E61</f>
        <v>0</v>
      </c>
      <c r="H61" s="23">
        <f>'5.1 Calc│$ million'!H61*'5.2 Calc│VTS'!$E61</f>
        <v>0.64989695999999997</v>
      </c>
      <c r="I61" s="23">
        <f>'5.1 Calc│$ million'!I61*'5.2 Calc│VTS'!$E61</f>
        <v>0</v>
      </c>
      <c r="J61" s="23">
        <f>'5.1 Calc│$ million'!J61*'5.2 Calc│VTS'!$E61</f>
        <v>0</v>
      </c>
      <c r="K61" s="23">
        <f>'5.1 Calc│$ million'!K61*'5.2 Calc│VTS'!$E61</f>
        <v>0</v>
      </c>
    </row>
    <row r="62" spans="1:11">
      <c r="A62" s="8">
        <f>'5.0 Calc│Forecast Projects'!A62</f>
        <v>50</v>
      </c>
      <c r="B62" s="8" t="str">
        <f>'5.1 Calc│$ million'!B62</f>
        <v>Pigging Program T16 Dandenong – West Melbourne</v>
      </c>
      <c r="C62" s="8" t="str">
        <f>'5.1 Calc│$ million'!C62</f>
        <v>258d</v>
      </c>
      <c r="D62" s="8" t="str">
        <f>'5.0 Calc│Forecast Projects'!E62</f>
        <v>VTS</v>
      </c>
      <c r="E62" s="22">
        <f>IFERROR(VLOOKUP(D62,'3.2 Input│Other'!$A$18:$B$21,2,FALSE),0)</f>
        <v>1</v>
      </c>
      <c r="G62" s="23">
        <f>'5.1 Calc│$ million'!G62*'5.2 Calc│VTS'!$E62</f>
        <v>0</v>
      </c>
      <c r="H62" s="23">
        <f>'5.1 Calc│$ million'!H62*'5.2 Calc│VTS'!$E62</f>
        <v>0</v>
      </c>
      <c r="I62" s="23">
        <f>'5.1 Calc│$ million'!I62*'5.2 Calc│VTS'!$E62</f>
        <v>0</v>
      </c>
      <c r="J62" s="23">
        <f>'5.1 Calc│$ million'!J62*'5.2 Calc│VTS'!$E62</f>
        <v>1.3777689599999998</v>
      </c>
      <c r="K62" s="23">
        <f>'5.1 Calc│$ million'!K62*'5.2 Calc│VTS'!$E62</f>
        <v>0</v>
      </c>
    </row>
    <row r="63" spans="1:11">
      <c r="A63" s="8">
        <f>'5.0 Calc│Forecast Projects'!A63</f>
        <v>51</v>
      </c>
      <c r="B63" s="8" t="str">
        <f>'5.1 Calc│$ million'!B63</f>
        <v>Pigging Program T60 Longford -Dandenong</v>
      </c>
      <c r="C63" s="8" t="str">
        <f>'5.1 Calc│$ million'!C63</f>
        <v>258e</v>
      </c>
      <c r="D63" s="8" t="str">
        <f>'5.0 Calc│Forecast Projects'!E63</f>
        <v>VTS</v>
      </c>
      <c r="E63" s="22">
        <f>IFERROR(VLOOKUP(D63,'3.2 Input│Other'!$A$18:$B$21,2,FALSE),0)</f>
        <v>1</v>
      </c>
      <c r="G63" s="23">
        <f>'5.1 Calc│$ million'!G63*'5.2 Calc│VTS'!$E63</f>
        <v>0</v>
      </c>
      <c r="H63" s="23">
        <f>'5.1 Calc│$ million'!H63*'5.2 Calc│VTS'!$E63</f>
        <v>0</v>
      </c>
      <c r="I63" s="23">
        <f>'5.1 Calc│$ million'!I63*'5.2 Calc│VTS'!$E63</f>
        <v>0</v>
      </c>
      <c r="J63" s="23">
        <f>'5.1 Calc│$ million'!J63*'5.2 Calc│VTS'!$E63</f>
        <v>0</v>
      </c>
      <c r="K63" s="23">
        <f>'5.1 Calc│$ million'!K63*'5.2 Calc│VTS'!$E63</f>
        <v>2.38092288</v>
      </c>
    </row>
    <row r="64" spans="1:11">
      <c r="A64" s="8">
        <f>'5.0 Calc│Forecast Projects'!A64</f>
        <v>52</v>
      </c>
      <c r="B64" s="8" t="str">
        <f>'5.1 Calc│$ million'!B64</f>
        <v>Pigging Program T33 South Melbourne – Brooklyn</v>
      </c>
      <c r="C64" s="8" t="str">
        <f>'5.1 Calc│$ million'!C64</f>
        <v>258f</v>
      </c>
      <c r="D64" s="8" t="str">
        <f>'5.0 Calc│Forecast Projects'!E64</f>
        <v>VTS</v>
      </c>
      <c r="E64" s="22">
        <f>IFERROR(VLOOKUP(D64,'3.2 Input│Other'!$A$18:$B$21,2,FALSE),0)</f>
        <v>1</v>
      </c>
      <c r="G64" s="23">
        <f>'5.1 Calc│$ million'!G64*'5.2 Calc│VTS'!$E64</f>
        <v>0</v>
      </c>
      <c r="H64" s="23">
        <f>'5.1 Calc│$ million'!H64*'5.2 Calc│VTS'!$E64</f>
        <v>0</v>
      </c>
      <c r="I64" s="23">
        <f>'5.1 Calc│$ million'!I64*'5.2 Calc│VTS'!$E64</f>
        <v>0</v>
      </c>
      <c r="J64" s="23">
        <f>'5.1 Calc│$ million'!J64*'5.2 Calc│VTS'!$E64</f>
        <v>1.0236608</v>
      </c>
      <c r="K64" s="23">
        <f>'5.1 Calc│$ million'!K64*'5.2 Calc│VTS'!$E64</f>
        <v>0</v>
      </c>
    </row>
    <row r="65" spans="1:11">
      <c r="A65" s="8">
        <f>'5.0 Calc│Forecast Projects'!A65</f>
        <v>53</v>
      </c>
      <c r="B65" s="8" t="str">
        <f>'5.1 Calc│$ million'!B65</f>
        <v>Pigging Program T65 Dandenong to Princes Highway Pipeline (129)</v>
      </c>
      <c r="C65" s="8" t="str">
        <f>'5.1 Calc│$ million'!C65</f>
        <v>258g</v>
      </c>
      <c r="D65" s="8" t="str">
        <f>'5.0 Calc│Forecast Projects'!E65</f>
        <v>VTS</v>
      </c>
      <c r="E65" s="22">
        <f>IFERROR(VLOOKUP(D65,'3.2 Input│Other'!$A$18:$B$21,2,FALSE),0)</f>
        <v>1</v>
      </c>
      <c r="G65" s="23">
        <f>'5.1 Calc│$ million'!G65*'5.2 Calc│VTS'!$E65</f>
        <v>0.57309568</v>
      </c>
      <c r="H65" s="23">
        <f>'5.1 Calc│$ million'!H65*'5.2 Calc│VTS'!$E65</f>
        <v>0</v>
      </c>
      <c r="I65" s="23">
        <f>'5.1 Calc│$ million'!I65*'5.2 Calc│VTS'!$E65</f>
        <v>0</v>
      </c>
      <c r="J65" s="23">
        <f>'5.1 Calc│$ million'!J65*'5.2 Calc│VTS'!$E65</f>
        <v>0</v>
      </c>
      <c r="K65" s="23">
        <f>'5.1 Calc│$ million'!K65*'5.2 Calc│VTS'!$E65</f>
        <v>0</v>
      </c>
    </row>
    <row r="66" spans="1:11">
      <c r="A66" s="8">
        <f>'5.0 Calc│Forecast Projects'!A66</f>
        <v>54</v>
      </c>
      <c r="B66" s="8" t="str">
        <f>'5.1 Calc│$ million'!B66</f>
        <v>Pigging Program T66-70 Mt Franklin -Kyneton - Bendigo</v>
      </c>
      <c r="C66" s="8" t="str">
        <f>'5.1 Calc│$ million'!C66</f>
        <v>258i</v>
      </c>
      <c r="D66" s="8" t="str">
        <f>'5.0 Calc│Forecast Projects'!E66</f>
        <v>VTS</v>
      </c>
      <c r="E66" s="22">
        <f>IFERROR(VLOOKUP(D66,'3.2 Input│Other'!$A$18:$B$21,2,FALSE),0)</f>
        <v>1</v>
      </c>
      <c r="G66" s="23">
        <f>'5.1 Calc│$ million'!G66*'5.2 Calc│VTS'!$E66</f>
        <v>0</v>
      </c>
      <c r="H66" s="23">
        <f>'5.1 Calc│$ million'!H66*'5.2 Calc│VTS'!$E66</f>
        <v>0.58733695999999991</v>
      </c>
      <c r="I66" s="23">
        <f>'5.1 Calc│$ million'!I66*'5.2 Calc│VTS'!$E66</f>
        <v>0</v>
      </c>
      <c r="J66" s="23">
        <f>'5.1 Calc│$ million'!J66*'5.2 Calc│VTS'!$E66</f>
        <v>0</v>
      </c>
      <c r="K66" s="23">
        <f>'5.1 Calc│$ million'!K66*'5.2 Calc│VTS'!$E66</f>
        <v>0</v>
      </c>
    </row>
    <row r="67" spans="1:11">
      <c r="A67" s="8">
        <f>'5.0 Calc│Forecast Projects'!A67</f>
        <v>55</v>
      </c>
      <c r="B67" s="8" t="str">
        <f>'5.1 Calc│$ million'!B67</f>
        <v>Pigging Program T75  Wandong - Kyneton</v>
      </c>
      <c r="C67" s="8" t="str">
        <f>'5.1 Calc│$ million'!C67</f>
        <v>258k</v>
      </c>
      <c r="D67" s="8" t="str">
        <f>'5.0 Calc│Forecast Projects'!E67</f>
        <v>VTS</v>
      </c>
      <c r="E67" s="22">
        <f>IFERROR(VLOOKUP(D67,'3.2 Input│Other'!$A$18:$B$21,2,FALSE),0)</f>
        <v>1</v>
      </c>
      <c r="G67" s="23">
        <f>'5.1 Calc│$ million'!G67*'5.2 Calc│VTS'!$E67</f>
        <v>0</v>
      </c>
      <c r="H67" s="23">
        <f>'5.1 Calc│$ million'!H67*'5.2 Calc│VTS'!$E67</f>
        <v>0.52102015999999995</v>
      </c>
      <c r="I67" s="23">
        <f>'5.1 Calc│$ million'!I67*'5.2 Calc│VTS'!$E67</f>
        <v>0</v>
      </c>
      <c r="J67" s="23">
        <f>'5.1 Calc│$ million'!J67*'5.2 Calc│VTS'!$E67</f>
        <v>0</v>
      </c>
      <c r="K67" s="23">
        <f>'5.1 Calc│$ million'!K67*'5.2 Calc│VTS'!$E67</f>
        <v>0</v>
      </c>
    </row>
    <row r="68" spans="1:11">
      <c r="A68" s="8">
        <f>'5.0 Calc│Forecast Projects'!A68</f>
        <v>56</v>
      </c>
      <c r="B68" s="8" t="str">
        <f>'5.1 Calc│$ million'!B68</f>
        <v>Pigging Program T24 Brooklyn - Corio</v>
      </c>
      <c r="C68" s="8" t="str">
        <f>'5.1 Calc│$ million'!C68</f>
        <v>258l</v>
      </c>
      <c r="D68" s="8" t="str">
        <f>'5.0 Calc│Forecast Projects'!E68</f>
        <v>VTS</v>
      </c>
      <c r="E68" s="22">
        <f>IFERROR(VLOOKUP(D68,'3.2 Input│Other'!$A$18:$B$21,2,FALSE),0)</f>
        <v>1</v>
      </c>
      <c r="G68" s="23">
        <f>'5.1 Calc│$ million'!G68*'5.2 Calc│VTS'!$E68</f>
        <v>0</v>
      </c>
      <c r="H68" s="23">
        <f>'5.1 Calc│$ million'!H68*'5.2 Calc│VTS'!$E68</f>
        <v>0</v>
      </c>
      <c r="I68" s="23">
        <f>'5.1 Calc│$ million'!I68*'5.2 Calc│VTS'!$E68</f>
        <v>0</v>
      </c>
      <c r="J68" s="23">
        <f>'5.1 Calc│$ million'!J68*'5.2 Calc│VTS'!$E68</f>
        <v>1.38066304</v>
      </c>
      <c r="K68" s="23">
        <f>'5.1 Calc│$ million'!K68*'5.2 Calc│VTS'!$E68</f>
        <v>0</v>
      </c>
    </row>
    <row r="69" spans="1:11">
      <c r="A69" s="8">
        <f>'5.0 Calc│Forecast Projects'!A69</f>
        <v>57</v>
      </c>
      <c r="B69" s="8" t="str">
        <f>'5.1 Calc│$ million'!B69</f>
        <v>Pigging Program T70 Ballan – Bendigo</v>
      </c>
      <c r="C69" s="8" t="str">
        <f>'5.1 Calc│$ million'!C69</f>
        <v>258m</v>
      </c>
      <c r="D69" s="8" t="str">
        <f>'5.0 Calc│Forecast Projects'!E69</f>
        <v>VTS</v>
      </c>
      <c r="E69" s="22">
        <f>IFERROR(VLOOKUP(D69,'3.2 Input│Other'!$A$18:$B$21,2,FALSE),0)</f>
        <v>1</v>
      </c>
      <c r="G69" s="23">
        <f>'5.1 Calc│$ million'!G69*'5.2 Calc│VTS'!$E69</f>
        <v>0</v>
      </c>
      <c r="H69" s="23">
        <f>'5.1 Calc│$ million'!H69*'5.2 Calc│VTS'!$E69</f>
        <v>0</v>
      </c>
      <c r="I69" s="23">
        <f>'5.1 Calc│$ million'!I69*'5.2 Calc│VTS'!$E69</f>
        <v>0.55597567999999997</v>
      </c>
      <c r="J69" s="23">
        <f>'5.1 Calc│$ million'!J69*'5.2 Calc│VTS'!$E69</f>
        <v>0</v>
      </c>
      <c r="K69" s="23">
        <f>'5.1 Calc│$ million'!K69*'5.2 Calc│VTS'!$E69</f>
        <v>0</v>
      </c>
    </row>
    <row r="70" spans="1:11">
      <c r="A70" s="8">
        <f>'5.0 Calc│Forecast Projects'!A70</f>
        <v>58</v>
      </c>
      <c r="B70" s="8" t="str">
        <f>'5.1 Calc│$ million'!B70</f>
        <v>Pigging Program T60 Longford – Tyers</v>
      </c>
      <c r="C70" s="8" t="str">
        <f>'5.1 Calc│$ million'!C70</f>
        <v>258n</v>
      </c>
      <c r="D70" s="8" t="str">
        <f>'5.0 Calc│Forecast Projects'!E70</f>
        <v>VTS</v>
      </c>
      <c r="E70" s="22">
        <f>IFERROR(VLOOKUP(D70,'3.2 Input│Other'!$A$18:$B$21,2,FALSE),0)</f>
        <v>1</v>
      </c>
      <c r="G70" s="23">
        <f>'5.1 Calc│$ million'!G70*'5.2 Calc│VTS'!$E70</f>
        <v>0</v>
      </c>
      <c r="H70" s="23">
        <f>'5.1 Calc│$ million'!H70*'5.2 Calc│VTS'!$E70</f>
        <v>0</v>
      </c>
      <c r="I70" s="23">
        <f>'5.1 Calc│$ million'!I70*'5.2 Calc│VTS'!$E70</f>
        <v>0</v>
      </c>
      <c r="J70" s="23">
        <f>'5.1 Calc│$ million'!J70*'5.2 Calc│VTS'!$E70</f>
        <v>0</v>
      </c>
      <c r="K70" s="23">
        <f>'5.1 Calc│$ million'!K70*'5.2 Calc│VTS'!$E70</f>
        <v>0.74839808000000008</v>
      </c>
    </row>
    <row r="71" spans="1:11">
      <c r="A71" s="8">
        <f>'5.0 Calc│Forecast Projects'!A71</f>
        <v>59</v>
      </c>
      <c r="B71" s="8" t="str">
        <f>'5.1 Calc│$ million'!B71</f>
        <v>Pigging Program T63 Tyers - Morwell</v>
      </c>
      <c r="C71" s="8" t="str">
        <f>'5.1 Calc│$ million'!C71</f>
        <v>258o</v>
      </c>
      <c r="D71" s="8" t="str">
        <f>'5.0 Calc│Forecast Projects'!E71</f>
        <v>VTS</v>
      </c>
      <c r="E71" s="22">
        <f>IFERROR(VLOOKUP(D71,'3.2 Input│Other'!$A$18:$B$21,2,FALSE),0)</f>
        <v>1</v>
      </c>
      <c r="G71" s="23">
        <f>'5.1 Calc│$ million'!G71*'5.2 Calc│VTS'!$E71</f>
        <v>0</v>
      </c>
      <c r="H71" s="23">
        <f>'5.1 Calc│$ million'!H71*'5.2 Calc│VTS'!$E71</f>
        <v>0</v>
      </c>
      <c r="I71" s="23">
        <f>'5.1 Calc│$ million'!I71*'5.2 Calc│VTS'!$E71</f>
        <v>0</v>
      </c>
      <c r="J71" s="23">
        <f>'5.1 Calc│$ million'!J71*'5.2 Calc│VTS'!$E71</f>
        <v>0.61108863999999996</v>
      </c>
      <c r="K71" s="23">
        <f>'5.1 Calc│$ million'!K71*'5.2 Calc│VTS'!$E71</f>
        <v>0</v>
      </c>
    </row>
    <row r="72" spans="1:11">
      <c r="A72" s="8">
        <f>'5.0 Calc│Forecast Projects'!A72</f>
        <v>60</v>
      </c>
      <c r="B72" s="8" t="str">
        <f>'5.1 Calc│$ million'!B72</f>
        <v>Pigging Program T96 &amp; T98 Chiltern- Rutherglen – Koonoomoo</v>
      </c>
      <c r="C72" s="8" t="str">
        <f>'5.1 Calc│$ million'!C72</f>
        <v>258p</v>
      </c>
      <c r="D72" s="8" t="str">
        <f>'5.0 Calc│Forecast Projects'!E72</f>
        <v>VTS</v>
      </c>
      <c r="E72" s="22">
        <f>IFERROR(VLOOKUP(D72,'3.2 Input│Other'!$A$18:$B$21,2,FALSE),0)</f>
        <v>1</v>
      </c>
      <c r="G72" s="23">
        <f>'5.1 Calc│$ million'!G72*'5.2 Calc│VTS'!$E72</f>
        <v>0</v>
      </c>
      <c r="H72" s="23">
        <f>'5.1 Calc│$ million'!H72*'5.2 Calc│VTS'!$E72</f>
        <v>0</v>
      </c>
      <c r="I72" s="23">
        <f>'5.1 Calc│$ million'!I72*'5.2 Calc│VTS'!$E72</f>
        <v>0</v>
      </c>
      <c r="J72" s="23">
        <f>'5.1 Calc│$ million'!J72*'5.2 Calc│VTS'!$E72</f>
        <v>0</v>
      </c>
      <c r="K72" s="23">
        <f>'5.1 Calc│$ million'!K72*'5.2 Calc│VTS'!$E72</f>
        <v>0.51055104000000007</v>
      </c>
    </row>
    <row r="73" spans="1:11">
      <c r="A73" s="8">
        <f>'5.0 Calc│Forecast Projects'!A73</f>
        <v>61</v>
      </c>
      <c r="B73" s="8" t="str">
        <f>'5.1 Calc│$ million'!B73</f>
        <v>Pigging Program T118 Trugannina-Plumpton</v>
      </c>
      <c r="C73" s="8" t="str">
        <f>'5.1 Calc│$ million'!C73</f>
        <v>258q</v>
      </c>
      <c r="D73" s="8" t="str">
        <f>'5.0 Calc│Forecast Projects'!E73</f>
        <v>VTS</v>
      </c>
      <c r="E73" s="22">
        <f>IFERROR(VLOOKUP(D73,'3.2 Input│Other'!$A$18:$B$21,2,FALSE),0)</f>
        <v>1</v>
      </c>
      <c r="G73" s="23">
        <f>'5.1 Calc│$ million'!G73*'5.2 Calc│VTS'!$E73</f>
        <v>0</v>
      </c>
      <c r="H73" s="23">
        <f>'5.1 Calc│$ million'!H73*'5.2 Calc│VTS'!$E73</f>
        <v>0</v>
      </c>
      <c r="I73" s="23">
        <f>'5.1 Calc│$ million'!I73*'5.2 Calc│VTS'!$E73</f>
        <v>0</v>
      </c>
      <c r="J73" s="23">
        <f>'5.1 Calc│$ million'!J73*'5.2 Calc│VTS'!$E73</f>
        <v>0</v>
      </c>
      <c r="K73" s="23">
        <f>'5.1 Calc│$ million'!K73*'5.2 Calc│VTS'!$E73</f>
        <v>0.51232511999999997</v>
      </c>
    </row>
    <row r="74" spans="1:11">
      <c r="A74" s="8">
        <f>'5.0 Calc│Forecast Projects'!A74</f>
        <v>62</v>
      </c>
      <c r="B74" s="8" t="str">
        <f>'5.1 Calc│$ million'!B74</f>
        <v>Pigging Program James Street to Laverton Pipeline (253)</v>
      </c>
      <c r="C74" s="8" t="str">
        <f>'5.1 Calc│$ million'!C74</f>
        <v>258s</v>
      </c>
      <c r="D74" s="8" t="str">
        <f>'5.0 Calc│Forecast Projects'!E74</f>
        <v>VTS</v>
      </c>
      <c r="E74" s="22">
        <f>IFERROR(VLOOKUP(D74,'3.2 Input│Other'!$A$18:$B$21,2,FALSE),0)</f>
        <v>1</v>
      </c>
      <c r="G74" s="23">
        <f>'5.1 Calc│$ million'!G74*'5.2 Calc│VTS'!$E74</f>
        <v>0</v>
      </c>
      <c r="H74" s="23">
        <f>'5.1 Calc│$ million'!H74*'5.2 Calc│VTS'!$E74</f>
        <v>0.44777728</v>
      </c>
      <c r="I74" s="23">
        <f>'5.1 Calc│$ million'!I74*'5.2 Calc│VTS'!$E74</f>
        <v>0</v>
      </c>
      <c r="J74" s="23">
        <f>'5.1 Calc│$ million'!J74*'5.2 Calc│VTS'!$E74</f>
        <v>0</v>
      </c>
      <c r="K74" s="23">
        <f>'5.1 Calc│$ million'!K74*'5.2 Calc│VTS'!$E74</f>
        <v>0</v>
      </c>
    </row>
    <row r="75" spans="1:11">
      <c r="A75" s="8">
        <f>'5.0 Calc│Forecast Projects'!A75</f>
        <v>63</v>
      </c>
      <c r="B75" s="8" t="str">
        <f>'5.1 Calc│$ million'!B75</f>
        <v>Pigging Program Tyres to Maryvale (67)</v>
      </c>
      <c r="C75" s="8" t="str">
        <f>'5.1 Calc│$ million'!C75</f>
        <v>258u</v>
      </c>
      <c r="D75" s="8" t="str">
        <f>'5.0 Calc│Forecast Projects'!E75</f>
        <v>VTS</v>
      </c>
      <c r="E75" s="22">
        <f>IFERROR(VLOOKUP(D75,'3.2 Input│Other'!$A$18:$B$21,2,FALSE),0)</f>
        <v>1</v>
      </c>
      <c r="G75" s="23">
        <f>'5.1 Calc│$ million'!G75*'5.2 Calc│VTS'!$E75</f>
        <v>0.38318975999999999</v>
      </c>
      <c r="H75" s="23">
        <f>'5.1 Calc│$ million'!H75*'5.2 Calc│VTS'!$E75</f>
        <v>0</v>
      </c>
      <c r="I75" s="23">
        <f>'5.1 Calc│$ million'!I75*'5.2 Calc│VTS'!$E75</f>
        <v>0</v>
      </c>
      <c r="J75" s="23">
        <f>'5.1 Calc│$ million'!J75*'5.2 Calc│VTS'!$E75</f>
        <v>0</v>
      </c>
      <c r="K75" s="23">
        <f>'5.1 Calc│$ million'!K75*'5.2 Calc│VTS'!$E75</f>
        <v>0</v>
      </c>
    </row>
    <row r="76" spans="1:11">
      <c r="A76" s="8">
        <f>'5.0 Calc│Forecast Projects'!A76</f>
        <v>64</v>
      </c>
      <c r="B76" s="8" t="str">
        <f>'5.1 Calc│$ million'!B76</f>
        <v>Pigging Program T108 Newport</v>
      </c>
      <c r="C76" s="8" t="str">
        <f>'5.1 Calc│$ million'!C76</f>
        <v>258v</v>
      </c>
      <c r="D76" s="8" t="str">
        <f>'5.0 Calc│Forecast Projects'!E76</f>
        <v>VTS</v>
      </c>
      <c r="E76" s="22">
        <f>IFERROR(VLOOKUP(D76,'3.2 Input│Other'!$A$18:$B$21,2,FALSE),0)</f>
        <v>1</v>
      </c>
      <c r="G76" s="23">
        <f>'5.1 Calc│$ million'!G76*'5.2 Calc│VTS'!$E76</f>
        <v>0.47386111999999997</v>
      </c>
      <c r="H76" s="23">
        <f>'5.1 Calc│$ million'!H76*'5.2 Calc│VTS'!$E76</f>
        <v>0</v>
      </c>
      <c r="I76" s="23">
        <f>'5.1 Calc│$ million'!I76*'5.2 Calc│VTS'!$E76</f>
        <v>0</v>
      </c>
      <c r="J76" s="23">
        <f>'5.1 Calc│$ million'!J76*'5.2 Calc│VTS'!$E76</f>
        <v>0</v>
      </c>
      <c r="K76" s="23">
        <f>'5.1 Calc│$ million'!K76*'5.2 Calc│VTS'!$E76</f>
        <v>0</v>
      </c>
    </row>
    <row r="77" spans="1:11">
      <c r="A77" s="8">
        <f>'5.0 Calc│Forecast Projects'!A77</f>
        <v>65</v>
      </c>
      <c r="B77" s="8" t="str">
        <f>'5.1 Calc│$ million'!B77</f>
        <v>Pigging Program Inner Ring Main</v>
      </c>
      <c r="C77" s="8" t="str">
        <f>'5.1 Calc│$ million'!C77</f>
        <v>258w</v>
      </c>
      <c r="D77" s="8" t="str">
        <f>'5.0 Calc│Forecast Projects'!E77</f>
        <v>VTS</v>
      </c>
      <c r="E77" s="22">
        <f>IFERROR(VLOOKUP(D77,'3.2 Input│Other'!$A$18:$B$21,2,FALSE),0)</f>
        <v>1</v>
      </c>
      <c r="G77" s="23">
        <f>'5.1 Calc│$ million'!G77*'5.2 Calc│VTS'!$E77</f>
        <v>0</v>
      </c>
      <c r="H77" s="23">
        <f>'5.1 Calc│$ million'!H77*'5.2 Calc│VTS'!$E77</f>
        <v>0</v>
      </c>
      <c r="I77" s="23">
        <f>'5.1 Calc│$ million'!I77*'5.2 Calc│VTS'!$E77</f>
        <v>3.5136000000000004E-3</v>
      </c>
      <c r="J77" s="23">
        <f>'5.1 Calc│$ million'!J77*'5.2 Calc│VTS'!$E77</f>
        <v>0</v>
      </c>
      <c r="K77" s="23">
        <f>'5.1 Calc│$ million'!K77*'5.2 Calc│VTS'!$E77</f>
        <v>0</v>
      </c>
    </row>
    <row r="78" spans="1:11">
      <c r="A78" s="8">
        <f>'5.0 Calc│Forecast Projects'!A78</f>
        <v>66</v>
      </c>
      <c r="B78" s="8" t="str">
        <f>'5.1 Calc│$ million'!B78</f>
        <v>Pigging Program T1 Morwell - Dandenong Repair Program</v>
      </c>
      <c r="C78" s="8" t="str">
        <f>'5.1 Calc│$ million'!C78</f>
        <v>258x</v>
      </c>
      <c r="D78" s="8" t="str">
        <f>'5.0 Calc│Forecast Projects'!E78</f>
        <v>VTS</v>
      </c>
      <c r="E78" s="22">
        <f>IFERROR(VLOOKUP(D78,'3.2 Input│Other'!$A$18:$B$21,2,FALSE),0)</f>
        <v>1</v>
      </c>
      <c r="G78" s="23">
        <f>'5.1 Calc│$ million'!G78*'5.2 Calc│VTS'!$E78</f>
        <v>0.92552331999999993</v>
      </c>
      <c r="H78" s="23">
        <f>'5.1 Calc│$ million'!H78*'5.2 Calc│VTS'!$E78</f>
        <v>0.17411572</v>
      </c>
      <c r="I78" s="23">
        <f>'5.1 Calc│$ million'!I78*'5.2 Calc│VTS'!$E78</f>
        <v>0</v>
      </c>
      <c r="J78" s="23">
        <f>'5.1 Calc│$ million'!J78*'5.2 Calc│VTS'!$E78</f>
        <v>0</v>
      </c>
      <c r="K78" s="23">
        <f>'5.1 Calc│$ million'!K78*'5.2 Calc│VTS'!$E78</f>
        <v>0</v>
      </c>
    </row>
    <row r="79" spans="1:11">
      <c r="A79" s="134">
        <f>'5.0 Calc│Forecast Projects'!A79</f>
        <v>67</v>
      </c>
      <c r="B79" s="134" t="str">
        <f>'5.1 Calc│$ million'!B79</f>
        <v>Pig Trap Installation James Street to Laverton Pipeline (253)</v>
      </c>
      <c r="C79" s="134" t="str">
        <f>'5.1 Calc│$ million'!C79</f>
        <v>259a</v>
      </c>
      <c r="D79" s="134" t="str">
        <f>'5.0 Calc│Forecast Projects'!E79</f>
        <v>VTS</v>
      </c>
      <c r="E79" s="140">
        <f>IFERROR(VLOOKUP(D79,'3.2 Input│Other'!$A$18:$B$21,2,FALSE),0)</f>
        <v>1</v>
      </c>
      <c r="F79" s="105"/>
      <c r="G79" s="133">
        <f>'5.1 Calc│$ million'!G79*'5.2 Calc│VTS'!$E79</f>
        <v>0</v>
      </c>
      <c r="H79" s="133">
        <f>'5.1 Calc│$ million'!H79*'5.2 Calc│VTS'!$E79</f>
        <v>0</v>
      </c>
      <c r="I79" s="133">
        <f>'5.1 Calc│$ million'!I79*'5.2 Calc│VTS'!$E79</f>
        <v>0</v>
      </c>
      <c r="J79" s="133">
        <f>'5.1 Calc│$ million'!J79*'5.2 Calc│VTS'!$E79</f>
        <v>0</v>
      </c>
      <c r="K79" s="133">
        <f>'5.1 Calc│$ million'!K79*'5.2 Calc│VTS'!$E79</f>
        <v>0</v>
      </c>
    </row>
    <row r="80" spans="1:11">
      <c r="A80" s="134">
        <f>'5.0 Calc│Forecast Projects'!A80</f>
        <v>68</v>
      </c>
      <c r="B80" s="134" t="str">
        <f>'5.1 Calc│$ million'!B80</f>
        <v>Pig Trap Installation Tyers to Maryvale Pipeline (67)</v>
      </c>
      <c r="C80" s="134" t="str">
        <f>'5.1 Calc│$ million'!C80</f>
        <v>259d</v>
      </c>
      <c r="D80" s="134" t="str">
        <f>'5.0 Calc│Forecast Projects'!E80</f>
        <v>VTS</v>
      </c>
      <c r="E80" s="140">
        <f>IFERROR(VLOOKUP(D80,'3.2 Input│Other'!$A$18:$B$21,2,FALSE),0)</f>
        <v>1</v>
      </c>
      <c r="F80" s="105"/>
      <c r="G80" s="133">
        <f>'5.1 Calc│$ million'!G80*'5.2 Calc│VTS'!$E80</f>
        <v>0</v>
      </c>
      <c r="H80" s="133">
        <f>'5.1 Calc│$ million'!H80*'5.2 Calc│VTS'!$E80</f>
        <v>0</v>
      </c>
      <c r="I80" s="133">
        <f>'5.1 Calc│$ million'!I80*'5.2 Calc│VTS'!$E80</f>
        <v>0</v>
      </c>
      <c r="J80" s="133">
        <f>'5.1 Calc│$ million'!J80*'5.2 Calc│VTS'!$E80</f>
        <v>0</v>
      </c>
      <c r="K80" s="133">
        <f>'5.1 Calc│$ million'!K80*'5.2 Calc│VTS'!$E80</f>
        <v>0</v>
      </c>
    </row>
    <row r="81" spans="1:11">
      <c r="A81" s="134">
        <f>'5.0 Calc│Forecast Projects'!A81</f>
        <v>69</v>
      </c>
      <c r="B81" s="134" t="str">
        <f>'5.1 Calc│$ million'!B81</f>
        <v>Pig Trap Installation Trugannina to Plumpton</v>
      </c>
      <c r="C81" s="134" t="str">
        <f>'5.1 Calc│$ million'!C81</f>
        <v>259g</v>
      </c>
      <c r="D81" s="134" t="str">
        <f>'5.0 Calc│Forecast Projects'!E81</f>
        <v>VTS</v>
      </c>
      <c r="E81" s="140">
        <f>IFERROR(VLOOKUP(D81,'3.2 Input│Other'!$A$18:$B$21,2,FALSE),0)</f>
        <v>1</v>
      </c>
      <c r="F81" s="105"/>
      <c r="G81" s="133">
        <f>'5.1 Calc│$ million'!G81*'5.2 Calc│VTS'!$E81</f>
        <v>0</v>
      </c>
      <c r="H81" s="133">
        <f>'5.1 Calc│$ million'!H81*'5.2 Calc│VTS'!$E81</f>
        <v>0</v>
      </c>
      <c r="I81" s="133">
        <f>'5.1 Calc│$ million'!I81*'5.2 Calc│VTS'!$E81</f>
        <v>0</v>
      </c>
      <c r="J81" s="133">
        <f>'5.1 Calc│$ million'!J81*'5.2 Calc│VTS'!$E81</f>
        <v>0</v>
      </c>
      <c r="K81" s="133">
        <f>'5.1 Calc│$ million'!K81*'5.2 Calc│VTS'!$E81</f>
        <v>0</v>
      </c>
    </row>
    <row r="82" spans="1:11">
      <c r="A82" s="8">
        <f>'5.0 Calc│Forecast Projects'!A82</f>
        <v>70</v>
      </c>
      <c r="B82" s="8" t="str">
        <f>'5.1 Calc│$ million'!B82</f>
        <v>Liquid Management - Brooklyn</v>
      </c>
      <c r="C82" s="8" t="str">
        <f>'5.1 Calc│$ million'!C82</f>
        <v>260a</v>
      </c>
      <c r="D82" s="8" t="str">
        <f>'5.0 Calc│Forecast Projects'!E82</f>
        <v>VTS</v>
      </c>
      <c r="E82" s="22">
        <f>IFERROR(VLOOKUP(D82,'3.2 Input│Other'!$A$18:$B$21,2,FALSE),0)</f>
        <v>1</v>
      </c>
      <c r="G82" s="23">
        <f>'5.1 Calc│$ million'!G82*'5.2 Calc│VTS'!$E82</f>
        <v>0</v>
      </c>
      <c r="H82" s="23">
        <f>'5.1 Calc│$ million'!H82*'5.2 Calc│VTS'!$E82</f>
        <v>0</v>
      </c>
      <c r="I82" s="23">
        <f>'5.1 Calc│$ million'!I82*'5.2 Calc│VTS'!$E82</f>
        <v>0</v>
      </c>
      <c r="J82" s="23">
        <f>'5.1 Calc│$ million'!J82*'5.2 Calc│VTS'!$E82</f>
        <v>0</v>
      </c>
      <c r="K82" s="23">
        <f>'5.1 Calc│$ million'!K82*'5.2 Calc│VTS'!$E82</f>
        <v>0.15700579999999997</v>
      </c>
    </row>
    <row r="83" spans="1:11">
      <c r="A83" s="8">
        <f>'5.0 Calc│Forecast Projects'!A83</f>
        <v>71</v>
      </c>
      <c r="B83" s="8" t="str">
        <f>'5.1 Calc│$ million'!B83</f>
        <v>Liquid Management - Pakenham</v>
      </c>
      <c r="C83" s="8" t="str">
        <f>'5.1 Calc│$ million'!C83</f>
        <v>260b</v>
      </c>
      <c r="D83" s="8" t="str">
        <f>'5.0 Calc│Forecast Projects'!E83</f>
        <v>VTS</v>
      </c>
      <c r="E83" s="22">
        <f>IFERROR(VLOOKUP(D83,'3.2 Input│Other'!$A$18:$B$21,2,FALSE),0)</f>
        <v>1</v>
      </c>
      <c r="G83" s="23">
        <f>'5.1 Calc│$ million'!G83*'5.2 Calc│VTS'!$E83</f>
        <v>0</v>
      </c>
      <c r="H83" s="23">
        <f>'5.1 Calc│$ million'!H83*'5.2 Calc│VTS'!$E83</f>
        <v>0</v>
      </c>
      <c r="I83" s="23">
        <f>'5.1 Calc│$ million'!I83*'5.2 Calc│VTS'!$E83</f>
        <v>0</v>
      </c>
      <c r="J83" s="23">
        <f>'5.1 Calc│$ million'!J83*'5.2 Calc│VTS'!$E83</f>
        <v>0.15700579999999997</v>
      </c>
      <c r="K83" s="23">
        <f>'5.1 Calc│$ million'!K83*'5.2 Calc│VTS'!$E83</f>
        <v>0</v>
      </c>
    </row>
    <row r="84" spans="1:11">
      <c r="A84" s="8">
        <f>'5.0 Calc│Forecast Projects'!A84</f>
        <v>72</v>
      </c>
      <c r="B84" s="8" t="str">
        <f>'5.1 Calc│$ million'!B84</f>
        <v>RTU replacement</v>
      </c>
      <c r="C84" s="8">
        <f>'5.1 Calc│$ million'!C84</f>
        <v>262</v>
      </c>
      <c r="D84" s="8" t="str">
        <f>'5.0 Calc│Forecast Projects'!E84</f>
        <v>VTS</v>
      </c>
      <c r="E84" s="22">
        <f>IFERROR(VLOOKUP(D84,'3.2 Input│Other'!$A$18:$B$21,2,FALSE),0)</f>
        <v>1</v>
      </c>
      <c r="G84" s="23">
        <f>'5.1 Calc│$ million'!G84*'5.2 Calc│VTS'!$E84</f>
        <v>0.14181663999999997</v>
      </c>
      <c r="H84" s="23">
        <f>'5.1 Calc│$ million'!H84*'5.2 Calc│VTS'!$E84</f>
        <v>0.14181663999999997</v>
      </c>
      <c r="I84" s="23">
        <f>'5.1 Calc│$ million'!I84*'5.2 Calc│VTS'!$E84</f>
        <v>0.14181663999999997</v>
      </c>
      <c r="J84" s="23">
        <f>'5.1 Calc│$ million'!J84*'5.2 Calc│VTS'!$E84</f>
        <v>0.14181663999999997</v>
      </c>
      <c r="K84" s="23">
        <f>'5.1 Calc│$ million'!K84*'5.2 Calc│VTS'!$E84</f>
        <v>0.14181663999999997</v>
      </c>
    </row>
    <row r="85" spans="1:11">
      <c r="A85" s="8">
        <f>'5.0 Calc│Forecast Projects'!A85</f>
        <v>73</v>
      </c>
      <c r="B85" s="8" t="str">
        <f>'5.1 Calc│$ million'!B85</f>
        <v>Pipe Support replacement</v>
      </c>
      <c r="C85" s="8">
        <f>'5.1 Calc│$ million'!C85</f>
        <v>263</v>
      </c>
      <c r="D85" s="8" t="str">
        <f>'5.0 Calc│Forecast Projects'!E85</f>
        <v>VTS</v>
      </c>
      <c r="E85" s="22">
        <f>IFERROR(VLOOKUP(D85,'3.2 Input│Other'!$A$18:$B$21,2,FALSE),0)</f>
        <v>1</v>
      </c>
      <c r="G85" s="23">
        <f>'5.1 Calc│$ million'!G85*'5.2 Calc│VTS'!$E85</f>
        <v>0.1648110408</v>
      </c>
      <c r="H85" s="23">
        <f>'5.1 Calc│$ million'!H85*'5.2 Calc│VTS'!$E85</f>
        <v>0.1648110408</v>
      </c>
      <c r="I85" s="23">
        <f>'5.1 Calc│$ million'!I85*'5.2 Calc│VTS'!$E85</f>
        <v>0.1648110408</v>
      </c>
      <c r="J85" s="23">
        <f>'5.1 Calc│$ million'!J85*'5.2 Calc│VTS'!$E85</f>
        <v>0.1648110408</v>
      </c>
      <c r="K85" s="23">
        <f>'5.1 Calc│$ million'!K85*'5.2 Calc│VTS'!$E85</f>
        <v>0.1648110408</v>
      </c>
    </row>
    <row r="86" spans="1:11">
      <c r="A86" s="8">
        <f>'5.0 Calc│Forecast Projects'!A86</f>
        <v>74</v>
      </c>
      <c r="B86" s="8" t="str">
        <f>'5.1 Calc│$ million'!B86</f>
        <v>HMI upgrade to CLEAR SCADA at BCS, SCS and WCS &amp; CG, Longford</v>
      </c>
      <c r="C86" s="8">
        <f>'5.1 Calc│$ million'!C86</f>
        <v>264</v>
      </c>
      <c r="D86" s="8" t="str">
        <f>'5.0 Calc│Forecast Projects'!E86</f>
        <v>VTS</v>
      </c>
      <c r="E86" s="22">
        <f>IFERROR(VLOOKUP(D86,'3.2 Input│Other'!$A$18:$B$21,2,FALSE),0)</f>
        <v>1</v>
      </c>
      <c r="G86" s="23">
        <f>'5.1 Calc│$ million'!G86*'5.2 Calc│VTS'!$E86</f>
        <v>6.0928000000000017E-2</v>
      </c>
      <c r="H86" s="23">
        <f>'5.1 Calc│$ million'!H86*'5.2 Calc│VTS'!$E86</f>
        <v>6.0928000000000017E-2</v>
      </c>
      <c r="I86" s="23">
        <f>'5.1 Calc│$ million'!I86*'5.2 Calc│VTS'!$E86</f>
        <v>6.0928000000000017E-2</v>
      </c>
      <c r="J86" s="23">
        <f>'5.1 Calc│$ million'!J86*'5.2 Calc│VTS'!$E86</f>
        <v>6.0928000000000017E-2</v>
      </c>
      <c r="K86" s="23">
        <f>'5.1 Calc│$ million'!K86*'5.2 Calc│VTS'!$E86</f>
        <v>6.0928000000000017E-2</v>
      </c>
    </row>
    <row r="87" spans="1:11">
      <c r="A87" s="8">
        <f>'5.0 Calc│Forecast Projects'!A87</f>
        <v>75</v>
      </c>
      <c r="B87" s="8" t="str">
        <f>'5.1 Calc│$ million'!B87</f>
        <v>BCS Unit 12 Inlet Filter Replacement/Augmentation</v>
      </c>
      <c r="C87" s="8">
        <f>'5.1 Calc│$ million'!C87</f>
        <v>267</v>
      </c>
      <c r="D87" s="8" t="str">
        <f>'5.0 Calc│Forecast Projects'!E87</f>
        <v>VTS</v>
      </c>
      <c r="E87" s="22">
        <f>IFERROR(VLOOKUP(D87,'3.2 Input│Other'!$A$18:$B$21,2,FALSE),0)</f>
        <v>1</v>
      </c>
      <c r="G87" s="23">
        <f>'5.1 Calc│$ million'!G87*'5.2 Calc│VTS'!$E87</f>
        <v>0.63571942000000004</v>
      </c>
      <c r="H87" s="23">
        <f>'5.1 Calc│$ million'!H87*'5.2 Calc│VTS'!$E87</f>
        <v>0</v>
      </c>
      <c r="I87" s="23">
        <f>'5.1 Calc│$ million'!I87*'5.2 Calc│VTS'!$E87</f>
        <v>0</v>
      </c>
      <c r="J87" s="23">
        <f>'5.1 Calc│$ million'!J87*'5.2 Calc│VTS'!$E87</f>
        <v>0</v>
      </c>
      <c r="K87" s="23">
        <f>'5.1 Calc│$ million'!K87*'5.2 Calc│VTS'!$E87</f>
        <v>0</v>
      </c>
    </row>
    <row r="88" spans="1:11">
      <c r="A88" s="8">
        <f>'5.0 Calc│Forecast Projects'!A88</f>
        <v>76</v>
      </c>
      <c r="B88" s="8" t="str">
        <f>'5.1 Calc│$ million'!B88</f>
        <v>Coogee decommissioning, Step Change</v>
      </c>
      <c r="C88" s="8">
        <f>'5.1 Calc│$ million'!C88</f>
        <v>268</v>
      </c>
      <c r="D88" s="8" t="str">
        <f>'5.0 Calc│Forecast Projects'!E88</f>
        <v>VTS</v>
      </c>
      <c r="E88" s="22">
        <f>IFERROR(VLOOKUP(D88,'3.2 Input│Other'!$A$18:$B$21,2,FALSE),0)</f>
        <v>1</v>
      </c>
      <c r="G88" s="23">
        <f>'5.1 Calc│$ million'!G88*'5.2 Calc│VTS'!$E88</f>
        <v>0</v>
      </c>
      <c r="H88" s="23">
        <f>'5.1 Calc│$ million'!H88*'5.2 Calc│VTS'!$E88</f>
        <v>0</v>
      </c>
      <c r="I88" s="23">
        <f>'5.1 Calc│$ million'!I88*'5.2 Calc│VTS'!$E88</f>
        <v>0</v>
      </c>
      <c r="J88" s="23">
        <f>'5.1 Calc│$ million'!J88*'5.2 Calc│VTS'!$E88</f>
        <v>0</v>
      </c>
      <c r="K88" s="23">
        <f>'5.1 Calc│$ million'!K88*'5.2 Calc│VTS'!$E88</f>
        <v>0</v>
      </c>
    </row>
    <row r="89" spans="1:11">
      <c r="A89" s="8">
        <f>'5.0 Calc│Forecast Projects'!A89</f>
        <v>77</v>
      </c>
      <c r="B89" s="8" t="str">
        <f>'5.1 Calc│$ million'!B89</f>
        <v>Compressor Type B Compliance</v>
      </c>
      <c r="C89" s="8">
        <f>'5.1 Calc│$ million'!C89</f>
        <v>271</v>
      </c>
      <c r="D89" s="8" t="str">
        <f>'5.0 Calc│Forecast Projects'!E89</f>
        <v>VTS</v>
      </c>
      <c r="E89" s="22">
        <f>IFERROR(VLOOKUP(D89,'3.2 Input│Other'!$A$18:$B$21,2,FALSE),0)</f>
        <v>1</v>
      </c>
      <c r="G89" s="23">
        <f>'5.1 Calc│$ million'!G89*'5.2 Calc│VTS'!$E89</f>
        <v>0.21671853999999993</v>
      </c>
      <c r="H89" s="23">
        <f>'5.1 Calc│$ million'!H89*'5.2 Calc│VTS'!$E89</f>
        <v>0.21671853999999993</v>
      </c>
      <c r="I89" s="23">
        <f>'5.1 Calc│$ million'!I89*'5.2 Calc│VTS'!$E89</f>
        <v>0.21671853999999993</v>
      </c>
      <c r="J89" s="23">
        <f>'5.1 Calc│$ million'!J89*'5.2 Calc│VTS'!$E89</f>
        <v>0.21671853999999993</v>
      </c>
      <c r="K89" s="23">
        <f>'5.1 Calc│$ million'!K89*'5.2 Calc│VTS'!$E89</f>
        <v>0.21671853999999993</v>
      </c>
    </row>
    <row r="90" spans="1:11">
      <c r="A90" s="8">
        <f>'5.0 Calc│Forecast Projects'!A90</f>
        <v>78</v>
      </c>
      <c r="B90" s="8" t="str">
        <f>'5.1 Calc│$ million'!B90</f>
        <v>Dandenong LNG Isolation Valve Upgrade</v>
      </c>
      <c r="C90" s="8">
        <f>'5.1 Calc│$ million'!C90</f>
        <v>275</v>
      </c>
      <c r="D90" s="8" t="str">
        <f>'5.0 Calc│Forecast Projects'!E90</f>
        <v>VTS</v>
      </c>
      <c r="E90" s="22">
        <f>IFERROR(VLOOKUP(D90,'3.2 Input│Other'!$A$18:$B$21,2,FALSE),0)</f>
        <v>1</v>
      </c>
      <c r="G90" s="23">
        <f>'5.1 Calc│$ million'!G90*'5.2 Calc│VTS'!$E90</f>
        <v>0.64902179999999998</v>
      </c>
      <c r="H90" s="23">
        <f>'5.1 Calc│$ million'!H90*'5.2 Calc│VTS'!$E90</f>
        <v>0</v>
      </c>
      <c r="I90" s="23">
        <f>'5.1 Calc│$ million'!I90*'5.2 Calc│VTS'!$E90</f>
        <v>0</v>
      </c>
      <c r="J90" s="23">
        <f>'5.1 Calc│$ million'!J90*'5.2 Calc│VTS'!$E90</f>
        <v>0</v>
      </c>
      <c r="K90" s="23">
        <f>'5.1 Calc│$ million'!K90*'5.2 Calc│VTS'!$E90</f>
        <v>0</v>
      </c>
    </row>
    <row r="91" spans="1:11">
      <c r="A91" s="8">
        <f>'5.0 Calc│Forecast Projects'!A91</f>
        <v>79</v>
      </c>
      <c r="B91" s="8" t="str">
        <f>'5.1 Calc│$ million'!B91</f>
        <v>Morwell-Dandenong Fatigue Crack Detection from High Loads</v>
      </c>
      <c r="C91" s="8">
        <f>'5.1 Calc│$ million'!C91</f>
        <v>276</v>
      </c>
      <c r="D91" s="8" t="str">
        <f>'5.0 Calc│Forecast Projects'!E91</f>
        <v>VTS</v>
      </c>
      <c r="E91" s="22">
        <f>IFERROR(VLOOKUP(D91,'3.2 Input│Other'!$A$18:$B$21,2,FALSE),0)</f>
        <v>1</v>
      </c>
      <c r="G91" s="23">
        <f>'5.1 Calc│$ million'!G91*'5.2 Calc│VTS'!$E91</f>
        <v>0.26083200000000001</v>
      </c>
      <c r="H91" s="23">
        <f>'5.1 Calc│$ million'!H91*'5.2 Calc│VTS'!$E91</f>
        <v>0</v>
      </c>
      <c r="I91" s="23">
        <f>'5.1 Calc│$ million'!I91*'5.2 Calc│VTS'!$E91</f>
        <v>0</v>
      </c>
      <c r="J91" s="23">
        <f>'5.1 Calc│$ million'!J91*'5.2 Calc│VTS'!$E91</f>
        <v>0</v>
      </c>
      <c r="K91" s="23">
        <f>'5.1 Calc│$ million'!K91*'5.2 Calc│VTS'!$E91</f>
        <v>0</v>
      </c>
    </row>
    <row r="92" spans="1:11">
      <c r="A92" s="8">
        <f>'5.0 Calc│Forecast Projects'!A92</f>
        <v>80</v>
      </c>
      <c r="B92" s="8" t="str">
        <f>'5.1 Calc│$ million'!B92</f>
        <v>Unibolt Enclosure Replacement</v>
      </c>
      <c r="C92" s="8">
        <f>'5.1 Calc│$ million'!C92</f>
        <v>277</v>
      </c>
      <c r="D92" s="8" t="str">
        <f>'5.0 Calc│Forecast Projects'!E92</f>
        <v>VTS</v>
      </c>
      <c r="E92" s="22">
        <f>IFERROR(VLOOKUP(D92,'3.2 Input│Other'!$A$18:$B$21,2,FALSE),0)</f>
        <v>1</v>
      </c>
      <c r="G92" s="23">
        <f>'5.1 Calc│$ million'!G92*'5.2 Calc│VTS'!$E92</f>
        <v>4.4463999999999997E-2</v>
      </c>
      <c r="H92" s="23">
        <f>'5.1 Calc│$ million'!H92*'5.2 Calc│VTS'!$E92</f>
        <v>4.4463999999999997E-2</v>
      </c>
      <c r="I92" s="23">
        <f>'5.1 Calc│$ million'!I92*'5.2 Calc│VTS'!$E92</f>
        <v>4.4463999999999997E-2</v>
      </c>
      <c r="J92" s="23">
        <f>'5.1 Calc│$ million'!J92*'5.2 Calc│VTS'!$E92</f>
        <v>4.4463999999999997E-2</v>
      </c>
      <c r="K92" s="23">
        <f>'5.1 Calc│$ million'!K92*'5.2 Calc│VTS'!$E92</f>
        <v>4.4463999999999997E-2</v>
      </c>
    </row>
    <row r="93" spans="1:11">
      <c r="A93" s="8">
        <f>'5.0 Calc│Forecast Projects'!A93</f>
        <v>81</v>
      </c>
      <c r="B93" s="8" t="str">
        <f>'5.1 Calc│$ million'!B93</f>
        <v>WAN Upgrade (Satellite project)</v>
      </c>
      <c r="C93" s="8">
        <f>'5.1 Calc│$ million'!C93</f>
        <v>278</v>
      </c>
      <c r="D93" s="8" t="str">
        <f>'5.0 Calc│Forecast Projects'!E93</f>
        <v>VTS</v>
      </c>
      <c r="E93" s="22">
        <f>IFERROR(VLOOKUP(D93,'3.2 Input│Other'!$A$18:$B$21,2,FALSE),0)</f>
        <v>1</v>
      </c>
      <c r="G93" s="23">
        <f>'5.1 Calc│$ million'!G93*'5.2 Calc│VTS'!$E93</f>
        <v>0.94699191999999976</v>
      </c>
      <c r="H93" s="23">
        <f>'5.1 Calc│$ million'!H93*'5.2 Calc│VTS'!$E93</f>
        <v>0.94699191999999976</v>
      </c>
      <c r="I93" s="23">
        <f>'5.1 Calc│$ million'!I93*'5.2 Calc│VTS'!$E93</f>
        <v>0.94699191999999976</v>
      </c>
      <c r="J93" s="23">
        <f>'5.1 Calc│$ million'!J93*'5.2 Calc│VTS'!$E93</f>
        <v>0.94699191999999976</v>
      </c>
      <c r="K93" s="23">
        <f>'5.1 Calc│$ million'!K93*'5.2 Calc│VTS'!$E93</f>
        <v>0.94699191999999976</v>
      </c>
    </row>
    <row r="94" spans="1:11">
      <c r="A94" s="134">
        <f>'5.0 Calc│Forecast Projects'!A94</f>
        <v>82</v>
      </c>
      <c r="B94" s="134" t="str">
        <f>'5.1 Calc│$ million'!B94</f>
        <v>Warragul Looping 6" (Southern Route)</v>
      </c>
      <c r="C94" s="134" t="str">
        <f>'5.1 Calc│$ million'!C94</f>
        <v>Warragul 6" (Sth)</v>
      </c>
      <c r="D94" s="134" t="str">
        <f>'5.0 Calc│Forecast Projects'!E94</f>
        <v>VTS</v>
      </c>
      <c r="E94" s="140">
        <f>IFERROR(VLOOKUP(D94,'3.2 Input│Other'!$A$18:$B$21,2,FALSE),0)</f>
        <v>1</v>
      </c>
      <c r="F94" s="105"/>
      <c r="G94" s="133">
        <f>'5.1 Calc│$ million'!G94*'5.2 Calc│VTS'!$E94</f>
        <v>0</v>
      </c>
      <c r="H94" s="133">
        <f>'5.1 Calc│$ million'!H94*'5.2 Calc│VTS'!$E94</f>
        <v>2.6</v>
      </c>
      <c r="I94" s="133">
        <f>'5.1 Calc│$ million'!I94*'5.2 Calc│VTS'!$E94</f>
        <v>0.89999999999999991</v>
      </c>
      <c r="J94" s="133">
        <f>'5.1 Calc│$ million'!J94*'5.2 Calc│VTS'!$E94</f>
        <v>0</v>
      </c>
      <c r="K94" s="133">
        <f>'5.1 Calc│$ million'!K94*'5.2 Calc│VTS'!$E94</f>
        <v>0</v>
      </c>
    </row>
    <row r="95" spans="1:11">
      <c r="A95" s="8">
        <f>'5.0 Calc│Forecast Projects'!A95</f>
        <v>83</v>
      </c>
      <c r="B95" s="8" t="str">
        <f>'5.1 Calc│$ million'!B95</f>
        <v>Anglesea Pipeline Extension</v>
      </c>
      <c r="C95" s="8" t="str">
        <f>'5.1 Calc│$ million'!C95</f>
        <v>Anglesea</v>
      </c>
      <c r="D95" s="8" t="str">
        <f>'5.0 Calc│Forecast Projects'!E95</f>
        <v>VTS</v>
      </c>
      <c r="E95" s="22">
        <f>IFERROR(VLOOKUP(D95,'3.2 Input│Other'!$A$18:$B$21,2,FALSE),0)</f>
        <v>1</v>
      </c>
      <c r="G95" s="23">
        <f>'5.1 Calc│$ million'!G95*'5.2 Calc│VTS'!$E95</f>
        <v>16.624609357264958</v>
      </c>
      <c r="H95" s="23">
        <f>'5.1 Calc│$ million'!H95*'5.2 Calc│VTS'!$E95</f>
        <v>0</v>
      </c>
      <c r="I95" s="23">
        <f>'5.1 Calc│$ million'!I95*'5.2 Calc│VTS'!$E95</f>
        <v>0</v>
      </c>
      <c r="J95" s="23">
        <f>'5.1 Calc│$ million'!J95*'5.2 Calc│VTS'!$E95</f>
        <v>0</v>
      </c>
      <c r="K95" s="23">
        <f>'5.1 Calc│$ million'!K95*'5.2 Calc│VTS'!$E95</f>
        <v>0</v>
      </c>
    </row>
    <row r="96" spans="1:11">
      <c r="A96" s="8">
        <f>'5.0 Calc│Forecast Projects'!A96</f>
        <v>84</v>
      </c>
      <c r="B96" s="8" t="str">
        <f>'5.1 Calc│$ million'!B96</f>
        <v>BCS Reconfiguration (2B)</v>
      </c>
      <c r="C96" s="8" t="str">
        <f>'5.1 Calc│$ million'!C96</f>
        <v>BCS Reconfig (2A)</v>
      </c>
      <c r="D96" s="8" t="str">
        <f>'5.0 Calc│Forecast Projects'!E96</f>
        <v>VTS</v>
      </c>
      <c r="E96" s="22">
        <f>IFERROR(VLOOKUP(D96,'3.2 Input│Other'!$A$18:$B$21,2,FALSE),0)</f>
        <v>1</v>
      </c>
      <c r="G96" s="23">
        <f>'5.1 Calc│$ million'!G96*'5.2 Calc│VTS'!$E96</f>
        <v>1.96014121</v>
      </c>
      <c r="H96" s="23">
        <f>'5.1 Calc│$ million'!H96*'5.2 Calc│VTS'!$E96</f>
        <v>0</v>
      </c>
      <c r="I96" s="23">
        <f>'5.1 Calc│$ million'!I96*'5.2 Calc│VTS'!$E96</f>
        <v>0</v>
      </c>
      <c r="J96" s="23">
        <f>'5.1 Calc│$ million'!J96*'5.2 Calc│VTS'!$E96</f>
        <v>0</v>
      </c>
      <c r="K96" s="23">
        <f>'5.1 Calc│$ million'!K96*'5.2 Calc│VTS'!$E96</f>
        <v>0</v>
      </c>
    </row>
    <row r="97" spans="1:11">
      <c r="A97" s="8">
        <f>'5.0 Calc│Forecast Projects'!A97</f>
        <v>85</v>
      </c>
      <c r="B97" s="8" t="str">
        <f>'5.1 Calc│$ million'!B97</f>
        <v>Winchelsea Bi-Directional Flow</v>
      </c>
      <c r="C97" s="8" t="str">
        <f>'5.1 Calc│$ million'!C97</f>
        <v>Winchelsea Bi-Direction</v>
      </c>
      <c r="D97" s="8" t="str">
        <f>'5.0 Calc│Forecast Projects'!E97</f>
        <v>VTS</v>
      </c>
      <c r="E97" s="22">
        <f>IFERROR(VLOOKUP(D97,'3.2 Input│Other'!$A$18:$B$21,2,FALSE),0)</f>
        <v>1</v>
      </c>
      <c r="G97" s="23">
        <f>'5.1 Calc│$ million'!G97*'5.2 Calc│VTS'!$E97</f>
        <v>1.4205562580000002</v>
      </c>
      <c r="H97" s="23">
        <f>'5.1 Calc│$ million'!H97*'5.2 Calc│VTS'!$E97</f>
        <v>0</v>
      </c>
      <c r="I97" s="23">
        <f>'5.1 Calc│$ million'!I97*'5.2 Calc│VTS'!$E97</f>
        <v>0</v>
      </c>
      <c r="J97" s="23">
        <f>'5.1 Calc│$ million'!J97*'5.2 Calc│VTS'!$E97</f>
        <v>0</v>
      </c>
      <c r="K97" s="23">
        <f>'5.1 Calc│$ million'!K97*'5.2 Calc│VTS'!$E97</f>
        <v>0</v>
      </c>
    </row>
    <row r="98" spans="1:11">
      <c r="A98" s="8">
        <f>'5.0 Calc│Forecast Projects'!A98</f>
        <v>86</v>
      </c>
      <c r="B98" s="8" t="str">
        <f>'5.1 Calc│$ million'!B98</f>
        <v>WORM (50km x 20" Pipeline)</v>
      </c>
      <c r="C98" s="8" t="str">
        <f>'5.1 Calc│$ million'!C98</f>
        <v>WORM (Pipeline)</v>
      </c>
      <c r="D98" s="8" t="str">
        <f>'5.0 Calc│Forecast Projects'!E98</f>
        <v>VTS</v>
      </c>
      <c r="E98" s="22">
        <f>IFERROR(VLOOKUP(D98,'3.2 Input│Other'!$A$18:$B$21,2,FALSE),0)</f>
        <v>1</v>
      </c>
      <c r="G98" s="23">
        <f>'5.1 Calc│$ million'!G98*'5.2 Calc│VTS'!$E98</f>
        <v>15.91116682133995</v>
      </c>
      <c r="H98" s="23">
        <f>'5.1 Calc│$ million'!H98*'5.2 Calc│VTS'!$E98</f>
        <v>28.997137436724557</v>
      </c>
      <c r="I98" s="23">
        <f>'5.1 Calc│$ million'!I98*'5.2 Calc│VTS'!$E98</f>
        <v>48.814496741935493</v>
      </c>
      <c r="J98" s="23">
        <f>'5.1 Calc│$ million'!J98*'5.2 Calc│VTS'!$E98</f>
        <v>0</v>
      </c>
      <c r="K98" s="23">
        <f>'5.1 Calc│$ million'!K98*'5.2 Calc│VTS'!$E98</f>
        <v>0</v>
      </c>
    </row>
    <row r="99" spans="1:11">
      <c r="A99" s="8">
        <f>'5.0 Calc│Forecast Projects'!A99</f>
        <v>87</v>
      </c>
      <c r="B99" s="8" t="str">
        <f>'5.1 Calc│$ million'!B99</f>
        <v>WORM (C50 at Wollert)</v>
      </c>
      <c r="C99" s="8" t="str">
        <f>'5.1 Calc│$ million'!C99</f>
        <v>WORM (C50)</v>
      </c>
      <c r="D99" s="8" t="str">
        <f>'5.0 Calc│Forecast Projects'!E99</f>
        <v>VTS</v>
      </c>
      <c r="E99" s="22">
        <f>IFERROR(VLOOKUP(D99,'3.2 Input│Other'!$A$18:$B$21,2,FALSE),0)</f>
        <v>1</v>
      </c>
      <c r="G99" s="23">
        <f>'5.1 Calc│$ million'!G99*'5.2 Calc│VTS'!$E99</f>
        <v>7.0436623399999974</v>
      </c>
      <c r="H99" s="23">
        <f>'5.1 Calc│$ million'!H99*'5.2 Calc│VTS'!$E99</f>
        <v>12.092299291111107</v>
      </c>
      <c r="I99" s="23">
        <f>'5.1 Calc│$ million'!I99*'5.2 Calc│VTS'!$E99</f>
        <v>6.1767233688888874</v>
      </c>
      <c r="J99" s="23">
        <f>'5.1 Calc│$ million'!J99*'5.2 Calc│VTS'!$E99</f>
        <v>0</v>
      </c>
      <c r="K99" s="23">
        <f>'5.1 Calc│$ million'!K99*'5.2 Calc│VTS'!$E99</f>
        <v>0</v>
      </c>
    </row>
    <row r="100" spans="1:11">
      <c r="A100" s="8">
        <f>'5.0 Calc│Forecast Projects'!A100</f>
        <v>88</v>
      </c>
      <c r="B100" s="8" t="str">
        <f>'5.1 Calc│$ million'!B100</f>
        <v>WORM (PRS at Wollert)</v>
      </c>
      <c r="C100" s="8" t="str">
        <f>'5.1 Calc│$ million'!C100</f>
        <v>WORM (PRS)</v>
      </c>
      <c r="D100" s="8" t="str">
        <f>'5.0 Calc│Forecast Projects'!E100</f>
        <v>VTS</v>
      </c>
      <c r="E100" s="22">
        <f>IFERROR(VLOOKUP(D100,'3.2 Input│Other'!$A$18:$B$21,2,FALSE),0)</f>
        <v>1</v>
      </c>
      <c r="G100" s="23">
        <f>'5.1 Calc│$ million'!G100*'5.2 Calc│VTS'!$E100</f>
        <v>0</v>
      </c>
      <c r="H100" s="23">
        <f>'5.1 Calc│$ million'!H100*'5.2 Calc│VTS'!$E100</f>
        <v>1.6417220833333332</v>
      </c>
      <c r="I100" s="23">
        <f>'5.1 Calc│$ million'!I100*'5.2 Calc│VTS'!$E100</f>
        <v>1.9592249166666666</v>
      </c>
      <c r="J100" s="23">
        <f>'5.1 Calc│$ million'!J100*'5.2 Calc│VTS'!$E100</f>
        <v>0</v>
      </c>
      <c r="K100" s="23">
        <f>'5.1 Calc│$ million'!K100*'5.2 Calc│VTS'!$E100</f>
        <v>0</v>
      </c>
    </row>
    <row r="101" spans="1:11">
      <c r="A101" s="8">
        <f>'5.0 Calc│Forecast Projects'!A101</f>
        <v>89</v>
      </c>
      <c r="B101" s="8" t="str">
        <f>'5.1 Calc│$ million'!B101</f>
        <v xml:space="preserve">Enterprise Content Management </v>
      </c>
      <c r="C101" s="8" t="str">
        <f>'5.1 Calc│$ million'!C101</f>
        <v>APA</v>
      </c>
      <c r="D101" s="8" t="str">
        <f>'5.0 Calc│Forecast Projects'!E101</f>
        <v>APA</v>
      </c>
      <c r="E101" s="22">
        <f>IFERROR(VLOOKUP(D101,'3.2 Input│Other'!$A$18:$B$21,2,FALSE),0)</f>
        <v>0.10448889478216249</v>
      </c>
      <c r="G101" s="23">
        <f>'5.1 Calc│$ million'!G101*'5.2 Calc│VTS'!$E101</f>
        <v>0</v>
      </c>
      <c r="H101" s="23">
        <f>'5.1 Calc│$ million'!H101*'5.2 Calc│VTS'!$E101</f>
        <v>0</v>
      </c>
      <c r="I101" s="23">
        <f>'5.1 Calc│$ million'!I101*'5.2 Calc│VTS'!$E101</f>
        <v>0</v>
      </c>
      <c r="J101" s="23">
        <f>'5.1 Calc│$ million'!J101*'5.2 Calc│VTS'!$E101</f>
        <v>0</v>
      </c>
      <c r="K101" s="23">
        <f>'5.1 Calc│$ million'!K101*'5.2 Calc│VTS'!$E101</f>
        <v>0</v>
      </c>
    </row>
    <row r="102" spans="1:11">
      <c r="A102" s="8">
        <f>'5.0 Calc│Forecast Projects'!A102</f>
        <v>90</v>
      </c>
      <c r="B102" s="8" t="str">
        <f>'5.1 Calc│$ million'!B102</f>
        <v xml:space="preserve">Victoria CRE </v>
      </c>
      <c r="C102" s="8" t="str">
        <f>'5.1 Calc│$ million'!C102</f>
        <v>APA</v>
      </c>
      <c r="D102" s="8" t="str">
        <f>'5.0 Calc│Forecast Projects'!E102</f>
        <v>APA</v>
      </c>
      <c r="E102" s="22">
        <f>IFERROR(VLOOKUP(D102,'3.2 Input│Other'!$A$18:$B$21,2,FALSE),0)</f>
        <v>0.10448889478216249</v>
      </c>
      <c r="G102" s="23">
        <f>'5.1 Calc│$ million'!G102*'5.2 Calc│VTS'!$E102</f>
        <v>0</v>
      </c>
      <c r="H102" s="23">
        <f>'5.1 Calc│$ million'!H102*'5.2 Calc│VTS'!$E102</f>
        <v>0</v>
      </c>
      <c r="I102" s="23">
        <f>'5.1 Calc│$ million'!I102*'5.2 Calc│VTS'!$E102</f>
        <v>0</v>
      </c>
      <c r="J102" s="23">
        <f>'5.1 Calc│$ million'!J102*'5.2 Calc│VTS'!$E102</f>
        <v>0</v>
      </c>
      <c r="K102" s="23">
        <f>'5.1 Calc│$ million'!K102*'5.2 Calc│VTS'!$E102</f>
        <v>0</v>
      </c>
    </row>
    <row r="103" spans="1:11">
      <c r="A103" s="8">
        <f>'5.0 Calc│Forecast Projects'!A103</f>
        <v>91</v>
      </c>
      <c r="B103" s="8" t="str">
        <f>'5.1 Calc│$ million'!B103</f>
        <v xml:space="preserve">APA Grid Energy Components Upgrade </v>
      </c>
      <c r="C103" s="8" t="str">
        <f>'5.1 Calc│$ million'!C103</f>
        <v>APA</v>
      </c>
      <c r="D103" s="8" t="str">
        <f>'5.0 Calc│Forecast Projects'!E103</f>
        <v>APA</v>
      </c>
      <c r="E103" s="22">
        <f>IFERROR(VLOOKUP(D103,'3.2 Input│Other'!$A$18:$B$21,2,FALSE),0)</f>
        <v>0.10448889478216249</v>
      </c>
      <c r="G103" s="23">
        <f>'5.1 Calc│$ million'!G103*'5.2 Calc│VTS'!$E103</f>
        <v>0</v>
      </c>
      <c r="H103" s="23">
        <f>'5.1 Calc│$ million'!H103*'5.2 Calc│VTS'!$E103</f>
        <v>0</v>
      </c>
      <c r="I103" s="23">
        <f>'5.1 Calc│$ million'!I103*'5.2 Calc│VTS'!$E103</f>
        <v>0</v>
      </c>
      <c r="J103" s="23">
        <f>'5.1 Calc│$ million'!J103*'5.2 Calc│VTS'!$E103</f>
        <v>0</v>
      </c>
      <c r="K103" s="23">
        <f>'5.1 Calc│$ million'!K103*'5.2 Calc│VTS'!$E103</f>
        <v>0</v>
      </c>
    </row>
    <row r="104" spans="1:11">
      <c r="A104" s="8">
        <f>'5.0 Calc│Forecast Projects'!A104</f>
        <v>92</v>
      </c>
      <c r="B104" s="8" t="str">
        <f>'5.1 Calc│$ million'!B104</f>
        <v xml:space="preserve">APA Grid Extend Program </v>
      </c>
      <c r="C104" s="8" t="str">
        <f>'5.1 Calc│$ million'!C104</f>
        <v>APA</v>
      </c>
      <c r="D104" s="8" t="str">
        <f>'5.0 Calc│Forecast Projects'!E104</f>
        <v>APA</v>
      </c>
      <c r="E104" s="22">
        <f>IFERROR(VLOOKUP(D104,'3.2 Input│Other'!$A$18:$B$21,2,FALSE),0)</f>
        <v>0.10448889478216249</v>
      </c>
      <c r="G104" s="23">
        <f>'5.1 Calc│$ million'!G104*'5.2 Calc│VTS'!$E104</f>
        <v>0.2612222369554062</v>
      </c>
      <c r="H104" s="23">
        <f>'5.1 Calc│$ million'!H104*'5.2 Calc│VTS'!$E104</f>
        <v>0</v>
      </c>
      <c r="I104" s="23">
        <f>'5.1 Calc│$ million'!I104*'5.2 Calc│VTS'!$E104</f>
        <v>0</v>
      </c>
      <c r="J104" s="23">
        <f>'5.1 Calc│$ million'!J104*'5.2 Calc│VTS'!$E104</f>
        <v>0</v>
      </c>
      <c r="K104" s="23">
        <f>'5.1 Calc│$ million'!K104*'5.2 Calc│VTS'!$E104</f>
        <v>0</v>
      </c>
    </row>
    <row r="105" spans="1:11">
      <c r="A105" s="8">
        <f>'5.0 Calc│Forecast Projects'!A105</f>
        <v>93</v>
      </c>
      <c r="B105" s="8" t="str">
        <f>'5.1 Calc│$ million'!B105</f>
        <v xml:space="preserve">APA Grid Services Initiatives Program </v>
      </c>
      <c r="C105" s="8" t="str">
        <f>'5.1 Calc│$ million'!C105</f>
        <v>APA</v>
      </c>
      <c r="D105" s="8" t="str">
        <f>'5.0 Calc│Forecast Projects'!E105</f>
        <v>APA</v>
      </c>
      <c r="E105" s="22">
        <f>IFERROR(VLOOKUP(D105,'3.2 Input│Other'!$A$18:$B$21,2,FALSE),0)</f>
        <v>0.10448889478216249</v>
      </c>
      <c r="G105" s="23">
        <f>'5.1 Calc│$ million'!G105*'5.2 Calc│VTS'!$E105</f>
        <v>0</v>
      </c>
      <c r="H105" s="23">
        <f>'5.1 Calc│$ million'!H105*'5.2 Calc│VTS'!$E105</f>
        <v>0</v>
      </c>
      <c r="I105" s="23">
        <f>'5.1 Calc│$ million'!I105*'5.2 Calc│VTS'!$E105</f>
        <v>0</v>
      </c>
      <c r="J105" s="23">
        <f>'5.1 Calc│$ million'!J105*'5.2 Calc│VTS'!$E105</f>
        <v>0</v>
      </c>
      <c r="K105" s="23">
        <f>'5.1 Calc│$ million'!K105*'5.2 Calc│VTS'!$E105</f>
        <v>0</v>
      </c>
    </row>
    <row r="106" spans="1:11">
      <c r="A106" s="8">
        <f>'5.0 Calc│Forecast Projects'!A106</f>
        <v>94</v>
      </c>
      <c r="B106" s="8" t="str">
        <f>'5.1 Calc│$ million'!B106</f>
        <v xml:space="preserve">Hyperion Upgrade to 11.1.2.4 </v>
      </c>
      <c r="C106" s="8" t="str">
        <f>'5.1 Calc│$ million'!C106</f>
        <v>APA</v>
      </c>
      <c r="D106" s="8" t="str">
        <f>'5.0 Calc│Forecast Projects'!E106</f>
        <v>APA</v>
      </c>
      <c r="E106" s="22">
        <f>IFERROR(VLOOKUP(D106,'3.2 Input│Other'!$A$18:$B$21,2,FALSE),0)</f>
        <v>0.10448889478216249</v>
      </c>
      <c r="G106" s="23">
        <f>'5.1 Calc│$ million'!G106*'5.2 Calc│VTS'!$E106</f>
        <v>0</v>
      </c>
      <c r="H106" s="23">
        <f>'5.1 Calc│$ million'!H106*'5.2 Calc│VTS'!$E106</f>
        <v>0</v>
      </c>
      <c r="I106" s="23">
        <f>'5.1 Calc│$ million'!I106*'5.2 Calc│VTS'!$E106</f>
        <v>0</v>
      </c>
      <c r="J106" s="23">
        <f>'5.1 Calc│$ million'!J106*'5.2 Calc│VTS'!$E106</f>
        <v>0</v>
      </c>
      <c r="K106" s="23">
        <f>'5.1 Calc│$ million'!K106*'5.2 Calc│VTS'!$E106</f>
        <v>0</v>
      </c>
    </row>
    <row r="107" spans="1:11">
      <c r="A107" s="8">
        <f>'5.0 Calc│Forecast Projects'!A107</f>
        <v>95</v>
      </c>
      <c r="B107" s="8" t="str">
        <f>'5.1 Calc│$ million'!B107</f>
        <v xml:space="preserve">BI - Transmission Dashboard and Enterprise Pilot </v>
      </c>
      <c r="C107" s="8" t="str">
        <f>'5.1 Calc│$ million'!C107</f>
        <v>APA</v>
      </c>
      <c r="D107" s="8" t="str">
        <f>'5.0 Calc│Forecast Projects'!E107</f>
        <v>APA</v>
      </c>
      <c r="E107" s="22">
        <f>IFERROR(VLOOKUP(D107,'3.2 Input│Other'!$A$18:$B$21,2,FALSE),0)</f>
        <v>0.10448889478216249</v>
      </c>
      <c r="G107" s="23">
        <f>'5.1 Calc│$ million'!G107*'5.2 Calc│VTS'!$E107</f>
        <v>0.20897778956432497</v>
      </c>
      <c r="H107" s="23">
        <f>'5.1 Calc│$ million'!H107*'5.2 Calc│VTS'!$E107</f>
        <v>0.15673334217324372</v>
      </c>
      <c r="I107" s="23">
        <f>'5.1 Calc│$ million'!I107*'5.2 Calc│VTS'!$E107</f>
        <v>0</v>
      </c>
      <c r="J107" s="23">
        <f>'5.1 Calc│$ million'!J107*'5.2 Calc│VTS'!$E107</f>
        <v>0</v>
      </c>
      <c r="K107" s="23">
        <f>'5.1 Calc│$ million'!K107*'5.2 Calc│VTS'!$E107</f>
        <v>0</v>
      </c>
    </row>
    <row r="108" spans="1:11">
      <c r="A108" s="8">
        <f>'5.0 Calc│Forecast Projects'!A108</f>
        <v>96</v>
      </c>
      <c r="B108" s="8" t="str">
        <f>'5.1 Calc│$ million'!B108</f>
        <v xml:space="preserve">HR Systems Refresh </v>
      </c>
      <c r="C108" s="8" t="str">
        <f>'5.1 Calc│$ million'!C108</f>
        <v>APA</v>
      </c>
      <c r="D108" s="8" t="str">
        <f>'5.0 Calc│Forecast Projects'!E108</f>
        <v>APA</v>
      </c>
      <c r="E108" s="22">
        <f>IFERROR(VLOOKUP(D108,'3.2 Input│Other'!$A$18:$B$21,2,FALSE),0)</f>
        <v>0.10448889478216249</v>
      </c>
      <c r="G108" s="23">
        <f>'5.1 Calc│$ million'!G108*'5.2 Calc│VTS'!$E108</f>
        <v>0</v>
      </c>
      <c r="H108" s="23">
        <f>'5.1 Calc│$ million'!H108*'5.2 Calc│VTS'!$E108</f>
        <v>0</v>
      </c>
      <c r="I108" s="23">
        <f>'5.1 Calc│$ million'!I108*'5.2 Calc│VTS'!$E108</f>
        <v>0</v>
      </c>
      <c r="J108" s="23">
        <f>'5.1 Calc│$ million'!J108*'5.2 Calc│VTS'!$E108</f>
        <v>0</v>
      </c>
      <c r="K108" s="23">
        <f>'5.1 Calc│$ million'!K108*'5.2 Calc│VTS'!$E108</f>
        <v>0</v>
      </c>
    </row>
    <row r="109" spans="1:11">
      <c r="A109" s="8">
        <f>'5.0 Calc│Forecast Projects'!A109</f>
        <v>97</v>
      </c>
      <c r="B109" s="8" t="str">
        <f>'5.1 Calc│$ million'!B109</f>
        <v xml:space="preserve">Transmission EAM Data Management Tool </v>
      </c>
      <c r="C109" s="8" t="str">
        <f>'5.1 Calc│$ million'!C109</f>
        <v>APA</v>
      </c>
      <c r="D109" s="8" t="str">
        <f>'5.0 Calc│Forecast Projects'!E109</f>
        <v>APA</v>
      </c>
      <c r="E109" s="22">
        <f>IFERROR(VLOOKUP(D109,'3.2 Input│Other'!$A$18:$B$21,2,FALSE),0)</f>
        <v>0.10448889478216249</v>
      </c>
      <c r="G109" s="23">
        <f>'5.1 Calc│$ million'!G109*'5.2 Calc│VTS'!$E109</f>
        <v>0</v>
      </c>
      <c r="H109" s="23">
        <f>'5.1 Calc│$ million'!H109*'5.2 Calc│VTS'!$E109</f>
        <v>0</v>
      </c>
      <c r="I109" s="23">
        <f>'5.1 Calc│$ million'!I109*'5.2 Calc│VTS'!$E109</f>
        <v>0</v>
      </c>
      <c r="J109" s="23">
        <f>'5.1 Calc│$ million'!J109*'5.2 Calc│VTS'!$E109</f>
        <v>0</v>
      </c>
      <c r="K109" s="23">
        <f>'5.1 Calc│$ million'!K109*'5.2 Calc│VTS'!$E109</f>
        <v>0</v>
      </c>
    </row>
    <row r="110" spans="1:11">
      <c r="A110" s="8">
        <f>'5.0 Calc│Forecast Projects'!A110</f>
        <v>98</v>
      </c>
      <c r="B110" s="8" t="str">
        <f>'5.1 Calc│$ million'!B110</f>
        <v xml:space="preserve">SharePoint Upgrade </v>
      </c>
      <c r="C110" s="8" t="str">
        <f>'5.1 Calc│$ million'!C110</f>
        <v>APA</v>
      </c>
      <c r="D110" s="8" t="str">
        <f>'5.0 Calc│Forecast Projects'!E110</f>
        <v>APA</v>
      </c>
      <c r="E110" s="22">
        <f>IFERROR(VLOOKUP(D110,'3.2 Input│Other'!$A$18:$B$21,2,FALSE),0)</f>
        <v>0.10448889478216249</v>
      </c>
      <c r="G110" s="23">
        <f>'5.1 Calc│$ million'!G110*'5.2 Calc│VTS'!$E110</f>
        <v>2.5472146036653397E-2</v>
      </c>
      <c r="H110" s="23">
        <f>'5.1 Calc│$ million'!H110*'5.2 Calc│VTS'!$E110</f>
        <v>0</v>
      </c>
      <c r="I110" s="23">
        <f>'5.1 Calc│$ million'!I110*'5.2 Calc│VTS'!$E110</f>
        <v>0</v>
      </c>
      <c r="J110" s="23">
        <f>'5.1 Calc│$ million'!J110*'5.2 Calc│VTS'!$E110</f>
        <v>0</v>
      </c>
      <c r="K110" s="23">
        <f>'5.1 Calc│$ million'!K110*'5.2 Calc│VTS'!$E110</f>
        <v>0</v>
      </c>
    </row>
    <row r="111" spans="1:11">
      <c r="A111" s="8">
        <f>'5.0 Calc│Forecast Projects'!A111</f>
        <v>99</v>
      </c>
      <c r="B111" s="8" t="str">
        <f>'5.1 Calc│$ million'!B111</f>
        <v xml:space="preserve">eForm Digitisation </v>
      </c>
      <c r="C111" s="8" t="str">
        <f>'5.1 Calc│$ million'!C111</f>
        <v>APA</v>
      </c>
      <c r="D111" s="8" t="str">
        <f>'5.0 Calc│Forecast Projects'!E111</f>
        <v>APA</v>
      </c>
      <c r="E111" s="22">
        <f>IFERROR(VLOOKUP(D111,'3.2 Input│Other'!$A$18:$B$21,2,FALSE),0)</f>
        <v>0.10448889478216249</v>
      </c>
      <c r="G111" s="23">
        <f>'5.1 Calc│$ million'!G111*'5.2 Calc│VTS'!$E111</f>
        <v>0</v>
      </c>
      <c r="H111" s="23">
        <f>'5.1 Calc│$ million'!H111*'5.2 Calc│VTS'!$E111</f>
        <v>0</v>
      </c>
      <c r="I111" s="23">
        <f>'5.1 Calc│$ million'!I111*'5.2 Calc│VTS'!$E111</f>
        <v>0.16797673908581287</v>
      </c>
      <c r="J111" s="23">
        <f>'5.1 Calc│$ million'!J111*'5.2 Calc│VTS'!$E111</f>
        <v>0.43335685038291955</v>
      </c>
      <c r="K111" s="23">
        <f>'5.1 Calc│$ million'!K111*'5.2 Calc│VTS'!$E111</f>
        <v>0</v>
      </c>
    </row>
    <row r="112" spans="1:11">
      <c r="A112" s="8">
        <f>'5.0 Calc│Forecast Projects'!A112</f>
        <v>100</v>
      </c>
      <c r="B112" s="8" t="str">
        <f>'5.1 Calc│$ million'!B112</f>
        <v xml:space="preserve">Historian Upgrade - version 2012 to 2015 </v>
      </c>
      <c r="C112" s="8" t="str">
        <f>'5.1 Calc│$ million'!C112</f>
        <v>APA</v>
      </c>
      <c r="D112" s="8" t="str">
        <f>'5.0 Calc│Forecast Projects'!E112</f>
        <v>APA</v>
      </c>
      <c r="E112" s="22">
        <f>IFERROR(VLOOKUP(D112,'3.2 Input│Other'!$A$18:$B$21,2,FALSE),0)</f>
        <v>0.10448889478216249</v>
      </c>
      <c r="G112" s="23">
        <f>'5.1 Calc│$ million'!G112*'5.2 Calc│VTS'!$E112</f>
        <v>0</v>
      </c>
      <c r="H112" s="23">
        <f>'5.1 Calc│$ million'!H112*'5.2 Calc│VTS'!$E112</f>
        <v>0</v>
      </c>
      <c r="I112" s="23">
        <f>'5.1 Calc│$ million'!I112*'5.2 Calc│VTS'!$E112</f>
        <v>0</v>
      </c>
      <c r="J112" s="23">
        <f>'5.1 Calc│$ million'!J112*'5.2 Calc│VTS'!$E112</f>
        <v>0</v>
      </c>
      <c r="K112" s="23">
        <f>'5.1 Calc│$ million'!K112*'5.2 Calc│VTS'!$E112</f>
        <v>0</v>
      </c>
    </row>
    <row r="113" spans="1:11">
      <c r="A113" s="8">
        <f>'5.0 Calc│Forecast Projects'!A113</f>
        <v>101</v>
      </c>
      <c r="B113" s="8" t="str">
        <f>'5.1 Calc│$ million'!B113</f>
        <v xml:space="preserve">Hazardous Area Platform </v>
      </c>
      <c r="C113" s="8" t="str">
        <f>'5.1 Calc│$ million'!C113</f>
        <v>APA</v>
      </c>
      <c r="D113" s="8" t="str">
        <f>'5.0 Calc│Forecast Projects'!E113</f>
        <v>APA</v>
      </c>
      <c r="E113" s="22">
        <f>IFERROR(VLOOKUP(D113,'3.2 Input│Other'!$A$18:$B$21,2,FALSE),0)</f>
        <v>0.10448889478216249</v>
      </c>
      <c r="G113" s="23">
        <f>'5.1 Calc│$ million'!G113*'5.2 Calc│VTS'!$E113</f>
        <v>0.16221810009247448</v>
      </c>
      <c r="H113" s="23">
        <f>'5.1 Calc│$ million'!H113*'5.2 Calc│VTS'!$E113</f>
        <v>0</v>
      </c>
      <c r="I113" s="23">
        <f>'5.1 Calc│$ million'!I113*'5.2 Calc│VTS'!$E113</f>
        <v>0</v>
      </c>
      <c r="J113" s="23">
        <f>'5.1 Calc│$ million'!J113*'5.2 Calc│VTS'!$E113</f>
        <v>0</v>
      </c>
      <c r="K113" s="23">
        <f>'5.1 Calc│$ million'!K113*'5.2 Calc│VTS'!$E113</f>
        <v>0</v>
      </c>
    </row>
    <row r="114" spans="1:11">
      <c r="A114" s="8">
        <f>'5.0 Calc│Forecast Projects'!A114</f>
        <v>102</v>
      </c>
      <c r="B114" s="8" t="str">
        <f>'5.1 Calc│$ million'!B114</f>
        <v xml:space="preserve">PPM Refresh </v>
      </c>
      <c r="C114" s="8" t="str">
        <f>'5.1 Calc│$ million'!C114</f>
        <v>APA</v>
      </c>
      <c r="D114" s="8" t="str">
        <f>'5.0 Calc│Forecast Projects'!E114</f>
        <v>APA</v>
      </c>
      <c r="E114" s="22">
        <f>IFERROR(VLOOKUP(D114,'3.2 Input│Other'!$A$18:$B$21,2,FALSE),0)</f>
        <v>0.10448889478216249</v>
      </c>
      <c r="G114" s="23">
        <f>'5.1 Calc│$ million'!G114*'5.2 Calc│VTS'!$E114</f>
        <v>0.31346668434648745</v>
      </c>
      <c r="H114" s="23">
        <f>'5.1 Calc│$ million'!H114*'5.2 Calc│VTS'!$E114</f>
        <v>0</v>
      </c>
      <c r="I114" s="23">
        <f>'5.1 Calc│$ million'!I114*'5.2 Calc│VTS'!$E114</f>
        <v>0</v>
      </c>
      <c r="J114" s="23">
        <f>'5.1 Calc│$ million'!J114*'5.2 Calc│VTS'!$E114</f>
        <v>0</v>
      </c>
      <c r="K114" s="23">
        <f>'5.1 Calc│$ million'!K114*'5.2 Calc│VTS'!$E114</f>
        <v>0</v>
      </c>
    </row>
    <row r="115" spans="1:11">
      <c r="A115" s="8">
        <f>'5.0 Calc│Forecast Projects'!A115</f>
        <v>103</v>
      </c>
      <c r="B115" s="8" t="str">
        <f>'5.1 Calc│$ million'!B115</f>
        <v xml:space="preserve">BizTalk Upgrade FY2018 </v>
      </c>
      <c r="C115" s="8" t="str">
        <f>'5.1 Calc│$ million'!C115</f>
        <v>APA</v>
      </c>
      <c r="D115" s="8" t="str">
        <f>'5.0 Calc│Forecast Projects'!E115</f>
        <v>APA</v>
      </c>
      <c r="E115" s="22">
        <f>IFERROR(VLOOKUP(D115,'3.2 Input│Other'!$A$18:$B$21,2,FALSE),0)</f>
        <v>0.10448889478216249</v>
      </c>
      <c r="G115" s="23">
        <f>'5.1 Calc│$ million'!G115*'5.2 Calc│VTS'!$E115</f>
        <v>0</v>
      </c>
      <c r="H115" s="23">
        <f>'5.1 Calc│$ million'!H115*'5.2 Calc│VTS'!$E115</f>
        <v>6.3199993574006921E-2</v>
      </c>
      <c r="I115" s="23">
        <f>'5.1 Calc│$ million'!I115*'5.2 Calc│VTS'!$E115</f>
        <v>7.0103533568284873E-2</v>
      </c>
      <c r="J115" s="23">
        <f>'5.1 Calc│$ million'!J115*'5.2 Calc│VTS'!$E115</f>
        <v>0</v>
      </c>
      <c r="K115" s="23">
        <f>'5.1 Calc│$ million'!K115*'5.2 Calc│VTS'!$E115</f>
        <v>0</v>
      </c>
    </row>
    <row r="116" spans="1:11">
      <c r="A116" s="8">
        <f>'5.0 Calc│Forecast Projects'!A116</f>
        <v>104</v>
      </c>
      <c r="B116" s="8" t="str">
        <f>'5.1 Calc│$ million'!B116</f>
        <v xml:space="preserve">Automated Testing Tool </v>
      </c>
      <c r="C116" s="8" t="str">
        <f>'5.1 Calc│$ million'!C116</f>
        <v>APA</v>
      </c>
      <c r="D116" s="8" t="str">
        <f>'5.0 Calc│Forecast Projects'!E116</f>
        <v>APA</v>
      </c>
      <c r="E116" s="22">
        <f>IFERROR(VLOOKUP(D116,'3.2 Input│Other'!$A$18:$B$21,2,FALSE),0)</f>
        <v>0.10448889478216249</v>
      </c>
      <c r="G116" s="23">
        <f>'5.1 Calc│$ million'!G116*'5.2 Calc│VTS'!$E116</f>
        <v>6.6058401719487708E-2</v>
      </c>
      <c r="H116" s="23">
        <f>'5.1 Calc│$ million'!H116*'5.2 Calc│VTS'!$E116</f>
        <v>0</v>
      </c>
      <c r="I116" s="23">
        <f>'5.1 Calc│$ million'!I116*'5.2 Calc│VTS'!$E116</f>
        <v>0</v>
      </c>
      <c r="J116" s="23">
        <f>'5.1 Calc│$ million'!J116*'5.2 Calc│VTS'!$E116</f>
        <v>0</v>
      </c>
      <c r="K116" s="23">
        <f>'5.1 Calc│$ million'!K116*'5.2 Calc│VTS'!$E116</f>
        <v>0</v>
      </c>
    </row>
    <row r="117" spans="1:11">
      <c r="A117" s="8">
        <f>'5.0 Calc│Forecast Projects'!A117</f>
        <v>105</v>
      </c>
      <c r="B117" s="8" t="str">
        <f>'5.1 Calc│$ million'!B117</f>
        <v xml:space="preserve">Code Management Software </v>
      </c>
      <c r="C117" s="8" t="str">
        <f>'5.1 Calc│$ million'!C117</f>
        <v>APA</v>
      </c>
      <c r="D117" s="8" t="str">
        <f>'5.0 Calc│Forecast Projects'!E117</f>
        <v>APA</v>
      </c>
      <c r="E117" s="22">
        <f>IFERROR(VLOOKUP(D117,'3.2 Input│Other'!$A$18:$B$21,2,FALSE),0)</f>
        <v>0.10448889478216249</v>
      </c>
      <c r="G117" s="23">
        <f>'5.1 Calc│$ million'!G117*'5.2 Calc│VTS'!$E117</f>
        <v>9.4659689757653473E-2</v>
      </c>
      <c r="H117" s="23">
        <f>'5.1 Calc│$ million'!H117*'5.2 Calc│VTS'!$E117</f>
        <v>0</v>
      </c>
      <c r="I117" s="23">
        <f>'5.1 Calc│$ million'!I117*'5.2 Calc│VTS'!$E117</f>
        <v>0</v>
      </c>
      <c r="J117" s="23">
        <f>'5.1 Calc│$ million'!J117*'5.2 Calc│VTS'!$E117</f>
        <v>0</v>
      </c>
      <c r="K117" s="23">
        <f>'5.1 Calc│$ million'!K117*'5.2 Calc│VTS'!$E117</f>
        <v>0</v>
      </c>
    </row>
    <row r="118" spans="1:11">
      <c r="A118" s="8">
        <f>'5.0 Calc│Forecast Projects'!A118</f>
        <v>106</v>
      </c>
      <c r="B118" s="8" t="str">
        <f>'5.1 Calc│$ million'!B118</f>
        <v xml:space="preserve">CRM Upgrade </v>
      </c>
      <c r="C118" s="8" t="str">
        <f>'5.1 Calc│$ million'!C118</f>
        <v>APA</v>
      </c>
      <c r="D118" s="8" t="str">
        <f>'5.0 Calc│Forecast Projects'!E118</f>
        <v>APA</v>
      </c>
      <c r="E118" s="22">
        <f>IFERROR(VLOOKUP(D118,'3.2 Input│Other'!$A$18:$B$21,2,FALSE),0)</f>
        <v>0.10448889478216249</v>
      </c>
      <c r="G118" s="23">
        <f>'5.1 Calc│$ million'!G118*'5.2 Calc│VTS'!$E118</f>
        <v>0.1471398196823582</v>
      </c>
      <c r="H118" s="23">
        <f>'5.1 Calc│$ million'!H118*'5.2 Calc│VTS'!$E118</f>
        <v>6.1698393613181845E-3</v>
      </c>
      <c r="I118" s="23">
        <f>'5.1 Calc│$ million'!I118*'5.2 Calc│VTS'!$E118</f>
        <v>0</v>
      </c>
      <c r="J118" s="23">
        <f>'5.1 Calc│$ million'!J118*'5.2 Calc│VTS'!$E118</f>
        <v>0</v>
      </c>
      <c r="K118" s="23">
        <f>'5.1 Calc│$ million'!K118*'5.2 Calc│VTS'!$E118</f>
        <v>0</v>
      </c>
    </row>
    <row r="119" spans="1:11">
      <c r="A119" s="8">
        <f>'5.0 Calc│Forecast Projects'!A119</f>
        <v>107</v>
      </c>
      <c r="B119" s="8" t="str">
        <f>'5.1 Calc│$ million'!B119</f>
        <v xml:space="preserve">X-Info Aware Version 2 </v>
      </c>
      <c r="C119" s="8" t="str">
        <f>'5.1 Calc│$ million'!C119</f>
        <v>APA</v>
      </c>
      <c r="D119" s="8" t="str">
        <f>'5.0 Calc│Forecast Projects'!E119</f>
        <v>APA</v>
      </c>
      <c r="E119" s="22">
        <f>IFERROR(VLOOKUP(D119,'3.2 Input│Other'!$A$18:$B$21,2,FALSE),0)</f>
        <v>0.10448889478216249</v>
      </c>
      <c r="G119" s="23">
        <f>'5.1 Calc│$ million'!G119*'5.2 Calc│VTS'!$E119</f>
        <v>4.4938740601254613E-2</v>
      </c>
      <c r="H119" s="23">
        <f>'5.1 Calc│$ million'!H119*'5.2 Calc│VTS'!$E119</f>
        <v>0</v>
      </c>
      <c r="I119" s="23">
        <f>'5.1 Calc│$ million'!I119*'5.2 Calc│VTS'!$E119</f>
        <v>0</v>
      </c>
      <c r="J119" s="23">
        <f>'5.1 Calc│$ million'!J119*'5.2 Calc│VTS'!$E119</f>
        <v>0</v>
      </c>
      <c r="K119" s="23">
        <f>'5.1 Calc│$ million'!K119*'5.2 Calc│VTS'!$E119</f>
        <v>0</v>
      </c>
    </row>
    <row r="120" spans="1:11">
      <c r="A120" s="8">
        <f>'5.0 Calc│Forecast Projects'!A120</f>
        <v>108</v>
      </c>
      <c r="B120" s="8" t="str">
        <f>'5.1 Calc│$ million'!B120</f>
        <v xml:space="preserve">Supplier Qualification and Compliance </v>
      </c>
      <c r="C120" s="8" t="str">
        <f>'5.1 Calc│$ million'!C120</f>
        <v>APA</v>
      </c>
      <c r="D120" s="8" t="str">
        <f>'5.0 Calc│Forecast Projects'!E120</f>
        <v>APA</v>
      </c>
      <c r="E120" s="22">
        <f>IFERROR(VLOOKUP(D120,'3.2 Input│Other'!$A$18:$B$21,2,FALSE),0)</f>
        <v>0.10448889478216249</v>
      </c>
      <c r="G120" s="23">
        <f>'5.1 Calc│$ million'!G120*'5.2 Calc│VTS'!$E120</f>
        <v>7.2917466555281585E-2</v>
      </c>
      <c r="H120" s="23">
        <f>'5.1 Calc│$ million'!H120*'5.2 Calc│VTS'!$E120</f>
        <v>1.9388441050859975E-2</v>
      </c>
      <c r="I120" s="23">
        <f>'5.1 Calc│$ million'!I120*'5.2 Calc│VTS'!$E120</f>
        <v>0</v>
      </c>
      <c r="J120" s="23">
        <f>'5.1 Calc│$ million'!J120*'5.2 Calc│VTS'!$E120</f>
        <v>0</v>
      </c>
      <c r="K120" s="23">
        <f>'5.1 Calc│$ million'!K120*'5.2 Calc│VTS'!$E120</f>
        <v>0</v>
      </c>
    </row>
    <row r="121" spans="1:11">
      <c r="A121" s="8">
        <f>'5.0 Calc│Forecast Projects'!A121</f>
        <v>109</v>
      </c>
      <c r="B121" s="8" t="str">
        <f>'5.1 Calc│$ million'!B121</f>
        <v xml:space="preserve">Oracle eBS Upgrade to 12.2 </v>
      </c>
      <c r="C121" s="8" t="str">
        <f>'5.1 Calc│$ million'!C121</f>
        <v>APA</v>
      </c>
      <c r="D121" s="8" t="str">
        <f>'5.0 Calc│Forecast Projects'!E121</f>
        <v>APA</v>
      </c>
      <c r="E121" s="22">
        <f>IFERROR(VLOOKUP(D121,'3.2 Input│Other'!$A$18:$B$21,2,FALSE),0)</f>
        <v>0.10448889478216249</v>
      </c>
      <c r="G121" s="23">
        <f>'5.1 Calc│$ million'!G121*'5.2 Calc│VTS'!$E121</f>
        <v>2.7910343831606715E-2</v>
      </c>
      <c r="H121" s="23">
        <f>'5.1 Calc│$ million'!H121*'5.2 Calc│VTS'!$E121</f>
        <v>0.13335327676487058</v>
      </c>
      <c r="I121" s="23">
        <f>'5.1 Calc│$ million'!I121*'5.2 Calc│VTS'!$E121</f>
        <v>0</v>
      </c>
      <c r="J121" s="23">
        <f>'5.1 Calc│$ million'!J121*'5.2 Calc│VTS'!$E121</f>
        <v>0</v>
      </c>
      <c r="K121" s="23">
        <f>'5.1 Calc│$ million'!K121*'5.2 Calc│VTS'!$E121</f>
        <v>0</v>
      </c>
    </row>
    <row r="122" spans="1:11">
      <c r="A122" s="8">
        <f>'5.0 Calc│Forecast Projects'!A122</f>
        <v>110</v>
      </c>
      <c r="B122" s="8" t="str">
        <f>'5.1 Calc│$ million'!B122</f>
        <v xml:space="preserve">BizTalk System Upgrade 2020 </v>
      </c>
      <c r="C122" s="8" t="str">
        <f>'5.1 Calc│$ million'!C122</f>
        <v>APA</v>
      </c>
      <c r="D122" s="8" t="str">
        <f>'5.0 Calc│Forecast Projects'!E122</f>
        <v>APA</v>
      </c>
      <c r="E122" s="22">
        <f>IFERROR(VLOOKUP(D122,'3.2 Input│Other'!$A$18:$B$21,2,FALSE),0)</f>
        <v>0.10448889478216249</v>
      </c>
      <c r="G122" s="23">
        <f>'5.1 Calc│$ million'!G122*'5.2 Calc│VTS'!$E122</f>
        <v>0</v>
      </c>
      <c r="H122" s="23">
        <f>'5.1 Calc│$ million'!H122*'5.2 Calc│VTS'!$E122</f>
        <v>6.3199993574006921E-2</v>
      </c>
      <c r="I122" s="23">
        <f>'5.1 Calc│$ million'!I122*'5.2 Calc│VTS'!$E122</f>
        <v>7.0103533568284873E-2</v>
      </c>
      <c r="J122" s="23">
        <f>'5.1 Calc│$ million'!J122*'5.2 Calc│VTS'!$E122</f>
        <v>0</v>
      </c>
      <c r="K122" s="23">
        <f>'5.1 Calc│$ million'!K122*'5.2 Calc│VTS'!$E122</f>
        <v>0</v>
      </c>
    </row>
    <row r="123" spans="1:11">
      <c r="A123" s="8">
        <f>'5.0 Calc│Forecast Projects'!A123</f>
        <v>111</v>
      </c>
      <c r="B123" s="8" t="str">
        <f>'5.1 Calc│$ million'!B123</f>
        <v>Applications Renewal</v>
      </c>
      <c r="C123" s="8" t="str">
        <f>'5.1 Calc│$ million'!C123</f>
        <v>APA</v>
      </c>
      <c r="D123" s="8" t="str">
        <f>'5.0 Calc│Forecast Projects'!E123</f>
        <v>APA</v>
      </c>
      <c r="E123" s="22">
        <f>IFERROR(VLOOKUP(D123,'3.2 Input│Other'!$A$18:$B$21,2,FALSE),0)</f>
        <v>0.10448889478216249</v>
      </c>
      <c r="G123" s="23">
        <f>'5.1 Calc│$ million'!G123*'5.2 Calc│VTS'!$E123</f>
        <v>0.72097337399692107</v>
      </c>
      <c r="H123" s="23">
        <f>'5.1 Calc│$ million'!H123*'5.2 Calc│VTS'!$E123</f>
        <v>0.90069427302224059</v>
      </c>
      <c r="I123" s="23">
        <f>'5.1 Calc│$ million'!I123*'5.2 Calc│VTS'!$E123</f>
        <v>0.72097337399692107</v>
      </c>
      <c r="J123" s="23">
        <f>'5.1 Calc│$ million'!J123*'5.2 Calc│VTS'!$E123</f>
        <v>0.90069427302224059</v>
      </c>
      <c r="K123" s="23">
        <f>'5.1 Calc│$ million'!K123*'5.2 Calc│VTS'!$E123</f>
        <v>0.72097337399692107</v>
      </c>
    </row>
    <row r="124" spans="1:11">
      <c r="A124" s="8">
        <f>'5.0 Calc│Forecast Projects'!A124</f>
        <v>112</v>
      </c>
      <c r="B124" s="8" t="str">
        <f>'5.1 Calc│$ million'!B124</f>
        <v>Infrastructure Renewal</v>
      </c>
      <c r="C124" s="8" t="str">
        <f>'5.1 Calc│$ million'!C124</f>
        <v>APA</v>
      </c>
      <c r="D124" s="8" t="str">
        <f>'5.0 Calc│Forecast Projects'!E124</f>
        <v>APA</v>
      </c>
      <c r="E124" s="22">
        <f>IFERROR(VLOOKUP(D124,'3.2 Input│Other'!$A$18:$B$21,2,FALSE),0)</f>
        <v>0.10448889478216249</v>
      </c>
      <c r="G124" s="23">
        <f>'5.1 Calc│$ million'!G124*'5.2 Calc│VTS'!$E124</f>
        <v>0.2351000132598656</v>
      </c>
      <c r="H124" s="23">
        <f>'5.1 Calc│$ million'!H124*'5.2 Calc│VTS'!$E124</f>
        <v>7.8366671086621861E-2</v>
      </c>
      <c r="I124" s="23">
        <f>'5.1 Calc│$ million'!I124*'5.2 Calc│VTS'!$E124</f>
        <v>7.8366671086621861E-2</v>
      </c>
      <c r="J124" s="23">
        <f>'5.1 Calc│$ million'!J124*'5.2 Calc│VTS'!$E124</f>
        <v>7.8366671086621861E-2</v>
      </c>
      <c r="K124" s="23">
        <f>'5.1 Calc│$ million'!K124*'5.2 Calc│VTS'!$E124</f>
        <v>0</v>
      </c>
    </row>
    <row r="125" spans="1:11">
      <c r="A125" s="8">
        <f>'5.0 Calc│Forecast Projects'!A125</f>
        <v>113</v>
      </c>
      <c r="B125" s="8" t="str">
        <f>'5.1 Calc│$ million'!B125</f>
        <v>Dandenong Relocation</v>
      </c>
      <c r="C125" s="8" t="str">
        <f>'5.1 Calc│$ million'!C125</f>
        <v>APA</v>
      </c>
      <c r="D125" s="8" t="str">
        <f>'5.0 Calc│Forecast Projects'!E125</f>
        <v>APA</v>
      </c>
      <c r="E125" s="22">
        <f>IFERROR(VLOOKUP(D125,'3.2 Input│Other'!$A$18:$B$21,2,FALSE),0)</f>
        <v>0.10448889478216249</v>
      </c>
      <c r="G125" s="23">
        <f>'5.1 Calc│$ million'!G125*'5.2 Calc│VTS'!$E125</f>
        <v>0</v>
      </c>
      <c r="H125" s="23">
        <f>'5.1 Calc│$ million'!H125*'5.2 Calc│VTS'!$E125</f>
        <v>0</v>
      </c>
      <c r="I125" s="23">
        <f>'5.1 Calc│$ million'!I125*'5.2 Calc│VTS'!$E125</f>
        <v>0</v>
      </c>
      <c r="J125" s="23">
        <f>'5.1 Calc│$ million'!J125*'5.2 Calc│VTS'!$E125</f>
        <v>0</v>
      </c>
      <c r="K125" s="23">
        <f>'5.1 Calc│$ million'!K125*'5.2 Calc│VTS'!$E125</f>
        <v>0</v>
      </c>
    </row>
    <row r="126" spans="1:11">
      <c r="A126" s="8" t="str">
        <f>'5.0 Calc│Forecast Projects'!A126</f>
        <v>-</v>
      </c>
      <c r="B126" s="8" t="str">
        <f>'5.1 Calc│$ million'!B126</f>
        <v/>
      </c>
      <c r="C126" s="8" t="str">
        <f>'5.1 Calc│$ million'!C126</f>
        <v>-</v>
      </c>
      <c r="D126" s="8" t="str">
        <f>'5.0 Calc│Forecast Projects'!E126</f>
        <v>-</v>
      </c>
      <c r="E126" s="22">
        <f>IFERROR(VLOOKUP(D126,'3.2 Input│Other'!$A$18:$B$21,2,FALSE),0)</f>
        <v>0</v>
      </c>
      <c r="G126" s="23">
        <f>'5.1 Calc│$ million'!G126*'5.2 Calc│VTS'!$E126</f>
        <v>0</v>
      </c>
      <c r="H126" s="23">
        <f>'5.1 Calc│$ million'!H126*'5.2 Calc│VTS'!$E126</f>
        <v>0</v>
      </c>
      <c r="I126" s="23">
        <f>'5.1 Calc│$ million'!I126*'5.2 Calc│VTS'!$E126</f>
        <v>0</v>
      </c>
      <c r="J126" s="23">
        <f>'5.1 Calc│$ million'!J126*'5.2 Calc│VTS'!$E126</f>
        <v>0</v>
      </c>
      <c r="K126" s="23">
        <f>'5.1 Calc│$ million'!K126*'5.2 Calc│VTS'!$E126</f>
        <v>0</v>
      </c>
    </row>
    <row r="127" spans="1:11">
      <c r="A127" s="8" t="str">
        <f>'5.0 Calc│Forecast Projects'!A127</f>
        <v>-</v>
      </c>
      <c r="B127" s="8" t="str">
        <f>'5.1 Calc│$ million'!B127</f>
        <v/>
      </c>
      <c r="C127" s="8" t="str">
        <f>'5.1 Calc│$ million'!C127</f>
        <v>-</v>
      </c>
      <c r="D127" s="8" t="str">
        <f>'5.0 Calc│Forecast Projects'!E127</f>
        <v>-</v>
      </c>
      <c r="E127" s="22">
        <f>IFERROR(VLOOKUP(D127,'3.2 Input│Other'!$A$18:$B$21,2,FALSE),0)</f>
        <v>0</v>
      </c>
      <c r="G127" s="23">
        <f>'5.1 Calc│$ million'!G127*'5.2 Calc│VTS'!$E127</f>
        <v>0</v>
      </c>
      <c r="H127" s="23">
        <f>'5.1 Calc│$ million'!H127*'5.2 Calc│VTS'!$E127</f>
        <v>0</v>
      </c>
      <c r="I127" s="23">
        <f>'5.1 Calc│$ million'!I127*'5.2 Calc│VTS'!$E127</f>
        <v>0</v>
      </c>
      <c r="J127" s="23">
        <f>'5.1 Calc│$ million'!J127*'5.2 Calc│VTS'!$E127</f>
        <v>0</v>
      </c>
      <c r="K127" s="23">
        <f>'5.1 Calc│$ million'!K127*'5.2 Calc│VTS'!$E127</f>
        <v>0</v>
      </c>
    </row>
    <row r="128" spans="1:11">
      <c r="A128" s="8" t="str">
        <f>'5.0 Calc│Forecast Projects'!A128</f>
        <v>-</v>
      </c>
      <c r="B128" s="8" t="str">
        <f>'5.1 Calc│$ million'!B128</f>
        <v/>
      </c>
      <c r="C128" s="8" t="str">
        <f>'5.1 Calc│$ million'!C128</f>
        <v>-</v>
      </c>
      <c r="D128" s="8" t="str">
        <f>'5.0 Calc│Forecast Projects'!E128</f>
        <v>-</v>
      </c>
      <c r="E128" s="22">
        <f>IFERROR(VLOOKUP(D128,'3.2 Input│Other'!$A$18:$B$21,2,FALSE),0)</f>
        <v>0</v>
      </c>
      <c r="G128" s="23">
        <f>'5.1 Calc│$ million'!G128*'5.2 Calc│VTS'!$E128</f>
        <v>0</v>
      </c>
      <c r="H128" s="23">
        <f>'5.1 Calc│$ million'!H128*'5.2 Calc│VTS'!$E128</f>
        <v>0</v>
      </c>
      <c r="I128" s="23">
        <f>'5.1 Calc│$ million'!I128*'5.2 Calc│VTS'!$E128</f>
        <v>0</v>
      </c>
      <c r="J128" s="23">
        <f>'5.1 Calc│$ million'!J128*'5.2 Calc│VTS'!$E128</f>
        <v>0</v>
      </c>
      <c r="K128" s="23">
        <f>'5.1 Calc│$ million'!K128*'5.2 Calc│VTS'!$E128</f>
        <v>0</v>
      </c>
    </row>
    <row r="129" spans="1:11">
      <c r="A129" s="8" t="str">
        <f>'5.0 Calc│Forecast Projects'!A129</f>
        <v>-</v>
      </c>
      <c r="B129" s="8" t="str">
        <f>'5.1 Calc│$ million'!B129</f>
        <v/>
      </c>
      <c r="C129" s="8" t="str">
        <f>'5.1 Calc│$ million'!C129</f>
        <v>-</v>
      </c>
      <c r="D129" s="8" t="str">
        <f>'5.0 Calc│Forecast Projects'!E129</f>
        <v>-</v>
      </c>
      <c r="E129" s="22">
        <f>IFERROR(VLOOKUP(D129,'3.2 Input│Other'!$A$18:$B$21,2,FALSE),0)</f>
        <v>0</v>
      </c>
      <c r="G129" s="23">
        <f>'5.1 Calc│$ million'!G129*'5.2 Calc│VTS'!$E129</f>
        <v>0</v>
      </c>
      <c r="H129" s="23">
        <f>'5.1 Calc│$ million'!H129*'5.2 Calc│VTS'!$E129</f>
        <v>0</v>
      </c>
      <c r="I129" s="23">
        <f>'5.1 Calc│$ million'!I129*'5.2 Calc│VTS'!$E129</f>
        <v>0</v>
      </c>
      <c r="J129" s="23">
        <f>'5.1 Calc│$ million'!J129*'5.2 Calc│VTS'!$E129</f>
        <v>0</v>
      </c>
      <c r="K129" s="23">
        <f>'5.1 Calc│$ million'!K129*'5.2 Calc│VTS'!$E129</f>
        <v>0</v>
      </c>
    </row>
    <row r="130" spans="1:11">
      <c r="A130" s="8" t="str">
        <f>'5.0 Calc│Forecast Projects'!A130</f>
        <v>-</v>
      </c>
      <c r="B130" s="8" t="str">
        <f>'5.1 Calc│$ million'!B130</f>
        <v/>
      </c>
      <c r="C130" s="8" t="str">
        <f>'5.1 Calc│$ million'!C130</f>
        <v>-</v>
      </c>
      <c r="D130" s="8" t="str">
        <f>'5.0 Calc│Forecast Projects'!E130</f>
        <v>-</v>
      </c>
      <c r="E130" s="22">
        <f>IFERROR(VLOOKUP(D130,'3.2 Input│Other'!$A$18:$B$21,2,FALSE),0)</f>
        <v>0</v>
      </c>
      <c r="G130" s="23">
        <f>'5.1 Calc│$ million'!G130*'5.2 Calc│VTS'!$E130</f>
        <v>0</v>
      </c>
      <c r="H130" s="23">
        <f>'5.1 Calc│$ million'!H130*'5.2 Calc│VTS'!$E130</f>
        <v>0</v>
      </c>
      <c r="I130" s="23">
        <f>'5.1 Calc│$ million'!I130*'5.2 Calc│VTS'!$E130</f>
        <v>0</v>
      </c>
      <c r="J130" s="23">
        <f>'5.1 Calc│$ million'!J130*'5.2 Calc│VTS'!$E130</f>
        <v>0</v>
      </c>
      <c r="K130" s="23">
        <f>'5.1 Calc│$ million'!K130*'5.2 Calc│VTS'!$E130</f>
        <v>0</v>
      </c>
    </row>
    <row r="131" spans="1:11">
      <c r="A131" s="8" t="str">
        <f>'5.0 Calc│Forecast Projects'!A131</f>
        <v>-</v>
      </c>
      <c r="B131" s="8" t="str">
        <f>'5.1 Calc│$ million'!B131</f>
        <v/>
      </c>
      <c r="C131" s="8" t="str">
        <f>'5.1 Calc│$ million'!C131</f>
        <v>-</v>
      </c>
      <c r="D131" s="8" t="str">
        <f>'5.0 Calc│Forecast Projects'!E131</f>
        <v>-</v>
      </c>
      <c r="E131" s="22">
        <f>IFERROR(VLOOKUP(D131,'3.2 Input│Other'!$A$18:$B$21,2,FALSE),0)</f>
        <v>0</v>
      </c>
      <c r="G131" s="23">
        <f>'5.1 Calc│$ million'!G131*'5.2 Calc│VTS'!$E131</f>
        <v>0</v>
      </c>
      <c r="H131" s="23">
        <f>'5.1 Calc│$ million'!H131*'5.2 Calc│VTS'!$E131</f>
        <v>0</v>
      </c>
      <c r="I131" s="23">
        <f>'5.1 Calc│$ million'!I131*'5.2 Calc│VTS'!$E131</f>
        <v>0</v>
      </c>
      <c r="J131" s="23">
        <f>'5.1 Calc│$ million'!J131*'5.2 Calc│VTS'!$E131</f>
        <v>0</v>
      </c>
      <c r="K131" s="23">
        <f>'5.1 Calc│$ million'!K131*'5.2 Calc│VTS'!$E131</f>
        <v>0</v>
      </c>
    </row>
    <row r="132" spans="1:11">
      <c r="A132" s="8" t="str">
        <f>'5.0 Calc│Forecast Projects'!A132</f>
        <v>-</v>
      </c>
      <c r="B132" s="8" t="str">
        <f>'5.1 Calc│$ million'!B132</f>
        <v/>
      </c>
      <c r="C132" s="8" t="str">
        <f>'5.1 Calc│$ million'!C132</f>
        <v>-</v>
      </c>
      <c r="D132" s="8" t="str">
        <f>'5.0 Calc│Forecast Projects'!E132</f>
        <v>-</v>
      </c>
      <c r="E132" s="22">
        <f>IFERROR(VLOOKUP(D132,'3.2 Input│Other'!$A$18:$B$21,2,FALSE),0)</f>
        <v>0</v>
      </c>
      <c r="G132" s="23">
        <f>'5.1 Calc│$ million'!G132*'5.2 Calc│VTS'!$E132</f>
        <v>0</v>
      </c>
      <c r="H132" s="23">
        <f>'5.1 Calc│$ million'!H132*'5.2 Calc│VTS'!$E132</f>
        <v>0</v>
      </c>
      <c r="I132" s="23">
        <f>'5.1 Calc│$ million'!I132*'5.2 Calc│VTS'!$E132</f>
        <v>0</v>
      </c>
      <c r="J132" s="23">
        <f>'5.1 Calc│$ million'!J132*'5.2 Calc│VTS'!$E132</f>
        <v>0</v>
      </c>
      <c r="K132" s="23">
        <f>'5.1 Calc│$ million'!K132*'5.2 Calc│VTS'!$E132</f>
        <v>0</v>
      </c>
    </row>
    <row r="133" spans="1:11">
      <c r="A133" s="8" t="str">
        <f>'5.0 Calc│Forecast Projects'!A133</f>
        <v>-</v>
      </c>
      <c r="B133" s="8" t="str">
        <f>'5.1 Calc│$ million'!B133</f>
        <v/>
      </c>
      <c r="C133" s="8" t="str">
        <f>'5.1 Calc│$ million'!C133</f>
        <v>-</v>
      </c>
      <c r="D133" s="8" t="str">
        <f>'5.0 Calc│Forecast Projects'!E133</f>
        <v>-</v>
      </c>
      <c r="E133" s="22">
        <f>IFERROR(VLOOKUP(D133,'3.2 Input│Other'!$A$18:$B$21,2,FALSE),0)</f>
        <v>0</v>
      </c>
      <c r="G133" s="23">
        <f>'5.1 Calc│$ million'!G133*'5.2 Calc│VTS'!$E133</f>
        <v>0</v>
      </c>
      <c r="H133" s="23">
        <f>'5.1 Calc│$ million'!H133*'5.2 Calc│VTS'!$E133</f>
        <v>0</v>
      </c>
      <c r="I133" s="23">
        <f>'5.1 Calc│$ million'!I133*'5.2 Calc│VTS'!$E133</f>
        <v>0</v>
      </c>
      <c r="J133" s="23">
        <f>'5.1 Calc│$ million'!J133*'5.2 Calc│VTS'!$E133</f>
        <v>0</v>
      </c>
      <c r="K133" s="23">
        <f>'5.1 Calc│$ million'!K133*'5.2 Calc│VTS'!$E133</f>
        <v>0</v>
      </c>
    </row>
    <row r="134" spans="1:11">
      <c r="A134" s="8" t="str">
        <f>'5.0 Calc│Forecast Projects'!A134</f>
        <v>-</v>
      </c>
      <c r="B134" s="8" t="str">
        <f>'5.1 Calc│$ million'!B134</f>
        <v/>
      </c>
      <c r="C134" s="8" t="str">
        <f>'5.1 Calc│$ million'!C134</f>
        <v>-</v>
      </c>
      <c r="D134" s="8" t="str">
        <f>'5.0 Calc│Forecast Projects'!E134</f>
        <v>-</v>
      </c>
      <c r="E134" s="22">
        <f>IFERROR(VLOOKUP(D134,'3.2 Input│Other'!$A$18:$B$21,2,FALSE),0)</f>
        <v>0</v>
      </c>
      <c r="G134" s="23">
        <f>'5.1 Calc│$ million'!G134*'5.2 Calc│VTS'!$E134</f>
        <v>0</v>
      </c>
      <c r="H134" s="23">
        <f>'5.1 Calc│$ million'!H134*'5.2 Calc│VTS'!$E134</f>
        <v>0</v>
      </c>
      <c r="I134" s="23">
        <f>'5.1 Calc│$ million'!I134*'5.2 Calc│VTS'!$E134</f>
        <v>0</v>
      </c>
      <c r="J134" s="23">
        <f>'5.1 Calc│$ million'!J134*'5.2 Calc│VTS'!$E134</f>
        <v>0</v>
      </c>
      <c r="K134" s="23">
        <f>'5.1 Calc│$ million'!K134*'5.2 Calc│VTS'!$E134</f>
        <v>0</v>
      </c>
    </row>
    <row r="135" spans="1:11">
      <c r="A135" s="8" t="str">
        <f>'5.0 Calc│Forecast Projects'!A135</f>
        <v>-</v>
      </c>
      <c r="B135" s="8" t="str">
        <f>'5.1 Calc│$ million'!B135</f>
        <v/>
      </c>
      <c r="C135" s="8" t="str">
        <f>'5.1 Calc│$ million'!C135</f>
        <v>-</v>
      </c>
      <c r="D135" s="8" t="str">
        <f>'5.0 Calc│Forecast Projects'!E135</f>
        <v>-</v>
      </c>
      <c r="E135" s="22">
        <f>IFERROR(VLOOKUP(D135,'3.2 Input│Other'!$A$18:$B$21,2,FALSE),0)</f>
        <v>0</v>
      </c>
      <c r="G135" s="23">
        <f>'5.1 Calc│$ million'!G135*'5.2 Calc│VTS'!$E135</f>
        <v>0</v>
      </c>
      <c r="H135" s="23">
        <f>'5.1 Calc│$ million'!H135*'5.2 Calc│VTS'!$E135</f>
        <v>0</v>
      </c>
      <c r="I135" s="23">
        <f>'5.1 Calc│$ million'!I135*'5.2 Calc│VTS'!$E135</f>
        <v>0</v>
      </c>
      <c r="J135" s="23">
        <f>'5.1 Calc│$ million'!J135*'5.2 Calc│VTS'!$E135</f>
        <v>0</v>
      </c>
      <c r="K135" s="23">
        <f>'5.1 Calc│$ million'!K135*'5.2 Calc│VTS'!$E135</f>
        <v>0</v>
      </c>
    </row>
    <row r="136" spans="1:11">
      <c r="A136" s="8" t="str">
        <f>'5.0 Calc│Forecast Projects'!A136</f>
        <v>-</v>
      </c>
      <c r="B136" s="8" t="str">
        <f>'5.1 Calc│$ million'!B136</f>
        <v/>
      </c>
      <c r="C136" s="8" t="str">
        <f>'5.1 Calc│$ million'!C136</f>
        <v>-</v>
      </c>
      <c r="D136" s="8" t="str">
        <f>'5.0 Calc│Forecast Projects'!E136</f>
        <v>-</v>
      </c>
      <c r="E136" s="22">
        <f>IFERROR(VLOOKUP(D136,'3.2 Input│Other'!$A$18:$B$21,2,FALSE),0)</f>
        <v>0</v>
      </c>
      <c r="G136" s="23">
        <f>'5.1 Calc│$ million'!G136*'5.2 Calc│VTS'!$E136</f>
        <v>0</v>
      </c>
      <c r="H136" s="23">
        <f>'5.1 Calc│$ million'!H136*'5.2 Calc│VTS'!$E136</f>
        <v>0</v>
      </c>
      <c r="I136" s="23">
        <f>'5.1 Calc│$ million'!I136*'5.2 Calc│VTS'!$E136</f>
        <v>0</v>
      </c>
      <c r="J136" s="23">
        <f>'5.1 Calc│$ million'!J136*'5.2 Calc│VTS'!$E136</f>
        <v>0</v>
      </c>
      <c r="K136" s="23">
        <f>'5.1 Calc│$ million'!K136*'5.2 Calc│VTS'!$E136</f>
        <v>0</v>
      </c>
    </row>
    <row r="137" spans="1:11">
      <c r="A137" s="8" t="str">
        <f>'5.0 Calc│Forecast Projects'!A137</f>
        <v>-</v>
      </c>
      <c r="B137" s="8" t="str">
        <f>'5.1 Calc│$ million'!B137</f>
        <v/>
      </c>
      <c r="C137" s="8" t="str">
        <f>'5.1 Calc│$ million'!C137</f>
        <v>-</v>
      </c>
      <c r="D137" s="8" t="str">
        <f>'5.0 Calc│Forecast Projects'!E137</f>
        <v>-</v>
      </c>
      <c r="E137" s="22">
        <f>IFERROR(VLOOKUP(D137,'3.2 Input│Other'!$A$18:$B$21,2,FALSE),0)</f>
        <v>0</v>
      </c>
      <c r="G137" s="23">
        <f>'5.1 Calc│$ million'!G137*'5.2 Calc│VTS'!$E137</f>
        <v>0</v>
      </c>
      <c r="H137" s="23">
        <f>'5.1 Calc│$ million'!H137*'5.2 Calc│VTS'!$E137</f>
        <v>0</v>
      </c>
      <c r="I137" s="23">
        <f>'5.1 Calc│$ million'!I137*'5.2 Calc│VTS'!$E137</f>
        <v>0</v>
      </c>
      <c r="J137" s="23">
        <f>'5.1 Calc│$ million'!J137*'5.2 Calc│VTS'!$E137</f>
        <v>0</v>
      </c>
      <c r="K137" s="23">
        <f>'5.1 Calc│$ million'!K137*'5.2 Calc│VTS'!$E137</f>
        <v>0</v>
      </c>
    </row>
    <row r="138" spans="1:11">
      <c r="A138" s="8" t="str">
        <f>'5.0 Calc│Forecast Projects'!A138</f>
        <v>-</v>
      </c>
      <c r="B138" s="8" t="str">
        <f>'5.1 Calc│$ million'!B138</f>
        <v/>
      </c>
      <c r="C138" s="8" t="str">
        <f>'5.1 Calc│$ million'!C138</f>
        <v>-</v>
      </c>
      <c r="D138" s="8" t="str">
        <f>'5.0 Calc│Forecast Projects'!E138</f>
        <v>-</v>
      </c>
      <c r="E138" s="22">
        <f>IFERROR(VLOOKUP(D138,'3.2 Input│Other'!$A$18:$B$21,2,FALSE),0)</f>
        <v>0</v>
      </c>
      <c r="G138" s="23">
        <f>'5.1 Calc│$ million'!G138*'5.2 Calc│VTS'!$E138</f>
        <v>0</v>
      </c>
      <c r="H138" s="23">
        <f>'5.1 Calc│$ million'!H138*'5.2 Calc│VTS'!$E138</f>
        <v>0</v>
      </c>
      <c r="I138" s="23">
        <f>'5.1 Calc│$ million'!I138*'5.2 Calc│VTS'!$E138</f>
        <v>0</v>
      </c>
      <c r="J138" s="23">
        <f>'5.1 Calc│$ million'!J138*'5.2 Calc│VTS'!$E138</f>
        <v>0</v>
      </c>
      <c r="K138" s="23">
        <f>'5.1 Calc│$ million'!K138*'5.2 Calc│VTS'!$E138</f>
        <v>0</v>
      </c>
    </row>
    <row r="139" spans="1:11">
      <c r="A139" s="8" t="str">
        <f>'5.0 Calc│Forecast Projects'!A139</f>
        <v>-</v>
      </c>
      <c r="B139" s="8" t="str">
        <f>'5.1 Calc│$ million'!B139</f>
        <v/>
      </c>
      <c r="C139" s="8" t="str">
        <f>'5.1 Calc│$ million'!C139</f>
        <v>-</v>
      </c>
      <c r="D139" s="8" t="str">
        <f>'5.0 Calc│Forecast Projects'!E139</f>
        <v>-</v>
      </c>
      <c r="E139" s="22">
        <f>IFERROR(VLOOKUP(D139,'3.2 Input│Other'!$A$18:$B$21,2,FALSE),0)</f>
        <v>0</v>
      </c>
      <c r="G139" s="23">
        <f>'5.1 Calc│$ million'!G139*'5.2 Calc│VTS'!$E139</f>
        <v>0</v>
      </c>
      <c r="H139" s="23">
        <f>'5.1 Calc│$ million'!H139*'5.2 Calc│VTS'!$E139</f>
        <v>0</v>
      </c>
      <c r="I139" s="23">
        <f>'5.1 Calc│$ million'!I139*'5.2 Calc│VTS'!$E139</f>
        <v>0</v>
      </c>
      <c r="J139" s="23">
        <f>'5.1 Calc│$ million'!J139*'5.2 Calc│VTS'!$E139</f>
        <v>0</v>
      </c>
      <c r="K139" s="23">
        <f>'5.1 Calc│$ million'!K139*'5.2 Calc│VTS'!$E139</f>
        <v>0</v>
      </c>
    </row>
    <row r="140" spans="1:11">
      <c r="A140" s="8" t="str">
        <f>'5.0 Calc│Forecast Projects'!A140</f>
        <v>-</v>
      </c>
      <c r="B140" s="8" t="str">
        <f>'5.1 Calc│$ million'!B140</f>
        <v/>
      </c>
      <c r="C140" s="8" t="str">
        <f>'5.1 Calc│$ million'!C140</f>
        <v>-</v>
      </c>
      <c r="D140" s="8" t="str">
        <f>'5.0 Calc│Forecast Projects'!E140</f>
        <v>-</v>
      </c>
      <c r="E140" s="22">
        <f>IFERROR(VLOOKUP(D140,'3.2 Input│Other'!$A$18:$B$21,2,FALSE),0)</f>
        <v>0</v>
      </c>
      <c r="G140" s="23">
        <f>'5.1 Calc│$ million'!G140*'5.2 Calc│VTS'!$E140</f>
        <v>0</v>
      </c>
      <c r="H140" s="23">
        <f>'5.1 Calc│$ million'!H140*'5.2 Calc│VTS'!$E140</f>
        <v>0</v>
      </c>
      <c r="I140" s="23">
        <f>'5.1 Calc│$ million'!I140*'5.2 Calc│VTS'!$E140</f>
        <v>0</v>
      </c>
      <c r="J140" s="23">
        <f>'5.1 Calc│$ million'!J140*'5.2 Calc│VTS'!$E140</f>
        <v>0</v>
      </c>
      <c r="K140" s="23">
        <f>'5.1 Calc│$ million'!K140*'5.2 Calc│VTS'!$E140</f>
        <v>0</v>
      </c>
    </row>
    <row r="141" spans="1:11">
      <c r="A141" s="8" t="str">
        <f>'5.0 Calc│Forecast Projects'!A141</f>
        <v>-</v>
      </c>
      <c r="B141" s="8" t="str">
        <f>'5.1 Calc│$ million'!B141</f>
        <v/>
      </c>
      <c r="C141" s="8" t="str">
        <f>'5.1 Calc│$ million'!C141</f>
        <v>-</v>
      </c>
      <c r="D141" s="8" t="str">
        <f>'5.0 Calc│Forecast Projects'!E141</f>
        <v>-</v>
      </c>
      <c r="E141" s="22">
        <f>IFERROR(VLOOKUP(D141,'3.2 Input│Other'!$A$18:$B$21,2,FALSE),0)</f>
        <v>0</v>
      </c>
      <c r="G141" s="23">
        <f>'5.1 Calc│$ million'!G141*'5.2 Calc│VTS'!$E141</f>
        <v>0</v>
      </c>
      <c r="H141" s="23">
        <f>'5.1 Calc│$ million'!H141*'5.2 Calc│VTS'!$E141</f>
        <v>0</v>
      </c>
      <c r="I141" s="23">
        <f>'5.1 Calc│$ million'!I141*'5.2 Calc│VTS'!$E141</f>
        <v>0</v>
      </c>
      <c r="J141" s="23">
        <f>'5.1 Calc│$ million'!J141*'5.2 Calc│VTS'!$E141</f>
        <v>0</v>
      </c>
      <c r="K141" s="23">
        <f>'5.1 Calc│$ million'!K141*'5.2 Calc│VTS'!$E141</f>
        <v>0</v>
      </c>
    </row>
    <row r="142" spans="1:11">
      <c r="A142" s="8" t="str">
        <f>'5.0 Calc│Forecast Projects'!A142</f>
        <v>-</v>
      </c>
      <c r="B142" s="8" t="str">
        <f>'5.1 Calc│$ million'!B142</f>
        <v/>
      </c>
      <c r="C142" s="8" t="str">
        <f>'5.1 Calc│$ million'!C142</f>
        <v>-</v>
      </c>
      <c r="D142" s="8" t="str">
        <f>'5.0 Calc│Forecast Projects'!E142</f>
        <v>-</v>
      </c>
      <c r="E142" s="22">
        <f>IFERROR(VLOOKUP(D142,'3.2 Input│Other'!$A$18:$B$21,2,FALSE),0)</f>
        <v>0</v>
      </c>
      <c r="G142" s="23">
        <f>'5.1 Calc│$ million'!G142*'5.2 Calc│VTS'!$E142</f>
        <v>0</v>
      </c>
      <c r="H142" s="23">
        <f>'5.1 Calc│$ million'!H142*'5.2 Calc│VTS'!$E142</f>
        <v>0</v>
      </c>
      <c r="I142" s="23">
        <f>'5.1 Calc│$ million'!I142*'5.2 Calc│VTS'!$E142</f>
        <v>0</v>
      </c>
      <c r="J142" s="23">
        <f>'5.1 Calc│$ million'!J142*'5.2 Calc│VTS'!$E142</f>
        <v>0</v>
      </c>
      <c r="K142" s="23">
        <f>'5.1 Calc│$ million'!K142*'5.2 Calc│VTS'!$E142</f>
        <v>0</v>
      </c>
    </row>
    <row r="143" spans="1:11">
      <c r="A143" s="8" t="str">
        <f>'5.0 Calc│Forecast Projects'!A143</f>
        <v>-</v>
      </c>
      <c r="B143" s="8" t="str">
        <f>'5.1 Calc│$ million'!B143</f>
        <v/>
      </c>
      <c r="C143" s="8" t="str">
        <f>'5.1 Calc│$ million'!C143</f>
        <v>-</v>
      </c>
      <c r="D143" s="8" t="str">
        <f>'5.0 Calc│Forecast Projects'!E143</f>
        <v>-</v>
      </c>
      <c r="E143" s="22">
        <f>IFERROR(VLOOKUP(D143,'3.2 Input│Other'!$A$18:$B$21,2,FALSE),0)</f>
        <v>0</v>
      </c>
      <c r="G143" s="23">
        <f>'5.1 Calc│$ million'!G143*'5.2 Calc│VTS'!$E143</f>
        <v>0</v>
      </c>
      <c r="H143" s="23">
        <f>'5.1 Calc│$ million'!H143*'5.2 Calc│VTS'!$E143</f>
        <v>0</v>
      </c>
      <c r="I143" s="23">
        <f>'5.1 Calc│$ million'!I143*'5.2 Calc│VTS'!$E143</f>
        <v>0</v>
      </c>
      <c r="J143" s="23">
        <f>'5.1 Calc│$ million'!J143*'5.2 Calc│VTS'!$E143</f>
        <v>0</v>
      </c>
      <c r="K143" s="23">
        <f>'5.1 Calc│$ million'!K143*'5.2 Calc│VTS'!$E143</f>
        <v>0</v>
      </c>
    </row>
    <row r="144" spans="1:11">
      <c r="A144" s="8" t="str">
        <f>'5.0 Calc│Forecast Projects'!A144</f>
        <v>-</v>
      </c>
      <c r="B144" s="8" t="str">
        <f>'5.1 Calc│$ million'!B144</f>
        <v/>
      </c>
      <c r="C144" s="8" t="str">
        <f>'5.1 Calc│$ million'!C144</f>
        <v>-</v>
      </c>
      <c r="D144" s="8" t="str">
        <f>'5.0 Calc│Forecast Projects'!E144</f>
        <v>-</v>
      </c>
      <c r="E144" s="22">
        <f>IFERROR(VLOOKUP(D144,'3.2 Input│Other'!$A$18:$B$21,2,FALSE),0)</f>
        <v>0</v>
      </c>
      <c r="G144" s="23">
        <f>'5.1 Calc│$ million'!G144*'5.2 Calc│VTS'!$E144</f>
        <v>0</v>
      </c>
      <c r="H144" s="23">
        <f>'5.1 Calc│$ million'!H144*'5.2 Calc│VTS'!$E144</f>
        <v>0</v>
      </c>
      <c r="I144" s="23">
        <f>'5.1 Calc│$ million'!I144*'5.2 Calc│VTS'!$E144</f>
        <v>0</v>
      </c>
      <c r="J144" s="23">
        <f>'5.1 Calc│$ million'!J144*'5.2 Calc│VTS'!$E144</f>
        <v>0</v>
      </c>
      <c r="K144" s="23">
        <f>'5.1 Calc│$ million'!K144*'5.2 Calc│VTS'!$E144</f>
        <v>0</v>
      </c>
    </row>
    <row r="145" spans="1:11">
      <c r="A145" s="8" t="str">
        <f>'5.0 Calc│Forecast Projects'!A145</f>
        <v>-</v>
      </c>
      <c r="B145" s="8" t="str">
        <f>'5.1 Calc│$ million'!B145</f>
        <v/>
      </c>
      <c r="C145" s="8" t="str">
        <f>'5.1 Calc│$ million'!C145</f>
        <v>-</v>
      </c>
      <c r="D145" s="8" t="str">
        <f>'5.0 Calc│Forecast Projects'!E145</f>
        <v>-</v>
      </c>
      <c r="E145" s="22">
        <f>IFERROR(VLOOKUP(D145,'3.2 Input│Other'!$A$18:$B$21,2,FALSE),0)</f>
        <v>0</v>
      </c>
      <c r="G145" s="23">
        <f>'5.1 Calc│$ million'!G145*'5.2 Calc│VTS'!$E145</f>
        <v>0</v>
      </c>
      <c r="H145" s="23">
        <f>'5.1 Calc│$ million'!H145*'5.2 Calc│VTS'!$E145</f>
        <v>0</v>
      </c>
      <c r="I145" s="23">
        <f>'5.1 Calc│$ million'!I145*'5.2 Calc│VTS'!$E145</f>
        <v>0</v>
      </c>
      <c r="J145" s="23">
        <f>'5.1 Calc│$ million'!J145*'5.2 Calc│VTS'!$E145</f>
        <v>0</v>
      </c>
      <c r="K145" s="23">
        <f>'5.1 Calc│$ million'!K145*'5.2 Calc│VTS'!$E145</f>
        <v>0</v>
      </c>
    </row>
    <row r="146" spans="1:11">
      <c r="A146" s="8" t="str">
        <f>'5.0 Calc│Forecast Projects'!A146</f>
        <v>-</v>
      </c>
      <c r="B146" s="8" t="str">
        <f>'5.1 Calc│$ million'!B146</f>
        <v/>
      </c>
      <c r="C146" s="8" t="str">
        <f>'5.1 Calc│$ million'!C146</f>
        <v>-</v>
      </c>
      <c r="D146" s="8" t="str">
        <f>'5.0 Calc│Forecast Projects'!E146</f>
        <v>-</v>
      </c>
      <c r="E146" s="22">
        <f>IFERROR(VLOOKUP(D146,'3.2 Input│Other'!$A$18:$B$21,2,FALSE),0)</f>
        <v>0</v>
      </c>
      <c r="G146" s="23">
        <f>'5.1 Calc│$ million'!G146*'5.2 Calc│VTS'!$E146</f>
        <v>0</v>
      </c>
      <c r="H146" s="23">
        <f>'5.1 Calc│$ million'!H146*'5.2 Calc│VTS'!$E146</f>
        <v>0</v>
      </c>
      <c r="I146" s="23">
        <f>'5.1 Calc│$ million'!I146*'5.2 Calc│VTS'!$E146</f>
        <v>0</v>
      </c>
      <c r="J146" s="23">
        <f>'5.1 Calc│$ million'!J146*'5.2 Calc│VTS'!$E146</f>
        <v>0</v>
      </c>
      <c r="K146" s="23">
        <f>'5.1 Calc│$ million'!K146*'5.2 Calc│VTS'!$E146</f>
        <v>0</v>
      </c>
    </row>
    <row r="147" spans="1:11">
      <c r="A147" s="8" t="str">
        <f>'5.0 Calc│Forecast Projects'!A147</f>
        <v>-</v>
      </c>
      <c r="B147" s="8" t="str">
        <f>'5.1 Calc│$ million'!B147</f>
        <v/>
      </c>
      <c r="C147" s="8" t="str">
        <f>'5.1 Calc│$ million'!C147</f>
        <v>-</v>
      </c>
      <c r="D147" s="8" t="str">
        <f>'5.0 Calc│Forecast Projects'!E147</f>
        <v>-</v>
      </c>
      <c r="E147" s="22">
        <f>IFERROR(VLOOKUP(D147,'3.2 Input│Other'!$A$18:$B$21,2,FALSE),0)</f>
        <v>0</v>
      </c>
      <c r="G147" s="23">
        <f>'5.1 Calc│$ million'!G147*'5.2 Calc│VTS'!$E147</f>
        <v>0</v>
      </c>
      <c r="H147" s="23">
        <f>'5.1 Calc│$ million'!H147*'5.2 Calc│VTS'!$E147</f>
        <v>0</v>
      </c>
      <c r="I147" s="23">
        <f>'5.1 Calc│$ million'!I147*'5.2 Calc│VTS'!$E147</f>
        <v>0</v>
      </c>
      <c r="J147" s="23">
        <f>'5.1 Calc│$ million'!J147*'5.2 Calc│VTS'!$E147</f>
        <v>0</v>
      </c>
      <c r="K147" s="23">
        <f>'5.1 Calc│$ million'!K147*'5.2 Calc│VTS'!$E147</f>
        <v>0</v>
      </c>
    </row>
    <row r="148" spans="1:11">
      <c r="A148" s="8" t="str">
        <f>'5.0 Calc│Forecast Projects'!A148</f>
        <v>-</v>
      </c>
      <c r="B148" s="8" t="str">
        <f>'5.1 Calc│$ million'!B148</f>
        <v/>
      </c>
      <c r="C148" s="8" t="str">
        <f>'5.1 Calc│$ million'!C148</f>
        <v>-</v>
      </c>
      <c r="D148" s="8" t="str">
        <f>'5.0 Calc│Forecast Projects'!E148</f>
        <v>-</v>
      </c>
      <c r="E148" s="22">
        <f>IFERROR(VLOOKUP(D148,'3.2 Input│Other'!$A$18:$B$21,2,FALSE),0)</f>
        <v>0</v>
      </c>
      <c r="G148" s="23">
        <f>'5.1 Calc│$ million'!G148*'5.2 Calc│VTS'!$E148</f>
        <v>0</v>
      </c>
      <c r="H148" s="23">
        <f>'5.1 Calc│$ million'!H148*'5.2 Calc│VTS'!$E148</f>
        <v>0</v>
      </c>
      <c r="I148" s="23">
        <f>'5.1 Calc│$ million'!I148*'5.2 Calc│VTS'!$E148</f>
        <v>0</v>
      </c>
      <c r="J148" s="23">
        <f>'5.1 Calc│$ million'!J148*'5.2 Calc│VTS'!$E148</f>
        <v>0</v>
      </c>
      <c r="K148" s="23">
        <f>'5.1 Calc│$ million'!K148*'5.2 Calc│VTS'!$E148</f>
        <v>0</v>
      </c>
    </row>
    <row r="149" spans="1:11">
      <c r="A149" s="8" t="str">
        <f>'5.0 Calc│Forecast Projects'!A149</f>
        <v>-</v>
      </c>
      <c r="B149" s="8" t="str">
        <f>'5.1 Calc│$ million'!B149</f>
        <v/>
      </c>
      <c r="C149" s="8" t="str">
        <f>'5.1 Calc│$ million'!C149</f>
        <v>-</v>
      </c>
      <c r="D149" s="8" t="str">
        <f>'5.0 Calc│Forecast Projects'!E149</f>
        <v>-</v>
      </c>
      <c r="E149" s="22">
        <f>IFERROR(VLOOKUP(D149,'3.2 Input│Other'!$A$18:$B$21,2,FALSE),0)</f>
        <v>0</v>
      </c>
      <c r="G149" s="23">
        <f>'5.1 Calc│$ million'!G149*'5.2 Calc│VTS'!$E149</f>
        <v>0</v>
      </c>
      <c r="H149" s="23">
        <f>'5.1 Calc│$ million'!H149*'5.2 Calc│VTS'!$E149</f>
        <v>0</v>
      </c>
      <c r="I149" s="23">
        <f>'5.1 Calc│$ million'!I149*'5.2 Calc│VTS'!$E149</f>
        <v>0</v>
      </c>
      <c r="J149" s="23">
        <f>'5.1 Calc│$ million'!J149*'5.2 Calc│VTS'!$E149</f>
        <v>0</v>
      </c>
      <c r="K149" s="23">
        <f>'5.1 Calc│$ million'!K149*'5.2 Calc│VTS'!$E149</f>
        <v>0</v>
      </c>
    </row>
    <row r="150" spans="1:11">
      <c r="A150" s="8" t="str">
        <f>'5.0 Calc│Forecast Projects'!A150</f>
        <v>-</v>
      </c>
      <c r="B150" s="8" t="str">
        <f>'5.1 Calc│$ million'!B150</f>
        <v/>
      </c>
      <c r="C150" s="8" t="str">
        <f>'5.1 Calc│$ million'!C150</f>
        <v>-</v>
      </c>
      <c r="D150" s="8" t="str">
        <f>'5.0 Calc│Forecast Projects'!E150</f>
        <v>-</v>
      </c>
      <c r="E150" s="22">
        <f>IFERROR(VLOOKUP(D150,'3.2 Input│Other'!$A$18:$B$21,2,FALSE),0)</f>
        <v>0</v>
      </c>
      <c r="G150" s="23">
        <f>'5.1 Calc│$ million'!G150*'5.2 Calc│VTS'!$E150</f>
        <v>0</v>
      </c>
      <c r="H150" s="23">
        <f>'5.1 Calc│$ million'!H150*'5.2 Calc│VTS'!$E150</f>
        <v>0</v>
      </c>
      <c r="I150" s="23">
        <f>'5.1 Calc│$ million'!I150*'5.2 Calc│VTS'!$E150</f>
        <v>0</v>
      </c>
      <c r="J150" s="23">
        <f>'5.1 Calc│$ million'!J150*'5.2 Calc│VTS'!$E150</f>
        <v>0</v>
      </c>
      <c r="K150" s="23">
        <f>'5.1 Calc│$ million'!K150*'5.2 Calc│VTS'!$E150</f>
        <v>0</v>
      </c>
    </row>
    <row r="151" spans="1:11">
      <c r="A151" s="8" t="str">
        <f>'5.0 Calc│Forecast Projects'!A151</f>
        <v>-</v>
      </c>
      <c r="B151" s="8" t="str">
        <f>'5.1 Calc│$ million'!B151</f>
        <v/>
      </c>
      <c r="C151" s="8" t="str">
        <f>'5.1 Calc│$ million'!C151</f>
        <v>-</v>
      </c>
      <c r="D151" s="8" t="str">
        <f>'5.0 Calc│Forecast Projects'!E151</f>
        <v>-</v>
      </c>
      <c r="E151" s="22">
        <f>IFERROR(VLOOKUP(D151,'3.2 Input│Other'!$A$18:$B$21,2,FALSE),0)</f>
        <v>0</v>
      </c>
      <c r="G151" s="23">
        <f>'5.1 Calc│$ million'!G151*'5.2 Calc│VTS'!$E151</f>
        <v>0</v>
      </c>
      <c r="H151" s="23">
        <f>'5.1 Calc│$ million'!H151*'5.2 Calc│VTS'!$E151</f>
        <v>0</v>
      </c>
      <c r="I151" s="23">
        <f>'5.1 Calc│$ million'!I151*'5.2 Calc│VTS'!$E151</f>
        <v>0</v>
      </c>
      <c r="J151" s="23">
        <f>'5.1 Calc│$ million'!J151*'5.2 Calc│VTS'!$E151</f>
        <v>0</v>
      </c>
      <c r="K151" s="23">
        <f>'5.1 Calc│$ million'!K151*'5.2 Calc│VTS'!$E151</f>
        <v>0</v>
      </c>
    </row>
    <row r="152" spans="1:11">
      <c r="A152" s="8" t="str">
        <f>'5.0 Calc│Forecast Projects'!A152</f>
        <v>-</v>
      </c>
      <c r="B152" s="8" t="str">
        <f>'5.1 Calc│$ million'!B152</f>
        <v/>
      </c>
      <c r="C152" s="8" t="str">
        <f>'5.1 Calc│$ million'!C152</f>
        <v>-</v>
      </c>
      <c r="D152" s="8" t="str">
        <f>'5.0 Calc│Forecast Projects'!E152</f>
        <v>-</v>
      </c>
      <c r="E152" s="22">
        <f>IFERROR(VLOOKUP(D152,'3.2 Input│Other'!$A$18:$B$21,2,FALSE),0)</f>
        <v>0</v>
      </c>
      <c r="G152" s="23">
        <f>'5.1 Calc│$ million'!G152*'5.2 Calc│VTS'!$E152</f>
        <v>0</v>
      </c>
      <c r="H152" s="23">
        <f>'5.1 Calc│$ million'!H152*'5.2 Calc│VTS'!$E152</f>
        <v>0</v>
      </c>
      <c r="I152" s="23">
        <f>'5.1 Calc│$ million'!I152*'5.2 Calc│VTS'!$E152</f>
        <v>0</v>
      </c>
      <c r="J152" s="23">
        <f>'5.1 Calc│$ million'!J152*'5.2 Calc│VTS'!$E152</f>
        <v>0</v>
      </c>
      <c r="K152" s="23">
        <f>'5.1 Calc│$ million'!K152*'5.2 Calc│VTS'!$E152</f>
        <v>0</v>
      </c>
    </row>
    <row r="153" spans="1:11">
      <c r="A153" s="8" t="str">
        <f>'5.0 Calc│Forecast Projects'!A153</f>
        <v>-</v>
      </c>
      <c r="B153" s="8" t="str">
        <f>'5.1 Calc│$ million'!B153</f>
        <v/>
      </c>
      <c r="C153" s="8" t="str">
        <f>'5.1 Calc│$ million'!C153</f>
        <v>-</v>
      </c>
      <c r="D153" s="8" t="str">
        <f>'5.0 Calc│Forecast Projects'!E153</f>
        <v>-</v>
      </c>
      <c r="E153" s="22">
        <f>IFERROR(VLOOKUP(D153,'3.2 Input│Other'!$A$18:$B$21,2,FALSE),0)</f>
        <v>0</v>
      </c>
      <c r="G153" s="23">
        <f>'5.1 Calc│$ million'!G153*'5.2 Calc│VTS'!$E153</f>
        <v>0</v>
      </c>
      <c r="H153" s="23">
        <f>'5.1 Calc│$ million'!H153*'5.2 Calc│VTS'!$E153</f>
        <v>0</v>
      </c>
      <c r="I153" s="23">
        <f>'5.1 Calc│$ million'!I153*'5.2 Calc│VTS'!$E153</f>
        <v>0</v>
      </c>
      <c r="J153" s="23">
        <f>'5.1 Calc│$ million'!J153*'5.2 Calc│VTS'!$E153</f>
        <v>0</v>
      </c>
      <c r="K153" s="23">
        <f>'5.1 Calc│$ million'!K153*'5.2 Calc│VTS'!$E153</f>
        <v>0</v>
      </c>
    </row>
    <row r="154" spans="1:11">
      <c r="A154" s="8" t="str">
        <f>'5.0 Calc│Forecast Projects'!A154</f>
        <v>-</v>
      </c>
      <c r="B154" s="8" t="str">
        <f>'5.1 Calc│$ million'!B154</f>
        <v/>
      </c>
      <c r="C154" s="8" t="str">
        <f>'5.1 Calc│$ million'!C154</f>
        <v>-</v>
      </c>
      <c r="D154" s="8" t="str">
        <f>'5.0 Calc│Forecast Projects'!E154</f>
        <v>-</v>
      </c>
      <c r="E154" s="22">
        <f>IFERROR(VLOOKUP(D154,'3.2 Input│Other'!$A$18:$B$21,2,FALSE),0)</f>
        <v>0</v>
      </c>
      <c r="G154" s="23">
        <f>'5.1 Calc│$ million'!G154*'5.2 Calc│VTS'!$E154</f>
        <v>0</v>
      </c>
      <c r="H154" s="23">
        <f>'5.1 Calc│$ million'!H154*'5.2 Calc│VTS'!$E154</f>
        <v>0</v>
      </c>
      <c r="I154" s="23">
        <f>'5.1 Calc│$ million'!I154*'5.2 Calc│VTS'!$E154</f>
        <v>0</v>
      </c>
      <c r="J154" s="23">
        <f>'5.1 Calc│$ million'!J154*'5.2 Calc│VTS'!$E154</f>
        <v>0</v>
      </c>
      <c r="K154" s="23">
        <f>'5.1 Calc│$ million'!K154*'5.2 Calc│VTS'!$E154</f>
        <v>0</v>
      </c>
    </row>
    <row r="155" spans="1:11">
      <c r="A155" s="8" t="str">
        <f>'5.0 Calc│Forecast Projects'!A155</f>
        <v>-</v>
      </c>
      <c r="B155" s="8" t="str">
        <f>'5.1 Calc│$ million'!B155</f>
        <v/>
      </c>
      <c r="C155" s="8" t="str">
        <f>'5.1 Calc│$ million'!C155</f>
        <v>-</v>
      </c>
      <c r="D155" s="8" t="str">
        <f>'5.0 Calc│Forecast Projects'!E155</f>
        <v>-</v>
      </c>
      <c r="E155" s="22">
        <f>IFERROR(VLOOKUP(D155,'3.2 Input│Other'!$A$18:$B$21,2,FALSE),0)</f>
        <v>0</v>
      </c>
      <c r="G155" s="23">
        <f>'5.1 Calc│$ million'!G155*'5.2 Calc│VTS'!$E155</f>
        <v>0</v>
      </c>
      <c r="H155" s="23">
        <f>'5.1 Calc│$ million'!H155*'5.2 Calc│VTS'!$E155</f>
        <v>0</v>
      </c>
      <c r="I155" s="23">
        <f>'5.1 Calc│$ million'!I155*'5.2 Calc│VTS'!$E155</f>
        <v>0</v>
      </c>
      <c r="J155" s="23">
        <f>'5.1 Calc│$ million'!J155*'5.2 Calc│VTS'!$E155</f>
        <v>0</v>
      </c>
      <c r="K155" s="23">
        <f>'5.1 Calc│$ million'!K155*'5.2 Calc│VTS'!$E155</f>
        <v>0</v>
      </c>
    </row>
    <row r="156" spans="1:11">
      <c r="A156" s="8" t="str">
        <f>'5.0 Calc│Forecast Projects'!A156</f>
        <v>-</v>
      </c>
      <c r="B156" s="8" t="str">
        <f>'5.1 Calc│$ million'!B156</f>
        <v/>
      </c>
      <c r="C156" s="8" t="str">
        <f>'5.1 Calc│$ million'!C156</f>
        <v>-</v>
      </c>
      <c r="D156" s="8" t="str">
        <f>'5.0 Calc│Forecast Projects'!E156</f>
        <v>-</v>
      </c>
      <c r="E156" s="22">
        <f>IFERROR(VLOOKUP(D156,'3.2 Input│Other'!$A$18:$B$21,2,FALSE),0)</f>
        <v>0</v>
      </c>
      <c r="G156" s="23">
        <f>'5.1 Calc│$ million'!G156*'5.2 Calc│VTS'!$E156</f>
        <v>0</v>
      </c>
      <c r="H156" s="23">
        <f>'5.1 Calc│$ million'!H156*'5.2 Calc│VTS'!$E156</f>
        <v>0</v>
      </c>
      <c r="I156" s="23">
        <f>'5.1 Calc│$ million'!I156*'5.2 Calc│VTS'!$E156</f>
        <v>0</v>
      </c>
      <c r="J156" s="23">
        <f>'5.1 Calc│$ million'!J156*'5.2 Calc│VTS'!$E156</f>
        <v>0</v>
      </c>
      <c r="K156" s="23">
        <f>'5.1 Calc│$ million'!K156*'5.2 Calc│VTS'!$E156</f>
        <v>0</v>
      </c>
    </row>
    <row r="157" spans="1:11">
      <c r="A157" s="8" t="str">
        <f>'5.0 Calc│Forecast Projects'!A157</f>
        <v>-</v>
      </c>
      <c r="B157" s="8" t="str">
        <f>'5.1 Calc│$ million'!B157</f>
        <v/>
      </c>
      <c r="C157" s="8" t="str">
        <f>'5.1 Calc│$ million'!C157</f>
        <v>-</v>
      </c>
      <c r="D157" s="8" t="str">
        <f>'5.0 Calc│Forecast Projects'!E157</f>
        <v>-</v>
      </c>
      <c r="E157" s="22">
        <f>IFERROR(VLOOKUP(D157,'3.2 Input│Other'!$A$18:$B$21,2,FALSE),0)</f>
        <v>0</v>
      </c>
      <c r="G157" s="23">
        <f>'5.1 Calc│$ million'!G157*'5.2 Calc│VTS'!$E157</f>
        <v>0</v>
      </c>
      <c r="H157" s="23">
        <f>'5.1 Calc│$ million'!H157*'5.2 Calc│VTS'!$E157</f>
        <v>0</v>
      </c>
      <c r="I157" s="23">
        <f>'5.1 Calc│$ million'!I157*'5.2 Calc│VTS'!$E157</f>
        <v>0</v>
      </c>
      <c r="J157" s="23">
        <f>'5.1 Calc│$ million'!J157*'5.2 Calc│VTS'!$E157</f>
        <v>0</v>
      </c>
      <c r="K157" s="23">
        <f>'5.1 Calc│$ million'!K157*'5.2 Calc│VTS'!$E157</f>
        <v>0</v>
      </c>
    </row>
    <row r="158" spans="1:11">
      <c r="A158" s="8" t="str">
        <f>'5.0 Calc│Forecast Projects'!A158</f>
        <v>-</v>
      </c>
      <c r="B158" s="8" t="str">
        <f>'5.1 Calc│$ million'!B158</f>
        <v/>
      </c>
      <c r="C158" s="8" t="str">
        <f>'5.1 Calc│$ million'!C158</f>
        <v>-</v>
      </c>
      <c r="D158" s="8" t="str">
        <f>'5.0 Calc│Forecast Projects'!E158</f>
        <v>-</v>
      </c>
      <c r="E158" s="22">
        <f>IFERROR(VLOOKUP(D158,'3.2 Input│Other'!$A$18:$B$21,2,FALSE),0)</f>
        <v>0</v>
      </c>
      <c r="G158" s="23">
        <f>'5.1 Calc│$ million'!G158*'5.2 Calc│VTS'!$E158</f>
        <v>0</v>
      </c>
      <c r="H158" s="23">
        <f>'5.1 Calc│$ million'!H158*'5.2 Calc│VTS'!$E158</f>
        <v>0</v>
      </c>
      <c r="I158" s="23">
        <f>'5.1 Calc│$ million'!I158*'5.2 Calc│VTS'!$E158</f>
        <v>0</v>
      </c>
      <c r="J158" s="23">
        <f>'5.1 Calc│$ million'!J158*'5.2 Calc│VTS'!$E158</f>
        <v>0</v>
      </c>
      <c r="K158" s="23">
        <f>'5.1 Calc│$ million'!K158*'5.2 Calc│VTS'!$E158</f>
        <v>0</v>
      </c>
    </row>
    <row r="159" spans="1:11">
      <c r="A159" s="8" t="str">
        <f>'5.0 Calc│Forecast Projects'!A159</f>
        <v>-</v>
      </c>
      <c r="B159" s="8" t="str">
        <f>'5.1 Calc│$ million'!B159</f>
        <v/>
      </c>
      <c r="C159" s="8" t="str">
        <f>'5.1 Calc│$ million'!C159</f>
        <v>-</v>
      </c>
      <c r="D159" s="8" t="str">
        <f>'5.0 Calc│Forecast Projects'!E159</f>
        <v>-</v>
      </c>
      <c r="E159" s="22">
        <f>IFERROR(VLOOKUP(D159,'3.2 Input│Other'!$A$18:$B$21,2,FALSE),0)</f>
        <v>0</v>
      </c>
      <c r="G159" s="23">
        <f>'5.1 Calc│$ million'!G159*'5.2 Calc│VTS'!$E159</f>
        <v>0</v>
      </c>
      <c r="H159" s="23">
        <f>'5.1 Calc│$ million'!H159*'5.2 Calc│VTS'!$E159</f>
        <v>0</v>
      </c>
      <c r="I159" s="23">
        <f>'5.1 Calc│$ million'!I159*'5.2 Calc│VTS'!$E159</f>
        <v>0</v>
      </c>
      <c r="J159" s="23">
        <f>'5.1 Calc│$ million'!J159*'5.2 Calc│VTS'!$E159</f>
        <v>0</v>
      </c>
      <c r="K159" s="23">
        <f>'5.1 Calc│$ million'!K159*'5.2 Calc│VTS'!$E159</f>
        <v>0</v>
      </c>
    </row>
    <row r="160" spans="1:11">
      <c r="A160" s="8" t="str">
        <f>'5.0 Calc│Forecast Projects'!A160</f>
        <v>-</v>
      </c>
      <c r="B160" s="8" t="str">
        <f>'5.1 Calc│$ million'!B160</f>
        <v/>
      </c>
      <c r="C160" s="8" t="str">
        <f>'5.1 Calc│$ million'!C160</f>
        <v>-</v>
      </c>
      <c r="D160" s="8" t="str">
        <f>'5.0 Calc│Forecast Projects'!E160</f>
        <v>-</v>
      </c>
      <c r="E160" s="22">
        <f>IFERROR(VLOOKUP(D160,'3.2 Input│Other'!$A$18:$B$21,2,FALSE),0)</f>
        <v>0</v>
      </c>
      <c r="G160" s="23">
        <f>'5.1 Calc│$ million'!G160*'5.2 Calc│VTS'!$E160</f>
        <v>0</v>
      </c>
      <c r="H160" s="23">
        <f>'5.1 Calc│$ million'!H160*'5.2 Calc│VTS'!$E160</f>
        <v>0</v>
      </c>
      <c r="I160" s="23">
        <f>'5.1 Calc│$ million'!I160*'5.2 Calc│VTS'!$E160</f>
        <v>0</v>
      </c>
      <c r="J160" s="23">
        <f>'5.1 Calc│$ million'!J160*'5.2 Calc│VTS'!$E160</f>
        <v>0</v>
      </c>
      <c r="K160" s="23">
        <f>'5.1 Calc│$ million'!K160*'5.2 Calc│VTS'!$E160</f>
        <v>0</v>
      </c>
    </row>
    <row r="161" spans="1:11">
      <c r="A161" s="8" t="str">
        <f>'5.0 Calc│Forecast Projects'!A161</f>
        <v>-</v>
      </c>
      <c r="B161" s="8" t="str">
        <f>'5.1 Calc│$ million'!B161</f>
        <v/>
      </c>
      <c r="C161" s="8" t="str">
        <f>'5.1 Calc│$ million'!C161</f>
        <v>-</v>
      </c>
      <c r="D161" s="8" t="str">
        <f>'5.0 Calc│Forecast Projects'!E161</f>
        <v>-</v>
      </c>
      <c r="E161" s="22">
        <f>IFERROR(VLOOKUP(D161,'3.2 Input│Other'!$A$18:$B$21,2,FALSE),0)</f>
        <v>0</v>
      </c>
      <c r="G161" s="23">
        <f>'5.1 Calc│$ million'!G161*'5.2 Calc│VTS'!$E161</f>
        <v>0</v>
      </c>
      <c r="H161" s="23">
        <f>'5.1 Calc│$ million'!H161*'5.2 Calc│VTS'!$E161</f>
        <v>0</v>
      </c>
      <c r="I161" s="23">
        <f>'5.1 Calc│$ million'!I161*'5.2 Calc│VTS'!$E161</f>
        <v>0</v>
      </c>
      <c r="J161" s="23">
        <f>'5.1 Calc│$ million'!J161*'5.2 Calc│VTS'!$E161</f>
        <v>0</v>
      </c>
      <c r="K161" s="23">
        <f>'5.1 Calc│$ million'!K161*'5.2 Calc│VTS'!$E161</f>
        <v>0</v>
      </c>
    </row>
    <row r="162" spans="1:11">
      <c r="A162" s="8" t="str">
        <f>'5.0 Calc│Forecast Projects'!A162</f>
        <v>-</v>
      </c>
      <c r="B162" s="8" t="str">
        <f>'5.1 Calc│$ million'!B162</f>
        <v/>
      </c>
      <c r="C162" s="8" t="str">
        <f>'5.1 Calc│$ million'!C162</f>
        <v>-</v>
      </c>
      <c r="D162" s="8" t="str">
        <f>'5.0 Calc│Forecast Projects'!E162</f>
        <v>-</v>
      </c>
      <c r="E162" s="22">
        <f>IFERROR(VLOOKUP(D162,'3.2 Input│Other'!$A$18:$B$21,2,FALSE),0)</f>
        <v>0</v>
      </c>
      <c r="G162" s="23">
        <f>'5.1 Calc│$ million'!G162*'5.2 Calc│VTS'!$E162</f>
        <v>0</v>
      </c>
      <c r="H162" s="23">
        <f>'5.1 Calc│$ million'!H162*'5.2 Calc│VTS'!$E162</f>
        <v>0</v>
      </c>
      <c r="I162" s="23">
        <f>'5.1 Calc│$ million'!I162*'5.2 Calc│VTS'!$E162</f>
        <v>0</v>
      </c>
      <c r="J162" s="23">
        <f>'5.1 Calc│$ million'!J162*'5.2 Calc│VTS'!$E162</f>
        <v>0</v>
      </c>
      <c r="K162" s="23">
        <f>'5.1 Calc│$ million'!K162*'5.2 Calc│VTS'!$E162</f>
        <v>0</v>
      </c>
    </row>
    <row r="163" spans="1:11">
      <c r="A163" s="8" t="str">
        <f>'5.0 Calc│Forecast Projects'!A163</f>
        <v>-</v>
      </c>
      <c r="B163" s="8" t="str">
        <f>'5.1 Calc│$ million'!B163</f>
        <v/>
      </c>
      <c r="C163" s="8" t="str">
        <f>'5.1 Calc│$ million'!C163</f>
        <v>-</v>
      </c>
      <c r="D163" s="8" t="str">
        <f>'5.0 Calc│Forecast Projects'!E163</f>
        <v>-</v>
      </c>
      <c r="E163" s="22">
        <f>IFERROR(VLOOKUP(D163,'3.2 Input│Other'!$A$18:$B$21,2,FALSE),0)</f>
        <v>0</v>
      </c>
      <c r="G163" s="23">
        <f>'5.1 Calc│$ million'!G163*'5.2 Calc│VTS'!$E163</f>
        <v>0</v>
      </c>
      <c r="H163" s="23">
        <f>'5.1 Calc│$ million'!H163*'5.2 Calc│VTS'!$E163</f>
        <v>0</v>
      </c>
      <c r="I163" s="23">
        <f>'5.1 Calc│$ million'!I163*'5.2 Calc│VTS'!$E163</f>
        <v>0</v>
      </c>
      <c r="J163" s="23">
        <f>'5.1 Calc│$ million'!J163*'5.2 Calc│VTS'!$E163</f>
        <v>0</v>
      </c>
      <c r="K163" s="23">
        <f>'5.1 Calc│$ million'!K163*'5.2 Calc│VTS'!$E163</f>
        <v>0</v>
      </c>
    </row>
    <row r="164" spans="1:11">
      <c r="A164" s="8" t="str">
        <f>'5.0 Calc│Forecast Projects'!A164</f>
        <v>-</v>
      </c>
      <c r="B164" s="8" t="str">
        <f>'5.1 Calc│$ million'!B164</f>
        <v/>
      </c>
      <c r="C164" s="8" t="str">
        <f>'5.1 Calc│$ million'!C164</f>
        <v>-</v>
      </c>
      <c r="D164" s="8" t="str">
        <f>'5.0 Calc│Forecast Projects'!E164</f>
        <v>-</v>
      </c>
      <c r="E164" s="22">
        <f>IFERROR(VLOOKUP(D164,'3.2 Input│Other'!$A$18:$B$21,2,FALSE),0)</f>
        <v>0</v>
      </c>
      <c r="G164" s="23">
        <f>'5.1 Calc│$ million'!G164*'5.2 Calc│VTS'!$E164</f>
        <v>0</v>
      </c>
      <c r="H164" s="23">
        <f>'5.1 Calc│$ million'!H164*'5.2 Calc│VTS'!$E164</f>
        <v>0</v>
      </c>
      <c r="I164" s="23">
        <f>'5.1 Calc│$ million'!I164*'5.2 Calc│VTS'!$E164</f>
        <v>0</v>
      </c>
      <c r="J164" s="23">
        <f>'5.1 Calc│$ million'!J164*'5.2 Calc│VTS'!$E164</f>
        <v>0</v>
      </c>
      <c r="K164" s="23">
        <f>'5.1 Calc│$ million'!K164*'5.2 Calc│VTS'!$E164</f>
        <v>0</v>
      </c>
    </row>
    <row r="165" spans="1:11">
      <c r="A165" s="8" t="str">
        <f>'5.0 Calc│Forecast Projects'!A165</f>
        <v>-</v>
      </c>
      <c r="B165" s="8" t="str">
        <f>'5.1 Calc│$ million'!B165</f>
        <v/>
      </c>
      <c r="C165" s="8" t="str">
        <f>'5.1 Calc│$ million'!C165</f>
        <v>-</v>
      </c>
      <c r="D165" s="8" t="str">
        <f>'5.0 Calc│Forecast Projects'!E165</f>
        <v>-</v>
      </c>
      <c r="E165" s="22">
        <f>IFERROR(VLOOKUP(D165,'3.2 Input│Other'!$A$18:$B$21,2,FALSE),0)</f>
        <v>0</v>
      </c>
      <c r="G165" s="23">
        <f>'5.1 Calc│$ million'!G165*'5.2 Calc│VTS'!$E165</f>
        <v>0</v>
      </c>
      <c r="H165" s="23">
        <f>'5.1 Calc│$ million'!H165*'5.2 Calc│VTS'!$E165</f>
        <v>0</v>
      </c>
      <c r="I165" s="23">
        <f>'5.1 Calc│$ million'!I165*'5.2 Calc│VTS'!$E165</f>
        <v>0</v>
      </c>
      <c r="J165" s="23">
        <f>'5.1 Calc│$ million'!J165*'5.2 Calc│VTS'!$E165</f>
        <v>0</v>
      </c>
      <c r="K165" s="23">
        <f>'5.1 Calc│$ million'!K165*'5.2 Calc│VTS'!$E165</f>
        <v>0</v>
      </c>
    </row>
    <row r="166" spans="1:11">
      <c r="A166" s="8" t="str">
        <f>'5.0 Calc│Forecast Projects'!A166</f>
        <v>-</v>
      </c>
      <c r="B166" s="8" t="str">
        <f>'5.1 Calc│$ million'!B166</f>
        <v/>
      </c>
      <c r="C166" s="8" t="str">
        <f>'5.1 Calc│$ million'!C166</f>
        <v>-</v>
      </c>
      <c r="D166" s="8" t="str">
        <f>'5.0 Calc│Forecast Projects'!E166</f>
        <v>-</v>
      </c>
      <c r="E166" s="22">
        <f>IFERROR(VLOOKUP(D166,'3.2 Input│Other'!$A$18:$B$21,2,FALSE),0)</f>
        <v>0</v>
      </c>
      <c r="G166" s="23">
        <f>'5.1 Calc│$ million'!G166*'5.2 Calc│VTS'!$E166</f>
        <v>0</v>
      </c>
      <c r="H166" s="23">
        <f>'5.1 Calc│$ million'!H166*'5.2 Calc│VTS'!$E166</f>
        <v>0</v>
      </c>
      <c r="I166" s="23">
        <f>'5.1 Calc│$ million'!I166*'5.2 Calc│VTS'!$E166</f>
        <v>0</v>
      </c>
      <c r="J166" s="23">
        <f>'5.1 Calc│$ million'!J166*'5.2 Calc│VTS'!$E166</f>
        <v>0</v>
      </c>
      <c r="K166" s="23">
        <f>'5.1 Calc│$ million'!K166*'5.2 Calc│VTS'!$E166</f>
        <v>0</v>
      </c>
    </row>
    <row r="167" spans="1:11">
      <c r="A167" s="8" t="str">
        <f>'5.0 Calc│Forecast Projects'!A167</f>
        <v>-</v>
      </c>
      <c r="B167" s="8" t="str">
        <f>'5.1 Calc│$ million'!B167</f>
        <v/>
      </c>
      <c r="C167" s="8" t="str">
        <f>'5.1 Calc│$ million'!C167</f>
        <v>-</v>
      </c>
      <c r="D167" s="8" t="str">
        <f>'5.0 Calc│Forecast Projects'!E167</f>
        <v>-</v>
      </c>
      <c r="E167" s="22">
        <f>IFERROR(VLOOKUP(D167,'3.2 Input│Other'!$A$18:$B$21,2,FALSE),0)</f>
        <v>0</v>
      </c>
      <c r="G167" s="23">
        <f>'5.1 Calc│$ million'!G167*'5.2 Calc│VTS'!$E167</f>
        <v>0</v>
      </c>
      <c r="H167" s="23">
        <f>'5.1 Calc│$ million'!H167*'5.2 Calc│VTS'!$E167</f>
        <v>0</v>
      </c>
      <c r="I167" s="23">
        <f>'5.1 Calc│$ million'!I167*'5.2 Calc│VTS'!$E167</f>
        <v>0</v>
      </c>
      <c r="J167" s="23">
        <f>'5.1 Calc│$ million'!J167*'5.2 Calc│VTS'!$E167</f>
        <v>0</v>
      </c>
      <c r="K167" s="23">
        <f>'5.1 Calc│$ million'!K167*'5.2 Calc│VTS'!$E167</f>
        <v>0</v>
      </c>
    </row>
    <row r="168" spans="1:11">
      <c r="A168" s="8" t="str">
        <f>'5.0 Calc│Forecast Projects'!A168</f>
        <v>-</v>
      </c>
      <c r="B168" s="8" t="str">
        <f>'5.1 Calc│$ million'!B168</f>
        <v/>
      </c>
      <c r="C168" s="8" t="str">
        <f>'5.1 Calc│$ million'!C168</f>
        <v>-</v>
      </c>
      <c r="D168" s="8" t="str">
        <f>'5.0 Calc│Forecast Projects'!E168</f>
        <v>-</v>
      </c>
      <c r="E168" s="22">
        <f>IFERROR(VLOOKUP(D168,'3.2 Input│Other'!$A$18:$B$21,2,FALSE),0)</f>
        <v>0</v>
      </c>
      <c r="G168" s="23">
        <f>'5.1 Calc│$ million'!G168*'5.2 Calc│VTS'!$E168</f>
        <v>0</v>
      </c>
      <c r="H168" s="23">
        <f>'5.1 Calc│$ million'!H168*'5.2 Calc│VTS'!$E168</f>
        <v>0</v>
      </c>
      <c r="I168" s="23">
        <f>'5.1 Calc│$ million'!I168*'5.2 Calc│VTS'!$E168</f>
        <v>0</v>
      </c>
      <c r="J168" s="23">
        <f>'5.1 Calc│$ million'!J168*'5.2 Calc│VTS'!$E168</f>
        <v>0</v>
      </c>
      <c r="K168" s="23">
        <f>'5.1 Calc│$ million'!K168*'5.2 Calc│VTS'!$E168</f>
        <v>0</v>
      </c>
    </row>
    <row r="169" spans="1:11">
      <c r="A169" s="8" t="str">
        <f>'5.0 Calc│Forecast Projects'!A169</f>
        <v>-</v>
      </c>
      <c r="B169" s="8" t="str">
        <f>'5.1 Calc│$ million'!B169</f>
        <v/>
      </c>
      <c r="C169" s="8" t="str">
        <f>'5.1 Calc│$ million'!C169</f>
        <v>-</v>
      </c>
      <c r="D169" s="8" t="str">
        <f>'5.0 Calc│Forecast Projects'!E169</f>
        <v>-</v>
      </c>
      <c r="E169" s="22">
        <f>IFERROR(VLOOKUP(D169,'3.2 Input│Other'!$A$18:$B$21,2,FALSE),0)</f>
        <v>0</v>
      </c>
      <c r="G169" s="23">
        <f>'5.1 Calc│$ million'!G169*'5.2 Calc│VTS'!$E169</f>
        <v>0</v>
      </c>
      <c r="H169" s="23">
        <f>'5.1 Calc│$ million'!H169*'5.2 Calc│VTS'!$E169</f>
        <v>0</v>
      </c>
      <c r="I169" s="23">
        <f>'5.1 Calc│$ million'!I169*'5.2 Calc│VTS'!$E169</f>
        <v>0</v>
      </c>
      <c r="J169" s="23">
        <f>'5.1 Calc│$ million'!J169*'5.2 Calc│VTS'!$E169</f>
        <v>0</v>
      </c>
      <c r="K169" s="23">
        <f>'5.1 Calc│$ million'!K169*'5.2 Calc│VTS'!$E169</f>
        <v>0</v>
      </c>
    </row>
    <row r="170" spans="1:11">
      <c r="A170" s="8" t="str">
        <f>'5.0 Calc│Forecast Projects'!A170</f>
        <v>-</v>
      </c>
      <c r="B170" s="8" t="str">
        <f>'5.1 Calc│$ million'!B170</f>
        <v/>
      </c>
      <c r="C170" s="8" t="str">
        <f>'5.1 Calc│$ million'!C170</f>
        <v>-</v>
      </c>
      <c r="D170" s="8" t="str">
        <f>'5.0 Calc│Forecast Projects'!E170</f>
        <v>-</v>
      </c>
      <c r="E170" s="22">
        <f>IFERROR(VLOOKUP(D170,'3.2 Input│Other'!$A$18:$B$21,2,FALSE),0)</f>
        <v>0</v>
      </c>
      <c r="G170" s="23">
        <f>'5.1 Calc│$ million'!G170*'5.2 Calc│VTS'!$E170</f>
        <v>0</v>
      </c>
      <c r="H170" s="23">
        <f>'5.1 Calc│$ million'!H170*'5.2 Calc│VTS'!$E170</f>
        <v>0</v>
      </c>
      <c r="I170" s="23">
        <f>'5.1 Calc│$ million'!I170*'5.2 Calc│VTS'!$E170</f>
        <v>0</v>
      </c>
      <c r="J170" s="23">
        <f>'5.1 Calc│$ million'!J170*'5.2 Calc│VTS'!$E170</f>
        <v>0</v>
      </c>
      <c r="K170" s="23">
        <f>'5.1 Calc│$ million'!K170*'5.2 Calc│VTS'!$E170</f>
        <v>0</v>
      </c>
    </row>
    <row r="171" spans="1:11">
      <c r="A171" s="8" t="str">
        <f>'5.0 Calc│Forecast Projects'!A171</f>
        <v>-</v>
      </c>
      <c r="B171" s="8" t="str">
        <f>'5.1 Calc│$ million'!B171</f>
        <v/>
      </c>
      <c r="C171" s="8" t="str">
        <f>'5.1 Calc│$ million'!C171</f>
        <v>-</v>
      </c>
      <c r="D171" s="8" t="str">
        <f>'5.0 Calc│Forecast Projects'!E171</f>
        <v>-</v>
      </c>
      <c r="E171" s="22">
        <f>IFERROR(VLOOKUP(D171,'3.2 Input│Other'!$A$18:$B$21,2,FALSE),0)</f>
        <v>0</v>
      </c>
      <c r="G171" s="23">
        <f>'5.1 Calc│$ million'!G171*'5.2 Calc│VTS'!$E171</f>
        <v>0</v>
      </c>
      <c r="H171" s="23">
        <f>'5.1 Calc│$ million'!H171*'5.2 Calc│VTS'!$E171</f>
        <v>0</v>
      </c>
      <c r="I171" s="23">
        <f>'5.1 Calc│$ million'!I171*'5.2 Calc│VTS'!$E171</f>
        <v>0</v>
      </c>
      <c r="J171" s="23">
        <f>'5.1 Calc│$ million'!J171*'5.2 Calc│VTS'!$E171</f>
        <v>0</v>
      </c>
      <c r="K171" s="23">
        <f>'5.1 Calc│$ million'!K171*'5.2 Calc│VTS'!$E171</f>
        <v>0</v>
      </c>
    </row>
    <row r="172" spans="1:11">
      <c r="A172" s="8" t="str">
        <f>'5.0 Calc│Forecast Projects'!A172</f>
        <v>-</v>
      </c>
      <c r="B172" s="8" t="str">
        <f>'5.1 Calc│$ million'!B172</f>
        <v/>
      </c>
      <c r="C172" s="8" t="str">
        <f>'5.1 Calc│$ million'!C172</f>
        <v>-</v>
      </c>
      <c r="D172" s="8" t="str">
        <f>'5.0 Calc│Forecast Projects'!E172</f>
        <v>-</v>
      </c>
      <c r="E172" s="22">
        <f>IFERROR(VLOOKUP(D172,'3.2 Input│Other'!$A$18:$B$21,2,FALSE),0)</f>
        <v>0</v>
      </c>
      <c r="G172" s="23">
        <f>'5.1 Calc│$ million'!G172*'5.2 Calc│VTS'!$E172</f>
        <v>0</v>
      </c>
      <c r="H172" s="23">
        <f>'5.1 Calc│$ million'!H172*'5.2 Calc│VTS'!$E172</f>
        <v>0</v>
      </c>
      <c r="I172" s="23">
        <f>'5.1 Calc│$ million'!I172*'5.2 Calc│VTS'!$E172</f>
        <v>0</v>
      </c>
      <c r="J172" s="23">
        <f>'5.1 Calc│$ million'!J172*'5.2 Calc│VTS'!$E172</f>
        <v>0</v>
      </c>
      <c r="K172" s="23">
        <f>'5.1 Calc│$ million'!K172*'5.2 Calc│VTS'!$E172</f>
        <v>0</v>
      </c>
    </row>
    <row r="173" spans="1:11">
      <c r="A173" s="8" t="str">
        <f>'5.0 Calc│Forecast Projects'!A173</f>
        <v>-</v>
      </c>
      <c r="B173" s="8" t="str">
        <f>'5.1 Calc│$ million'!B173</f>
        <v/>
      </c>
      <c r="C173" s="8" t="str">
        <f>'5.1 Calc│$ million'!C173</f>
        <v>-</v>
      </c>
      <c r="D173" s="8" t="str">
        <f>'5.0 Calc│Forecast Projects'!E173</f>
        <v>-</v>
      </c>
      <c r="E173" s="22">
        <f>IFERROR(VLOOKUP(D173,'3.2 Input│Other'!$A$18:$B$21,2,FALSE),0)</f>
        <v>0</v>
      </c>
      <c r="G173" s="23">
        <f>'5.1 Calc│$ million'!G173*'5.2 Calc│VTS'!$E173</f>
        <v>0</v>
      </c>
      <c r="H173" s="23">
        <f>'5.1 Calc│$ million'!H173*'5.2 Calc│VTS'!$E173</f>
        <v>0</v>
      </c>
      <c r="I173" s="23">
        <f>'5.1 Calc│$ million'!I173*'5.2 Calc│VTS'!$E173</f>
        <v>0</v>
      </c>
      <c r="J173" s="23">
        <f>'5.1 Calc│$ million'!J173*'5.2 Calc│VTS'!$E173</f>
        <v>0</v>
      </c>
      <c r="K173" s="23">
        <f>'5.1 Calc│$ million'!K173*'5.2 Calc│VTS'!$E173</f>
        <v>0</v>
      </c>
    </row>
    <row r="174" spans="1:11">
      <c r="A174" s="8" t="str">
        <f>'5.0 Calc│Forecast Projects'!A174</f>
        <v>-</v>
      </c>
      <c r="B174" s="8" t="str">
        <f>'5.1 Calc│$ million'!B174</f>
        <v/>
      </c>
      <c r="C174" s="8" t="str">
        <f>'5.1 Calc│$ million'!C174</f>
        <v>-</v>
      </c>
      <c r="D174" s="8" t="str">
        <f>'5.0 Calc│Forecast Projects'!E174</f>
        <v>-</v>
      </c>
      <c r="E174" s="22">
        <f>IFERROR(VLOOKUP(D174,'3.2 Input│Other'!$A$18:$B$21,2,FALSE),0)</f>
        <v>0</v>
      </c>
      <c r="G174" s="23">
        <f>'5.1 Calc│$ million'!G174*'5.2 Calc│VTS'!$E174</f>
        <v>0</v>
      </c>
      <c r="H174" s="23">
        <f>'5.1 Calc│$ million'!H174*'5.2 Calc│VTS'!$E174</f>
        <v>0</v>
      </c>
      <c r="I174" s="23">
        <f>'5.1 Calc│$ million'!I174*'5.2 Calc│VTS'!$E174</f>
        <v>0</v>
      </c>
      <c r="J174" s="23">
        <f>'5.1 Calc│$ million'!J174*'5.2 Calc│VTS'!$E174</f>
        <v>0</v>
      </c>
      <c r="K174" s="23">
        <f>'5.1 Calc│$ million'!K174*'5.2 Calc│VTS'!$E174</f>
        <v>0</v>
      </c>
    </row>
    <row r="175" spans="1:11">
      <c r="A175" s="8" t="str">
        <f>'5.0 Calc│Forecast Projects'!A175</f>
        <v>-</v>
      </c>
      <c r="B175" s="8" t="str">
        <f>'5.1 Calc│$ million'!B175</f>
        <v/>
      </c>
      <c r="C175" s="8" t="str">
        <f>'5.1 Calc│$ million'!C175</f>
        <v>-</v>
      </c>
      <c r="D175" s="8" t="str">
        <f>'5.0 Calc│Forecast Projects'!E175</f>
        <v>-</v>
      </c>
      <c r="E175" s="22">
        <f>IFERROR(VLOOKUP(D175,'3.2 Input│Other'!$A$18:$B$21,2,FALSE),0)</f>
        <v>0</v>
      </c>
      <c r="G175" s="23">
        <f>'5.1 Calc│$ million'!G175*'5.2 Calc│VTS'!$E175</f>
        <v>0</v>
      </c>
      <c r="H175" s="23">
        <f>'5.1 Calc│$ million'!H175*'5.2 Calc│VTS'!$E175</f>
        <v>0</v>
      </c>
      <c r="I175" s="23">
        <f>'5.1 Calc│$ million'!I175*'5.2 Calc│VTS'!$E175</f>
        <v>0</v>
      </c>
      <c r="J175" s="23">
        <f>'5.1 Calc│$ million'!J175*'5.2 Calc│VTS'!$E175</f>
        <v>0</v>
      </c>
      <c r="K175" s="23">
        <f>'5.1 Calc│$ million'!K175*'5.2 Calc│VTS'!$E175</f>
        <v>0</v>
      </c>
    </row>
    <row r="176" spans="1:11">
      <c r="A176" s="8" t="str">
        <f>'5.0 Calc│Forecast Projects'!A176</f>
        <v>-</v>
      </c>
      <c r="B176" s="8" t="str">
        <f>'5.1 Calc│$ million'!B176</f>
        <v/>
      </c>
      <c r="C176" s="8" t="str">
        <f>'5.1 Calc│$ million'!C176</f>
        <v>-</v>
      </c>
      <c r="D176" s="8" t="str">
        <f>'5.0 Calc│Forecast Projects'!E176</f>
        <v>-</v>
      </c>
      <c r="E176" s="22">
        <f>IFERROR(VLOOKUP(D176,'3.2 Input│Other'!$A$18:$B$21,2,FALSE),0)</f>
        <v>0</v>
      </c>
      <c r="G176" s="23">
        <f>'5.1 Calc│$ million'!G176*'5.2 Calc│VTS'!$E176</f>
        <v>0</v>
      </c>
      <c r="H176" s="23">
        <f>'5.1 Calc│$ million'!H176*'5.2 Calc│VTS'!$E176</f>
        <v>0</v>
      </c>
      <c r="I176" s="23">
        <f>'5.1 Calc│$ million'!I176*'5.2 Calc│VTS'!$E176</f>
        <v>0</v>
      </c>
      <c r="J176" s="23">
        <f>'5.1 Calc│$ million'!J176*'5.2 Calc│VTS'!$E176</f>
        <v>0</v>
      </c>
      <c r="K176" s="23">
        <f>'5.1 Calc│$ million'!K176*'5.2 Calc│VTS'!$E176</f>
        <v>0</v>
      </c>
    </row>
    <row r="177" spans="1:11">
      <c r="A177" s="8" t="str">
        <f>'5.0 Calc│Forecast Projects'!A177</f>
        <v>-</v>
      </c>
      <c r="B177" s="8" t="str">
        <f>'5.1 Calc│$ million'!B177</f>
        <v/>
      </c>
      <c r="C177" s="8" t="str">
        <f>'5.1 Calc│$ million'!C177</f>
        <v>-</v>
      </c>
      <c r="D177" s="8" t="str">
        <f>'5.0 Calc│Forecast Projects'!E177</f>
        <v>-</v>
      </c>
      <c r="E177" s="22">
        <f>IFERROR(VLOOKUP(D177,'3.2 Input│Other'!$A$18:$B$21,2,FALSE),0)</f>
        <v>0</v>
      </c>
      <c r="G177" s="23">
        <f>'5.1 Calc│$ million'!G177*'5.2 Calc│VTS'!$E177</f>
        <v>0</v>
      </c>
      <c r="H177" s="23">
        <f>'5.1 Calc│$ million'!H177*'5.2 Calc│VTS'!$E177</f>
        <v>0</v>
      </c>
      <c r="I177" s="23">
        <f>'5.1 Calc│$ million'!I177*'5.2 Calc│VTS'!$E177</f>
        <v>0</v>
      </c>
      <c r="J177" s="23">
        <f>'5.1 Calc│$ million'!J177*'5.2 Calc│VTS'!$E177</f>
        <v>0</v>
      </c>
      <c r="K177" s="23">
        <f>'5.1 Calc│$ million'!K177*'5.2 Calc│VTS'!$E177</f>
        <v>0</v>
      </c>
    </row>
    <row r="178" spans="1:11">
      <c r="A178" s="8" t="str">
        <f>'5.0 Calc│Forecast Projects'!A178</f>
        <v>-</v>
      </c>
      <c r="B178" s="8" t="str">
        <f>'5.1 Calc│$ million'!B178</f>
        <v/>
      </c>
      <c r="C178" s="8" t="str">
        <f>'5.1 Calc│$ million'!C178</f>
        <v>-</v>
      </c>
      <c r="D178" s="8" t="str">
        <f>'5.0 Calc│Forecast Projects'!E178</f>
        <v>-</v>
      </c>
      <c r="E178" s="22">
        <f>IFERROR(VLOOKUP(D178,'3.2 Input│Other'!$A$18:$B$21,2,FALSE),0)</f>
        <v>0</v>
      </c>
      <c r="G178" s="23">
        <f>'5.1 Calc│$ million'!G178*'5.2 Calc│VTS'!$E178</f>
        <v>0</v>
      </c>
      <c r="H178" s="23">
        <f>'5.1 Calc│$ million'!H178*'5.2 Calc│VTS'!$E178</f>
        <v>0</v>
      </c>
      <c r="I178" s="23">
        <f>'5.1 Calc│$ million'!I178*'5.2 Calc│VTS'!$E178</f>
        <v>0</v>
      </c>
      <c r="J178" s="23">
        <f>'5.1 Calc│$ million'!J178*'5.2 Calc│VTS'!$E178</f>
        <v>0</v>
      </c>
      <c r="K178" s="23">
        <f>'5.1 Calc│$ million'!K178*'5.2 Calc│VTS'!$E178</f>
        <v>0</v>
      </c>
    </row>
    <row r="179" spans="1:11">
      <c r="A179" s="8" t="str">
        <f>'5.0 Calc│Forecast Projects'!A179</f>
        <v>-</v>
      </c>
      <c r="B179" s="8" t="str">
        <f>'5.1 Calc│$ million'!B179</f>
        <v/>
      </c>
      <c r="C179" s="8" t="str">
        <f>'5.1 Calc│$ million'!C179</f>
        <v>-</v>
      </c>
      <c r="D179" s="8" t="str">
        <f>'5.0 Calc│Forecast Projects'!E179</f>
        <v>-</v>
      </c>
      <c r="E179" s="22">
        <f>IFERROR(VLOOKUP(D179,'3.2 Input│Other'!$A$18:$B$21,2,FALSE),0)</f>
        <v>0</v>
      </c>
      <c r="G179" s="23">
        <f>'5.1 Calc│$ million'!G179*'5.2 Calc│VTS'!$E179</f>
        <v>0</v>
      </c>
      <c r="H179" s="23">
        <f>'5.1 Calc│$ million'!H179*'5.2 Calc│VTS'!$E179</f>
        <v>0</v>
      </c>
      <c r="I179" s="23">
        <f>'5.1 Calc│$ million'!I179*'5.2 Calc│VTS'!$E179</f>
        <v>0</v>
      </c>
      <c r="J179" s="23">
        <f>'5.1 Calc│$ million'!J179*'5.2 Calc│VTS'!$E179</f>
        <v>0</v>
      </c>
      <c r="K179" s="23">
        <f>'5.1 Calc│$ million'!K179*'5.2 Calc│VTS'!$E179</f>
        <v>0</v>
      </c>
    </row>
    <row r="180" spans="1:11">
      <c r="A180" s="8" t="str">
        <f>'5.0 Calc│Forecast Projects'!A180</f>
        <v>-</v>
      </c>
      <c r="B180" s="8" t="str">
        <f>'5.1 Calc│$ million'!B180</f>
        <v/>
      </c>
      <c r="C180" s="8" t="str">
        <f>'5.1 Calc│$ million'!C180</f>
        <v>-</v>
      </c>
      <c r="D180" s="8" t="str">
        <f>'5.0 Calc│Forecast Projects'!E180</f>
        <v>-</v>
      </c>
      <c r="E180" s="22">
        <f>IFERROR(VLOOKUP(D180,'3.2 Input│Other'!$A$18:$B$21,2,FALSE),0)</f>
        <v>0</v>
      </c>
      <c r="G180" s="23">
        <f>'5.1 Calc│$ million'!G180*'5.2 Calc│VTS'!$E180</f>
        <v>0</v>
      </c>
      <c r="H180" s="23">
        <f>'5.1 Calc│$ million'!H180*'5.2 Calc│VTS'!$E180</f>
        <v>0</v>
      </c>
      <c r="I180" s="23">
        <f>'5.1 Calc│$ million'!I180*'5.2 Calc│VTS'!$E180</f>
        <v>0</v>
      </c>
      <c r="J180" s="23">
        <f>'5.1 Calc│$ million'!J180*'5.2 Calc│VTS'!$E180</f>
        <v>0</v>
      </c>
      <c r="K180" s="23">
        <f>'5.1 Calc│$ million'!K180*'5.2 Calc│VTS'!$E180</f>
        <v>0</v>
      </c>
    </row>
    <row r="181" spans="1:11">
      <c r="A181" s="8" t="str">
        <f>'5.0 Calc│Forecast Projects'!A181</f>
        <v>-</v>
      </c>
      <c r="B181" s="8" t="str">
        <f>'5.1 Calc│$ million'!B181</f>
        <v/>
      </c>
      <c r="C181" s="8" t="str">
        <f>'5.1 Calc│$ million'!C181</f>
        <v>-</v>
      </c>
      <c r="D181" s="8" t="str">
        <f>'5.0 Calc│Forecast Projects'!E181</f>
        <v>-</v>
      </c>
      <c r="E181" s="22">
        <f>IFERROR(VLOOKUP(D181,'3.2 Input│Other'!$A$18:$B$21,2,FALSE),0)</f>
        <v>0</v>
      </c>
      <c r="G181" s="23">
        <f>'5.1 Calc│$ million'!G181*'5.2 Calc│VTS'!$E181</f>
        <v>0</v>
      </c>
      <c r="H181" s="23">
        <f>'5.1 Calc│$ million'!H181*'5.2 Calc│VTS'!$E181</f>
        <v>0</v>
      </c>
      <c r="I181" s="23">
        <f>'5.1 Calc│$ million'!I181*'5.2 Calc│VTS'!$E181</f>
        <v>0</v>
      </c>
      <c r="J181" s="23">
        <f>'5.1 Calc│$ million'!J181*'5.2 Calc│VTS'!$E181</f>
        <v>0</v>
      </c>
      <c r="K181" s="23">
        <f>'5.1 Calc│$ million'!K181*'5.2 Calc│VTS'!$E181</f>
        <v>0</v>
      </c>
    </row>
    <row r="182" spans="1:11">
      <c r="A182" s="8" t="str">
        <f>'5.0 Calc│Forecast Projects'!A182</f>
        <v>-</v>
      </c>
      <c r="B182" s="8" t="str">
        <f>'5.1 Calc│$ million'!B182</f>
        <v/>
      </c>
      <c r="C182" s="8" t="str">
        <f>'5.1 Calc│$ million'!C182</f>
        <v>-</v>
      </c>
      <c r="D182" s="8" t="str">
        <f>'5.0 Calc│Forecast Projects'!E182</f>
        <v>-</v>
      </c>
      <c r="E182" s="22">
        <f>IFERROR(VLOOKUP(D182,'3.2 Input│Other'!$A$18:$B$21,2,FALSE),0)</f>
        <v>0</v>
      </c>
      <c r="G182" s="23">
        <f>'5.1 Calc│$ million'!G182*'5.2 Calc│VTS'!$E182</f>
        <v>0</v>
      </c>
      <c r="H182" s="23">
        <f>'5.1 Calc│$ million'!H182*'5.2 Calc│VTS'!$E182</f>
        <v>0</v>
      </c>
      <c r="I182" s="23">
        <f>'5.1 Calc│$ million'!I182*'5.2 Calc│VTS'!$E182</f>
        <v>0</v>
      </c>
      <c r="J182" s="23">
        <f>'5.1 Calc│$ million'!J182*'5.2 Calc│VTS'!$E182</f>
        <v>0</v>
      </c>
      <c r="K182" s="23">
        <f>'5.1 Calc│$ million'!K182*'5.2 Calc│VTS'!$E182</f>
        <v>0</v>
      </c>
    </row>
    <row r="183" spans="1:11">
      <c r="A183" s="8" t="str">
        <f>'5.0 Calc│Forecast Projects'!A183</f>
        <v>-</v>
      </c>
      <c r="B183" s="8" t="str">
        <f>'5.1 Calc│$ million'!B183</f>
        <v/>
      </c>
      <c r="C183" s="8" t="str">
        <f>'5.1 Calc│$ million'!C183</f>
        <v>-</v>
      </c>
      <c r="D183" s="8" t="str">
        <f>'5.0 Calc│Forecast Projects'!E183</f>
        <v>-</v>
      </c>
      <c r="E183" s="22">
        <f>IFERROR(VLOOKUP(D183,'3.2 Input│Other'!$A$18:$B$21,2,FALSE),0)</f>
        <v>0</v>
      </c>
      <c r="G183" s="23">
        <f>'5.1 Calc│$ million'!G183*'5.2 Calc│VTS'!$E183</f>
        <v>0</v>
      </c>
      <c r="H183" s="23">
        <f>'5.1 Calc│$ million'!H183*'5.2 Calc│VTS'!$E183</f>
        <v>0</v>
      </c>
      <c r="I183" s="23">
        <f>'5.1 Calc│$ million'!I183*'5.2 Calc│VTS'!$E183</f>
        <v>0</v>
      </c>
      <c r="J183" s="23">
        <f>'5.1 Calc│$ million'!J183*'5.2 Calc│VTS'!$E183</f>
        <v>0</v>
      </c>
      <c r="K183" s="23">
        <f>'5.1 Calc│$ million'!K183*'5.2 Calc│VTS'!$E183</f>
        <v>0</v>
      </c>
    </row>
    <row r="184" spans="1:11">
      <c r="A184" s="8" t="str">
        <f>'5.0 Calc│Forecast Projects'!A184</f>
        <v>-</v>
      </c>
      <c r="B184" s="8" t="str">
        <f>'5.1 Calc│$ million'!B184</f>
        <v/>
      </c>
      <c r="C184" s="8" t="str">
        <f>'5.1 Calc│$ million'!C184</f>
        <v>-</v>
      </c>
      <c r="D184" s="8" t="str">
        <f>'5.0 Calc│Forecast Projects'!E184</f>
        <v>-</v>
      </c>
      <c r="E184" s="22">
        <f>IFERROR(VLOOKUP(D184,'3.2 Input│Other'!$A$18:$B$21,2,FALSE),0)</f>
        <v>0</v>
      </c>
      <c r="G184" s="23">
        <f>'5.1 Calc│$ million'!G184*'5.2 Calc│VTS'!$E184</f>
        <v>0</v>
      </c>
      <c r="H184" s="23">
        <f>'5.1 Calc│$ million'!H184*'5.2 Calc│VTS'!$E184</f>
        <v>0</v>
      </c>
      <c r="I184" s="23">
        <f>'5.1 Calc│$ million'!I184*'5.2 Calc│VTS'!$E184</f>
        <v>0</v>
      </c>
      <c r="J184" s="23">
        <f>'5.1 Calc│$ million'!J184*'5.2 Calc│VTS'!$E184</f>
        <v>0</v>
      </c>
      <c r="K184" s="23">
        <f>'5.1 Calc│$ million'!K184*'5.2 Calc│VTS'!$E184</f>
        <v>0</v>
      </c>
    </row>
    <row r="185" spans="1:11">
      <c r="A185" s="8" t="str">
        <f>'5.0 Calc│Forecast Projects'!A185</f>
        <v>-</v>
      </c>
      <c r="B185" s="8" t="str">
        <f>'5.1 Calc│$ million'!B185</f>
        <v/>
      </c>
      <c r="C185" s="8" t="str">
        <f>'5.1 Calc│$ million'!C185</f>
        <v>-</v>
      </c>
      <c r="D185" s="8" t="str">
        <f>'5.0 Calc│Forecast Projects'!E185</f>
        <v>-</v>
      </c>
      <c r="E185" s="22">
        <f>IFERROR(VLOOKUP(D185,'3.2 Input│Other'!$A$18:$B$21,2,FALSE),0)</f>
        <v>0</v>
      </c>
      <c r="G185" s="23">
        <f>'5.1 Calc│$ million'!G185*'5.2 Calc│VTS'!$E185</f>
        <v>0</v>
      </c>
      <c r="H185" s="23">
        <f>'5.1 Calc│$ million'!H185*'5.2 Calc│VTS'!$E185</f>
        <v>0</v>
      </c>
      <c r="I185" s="23">
        <f>'5.1 Calc│$ million'!I185*'5.2 Calc│VTS'!$E185</f>
        <v>0</v>
      </c>
      <c r="J185" s="23">
        <f>'5.1 Calc│$ million'!J185*'5.2 Calc│VTS'!$E185</f>
        <v>0</v>
      </c>
      <c r="K185" s="23">
        <f>'5.1 Calc│$ million'!K185*'5.2 Calc│VTS'!$E185</f>
        <v>0</v>
      </c>
    </row>
    <row r="186" spans="1:11">
      <c r="A186" s="8" t="str">
        <f>'5.0 Calc│Forecast Projects'!A186</f>
        <v>-</v>
      </c>
      <c r="B186" s="8" t="str">
        <f>'5.1 Calc│$ million'!B186</f>
        <v/>
      </c>
      <c r="C186" s="8" t="str">
        <f>'5.1 Calc│$ million'!C186</f>
        <v>-</v>
      </c>
      <c r="D186" s="8" t="str">
        <f>'5.0 Calc│Forecast Projects'!E186</f>
        <v>-</v>
      </c>
      <c r="E186" s="22">
        <f>IFERROR(VLOOKUP(D186,'3.2 Input│Other'!$A$18:$B$21,2,FALSE),0)</f>
        <v>0</v>
      </c>
      <c r="G186" s="23">
        <f>'5.1 Calc│$ million'!G186*'5.2 Calc│VTS'!$E186</f>
        <v>0</v>
      </c>
      <c r="H186" s="23">
        <f>'5.1 Calc│$ million'!H186*'5.2 Calc│VTS'!$E186</f>
        <v>0</v>
      </c>
      <c r="I186" s="23">
        <f>'5.1 Calc│$ million'!I186*'5.2 Calc│VTS'!$E186</f>
        <v>0</v>
      </c>
      <c r="J186" s="23">
        <f>'5.1 Calc│$ million'!J186*'5.2 Calc│VTS'!$E186</f>
        <v>0</v>
      </c>
      <c r="K186" s="23">
        <f>'5.1 Calc│$ million'!K186*'5.2 Calc│VTS'!$E186</f>
        <v>0</v>
      </c>
    </row>
    <row r="187" spans="1:11">
      <c r="A187" s="8" t="str">
        <f>'5.0 Calc│Forecast Projects'!A187</f>
        <v>-</v>
      </c>
      <c r="B187" s="8" t="str">
        <f>'5.1 Calc│$ million'!B187</f>
        <v/>
      </c>
      <c r="C187" s="8" t="str">
        <f>'5.1 Calc│$ million'!C187</f>
        <v>-</v>
      </c>
      <c r="D187" s="8" t="str">
        <f>'5.0 Calc│Forecast Projects'!E187</f>
        <v>-</v>
      </c>
      <c r="E187" s="22">
        <f>IFERROR(VLOOKUP(D187,'3.2 Input│Other'!$A$18:$B$21,2,FALSE),0)</f>
        <v>0</v>
      </c>
      <c r="G187" s="23">
        <f>'5.1 Calc│$ million'!G187*'5.2 Calc│VTS'!$E187</f>
        <v>0</v>
      </c>
      <c r="H187" s="23">
        <f>'5.1 Calc│$ million'!H187*'5.2 Calc│VTS'!$E187</f>
        <v>0</v>
      </c>
      <c r="I187" s="23">
        <f>'5.1 Calc│$ million'!I187*'5.2 Calc│VTS'!$E187</f>
        <v>0</v>
      </c>
      <c r="J187" s="23">
        <f>'5.1 Calc│$ million'!J187*'5.2 Calc│VTS'!$E187</f>
        <v>0</v>
      </c>
      <c r="K187" s="23">
        <f>'5.1 Calc│$ million'!K187*'5.2 Calc│VTS'!$E187</f>
        <v>0</v>
      </c>
    </row>
    <row r="188" spans="1:11">
      <c r="A188" s="8" t="str">
        <f>'5.0 Calc│Forecast Projects'!A188</f>
        <v>-</v>
      </c>
      <c r="B188" s="8" t="str">
        <f>'5.1 Calc│$ million'!B188</f>
        <v/>
      </c>
      <c r="C188" s="8" t="str">
        <f>'5.1 Calc│$ million'!C188</f>
        <v>-</v>
      </c>
      <c r="D188" s="8" t="str">
        <f>'5.0 Calc│Forecast Projects'!E188</f>
        <v>-</v>
      </c>
      <c r="E188" s="22">
        <f>IFERROR(VLOOKUP(D188,'3.2 Input│Other'!$A$18:$B$21,2,FALSE),0)</f>
        <v>0</v>
      </c>
      <c r="G188" s="23">
        <f>'5.1 Calc│$ million'!G188*'5.2 Calc│VTS'!$E188</f>
        <v>0</v>
      </c>
      <c r="H188" s="23">
        <f>'5.1 Calc│$ million'!H188*'5.2 Calc│VTS'!$E188</f>
        <v>0</v>
      </c>
      <c r="I188" s="23">
        <f>'5.1 Calc│$ million'!I188*'5.2 Calc│VTS'!$E188</f>
        <v>0</v>
      </c>
      <c r="J188" s="23">
        <f>'5.1 Calc│$ million'!J188*'5.2 Calc│VTS'!$E188</f>
        <v>0</v>
      </c>
      <c r="K188" s="23">
        <f>'5.1 Calc│$ million'!K188*'5.2 Calc│VTS'!$E188</f>
        <v>0</v>
      </c>
    </row>
    <row r="189" spans="1:11">
      <c r="A189" s="8" t="str">
        <f>'5.0 Calc│Forecast Projects'!A189</f>
        <v>-</v>
      </c>
      <c r="B189" s="8" t="str">
        <f>'5.1 Calc│$ million'!B189</f>
        <v/>
      </c>
      <c r="C189" s="8" t="str">
        <f>'5.1 Calc│$ million'!C189</f>
        <v>-</v>
      </c>
      <c r="D189" s="8" t="str">
        <f>'5.0 Calc│Forecast Projects'!E189</f>
        <v>-</v>
      </c>
      <c r="E189" s="22">
        <f>IFERROR(VLOOKUP(D189,'3.2 Input│Other'!$A$18:$B$21,2,FALSE),0)</f>
        <v>0</v>
      </c>
      <c r="G189" s="23">
        <f>'5.1 Calc│$ million'!G189*'5.2 Calc│VTS'!$E189</f>
        <v>0</v>
      </c>
      <c r="H189" s="23">
        <f>'5.1 Calc│$ million'!H189*'5.2 Calc│VTS'!$E189</f>
        <v>0</v>
      </c>
      <c r="I189" s="23">
        <f>'5.1 Calc│$ million'!I189*'5.2 Calc│VTS'!$E189</f>
        <v>0</v>
      </c>
      <c r="J189" s="23">
        <f>'5.1 Calc│$ million'!J189*'5.2 Calc│VTS'!$E189</f>
        <v>0</v>
      </c>
      <c r="K189" s="23">
        <f>'5.1 Calc│$ million'!K189*'5.2 Calc│VTS'!$E189</f>
        <v>0</v>
      </c>
    </row>
    <row r="190" spans="1:11">
      <c r="A190" s="8" t="str">
        <f>'5.0 Calc│Forecast Projects'!A190</f>
        <v>-</v>
      </c>
      <c r="B190" s="8" t="str">
        <f>'5.1 Calc│$ million'!B190</f>
        <v/>
      </c>
      <c r="C190" s="8" t="str">
        <f>'5.1 Calc│$ million'!C190</f>
        <v>-</v>
      </c>
      <c r="D190" s="8" t="str">
        <f>'5.0 Calc│Forecast Projects'!E190</f>
        <v>-</v>
      </c>
      <c r="E190" s="22">
        <f>IFERROR(VLOOKUP(D190,'3.2 Input│Other'!$A$18:$B$21,2,FALSE),0)</f>
        <v>0</v>
      </c>
      <c r="G190" s="23">
        <f>'5.1 Calc│$ million'!G190*'5.2 Calc│VTS'!$E190</f>
        <v>0</v>
      </c>
      <c r="H190" s="23">
        <f>'5.1 Calc│$ million'!H190*'5.2 Calc│VTS'!$E190</f>
        <v>0</v>
      </c>
      <c r="I190" s="23">
        <f>'5.1 Calc│$ million'!I190*'5.2 Calc│VTS'!$E190</f>
        <v>0</v>
      </c>
      <c r="J190" s="23">
        <f>'5.1 Calc│$ million'!J190*'5.2 Calc│VTS'!$E190</f>
        <v>0</v>
      </c>
      <c r="K190" s="23">
        <f>'5.1 Calc│$ million'!K190*'5.2 Calc│VTS'!$E190</f>
        <v>0</v>
      </c>
    </row>
    <row r="191" spans="1:11">
      <c r="A191" s="8" t="str">
        <f>'5.0 Calc│Forecast Projects'!A191</f>
        <v>-</v>
      </c>
      <c r="B191" s="8" t="str">
        <f>'5.1 Calc│$ million'!B191</f>
        <v/>
      </c>
      <c r="C191" s="8" t="str">
        <f>'5.1 Calc│$ million'!C191</f>
        <v>-</v>
      </c>
      <c r="D191" s="8" t="str">
        <f>'5.0 Calc│Forecast Projects'!E191</f>
        <v>-</v>
      </c>
      <c r="E191" s="22">
        <f>IFERROR(VLOOKUP(D191,'3.2 Input│Other'!$A$18:$B$21,2,FALSE),0)</f>
        <v>0</v>
      </c>
      <c r="G191" s="23">
        <f>'5.1 Calc│$ million'!G191*'5.2 Calc│VTS'!$E191</f>
        <v>0</v>
      </c>
      <c r="H191" s="23">
        <f>'5.1 Calc│$ million'!H191*'5.2 Calc│VTS'!$E191</f>
        <v>0</v>
      </c>
      <c r="I191" s="23">
        <f>'5.1 Calc│$ million'!I191*'5.2 Calc│VTS'!$E191</f>
        <v>0</v>
      </c>
      <c r="J191" s="23">
        <f>'5.1 Calc│$ million'!J191*'5.2 Calc│VTS'!$E191</f>
        <v>0</v>
      </c>
      <c r="K191" s="23">
        <f>'5.1 Calc│$ million'!K191*'5.2 Calc│VTS'!$E191</f>
        <v>0</v>
      </c>
    </row>
    <row r="192" spans="1:11">
      <c r="A192" s="8" t="str">
        <f>'5.0 Calc│Forecast Projects'!A192</f>
        <v>-</v>
      </c>
      <c r="B192" s="8" t="str">
        <f>'5.1 Calc│$ million'!B192</f>
        <v/>
      </c>
      <c r="C192" s="8" t="str">
        <f>'5.1 Calc│$ million'!C192</f>
        <v>-</v>
      </c>
      <c r="D192" s="8" t="str">
        <f>'5.0 Calc│Forecast Projects'!E192</f>
        <v>-</v>
      </c>
      <c r="E192" s="22">
        <f>IFERROR(VLOOKUP(D192,'3.2 Input│Other'!$A$18:$B$21,2,FALSE),0)</f>
        <v>0</v>
      </c>
      <c r="G192" s="23">
        <f>'5.1 Calc│$ million'!G192*'5.2 Calc│VTS'!$E192</f>
        <v>0</v>
      </c>
      <c r="H192" s="23">
        <f>'5.1 Calc│$ million'!H192*'5.2 Calc│VTS'!$E192</f>
        <v>0</v>
      </c>
      <c r="I192" s="23">
        <f>'5.1 Calc│$ million'!I192*'5.2 Calc│VTS'!$E192</f>
        <v>0</v>
      </c>
      <c r="J192" s="23">
        <f>'5.1 Calc│$ million'!J192*'5.2 Calc│VTS'!$E192</f>
        <v>0</v>
      </c>
      <c r="K192" s="23">
        <f>'5.1 Calc│$ million'!K192*'5.2 Calc│VTS'!$E192</f>
        <v>0</v>
      </c>
    </row>
    <row r="193" spans="1:12">
      <c r="A193" s="8" t="str">
        <f>'5.0 Calc│Forecast Projects'!A193</f>
        <v>-</v>
      </c>
      <c r="B193" s="8" t="str">
        <f>'5.1 Calc│$ million'!B193</f>
        <v/>
      </c>
      <c r="C193" s="8" t="str">
        <f>'5.1 Calc│$ million'!C193</f>
        <v>-</v>
      </c>
      <c r="D193" s="8" t="str">
        <f>'5.0 Calc│Forecast Projects'!E193</f>
        <v>-</v>
      </c>
      <c r="E193" s="22">
        <f>IFERROR(VLOOKUP(D193,'3.2 Input│Other'!$A$18:$B$21,2,FALSE),0)</f>
        <v>0</v>
      </c>
      <c r="G193" s="23">
        <f>'5.1 Calc│$ million'!G193*'5.2 Calc│VTS'!$E193</f>
        <v>0</v>
      </c>
      <c r="H193" s="23">
        <f>'5.1 Calc│$ million'!H193*'5.2 Calc│VTS'!$E193</f>
        <v>0</v>
      </c>
      <c r="I193" s="23">
        <f>'5.1 Calc│$ million'!I193*'5.2 Calc│VTS'!$E193</f>
        <v>0</v>
      </c>
      <c r="J193" s="23">
        <f>'5.1 Calc│$ million'!J193*'5.2 Calc│VTS'!$E193</f>
        <v>0</v>
      </c>
      <c r="K193" s="23">
        <f>'5.1 Calc│$ million'!K193*'5.2 Calc│VTS'!$E193</f>
        <v>0</v>
      </c>
    </row>
    <row r="194" spans="1:12">
      <c r="A194" s="8" t="str">
        <f>'5.0 Calc│Forecast Projects'!A194</f>
        <v>-</v>
      </c>
      <c r="B194" s="8" t="str">
        <f>'5.1 Calc│$ million'!B194</f>
        <v/>
      </c>
      <c r="C194" s="8" t="str">
        <f>'5.1 Calc│$ million'!C194</f>
        <v>-</v>
      </c>
      <c r="D194" s="8" t="str">
        <f>'5.0 Calc│Forecast Projects'!E194</f>
        <v>-</v>
      </c>
      <c r="E194" s="22">
        <f>IFERROR(VLOOKUP(D194,'3.2 Input│Other'!$A$18:$B$21,2,FALSE),0)</f>
        <v>0</v>
      </c>
      <c r="G194" s="23">
        <f>'5.1 Calc│$ million'!G194*'5.2 Calc│VTS'!$E194</f>
        <v>0</v>
      </c>
      <c r="H194" s="23">
        <f>'5.1 Calc│$ million'!H194*'5.2 Calc│VTS'!$E194</f>
        <v>0</v>
      </c>
      <c r="I194" s="23">
        <f>'5.1 Calc│$ million'!I194*'5.2 Calc│VTS'!$E194</f>
        <v>0</v>
      </c>
      <c r="J194" s="23">
        <f>'5.1 Calc│$ million'!J194*'5.2 Calc│VTS'!$E194</f>
        <v>0</v>
      </c>
      <c r="K194" s="23">
        <f>'5.1 Calc│$ million'!K194*'5.2 Calc│VTS'!$E194</f>
        <v>0</v>
      </c>
    </row>
    <row r="195" spans="1:12">
      <c r="A195" s="8" t="str">
        <f>'5.0 Calc│Forecast Projects'!A195</f>
        <v>-</v>
      </c>
      <c r="B195" s="8" t="str">
        <f>'5.1 Calc│$ million'!B195</f>
        <v/>
      </c>
      <c r="C195" s="8" t="str">
        <f>'5.1 Calc│$ million'!C195</f>
        <v>-</v>
      </c>
      <c r="D195" s="8" t="str">
        <f>'5.0 Calc│Forecast Projects'!E195</f>
        <v>-</v>
      </c>
      <c r="E195" s="22">
        <f>IFERROR(VLOOKUP(D195,'3.2 Input│Other'!$A$18:$B$21,2,FALSE),0)</f>
        <v>0</v>
      </c>
      <c r="G195" s="23">
        <f>'5.1 Calc│$ million'!G195*'5.2 Calc│VTS'!$E195</f>
        <v>0</v>
      </c>
      <c r="H195" s="23">
        <f>'5.1 Calc│$ million'!H195*'5.2 Calc│VTS'!$E195</f>
        <v>0</v>
      </c>
      <c r="I195" s="23">
        <f>'5.1 Calc│$ million'!I195*'5.2 Calc│VTS'!$E195</f>
        <v>0</v>
      </c>
      <c r="J195" s="23">
        <f>'5.1 Calc│$ million'!J195*'5.2 Calc│VTS'!$E195</f>
        <v>0</v>
      </c>
      <c r="K195" s="23">
        <f>'5.1 Calc│$ million'!K195*'5.2 Calc│VTS'!$E195</f>
        <v>0</v>
      </c>
    </row>
    <row r="196" spans="1:12">
      <c r="A196" s="8" t="str">
        <f>'5.0 Calc│Forecast Projects'!A196</f>
        <v>-</v>
      </c>
      <c r="B196" s="8" t="str">
        <f>'5.1 Calc│$ million'!B196</f>
        <v/>
      </c>
      <c r="C196" s="8" t="str">
        <f>'5.1 Calc│$ million'!C196</f>
        <v>-</v>
      </c>
      <c r="D196" s="8" t="str">
        <f>'5.0 Calc│Forecast Projects'!E196</f>
        <v>-</v>
      </c>
      <c r="E196" s="22">
        <f>IFERROR(VLOOKUP(D196,'3.2 Input│Other'!$A$18:$B$21,2,FALSE),0)</f>
        <v>0</v>
      </c>
      <c r="G196" s="23">
        <f>'5.1 Calc│$ million'!G196*'5.2 Calc│VTS'!$E196</f>
        <v>0</v>
      </c>
      <c r="H196" s="23">
        <f>'5.1 Calc│$ million'!H196*'5.2 Calc│VTS'!$E196</f>
        <v>0</v>
      </c>
      <c r="I196" s="23">
        <f>'5.1 Calc│$ million'!I196*'5.2 Calc│VTS'!$E196</f>
        <v>0</v>
      </c>
      <c r="J196" s="23">
        <f>'5.1 Calc│$ million'!J196*'5.2 Calc│VTS'!$E196</f>
        <v>0</v>
      </c>
      <c r="K196" s="23">
        <f>'5.1 Calc│$ million'!K196*'5.2 Calc│VTS'!$E196</f>
        <v>0</v>
      </c>
    </row>
    <row r="197" spans="1:12">
      <c r="A197" s="8" t="str">
        <f>'5.0 Calc│Forecast Projects'!A197</f>
        <v>-</v>
      </c>
      <c r="B197" s="8" t="str">
        <f>'5.1 Calc│$ million'!B197</f>
        <v/>
      </c>
      <c r="C197" s="8" t="str">
        <f>'5.1 Calc│$ million'!C197</f>
        <v>-</v>
      </c>
      <c r="D197" s="8" t="str">
        <f>'5.0 Calc│Forecast Projects'!E197</f>
        <v>-</v>
      </c>
      <c r="E197" s="22">
        <f>IFERROR(VLOOKUP(D197,'3.2 Input│Other'!$A$18:$B$21,2,FALSE),0)</f>
        <v>0</v>
      </c>
      <c r="G197" s="23">
        <f>'5.1 Calc│$ million'!G197*'5.2 Calc│VTS'!$E197</f>
        <v>0</v>
      </c>
      <c r="H197" s="23">
        <f>'5.1 Calc│$ million'!H197*'5.2 Calc│VTS'!$E197</f>
        <v>0</v>
      </c>
      <c r="I197" s="23">
        <f>'5.1 Calc│$ million'!I197*'5.2 Calc│VTS'!$E197</f>
        <v>0</v>
      </c>
      <c r="J197" s="23">
        <f>'5.1 Calc│$ million'!J197*'5.2 Calc│VTS'!$E197</f>
        <v>0</v>
      </c>
      <c r="K197" s="23">
        <f>'5.1 Calc│$ million'!K197*'5.2 Calc│VTS'!$E197</f>
        <v>0</v>
      </c>
    </row>
    <row r="198" spans="1:12">
      <c r="A198" s="8" t="str">
        <f>'5.0 Calc│Forecast Projects'!A198</f>
        <v>-</v>
      </c>
      <c r="B198" s="8" t="str">
        <f>'5.1 Calc│$ million'!B198</f>
        <v/>
      </c>
      <c r="C198" s="8" t="str">
        <f>'5.1 Calc│$ million'!C198</f>
        <v>-</v>
      </c>
      <c r="D198" s="8" t="str">
        <f>'5.0 Calc│Forecast Projects'!E198</f>
        <v>-</v>
      </c>
      <c r="E198" s="22">
        <f>IFERROR(VLOOKUP(D198,'3.2 Input│Other'!$A$18:$B$21,2,FALSE),0)</f>
        <v>0</v>
      </c>
      <c r="G198" s="23">
        <f>'5.1 Calc│$ million'!G198*'5.2 Calc│VTS'!$E198</f>
        <v>0</v>
      </c>
      <c r="H198" s="23">
        <f>'5.1 Calc│$ million'!H198*'5.2 Calc│VTS'!$E198</f>
        <v>0</v>
      </c>
      <c r="I198" s="23">
        <f>'5.1 Calc│$ million'!I198*'5.2 Calc│VTS'!$E198</f>
        <v>0</v>
      </c>
      <c r="J198" s="23">
        <f>'5.1 Calc│$ million'!J198*'5.2 Calc│VTS'!$E198</f>
        <v>0</v>
      </c>
      <c r="K198" s="23">
        <f>'5.1 Calc│$ million'!K198*'5.2 Calc│VTS'!$E198</f>
        <v>0</v>
      </c>
    </row>
    <row r="199" spans="1:12">
      <c r="A199" s="8" t="str">
        <f>'5.0 Calc│Forecast Projects'!A199</f>
        <v>-</v>
      </c>
      <c r="B199" s="8" t="str">
        <f>'5.1 Calc│$ million'!B199</f>
        <v/>
      </c>
      <c r="C199" s="8" t="str">
        <f>'5.1 Calc│$ million'!C199</f>
        <v>-</v>
      </c>
      <c r="D199" s="8" t="str">
        <f>'5.0 Calc│Forecast Projects'!E199</f>
        <v>-</v>
      </c>
      <c r="E199" s="22">
        <f>IFERROR(VLOOKUP(D199,'3.2 Input│Other'!$A$18:$B$21,2,FALSE),0)</f>
        <v>0</v>
      </c>
      <c r="G199" s="23">
        <f>'5.1 Calc│$ million'!G199*'5.2 Calc│VTS'!$E199</f>
        <v>0</v>
      </c>
      <c r="H199" s="23">
        <f>'5.1 Calc│$ million'!H199*'5.2 Calc│VTS'!$E199</f>
        <v>0</v>
      </c>
      <c r="I199" s="23">
        <f>'5.1 Calc│$ million'!I199*'5.2 Calc│VTS'!$E199</f>
        <v>0</v>
      </c>
      <c r="J199" s="23">
        <f>'5.1 Calc│$ million'!J199*'5.2 Calc│VTS'!$E199</f>
        <v>0</v>
      </c>
      <c r="K199" s="23">
        <f>'5.1 Calc│$ million'!K199*'5.2 Calc│VTS'!$E199</f>
        <v>0</v>
      </c>
    </row>
    <row r="200" spans="1:12">
      <c r="A200" s="8" t="str">
        <f>'5.0 Calc│Forecast Projects'!A200</f>
        <v>-</v>
      </c>
      <c r="B200" s="8" t="str">
        <f>'5.1 Calc│$ million'!B200</f>
        <v/>
      </c>
      <c r="C200" s="8" t="str">
        <f>'5.1 Calc│$ million'!C200</f>
        <v>-</v>
      </c>
      <c r="D200" s="8" t="str">
        <f>'5.0 Calc│Forecast Projects'!E200</f>
        <v>-</v>
      </c>
      <c r="E200" s="22">
        <f>IFERROR(VLOOKUP(D200,'3.2 Input│Other'!$A$18:$B$21,2,FALSE),0)</f>
        <v>0</v>
      </c>
      <c r="G200" s="23">
        <f>'5.1 Calc│$ million'!G200*'5.2 Calc│VTS'!$E200</f>
        <v>0</v>
      </c>
      <c r="H200" s="23">
        <f>'5.1 Calc│$ million'!H200*'5.2 Calc│VTS'!$E200</f>
        <v>0</v>
      </c>
      <c r="I200" s="23">
        <f>'5.1 Calc│$ million'!I200*'5.2 Calc│VTS'!$E200</f>
        <v>0</v>
      </c>
      <c r="J200" s="23">
        <f>'5.1 Calc│$ million'!J200*'5.2 Calc│VTS'!$E200</f>
        <v>0</v>
      </c>
      <c r="K200" s="23">
        <f>'5.1 Calc│$ million'!K200*'5.2 Calc│VTS'!$E200</f>
        <v>0</v>
      </c>
    </row>
    <row r="205" spans="1:12">
      <c r="L205" s="37"/>
    </row>
    <row r="206" spans="1:12">
      <c r="L206" s="37"/>
    </row>
    <row r="207" spans="1:12">
      <c r="L207" s="37"/>
    </row>
    <row r="209" spans="12:12">
      <c r="L209" s="37"/>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BEAFA8"/>
  </sheetPr>
  <dimension ref="A1:M205"/>
  <sheetViews>
    <sheetView topLeftCell="A60" zoomScale="70" zoomScaleNormal="70" workbookViewId="0">
      <selection activeCell="A94" sqref="A94:K94"/>
    </sheetView>
  </sheetViews>
  <sheetFormatPr defaultRowHeight="18"/>
  <cols>
    <col min="1" max="1" width="4.90625" style="14" customWidth="1"/>
    <col min="2" max="2" width="46.54296875" style="14" customWidth="1"/>
    <col min="3" max="3" width="8.81640625" style="14" customWidth="1"/>
    <col min="4" max="4" width="14.1796875" style="14" customWidth="1"/>
    <col min="5" max="5" width="11.6328125" style="14" customWidth="1"/>
    <col min="6" max="6" width="12.1796875" style="14" customWidth="1"/>
    <col min="7" max="16384" width="8.7265625" style="14"/>
  </cols>
  <sheetData>
    <row r="1" spans="1:13" s="2" customFormat="1" ht="13.5"/>
    <row r="2" spans="1:13" s="2" customFormat="1" ht="13.5"/>
    <row r="3" spans="1:13" s="2" customFormat="1" ht="13.5"/>
    <row r="4" spans="1:13" s="2" customFormat="1" ht="13.5"/>
    <row r="5" spans="1:13" s="2" customFormat="1" ht="13.5"/>
    <row r="6" spans="1:13" s="2" customFormat="1" ht="13.5"/>
    <row r="7" spans="1:13" s="2" customFormat="1" ht="13.5"/>
    <row r="8" spans="1:13" s="2" customFormat="1" ht="13.5"/>
    <row r="9" spans="1:13" s="2" customFormat="1" ht="13.5">
      <c r="G9" s="123">
        <v>0</v>
      </c>
      <c r="H9" s="123">
        <v>0</v>
      </c>
      <c r="I9" s="123">
        <v>0</v>
      </c>
      <c r="J9" s="123">
        <v>0</v>
      </c>
      <c r="K9" s="123">
        <v>0</v>
      </c>
    </row>
    <row r="11" spans="1:13" ht="20.25">
      <c r="B11" s="5" t="str">
        <f ca="1">RIGHT(CELL("filename",B1),LEN(CELL("filename",B1))-FIND("]",CELL("filename",B1)))</f>
        <v>5.3 Calc│Forecast $2017</v>
      </c>
      <c r="C11" s="17" t="s">
        <v>80</v>
      </c>
      <c r="D11" s="17" t="b">
        <f>MAX(A13:A1000)=MAX('5.0 Calc│Forecast Projects'!A13:A1000)</f>
        <v>1</v>
      </c>
      <c r="F11" s="17" t="s">
        <v>79</v>
      </c>
      <c r="G11" s="17" t="b">
        <f>SUM(G13:G1000)=SUMPRODUCT($E$13:$E$1000,'5.2 Calc│VTS'!G13:G1000)</f>
        <v>1</v>
      </c>
      <c r="H11" s="17" t="b">
        <f>SUM(H13:H1000)=SUMPRODUCT($E$13:$E$1000,'5.2 Calc│VTS'!H13:H1000)</f>
        <v>1</v>
      </c>
      <c r="I11" s="17" t="b">
        <f>SUM(I13:I1000)=SUMPRODUCT($E$13:$E$1000,'5.2 Calc│VTS'!I13:I1000)</f>
        <v>1</v>
      </c>
      <c r="J11" s="17" t="b">
        <f>SUM(J13:J1000)=SUMPRODUCT($E$13:$E$1000,'5.2 Calc│VTS'!J13:J1000)</f>
        <v>1</v>
      </c>
      <c r="K11" s="17" t="b">
        <f>SUM(K13:K1000)=SUMPRODUCT($E$13:$E$1000,'5.2 Calc│VTS'!K13:K1000)</f>
        <v>1</v>
      </c>
    </row>
    <row r="12" spans="1:13" s="11" customFormat="1" ht="72">
      <c r="A12" s="12" t="s">
        <v>3</v>
      </c>
      <c r="B12" s="12" t="s">
        <v>0</v>
      </c>
      <c r="C12" s="12" t="s">
        <v>2</v>
      </c>
      <c r="D12" s="12" t="s">
        <v>35</v>
      </c>
      <c r="E12" s="12" t="s">
        <v>36</v>
      </c>
      <c r="F12" s="14"/>
      <c r="G12" s="12">
        <f>'5.2 Calc│VTS'!G12</f>
        <v>2018</v>
      </c>
      <c r="H12" s="12">
        <f>'5.2 Calc│VTS'!H12</f>
        <v>2019</v>
      </c>
      <c r="I12" s="12">
        <f>'5.2 Calc│VTS'!I12</f>
        <v>2020</v>
      </c>
      <c r="J12" s="12">
        <f>'5.2 Calc│VTS'!J12</f>
        <v>2021</v>
      </c>
      <c r="K12" s="12">
        <f>'5.2 Calc│VTS'!K12</f>
        <v>2022</v>
      </c>
      <c r="M12" s="14"/>
    </row>
    <row r="13" spans="1:13">
      <c r="A13" s="8">
        <f>'5.0 Calc│Forecast Projects'!A13</f>
        <v>1</v>
      </c>
      <c r="B13" s="8" t="str">
        <f>'5.2 Calc│VTS'!B13</f>
        <v>All CS buffer Air shutoff system for all compressors</v>
      </c>
      <c r="C13" s="8">
        <f>'5.2 Calc│VTS'!C13</f>
        <v>202</v>
      </c>
      <c r="D13" s="8">
        <f>'5.0 Calc│Forecast Projects'!F13</f>
        <v>2016</v>
      </c>
      <c r="E13" s="121">
        <f t="shared" ref="E13:E44" si="0">IFERROR(1/HLOOKUP($D13,inflation,3),0)</f>
        <v>1.0332222222222225</v>
      </c>
      <c r="F13" s="57">
        <v>0</v>
      </c>
      <c r="G13" s="23">
        <f>'5.2 Calc│VTS'!G13*$E13</f>
        <v>0.39441244238814832</v>
      </c>
      <c r="H13" s="23">
        <f>'5.2 Calc│VTS'!H13*$E13</f>
        <v>0.19720622119407413</v>
      </c>
      <c r="I13" s="23">
        <f>'5.2 Calc│VTS'!I13*$E13</f>
        <v>0</v>
      </c>
      <c r="J13" s="23">
        <f>'5.2 Calc│VTS'!J13*$E13</f>
        <v>0</v>
      </c>
      <c r="K13" s="23">
        <f>'5.2 Calc│VTS'!K13*$E13</f>
        <v>0</v>
      </c>
    </row>
    <row r="14" spans="1:13">
      <c r="A14" s="8">
        <f>'5.0 Calc│Forecast Projects'!A14</f>
        <v>2</v>
      </c>
      <c r="B14" s="8" t="str">
        <f>'5.2 Calc│VTS'!B14</f>
        <v>WCS A Process Safety</v>
      </c>
      <c r="C14" s="8">
        <f>'5.2 Calc│VTS'!C14</f>
        <v>203</v>
      </c>
      <c r="D14" s="8">
        <f>'5.0 Calc│Forecast Projects'!F14</f>
        <v>2016</v>
      </c>
      <c r="E14" s="121">
        <f t="shared" si="0"/>
        <v>1.0332222222222225</v>
      </c>
      <c r="G14" s="23">
        <f>'5.2 Calc│VTS'!G14*$E14</f>
        <v>0</v>
      </c>
      <c r="H14" s="23">
        <f>'5.2 Calc│VTS'!H14*$E14</f>
        <v>0</v>
      </c>
      <c r="I14" s="23">
        <f>'5.2 Calc│VTS'!I14*$E14</f>
        <v>1.0802397846933336</v>
      </c>
      <c r="J14" s="23">
        <f>'5.2 Calc│VTS'!J14*$E14</f>
        <v>0</v>
      </c>
      <c r="K14" s="23">
        <f>'5.2 Calc│VTS'!K14*$E14</f>
        <v>0</v>
      </c>
    </row>
    <row r="15" spans="1:13">
      <c r="A15" s="8">
        <f>'5.0 Calc│Forecast Projects'!A15</f>
        <v>3</v>
      </c>
      <c r="B15" s="8" t="str">
        <f>'5.2 Calc│VTS'!B15</f>
        <v>Brooklyn Compressor Station</v>
      </c>
      <c r="C15" s="8">
        <f>'5.2 Calc│VTS'!C15</f>
        <v>204</v>
      </c>
      <c r="D15" s="8">
        <f>'5.0 Calc│Forecast Projects'!F15</f>
        <v>2016</v>
      </c>
      <c r="E15" s="121">
        <f t="shared" si="0"/>
        <v>1.0332222222222225</v>
      </c>
      <c r="G15" s="23">
        <f>'5.2 Calc│VTS'!G15*$E15</f>
        <v>0</v>
      </c>
      <c r="H15" s="23">
        <f>'5.2 Calc│VTS'!H15*$E15</f>
        <v>0</v>
      </c>
      <c r="I15" s="23">
        <f>'5.2 Calc│VTS'!I15*$E15</f>
        <v>2.3736857636351854</v>
      </c>
      <c r="J15" s="23">
        <f>'5.2 Calc│VTS'!J15*$E15</f>
        <v>2.3736857636351854</v>
      </c>
      <c r="K15" s="23">
        <f>'5.2 Calc│VTS'!K15*$E15</f>
        <v>2.3736857636351854</v>
      </c>
    </row>
    <row r="16" spans="1:13">
      <c r="A16" s="8">
        <f>'5.0 Calc│Forecast Projects'!A16</f>
        <v>4</v>
      </c>
      <c r="B16" s="8" t="str">
        <f>'5.2 Calc│VTS'!B16</f>
        <v>Compressor Station Vent Stack Upgrade (BCS, WCS, GCS, SCS)</v>
      </c>
      <c r="C16" s="8">
        <f>'5.2 Calc│VTS'!C16</f>
        <v>205</v>
      </c>
      <c r="D16" s="8">
        <f>'5.0 Calc│Forecast Projects'!F16</f>
        <v>2016</v>
      </c>
      <c r="E16" s="121">
        <f t="shared" si="0"/>
        <v>1.0332222222222225</v>
      </c>
      <c r="G16" s="23">
        <f>'5.2 Calc│VTS'!G16*$E16</f>
        <v>0</v>
      </c>
      <c r="H16" s="23">
        <f>'5.2 Calc│VTS'!H16*$E16</f>
        <v>0.34137426647555558</v>
      </c>
      <c r="I16" s="23">
        <f>'5.2 Calc│VTS'!I16*$E16</f>
        <v>0.34137426647555558</v>
      </c>
      <c r="J16" s="23">
        <f>'5.2 Calc│VTS'!J16*$E16</f>
        <v>0.34137426647555558</v>
      </c>
      <c r="K16" s="23">
        <f>'5.2 Calc│VTS'!K16*$E16</f>
        <v>0</v>
      </c>
    </row>
    <row r="17" spans="1:11">
      <c r="A17" s="8">
        <f>'5.0 Calc│Forecast Projects'!A17</f>
        <v>5</v>
      </c>
      <c r="B17" s="8" t="str">
        <f>'5.2 Calc│VTS'!B17</f>
        <v>Longford Odorant Pump Power Gas Upgrade</v>
      </c>
      <c r="C17" s="8">
        <f>'5.2 Calc│VTS'!C17</f>
        <v>206</v>
      </c>
      <c r="D17" s="8">
        <f>'5.0 Calc│Forecast Projects'!F17</f>
        <v>2016</v>
      </c>
      <c r="E17" s="121">
        <f t="shared" si="0"/>
        <v>1.0332222222222225</v>
      </c>
      <c r="G17" s="23">
        <f>'5.2 Calc│VTS'!G17*$E17</f>
        <v>7.807977675555558E-2</v>
      </c>
      <c r="H17" s="23">
        <f>'5.2 Calc│VTS'!H17*$E17</f>
        <v>0</v>
      </c>
      <c r="I17" s="23">
        <f>'5.2 Calc│VTS'!I17*$E17</f>
        <v>0</v>
      </c>
      <c r="J17" s="23">
        <f>'5.2 Calc│VTS'!J17*$E17</f>
        <v>0</v>
      </c>
      <c r="K17" s="23">
        <f>'5.2 Calc│VTS'!K17*$E17</f>
        <v>0</v>
      </c>
    </row>
    <row r="18" spans="1:11">
      <c r="A18" s="8">
        <f>'5.0 Calc│Forecast Projects'!A18</f>
        <v>6</v>
      </c>
      <c r="B18" s="8" t="str">
        <f>'5.2 Calc│VTS'!B18</f>
        <v>GCS compressor unit vent valves &amp; actuators replacement</v>
      </c>
      <c r="C18" s="8" t="str">
        <f>'5.2 Calc│VTS'!C18</f>
        <v>207a</v>
      </c>
      <c r="D18" s="8">
        <f>'5.0 Calc│Forecast Projects'!F18</f>
        <v>2016</v>
      </c>
      <c r="E18" s="121">
        <f t="shared" si="0"/>
        <v>1.0332222222222225</v>
      </c>
      <c r="G18" s="23">
        <f>'5.2 Calc│VTS'!G18*$E18</f>
        <v>0.14402276734888891</v>
      </c>
      <c r="H18" s="23">
        <f>'5.2 Calc│VTS'!H18*$E18</f>
        <v>0</v>
      </c>
      <c r="I18" s="23">
        <f>'5.2 Calc│VTS'!I18*$E18</f>
        <v>0</v>
      </c>
      <c r="J18" s="23">
        <f>'5.2 Calc│VTS'!J18*$E18</f>
        <v>0</v>
      </c>
      <c r="K18" s="23">
        <f>'5.2 Calc│VTS'!K18*$E18</f>
        <v>0</v>
      </c>
    </row>
    <row r="19" spans="1:11">
      <c r="A19" s="8">
        <f>'5.0 Calc│Forecast Projects'!A19</f>
        <v>7</v>
      </c>
      <c r="B19" s="8" t="str">
        <f>'5.2 Calc│VTS'!B19</f>
        <v>GCS unit discharge and station manifold check valves replacement</v>
      </c>
      <c r="C19" s="8" t="str">
        <f>'5.2 Calc│VTS'!C19</f>
        <v>207b</v>
      </c>
      <c r="D19" s="8">
        <f>'5.0 Calc│Forecast Projects'!F19</f>
        <v>2016</v>
      </c>
      <c r="E19" s="121">
        <f t="shared" si="0"/>
        <v>1.0332222222222225</v>
      </c>
      <c r="G19" s="23">
        <f>'5.2 Calc│VTS'!G19*$E19</f>
        <v>0</v>
      </c>
      <c r="H19" s="23">
        <f>'5.2 Calc│VTS'!H19*$E19</f>
        <v>0</v>
      </c>
      <c r="I19" s="23">
        <f>'5.2 Calc│VTS'!I19*$E19</f>
        <v>0.93191823429555587</v>
      </c>
      <c r="J19" s="23">
        <f>'5.2 Calc│VTS'!J19*$E19</f>
        <v>0</v>
      </c>
      <c r="K19" s="23">
        <f>'5.2 Calc│VTS'!K19*$E19</f>
        <v>0</v>
      </c>
    </row>
    <row r="20" spans="1:11">
      <c r="A20" s="8">
        <f>'5.0 Calc│Forecast Projects'!A20</f>
        <v>8</v>
      </c>
      <c r="B20" s="8" t="str">
        <f>'5.2 Calc│VTS'!B20</f>
        <v>GCS Decomm &amp; removal of turbine oil reservoir &amp; auto fill system</v>
      </c>
      <c r="C20" s="8" t="str">
        <f>'5.2 Calc│VTS'!C20</f>
        <v>207c</v>
      </c>
      <c r="D20" s="8">
        <f>'5.0 Calc│Forecast Projects'!F20</f>
        <v>2016</v>
      </c>
      <c r="E20" s="121">
        <f t="shared" si="0"/>
        <v>1.0332222222222225</v>
      </c>
      <c r="G20" s="23">
        <f>'5.2 Calc│VTS'!G20*$E20</f>
        <v>0</v>
      </c>
      <c r="H20" s="23">
        <f>'5.2 Calc│VTS'!H20*$E20</f>
        <v>9.0894356695555567E-2</v>
      </c>
      <c r="I20" s="23">
        <f>'5.2 Calc│VTS'!I20*$E20</f>
        <v>0</v>
      </c>
      <c r="J20" s="23">
        <f>'5.2 Calc│VTS'!J20*$E20</f>
        <v>0</v>
      </c>
      <c r="K20" s="23">
        <f>'5.2 Calc│VTS'!K20*$E20</f>
        <v>0</v>
      </c>
    </row>
    <row r="21" spans="1:11">
      <c r="A21" s="8">
        <f>'5.0 Calc│Forecast Projects'!A21</f>
        <v>9</v>
      </c>
      <c r="B21" s="8" t="str">
        <f>'5.2 Calc│VTS'!B21</f>
        <v>BCS Instrument Air reliability upgrade</v>
      </c>
      <c r="C21" s="8">
        <f>'5.2 Calc│VTS'!C21</f>
        <v>208</v>
      </c>
      <c r="D21" s="8">
        <f>'5.0 Calc│Forecast Projects'!F21</f>
        <v>2016</v>
      </c>
      <c r="E21" s="121">
        <f t="shared" si="0"/>
        <v>1.0332222222222225</v>
      </c>
      <c r="G21" s="23">
        <f>'5.2 Calc│VTS'!G21*$E21</f>
        <v>9.6898576344444459E-2</v>
      </c>
      <c r="H21" s="23">
        <f>'5.2 Calc│VTS'!H21*$E21</f>
        <v>0</v>
      </c>
      <c r="I21" s="23">
        <f>'5.2 Calc│VTS'!I21*$E21</f>
        <v>0</v>
      </c>
      <c r="J21" s="23">
        <f>'5.2 Calc│VTS'!J21*$E21</f>
        <v>0</v>
      </c>
      <c r="K21" s="23">
        <f>'5.2 Calc│VTS'!K21*$E21</f>
        <v>0</v>
      </c>
    </row>
    <row r="22" spans="1:11">
      <c r="A22" s="8">
        <f>'5.0 Calc│Forecast Projects'!A22</f>
        <v>10</v>
      </c>
      <c r="B22" s="8" t="str">
        <f>'5.2 Calc│VTS'!B22</f>
        <v>Compressor lagging and pipe coating replacement (expand to GCS, Springhurst/BCS12/WCS A/WCS B, Euroa)</v>
      </c>
      <c r="C22" s="8">
        <f>'5.2 Calc│VTS'!C22</f>
        <v>209</v>
      </c>
      <c r="D22" s="8">
        <f>'5.0 Calc│Forecast Projects'!F22</f>
        <v>2016</v>
      </c>
      <c r="E22" s="121">
        <f t="shared" si="0"/>
        <v>1.0332222222222225</v>
      </c>
      <c r="G22" s="23">
        <f>'5.2 Calc│VTS'!G22*$E22</f>
        <v>0.14973327291666669</v>
      </c>
      <c r="H22" s="23">
        <f>'5.2 Calc│VTS'!H22*$E22</f>
        <v>0.14973327291666669</v>
      </c>
      <c r="I22" s="23">
        <f>'5.2 Calc│VTS'!I22*$E22</f>
        <v>0.14973327291666669</v>
      </c>
      <c r="J22" s="23">
        <f>'5.2 Calc│VTS'!J22*$E22</f>
        <v>0.14973327291666669</v>
      </c>
      <c r="K22" s="23">
        <f>'5.2 Calc│VTS'!K22*$E22</f>
        <v>0.14973327291666669</v>
      </c>
    </row>
    <row r="23" spans="1:11">
      <c r="A23" s="8">
        <f>'5.0 Calc│Forecast Projects'!A23</f>
        <v>11</v>
      </c>
      <c r="B23" s="8" t="str">
        <f>'5.2 Calc│VTS'!B23</f>
        <v>Storage shed-Dandenong, Wollert &amp; Springhurst</v>
      </c>
      <c r="C23" s="8">
        <f>'5.2 Calc│VTS'!C23</f>
        <v>210</v>
      </c>
      <c r="D23" s="8">
        <f>'5.0 Calc│Forecast Projects'!F23</f>
        <v>2016</v>
      </c>
      <c r="E23" s="121">
        <f t="shared" si="0"/>
        <v>1.0332222222222225</v>
      </c>
      <c r="G23" s="23">
        <f>'5.2 Calc│VTS'!G23*$E23</f>
        <v>0</v>
      </c>
      <c r="H23" s="23">
        <f>'5.2 Calc│VTS'!H23*$E23</f>
        <v>0.6209441189347622</v>
      </c>
      <c r="I23" s="23">
        <f>'5.2 Calc│VTS'!I23*$E23</f>
        <v>0.6209441189347622</v>
      </c>
      <c r="J23" s="23">
        <f>'5.2 Calc│VTS'!J23*$E23</f>
        <v>0.6209441189347622</v>
      </c>
      <c r="K23" s="23">
        <f>'5.2 Calc│VTS'!K23*$E23</f>
        <v>0</v>
      </c>
    </row>
    <row r="24" spans="1:11">
      <c r="A24" s="8">
        <f>'5.0 Calc│Forecast Projects'!A24</f>
        <v>12</v>
      </c>
      <c r="B24" s="8" t="str">
        <f>'5.2 Calc│VTS'!B24</f>
        <v>Iona CS aftercooler augmentation</v>
      </c>
      <c r="C24" s="8">
        <f>'5.2 Calc│VTS'!C24</f>
        <v>211</v>
      </c>
      <c r="D24" s="8">
        <f>'5.0 Calc│Forecast Projects'!F24</f>
        <v>2016</v>
      </c>
      <c r="E24" s="121">
        <f t="shared" si="0"/>
        <v>1.0332222222222225</v>
      </c>
      <c r="G24" s="23">
        <f>'5.2 Calc│VTS'!G24*$E24</f>
        <v>1.7113687420666672</v>
      </c>
      <c r="H24" s="23">
        <f>'5.2 Calc│VTS'!H24*$E24</f>
        <v>0</v>
      </c>
      <c r="I24" s="23">
        <f>'5.2 Calc│VTS'!I24*$E24</f>
        <v>0</v>
      </c>
      <c r="J24" s="23">
        <f>'5.2 Calc│VTS'!J24*$E24</f>
        <v>0</v>
      </c>
      <c r="K24" s="23">
        <f>'5.2 Calc│VTS'!K24*$E24</f>
        <v>0</v>
      </c>
    </row>
    <row r="25" spans="1:11">
      <c r="A25" s="8">
        <f>'5.0 Calc│Forecast Projects'!A25</f>
        <v>13</v>
      </c>
      <c r="B25" s="8" t="str">
        <f>'5.2 Calc│VTS'!B25</f>
        <v>Battery replacement</v>
      </c>
      <c r="C25" s="8">
        <f>'5.2 Calc│VTS'!C25</f>
        <v>212</v>
      </c>
      <c r="D25" s="8">
        <f>'5.0 Calc│Forecast Projects'!F25</f>
        <v>2016</v>
      </c>
      <c r="E25" s="121">
        <f t="shared" si="0"/>
        <v>1.0332222222222225</v>
      </c>
      <c r="G25" s="23">
        <f>'5.2 Calc│VTS'!G25*$E25</f>
        <v>7.2619197311111106E-2</v>
      </c>
      <c r="H25" s="23">
        <f>'5.2 Calc│VTS'!H25*$E25</f>
        <v>7.2619197311111106E-2</v>
      </c>
      <c r="I25" s="23">
        <f>'5.2 Calc│VTS'!I25*$E25</f>
        <v>7.2619197311111106E-2</v>
      </c>
      <c r="J25" s="23">
        <f>'5.2 Calc│VTS'!J25*$E25</f>
        <v>7.2619197311111106E-2</v>
      </c>
      <c r="K25" s="23">
        <f>'5.2 Calc│VTS'!K25*$E25</f>
        <v>7.2619197311111106E-2</v>
      </c>
    </row>
    <row r="26" spans="1:11">
      <c r="A26" s="8">
        <f>'5.0 Calc│Forecast Projects'!A26</f>
        <v>14</v>
      </c>
      <c r="B26" s="8" t="str">
        <f>'5.2 Calc│VTS'!B26</f>
        <v>Wollert CG Instrument Air Conversion</v>
      </c>
      <c r="C26" s="8">
        <f>'5.2 Calc│VTS'!C26</f>
        <v>216</v>
      </c>
      <c r="D26" s="8">
        <f>'5.0 Calc│Forecast Projects'!F26</f>
        <v>2016</v>
      </c>
      <c r="E26" s="121">
        <f t="shared" si="0"/>
        <v>1.0332222222222225</v>
      </c>
      <c r="G26" s="23">
        <f>'5.2 Calc│VTS'!G26*$E26</f>
        <v>0</v>
      </c>
      <c r="H26" s="23">
        <f>'5.2 Calc│VTS'!H26*$E26</f>
        <v>0</v>
      </c>
      <c r="I26" s="23">
        <f>'5.2 Calc│VTS'!I26*$E26</f>
        <v>0</v>
      </c>
      <c r="J26" s="23">
        <f>'5.2 Calc│VTS'!J26*$E26</f>
        <v>0.52099869961000012</v>
      </c>
      <c r="K26" s="23">
        <f>'5.2 Calc│VTS'!K26*$E26</f>
        <v>0</v>
      </c>
    </row>
    <row r="27" spans="1:11">
      <c r="A27" s="8">
        <f>'5.0 Calc│Forecast Projects'!A27</f>
        <v>15</v>
      </c>
      <c r="B27" s="8" t="str">
        <f>'5.2 Calc│VTS'!B27</f>
        <v>Pit installation on LV03 bypass valves on T33</v>
      </c>
      <c r="C27" s="8">
        <f>'5.2 Calc│VTS'!C27</f>
        <v>220</v>
      </c>
      <c r="D27" s="8">
        <f>'5.0 Calc│Forecast Projects'!F27</f>
        <v>2016</v>
      </c>
      <c r="E27" s="121">
        <f t="shared" si="0"/>
        <v>1.0332222222222225</v>
      </c>
      <c r="G27" s="23">
        <f>'5.2 Calc│VTS'!G27*$E27</f>
        <v>0</v>
      </c>
      <c r="H27" s="23">
        <f>'5.2 Calc│VTS'!H27*$E27</f>
        <v>0</v>
      </c>
      <c r="I27" s="23">
        <f>'5.2 Calc│VTS'!I27*$E27</f>
        <v>0.23852968222222226</v>
      </c>
      <c r="J27" s="23">
        <f>'5.2 Calc│VTS'!J27*$E27</f>
        <v>0</v>
      </c>
      <c r="K27" s="23">
        <f>'5.2 Calc│VTS'!K27*$E27</f>
        <v>0</v>
      </c>
    </row>
    <row r="28" spans="1:11">
      <c r="A28" s="8">
        <f>'5.0 Calc│Forecast Projects'!A28</f>
        <v>16</v>
      </c>
      <c r="B28" s="8" t="str">
        <f>'5.2 Calc│VTS'!B28</f>
        <v>Dandenong water supply &amp; fire main modification</v>
      </c>
      <c r="C28" s="8">
        <f>'5.2 Calc│VTS'!C28</f>
        <v>223</v>
      </c>
      <c r="D28" s="8">
        <f>'5.0 Calc│Forecast Projects'!F28</f>
        <v>2016</v>
      </c>
      <c r="E28" s="121">
        <f t="shared" si="0"/>
        <v>1.0332222222222225</v>
      </c>
      <c r="G28" s="23">
        <f>'5.2 Calc│VTS'!G28*$E28</f>
        <v>0.31027575534156476</v>
      </c>
      <c r="H28" s="23">
        <f>'5.2 Calc│VTS'!H28*$E28</f>
        <v>0</v>
      </c>
      <c r="I28" s="23">
        <f>'5.2 Calc│VTS'!I28*$E28</f>
        <v>0</v>
      </c>
      <c r="J28" s="23">
        <f>'5.2 Calc│VTS'!J28*$E28</f>
        <v>0</v>
      </c>
      <c r="K28" s="23">
        <f>'5.2 Calc│VTS'!K28*$E28</f>
        <v>0</v>
      </c>
    </row>
    <row r="29" spans="1:11">
      <c r="A29" s="8">
        <f>'5.0 Calc│Forecast Projects'!A29</f>
        <v>17</v>
      </c>
      <c r="B29" s="8" t="str">
        <f>'5.2 Calc│VTS'!B29</f>
        <v>Culcairn Injection Gas Quality equipment</v>
      </c>
      <c r="C29" s="8">
        <f>'5.2 Calc│VTS'!C29</f>
        <v>224</v>
      </c>
      <c r="D29" s="8">
        <f>'5.0 Calc│Forecast Projects'!F29</f>
        <v>2016</v>
      </c>
      <c r="E29" s="121">
        <f t="shared" si="0"/>
        <v>1.0332222222222225</v>
      </c>
      <c r="G29" s="23">
        <f>'5.2 Calc│VTS'!G29*$E29</f>
        <v>1.0063175288444446</v>
      </c>
      <c r="H29" s="23">
        <f>'5.2 Calc│VTS'!H29*$E29</f>
        <v>0</v>
      </c>
      <c r="I29" s="23">
        <f>'5.2 Calc│VTS'!I29*$E29</f>
        <v>0</v>
      </c>
      <c r="J29" s="23">
        <f>'5.2 Calc│VTS'!J29*$E29</f>
        <v>0</v>
      </c>
      <c r="K29" s="23">
        <f>'5.2 Calc│VTS'!K29*$E29</f>
        <v>0</v>
      </c>
    </row>
    <row r="30" spans="1:11">
      <c r="A30" s="8">
        <f>'5.0 Calc│Forecast Projects'!A30</f>
        <v>18</v>
      </c>
      <c r="B30" s="8" t="str">
        <f>'5.2 Calc│VTS'!B30</f>
        <v>Positioner Replacement</v>
      </c>
      <c r="C30" s="8">
        <f>'5.2 Calc│VTS'!C30</f>
        <v>225</v>
      </c>
      <c r="D30" s="8">
        <f>'5.0 Calc│Forecast Projects'!F30</f>
        <v>2016</v>
      </c>
      <c r="E30" s="121">
        <f t="shared" si="0"/>
        <v>1.0332222222222225</v>
      </c>
      <c r="G30" s="23">
        <f>'5.2 Calc│VTS'!G30*$E30</f>
        <v>0.10486684811555555</v>
      </c>
      <c r="H30" s="23">
        <f>'5.2 Calc│VTS'!H30*$E30</f>
        <v>0.10486684811555555</v>
      </c>
      <c r="I30" s="23">
        <f>'5.2 Calc│VTS'!I30*$E30</f>
        <v>0.10486684811555555</v>
      </c>
      <c r="J30" s="23">
        <f>'5.2 Calc│VTS'!J30*$E30</f>
        <v>0.10486684811555555</v>
      </c>
      <c r="K30" s="23">
        <f>'5.2 Calc│VTS'!K30*$E30</f>
        <v>0.10486684811555555</v>
      </c>
    </row>
    <row r="31" spans="1:11">
      <c r="A31" s="8">
        <f>'5.0 Calc│Forecast Projects'!A31</f>
        <v>19</v>
      </c>
      <c r="B31" s="8" t="str">
        <f>'5.2 Calc│VTS'!B31</f>
        <v>VTS Safety Management Study aerial photography</v>
      </c>
      <c r="C31" s="8">
        <f>'5.2 Calc│VTS'!C31</f>
        <v>227</v>
      </c>
      <c r="D31" s="8">
        <f>'5.0 Calc│Forecast Projects'!F31</f>
        <v>2016</v>
      </c>
      <c r="E31" s="121">
        <f t="shared" si="0"/>
        <v>1.0332222222222225</v>
      </c>
      <c r="G31" s="23">
        <f>'5.2 Calc│VTS'!G31*$E31</f>
        <v>0.16786361190051291</v>
      </c>
      <c r="H31" s="23">
        <f>'5.2 Calc│VTS'!H31*$E31</f>
        <v>2.8729713528205135E-3</v>
      </c>
      <c r="I31" s="23">
        <f>'5.2 Calc│VTS'!I31*$E31</f>
        <v>0</v>
      </c>
      <c r="J31" s="23">
        <f>'5.2 Calc│VTS'!J31*$E31</f>
        <v>0</v>
      </c>
      <c r="K31" s="23">
        <f>'5.2 Calc│VTS'!K31*$E31</f>
        <v>0</v>
      </c>
    </row>
    <row r="32" spans="1:11">
      <c r="A32" s="134">
        <f>'5.0 Calc│Forecast Projects'!A32</f>
        <v>20</v>
      </c>
      <c r="B32" s="134" t="str">
        <f>'5.2 Calc│VTS'!B32</f>
        <v>BCP Safety Measures for High Consequence areas-(urban growth, fracture control)</v>
      </c>
      <c r="C32" s="134" t="str">
        <f>'5.2 Calc│VTS'!C32</f>
        <v>230a</v>
      </c>
      <c r="D32" s="134">
        <f>'5.0 Calc│Forecast Projects'!F32</f>
        <v>2016</v>
      </c>
      <c r="E32" s="141">
        <f t="shared" si="0"/>
        <v>1.0332222222222225</v>
      </c>
      <c r="F32" s="105"/>
      <c r="G32" s="133">
        <f>'5.2 Calc│VTS'!G32*$E32</f>
        <v>0</v>
      </c>
      <c r="H32" s="133">
        <f>'5.2 Calc│VTS'!H32*$E32</f>
        <v>0</v>
      </c>
      <c r="I32" s="133">
        <f>'5.2 Calc│VTS'!I32*$E32</f>
        <v>0</v>
      </c>
      <c r="J32" s="133">
        <f>'5.2 Calc│VTS'!J32*$E32</f>
        <v>0</v>
      </c>
      <c r="K32" s="133">
        <f>'5.2 Calc│VTS'!K32*$E32</f>
        <v>0</v>
      </c>
    </row>
    <row r="33" spans="1:11">
      <c r="A33" s="134">
        <f>'5.0 Calc│Forecast Projects'!A33</f>
        <v>21</v>
      </c>
      <c r="B33" s="134" t="str">
        <f>'5.2 Calc│VTS'!B33</f>
        <v>BLP Safety Measures for High Consequence areas-(urban growth, fracture control)</v>
      </c>
      <c r="C33" s="134" t="str">
        <f>'5.2 Calc│VTS'!C33</f>
        <v>230b</v>
      </c>
      <c r="D33" s="134">
        <f>'5.0 Calc│Forecast Projects'!F33</f>
        <v>2016</v>
      </c>
      <c r="E33" s="141">
        <f t="shared" si="0"/>
        <v>1.0332222222222225</v>
      </c>
      <c r="F33" s="105"/>
      <c r="G33" s="133">
        <f>'5.2 Calc│VTS'!G33*$E33</f>
        <v>0</v>
      </c>
      <c r="H33" s="133">
        <f>'5.2 Calc│VTS'!H33*$E33</f>
        <v>0</v>
      </c>
      <c r="I33" s="133">
        <f>'5.2 Calc│VTS'!I33*$E33</f>
        <v>0</v>
      </c>
      <c r="J33" s="133">
        <f>'5.2 Calc│VTS'!J33*$E33</f>
        <v>0</v>
      </c>
      <c r="K33" s="133">
        <f>'5.2 Calc│VTS'!K33*$E33</f>
        <v>0</v>
      </c>
    </row>
    <row r="34" spans="1:11">
      <c r="A34" s="134">
        <f>'5.0 Calc│Forecast Projects'!A34</f>
        <v>22</v>
      </c>
      <c r="B34" s="134" t="str">
        <f>'5.2 Calc│VTS'!B34</f>
        <v>WOP Safety Measures for High Consequence areas-(urban growth, fracture control)</v>
      </c>
      <c r="C34" s="134" t="str">
        <f>'5.2 Calc│VTS'!C34</f>
        <v>230c</v>
      </c>
      <c r="D34" s="134">
        <f>'5.0 Calc│Forecast Projects'!F34</f>
        <v>2016</v>
      </c>
      <c r="E34" s="141">
        <f t="shared" si="0"/>
        <v>1.0332222222222225</v>
      </c>
      <c r="F34" s="105"/>
      <c r="G34" s="133">
        <f>'5.2 Calc│VTS'!G34*$E34</f>
        <v>0</v>
      </c>
      <c r="H34" s="133">
        <f>'5.2 Calc│VTS'!H34*$E34</f>
        <v>0</v>
      </c>
      <c r="I34" s="133">
        <f>'5.2 Calc│VTS'!I34*$E34</f>
        <v>0</v>
      </c>
      <c r="J34" s="133">
        <f>'5.2 Calc│VTS'!J34*$E34</f>
        <v>0</v>
      </c>
      <c r="K34" s="133">
        <f>'5.2 Calc│VTS'!K34*$E34</f>
        <v>0</v>
      </c>
    </row>
    <row r="35" spans="1:11">
      <c r="A35" s="134">
        <f>'5.0 Calc│Forecast Projects'!A35</f>
        <v>23</v>
      </c>
      <c r="B35" s="134" t="str">
        <f>'5.2 Calc│VTS'!B35</f>
        <v>ILP Safety Measures for High Consequence areas-(urban growth, fracture control)</v>
      </c>
      <c r="C35" s="134" t="str">
        <f>'5.2 Calc│VTS'!C35</f>
        <v>230e</v>
      </c>
      <c r="D35" s="134">
        <f>'5.0 Calc│Forecast Projects'!F35</f>
        <v>2016</v>
      </c>
      <c r="E35" s="141">
        <f t="shared" si="0"/>
        <v>1.0332222222222225</v>
      </c>
      <c r="F35" s="105"/>
      <c r="G35" s="133">
        <f>'5.2 Calc│VTS'!G35*$E35</f>
        <v>0</v>
      </c>
      <c r="H35" s="133">
        <f>'5.2 Calc│VTS'!H35*$E35</f>
        <v>0</v>
      </c>
      <c r="I35" s="133">
        <f>'5.2 Calc│VTS'!I35*$E35</f>
        <v>0</v>
      </c>
      <c r="J35" s="133">
        <f>'5.2 Calc│VTS'!J35*$E35</f>
        <v>0</v>
      </c>
      <c r="K35" s="133">
        <f>'5.2 Calc│VTS'!K35*$E35</f>
        <v>0</v>
      </c>
    </row>
    <row r="36" spans="1:11">
      <c r="A36" s="134">
        <f>'5.0 Calc│Forecast Projects'!A36</f>
        <v>24</v>
      </c>
      <c r="B36" s="134" t="str">
        <f>'5.2 Calc│VTS'!B36</f>
        <v>Turbine Overhauls</v>
      </c>
      <c r="C36" s="134">
        <f>'5.2 Calc│VTS'!C36</f>
        <v>235</v>
      </c>
      <c r="D36" s="134">
        <f>'5.0 Calc│Forecast Projects'!F36</f>
        <v>2016</v>
      </c>
      <c r="E36" s="141">
        <f t="shared" si="0"/>
        <v>1.0332222222222225</v>
      </c>
      <c r="F36" s="105"/>
      <c r="G36" s="133">
        <f>'5.2 Calc│VTS'!G36*$E36</f>
        <v>0</v>
      </c>
      <c r="H36" s="133">
        <f>'5.2 Calc│VTS'!H36*$E36</f>
        <v>0</v>
      </c>
      <c r="I36" s="133">
        <f>'5.2 Calc│VTS'!I36*$E36</f>
        <v>0</v>
      </c>
      <c r="J36" s="133">
        <f>'5.2 Calc│VTS'!J36*$E36</f>
        <v>0</v>
      </c>
      <c r="K36" s="133">
        <f>'5.2 Calc│VTS'!K36*$E36</f>
        <v>0</v>
      </c>
    </row>
    <row r="37" spans="1:11">
      <c r="A37" s="8">
        <f>'5.0 Calc│Forecast Projects'!A37</f>
        <v>25</v>
      </c>
      <c r="B37" s="8" t="str">
        <f>'5.2 Calc│VTS'!B37</f>
        <v>Iona CS Automation replacement</v>
      </c>
      <c r="C37" s="8">
        <f>'5.2 Calc│VTS'!C37</f>
        <v>236</v>
      </c>
      <c r="D37" s="8">
        <f>'5.0 Calc│Forecast Projects'!F37</f>
        <v>2016</v>
      </c>
      <c r="E37" s="121">
        <f t="shared" si="0"/>
        <v>1.0332222222222225</v>
      </c>
      <c r="G37" s="23">
        <f>'5.2 Calc│VTS'!G37*$E37</f>
        <v>0</v>
      </c>
      <c r="H37" s="23">
        <f>'5.2 Calc│VTS'!H37*$E37</f>
        <v>0</v>
      </c>
      <c r="I37" s="23">
        <f>'5.2 Calc│VTS'!I37*$E37</f>
        <v>1.2123948789400005</v>
      </c>
      <c r="J37" s="23">
        <f>'5.2 Calc│VTS'!J37*$E37</f>
        <v>0</v>
      </c>
      <c r="K37" s="23">
        <f>'5.2 Calc│VTS'!K37*$E37</f>
        <v>0</v>
      </c>
    </row>
    <row r="38" spans="1:11">
      <c r="A38" s="8">
        <f>'5.0 Calc│Forecast Projects'!A38</f>
        <v>26</v>
      </c>
      <c r="B38" s="8" t="str">
        <f>'5.2 Calc│VTS'!B38</f>
        <v>GCS Control Room and Unit Enclosure 1,2,3&amp;4 Fire Suppression System</v>
      </c>
      <c r="C38" s="8" t="str">
        <f>'5.2 Calc│VTS'!C38</f>
        <v>237a</v>
      </c>
      <c r="D38" s="8">
        <f>'5.0 Calc│Forecast Projects'!F38</f>
        <v>2016</v>
      </c>
      <c r="E38" s="121">
        <f t="shared" si="0"/>
        <v>1.0332222222222225</v>
      </c>
      <c r="G38" s="23">
        <f>'5.2 Calc│VTS'!G38*$E38</f>
        <v>0.27748107232696667</v>
      </c>
      <c r="H38" s="23">
        <f>'5.2 Calc│VTS'!H38*$E38</f>
        <v>0</v>
      </c>
      <c r="I38" s="23">
        <f>'5.2 Calc│VTS'!I38*$E38</f>
        <v>0</v>
      </c>
      <c r="J38" s="23">
        <f>'5.2 Calc│VTS'!J38*$E38</f>
        <v>0</v>
      </c>
      <c r="K38" s="23">
        <f>'5.2 Calc│VTS'!K38*$E38</f>
        <v>0</v>
      </c>
    </row>
    <row r="39" spans="1:11">
      <c r="A39" s="8">
        <f>'5.0 Calc│Forecast Projects'!A39</f>
        <v>27</v>
      </c>
      <c r="B39" s="8" t="str">
        <f>'5.2 Calc│VTS'!B39</f>
        <v>BCS MCC Room Fire Suppression System</v>
      </c>
      <c r="C39" s="8" t="str">
        <f>'5.2 Calc│VTS'!C39</f>
        <v>237b</v>
      </c>
      <c r="D39" s="8">
        <f>'5.0 Calc│Forecast Projects'!F39</f>
        <v>2016</v>
      </c>
      <c r="E39" s="121">
        <f t="shared" si="0"/>
        <v>1.0332222222222225</v>
      </c>
      <c r="G39" s="23">
        <f>'5.2 Calc│VTS'!G39*$E39</f>
        <v>0</v>
      </c>
      <c r="H39" s="23">
        <f>'5.2 Calc│VTS'!H39*$E39</f>
        <v>0</v>
      </c>
      <c r="I39" s="23">
        <f>'5.2 Calc│VTS'!I39*$E39</f>
        <v>0.27748107232696667</v>
      </c>
      <c r="J39" s="23">
        <f>'5.2 Calc│VTS'!J39*$E39</f>
        <v>0</v>
      </c>
      <c r="K39" s="23">
        <f>'5.2 Calc│VTS'!K39*$E39</f>
        <v>0</v>
      </c>
    </row>
    <row r="40" spans="1:11">
      <c r="A40" s="8">
        <f>'5.0 Calc│Forecast Projects'!A40</f>
        <v>28</v>
      </c>
      <c r="B40" s="8" t="str">
        <f>'5.2 Calc│VTS'!B40</f>
        <v>Iona CS Control Room and Unit Enclosure Fire Suppression System</v>
      </c>
      <c r="C40" s="8" t="str">
        <f>'5.2 Calc│VTS'!C40</f>
        <v>237d</v>
      </c>
      <c r="D40" s="8">
        <f>'5.0 Calc│Forecast Projects'!F40</f>
        <v>2016</v>
      </c>
      <c r="E40" s="121">
        <f t="shared" si="0"/>
        <v>1.0332222222222225</v>
      </c>
      <c r="G40" s="23">
        <f>'5.2 Calc│VTS'!G40*$E40</f>
        <v>0</v>
      </c>
      <c r="H40" s="23">
        <f>'5.2 Calc│VTS'!H40*$E40</f>
        <v>0</v>
      </c>
      <c r="I40" s="23">
        <f>'5.2 Calc│VTS'!I40*$E40</f>
        <v>0</v>
      </c>
      <c r="J40" s="23">
        <f>'5.2 Calc│VTS'!J40*$E40</f>
        <v>0.27748107232696667</v>
      </c>
      <c r="K40" s="23">
        <f>'5.2 Calc│VTS'!K40*$E40</f>
        <v>0</v>
      </c>
    </row>
    <row r="41" spans="1:11">
      <c r="A41" s="8">
        <f>'5.0 Calc│Forecast Projects'!A41</f>
        <v>29</v>
      </c>
      <c r="B41" s="8" t="str">
        <f>'5.2 Calc│VTS'!B41</f>
        <v>Lara City Gate Control Hut Fire Suppression System</v>
      </c>
      <c r="C41" s="8" t="str">
        <f>'5.2 Calc│VTS'!C41</f>
        <v>237e</v>
      </c>
      <c r="D41" s="8">
        <f>'5.0 Calc│Forecast Projects'!F41</f>
        <v>2016</v>
      </c>
      <c r="E41" s="121">
        <f t="shared" si="0"/>
        <v>1.0332222222222225</v>
      </c>
      <c r="G41" s="23">
        <f>'5.2 Calc│VTS'!G41*$E41</f>
        <v>0</v>
      </c>
      <c r="H41" s="23">
        <f>'5.2 Calc│VTS'!H41*$E41</f>
        <v>0</v>
      </c>
      <c r="I41" s="23">
        <f>'5.2 Calc│VTS'!I41*$E41</f>
        <v>0</v>
      </c>
      <c r="J41" s="23">
        <f>'5.2 Calc│VTS'!J41*$E41</f>
        <v>0</v>
      </c>
      <c r="K41" s="23">
        <f>'5.2 Calc│VTS'!K41*$E41</f>
        <v>8.472704498533333E-2</v>
      </c>
    </row>
    <row r="42" spans="1:11">
      <c r="A42" s="8">
        <f>'5.0 Calc│Forecast Projects'!A42</f>
        <v>30</v>
      </c>
      <c r="B42" s="8" t="str">
        <f>'5.2 Calc│VTS'!B42</f>
        <v>BCS Control Room Fire Suppression System</v>
      </c>
      <c r="C42" s="8" t="str">
        <f>'5.2 Calc│VTS'!C42</f>
        <v>237f</v>
      </c>
      <c r="D42" s="8">
        <f>'5.0 Calc│Forecast Projects'!F42</f>
        <v>2016</v>
      </c>
      <c r="E42" s="121">
        <f t="shared" si="0"/>
        <v>1.0332222222222225</v>
      </c>
      <c r="G42" s="23">
        <f>'5.2 Calc│VTS'!G42*$E42</f>
        <v>0</v>
      </c>
      <c r="H42" s="23">
        <f>'5.2 Calc│VTS'!H42*$E42</f>
        <v>0</v>
      </c>
      <c r="I42" s="23">
        <f>'5.2 Calc│VTS'!I42*$E42</f>
        <v>0</v>
      </c>
      <c r="J42" s="23">
        <f>'5.2 Calc│VTS'!J42*$E42</f>
        <v>0</v>
      </c>
      <c r="K42" s="23">
        <f>'5.2 Calc│VTS'!K42*$E42</f>
        <v>8.472704498533333E-2</v>
      </c>
    </row>
    <row r="43" spans="1:11">
      <c r="A43" s="8">
        <f>'5.0 Calc│Forecast Projects'!A43</f>
        <v>31</v>
      </c>
      <c r="B43" s="8" t="str">
        <f>'5.2 Calc│VTS'!B43</f>
        <v>Emergency- BA escape sets</v>
      </c>
      <c r="C43" s="8" t="str">
        <f>'5.2 Calc│VTS'!C43</f>
        <v>239a</v>
      </c>
      <c r="D43" s="8">
        <f>'5.0 Calc│Forecast Projects'!F43</f>
        <v>2016</v>
      </c>
      <c r="E43" s="121">
        <f t="shared" si="0"/>
        <v>1.0332222222222225</v>
      </c>
      <c r="G43" s="23">
        <f>'5.2 Calc│VTS'!G43*$E43</f>
        <v>1.8265108294000638E-2</v>
      </c>
      <c r="H43" s="23">
        <f>'5.2 Calc│VTS'!H43*$E43</f>
        <v>0</v>
      </c>
      <c r="I43" s="23">
        <f>'5.2 Calc│VTS'!I43*$E43</f>
        <v>0</v>
      </c>
      <c r="J43" s="23">
        <f>'5.2 Calc│VTS'!J43*$E43</f>
        <v>0</v>
      </c>
      <c r="K43" s="23">
        <f>'5.2 Calc│VTS'!K43*$E43</f>
        <v>0</v>
      </c>
    </row>
    <row r="44" spans="1:11">
      <c r="A44" s="8">
        <f>'5.0 Calc│Forecast Projects'!A44</f>
        <v>32</v>
      </c>
      <c r="B44" s="8" t="str">
        <f>'5.2 Calc│VTS'!B44</f>
        <v>Emergency- Response Equipment</v>
      </c>
      <c r="C44" s="8" t="str">
        <f>'5.2 Calc│VTS'!C44</f>
        <v>239b</v>
      </c>
      <c r="D44" s="8">
        <f>'5.0 Calc│Forecast Projects'!F44</f>
        <v>2016</v>
      </c>
      <c r="E44" s="121">
        <f t="shared" si="0"/>
        <v>1.0332222222222225</v>
      </c>
      <c r="G44" s="23">
        <f>'5.2 Calc│VTS'!G44*$E44</f>
        <v>0.26637361535020893</v>
      </c>
      <c r="H44" s="23">
        <f>'5.2 Calc│VTS'!H44*$E44</f>
        <v>0.26637361535020893</v>
      </c>
      <c r="I44" s="23">
        <f>'5.2 Calc│VTS'!I44*$E44</f>
        <v>0.26637361535020893</v>
      </c>
      <c r="J44" s="23">
        <f>'5.2 Calc│VTS'!J44*$E44</f>
        <v>0.26637361535020893</v>
      </c>
      <c r="K44" s="23">
        <f>'5.2 Calc│VTS'!K44*$E44</f>
        <v>0.26637361535020893</v>
      </c>
    </row>
    <row r="45" spans="1:11">
      <c r="A45" s="8">
        <f>'5.0 Calc│Forecast Projects'!A45</f>
        <v>33</v>
      </c>
      <c r="B45" s="8" t="str">
        <f>'5.2 Calc│VTS'!B45</f>
        <v>Emergency- Spark Proof tools</v>
      </c>
      <c r="C45" s="8" t="str">
        <f>'5.2 Calc│VTS'!C45</f>
        <v>239c</v>
      </c>
      <c r="D45" s="8">
        <f>'5.0 Calc│Forecast Projects'!F45</f>
        <v>2016</v>
      </c>
      <c r="E45" s="121">
        <f t="shared" ref="E45:E76" si="1">IFERROR(1/HLOOKUP($D45,inflation,3),0)</f>
        <v>1.0332222222222225</v>
      </c>
      <c r="G45" s="23">
        <f>'5.2 Calc│VTS'!G45*$E45</f>
        <v>1.8621614197384779E-3</v>
      </c>
      <c r="H45" s="23">
        <f>'5.2 Calc│VTS'!H45*$E45</f>
        <v>1.8621614197384779E-3</v>
      </c>
      <c r="I45" s="23">
        <f>'5.2 Calc│VTS'!I45*$E45</f>
        <v>1.8621614197384779E-3</v>
      </c>
      <c r="J45" s="23">
        <f>'5.2 Calc│VTS'!J45*$E45</f>
        <v>1.8621614197384779E-3</v>
      </c>
      <c r="K45" s="23">
        <f>'5.2 Calc│VTS'!K45*$E45</f>
        <v>1.8621614197384779E-3</v>
      </c>
    </row>
    <row r="46" spans="1:11">
      <c r="A46" s="8">
        <f>'5.0 Calc│Forecast Projects'!A46</f>
        <v>34</v>
      </c>
      <c r="B46" s="8" t="str">
        <f>'5.2 Calc│VTS'!B46</f>
        <v>Emergency - fully equipped caravan</v>
      </c>
      <c r="C46" s="8" t="str">
        <f>'5.2 Calc│VTS'!C46</f>
        <v>239d</v>
      </c>
      <c r="D46" s="8">
        <f>'5.0 Calc│Forecast Projects'!F46</f>
        <v>2016</v>
      </c>
      <c r="E46" s="121">
        <f t="shared" si="1"/>
        <v>1.0332222222222225</v>
      </c>
      <c r="G46" s="23">
        <f>'5.2 Calc│VTS'!G46*$E46</f>
        <v>0</v>
      </c>
      <c r="H46" s="23">
        <f>'5.2 Calc│VTS'!H46*$E46</f>
        <v>0</v>
      </c>
      <c r="I46" s="23">
        <f>'5.2 Calc│VTS'!I46*$E46</f>
        <v>0.10325195029970984</v>
      </c>
      <c r="J46" s="23">
        <f>'5.2 Calc│VTS'!J46*$E46</f>
        <v>0</v>
      </c>
      <c r="K46" s="23">
        <f>'5.2 Calc│VTS'!K46*$E46</f>
        <v>0</v>
      </c>
    </row>
    <row r="47" spans="1:11">
      <c r="A47" s="8">
        <f>'5.0 Calc│Forecast Projects'!A47</f>
        <v>35</v>
      </c>
      <c r="B47" s="8" t="str">
        <f>'5.2 Calc│VTS'!B47</f>
        <v>Emergency diesel fuel storage</v>
      </c>
      <c r="C47" s="8" t="str">
        <f>'5.2 Calc│VTS'!C47</f>
        <v>239e</v>
      </c>
      <c r="D47" s="8">
        <f>'5.0 Calc│Forecast Projects'!F47</f>
        <v>2016</v>
      </c>
      <c r="E47" s="121">
        <f t="shared" si="1"/>
        <v>1.0332222222222225</v>
      </c>
      <c r="G47" s="23">
        <f>'5.2 Calc│VTS'!G47*$E47</f>
        <v>0</v>
      </c>
      <c r="H47" s="23">
        <f>'5.2 Calc│VTS'!H47*$E47</f>
        <v>0</v>
      </c>
      <c r="I47" s="23">
        <f>'5.2 Calc│VTS'!I47*$E47</f>
        <v>0</v>
      </c>
      <c r="J47" s="23">
        <f>'5.2 Calc│VTS'!J47*$E47</f>
        <v>0.11782826383395222</v>
      </c>
      <c r="K47" s="23">
        <f>'5.2 Calc│VTS'!K47*$E47</f>
        <v>0</v>
      </c>
    </row>
    <row r="48" spans="1:11">
      <c r="A48" s="8">
        <f>'5.0 Calc│Forecast Projects'!A48</f>
        <v>36</v>
      </c>
      <c r="B48" s="8" t="str">
        <f>'5.2 Calc│VTS'!B48</f>
        <v>Vent stack for CL600 &amp; 900 pipeline</v>
      </c>
      <c r="C48" s="8">
        <f>'5.2 Calc│VTS'!C48</f>
        <v>240</v>
      </c>
      <c r="D48" s="8">
        <f>'5.0 Calc│Forecast Projects'!F48</f>
        <v>2016</v>
      </c>
      <c r="E48" s="121">
        <f t="shared" si="1"/>
        <v>1.0332222222222225</v>
      </c>
      <c r="G48" s="23">
        <f>'5.2 Calc│VTS'!G48*$E48</f>
        <v>0.21732779690666668</v>
      </c>
      <c r="H48" s="23">
        <f>'5.2 Calc│VTS'!H48*$E48</f>
        <v>0</v>
      </c>
      <c r="I48" s="23">
        <f>'5.2 Calc│VTS'!I48*$E48</f>
        <v>0</v>
      </c>
      <c r="J48" s="23">
        <f>'5.2 Calc│VTS'!J48*$E48</f>
        <v>0</v>
      </c>
      <c r="K48" s="23">
        <f>'5.2 Calc│VTS'!K48*$E48</f>
        <v>0</v>
      </c>
    </row>
    <row r="49" spans="1:11">
      <c r="A49" s="8">
        <f>'5.0 Calc│Forecast Projects'!A49</f>
        <v>37</v>
      </c>
      <c r="B49" s="8" t="str">
        <f>'5.2 Calc│VTS'!B49</f>
        <v>Remote CP/critical drainage bond monitoring</v>
      </c>
      <c r="C49" s="8">
        <f>'5.2 Calc│VTS'!C49</f>
        <v>241</v>
      </c>
      <c r="D49" s="8">
        <f>'5.0 Calc│Forecast Projects'!F49</f>
        <v>2016</v>
      </c>
      <c r="E49" s="121">
        <f t="shared" si="1"/>
        <v>1.0332222222222225</v>
      </c>
      <c r="G49" s="23">
        <f>'5.2 Calc│VTS'!G49*$E49</f>
        <v>0.59209189772839521</v>
      </c>
      <c r="H49" s="23">
        <f>'5.2 Calc│VTS'!H49*$E49</f>
        <v>6.2465056679012372E-2</v>
      </c>
      <c r="I49" s="23">
        <f>'5.2 Calc│VTS'!I49*$E49</f>
        <v>6.2465056679012372E-2</v>
      </c>
      <c r="J49" s="23">
        <f>'5.2 Calc│VTS'!J49*$E49</f>
        <v>6.2465056679012372E-2</v>
      </c>
      <c r="K49" s="23">
        <f>'5.2 Calc│VTS'!K49*$E49</f>
        <v>6.2465056679012372E-2</v>
      </c>
    </row>
    <row r="50" spans="1:11">
      <c r="A50" s="8">
        <f>'5.0 Calc│Forecast Projects'!A50</f>
        <v>38</v>
      </c>
      <c r="B50" s="8" t="str">
        <f>'5.2 Calc│VTS'!B50</f>
        <v>BCG Un-regulated Bypass Upgrade</v>
      </c>
      <c r="C50" s="8">
        <f>'5.2 Calc│VTS'!C50</f>
        <v>242</v>
      </c>
      <c r="D50" s="8">
        <f>'5.0 Calc│Forecast Projects'!F50</f>
        <v>2016</v>
      </c>
      <c r="E50" s="121">
        <f t="shared" si="1"/>
        <v>1.0332222222222225</v>
      </c>
      <c r="G50" s="23">
        <f>'5.2 Calc│VTS'!G50*$E50</f>
        <v>0</v>
      </c>
      <c r="H50" s="23">
        <f>'5.2 Calc│VTS'!H50*$E50</f>
        <v>0</v>
      </c>
      <c r="I50" s="23">
        <f>'5.2 Calc│VTS'!I50*$E50</f>
        <v>0.3537197428622223</v>
      </c>
      <c r="J50" s="23">
        <f>'5.2 Calc│VTS'!J50*$E50</f>
        <v>0</v>
      </c>
      <c r="K50" s="23">
        <f>'5.2 Calc│VTS'!K50*$E50</f>
        <v>0</v>
      </c>
    </row>
    <row r="51" spans="1:11">
      <c r="A51" s="8">
        <f>'5.0 Calc│Forecast Projects'!A51</f>
        <v>39</v>
      </c>
      <c r="B51" s="8" t="str">
        <f>'5.2 Calc│VTS'!B51</f>
        <v>Security - Physical</v>
      </c>
      <c r="C51" s="8">
        <f>'5.2 Calc│VTS'!C51</f>
        <v>243</v>
      </c>
      <c r="D51" s="8">
        <f>'5.0 Calc│Forecast Projects'!F51</f>
        <v>2016</v>
      </c>
      <c r="E51" s="121">
        <f t="shared" si="1"/>
        <v>1.0332222222222225</v>
      </c>
      <c r="G51" s="23">
        <f>'5.2 Calc│VTS'!G51*$E51</f>
        <v>0.3495729355312438</v>
      </c>
      <c r="H51" s="23">
        <f>'5.2 Calc│VTS'!H51*$E51</f>
        <v>0.3495729355312438</v>
      </c>
      <c r="I51" s="23">
        <f>'5.2 Calc│VTS'!I51*$E51</f>
        <v>0.3495729355312438</v>
      </c>
      <c r="J51" s="23">
        <f>'5.2 Calc│VTS'!J51*$E51</f>
        <v>0.3495729355312438</v>
      </c>
      <c r="K51" s="23">
        <f>'5.2 Calc│VTS'!K51*$E51</f>
        <v>0.3495729355312438</v>
      </c>
    </row>
    <row r="52" spans="1:11">
      <c r="A52" s="8">
        <f>'5.0 Calc│Forecast Projects'!A52</f>
        <v>40</v>
      </c>
      <c r="B52" s="8" t="str">
        <f>'5.2 Calc│VTS'!B52</f>
        <v>CP - Cathodic Protection Replacement</v>
      </c>
      <c r="C52" s="8">
        <f>'5.2 Calc│VTS'!C52</f>
        <v>244</v>
      </c>
      <c r="D52" s="8">
        <f>'5.0 Calc│Forecast Projects'!F52</f>
        <v>2016</v>
      </c>
      <c r="E52" s="121">
        <f t="shared" si="1"/>
        <v>1.0332222222222225</v>
      </c>
      <c r="G52" s="23">
        <f>'5.2 Calc│VTS'!G52*$E52</f>
        <v>0.24018736742400013</v>
      </c>
      <c r="H52" s="23">
        <f>'5.2 Calc│VTS'!H52*$E52</f>
        <v>0.24018736742400013</v>
      </c>
      <c r="I52" s="23">
        <f>'5.2 Calc│VTS'!I52*$E52</f>
        <v>0.24018736742400013</v>
      </c>
      <c r="J52" s="23">
        <f>'5.2 Calc│VTS'!J52*$E52</f>
        <v>0.24018736742400013</v>
      </c>
      <c r="K52" s="23">
        <f>'5.2 Calc│VTS'!K52*$E52</f>
        <v>0.24018736742400013</v>
      </c>
    </row>
    <row r="53" spans="1:11">
      <c r="A53" s="8">
        <f>'5.0 Calc│Forecast Projects'!A53</f>
        <v>41</v>
      </c>
      <c r="B53" s="8" t="str">
        <f>'5.2 Calc│VTS'!B53</f>
        <v>Equipment - Gas Detectors</v>
      </c>
      <c r="C53" s="8">
        <f>'5.2 Calc│VTS'!C53</f>
        <v>245</v>
      </c>
      <c r="D53" s="8">
        <f>'5.0 Calc│Forecast Projects'!F53</f>
        <v>2016</v>
      </c>
      <c r="E53" s="121">
        <f t="shared" si="1"/>
        <v>1.0332222222222225</v>
      </c>
      <c r="G53" s="23">
        <f>'5.2 Calc│VTS'!G53*$E53</f>
        <v>0</v>
      </c>
      <c r="H53" s="23">
        <f>'5.2 Calc│VTS'!H53*$E53</f>
        <v>0</v>
      </c>
      <c r="I53" s="23">
        <f>'5.2 Calc│VTS'!I53*$E53</f>
        <v>2.3927855413991547E-2</v>
      </c>
      <c r="J53" s="23">
        <f>'5.2 Calc│VTS'!J53*$E53</f>
        <v>2.3927855413991547E-2</v>
      </c>
      <c r="K53" s="23">
        <f>'5.2 Calc│VTS'!K53*$E53</f>
        <v>0</v>
      </c>
    </row>
    <row r="54" spans="1:11">
      <c r="A54" s="8">
        <f>'5.0 Calc│Forecast Projects'!A54</f>
        <v>42</v>
      </c>
      <c r="B54" s="8" t="str">
        <f>'5.2 Calc│VTS'!B54</f>
        <v>Regulator Upgrade - Lara pneumatic control system upgrade</v>
      </c>
      <c r="C54" s="8">
        <f>'5.2 Calc│VTS'!C54</f>
        <v>247</v>
      </c>
      <c r="D54" s="8">
        <f>'5.0 Calc│Forecast Projects'!F54</f>
        <v>2016</v>
      </c>
      <c r="E54" s="121">
        <f t="shared" si="1"/>
        <v>1.0332222222222225</v>
      </c>
      <c r="G54" s="23">
        <f>'5.2 Calc│VTS'!G54*$E54</f>
        <v>0</v>
      </c>
      <c r="H54" s="23">
        <f>'5.2 Calc│VTS'!H54*$E54</f>
        <v>0.63983092024444455</v>
      </c>
      <c r="I54" s="23">
        <f>'5.2 Calc│VTS'!I54*$E54</f>
        <v>0</v>
      </c>
      <c r="J54" s="23">
        <f>'5.2 Calc│VTS'!J54*$E54</f>
        <v>0</v>
      </c>
      <c r="K54" s="23">
        <f>'5.2 Calc│VTS'!K54*$E54</f>
        <v>0</v>
      </c>
    </row>
    <row r="55" spans="1:11">
      <c r="A55" s="8">
        <f>'5.0 Calc│Forecast Projects'!A55</f>
        <v>43</v>
      </c>
      <c r="B55" s="8" t="str">
        <f>'5.2 Calc│VTS'!B55</f>
        <v xml:space="preserve">Hazardous Area Rectification </v>
      </c>
      <c r="C55" s="8">
        <f>'5.2 Calc│VTS'!C55</f>
        <v>249</v>
      </c>
      <c r="D55" s="8">
        <f>'5.0 Calc│Forecast Projects'!F55</f>
        <v>2016</v>
      </c>
      <c r="E55" s="121">
        <f t="shared" si="1"/>
        <v>1.0332222222222225</v>
      </c>
      <c r="G55" s="23">
        <f>'5.2 Calc│VTS'!G55*$E55</f>
        <v>0.18391355555555564</v>
      </c>
      <c r="H55" s="23">
        <f>'5.2 Calc│VTS'!H55*$E55</f>
        <v>0.18391355555555564</v>
      </c>
      <c r="I55" s="23">
        <f>'5.2 Calc│VTS'!I55*$E55</f>
        <v>0.18391355555555564</v>
      </c>
      <c r="J55" s="23">
        <f>'5.2 Calc│VTS'!J55*$E55</f>
        <v>0.18391355555555564</v>
      </c>
      <c r="K55" s="23">
        <f>'5.2 Calc│VTS'!K55*$E55</f>
        <v>0.18391355555555564</v>
      </c>
    </row>
    <row r="56" spans="1:11">
      <c r="A56" s="8">
        <f>'5.0 Calc│Forecast Projects'!A56</f>
        <v>44</v>
      </c>
      <c r="B56" s="8" t="str">
        <f>'5.2 Calc│VTS'!B56</f>
        <v>Actuate MLV's in T1 areas</v>
      </c>
      <c r="C56" s="8">
        <f>'5.2 Calc│VTS'!C56</f>
        <v>250</v>
      </c>
      <c r="D56" s="8">
        <f>'5.0 Calc│Forecast Projects'!F56</f>
        <v>2016</v>
      </c>
      <c r="E56" s="121">
        <f t="shared" si="1"/>
        <v>1.0332222222222225</v>
      </c>
      <c r="G56" s="23">
        <f>'5.2 Calc│VTS'!G56*$E56</f>
        <v>0.98849444551111154</v>
      </c>
      <c r="H56" s="23">
        <f>'5.2 Calc│VTS'!H56*$E56</f>
        <v>0.98849444551111154</v>
      </c>
      <c r="I56" s="23">
        <f>'5.2 Calc│VTS'!I56*$E56</f>
        <v>0</v>
      </c>
      <c r="J56" s="23">
        <f>'5.2 Calc│VTS'!J56*$E56</f>
        <v>0</v>
      </c>
      <c r="K56" s="23">
        <f>'5.2 Calc│VTS'!K56*$E56</f>
        <v>0</v>
      </c>
    </row>
    <row r="57" spans="1:11">
      <c r="A57" s="8">
        <f>'5.0 Calc│Forecast Projects'!A57</f>
        <v>45</v>
      </c>
      <c r="B57" s="8" t="str">
        <f>'5.2 Calc│VTS'!B57</f>
        <v>Asbestos removal and replacement</v>
      </c>
      <c r="C57" s="8">
        <f>'5.2 Calc│VTS'!C57</f>
        <v>251</v>
      </c>
      <c r="D57" s="8">
        <f>'5.0 Calc│Forecast Projects'!F57</f>
        <v>2016</v>
      </c>
      <c r="E57" s="121">
        <f t="shared" si="1"/>
        <v>1.0332222222222225</v>
      </c>
      <c r="G57" s="23">
        <f>'5.2 Calc│VTS'!G57*$E57</f>
        <v>7.2325555555555587E-2</v>
      </c>
      <c r="H57" s="23">
        <f>'5.2 Calc│VTS'!H57*$E57</f>
        <v>7.2325555555555587E-2</v>
      </c>
      <c r="I57" s="23">
        <f>'5.2 Calc│VTS'!I57*$E57</f>
        <v>7.2325555555555587E-2</v>
      </c>
      <c r="J57" s="23">
        <f>'5.2 Calc│VTS'!J57*$E57</f>
        <v>7.2325555555555587E-2</v>
      </c>
      <c r="K57" s="23">
        <f>'5.2 Calc│VTS'!K57*$E57</f>
        <v>7.2325555555555587E-2</v>
      </c>
    </row>
    <row r="58" spans="1:11">
      <c r="A58" s="8">
        <f>'5.0 Calc│Forecast Projects'!A58</f>
        <v>46</v>
      </c>
      <c r="B58" s="8" t="str">
        <f>'5.2 Calc│VTS'!B58</f>
        <v>T33 non-piggable and encased sections (unknown technical solution)</v>
      </c>
      <c r="C58" s="8">
        <f>'5.2 Calc│VTS'!C58</f>
        <v>257</v>
      </c>
      <c r="D58" s="8">
        <f>'5.0 Calc│Forecast Projects'!F58</f>
        <v>2016</v>
      </c>
      <c r="E58" s="121">
        <f t="shared" si="1"/>
        <v>1.0332222222222225</v>
      </c>
      <c r="G58" s="23">
        <f>'5.2 Calc│VTS'!G58*$E58</f>
        <v>0.15680081255111117</v>
      </c>
      <c r="H58" s="23">
        <f>'5.2 Calc│VTS'!H58*$E58</f>
        <v>0.15680081255111117</v>
      </c>
      <c r="I58" s="23">
        <f>'5.2 Calc│VTS'!I58*$E58</f>
        <v>0.15680081255111117</v>
      </c>
      <c r="J58" s="23">
        <f>'5.2 Calc│VTS'!J58*$E58</f>
        <v>0.15680081255111117</v>
      </c>
      <c r="K58" s="23">
        <f>'5.2 Calc│VTS'!K58*$E58</f>
        <v>0</v>
      </c>
    </row>
    <row r="59" spans="1:11">
      <c r="A59" s="8">
        <f>'5.0 Calc│Forecast Projects'!A59</f>
        <v>47</v>
      </c>
      <c r="B59" s="8" t="str">
        <f>'5.2 Calc│VTS'!B59</f>
        <v>Pigging Program T57 Ballan - Ballarat</v>
      </c>
      <c r="C59" s="8" t="str">
        <f>'5.2 Calc│VTS'!C59</f>
        <v>258a</v>
      </c>
      <c r="D59" s="8">
        <f>'5.0 Calc│Forecast Projects'!F59</f>
        <v>2016</v>
      </c>
      <c r="E59" s="121">
        <f t="shared" si="1"/>
        <v>1.0332222222222225</v>
      </c>
      <c r="G59" s="23">
        <f>'5.2 Calc│VTS'!G59*$E59</f>
        <v>0.5835308480000001</v>
      </c>
      <c r="H59" s="23">
        <f>'5.2 Calc│VTS'!H59*$E59</f>
        <v>0</v>
      </c>
      <c r="I59" s="23">
        <f>'5.2 Calc│VTS'!I59*$E59</f>
        <v>0</v>
      </c>
      <c r="J59" s="23">
        <f>'5.2 Calc│VTS'!J59*$E59</f>
        <v>0</v>
      </c>
      <c r="K59" s="23">
        <f>'5.2 Calc│VTS'!K59*$E59</f>
        <v>0</v>
      </c>
    </row>
    <row r="60" spans="1:11">
      <c r="A60" s="8">
        <f>'5.0 Calc│Forecast Projects'!A60</f>
        <v>48</v>
      </c>
      <c r="B60" s="8" t="str">
        <f>'5.2 Calc│VTS'!B60</f>
        <v>Pigging Program T62 Derrimut - Sunbury</v>
      </c>
      <c r="C60" s="8" t="str">
        <f>'5.2 Calc│VTS'!C60</f>
        <v>258b</v>
      </c>
      <c r="D60" s="8">
        <f>'5.0 Calc│Forecast Projects'!F60</f>
        <v>2016</v>
      </c>
      <c r="E60" s="121">
        <f t="shared" si="1"/>
        <v>1.0332222222222225</v>
      </c>
      <c r="G60" s="23">
        <f>'5.2 Calc│VTS'!G60*$E60</f>
        <v>0.43994569159111124</v>
      </c>
      <c r="H60" s="23">
        <f>'5.2 Calc│VTS'!H60*$E60</f>
        <v>0</v>
      </c>
      <c r="I60" s="23">
        <f>'5.2 Calc│VTS'!I60*$E60</f>
        <v>0</v>
      </c>
      <c r="J60" s="23">
        <f>'5.2 Calc│VTS'!J60*$E60</f>
        <v>0</v>
      </c>
      <c r="K60" s="23">
        <f>'5.2 Calc│VTS'!K60*$E60</f>
        <v>0</v>
      </c>
    </row>
    <row r="61" spans="1:11">
      <c r="A61" s="8">
        <f>'5.0 Calc│Forecast Projects'!A61</f>
        <v>49</v>
      </c>
      <c r="B61" s="8" t="str">
        <f>'5.2 Calc│VTS'!B61</f>
        <v>Pigging Program T61 Packenham - Wollert</v>
      </c>
      <c r="C61" s="8" t="str">
        <f>'5.2 Calc│VTS'!C61</f>
        <v>258c</v>
      </c>
      <c r="D61" s="8">
        <f>'5.0 Calc│Forecast Projects'!F61</f>
        <v>2016</v>
      </c>
      <c r="E61" s="121">
        <f t="shared" si="1"/>
        <v>1.0332222222222225</v>
      </c>
      <c r="G61" s="23">
        <f>'5.2 Calc│VTS'!G61*$E61</f>
        <v>0</v>
      </c>
      <c r="H61" s="23">
        <f>'5.2 Calc│VTS'!H61*$E61</f>
        <v>0.67148798122666675</v>
      </c>
      <c r="I61" s="23">
        <f>'5.2 Calc│VTS'!I61*$E61</f>
        <v>0</v>
      </c>
      <c r="J61" s="23">
        <f>'5.2 Calc│VTS'!J61*$E61</f>
        <v>0</v>
      </c>
      <c r="K61" s="23">
        <f>'5.2 Calc│VTS'!K61*$E61</f>
        <v>0</v>
      </c>
    </row>
    <row r="62" spans="1:11">
      <c r="A62" s="8">
        <f>'5.0 Calc│Forecast Projects'!A62</f>
        <v>50</v>
      </c>
      <c r="B62" s="8" t="str">
        <f>'5.2 Calc│VTS'!B62</f>
        <v>Pigging Program T16 Dandenong – West Melbourne</v>
      </c>
      <c r="C62" s="8" t="str">
        <f>'5.2 Calc│VTS'!C62</f>
        <v>258d</v>
      </c>
      <c r="D62" s="8">
        <f>'5.0 Calc│Forecast Projects'!F62</f>
        <v>2016</v>
      </c>
      <c r="E62" s="121">
        <f t="shared" si="1"/>
        <v>1.0332222222222225</v>
      </c>
      <c r="G62" s="23">
        <f>'5.2 Calc│VTS'!G62*$E62</f>
        <v>0</v>
      </c>
      <c r="H62" s="23">
        <f>'5.2 Calc│VTS'!H62*$E62</f>
        <v>0</v>
      </c>
      <c r="I62" s="23">
        <f>'5.2 Calc│VTS'!I62*$E62</f>
        <v>0</v>
      </c>
      <c r="J62" s="23">
        <f>'5.2 Calc│VTS'!J62*$E62</f>
        <v>1.4235415065600001</v>
      </c>
      <c r="K62" s="23">
        <f>'5.2 Calc│VTS'!K62*$E62</f>
        <v>0</v>
      </c>
    </row>
    <row r="63" spans="1:11">
      <c r="A63" s="8">
        <f>'5.0 Calc│Forecast Projects'!A63</f>
        <v>51</v>
      </c>
      <c r="B63" s="8" t="str">
        <f>'5.2 Calc│VTS'!B63</f>
        <v>Pigging Program T60 Longford -Dandenong</v>
      </c>
      <c r="C63" s="8" t="str">
        <f>'5.2 Calc│VTS'!C63</f>
        <v>258e</v>
      </c>
      <c r="D63" s="8">
        <f>'5.0 Calc│Forecast Projects'!F63</f>
        <v>2016</v>
      </c>
      <c r="E63" s="121">
        <f t="shared" si="1"/>
        <v>1.0332222222222225</v>
      </c>
      <c r="G63" s="23">
        <f>'5.2 Calc│VTS'!G63*$E63</f>
        <v>0</v>
      </c>
      <c r="H63" s="23">
        <f>'5.2 Calc│VTS'!H63*$E63</f>
        <v>0</v>
      </c>
      <c r="I63" s="23">
        <f>'5.2 Calc│VTS'!I63*$E63</f>
        <v>0</v>
      </c>
      <c r="J63" s="23">
        <f>'5.2 Calc│VTS'!J63*$E63</f>
        <v>0</v>
      </c>
      <c r="K63" s="23">
        <f>'5.2 Calc│VTS'!K63*$E63</f>
        <v>2.4600224290133341</v>
      </c>
    </row>
    <row r="64" spans="1:11">
      <c r="A64" s="8">
        <f>'5.0 Calc│Forecast Projects'!A64</f>
        <v>52</v>
      </c>
      <c r="B64" s="8" t="str">
        <f>'5.2 Calc│VTS'!B64</f>
        <v>Pigging Program T33 South Melbourne – Brooklyn</v>
      </c>
      <c r="C64" s="8" t="str">
        <f>'5.2 Calc│VTS'!C64</f>
        <v>258f</v>
      </c>
      <c r="D64" s="8">
        <f>'5.0 Calc│Forecast Projects'!F64</f>
        <v>2016</v>
      </c>
      <c r="E64" s="121">
        <f t="shared" si="1"/>
        <v>1.0332222222222225</v>
      </c>
      <c r="G64" s="23">
        <f>'5.2 Calc│VTS'!G64*$E64</f>
        <v>0</v>
      </c>
      <c r="H64" s="23">
        <f>'5.2 Calc│VTS'!H64*$E64</f>
        <v>0</v>
      </c>
      <c r="I64" s="23">
        <f>'5.2 Calc│VTS'!I64*$E64</f>
        <v>0</v>
      </c>
      <c r="J64" s="23">
        <f>'5.2 Calc│VTS'!J64*$E64</f>
        <v>1.057669086577778</v>
      </c>
      <c r="K64" s="23">
        <f>'5.2 Calc│VTS'!K64*$E64</f>
        <v>0</v>
      </c>
    </row>
    <row r="65" spans="1:11">
      <c r="A65" s="8">
        <f>'5.0 Calc│Forecast Projects'!A65</f>
        <v>53</v>
      </c>
      <c r="B65" s="8" t="str">
        <f>'5.2 Calc│VTS'!B65</f>
        <v>Pigging Program T65 Dandenong to Princes Highway Pipeline (129)</v>
      </c>
      <c r="C65" s="8" t="str">
        <f>'5.2 Calc│VTS'!C65</f>
        <v>258g</v>
      </c>
      <c r="D65" s="8">
        <f>'5.0 Calc│Forecast Projects'!F65</f>
        <v>2016</v>
      </c>
      <c r="E65" s="121">
        <f t="shared" si="1"/>
        <v>1.0332222222222225</v>
      </c>
      <c r="G65" s="23">
        <f>'5.2 Calc│VTS'!G65*$E65</f>
        <v>0.59213519203555576</v>
      </c>
      <c r="H65" s="23">
        <f>'5.2 Calc│VTS'!H65*$E65</f>
        <v>0</v>
      </c>
      <c r="I65" s="23">
        <f>'5.2 Calc│VTS'!I65*$E65</f>
        <v>0</v>
      </c>
      <c r="J65" s="23">
        <f>'5.2 Calc│VTS'!J65*$E65</f>
        <v>0</v>
      </c>
      <c r="K65" s="23">
        <f>'5.2 Calc│VTS'!K65*$E65</f>
        <v>0</v>
      </c>
    </row>
    <row r="66" spans="1:11">
      <c r="A66" s="8">
        <f>'5.0 Calc│Forecast Projects'!A66</f>
        <v>54</v>
      </c>
      <c r="B66" s="8" t="str">
        <f>'5.2 Calc│VTS'!B66</f>
        <v>Pigging Program T66-70 Mt Franklin -Kyneton - Bendigo</v>
      </c>
      <c r="C66" s="8" t="str">
        <f>'5.2 Calc│VTS'!C66</f>
        <v>258i</v>
      </c>
      <c r="D66" s="8">
        <f>'5.0 Calc│Forecast Projects'!F66</f>
        <v>2016</v>
      </c>
      <c r="E66" s="121">
        <f t="shared" si="1"/>
        <v>1.0332222222222225</v>
      </c>
      <c r="G66" s="23">
        <f>'5.2 Calc│VTS'!G66*$E66</f>
        <v>0</v>
      </c>
      <c r="H66" s="23">
        <f>'5.2 Calc│VTS'!H66*$E66</f>
        <v>0.60684959900444446</v>
      </c>
      <c r="I66" s="23">
        <f>'5.2 Calc│VTS'!I66*$E66</f>
        <v>0</v>
      </c>
      <c r="J66" s="23">
        <f>'5.2 Calc│VTS'!J66*$E66</f>
        <v>0</v>
      </c>
      <c r="K66" s="23">
        <f>'5.2 Calc│VTS'!K66*$E66</f>
        <v>0</v>
      </c>
    </row>
    <row r="67" spans="1:11">
      <c r="A67" s="8">
        <f>'5.0 Calc│Forecast Projects'!A67</f>
        <v>55</v>
      </c>
      <c r="B67" s="8" t="str">
        <f>'5.2 Calc│VTS'!B67</f>
        <v>Pigging Program T75  Wandong - Kyneton</v>
      </c>
      <c r="C67" s="8" t="str">
        <f>'5.2 Calc│VTS'!C67</f>
        <v>258k</v>
      </c>
      <c r="D67" s="8">
        <f>'5.0 Calc│Forecast Projects'!F67</f>
        <v>2016</v>
      </c>
      <c r="E67" s="121">
        <f t="shared" si="1"/>
        <v>1.0332222222222225</v>
      </c>
      <c r="G67" s="23">
        <f>'5.2 Calc│VTS'!G67*$E67</f>
        <v>0</v>
      </c>
      <c r="H67" s="23">
        <f>'5.2 Calc│VTS'!H67*$E67</f>
        <v>0.53832960753777792</v>
      </c>
      <c r="I67" s="23">
        <f>'5.2 Calc│VTS'!I67*$E67</f>
        <v>0</v>
      </c>
      <c r="J67" s="23">
        <f>'5.2 Calc│VTS'!J67*$E67</f>
        <v>0</v>
      </c>
      <c r="K67" s="23">
        <f>'5.2 Calc│VTS'!K67*$E67</f>
        <v>0</v>
      </c>
    </row>
    <row r="68" spans="1:11">
      <c r="A68" s="8">
        <f>'5.0 Calc│Forecast Projects'!A68</f>
        <v>56</v>
      </c>
      <c r="B68" s="8" t="str">
        <f>'5.2 Calc│VTS'!B68</f>
        <v>Pigging Program T24 Brooklyn - Corio</v>
      </c>
      <c r="C68" s="8" t="str">
        <f>'5.2 Calc│VTS'!C68</f>
        <v>258l</v>
      </c>
      <c r="D68" s="8">
        <f>'5.0 Calc│Forecast Projects'!F68</f>
        <v>2016</v>
      </c>
      <c r="E68" s="121">
        <f t="shared" si="1"/>
        <v>1.0332222222222225</v>
      </c>
      <c r="G68" s="23">
        <f>'5.2 Calc│VTS'!G68*$E68</f>
        <v>0</v>
      </c>
      <c r="H68" s="23">
        <f>'5.2 Calc│VTS'!H68*$E68</f>
        <v>0</v>
      </c>
      <c r="I68" s="23">
        <f>'5.2 Calc│VTS'!I68*$E68</f>
        <v>0</v>
      </c>
      <c r="J68" s="23">
        <f>'5.2 Calc│VTS'!J68*$E68</f>
        <v>1.4265317343288892</v>
      </c>
      <c r="K68" s="23">
        <f>'5.2 Calc│VTS'!K68*$E68</f>
        <v>0</v>
      </c>
    </row>
    <row r="69" spans="1:11">
      <c r="A69" s="8">
        <f>'5.0 Calc│Forecast Projects'!A69</f>
        <v>57</v>
      </c>
      <c r="B69" s="8" t="str">
        <f>'5.2 Calc│VTS'!B69</f>
        <v>Pigging Program T70 Ballan – Bendigo</v>
      </c>
      <c r="C69" s="8" t="str">
        <f>'5.2 Calc│VTS'!C69</f>
        <v>258m</v>
      </c>
      <c r="D69" s="8">
        <f>'5.0 Calc│Forecast Projects'!F69</f>
        <v>2016</v>
      </c>
      <c r="E69" s="121">
        <f t="shared" si="1"/>
        <v>1.0332222222222225</v>
      </c>
      <c r="G69" s="23">
        <f>'5.2 Calc│VTS'!G69*$E69</f>
        <v>0</v>
      </c>
      <c r="H69" s="23">
        <f>'5.2 Calc│VTS'!H69*$E69</f>
        <v>0</v>
      </c>
      <c r="I69" s="23">
        <f>'5.2 Calc│VTS'!I69*$E69</f>
        <v>0.5744464275911112</v>
      </c>
      <c r="J69" s="23">
        <f>'5.2 Calc│VTS'!J69*$E69</f>
        <v>0</v>
      </c>
      <c r="K69" s="23">
        <f>'5.2 Calc│VTS'!K69*$E69</f>
        <v>0</v>
      </c>
    </row>
    <row r="70" spans="1:11">
      <c r="A70" s="8">
        <f>'5.0 Calc│Forecast Projects'!A70</f>
        <v>58</v>
      </c>
      <c r="B70" s="8" t="str">
        <f>'5.2 Calc│VTS'!B70</f>
        <v>Pigging Program T60 Longford – Tyers</v>
      </c>
      <c r="C70" s="8" t="str">
        <f>'5.2 Calc│VTS'!C70</f>
        <v>258n</v>
      </c>
      <c r="D70" s="8">
        <f>'5.0 Calc│Forecast Projects'!F70</f>
        <v>2016</v>
      </c>
      <c r="E70" s="121">
        <f t="shared" si="1"/>
        <v>1.0332222222222225</v>
      </c>
      <c r="G70" s="23">
        <f>'5.2 Calc│VTS'!G70*$E70</f>
        <v>0</v>
      </c>
      <c r="H70" s="23">
        <f>'5.2 Calc│VTS'!H70*$E70</f>
        <v>0</v>
      </c>
      <c r="I70" s="23">
        <f>'5.2 Calc│VTS'!I70*$E70</f>
        <v>0</v>
      </c>
      <c r="J70" s="23">
        <f>'5.2 Calc│VTS'!J70*$E70</f>
        <v>0</v>
      </c>
      <c r="K70" s="23">
        <f>'5.2 Calc│VTS'!K70*$E70</f>
        <v>0.77326152732444475</v>
      </c>
    </row>
    <row r="71" spans="1:11">
      <c r="A71" s="8">
        <f>'5.0 Calc│Forecast Projects'!A71</f>
        <v>59</v>
      </c>
      <c r="B71" s="8" t="str">
        <f>'5.2 Calc│VTS'!B71</f>
        <v>Pigging Program T63 Tyers - Morwell</v>
      </c>
      <c r="C71" s="8" t="str">
        <f>'5.2 Calc│VTS'!C71</f>
        <v>258o</v>
      </c>
      <c r="D71" s="8">
        <f>'5.0 Calc│Forecast Projects'!F71</f>
        <v>2016</v>
      </c>
      <c r="E71" s="121">
        <f t="shared" si="1"/>
        <v>1.0332222222222225</v>
      </c>
      <c r="G71" s="23">
        <f>'5.2 Calc│VTS'!G71*$E71</f>
        <v>0</v>
      </c>
      <c r="H71" s="23">
        <f>'5.2 Calc│VTS'!H71*$E71</f>
        <v>0</v>
      </c>
      <c r="I71" s="23">
        <f>'5.2 Calc│VTS'!I71*$E71</f>
        <v>0</v>
      </c>
      <c r="J71" s="23">
        <f>'5.2 Calc│VTS'!J71*$E71</f>
        <v>0.6313903625955557</v>
      </c>
      <c r="K71" s="23">
        <f>'5.2 Calc│VTS'!K71*$E71</f>
        <v>0</v>
      </c>
    </row>
    <row r="72" spans="1:11">
      <c r="A72" s="8">
        <f>'5.0 Calc│Forecast Projects'!A72</f>
        <v>60</v>
      </c>
      <c r="B72" s="8" t="str">
        <f>'5.2 Calc│VTS'!B72</f>
        <v>Pigging Program T96 &amp; T98 Chiltern- Rutherglen – Koonoomoo</v>
      </c>
      <c r="C72" s="8" t="str">
        <f>'5.2 Calc│VTS'!C72</f>
        <v>258p</v>
      </c>
      <c r="D72" s="8">
        <f>'5.0 Calc│Forecast Projects'!F72</f>
        <v>2016</v>
      </c>
      <c r="E72" s="121">
        <f t="shared" si="1"/>
        <v>1.0332222222222225</v>
      </c>
      <c r="G72" s="23">
        <f>'5.2 Calc│VTS'!G72*$E72</f>
        <v>0</v>
      </c>
      <c r="H72" s="23">
        <f>'5.2 Calc│VTS'!H72*$E72</f>
        <v>0</v>
      </c>
      <c r="I72" s="23">
        <f>'5.2 Calc│VTS'!I72*$E72</f>
        <v>0</v>
      </c>
      <c r="J72" s="23">
        <f>'5.2 Calc│VTS'!J72*$E72</f>
        <v>0</v>
      </c>
      <c r="K72" s="23">
        <f>'5.2 Calc│VTS'!K72*$E72</f>
        <v>0.52751268010666685</v>
      </c>
    </row>
    <row r="73" spans="1:11">
      <c r="A73" s="8">
        <f>'5.0 Calc│Forecast Projects'!A73</f>
        <v>61</v>
      </c>
      <c r="B73" s="8" t="str">
        <f>'5.2 Calc│VTS'!B73</f>
        <v>Pigging Program T118 Trugannina-Plumpton</v>
      </c>
      <c r="C73" s="8" t="str">
        <f>'5.2 Calc│VTS'!C73</f>
        <v>258q</v>
      </c>
      <c r="D73" s="8">
        <f>'5.0 Calc│Forecast Projects'!F73</f>
        <v>2016</v>
      </c>
      <c r="E73" s="121">
        <f t="shared" si="1"/>
        <v>1.0332222222222225</v>
      </c>
      <c r="G73" s="23">
        <f>'5.2 Calc│VTS'!G73*$E73</f>
        <v>0</v>
      </c>
      <c r="H73" s="23">
        <f>'5.2 Calc│VTS'!H73*$E73</f>
        <v>0</v>
      </c>
      <c r="I73" s="23">
        <f>'5.2 Calc│VTS'!I73*$E73</f>
        <v>0</v>
      </c>
      <c r="J73" s="23">
        <f>'5.2 Calc│VTS'!J73*$E73</f>
        <v>0</v>
      </c>
      <c r="K73" s="23">
        <f>'5.2 Calc│VTS'!K73*$E73</f>
        <v>0.52934569898666672</v>
      </c>
    </row>
    <row r="74" spans="1:11">
      <c r="A74" s="8">
        <f>'5.0 Calc│Forecast Projects'!A74</f>
        <v>62</v>
      </c>
      <c r="B74" s="8" t="str">
        <f>'5.2 Calc│VTS'!B74</f>
        <v>Pigging Program James Street to Laverton Pipeline (253)</v>
      </c>
      <c r="C74" s="8" t="str">
        <f>'5.2 Calc│VTS'!C74</f>
        <v>258s</v>
      </c>
      <c r="D74" s="8">
        <f>'5.0 Calc│Forecast Projects'!F74</f>
        <v>2016</v>
      </c>
      <c r="E74" s="121">
        <f t="shared" si="1"/>
        <v>1.0332222222222225</v>
      </c>
      <c r="G74" s="23">
        <f>'5.2 Calc│VTS'!G74*$E74</f>
        <v>0</v>
      </c>
      <c r="H74" s="23">
        <f>'5.2 Calc│VTS'!H74*$E74</f>
        <v>0.46265343630222233</v>
      </c>
      <c r="I74" s="23">
        <f>'5.2 Calc│VTS'!I74*$E74</f>
        <v>0</v>
      </c>
      <c r="J74" s="23">
        <f>'5.2 Calc│VTS'!J74*$E74</f>
        <v>0</v>
      </c>
      <c r="K74" s="23">
        <f>'5.2 Calc│VTS'!K74*$E74</f>
        <v>0</v>
      </c>
    </row>
    <row r="75" spans="1:11">
      <c r="A75" s="8">
        <f>'5.0 Calc│Forecast Projects'!A75</f>
        <v>63</v>
      </c>
      <c r="B75" s="8" t="str">
        <f>'5.2 Calc│VTS'!B75</f>
        <v>Pigging Program Tyres to Maryvale (67)</v>
      </c>
      <c r="C75" s="8" t="str">
        <f>'5.2 Calc│VTS'!C75</f>
        <v>258u</v>
      </c>
      <c r="D75" s="8">
        <f>'5.0 Calc│Forecast Projects'!F75</f>
        <v>2016</v>
      </c>
      <c r="E75" s="121">
        <f t="shared" si="1"/>
        <v>1.0332222222222225</v>
      </c>
      <c r="G75" s="23">
        <f>'5.2 Calc│VTS'!G75*$E75</f>
        <v>0.39592017536000007</v>
      </c>
      <c r="H75" s="23">
        <f>'5.2 Calc│VTS'!H75*$E75</f>
        <v>0</v>
      </c>
      <c r="I75" s="23">
        <f>'5.2 Calc│VTS'!I75*$E75</f>
        <v>0</v>
      </c>
      <c r="J75" s="23">
        <f>'5.2 Calc│VTS'!J75*$E75</f>
        <v>0</v>
      </c>
      <c r="K75" s="23">
        <f>'5.2 Calc│VTS'!K75*$E75</f>
        <v>0</v>
      </c>
    </row>
    <row r="76" spans="1:11">
      <c r="A76" s="8">
        <f>'5.0 Calc│Forecast Projects'!A76</f>
        <v>64</v>
      </c>
      <c r="B76" s="8" t="str">
        <f>'5.2 Calc│VTS'!B76</f>
        <v>Pigging Program T108 Newport</v>
      </c>
      <c r="C76" s="8" t="str">
        <f>'5.2 Calc│VTS'!C76</f>
        <v>258v</v>
      </c>
      <c r="D76" s="8">
        <f>'5.0 Calc│Forecast Projects'!F76</f>
        <v>2016</v>
      </c>
      <c r="E76" s="121">
        <f t="shared" si="1"/>
        <v>1.0332222222222225</v>
      </c>
      <c r="G76" s="23">
        <f>'5.2 Calc│VTS'!G76*$E76</f>
        <v>0.48960383943111119</v>
      </c>
      <c r="H76" s="23">
        <f>'5.2 Calc│VTS'!H76*$E76</f>
        <v>0</v>
      </c>
      <c r="I76" s="23">
        <f>'5.2 Calc│VTS'!I76*$E76</f>
        <v>0</v>
      </c>
      <c r="J76" s="23">
        <f>'5.2 Calc│VTS'!J76*$E76</f>
        <v>0</v>
      </c>
      <c r="K76" s="23">
        <f>'5.2 Calc│VTS'!K76*$E76</f>
        <v>0</v>
      </c>
    </row>
    <row r="77" spans="1:11">
      <c r="A77" s="8">
        <f>'5.0 Calc│Forecast Projects'!A77</f>
        <v>65</v>
      </c>
      <c r="B77" s="8" t="str">
        <f>'5.2 Calc│VTS'!B77</f>
        <v>Pigging Program Inner Ring Main</v>
      </c>
      <c r="C77" s="8" t="str">
        <f>'5.2 Calc│VTS'!C77</f>
        <v>258w</v>
      </c>
      <c r="D77" s="8">
        <f>'5.0 Calc│Forecast Projects'!F77</f>
        <v>2016</v>
      </c>
      <c r="E77" s="121">
        <f t="shared" ref="E77:E108" si="2">IFERROR(1/HLOOKUP($D77,inflation,3),0)</f>
        <v>1.0332222222222225</v>
      </c>
      <c r="G77" s="23">
        <f>'5.2 Calc│VTS'!G77*$E77</f>
        <v>0</v>
      </c>
      <c r="H77" s="23">
        <f>'5.2 Calc│VTS'!H77*$E77</f>
        <v>0</v>
      </c>
      <c r="I77" s="23">
        <f>'5.2 Calc│VTS'!I77*$E77</f>
        <v>3.6303296000000014E-3</v>
      </c>
      <c r="J77" s="23">
        <f>'5.2 Calc│VTS'!J77*$E77</f>
        <v>0</v>
      </c>
      <c r="K77" s="23">
        <f>'5.2 Calc│VTS'!K77*$E77</f>
        <v>0</v>
      </c>
    </row>
    <row r="78" spans="1:11">
      <c r="A78" s="8">
        <f>'5.0 Calc│Forecast Projects'!A78</f>
        <v>66</v>
      </c>
      <c r="B78" s="8" t="str">
        <f>'5.2 Calc│VTS'!B78</f>
        <v>Pigging Program T1 Morwell - Dandenong Repair Program</v>
      </c>
      <c r="C78" s="8" t="str">
        <f>'5.2 Calc│VTS'!C78</f>
        <v>258x</v>
      </c>
      <c r="D78" s="8">
        <f>'5.0 Calc│Forecast Projects'!F78</f>
        <v>2016</v>
      </c>
      <c r="E78" s="121">
        <f t="shared" si="2"/>
        <v>1.0332222222222225</v>
      </c>
      <c r="G78" s="23">
        <f>'5.2 Calc│VTS'!G78*$E78</f>
        <v>0.95627126140888907</v>
      </c>
      <c r="H78" s="23">
        <f>'5.2 Calc│VTS'!H78*$E78</f>
        <v>0.17990023114222228</v>
      </c>
      <c r="I78" s="23">
        <f>'5.2 Calc│VTS'!I78*$E78</f>
        <v>0</v>
      </c>
      <c r="J78" s="23">
        <f>'5.2 Calc│VTS'!J78*$E78</f>
        <v>0</v>
      </c>
      <c r="K78" s="23">
        <f>'5.2 Calc│VTS'!K78*$E78</f>
        <v>0</v>
      </c>
    </row>
    <row r="79" spans="1:11">
      <c r="A79" s="134">
        <f>'5.0 Calc│Forecast Projects'!A79</f>
        <v>67</v>
      </c>
      <c r="B79" s="134" t="str">
        <f>'5.2 Calc│VTS'!B79</f>
        <v>Pig Trap Installation James Street to Laverton Pipeline (253)</v>
      </c>
      <c r="C79" s="134" t="str">
        <f>'5.2 Calc│VTS'!C79</f>
        <v>259a</v>
      </c>
      <c r="D79" s="134">
        <f>'5.0 Calc│Forecast Projects'!F79</f>
        <v>2016</v>
      </c>
      <c r="E79" s="141">
        <f t="shared" si="2"/>
        <v>1.0332222222222225</v>
      </c>
      <c r="F79" s="105"/>
      <c r="G79" s="133">
        <f>'5.2 Calc│VTS'!G79*$E79</f>
        <v>0</v>
      </c>
      <c r="H79" s="133">
        <f>'5.2 Calc│VTS'!H79*$E79</f>
        <v>0</v>
      </c>
      <c r="I79" s="133">
        <f>'5.2 Calc│VTS'!I79*$E79</f>
        <v>0</v>
      </c>
      <c r="J79" s="133">
        <f>'5.2 Calc│VTS'!J79*$E79</f>
        <v>0</v>
      </c>
      <c r="K79" s="133">
        <f>'5.2 Calc│VTS'!K79*$E79</f>
        <v>0</v>
      </c>
    </row>
    <row r="80" spans="1:11">
      <c r="A80" s="134">
        <f>'5.0 Calc│Forecast Projects'!A80</f>
        <v>68</v>
      </c>
      <c r="B80" s="134" t="str">
        <f>'5.2 Calc│VTS'!B80</f>
        <v>Pig Trap Installation Tyers to Maryvale Pipeline (67)</v>
      </c>
      <c r="C80" s="134" t="str">
        <f>'5.2 Calc│VTS'!C80</f>
        <v>259d</v>
      </c>
      <c r="D80" s="134">
        <f>'5.0 Calc│Forecast Projects'!F80</f>
        <v>2016</v>
      </c>
      <c r="E80" s="141">
        <f t="shared" si="2"/>
        <v>1.0332222222222225</v>
      </c>
      <c r="F80" s="105"/>
      <c r="G80" s="133">
        <f>'5.2 Calc│VTS'!G80*$E80</f>
        <v>0</v>
      </c>
      <c r="H80" s="133">
        <f>'5.2 Calc│VTS'!H80*$E80</f>
        <v>0</v>
      </c>
      <c r="I80" s="133">
        <f>'5.2 Calc│VTS'!I80*$E80</f>
        <v>0</v>
      </c>
      <c r="J80" s="133">
        <f>'5.2 Calc│VTS'!J80*$E80</f>
        <v>0</v>
      </c>
      <c r="K80" s="133">
        <f>'5.2 Calc│VTS'!K80*$E80</f>
        <v>0</v>
      </c>
    </row>
    <row r="81" spans="1:11">
      <c r="A81" s="134">
        <f>'5.0 Calc│Forecast Projects'!A81</f>
        <v>69</v>
      </c>
      <c r="B81" s="134" t="str">
        <f>'5.2 Calc│VTS'!B81</f>
        <v>Pig Trap Installation Trugannina to Plumpton</v>
      </c>
      <c r="C81" s="134" t="str">
        <f>'5.2 Calc│VTS'!C81</f>
        <v>259g</v>
      </c>
      <c r="D81" s="134">
        <f>'5.0 Calc│Forecast Projects'!F81</f>
        <v>2016</v>
      </c>
      <c r="E81" s="141">
        <f t="shared" si="2"/>
        <v>1.0332222222222225</v>
      </c>
      <c r="F81" s="105"/>
      <c r="G81" s="133">
        <f>'5.2 Calc│VTS'!G81*$E81</f>
        <v>0</v>
      </c>
      <c r="H81" s="133">
        <f>'5.2 Calc│VTS'!H81*$E81</f>
        <v>0</v>
      </c>
      <c r="I81" s="133">
        <f>'5.2 Calc│VTS'!I81*$E81</f>
        <v>0</v>
      </c>
      <c r="J81" s="133">
        <f>'5.2 Calc│VTS'!J81*$E81</f>
        <v>0</v>
      </c>
      <c r="K81" s="133">
        <f>'5.2 Calc│VTS'!K81*$E81</f>
        <v>0</v>
      </c>
    </row>
    <row r="82" spans="1:11">
      <c r="A82" s="8">
        <f>'5.0 Calc│Forecast Projects'!A82</f>
        <v>70</v>
      </c>
      <c r="B82" s="8" t="str">
        <f>'5.2 Calc│VTS'!B82</f>
        <v>Liquid Management - Brooklyn</v>
      </c>
      <c r="C82" s="8" t="str">
        <f>'5.2 Calc│VTS'!C82</f>
        <v>260a</v>
      </c>
      <c r="D82" s="8">
        <f>'5.0 Calc│Forecast Projects'!F82</f>
        <v>2016</v>
      </c>
      <c r="E82" s="121">
        <f t="shared" si="2"/>
        <v>1.0332222222222225</v>
      </c>
      <c r="G82" s="23">
        <f>'5.2 Calc│VTS'!G82*$E82</f>
        <v>0</v>
      </c>
      <c r="H82" s="23">
        <f>'5.2 Calc│VTS'!H82*$E82</f>
        <v>0</v>
      </c>
      <c r="I82" s="23">
        <f>'5.2 Calc│VTS'!I82*$E82</f>
        <v>0</v>
      </c>
      <c r="J82" s="23">
        <f>'5.2 Calc│VTS'!J82*$E82</f>
        <v>0</v>
      </c>
      <c r="K82" s="23">
        <f>'5.2 Calc│VTS'!K82*$E82</f>
        <v>0.16222188157777778</v>
      </c>
    </row>
    <row r="83" spans="1:11">
      <c r="A83" s="8">
        <f>'5.0 Calc│Forecast Projects'!A83</f>
        <v>71</v>
      </c>
      <c r="B83" s="8" t="str">
        <f>'5.2 Calc│VTS'!B83</f>
        <v>Liquid Management - Pakenham</v>
      </c>
      <c r="C83" s="8" t="str">
        <f>'5.2 Calc│VTS'!C83</f>
        <v>260b</v>
      </c>
      <c r="D83" s="8">
        <f>'5.0 Calc│Forecast Projects'!F83</f>
        <v>2016</v>
      </c>
      <c r="E83" s="121">
        <f t="shared" si="2"/>
        <v>1.0332222222222225</v>
      </c>
      <c r="G83" s="23">
        <f>'5.2 Calc│VTS'!G83*$E83</f>
        <v>0</v>
      </c>
      <c r="H83" s="23">
        <f>'5.2 Calc│VTS'!H83*$E83</f>
        <v>0</v>
      </c>
      <c r="I83" s="23">
        <f>'5.2 Calc│VTS'!I83*$E83</f>
        <v>0</v>
      </c>
      <c r="J83" s="23">
        <f>'5.2 Calc│VTS'!J83*$E83</f>
        <v>0.16222188157777778</v>
      </c>
      <c r="K83" s="23">
        <f>'5.2 Calc│VTS'!K83*$E83</f>
        <v>0</v>
      </c>
    </row>
    <row r="84" spans="1:11">
      <c r="A84" s="8">
        <f>'5.0 Calc│Forecast Projects'!A84</f>
        <v>72</v>
      </c>
      <c r="B84" s="8" t="str">
        <f>'5.2 Calc│VTS'!B84</f>
        <v>RTU replacement</v>
      </c>
      <c r="C84" s="8">
        <f>'5.2 Calc│VTS'!C84</f>
        <v>262</v>
      </c>
      <c r="D84" s="8">
        <f>'5.0 Calc│Forecast Projects'!F84</f>
        <v>2016</v>
      </c>
      <c r="E84" s="121">
        <f t="shared" si="2"/>
        <v>1.0332222222222225</v>
      </c>
      <c r="G84" s="23">
        <f>'5.2 Calc│VTS'!G84*$E84</f>
        <v>0.1465281039288889</v>
      </c>
      <c r="H84" s="23">
        <f>'5.2 Calc│VTS'!H84*$E84</f>
        <v>0.1465281039288889</v>
      </c>
      <c r="I84" s="23">
        <f>'5.2 Calc│VTS'!I84*$E84</f>
        <v>0.1465281039288889</v>
      </c>
      <c r="J84" s="23">
        <f>'5.2 Calc│VTS'!J84*$E84</f>
        <v>0.1465281039288889</v>
      </c>
      <c r="K84" s="23">
        <f>'5.2 Calc│VTS'!K84*$E84</f>
        <v>0.1465281039288889</v>
      </c>
    </row>
    <row r="85" spans="1:11">
      <c r="A85" s="8">
        <f>'5.0 Calc│Forecast Projects'!A85</f>
        <v>73</v>
      </c>
      <c r="B85" s="8" t="str">
        <f>'5.2 Calc│VTS'!B85</f>
        <v>Pipe Support replacement</v>
      </c>
      <c r="C85" s="8">
        <f>'5.2 Calc│VTS'!C85</f>
        <v>263</v>
      </c>
      <c r="D85" s="8">
        <f>'5.0 Calc│Forecast Projects'!F85</f>
        <v>2016</v>
      </c>
      <c r="E85" s="121">
        <f t="shared" si="2"/>
        <v>1.0332222222222225</v>
      </c>
      <c r="G85" s="23">
        <f>'5.2 Calc│VTS'!G85*$E85</f>
        <v>0.17028642982213338</v>
      </c>
      <c r="H85" s="23">
        <f>'5.2 Calc│VTS'!H85*$E85</f>
        <v>0.17028642982213338</v>
      </c>
      <c r="I85" s="23">
        <f>'5.2 Calc│VTS'!I85*$E85</f>
        <v>0.17028642982213338</v>
      </c>
      <c r="J85" s="23">
        <f>'5.2 Calc│VTS'!J85*$E85</f>
        <v>0.17028642982213338</v>
      </c>
      <c r="K85" s="23">
        <f>'5.2 Calc│VTS'!K85*$E85</f>
        <v>0.17028642982213338</v>
      </c>
    </row>
    <row r="86" spans="1:11">
      <c r="A86" s="8">
        <f>'5.0 Calc│Forecast Projects'!A86</f>
        <v>74</v>
      </c>
      <c r="B86" s="8" t="str">
        <f>'5.2 Calc│VTS'!B86</f>
        <v>HMI upgrade to CLEAR SCADA at BCS, SCS and WCS &amp; CG, Longford</v>
      </c>
      <c r="C86" s="8">
        <f>'5.2 Calc│VTS'!C86</f>
        <v>264</v>
      </c>
      <c r="D86" s="8">
        <f>'5.0 Calc│Forecast Projects'!F86</f>
        <v>2016</v>
      </c>
      <c r="E86" s="121">
        <f t="shared" si="2"/>
        <v>1.0332222222222225</v>
      </c>
      <c r="G86" s="23">
        <f>'5.2 Calc│VTS'!G86*$E86</f>
        <v>6.2952163555555593E-2</v>
      </c>
      <c r="H86" s="23">
        <f>'5.2 Calc│VTS'!H86*$E86</f>
        <v>6.2952163555555593E-2</v>
      </c>
      <c r="I86" s="23">
        <f>'5.2 Calc│VTS'!I86*$E86</f>
        <v>6.2952163555555593E-2</v>
      </c>
      <c r="J86" s="23">
        <f>'5.2 Calc│VTS'!J86*$E86</f>
        <v>6.2952163555555593E-2</v>
      </c>
      <c r="K86" s="23">
        <f>'5.2 Calc│VTS'!K86*$E86</f>
        <v>6.2952163555555593E-2</v>
      </c>
    </row>
    <row r="87" spans="1:11">
      <c r="A87" s="8">
        <f>'5.0 Calc│Forecast Projects'!A87</f>
        <v>75</v>
      </c>
      <c r="B87" s="8" t="str">
        <f>'5.2 Calc│VTS'!B87</f>
        <v>BCS Unit 12 Inlet Filter Replacement/Augmentation</v>
      </c>
      <c r="C87" s="8">
        <f>'5.2 Calc│VTS'!C87</f>
        <v>267</v>
      </c>
      <c r="D87" s="8">
        <f>'5.0 Calc│Forecast Projects'!F87</f>
        <v>2016</v>
      </c>
      <c r="E87" s="121">
        <f t="shared" si="2"/>
        <v>1.0332222222222225</v>
      </c>
      <c r="G87" s="23">
        <f>'5.2 Calc│VTS'!G87*$E87</f>
        <v>0.65683943184222238</v>
      </c>
      <c r="H87" s="23">
        <f>'5.2 Calc│VTS'!H87*$E87</f>
        <v>0</v>
      </c>
      <c r="I87" s="23">
        <f>'5.2 Calc│VTS'!I87*$E87</f>
        <v>0</v>
      </c>
      <c r="J87" s="23">
        <f>'5.2 Calc│VTS'!J87*$E87</f>
        <v>0</v>
      </c>
      <c r="K87" s="23">
        <f>'5.2 Calc│VTS'!K87*$E87</f>
        <v>0</v>
      </c>
    </row>
    <row r="88" spans="1:11">
      <c r="A88" s="134">
        <f>'5.0 Calc│Forecast Projects'!A88</f>
        <v>76</v>
      </c>
      <c r="B88" s="134" t="str">
        <f>'5.2 Calc│VTS'!B88</f>
        <v>Coogee decommissioning, Step Change</v>
      </c>
      <c r="C88" s="134">
        <f>'5.2 Calc│VTS'!C88</f>
        <v>268</v>
      </c>
      <c r="D88" s="134">
        <f>'5.0 Calc│Forecast Projects'!F88</f>
        <v>2016</v>
      </c>
      <c r="E88" s="141">
        <f t="shared" si="2"/>
        <v>1.0332222222222225</v>
      </c>
      <c r="F88" s="105"/>
      <c r="G88" s="133">
        <f>'5.2 Calc│VTS'!G88*$E88</f>
        <v>0</v>
      </c>
      <c r="H88" s="133">
        <f>'5.2 Calc│VTS'!H88*$E88</f>
        <v>0</v>
      </c>
      <c r="I88" s="133">
        <f>'5.2 Calc│VTS'!I88*$E88</f>
        <v>0</v>
      </c>
      <c r="J88" s="133">
        <f>'5.2 Calc│VTS'!J88*$E88</f>
        <v>0</v>
      </c>
      <c r="K88" s="133">
        <f>'5.2 Calc│VTS'!K88*$E88</f>
        <v>0</v>
      </c>
    </row>
    <row r="89" spans="1:11">
      <c r="A89" s="8">
        <f>'5.0 Calc│Forecast Projects'!A89</f>
        <v>77</v>
      </c>
      <c r="B89" s="8" t="str">
        <f>'5.2 Calc│VTS'!B89</f>
        <v>Compressor Type B Compliance</v>
      </c>
      <c r="C89" s="8">
        <f>'5.2 Calc│VTS'!C89</f>
        <v>271</v>
      </c>
      <c r="D89" s="8">
        <f>'5.0 Calc│Forecast Projects'!F89</f>
        <v>2016</v>
      </c>
      <c r="E89" s="121">
        <f t="shared" si="2"/>
        <v>1.0332222222222225</v>
      </c>
      <c r="G89" s="23">
        <f>'5.2 Calc│VTS'!G89*$E89</f>
        <v>0.22391841149555555</v>
      </c>
      <c r="H89" s="23">
        <f>'5.2 Calc│VTS'!H89*$E89</f>
        <v>0.22391841149555555</v>
      </c>
      <c r="I89" s="23">
        <f>'5.2 Calc│VTS'!I89*$E89</f>
        <v>0.22391841149555555</v>
      </c>
      <c r="J89" s="23">
        <f>'5.2 Calc│VTS'!J89*$E89</f>
        <v>0.22391841149555555</v>
      </c>
      <c r="K89" s="23">
        <f>'5.2 Calc│VTS'!K89*$E89</f>
        <v>0.22391841149555555</v>
      </c>
    </row>
    <row r="90" spans="1:11">
      <c r="A90" s="8">
        <f>'5.0 Calc│Forecast Projects'!A90</f>
        <v>78</v>
      </c>
      <c r="B90" s="8" t="str">
        <f>'5.2 Calc│VTS'!B90</f>
        <v>Dandenong LNG Isolation Valve Upgrade</v>
      </c>
      <c r="C90" s="8">
        <f>'5.2 Calc│VTS'!C90</f>
        <v>275</v>
      </c>
      <c r="D90" s="8">
        <f>'5.0 Calc│Forecast Projects'!F90</f>
        <v>2016</v>
      </c>
      <c r="E90" s="121">
        <f t="shared" si="2"/>
        <v>1.0332222222222225</v>
      </c>
      <c r="G90" s="23">
        <f>'5.2 Calc│VTS'!G90*$E90</f>
        <v>0.67058374646666685</v>
      </c>
      <c r="H90" s="23">
        <f>'5.2 Calc│VTS'!H90*$E90</f>
        <v>0</v>
      </c>
      <c r="I90" s="23">
        <f>'5.2 Calc│VTS'!I90*$E90</f>
        <v>0</v>
      </c>
      <c r="J90" s="23">
        <f>'5.2 Calc│VTS'!J90*$E90</f>
        <v>0</v>
      </c>
      <c r="K90" s="23">
        <f>'5.2 Calc│VTS'!K90*$E90</f>
        <v>0</v>
      </c>
    </row>
    <row r="91" spans="1:11">
      <c r="A91" s="8">
        <f>'5.0 Calc│Forecast Projects'!A91</f>
        <v>79</v>
      </c>
      <c r="B91" s="8" t="str">
        <f>'5.2 Calc│VTS'!B91</f>
        <v>Morwell-Dandenong Fatigue Crack Detection from High Loads</v>
      </c>
      <c r="C91" s="8">
        <f>'5.2 Calc│VTS'!C91</f>
        <v>276</v>
      </c>
      <c r="D91" s="8">
        <f>'5.0 Calc│Forecast Projects'!F91</f>
        <v>2016</v>
      </c>
      <c r="E91" s="121">
        <f t="shared" si="2"/>
        <v>1.0332222222222225</v>
      </c>
      <c r="G91" s="23">
        <f>'5.2 Calc│VTS'!G91*$E91</f>
        <v>0.26949741866666677</v>
      </c>
      <c r="H91" s="23">
        <f>'5.2 Calc│VTS'!H91*$E91</f>
        <v>0</v>
      </c>
      <c r="I91" s="23">
        <f>'5.2 Calc│VTS'!I91*$E91</f>
        <v>0</v>
      </c>
      <c r="J91" s="23">
        <f>'5.2 Calc│VTS'!J91*$E91</f>
        <v>0</v>
      </c>
      <c r="K91" s="23">
        <f>'5.2 Calc│VTS'!K91*$E91</f>
        <v>0</v>
      </c>
    </row>
    <row r="92" spans="1:11">
      <c r="A92" s="8">
        <f>'5.0 Calc│Forecast Projects'!A92</f>
        <v>80</v>
      </c>
      <c r="B92" s="8" t="str">
        <f>'5.2 Calc│VTS'!B92</f>
        <v>Unibolt Enclosure Replacement</v>
      </c>
      <c r="C92" s="8">
        <f>'5.2 Calc│VTS'!C92</f>
        <v>277</v>
      </c>
      <c r="D92" s="8">
        <f>'5.0 Calc│Forecast Projects'!F92</f>
        <v>2016</v>
      </c>
      <c r="E92" s="121">
        <f t="shared" si="2"/>
        <v>1.0332222222222225</v>
      </c>
      <c r="G92" s="23">
        <f>'5.2 Calc│VTS'!G92*$E92</f>
        <v>4.5941192888888899E-2</v>
      </c>
      <c r="H92" s="23">
        <f>'5.2 Calc│VTS'!H92*$E92</f>
        <v>4.5941192888888899E-2</v>
      </c>
      <c r="I92" s="23">
        <f>'5.2 Calc│VTS'!I92*$E92</f>
        <v>4.5941192888888899E-2</v>
      </c>
      <c r="J92" s="23">
        <f>'5.2 Calc│VTS'!J92*$E92</f>
        <v>4.5941192888888899E-2</v>
      </c>
      <c r="K92" s="23">
        <f>'5.2 Calc│VTS'!K92*$E92</f>
        <v>4.5941192888888899E-2</v>
      </c>
    </row>
    <row r="93" spans="1:11">
      <c r="A93" s="8">
        <f>'5.0 Calc│Forecast Projects'!A93</f>
        <v>81</v>
      </c>
      <c r="B93" s="8" t="str">
        <f>'5.2 Calc│VTS'!B93</f>
        <v>WAN Upgrade (Satellite project)</v>
      </c>
      <c r="C93" s="8">
        <f>'5.2 Calc│VTS'!C93</f>
        <v>278</v>
      </c>
      <c r="D93" s="8">
        <f>'5.0 Calc│Forecast Projects'!F93</f>
        <v>2016</v>
      </c>
      <c r="E93" s="121">
        <f t="shared" si="2"/>
        <v>1.0332222222222225</v>
      </c>
      <c r="G93" s="23">
        <f>'5.2 Calc│VTS'!G93*$E93</f>
        <v>0.97845309600888886</v>
      </c>
      <c r="H93" s="23">
        <f>'5.2 Calc│VTS'!H93*$E93</f>
        <v>0.97845309600888886</v>
      </c>
      <c r="I93" s="23">
        <f>'5.2 Calc│VTS'!I93*$E93</f>
        <v>0.97845309600888886</v>
      </c>
      <c r="J93" s="23">
        <f>'5.2 Calc│VTS'!J93*$E93</f>
        <v>0.97845309600888886</v>
      </c>
      <c r="K93" s="23">
        <f>'5.2 Calc│VTS'!K93*$E93</f>
        <v>0.97845309600888886</v>
      </c>
    </row>
    <row r="94" spans="1:11">
      <c r="A94" s="134">
        <f>'5.0 Calc│Forecast Projects'!A94</f>
        <v>82</v>
      </c>
      <c r="B94" s="134" t="str">
        <f>'5.2 Calc│VTS'!B94</f>
        <v>Warragul Looping 6" (Southern Route)</v>
      </c>
      <c r="C94" s="134" t="str">
        <f>'5.2 Calc│VTS'!C94</f>
        <v>Warragul 6" (Sth)</v>
      </c>
      <c r="D94" s="134">
        <f>'5.0 Calc│Forecast Projects'!F94</f>
        <v>2016</v>
      </c>
      <c r="E94" s="141">
        <f t="shared" si="2"/>
        <v>1.0332222222222225</v>
      </c>
      <c r="F94" s="105"/>
      <c r="G94" s="133">
        <f>'5.2 Calc│VTS'!G94*$E94</f>
        <v>0</v>
      </c>
      <c r="H94" s="133">
        <f>'5.2 Calc│VTS'!H94*$E94</f>
        <v>2.6863777777777784</v>
      </c>
      <c r="I94" s="133">
        <f>'5.2 Calc│VTS'!I94*$E94</f>
        <v>0.92990000000000017</v>
      </c>
      <c r="J94" s="133">
        <f>'5.2 Calc│VTS'!J94*$E94</f>
        <v>0</v>
      </c>
      <c r="K94" s="133">
        <f>'5.2 Calc│VTS'!K94*$E94</f>
        <v>0</v>
      </c>
    </row>
    <row r="95" spans="1:11">
      <c r="A95" s="8">
        <f>'5.0 Calc│Forecast Projects'!A95</f>
        <v>83</v>
      </c>
      <c r="B95" s="8" t="str">
        <f>'5.2 Calc│VTS'!B95</f>
        <v>Anglesea Pipeline Extension</v>
      </c>
      <c r="C95" s="8" t="str">
        <f>'5.2 Calc│VTS'!C95</f>
        <v>Anglesea</v>
      </c>
      <c r="D95" s="8">
        <f>'5.0 Calc│Forecast Projects'!F95</f>
        <v>2016</v>
      </c>
      <c r="E95" s="121">
        <f t="shared" si="2"/>
        <v>1.0332222222222225</v>
      </c>
      <c r="G95" s="23">
        <f>'5.2 Calc│VTS'!G95*$E95</f>
        <v>17.176915823689654</v>
      </c>
      <c r="H95" s="23">
        <f>'5.2 Calc│VTS'!H95*$E95</f>
        <v>0</v>
      </c>
      <c r="I95" s="23">
        <f>'5.2 Calc│VTS'!I95*$E95</f>
        <v>0</v>
      </c>
      <c r="J95" s="23">
        <f>'5.2 Calc│VTS'!J95*$E95</f>
        <v>0</v>
      </c>
      <c r="K95" s="23">
        <f>'5.2 Calc│VTS'!K95*$E95</f>
        <v>0</v>
      </c>
    </row>
    <row r="96" spans="1:11">
      <c r="A96" s="8">
        <f>'5.0 Calc│Forecast Projects'!A96</f>
        <v>84</v>
      </c>
      <c r="B96" s="8" t="str">
        <f>'5.2 Calc│VTS'!B96</f>
        <v>BCS Reconfiguration (2B)</v>
      </c>
      <c r="C96" s="8" t="str">
        <f>'5.2 Calc│VTS'!C96</f>
        <v>BCS Reconfig (2A)</v>
      </c>
      <c r="D96" s="8">
        <f>'5.0 Calc│Forecast Projects'!F96</f>
        <v>2016</v>
      </c>
      <c r="E96" s="121">
        <f t="shared" si="2"/>
        <v>1.0332222222222225</v>
      </c>
      <c r="G96" s="23">
        <f>'5.2 Calc│VTS'!G96*$E96</f>
        <v>2.025261456865556</v>
      </c>
      <c r="H96" s="23">
        <f>'5.2 Calc│VTS'!H96*$E96</f>
        <v>0</v>
      </c>
      <c r="I96" s="23">
        <f>'5.2 Calc│VTS'!I96*$E96</f>
        <v>0</v>
      </c>
      <c r="J96" s="23">
        <f>'5.2 Calc│VTS'!J96*$E96</f>
        <v>0</v>
      </c>
      <c r="K96" s="23">
        <f>'5.2 Calc│VTS'!K96*$E96</f>
        <v>0</v>
      </c>
    </row>
    <row r="97" spans="1:11">
      <c r="A97" s="8">
        <f>'5.0 Calc│Forecast Projects'!A97</f>
        <v>85</v>
      </c>
      <c r="B97" s="8" t="str">
        <f>'5.2 Calc│VTS'!B97</f>
        <v>Winchelsea Bi-Directional Flow</v>
      </c>
      <c r="C97" s="8" t="str">
        <f>'5.2 Calc│VTS'!C97</f>
        <v>Winchelsea Bi-Direction</v>
      </c>
      <c r="D97" s="8">
        <f>'5.0 Calc│Forecast Projects'!F97</f>
        <v>2016</v>
      </c>
      <c r="E97" s="121">
        <f t="shared" si="2"/>
        <v>1.0332222222222225</v>
      </c>
      <c r="G97" s="23">
        <f>'5.2 Calc│VTS'!G97*$E97</f>
        <v>1.4677502936824449</v>
      </c>
      <c r="H97" s="23">
        <f>'5.2 Calc│VTS'!H97*$E97</f>
        <v>0</v>
      </c>
      <c r="I97" s="23">
        <f>'5.2 Calc│VTS'!I97*$E97</f>
        <v>0</v>
      </c>
      <c r="J97" s="23">
        <f>'5.2 Calc│VTS'!J97*$E97</f>
        <v>0</v>
      </c>
      <c r="K97" s="23">
        <f>'5.2 Calc│VTS'!K97*$E97</f>
        <v>0</v>
      </c>
    </row>
    <row r="98" spans="1:11">
      <c r="A98" s="8">
        <f>'5.0 Calc│Forecast Projects'!A98</f>
        <v>86</v>
      </c>
      <c r="B98" s="8" t="str">
        <f>'5.2 Calc│VTS'!B98</f>
        <v>WORM (50km x 20" Pipeline)</v>
      </c>
      <c r="C98" s="8" t="str">
        <f>'5.2 Calc│VTS'!C98</f>
        <v>WORM (Pipeline)</v>
      </c>
      <c r="D98" s="8">
        <f>'5.0 Calc│Forecast Projects'!F98</f>
        <v>2016</v>
      </c>
      <c r="E98" s="121">
        <f t="shared" si="2"/>
        <v>1.0332222222222225</v>
      </c>
      <c r="G98" s="23">
        <f>'5.2 Calc│VTS'!G98*$E98</f>
        <v>16.43977114129336</v>
      </c>
      <c r="H98" s="23">
        <f>'5.2 Calc│VTS'!H98*$E98</f>
        <v>29.960486780455746</v>
      </c>
      <c r="I98" s="23">
        <f>'5.2 Calc│VTS'!I98*$E98</f>
        <v>50.436222800362032</v>
      </c>
      <c r="J98" s="23">
        <f>'5.2 Calc│VTS'!J98*$E98</f>
        <v>0</v>
      </c>
      <c r="K98" s="23">
        <f>'5.2 Calc│VTS'!K98*$E98</f>
        <v>0</v>
      </c>
    </row>
    <row r="99" spans="1:11">
      <c r="A99" s="8">
        <f>'5.0 Calc│Forecast Projects'!A99</f>
        <v>87</v>
      </c>
      <c r="B99" s="8" t="str">
        <f>'5.2 Calc│VTS'!B99</f>
        <v>WORM (C50 at Wollert)</v>
      </c>
      <c r="C99" s="8" t="str">
        <f>'5.2 Calc│VTS'!C99</f>
        <v>WORM (C50)</v>
      </c>
      <c r="D99" s="8">
        <f>'5.0 Calc│Forecast Projects'!F99</f>
        <v>2016</v>
      </c>
      <c r="E99" s="121">
        <f t="shared" si="2"/>
        <v>1.0332222222222225</v>
      </c>
      <c r="G99" s="23">
        <f>'5.2 Calc│VTS'!G99*$E99</f>
        <v>7.2776684555177766</v>
      </c>
      <c r="H99" s="23">
        <f>'5.2 Calc│VTS'!H99*$E99</f>
        <v>12.494032345338024</v>
      </c>
      <c r="I99" s="23">
        <f>'5.2 Calc│VTS'!I99*$E99</f>
        <v>6.3819278452553085</v>
      </c>
      <c r="J99" s="23">
        <f>'5.2 Calc│VTS'!J99*$E99</f>
        <v>0</v>
      </c>
      <c r="K99" s="23">
        <f>'5.2 Calc│VTS'!K99*$E99</f>
        <v>0</v>
      </c>
    </row>
    <row r="100" spans="1:11">
      <c r="A100" s="8">
        <f>'5.0 Calc│Forecast Projects'!A100</f>
        <v>88</v>
      </c>
      <c r="B100" s="8" t="str">
        <f>'5.2 Calc│VTS'!B100</f>
        <v>WORM (PRS at Wollert)</v>
      </c>
      <c r="C100" s="8" t="str">
        <f>'5.2 Calc│VTS'!C100</f>
        <v>WORM (PRS)</v>
      </c>
      <c r="D100" s="8">
        <f>'5.0 Calc│Forecast Projects'!F100</f>
        <v>2016</v>
      </c>
      <c r="E100" s="121">
        <f t="shared" si="2"/>
        <v>1.0332222222222225</v>
      </c>
      <c r="G100" s="23">
        <f>'5.2 Calc│VTS'!G100*$E100</f>
        <v>0</v>
      </c>
      <c r="H100" s="23">
        <f>'5.2 Calc│VTS'!H100*$E100</f>
        <v>1.6962637392129634</v>
      </c>
      <c r="I100" s="23">
        <f>'5.2 Calc│VTS'!I100*$E100</f>
        <v>2.0243147222314821</v>
      </c>
      <c r="J100" s="23">
        <f>'5.2 Calc│VTS'!J100*$E100</f>
        <v>0</v>
      </c>
      <c r="K100" s="23">
        <f>'5.2 Calc│VTS'!K100*$E100</f>
        <v>0</v>
      </c>
    </row>
    <row r="101" spans="1:11">
      <c r="A101" s="8">
        <f>'5.0 Calc│Forecast Projects'!A101</f>
        <v>89</v>
      </c>
      <c r="B101" s="8" t="str">
        <f>'5.2 Calc│VTS'!B101</f>
        <v xml:space="preserve">Enterprise Content Management </v>
      </c>
      <c r="C101" s="8" t="str">
        <f>'5.2 Calc│VTS'!C101</f>
        <v>APA</v>
      </c>
      <c r="D101" s="8">
        <f>'5.0 Calc│Forecast Projects'!F101</f>
        <v>2016</v>
      </c>
      <c r="E101" s="121">
        <f t="shared" si="2"/>
        <v>1.0332222222222225</v>
      </c>
      <c r="G101" s="23">
        <f>'5.2 Calc│VTS'!G101*$E101</f>
        <v>0</v>
      </c>
      <c r="H101" s="23">
        <f>'5.2 Calc│VTS'!H101*$E101</f>
        <v>0</v>
      </c>
      <c r="I101" s="23">
        <f>'5.2 Calc│VTS'!I101*$E101</f>
        <v>0</v>
      </c>
      <c r="J101" s="23">
        <f>'5.2 Calc│VTS'!J101*$E101</f>
        <v>0</v>
      </c>
      <c r="K101" s="23">
        <f>'5.2 Calc│VTS'!K101*$E101</f>
        <v>0</v>
      </c>
    </row>
    <row r="102" spans="1:11">
      <c r="A102" s="8">
        <f>'5.0 Calc│Forecast Projects'!A102</f>
        <v>90</v>
      </c>
      <c r="B102" s="8" t="str">
        <f>'5.2 Calc│VTS'!B102</f>
        <v xml:space="preserve">Victoria CRE </v>
      </c>
      <c r="C102" s="8" t="str">
        <f>'5.2 Calc│VTS'!C102</f>
        <v>APA</v>
      </c>
      <c r="D102" s="8">
        <f>'5.0 Calc│Forecast Projects'!F102</f>
        <v>2016</v>
      </c>
      <c r="E102" s="121">
        <f t="shared" si="2"/>
        <v>1.0332222222222225</v>
      </c>
      <c r="G102" s="23">
        <f>'5.2 Calc│VTS'!G102*$E102</f>
        <v>0</v>
      </c>
      <c r="H102" s="23">
        <f>'5.2 Calc│VTS'!H102*$E102</f>
        <v>0</v>
      </c>
      <c r="I102" s="23">
        <f>'5.2 Calc│VTS'!I102*$E102</f>
        <v>0</v>
      </c>
      <c r="J102" s="23">
        <f>'5.2 Calc│VTS'!J102*$E102</f>
        <v>0</v>
      </c>
      <c r="K102" s="23">
        <f>'5.2 Calc│VTS'!K102*$E102</f>
        <v>0</v>
      </c>
    </row>
    <row r="103" spans="1:11">
      <c r="A103" s="8">
        <f>'5.0 Calc│Forecast Projects'!A103</f>
        <v>91</v>
      </c>
      <c r="B103" s="8" t="str">
        <f>'5.2 Calc│VTS'!B103</f>
        <v xml:space="preserve">APA Grid Energy Components Upgrade </v>
      </c>
      <c r="C103" s="8" t="str">
        <f>'5.2 Calc│VTS'!C103</f>
        <v>APA</v>
      </c>
      <c r="D103" s="8">
        <f>'5.0 Calc│Forecast Projects'!F103</f>
        <v>2016</v>
      </c>
      <c r="E103" s="121">
        <f t="shared" si="2"/>
        <v>1.0332222222222225</v>
      </c>
      <c r="G103" s="23">
        <f>'5.2 Calc│VTS'!G103*$E103</f>
        <v>0</v>
      </c>
      <c r="H103" s="23">
        <f>'5.2 Calc│VTS'!H103*$E103</f>
        <v>0</v>
      </c>
      <c r="I103" s="23">
        <f>'5.2 Calc│VTS'!I103*$E103</f>
        <v>0</v>
      </c>
      <c r="J103" s="23">
        <f>'5.2 Calc│VTS'!J103*$E103</f>
        <v>0</v>
      </c>
      <c r="K103" s="23">
        <f>'5.2 Calc│VTS'!K103*$E103</f>
        <v>0</v>
      </c>
    </row>
    <row r="104" spans="1:11">
      <c r="A104" s="8">
        <f>'5.0 Calc│Forecast Projects'!A104</f>
        <v>92</v>
      </c>
      <c r="B104" s="8" t="str">
        <f>'5.2 Calc│VTS'!B104</f>
        <v xml:space="preserve">APA Grid Extend Program </v>
      </c>
      <c r="C104" s="8" t="str">
        <f>'5.2 Calc│VTS'!C104</f>
        <v>APA</v>
      </c>
      <c r="D104" s="8">
        <f>'5.0 Calc│Forecast Projects'!F104</f>
        <v>2016</v>
      </c>
      <c r="E104" s="121">
        <f t="shared" si="2"/>
        <v>1.0332222222222225</v>
      </c>
      <c r="G104" s="23">
        <f>'5.2 Calc│VTS'!G104*$E104</f>
        <v>0.26990062016092475</v>
      </c>
      <c r="H104" s="23">
        <f>'5.2 Calc│VTS'!H104*$E104</f>
        <v>0</v>
      </c>
      <c r="I104" s="23">
        <f>'5.2 Calc│VTS'!I104*$E104</f>
        <v>0</v>
      </c>
      <c r="J104" s="23">
        <f>'5.2 Calc│VTS'!J104*$E104</f>
        <v>0</v>
      </c>
      <c r="K104" s="23">
        <f>'5.2 Calc│VTS'!K104*$E104</f>
        <v>0</v>
      </c>
    </row>
    <row r="105" spans="1:11">
      <c r="A105" s="8">
        <f>'5.0 Calc│Forecast Projects'!A105</f>
        <v>93</v>
      </c>
      <c r="B105" s="8" t="str">
        <f>'5.2 Calc│VTS'!B105</f>
        <v xml:space="preserve">APA Grid Services Initiatives Program </v>
      </c>
      <c r="C105" s="8" t="str">
        <f>'5.2 Calc│VTS'!C105</f>
        <v>APA</v>
      </c>
      <c r="D105" s="8">
        <f>'5.0 Calc│Forecast Projects'!F105</f>
        <v>2016</v>
      </c>
      <c r="E105" s="121">
        <f t="shared" si="2"/>
        <v>1.0332222222222225</v>
      </c>
      <c r="G105" s="23">
        <f>'5.2 Calc│VTS'!G105*$E105</f>
        <v>0</v>
      </c>
      <c r="H105" s="23">
        <f>'5.2 Calc│VTS'!H105*$E105</f>
        <v>0</v>
      </c>
      <c r="I105" s="23">
        <f>'5.2 Calc│VTS'!I105*$E105</f>
        <v>0</v>
      </c>
      <c r="J105" s="23">
        <f>'5.2 Calc│VTS'!J105*$E105</f>
        <v>0</v>
      </c>
      <c r="K105" s="23">
        <f>'5.2 Calc│VTS'!K105*$E105</f>
        <v>0</v>
      </c>
    </row>
    <row r="106" spans="1:11">
      <c r="A106" s="8">
        <f>'5.0 Calc│Forecast Projects'!A106</f>
        <v>94</v>
      </c>
      <c r="B106" s="8" t="str">
        <f>'5.2 Calc│VTS'!B106</f>
        <v xml:space="preserve">Hyperion Upgrade to 11.1.2.4 </v>
      </c>
      <c r="C106" s="8" t="str">
        <f>'5.2 Calc│VTS'!C106</f>
        <v>APA</v>
      </c>
      <c r="D106" s="8">
        <f>'5.0 Calc│Forecast Projects'!F106</f>
        <v>2016</v>
      </c>
      <c r="E106" s="121">
        <f t="shared" si="2"/>
        <v>1.0332222222222225</v>
      </c>
      <c r="G106" s="23">
        <f>'5.2 Calc│VTS'!G106*$E106</f>
        <v>0</v>
      </c>
      <c r="H106" s="23">
        <f>'5.2 Calc│VTS'!H106*$E106</f>
        <v>0</v>
      </c>
      <c r="I106" s="23">
        <f>'5.2 Calc│VTS'!I106*$E106</f>
        <v>0</v>
      </c>
      <c r="J106" s="23">
        <f>'5.2 Calc│VTS'!J106*$E106</f>
        <v>0</v>
      </c>
      <c r="K106" s="23">
        <f>'5.2 Calc│VTS'!K106*$E106</f>
        <v>0</v>
      </c>
    </row>
    <row r="107" spans="1:11">
      <c r="A107" s="8">
        <f>'5.0 Calc│Forecast Projects'!A107</f>
        <v>95</v>
      </c>
      <c r="B107" s="8" t="str">
        <f>'5.2 Calc│VTS'!B107</f>
        <v xml:space="preserve">BI - Transmission Dashboard and Enterprise Pilot </v>
      </c>
      <c r="C107" s="8" t="str">
        <f>'5.2 Calc│VTS'!C107</f>
        <v>APA</v>
      </c>
      <c r="D107" s="8">
        <f>'5.0 Calc│Forecast Projects'!F107</f>
        <v>2016</v>
      </c>
      <c r="E107" s="121">
        <f t="shared" si="2"/>
        <v>1.0332222222222225</v>
      </c>
      <c r="G107" s="23">
        <f>'5.2 Calc│VTS'!G107*$E107</f>
        <v>0.21592049612873981</v>
      </c>
      <c r="H107" s="23">
        <f>'5.2 Calc│VTS'!H107*$E107</f>
        <v>0.16194037209655487</v>
      </c>
      <c r="I107" s="23">
        <f>'5.2 Calc│VTS'!I107*$E107</f>
        <v>0</v>
      </c>
      <c r="J107" s="23">
        <f>'5.2 Calc│VTS'!J107*$E107</f>
        <v>0</v>
      </c>
      <c r="K107" s="23">
        <f>'5.2 Calc│VTS'!K107*$E107</f>
        <v>0</v>
      </c>
    </row>
    <row r="108" spans="1:11">
      <c r="A108" s="8">
        <f>'5.0 Calc│Forecast Projects'!A108</f>
        <v>96</v>
      </c>
      <c r="B108" s="8" t="str">
        <f>'5.2 Calc│VTS'!B108</f>
        <v xml:space="preserve">HR Systems Refresh </v>
      </c>
      <c r="C108" s="8" t="str">
        <f>'5.2 Calc│VTS'!C108</f>
        <v>APA</v>
      </c>
      <c r="D108" s="8">
        <f>'5.0 Calc│Forecast Projects'!F108</f>
        <v>2016</v>
      </c>
      <c r="E108" s="121">
        <f t="shared" si="2"/>
        <v>1.0332222222222225</v>
      </c>
      <c r="G108" s="23">
        <f>'5.2 Calc│VTS'!G108*$E108</f>
        <v>0</v>
      </c>
      <c r="H108" s="23">
        <f>'5.2 Calc│VTS'!H108*$E108</f>
        <v>0</v>
      </c>
      <c r="I108" s="23">
        <f>'5.2 Calc│VTS'!I108*$E108</f>
        <v>0</v>
      </c>
      <c r="J108" s="23">
        <f>'5.2 Calc│VTS'!J108*$E108</f>
        <v>0</v>
      </c>
      <c r="K108" s="23">
        <f>'5.2 Calc│VTS'!K108*$E108</f>
        <v>0</v>
      </c>
    </row>
    <row r="109" spans="1:11">
      <c r="A109" s="8">
        <f>'5.0 Calc│Forecast Projects'!A109</f>
        <v>97</v>
      </c>
      <c r="B109" s="8" t="str">
        <f>'5.2 Calc│VTS'!B109</f>
        <v xml:space="preserve">Transmission EAM Data Management Tool </v>
      </c>
      <c r="C109" s="8" t="str">
        <f>'5.2 Calc│VTS'!C109</f>
        <v>APA</v>
      </c>
      <c r="D109" s="8">
        <f>'5.0 Calc│Forecast Projects'!F109</f>
        <v>2016</v>
      </c>
      <c r="E109" s="121">
        <f t="shared" ref="E109:E140" si="3">IFERROR(1/HLOOKUP($D109,inflation,3),0)</f>
        <v>1.0332222222222225</v>
      </c>
      <c r="G109" s="23">
        <f>'5.2 Calc│VTS'!G109*$E109</f>
        <v>0</v>
      </c>
      <c r="H109" s="23">
        <f>'5.2 Calc│VTS'!H109*$E109</f>
        <v>0</v>
      </c>
      <c r="I109" s="23">
        <f>'5.2 Calc│VTS'!I109*$E109</f>
        <v>0</v>
      </c>
      <c r="J109" s="23">
        <f>'5.2 Calc│VTS'!J109*$E109</f>
        <v>0</v>
      </c>
      <c r="K109" s="23">
        <f>'5.2 Calc│VTS'!K109*$E109</f>
        <v>0</v>
      </c>
    </row>
    <row r="110" spans="1:11">
      <c r="A110" s="8">
        <f>'5.0 Calc│Forecast Projects'!A110</f>
        <v>98</v>
      </c>
      <c r="B110" s="8" t="str">
        <f>'5.2 Calc│VTS'!B110</f>
        <v xml:space="preserve">SharePoint Upgrade </v>
      </c>
      <c r="C110" s="8" t="str">
        <f>'5.2 Calc│VTS'!C110</f>
        <v>APA</v>
      </c>
      <c r="D110" s="8">
        <f>'5.0 Calc│Forecast Projects'!F110</f>
        <v>2016</v>
      </c>
      <c r="E110" s="121">
        <f t="shared" si="3"/>
        <v>1.0332222222222225</v>
      </c>
      <c r="G110" s="23">
        <f>'5.2 Calc│VTS'!G110*$E110</f>
        <v>2.6318387332759999E-2</v>
      </c>
      <c r="H110" s="23">
        <f>'5.2 Calc│VTS'!H110*$E110</f>
        <v>0</v>
      </c>
      <c r="I110" s="23">
        <f>'5.2 Calc│VTS'!I110*$E110</f>
        <v>0</v>
      </c>
      <c r="J110" s="23">
        <f>'5.2 Calc│VTS'!J110*$E110</f>
        <v>0</v>
      </c>
      <c r="K110" s="23">
        <f>'5.2 Calc│VTS'!K110*$E110</f>
        <v>0</v>
      </c>
    </row>
    <row r="111" spans="1:11">
      <c r="A111" s="8">
        <f>'5.0 Calc│Forecast Projects'!A111</f>
        <v>99</v>
      </c>
      <c r="B111" s="8" t="str">
        <f>'5.2 Calc│VTS'!B111</f>
        <v xml:space="preserve">eForm Digitisation </v>
      </c>
      <c r="C111" s="8" t="str">
        <f>'5.2 Calc│VTS'!C111</f>
        <v>APA</v>
      </c>
      <c r="D111" s="8">
        <f>'5.0 Calc│Forecast Projects'!F111</f>
        <v>2016</v>
      </c>
      <c r="E111" s="121">
        <f t="shared" si="3"/>
        <v>1.0332222222222225</v>
      </c>
      <c r="G111" s="23">
        <f>'5.2 Calc│VTS'!G111*$E111</f>
        <v>0</v>
      </c>
      <c r="H111" s="23">
        <f>'5.2 Calc│VTS'!H111*$E111</f>
        <v>0</v>
      </c>
      <c r="I111" s="23">
        <f>'5.2 Calc│VTS'!I111*$E111</f>
        <v>0.17355729963988603</v>
      </c>
      <c r="J111" s="23">
        <f>'5.2 Calc│VTS'!J111*$E111</f>
        <v>0.44775392796786334</v>
      </c>
      <c r="K111" s="23">
        <f>'5.2 Calc│VTS'!K111*$E111</f>
        <v>0</v>
      </c>
    </row>
    <row r="112" spans="1:11">
      <c r="A112" s="8">
        <f>'5.0 Calc│Forecast Projects'!A112</f>
        <v>100</v>
      </c>
      <c r="B112" s="8" t="str">
        <f>'5.2 Calc│VTS'!B112</f>
        <v xml:space="preserve">Historian Upgrade - version 2012 to 2015 </v>
      </c>
      <c r="C112" s="8" t="str">
        <f>'5.2 Calc│VTS'!C112</f>
        <v>APA</v>
      </c>
      <c r="D112" s="8">
        <f>'5.0 Calc│Forecast Projects'!F112</f>
        <v>2016</v>
      </c>
      <c r="E112" s="121">
        <f t="shared" si="3"/>
        <v>1.0332222222222225</v>
      </c>
      <c r="G112" s="23">
        <f>'5.2 Calc│VTS'!G112*$E112</f>
        <v>0</v>
      </c>
      <c r="H112" s="23">
        <f>'5.2 Calc│VTS'!H112*$E112</f>
        <v>0</v>
      </c>
      <c r="I112" s="23">
        <f>'5.2 Calc│VTS'!I112*$E112</f>
        <v>0</v>
      </c>
      <c r="J112" s="23">
        <f>'5.2 Calc│VTS'!J112*$E112</f>
        <v>0</v>
      </c>
      <c r="K112" s="23">
        <f>'5.2 Calc│VTS'!K112*$E112</f>
        <v>0</v>
      </c>
    </row>
    <row r="113" spans="1:11">
      <c r="A113" s="8">
        <f>'5.0 Calc│Forecast Projects'!A113</f>
        <v>101</v>
      </c>
      <c r="B113" s="8" t="str">
        <f>'5.2 Calc│VTS'!B113</f>
        <v xml:space="preserve">Hazardous Area Platform </v>
      </c>
      <c r="C113" s="8" t="str">
        <f>'5.2 Calc│VTS'!C113</f>
        <v>APA</v>
      </c>
      <c r="D113" s="8">
        <f>'5.0 Calc│Forecast Projects'!F113</f>
        <v>2016</v>
      </c>
      <c r="E113" s="121">
        <f t="shared" si="3"/>
        <v>1.0332222222222225</v>
      </c>
      <c r="G113" s="23">
        <f>'5.2 Calc│VTS'!G113*$E113</f>
        <v>0.1676073458622134</v>
      </c>
      <c r="H113" s="23">
        <f>'5.2 Calc│VTS'!H113*$E113</f>
        <v>0</v>
      </c>
      <c r="I113" s="23">
        <f>'5.2 Calc│VTS'!I113*$E113</f>
        <v>0</v>
      </c>
      <c r="J113" s="23">
        <f>'5.2 Calc│VTS'!J113*$E113</f>
        <v>0</v>
      </c>
      <c r="K113" s="23">
        <f>'5.2 Calc│VTS'!K113*$E113</f>
        <v>0</v>
      </c>
    </row>
    <row r="114" spans="1:11">
      <c r="A114" s="8">
        <f>'5.0 Calc│Forecast Projects'!A114</f>
        <v>102</v>
      </c>
      <c r="B114" s="8" t="str">
        <f>'5.2 Calc│VTS'!B114</f>
        <v xml:space="preserve">PPM Refresh </v>
      </c>
      <c r="C114" s="8" t="str">
        <f>'5.2 Calc│VTS'!C114</f>
        <v>APA</v>
      </c>
      <c r="D114" s="8">
        <f>'5.0 Calc│Forecast Projects'!F114</f>
        <v>2016</v>
      </c>
      <c r="E114" s="121">
        <f t="shared" si="3"/>
        <v>1.0332222222222225</v>
      </c>
      <c r="G114" s="23">
        <f>'5.2 Calc│VTS'!G114*$E114</f>
        <v>0.32388074419310975</v>
      </c>
      <c r="H114" s="23">
        <f>'5.2 Calc│VTS'!H114*$E114</f>
        <v>0</v>
      </c>
      <c r="I114" s="23">
        <f>'5.2 Calc│VTS'!I114*$E114</f>
        <v>0</v>
      </c>
      <c r="J114" s="23">
        <f>'5.2 Calc│VTS'!J114*$E114</f>
        <v>0</v>
      </c>
      <c r="K114" s="23">
        <f>'5.2 Calc│VTS'!K114*$E114</f>
        <v>0</v>
      </c>
    </row>
    <row r="115" spans="1:11">
      <c r="A115" s="8">
        <f>'5.0 Calc│Forecast Projects'!A115</f>
        <v>103</v>
      </c>
      <c r="B115" s="8" t="str">
        <f>'5.2 Calc│VTS'!B115</f>
        <v xml:space="preserve">BizTalk Upgrade FY2018 </v>
      </c>
      <c r="C115" s="8" t="str">
        <f>'5.2 Calc│VTS'!C115</f>
        <v>APA</v>
      </c>
      <c r="D115" s="8">
        <f>'5.0 Calc│Forecast Projects'!F115</f>
        <v>2016</v>
      </c>
      <c r="E115" s="121">
        <f t="shared" si="3"/>
        <v>1.0332222222222225</v>
      </c>
      <c r="G115" s="23">
        <f>'5.2 Calc│VTS'!G115*$E115</f>
        <v>0</v>
      </c>
      <c r="H115" s="23">
        <f>'5.2 Calc│VTS'!H115*$E115</f>
        <v>6.5299637804965616E-2</v>
      </c>
      <c r="I115" s="23">
        <f>'5.2 Calc│VTS'!I115*$E115</f>
        <v>7.2432528739053467E-2</v>
      </c>
      <c r="J115" s="23">
        <f>'5.2 Calc│VTS'!J115*$E115</f>
        <v>0</v>
      </c>
      <c r="K115" s="23">
        <f>'5.2 Calc│VTS'!K115*$E115</f>
        <v>0</v>
      </c>
    </row>
    <row r="116" spans="1:11">
      <c r="A116" s="8">
        <f>'5.0 Calc│Forecast Projects'!A116</f>
        <v>104</v>
      </c>
      <c r="B116" s="8" t="str">
        <f>'5.2 Calc│VTS'!B116</f>
        <v xml:space="preserve">Automated Testing Tool </v>
      </c>
      <c r="C116" s="8" t="str">
        <f>'5.2 Calc│VTS'!C116</f>
        <v>APA</v>
      </c>
      <c r="D116" s="8">
        <f>'5.0 Calc│Forecast Projects'!F116</f>
        <v>2012</v>
      </c>
      <c r="E116" s="121">
        <f t="shared" si="3"/>
        <v>1.0897265625000001</v>
      </c>
      <c r="G116" s="23">
        <f>'5.2 Calc│VTS'!G116*$E116</f>
        <v>7.1985595030021443E-2</v>
      </c>
      <c r="H116" s="23">
        <f>'5.2 Calc│VTS'!H116*$E116</f>
        <v>0</v>
      </c>
      <c r="I116" s="23">
        <f>'5.2 Calc│VTS'!I116*$E116</f>
        <v>0</v>
      </c>
      <c r="J116" s="23">
        <f>'5.2 Calc│VTS'!J116*$E116</f>
        <v>0</v>
      </c>
      <c r="K116" s="23">
        <f>'5.2 Calc│VTS'!K116*$E116</f>
        <v>0</v>
      </c>
    </row>
    <row r="117" spans="1:11">
      <c r="A117" s="8">
        <f>'5.0 Calc│Forecast Projects'!A117</f>
        <v>105</v>
      </c>
      <c r="B117" s="8" t="str">
        <f>'5.2 Calc│VTS'!B117</f>
        <v xml:space="preserve">Code Management Software </v>
      </c>
      <c r="C117" s="8" t="str">
        <f>'5.2 Calc│VTS'!C117</f>
        <v>APA</v>
      </c>
      <c r="D117" s="8">
        <f>'5.0 Calc│Forecast Projects'!F117</f>
        <v>2016</v>
      </c>
      <c r="E117" s="121">
        <f t="shared" si="3"/>
        <v>1.0332222222222225</v>
      </c>
      <c r="G117" s="23">
        <f>'5.2 Calc│VTS'!G117*$E117</f>
        <v>9.7804495006268879E-2</v>
      </c>
      <c r="H117" s="23">
        <f>'5.2 Calc│VTS'!H117*$E117</f>
        <v>0</v>
      </c>
      <c r="I117" s="23">
        <f>'5.2 Calc│VTS'!I117*$E117</f>
        <v>0</v>
      </c>
      <c r="J117" s="23">
        <f>'5.2 Calc│VTS'!J117*$E117</f>
        <v>0</v>
      </c>
      <c r="K117" s="23">
        <f>'5.2 Calc│VTS'!K117*$E117</f>
        <v>0</v>
      </c>
    </row>
    <row r="118" spans="1:11">
      <c r="A118" s="8">
        <f>'5.0 Calc│Forecast Projects'!A118</f>
        <v>106</v>
      </c>
      <c r="B118" s="8" t="str">
        <f>'5.2 Calc│VTS'!B118</f>
        <v xml:space="preserve">CRM Upgrade </v>
      </c>
      <c r="C118" s="8" t="str">
        <f>'5.2 Calc│VTS'!C118</f>
        <v>APA</v>
      </c>
      <c r="D118" s="8">
        <f>'5.0 Calc│Forecast Projects'!F118</f>
        <v>2016</v>
      </c>
      <c r="E118" s="121">
        <f t="shared" si="3"/>
        <v>1.0332222222222225</v>
      </c>
      <c r="G118" s="23">
        <f>'5.2 Calc│VTS'!G118*$E118</f>
        <v>0.15202813146958324</v>
      </c>
      <c r="H118" s="23">
        <f>'5.2 Calc│VTS'!H118*$E118</f>
        <v>6.3748151356553123E-3</v>
      </c>
      <c r="I118" s="23">
        <f>'5.2 Calc│VTS'!I118*$E118</f>
        <v>0</v>
      </c>
      <c r="J118" s="23">
        <f>'5.2 Calc│VTS'!J118*$E118</f>
        <v>0</v>
      </c>
      <c r="K118" s="23">
        <f>'5.2 Calc│VTS'!K118*$E118</f>
        <v>0</v>
      </c>
    </row>
    <row r="119" spans="1:11">
      <c r="A119" s="8">
        <f>'5.0 Calc│Forecast Projects'!A119</f>
        <v>107</v>
      </c>
      <c r="B119" s="8" t="str">
        <f>'5.2 Calc│VTS'!B119</f>
        <v xml:space="preserve">X-Info Aware Version 2 </v>
      </c>
      <c r="C119" s="8" t="str">
        <f>'5.2 Calc│VTS'!C119</f>
        <v>APA</v>
      </c>
      <c r="D119" s="8">
        <f>'5.0 Calc│Forecast Projects'!F119</f>
        <v>2016</v>
      </c>
      <c r="E119" s="121">
        <f t="shared" si="3"/>
        <v>1.0332222222222225</v>
      </c>
      <c r="G119" s="23">
        <f>'5.2 Calc│VTS'!G119*$E119</f>
        <v>4.6431705427896305E-2</v>
      </c>
      <c r="H119" s="23">
        <f>'5.2 Calc│VTS'!H119*$E119</f>
        <v>0</v>
      </c>
      <c r="I119" s="23">
        <f>'5.2 Calc│VTS'!I119*$E119</f>
        <v>0</v>
      </c>
      <c r="J119" s="23">
        <f>'5.2 Calc│VTS'!J119*$E119</f>
        <v>0</v>
      </c>
      <c r="K119" s="23">
        <f>'5.2 Calc│VTS'!K119*$E119</f>
        <v>0</v>
      </c>
    </row>
    <row r="120" spans="1:11">
      <c r="A120" s="8">
        <f>'5.0 Calc│Forecast Projects'!A120</f>
        <v>108</v>
      </c>
      <c r="B120" s="8" t="str">
        <f>'5.2 Calc│VTS'!B120</f>
        <v xml:space="preserve">Supplier Qualification and Compliance </v>
      </c>
      <c r="C120" s="8" t="str">
        <f>'5.2 Calc│VTS'!C120</f>
        <v>APA</v>
      </c>
      <c r="D120" s="8">
        <f>'5.0 Calc│Forecast Projects'!F120</f>
        <v>2016</v>
      </c>
      <c r="E120" s="121">
        <f t="shared" si="3"/>
        <v>1.0332222222222225</v>
      </c>
      <c r="G120" s="23">
        <f>'5.2 Calc│VTS'!G120*$E120</f>
        <v>7.5339946833062624E-2</v>
      </c>
      <c r="H120" s="23">
        <f>'5.2 Calc│VTS'!H120*$E120</f>
        <v>2.0032568147994107E-2</v>
      </c>
      <c r="I120" s="23">
        <f>'5.2 Calc│VTS'!I120*$E120</f>
        <v>0</v>
      </c>
      <c r="J120" s="23">
        <f>'5.2 Calc│VTS'!J120*$E120</f>
        <v>0</v>
      </c>
      <c r="K120" s="23">
        <f>'5.2 Calc│VTS'!K120*$E120</f>
        <v>0</v>
      </c>
    </row>
    <row r="121" spans="1:11">
      <c r="A121" s="8">
        <f>'5.0 Calc│Forecast Projects'!A121</f>
        <v>109</v>
      </c>
      <c r="B121" s="8" t="str">
        <f>'5.2 Calc│VTS'!B121</f>
        <v xml:space="preserve">Oracle eBS Upgrade to 12.2 </v>
      </c>
      <c r="C121" s="8" t="str">
        <f>'5.2 Calc│VTS'!C121</f>
        <v>APA</v>
      </c>
      <c r="D121" s="8">
        <f>'5.0 Calc│Forecast Projects'!F121</f>
        <v>2016</v>
      </c>
      <c r="E121" s="121">
        <f t="shared" si="3"/>
        <v>1.0332222222222225</v>
      </c>
      <c r="G121" s="23">
        <f>'5.2 Calc│VTS'!G121*$E121</f>
        <v>2.8837587476678989E-2</v>
      </c>
      <c r="H121" s="23">
        <f>'5.2 Calc│VTS'!H121*$E121</f>
        <v>0.13778356895961463</v>
      </c>
      <c r="I121" s="23">
        <f>'5.2 Calc│VTS'!I121*$E121</f>
        <v>0</v>
      </c>
      <c r="J121" s="23">
        <f>'5.2 Calc│VTS'!J121*$E121</f>
        <v>0</v>
      </c>
      <c r="K121" s="23">
        <f>'5.2 Calc│VTS'!K121*$E121</f>
        <v>0</v>
      </c>
    </row>
    <row r="122" spans="1:11">
      <c r="A122" s="8">
        <f>'5.0 Calc│Forecast Projects'!A122</f>
        <v>110</v>
      </c>
      <c r="B122" s="8" t="str">
        <f>'5.2 Calc│VTS'!B122</f>
        <v xml:space="preserve">BizTalk System Upgrade 2020 </v>
      </c>
      <c r="C122" s="8" t="str">
        <f>'5.2 Calc│VTS'!C122</f>
        <v>APA</v>
      </c>
      <c r="D122" s="8">
        <f>'5.0 Calc│Forecast Projects'!F122</f>
        <v>2016</v>
      </c>
      <c r="E122" s="121">
        <f t="shared" si="3"/>
        <v>1.0332222222222225</v>
      </c>
      <c r="G122" s="23">
        <f>'5.2 Calc│VTS'!G122*$E122</f>
        <v>0</v>
      </c>
      <c r="H122" s="23">
        <f>'5.2 Calc│VTS'!H122*$E122</f>
        <v>6.5299637804965616E-2</v>
      </c>
      <c r="I122" s="23">
        <f>'5.2 Calc│VTS'!I122*$E122</f>
        <v>7.2432528739053467E-2</v>
      </c>
      <c r="J122" s="23">
        <f>'5.2 Calc│VTS'!J122*$E122</f>
        <v>0</v>
      </c>
      <c r="K122" s="23">
        <f>'5.2 Calc│VTS'!K122*$E122</f>
        <v>0</v>
      </c>
    </row>
    <row r="123" spans="1:11">
      <c r="A123" s="8">
        <f>'5.0 Calc│Forecast Projects'!A123</f>
        <v>111</v>
      </c>
      <c r="B123" s="8" t="str">
        <f>'5.2 Calc│VTS'!B123</f>
        <v>Applications Renewal</v>
      </c>
      <c r="C123" s="8" t="str">
        <f>'5.2 Calc│VTS'!C123</f>
        <v>APA</v>
      </c>
      <c r="D123" s="8">
        <f>'5.0 Calc│Forecast Projects'!F123</f>
        <v>2016</v>
      </c>
      <c r="E123" s="121">
        <f t="shared" si="3"/>
        <v>1.0332222222222225</v>
      </c>
      <c r="G123" s="23">
        <f>'5.2 Calc│VTS'!G123*$E123</f>
        <v>0.74492571164415233</v>
      </c>
      <c r="H123" s="23">
        <f>'5.2 Calc│VTS'!H123*$E123</f>
        <v>0.93061733831486859</v>
      </c>
      <c r="I123" s="23">
        <f>'5.2 Calc│VTS'!I123*$E123</f>
        <v>0.74492571164415233</v>
      </c>
      <c r="J123" s="23">
        <f>'5.2 Calc│VTS'!J123*$E123</f>
        <v>0.93061733831486859</v>
      </c>
      <c r="K123" s="23">
        <f>'5.2 Calc│VTS'!K123*$E123</f>
        <v>0.74492571164415233</v>
      </c>
    </row>
    <row r="124" spans="1:11">
      <c r="A124" s="8">
        <f>'5.0 Calc│Forecast Projects'!A124</f>
        <v>112</v>
      </c>
      <c r="B124" s="8" t="str">
        <f>'5.2 Calc│VTS'!B124</f>
        <v>Infrastructure Renewal</v>
      </c>
      <c r="C124" s="8" t="str">
        <f>'5.2 Calc│VTS'!C124</f>
        <v>APA</v>
      </c>
      <c r="D124" s="8">
        <f>'5.0 Calc│Forecast Projects'!F124</f>
        <v>2016</v>
      </c>
      <c r="E124" s="121">
        <f t="shared" si="3"/>
        <v>1.0332222222222225</v>
      </c>
      <c r="G124" s="23">
        <f>'5.2 Calc│VTS'!G124*$E124</f>
        <v>0.24291055814483231</v>
      </c>
      <c r="H124" s="23">
        <f>'5.2 Calc│VTS'!H124*$E124</f>
        <v>8.0970186048277437E-2</v>
      </c>
      <c r="I124" s="23">
        <f>'5.2 Calc│VTS'!I124*$E124</f>
        <v>8.0970186048277437E-2</v>
      </c>
      <c r="J124" s="23">
        <f>'5.2 Calc│VTS'!J124*$E124</f>
        <v>8.0970186048277437E-2</v>
      </c>
      <c r="K124" s="23">
        <f>'5.2 Calc│VTS'!K124*$E124</f>
        <v>0</v>
      </c>
    </row>
    <row r="125" spans="1:11">
      <c r="A125" s="8">
        <f>'5.0 Calc│Forecast Projects'!A125</f>
        <v>113</v>
      </c>
      <c r="B125" s="8" t="str">
        <f>'5.2 Calc│VTS'!B125</f>
        <v>Dandenong Relocation</v>
      </c>
      <c r="C125" s="8" t="str">
        <f>'5.2 Calc│VTS'!C125</f>
        <v>APA</v>
      </c>
      <c r="D125" s="8">
        <f>'5.0 Calc│Forecast Projects'!F125</f>
        <v>2016</v>
      </c>
      <c r="E125" s="121">
        <f t="shared" si="3"/>
        <v>1.0332222222222225</v>
      </c>
      <c r="G125" s="23">
        <f>'5.2 Calc│VTS'!G125*$E125</f>
        <v>0</v>
      </c>
      <c r="H125" s="23">
        <f>'5.2 Calc│VTS'!H125*$E125</f>
        <v>0</v>
      </c>
      <c r="I125" s="23">
        <f>'5.2 Calc│VTS'!I125*$E125</f>
        <v>0</v>
      </c>
      <c r="J125" s="23">
        <f>'5.2 Calc│VTS'!J125*$E125</f>
        <v>0</v>
      </c>
      <c r="K125" s="23">
        <f>'5.2 Calc│VTS'!K125*$E125</f>
        <v>0</v>
      </c>
    </row>
    <row r="126" spans="1:11">
      <c r="A126" s="8" t="str">
        <f>'5.0 Calc│Forecast Projects'!A126</f>
        <v>-</v>
      </c>
      <c r="B126" s="8" t="str">
        <f>'5.2 Calc│VTS'!B126</f>
        <v/>
      </c>
      <c r="C126" s="8" t="str">
        <f>'5.2 Calc│VTS'!C126</f>
        <v>-</v>
      </c>
      <c r="D126" s="8">
        <f>'5.0 Calc│Forecast Projects'!F126</f>
        <v>2016</v>
      </c>
      <c r="E126" s="121">
        <f t="shared" si="3"/>
        <v>1.0332222222222225</v>
      </c>
      <c r="G126" s="23">
        <f>'5.2 Calc│VTS'!G126*$E126</f>
        <v>0</v>
      </c>
      <c r="H126" s="23">
        <f>'5.2 Calc│VTS'!H126*$E126</f>
        <v>0</v>
      </c>
      <c r="I126" s="23">
        <f>'5.2 Calc│VTS'!I126*$E126</f>
        <v>0</v>
      </c>
      <c r="J126" s="23">
        <f>'5.2 Calc│VTS'!J126*$E126</f>
        <v>0</v>
      </c>
      <c r="K126" s="23">
        <f>'5.2 Calc│VTS'!K126*$E126</f>
        <v>0</v>
      </c>
    </row>
    <row r="127" spans="1:11">
      <c r="A127" s="8" t="str">
        <f>'5.0 Calc│Forecast Projects'!A127</f>
        <v>-</v>
      </c>
      <c r="B127" s="8" t="str">
        <f>'5.2 Calc│VTS'!B127</f>
        <v/>
      </c>
      <c r="C127" s="8" t="str">
        <f>'5.2 Calc│VTS'!C127</f>
        <v>-</v>
      </c>
      <c r="D127" s="8">
        <f>'5.0 Calc│Forecast Projects'!F127</f>
        <v>2016</v>
      </c>
      <c r="E127" s="121">
        <f t="shared" si="3"/>
        <v>1.0332222222222225</v>
      </c>
      <c r="G127" s="23">
        <f>'5.2 Calc│VTS'!G127*$E127</f>
        <v>0</v>
      </c>
      <c r="H127" s="23">
        <f>'5.2 Calc│VTS'!H127*$E127</f>
        <v>0</v>
      </c>
      <c r="I127" s="23">
        <f>'5.2 Calc│VTS'!I127*$E127</f>
        <v>0</v>
      </c>
      <c r="J127" s="23">
        <f>'5.2 Calc│VTS'!J127*$E127</f>
        <v>0</v>
      </c>
      <c r="K127" s="23">
        <f>'5.2 Calc│VTS'!K127*$E127</f>
        <v>0</v>
      </c>
    </row>
    <row r="128" spans="1:11">
      <c r="A128" s="8" t="str">
        <f>'5.0 Calc│Forecast Projects'!A128</f>
        <v>-</v>
      </c>
      <c r="B128" s="8" t="str">
        <f>'5.2 Calc│VTS'!B128</f>
        <v/>
      </c>
      <c r="C128" s="8" t="str">
        <f>'5.2 Calc│VTS'!C128</f>
        <v>-</v>
      </c>
      <c r="D128" s="8">
        <f>'5.0 Calc│Forecast Projects'!F128</f>
        <v>2016</v>
      </c>
      <c r="E128" s="121">
        <f t="shared" si="3"/>
        <v>1.0332222222222225</v>
      </c>
      <c r="G128" s="23">
        <f>'5.2 Calc│VTS'!G128*$E128</f>
        <v>0</v>
      </c>
      <c r="H128" s="23">
        <f>'5.2 Calc│VTS'!H128*$E128</f>
        <v>0</v>
      </c>
      <c r="I128" s="23">
        <f>'5.2 Calc│VTS'!I128*$E128</f>
        <v>0</v>
      </c>
      <c r="J128" s="23">
        <f>'5.2 Calc│VTS'!J128*$E128</f>
        <v>0</v>
      </c>
      <c r="K128" s="23">
        <f>'5.2 Calc│VTS'!K128*$E128</f>
        <v>0</v>
      </c>
    </row>
    <row r="129" spans="1:11">
      <c r="A129" s="8" t="str">
        <f>'5.0 Calc│Forecast Projects'!A129</f>
        <v>-</v>
      </c>
      <c r="B129" s="8" t="str">
        <f>'5.2 Calc│VTS'!B129</f>
        <v/>
      </c>
      <c r="C129" s="8" t="str">
        <f>'5.2 Calc│VTS'!C129</f>
        <v>-</v>
      </c>
      <c r="D129" s="8">
        <f>'5.0 Calc│Forecast Projects'!F129</f>
        <v>2016</v>
      </c>
      <c r="E129" s="121">
        <f t="shared" si="3"/>
        <v>1.0332222222222225</v>
      </c>
      <c r="G129" s="23">
        <f>'5.2 Calc│VTS'!G129*$E129</f>
        <v>0</v>
      </c>
      <c r="H129" s="23">
        <f>'5.2 Calc│VTS'!H129*$E129</f>
        <v>0</v>
      </c>
      <c r="I129" s="23">
        <f>'5.2 Calc│VTS'!I129*$E129</f>
        <v>0</v>
      </c>
      <c r="J129" s="23">
        <f>'5.2 Calc│VTS'!J129*$E129</f>
        <v>0</v>
      </c>
      <c r="K129" s="23">
        <f>'5.2 Calc│VTS'!K129*$E129</f>
        <v>0</v>
      </c>
    </row>
    <row r="130" spans="1:11">
      <c r="A130" s="8" t="str">
        <f>'5.0 Calc│Forecast Projects'!A130</f>
        <v>-</v>
      </c>
      <c r="B130" s="8" t="str">
        <f>'5.2 Calc│VTS'!B130</f>
        <v/>
      </c>
      <c r="C130" s="8" t="str">
        <f>'5.2 Calc│VTS'!C130</f>
        <v>-</v>
      </c>
      <c r="D130" s="8">
        <f>'5.0 Calc│Forecast Projects'!F130</f>
        <v>2016</v>
      </c>
      <c r="E130" s="121">
        <f t="shared" si="3"/>
        <v>1.0332222222222225</v>
      </c>
      <c r="G130" s="23">
        <f>'5.2 Calc│VTS'!G130*$E130</f>
        <v>0</v>
      </c>
      <c r="H130" s="23">
        <f>'5.2 Calc│VTS'!H130*$E130</f>
        <v>0</v>
      </c>
      <c r="I130" s="23">
        <f>'5.2 Calc│VTS'!I130*$E130</f>
        <v>0</v>
      </c>
      <c r="J130" s="23">
        <f>'5.2 Calc│VTS'!J130*$E130</f>
        <v>0</v>
      </c>
      <c r="K130" s="23">
        <f>'5.2 Calc│VTS'!K130*$E130</f>
        <v>0</v>
      </c>
    </row>
    <row r="131" spans="1:11">
      <c r="A131" s="8" t="str">
        <f>'5.0 Calc│Forecast Projects'!A131</f>
        <v>-</v>
      </c>
      <c r="B131" s="8" t="str">
        <f>'5.2 Calc│VTS'!B131</f>
        <v/>
      </c>
      <c r="C131" s="8" t="str">
        <f>'5.2 Calc│VTS'!C131</f>
        <v>-</v>
      </c>
      <c r="D131" s="8">
        <f>'5.0 Calc│Forecast Projects'!F131</f>
        <v>2016</v>
      </c>
      <c r="E131" s="121">
        <f t="shared" si="3"/>
        <v>1.0332222222222225</v>
      </c>
      <c r="G131" s="23">
        <f>'5.2 Calc│VTS'!G131*$E131</f>
        <v>0</v>
      </c>
      <c r="H131" s="23">
        <f>'5.2 Calc│VTS'!H131*$E131</f>
        <v>0</v>
      </c>
      <c r="I131" s="23">
        <f>'5.2 Calc│VTS'!I131*$E131</f>
        <v>0</v>
      </c>
      <c r="J131" s="23">
        <f>'5.2 Calc│VTS'!J131*$E131</f>
        <v>0</v>
      </c>
      <c r="K131" s="23">
        <f>'5.2 Calc│VTS'!K131*$E131</f>
        <v>0</v>
      </c>
    </row>
    <row r="132" spans="1:11">
      <c r="A132" s="8" t="str">
        <f>'5.0 Calc│Forecast Projects'!A132</f>
        <v>-</v>
      </c>
      <c r="B132" s="8" t="str">
        <f>'5.2 Calc│VTS'!B132</f>
        <v/>
      </c>
      <c r="C132" s="8" t="str">
        <f>'5.2 Calc│VTS'!C132</f>
        <v>-</v>
      </c>
      <c r="D132" s="8">
        <f>'5.0 Calc│Forecast Projects'!F132</f>
        <v>0</v>
      </c>
      <c r="E132" s="121">
        <f t="shared" si="3"/>
        <v>0</v>
      </c>
      <c r="G132" s="23">
        <f>'5.2 Calc│VTS'!G132*$E132</f>
        <v>0</v>
      </c>
      <c r="H132" s="23">
        <f>'5.2 Calc│VTS'!H132*$E132</f>
        <v>0</v>
      </c>
      <c r="I132" s="23">
        <f>'5.2 Calc│VTS'!I132*$E132</f>
        <v>0</v>
      </c>
      <c r="J132" s="23">
        <f>'5.2 Calc│VTS'!J132*$E132</f>
        <v>0</v>
      </c>
      <c r="K132" s="23">
        <f>'5.2 Calc│VTS'!K132*$E132</f>
        <v>0</v>
      </c>
    </row>
    <row r="133" spans="1:11">
      <c r="A133" s="8" t="str">
        <f>'5.0 Calc│Forecast Projects'!A133</f>
        <v>-</v>
      </c>
      <c r="B133" s="8" t="str">
        <f>'5.2 Calc│VTS'!B133</f>
        <v/>
      </c>
      <c r="C133" s="8" t="str">
        <f>'5.2 Calc│VTS'!C133</f>
        <v>-</v>
      </c>
      <c r="D133" s="8">
        <f>'5.0 Calc│Forecast Projects'!F133</f>
        <v>0</v>
      </c>
      <c r="E133" s="121">
        <f t="shared" si="3"/>
        <v>0</v>
      </c>
      <c r="G133" s="23">
        <f>'5.2 Calc│VTS'!G133*$E133</f>
        <v>0</v>
      </c>
      <c r="H133" s="23">
        <f>'5.2 Calc│VTS'!H133*$E133</f>
        <v>0</v>
      </c>
      <c r="I133" s="23">
        <f>'5.2 Calc│VTS'!I133*$E133</f>
        <v>0</v>
      </c>
      <c r="J133" s="23">
        <f>'5.2 Calc│VTS'!J133*$E133</f>
        <v>0</v>
      </c>
      <c r="K133" s="23">
        <f>'5.2 Calc│VTS'!K133*$E133</f>
        <v>0</v>
      </c>
    </row>
    <row r="134" spans="1:11">
      <c r="A134" s="8" t="str">
        <f>'5.0 Calc│Forecast Projects'!A134</f>
        <v>-</v>
      </c>
      <c r="B134" s="8" t="str">
        <f>'5.2 Calc│VTS'!B134</f>
        <v/>
      </c>
      <c r="C134" s="8" t="str">
        <f>'5.2 Calc│VTS'!C134</f>
        <v>-</v>
      </c>
      <c r="D134" s="8">
        <f>'5.0 Calc│Forecast Projects'!F134</f>
        <v>0</v>
      </c>
      <c r="E134" s="121">
        <f t="shared" si="3"/>
        <v>0</v>
      </c>
      <c r="G134" s="23">
        <f>'5.2 Calc│VTS'!G134*$E134</f>
        <v>0</v>
      </c>
      <c r="H134" s="23">
        <f>'5.2 Calc│VTS'!H134*$E134</f>
        <v>0</v>
      </c>
      <c r="I134" s="23">
        <f>'5.2 Calc│VTS'!I134*$E134</f>
        <v>0</v>
      </c>
      <c r="J134" s="23">
        <f>'5.2 Calc│VTS'!J134*$E134</f>
        <v>0</v>
      </c>
      <c r="K134" s="23">
        <f>'5.2 Calc│VTS'!K134*$E134</f>
        <v>0</v>
      </c>
    </row>
    <row r="135" spans="1:11">
      <c r="A135" s="8" t="str">
        <f>'5.0 Calc│Forecast Projects'!A135</f>
        <v>-</v>
      </c>
      <c r="B135" s="8" t="str">
        <f>'5.2 Calc│VTS'!B135</f>
        <v/>
      </c>
      <c r="C135" s="8" t="str">
        <f>'5.2 Calc│VTS'!C135</f>
        <v>-</v>
      </c>
      <c r="D135" s="8">
        <f>'5.0 Calc│Forecast Projects'!F135</f>
        <v>0</v>
      </c>
      <c r="E135" s="121">
        <f t="shared" si="3"/>
        <v>0</v>
      </c>
      <c r="G135" s="23">
        <f>'5.2 Calc│VTS'!G135*$E135</f>
        <v>0</v>
      </c>
      <c r="H135" s="23">
        <f>'5.2 Calc│VTS'!H135*$E135</f>
        <v>0</v>
      </c>
      <c r="I135" s="23">
        <f>'5.2 Calc│VTS'!I135*$E135</f>
        <v>0</v>
      </c>
      <c r="J135" s="23">
        <f>'5.2 Calc│VTS'!J135*$E135</f>
        <v>0</v>
      </c>
      <c r="K135" s="23">
        <f>'5.2 Calc│VTS'!K135*$E135</f>
        <v>0</v>
      </c>
    </row>
    <row r="136" spans="1:11">
      <c r="A136" s="8" t="str">
        <f>'5.0 Calc│Forecast Projects'!A136</f>
        <v>-</v>
      </c>
      <c r="B136" s="8" t="str">
        <f>'5.2 Calc│VTS'!B136</f>
        <v/>
      </c>
      <c r="C136" s="8" t="str">
        <f>'5.2 Calc│VTS'!C136</f>
        <v>-</v>
      </c>
      <c r="D136" s="8">
        <f>'5.0 Calc│Forecast Projects'!F136</f>
        <v>0</v>
      </c>
      <c r="E136" s="121">
        <f t="shared" si="3"/>
        <v>0</v>
      </c>
      <c r="G136" s="23">
        <f>'5.2 Calc│VTS'!G136*$E136</f>
        <v>0</v>
      </c>
      <c r="H136" s="23">
        <f>'5.2 Calc│VTS'!H136*$E136</f>
        <v>0</v>
      </c>
      <c r="I136" s="23">
        <f>'5.2 Calc│VTS'!I136*$E136</f>
        <v>0</v>
      </c>
      <c r="J136" s="23">
        <f>'5.2 Calc│VTS'!J136*$E136</f>
        <v>0</v>
      </c>
      <c r="K136" s="23">
        <f>'5.2 Calc│VTS'!K136*$E136</f>
        <v>0</v>
      </c>
    </row>
    <row r="137" spans="1:11">
      <c r="A137" s="8" t="str">
        <f>'5.0 Calc│Forecast Projects'!A137</f>
        <v>-</v>
      </c>
      <c r="B137" s="8" t="str">
        <f>'5.2 Calc│VTS'!B137</f>
        <v/>
      </c>
      <c r="C137" s="8" t="str">
        <f>'5.2 Calc│VTS'!C137</f>
        <v>-</v>
      </c>
      <c r="D137" s="8">
        <f>'5.0 Calc│Forecast Projects'!F137</f>
        <v>0</v>
      </c>
      <c r="E137" s="121">
        <f t="shared" si="3"/>
        <v>0</v>
      </c>
      <c r="G137" s="23">
        <f>'5.2 Calc│VTS'!G137*$E137</f>
        <v>0</v>
      </c>
      <c r="H137" s="23">
        <f>'5.2 Calc│VTS'!H137*$E137</f>
        <v>0</v>
      </c>
      <c r="I137" s="23">
        <f>'5.2 Calc│VTS'!I137*$E137</f>
        <v>0</v>
      </c>
      <c r="J137" s="23">
        <f>'5.2 Calc│VTS'!J137*$E137</f>
        <v>0</v>
      </c>
      <c r="K137" s="23">
        <f>'5.2 Calc│VTS'!K137*$E137</f>
        <v>0</v>
      </c>
    </row>
    <row r="138" spans="1:11">
      <c r="A138" s="8" t="str">
        <f>'5.0 Calc│Forecast Projects'!A138</f>
        <v>-</v>
      </c>
      <c r="B138" s="8" t="str">
        <f>'5.2 Calc│VTS'!B138</f>
        <v/>
      </c>
      <c r="C138" s="8" t="str">
        <f>'5.2 Calc│VTS'!C138</f>
        <v>-</v>
      </c>
      <c r="D138" s="8">
        <f>'5.0 Calc│Forecast Projects'!F138</f>
        <v>0</v>
      </c>
      <c r="E138" s="121">
        <f t="shared" si="3"/>
        <v>0</v>
      </c>
      <c r="G138" s="23">
        <f>'5.2 Calc│VTS'!G138*$E138</f>
        <v>0</v>
      </c>
      <c r="H138" s="23">
        <f>'5.2 Calc│VTS'!H138*$E138</f>
        <v>0</v>
      </c>
      <c r="I138" s="23">
        <f>'5.2 Calc│VTS'!I138*$E138</f>
        <v>0</v>
      </c>
      <c r="J138" s="23">
        <f>'5.2 Calc│VTS'!J138*$E138</f>
        <v>0</v>
      </c>
      <c r="K138" s="23">
        <f>'5.2 Calc│VTS'!K138*$E138</f>
        <v>0</v>
      </c>
    </row>
    <row r="139" spans="1:11">
      <c r="A139" s="8" t="str">
        <f>'5.0 Calc│Forecast Projects'!A139</f>
        <v>-</v>
      </c>
      <c r="B139" s="8" t="str">
        <f>'5.2 Calc│VTS'!B139</f>
        <v/>
      </c>
      <c r="C139" s="8" t="str">
        <f>'5.2 Calc│VTS'!C139</f>
        <v>-</v>
      </c>
      <c r="D139" s="8">
        <f>'5.0 Calc│Forecast Projects'!F139</f>
        <v>0</v>
      </c>
      <c r="E139" s="121">
        <f t="shared" si="3"/>
        <v>0</v>
      </c>
      <c r="G139" s="23">
        <f>'5.2 Calc│VTS'!G139*$E139</f>
        <v>0</v>
      </c>
      <c r="H139" s="23">
        <f>'5.2 Calc│VTS'!H139*$E139</f>
        <v>0</v>
      </c>
      <c r="I139" s="23">
        <f>'5.2 Calc│VTS'!I139*$E139</f>
        <v>0</v>
      </c>
      <c r="J139" s="23">
        <f>'5.2 Calc│VTS'!J139*$E139</f>
        <v>0</v>
      </c>
      <c r="K139" s="23">
        <f>'5.2 Calc│VTS'!K139*$E139</f>
        <v>0</v>
      </c>
    </row>
    <row r="140" spans="1:11">
      <c r="A140" s="8" t="str">
        <f>'5.0 Calc│Forecast Projects'!A140</f>
        <v>-</v>
      </c>
      <c r="B140" s="8" t="str">
        <f>'5.2 Calc│VTS'!B140</f>
        <v/>
      </c>
      <c r="C140" s="8" t="str">
        <f>'5.2 Calc│VTS'!C140</f>
        <v>-</v>
      </c>
      <c r="D140" s="8">
        <f>'5.0 Calc│Forecast Projects'!F140</f>
        <v>0</v>
      </c>
      <c r="E140" s="121">
        <f t="shared" si="3"/>
        <v>0</v>
      </c>
      <c r="G140" s="23">
        <f>'5.2 Calc│VTS'!G140*$E140</f>
        <v>0</v>
      </c>
      <c r="H140" s="23">
        <f>'5.2 Calc│VTS'!H140*$E140</f>
        <v>0</v>
      </c>
      <c r="I140" s="23">
        <f>'5.2 Calc│VTS'!I140*$E140</f>
        <v>0</v>
      </c>
      <c r="J140" s="23">
        <f>'5.2 Calc│VTS'!J140*$E140</f>
        <v>0</v>
      </c>
      <c r="K140" s="23">
        <f>'5.2 Calc│VTS'!K140*$E140</f>
        <v>0</v>
      </c>
    </row>
    <row r="141" spans="1:11">
      <c r="A141" s="8" t="str">
        <f>'5.0 Calc│Forecast Projects'!A141</f>
        <v>-</v>
      </c>
      <c r="B141" s="8" t="str">
        <f>'5.2 Calc│VTS'!B141</f>
        <v/>
      </c>
      <c r="C141" s="8" t="str">
        <f>'5.2 Calc│VTS'!C141</f>
        <v>-</v>
      </c>
      <c r="D141" s="8">
        <f>'5.0 Calc│Forecast Projects'!F141</f>
        <v>0</v>
      </c>
      <c r="E141" s="121">
        <f t="shared" ref="E141:E172" si="4">IFERROR(1/HLOOKUP($D141,inflation,3),0)</f>
        <v>0</v>
      </c>
      <c r="G141" s="23">
        <f>'5.2 Calc│VTS'!G141*$E141</f>
        <v>0</v>
      </c>
      <c r="H141" s="23">
        <f>'5.2 Calc│VTS'!H141*$E141</f>
        <v>0</v>
      </c>
      <c r="I141" s="23">
        <f>'5.2 Calc│VTS'!I141*$E141</f>
        <v>0</v>
      </c>
      <c r="J141" s="23">
        <f>'5.2 Calc│VTS'!J141*$E141</f>
        <v>0</v>
      </c>
      <c r="K141" s="23">
        <f>'5.2 Calc│VTS'!K141*$E141</f>
        <v>0</v>
      </c>
    </row>
    <row r="142" spans="1:11">
      <c r="A142" s="8" t="str">
        <f>'5.0 Calc│Forecast Projects'!A142</f>
        <v>-</v>
      </c>
      <c r="B142" s="8" t="str">
        <f>'5.2 Calc│VTS'!B142</f>
        <v/>
      </c>
      <c r="C142" s="8" t="str">
        <f>'5.2 Calc│VTS'!C142</f>
        <v>-</v>
      </c>
      <c r="D142" s="8">
        <f>'5.0 Calc│Forecast Projects'!F142</f>
        <v>0</v>
      </c>
      <c r="E142" s="121">
        <f t="shared" si="4"/>
        <v>0</v>
      </c>
      <c r="G142" s="23">
        <f>'5.2 Calc│VTS'!G142*$E142</f>
        <v>0</v>
      </c>
      <c r="H142" s="23">
        <f>'5.2 Calc│VTS'!H142*$E142</f>
        <v>0</v>
      </c>
      <c r="I142" s="23">
        <f>'5.2 Calc│VTS'!I142*$E142</f>
        <v>0</v>
      </c>
      <c r="J142" s="23">
        <f>'5.2 Calc│VTS'!J142*$E142</f>
        <v>0</v>
      </c>
      <c r="K142" s="23">
        <f>'5.2 Calc│VTS'!K142*$E142</f>
        <v>0</v>
      </c>
    </row>
    <row r="143" spans="1:11">
      <c r="A143" s="8" t="str">
        <f>'5.0 Calc│Forecast Projects'!A143</f>
        <v>-</v>
      </c>
      <c r="B143" s="8" t="str">
        <f>'5.2 Calc│VTS'!B143</f>
        <v/>
      </c>
      <c r="C143" s="8" t="str">
        <f>'5.2 Calc│VTS'!C143</f>
        <v>-</v>
      </c>
      <c r="D143" s="8">
        <f>'5.0 Calc│Forecast Projects'!F143</f>
        <v>0</v>
      </c>
      <c r="E143" s="121">
        <f t="shared" si="4"/>
        <v>0</v>
      </c>
      <c r="G143" s="23">
        <f>'5.2 Calc│VTS'!G143*$E143</f>
        <v>0</v>
      </c>
      <c r="H143" s="23">
        <f>'5.2 Calc│VTS'!H143*$E143</f>
        <v>0</v>
      </c>
      <c r="I143" s="23">
        <f>'5.2 Calc│VTS'!I143*$E143</f>
        <v>0</v>
      </c>
      <c r="J143" s="23">
        <f>'5.2 Calc│VTS'!J143*$E143</f>
        <v>0</v>
      </c>
      <c r="K143" s="23">
        <f>'5.2 Calc│VTS'!K143*$E143</f>
        <v>0</v>
      </c>
    </row>
    <row r="144" spans="1:11">
      <c r="A144" s="8" t="str">
        <f>'5.0 Calc│Forecast Projects'!A144</f>
        <v>-</v>
      </c>
      <c r="B144" s="8" t="str">
        <f>'5.2 Calc│VTS'!B144</f>
        <v/>
      </c>
      <c r="C144" s="8" t="str">
        <f>'5.2 Calc│VTS'!C144</f>
        <v>-</v>
      </c>
      <c r="D144" s="8">
        <f>'5.0 Calc│Forecast Projects'!F144</f>
        <v>0</v>
      </c>
      <c r="E144" s="121">
        <f t="shared" si="4"/>
        <v>0</v>
      </c>
      <c r="G144" s="23">
        <f>'5.2 Calc│VTS'!G144*$E144</f>
        <v>0</v>
      </c>
      <c r="H144" s="23">
        <f>'5.2 Calc│VTS'!H144*$E144</f>
        <v>0</v>
      </c>
      <c r="I144" s="23">
        <f>'5.2 Calc│VTS'!I144*$E144</f>
        <v>0</v>
      </c>
      <c r="J144" s="23">
        <f>'5.2 Calc│VTS'!J144*$E144</f>
        <v>0</v>
      </c>
      <c r="K144" s="23">
        <f>'5.2 Calc│VTS'!K144*$E144</f>
        <v>0</v>
      </c>
    </row>
    <row r="145" spans="1:11">
      <c r="A145" s="8" t="str">
        <f>'5.0 Calc│Forecast Projects'!A145</f>
        <v>-</v>
      </c>
      <c r="B145" s="8" t="str">
        <f>'5.2 Calc│VTS'!B145</f>
        <v/>
      </c>
      <c r="C145" s="8" t="str">
        <f>'5.2 Calc│VTS'!C145</f>
        <v>-</v>
      </c>
      <c r="D145" s="8">
        <f>'5.0 Calc│Forecast Projects'!F145</f>
        <v>0</v>
      </c>
      <c r="E145" s="121">
        <f t="shared" si="4"/>
        <v>0</v>
      </c>
      <c r="G145" s="23">
        <f>'5.2 Calc│VTS'!G145*$E145</f>
        <v>0</v>
      </c>
      <c r="H145" s="23">
        <f>'5.2 Calc│VTS'!H145*$E145</f>
        <v>0</v>
      </c>
      <c r="I145" s="23">
        <f>'5.2 Calc│VTS'!I145*$E145</f>
        <v>0</v>
      </c>
      <c r="J145" s="23">
        <f>'5.2 Calc│VTS'!J145*$E145</f>
        <v>0</v>
      </c>
      <c r="K145" s="23">
        <f>'5.2 Calc│VTS'!K145*$E145</f>
        <v>0</v>
      </c>
    </row>
    <row r="146" spans="1:11">
      <c r="A146" s="8" t="str">
        <f>'5.0 Calc│Forecast Projects'!A146</f>
        <v>-</v>
      </c>
      <c r="B146" s="8" t="str">
        <f>'5.2 Calc│VTS'!B146</f>
        <v/>
      </c>
      <c r="C146" s="8" t="str">
        <f>'5.2 Calc│VTS'!C146</f>
        <v>-</v>
      </c>
      <c r="D146" s="8">
        <f>'5.0 Calc│Forecast Projects'!F146</f>
        <v>0</v>
      </c>
      <c r="E146" s="121">
        <f t="shared" si="4"/>
        <v>0</v>
      </c>
      <c r="G146" s="23">
        <f>'5.2 Calc│VTS'!G146*$E146</f>
        <v>0</v>
      </c>
      <c r="H146" s="23">
        <f>'5.2 Calc│VTS'!H146*$E146</f>
        <v>0</v>
      </c>
      <c r="I146" s="23">
        <f>'5.2 Calc│VTS'!I146*$E146</f>
        <v>0</v>
      </c>
      <c r="J146" s="23">
        <f>'5.2 Calc│VTS'!J146*$E146</f>
        <v>0</v>
      </c>
      <c r="K146" s="23">
        <f>'5.2 Calc│VTS'!K146*$E146</f>
        <v>0</v>
      </c>
    </row>
    <row r="147" spans="1:11">
      <c r="A147" s="8" t="str">
        <f>'5.0 Calc│Forecast Projects'!A147</f>
        <v>-</v>
      </c>
      <c r="B147" s="8" t="str">
        <f>'5.2 Calc│VTS'!B147</f>
        <v/>
      </c>
      <c r="C147" s="8" t="str">
        <f>'5.2 Calc│VTS'!C147</f>
        <v>-</v>
      </c>
      <c r="D147" s="8">
        <f>'5.0 Calc│Forecast Projects'!F147</f>
        <v>0</v>
      </c>
      <c r="E147" s="121">
        <f t="shared" si="4"/>
        <v>0</v>
      </c>
      <c r="G147" s="23">
        <f>'5.2 Calc│VTS'!G147*$E147</f>
        <v>0</v>
      </c>
      <c r="H147" s="23">
        <f>'5.2 Calc│VTS'!H147*$E147</f>
        <v>0</v>
      </c>
      <c r="I147" s="23">
        <f>'5.2 Calc│VTS'!I147*$E147</f>
        <v>0</v>
      </c>
      <c r="J147" s="23">
        <f>'5.2 Calc│VTS'!J147*$E147</f>
        <v>0</v>
      </c>
      <c r="K147" s="23">
        <f>'5.2 Calc│VTS'!K147*$E147</f>
        <v>0</v>
      </c>
    </row>
    <row r="148" spans="1:11">
      <c r="A148" s="8" t="str">
        <f>'5.0 Calc│Forecast Projects'!A148</f>
        <v>-</v>
      </c>
      <c r="B148" s="8" t="str">
        <f>'5.2 Calc│VTS'!B148</f>
        <v/>
      </c>
      <c r="C148" s="8" t="str">
        <f>'5.2 Calc│VTS'!C148</f>
        <v>-</v>
      </c>
      <c r="D148" s="8">
        <f>'5.0 Calc│Forecast Projects'!F148</f>
        <v>0</v>
      </c>
      <c r="E148" s="121">
        <f t="shared" si="4"/>
        <v>0</v>
      </c>
      <c r="G148" s="23">
        <f>'5.2 Calc│VTS'!G148*$E148</f>
        <v>0</v>
      </c>
      <c r="H148" s="23">
        <f>'5.2 Calc│VTS'!H148*$E148</f>
        <v>0</v>
      </c>
      <c r="I148" s="23">
        <f>'5.2 Calc│VTS'!I148*$E148</f>
        <v>0</v>
      </c>
      <c r="J148" s="23">
        <f>'5.2 Calc│VTS'!J148*$E148</f>
        <v>0</v>
      </c>
      <c r="K148" s="23">
        <f>'5.2 Calc│VTS'!K148*$E148</f>
        <v>0</v>
      </c>
    </row>
    <row r="149" spans="1:11">
      <c r="A149" s="8" t="str">
        <f>'5.0 Calc│Forecast Projects'!A149</f>
        <v>-</v>
      </c>
      <c r="B149" s="8" t="str">
        <f>'5.2 Calc│VTS'!B149</f>
        <v/>
      </c>
      <c r="C149" s="8" t="str">
        <f>'5.2 Calc│VTS'!C149</f>
        <v>-</v>
      </c>
      <c r="D149" s="8">
        <f>'5.0 Calc│Forecast Projects'!F149</f>
        <v>0</v>
      </c>
      <c r="E149" s="121">
        <f t="shared" si="4"/>
        <v>0</v>
      </c>
      <c r="G149" s="23">
        <f>'5.2 Calc│VTS'!G149*$E149</f>
        <v>0</v>
      </c>
      <c r="H149" s="23">
        <f>'5.2 Calc│VTS'!H149*$E149</f>
        <v>0</v>
      </c>
      <c r="I149" s="23">
        <f>'5.2 Calc│VTS'!I149*$E149</f>
        <v>0</v>
      </c>
      <c r="J149" s="23">
        <f>'5.2 Calc│VTS'!J149*$E149</f>
        <v>0</v>
      </c>
      <c r="K149" s="23">
        <f>'5.2 Calc│VTS'!K149*$E149</f>
        <v>0</v>
      </c>
    </row>
    <row r="150" spans="1:11">
      <c r="A150" s="8" t="str">
        <f>'5.0 Calc│Forecast Projects'!A150</f>
        <v>-</v>
      </c>
      <c r="B150" s="8" t="str">
        <f>'5.2 Calc│VTS'!B150</f>
        <v/>
      </c>
      <c r="C150" s="8" t="str">
        <f>'5.2 Calc│VTS'!C150</f>
        <v>-</v>
      </c>
      <c r="D150" s="8">
        <f>'5.0 Calc│Forecast Projects'!F150</f>
        <v>0</v>
      </c>
      <c r="E150" s="121">
        <f t="shared" si="4"/>
        <v>0</v>
      </c>
      <c r="G150" s="23">
        <f>'5.2 Calc│VTS'!G150*$E150</f>
        <v>0</v>
      </c>
      <c r="H150" s="23">
        <f>'5.2 Calc│VTS'!H150*$E150</f>
        <v>0</v>
      </c>
      <c r="I150" s="23">
        <f>'5.2 Calc│VTS'!I150*$E150</f>
        <v>0</v>
      </c>
      <c r="J150" s="23">
        <f>'5.2 Calc│VTS'!J150*$E150</f>
        <v>0</v>
      </c>
      <c r="K150" s="23">
        <f>'5.2 Calc│VTS'!K150*$E150</f>
        <v>0</v>
      </c>
    </row>
    <row r="151" spans="1:11">
      <c r="A151" s="8" t="str">
        <f>'5.0 Calc│Forecast Projects'!A151</f>
        <v>-</v>
      </c>
      <c r="B151" s="8" t="str">
        <f>'5.2 Calc│VTS'!B151</f>
        <v/>
      </c>
      <c r="C151" s="8" t="str">
        <f>'5.2 Calc│VTS'!C151</f>
        <v>-</v>
      </c>
      <c r="D151" s="8">
        <f>'5.0 Calc│Forecast Projects'!F151</f>
        <v>0</v>
      </c>
      <c r="E151" s="121">
        <f t="shared" si="4"/>
        <v>0</v>
      </c>
      <c r="G151" s="23">
        <f>'5.2 Calc│VTS'!G151*$E151</f>
        <v>0</v>
      </c>
      <c r="H151" s="23">
        <f>'5.2 Calc│VTS'!H151*$E151</f>
        <v>0</v>
      </c>
      <c r="I151" s="23">
        <f>'5.2 Calc│VTS'!I151*$E151</f>
        <v>0</v>
      </c>
      <c r="J151" s="23">
        <f>'5.2 Calc│VTS'!J151*$E151</f>
        <v>0</v>
      </c>
      <c r="K151" s="23">
        <f>'5.2 Calc│VTS'!K151*$E151</f>
        <v>0</v>
      </c>
    </row>
    <row r="152" spans="1:11">
      <c r="A152" s="8" t="str">
        <f>'5.0 Calc│Forecast Projects'!A152</f>
        <v>-</v>
      </c>
      <c r="B152" s="8" t="str">
        <f>'5.2 Calc│VTS'!B152</f>
        <v/>
      </c>
      <c r="C152" s="8" t="str">
        <f>'5.2 Calc│VTS'!C152</f>
        <v>-</v>
      </c>
      <c r="D152" s="8">
        <f>'5.0 Calc│Forecast Projects'!F152</f>
        <v>0</v>
      </c>
      <c r="E152" s="121">
        <f t="shared" si="4"/>
        <v>0</v>
      </c>
      <c r="G152" s="23">
        <f>'5.2 Calc│VTS'!G152*$E152</f>
        <v>0</v>
      </c>
      <c r="H152" s="23">
        <f>'5.2 Calc│VTS'!H152*$E152</f>
        <v>0</v>
      </c>
      <c r="I152" s="23">
        <f>'5.2 Calc│VTS'!I152*$E152</f>
        <v>0</v>
      </c>
      <c r="J152" s="23">
        <f>'5.2 Calc│VTS'!J152*$E152</f>
        <v>0</v>
      </c>
      <c r="K152" s="23">
        <f>'5.2 Calc│VTS'!K152*$E152</f>
        <v>0</v>
      </c>
    </row>
    <row r="153" spans="1:11">
      <c r="A153" s="8" t="str">
        <f>'5.0 Calc│Forecast Projects'!A153</f>
        <v>-</v>
      </c>
      <c r="B153" s="8" t="str">
        <f>'5.2 Calc│VTS'!B153</f>
        <v/>
      </c>
      <c r="C153" s="8" t="str">
        <f>'5.2 Calc│VTS'!C153</f>
        <v>-</v>
      </c>
      <c r="D153" s="8">
        <f>'5.0 Calc│Forecast Projects'!F153</f>
        <v>0</v>
      </c>
      <c r="E153" s="121">
        <f t="shared" si="4"/>
        <v>0</v>
      </c>
      <c r="G153" s="23">
        <f>'5.2 Calc│VTS'!G153*$E153</f>
        <v>0</v>
      </c>
      <c r="H153" s="23">
        <f>'5.2 Calc│VTS'!H153*$E153</f>
        <v>0</v>
      </c>
      <c r="I153" s="23">
        <f>'5.2 Calc│VTS'!I153*$E153</f>
        <v>0</v>
      </c>
      <c r="J153" s="23">
        <f>'5.2 Calc│VTS'!J153*$E153</f>
        <v>0</v>
      </c>
      <c r="K153" s="23">
        <f>'5.2 Calc│VTS'!K153*$E153</f>
        <v>0</v>
      </c>
    </row>
    <row r="154" spans="1:11">
      <c r="A154" s="8" t="str">
        <f>'5.0 Calc│Forecast Projects'!A154</f>
        <v>-</v>
      </c>
      <c r="B154" s="8" t="str">
        <f>'5.2 Calc│VTS'!B154</f>
        <v/>
      </c>
      <c r="C154" s="8" t="str">
        <f>'5.2 Calc│VTS'!C154</f>
        <v>-</v>
      </c>
      <c r="D154" s="8">
        <f>'5.0 Calc│Forecast Projects'!F154</f>
        <v>0</v>
      </c>
      <c r="E154" s="121">
        <f t="shared" si="4"/>
        <v>0</v>
      </c>
      <c r="G154" s="23">
        <f>'5.2 Calc│VTS'!G154*$E154</f>
        <v>0</v>
      </c>
      <c r="H154" s="23">
        <f>'5.2 Calc│VTS'!H154*$E154</f>
        <v>0</v>
      </c>
      <c r="I154" s="23">
        <f>'5.2 Calc│VTS'!I154*$E154</f>
        <v>0</v>
      </c>
      <c r="J154" s="23">
        <f>'5.2 Calc│VTS'!J154*$E154</f>
        <v>0</v>
      </c>
      <c r="K154" s="23">
        <f>'5.2 Calc│VTS'!K154*$E154</f>
        <v>0</v>
      </c>
    </row>
    <row r="155" spans="1:11">
      <c r="A155" s="8" t="str">
        <f>'5.0 Calc│Forecast Projects'!A155</f>
        <v>-</v>
      </c>
      <c r="B155" s="8" t="str">
        <f>'5.2 Calc│VTS'!B155</f>
        <v/>
      </c>
      <c r="C155" s="8" t="str">
        <f>'5.2 Calc│VTS'!C155</f>
        <v>-</v>
      </c>
      <c r="D155" s="8">
        <f>'5.0 Calc│Forecast Projects'!F155</f>
        <v>0</v>
      </c>
      <c r="E155" s="121">
        <f t="shared" si="4"/>
        <v>0</v>
      </c>
      <c r="G155" s="23">
        <f>'5.2 Calc│VTS'!G155*$E155</f>
        <v>0</v>
      </c>
      <c r="H155" s="23">
        <f>'5.2 Calc│VTS'!H155*$E155</f>
        <v>0</v>
      </c>
      <c r="I155" s="23">
        <f>'5.2 Calc│VTS'!I155*$E155</f>
        <v>0</v>
      </c>
      <c r="J155" s="23">
        <f>'5.2 Calc│VTS'!J155*$E155</f>
        <v>0</v>
      </c>
      <c r="K155" s="23">
        <f>'5.2 Calc│VTS'!K155*$E155</f>
        <v>0</v>
      </c>
    </row>
    <row r="156" spans="1:11">
      <c r="A156" s="8" t="str">
        <f>'5.0 Calc│Forecast Projects'!A156</f>
        <v>-</v>
      </c>
      <c r="B156" s="8" t="str">
        <f>'5.2 Calc│VTS'!B156</f>
        <v/>
      </c>
      <c r="C156" s="8" t="str">
        <f>'5.2 Calc│VTS'!C156</f>
        <v>-</v>
      </c>
      <c r="D156" s="8">
        <f>'5.0 Calc│Forecast Projects'!F156</f>
        <v>0</v>
      </c>
      <c r="E156" s="121">
        <f t="shared" si="4"/>
        <v>0</v>
      </c>
      <c r="G156" s="23">
        <f>'5.2 Calc│VTS'!G156*$E156</f>
        <v>0</v>
      </c>
      <c r="H156" s="23">
        <f>'5.2 Calc│VTS'!H156*$E156</f>
        <v>0</v>
      </c>
      <c r="I156" s="23">
        <f>'5.2 Calc│VTS'!I156*$E156</f>
        <v>0</v>
      </c>
      <c r="J156" s="23">
        <f>'5.2 Calc│VTS'!J156*$E156</f>
        <v>0</v>
      </c>
      <c r="K156" s="23">
        <f>'5.2 Calc│VTS'!K156*$E156</f>
        <v>0</v>
      </c>
    </row>
    <row r="157" spans="1:11">
      <c r="A157" s="8" t="str">
        <f>'5.0 Calc│Forecast Projects'!A157</f>
        <v>-</v>
      </c>
      <c r="B157" s="8" t="str">
        <f>'5.2 Calc│VTS'!B157</f>
        <v/>
      </c>
      <c r="C157" s="8" t="str">
        <f>'5.2 Calc│VTS'!C157</f>
        <v>-</v>
      </c>
      <c r="D157" s="8">
        <f>'5.0 Calc│Forecast Projects'!F157</f>
        <v>0</v>
      </c>
      <c r="E157" s="121">
        <f t="shared" si="4"/>
        <v>0</v>
      </c>
      <c r="G157" s="23">
        <f>'5.2 Calc│VTS'!G157*$E157</f>
        <v>0</v>
      </c>
      <c r="H157" s="23">
        <f>'5.2 Calc│VTS'!H157*$E157</f>
        <v>0</v>
      </c>
      <c r="I157" s="23">
        <f>'5.2 Calc│VTS'!I157*$E157</f>
        <v>0</v>
      </c>
      <c r="J157" s="23">
        <f>'5.2 Calc│VTS'!J157*$E157</f>
        <v>0</v>
      </c>
      <c r="K157" s="23">
        <f>'5.2 Calc│VTS'!K157*$E157</f>
        <v>0</v>
      </c>
    </row>
    <row r="158" spans="1:11">
      <c r="A158" s="8" t="str">
        <f>'5.0 Calc│Forecast Projects'!A158</f>
        <v>-</v>
      </c>
      <c r="B158" s="8" t="str">
        <f>'5.2 Calc│VTS'!B158</f>
        <v/>
      </c>
      <c r="C158" s="8" t="str">
        <f>'5.2 Calc│VTS'!C158</f>
        <v>-</v>
      </c>
      <c r="D158" s="8">
        <f>'5.0 Calc│Forecast Projects'!F158</f>
        <v>0</v>
      </c>
      <c r="E158" s="121">
        <f t="shared" si="4"/>
        <v>0</v>
      </c>
      <c r="G158" s="23">
        <f>'5.2 Calc│VTS'!G158*$E158</f>
        <v>0</v>
      </c>
      <c r="H158" s="23">
        <f>'5.2 Calc│VTS'!H158*$E158</f>
        <v>0</v>
      </c>
      <c r="I158" s="23">
        <f>'5.2 Calc│VTS'!I158*$E158</f>
        <v>0</v>
      </c>
      <c r="J158" s="23">
        <f>'5.2 Calc│VTS'!J158*$E158</f>
        <v>0</v>
      </c>
      <c r="K158" s="23">
        <f>'5.2 Calc│VTS'!K158*$E158</f>
        <v>0</v>
      </c>
    </row>
    <row r="159" spans="1:11">
      <c r="A159" s="8" t="str">
        <f>'5.0 Calc│Forecast Projects'!A159</f>
        <v>-</v>
      </c>
      <c r="B159" s="8" t="str">
        <f>'5.2 Calc│VTS'!B159</f>
        <v/>
      </c>
      <c r="C159" s="8" t="str">
        <f>'5.2 Calc│VTS'!C159</f>
        <v>-</v>
      </c>
      <c r="D159" s="8">
        <f>'5.0 Calc│Forecast Projects'!F159</f>
        <v>0</v>
      </c>
      <c r="E159" s="121">
        <f t="shared" si="4"/>
        <v>0</v>
      </c>
      <c r="G159" s="23">
        <f>'5.2 Calc│VTS'!G159*$E159</f>
        <v>0</v>
      </c>
      <c r="H159" s="23">
        <f>'5.2 Calc│VTS'!H159*$E159</f>
        <v>0</v>
      </c>
      <c r="I159" s="23">
        <f>'5.2 Calc│VTS'!I159*$E159</f>
        <v>0</v>
      </c>
      <c r="J159" s="23">
        <f>'5.2 Calc│VTS'!J159*$E159</f>
        <v>0</v>
      </c>
      <c r="K159" s="23">
        <f>'5.2 Calc│VTS'!K159*$E159</f>
        <v>0</v>
      </c>
    </row>
    <row r="160" spans="1:11">
      <c r="A160" s="8" t="str">
        <f>'5.0 Calc│Forecast Projects'!A160</f>
        <v>-</v>
      </c>
      <c r="B160" s="8" t="str">
        <f>'5.2 Calc│VTS'!B160</f>
        <v/>
      </c>
      <c r="C160" s="8" t="str">
        <f>'5.2 Calc│VTS'!C160</f>
        <v>-</v>
      </c>
      <c r="D160" s="8">
        <f>'5.0 Calc│Forecast Projects'!F160</f>
        <v>0</v>
      </c>
      <c r="E160" s="121">
        <f t="shared" si="4"/>
        <v>0</v>
      </c>
      <c r="G160" s="23">
        <f>'5.2 Calc│VTS'!G160*$E160</f>
        <v>0</v>
      </c>
      <c r="H160" s="23">
        <f>'5.2 Calc│VTS'!H160*$E160</f>
        <v>0</v>
      </c>
      <c r="I160" s="23">
        <f>'5.2 Calc│VTS'!I160*$E160</f>
        <v>0</v>
      </c>
      <c r="J160" s="23">
        <f>'5.2 Calc│VTS'!J160*$E160</f>
        <v>0</v>
      </c>
      <c r="K160" s="23">
        <f>'5.2 Calc│VTS'!K160*$E160</f>
        <v>0</v>
      </c>
    </row>
    <row r="161" spans="1:11">
      <c r="A161" s="8" t="str">
        <f>'5.0 Calc│Forecast Projects'!A161</f>
        <v>-</v>
      </c>
      <c r="B161" s="8" t="str">
        <f>'5.2 Calc│VTS'!B161</f>
        <v/>
      </c>
      <c r="C161" s="8" t="str">
        <f>'5.2 Calc│VTS'!C161</f>
        <v>-</v>
      </c>
      <c r="D161" s="8">
        <f>'5.0 Calc│Forecast Projects'!F161</f>
        <v>0</v>
      </c>
      <c r="E161" s="121">
        <f t="shared" si="4"/>
        <v>0</v>
      </c>
      <c r="G161" s="23">
        <f>'5.2 Calc│VTS'!G161*$E161</f>
        <v>0</v>
      </c>
      <c r="H161" s="23">
        <f>'5.2 Calc│VTS'!H161*$E161</f>
        <v>0</v>
      </c>
      <c r="I161" s="23">
        <f>'5.2 Calc│VTS'!I161*$E161</f>
        <v>0</v>
      </c>
      <c r="J161" s="23">
        <f>'5.2 Calc│VTS'!J161*$E161</f>
        <v>0</v>
      </c>
      <c r="K161" s="23">
        <f>'5.2 Calc│VTS'!K161*$E161</f>
        <v>0</v>
      </c>
    </row>
    <row r="162" spans="1:11">
      <c r="A162" s="8" t="str">
        <f>'5.0 Calc│Forecast Projects'!A162</f>
        <v>-</v>
      </c>
      <c r="B162" s="8" t="str">
        <f>'5.2 Calc│VTS'!B162</f>
        <v/>
      </c>
      <c r="C162" s="8" t="str">
        <f>'5.2 Calc│VTS'!C162</f>
        <v>-</v>
      </c>
      <c r="D162" s="8">
        <f>'5.0 Calc│Forecast Projects'!F162</f>
        <v>0</v>
      </c>
      <c r="E162" s="121">
        <f t="shared" si="4"/>
        <v>0</v>
      </c>
      <c r="G162" s="23">
        <f>'5.2 Calc│VTS'!G162*$E162</f>
        <v>0</v>
      </c>
      <c r="H162" s="23">
        <f>'5.2 Calc│VTS'!H162*$E162</f>
        <v>0</v>
      </c>
      <c r="I162" s="23">
        <f>'5.2 Calc│VTS'!I162*$E162</f>
        <v>0</v>
      </c>
      <c r="J162" s="23">
        <f>'5.2 Calc│VTS'!J162*$E162</f>
        <v>0</v>
      </c>
      <c r="K162" s="23">
        <f>'5.2 Calc│VTS'!K162*$E162</f>
        <v>0</v>
      </c>
    </row>
    <row r="163" spans="1:11">
      <c r="A163" s="8" t="str">
        <f>'5.0 Calc│Forecast Projects'!A163</f>
        <v>-</v>
      </c>
      <c r="B163" s="8" t="str">
        <f>'5.2 Calc│VTS'!B163</f>
        <v/>
      </c>
      <c r="C163" s="8" t="str">
        <f>'5.2 Calc│VTS'!C163</f>
        <v>-</v>
      </c>
      <c r="D163" s="8">
        <f>'5.0 Calc│Forecast Projects'!F163</f>
        <v>0</v>
      </c>
      <c r="E163" s="121">
        <f t="shared" si="4"/>
        <v>0</v>
      </c>
      <c r="G163" s="23">
        <f>'5.2 Calc│VTS'!G163*$E163</f>
        <v>0</v>
      </c>
      <c r="H163" s="23">
        <f>'5.2 Calc│VTS'!H163*$E163</f>
        <v>0</v>
      </c>
      <c r="I163" s="23">
        <f>'5.2 Calc│VTS'!I163*$E163</f>
        <v>0</v>
      </c>
      <c r="J163" s="23">
        <f>'5.2 Calc│VTS'!J163*$E163</f>
        <v>0</v>
      </c>
      <c r="K163" s="23">
        <f>'5.2 Calc│VTS'!K163*$E163</f>
        <v>0</v>
      </c>
    </row>
    <row r="164" spans="1:11">
      <c r="A164" s="8" t="str">
        <f>'5.0 Calc│Forecast Projects'!A164</f>
        <v>-</v>
      </c>
      <c r="B164" s="8" t="str">
        <f>'5.2 Calc│VTS'!B164</f>
        <v/>
      </c>
      <c r="C164" s="8" t="str">
        <f>'5.2 Calc│VTS'!C164</f>
        <v>-</v>
      </c>
      <c r="D164" s="8">
        <f>'5.0 Calc│Forecast Projects'!F164</f>
        <v>0</v>
      </c>
      <c r="E164" s="121">
        <f t="shared" si="4"/>
        <v>0</v>
      </c>
      <c r="G164" s="23">
        <f>'5.2 Calc│VTS'!G164*$E164</f>
        <v>0</v>
      </c>
      <c r="H164" s="23">
        <f>'5.2 Calc│VTS'!H164*$E164</f>
        <v>0</v>
      </c>
      <c r="I164" s="23">
        <f>'5.2 Calc│VTS'!I164*$E164</f>
        <v>0</v>
      </c>
      <c r="J164" s="23">
        <f>'5.2 Calc│VTS'!J164*$E164</f>
        <v>0</v>
      </c>
      <c r="K164" s="23">
        <f>'5.2 Calc│VTS'!K164*$E164</f>
        <v>0</v>
      </c>
    </row>
    <row r="165" spans="1:11">
      <c r="A165" s="8" t="str">
        <f>'5.0 Calc│Forecast Projects'!A165</f>
        <v>-</v>
      </c>
      <c r="B165" s="8" t="str">
        <f>'5.2 Calc│VTS'!B165</f>
        <v/>
      </c>
      <c r="C165" s="8" t="str">
        <f>'5.2 Calc│VTS'!C165</f>
        <v>-</v>
      </c>
      <c r="D165" s="8">
        <f>'5.0 Calc│Forecast Projects'!F165</f>
        <v>0</v>
      </c>
      <c r="E165" s="121">
        <f t="shared" si="4"/>
        <v>0</v>
      </c>
      <c r="G165" s="23">
        <f>'5.2 Calc│VTS'!G165*$E165</f>
        <v>0</v>
      </c>
      <c r="H165" s="23">
        <f>'5.2 Calc│VTS'!H165*$E165</f>
        <v>0</v>
      </c>
      <c r="I165" s="23">
        <f>'5.2 Calc│VTS'!I165*$E165</f>
        <v>0</v>
      </c>
      <c r="J165" s="23">
        <f>'5.2 Calc│VTS'!J165*$E165</f>
        <v>0</v>
      </c>
      <c r="K165" s="23">
        <f>'5.2 Calc│VTS'!K165*$E165</f>
        <v>0</v>
      </c>
    </row>
    <row r="166" spans="1:11">
      <c r="A166" s="8" t="str">
        <f>'5.0 Calc│Forecast Projects'!A166</f>
        <v>-</v>
      </c>
      <c r="B166" s="8" t="str">
        <f>'5.2 Calc│VTS'!B166</f>
        <v/>
      </c>
      <c r="C166" s="8" t="str">
        <f>'5.2 Calc│VTS'!C166</f>
        <v>-</v>
      </c>
      <c r="D166" s="8">
        <f>'5.0 Calc│Forecast Projects'!F166</f>
        <v>0</v>
      </c>
      <c r="E166" s="121">
        <f t="shared" si="4"/>
        <v>0</v>
      </c>
      <c r="G166" s="23">
        <f>'5.2 Calc│VTS'!G166*$E166</f>
        <v>0</v>
      </c>
      <c r="H166" s="23">
        <f>'5.2 Calc│VTS'!H166*$E166</f>
        <v>0</v>
      </c>
      <c r="I166" s="23">
        <f>'5.2 Calc│VTS'!I166*$E166</f>
        <v>0</v>
      </c>
      <c r="J166" s="23">
        <f>'5.2 Calc│VTS'!J166*$E166</f>
        <v>0</v>
      </c>
      <c r="K166" s="23">
        <f>'5.2 Calc│VTS'!K166*$E166</f>
        <v>0</v>
      </c>
    </row>
    <row r="167" spans="1:11">
      <c r="A167" s="8" t="str">
        <f>'5.0 Calc│Forecast Projects'!A167</f>
        <v>-</v>
      </c>
      <c r="B167" s="8" t="str">
        <f>'5.2 Calc│VTS'!B167</f>
        <v/>
      </c>
      <c r="C167" s="8" t="str">
        <f>'5.2 Calc│VTS'!C167</f>
        <v>-</v>
      </c>
      <c r="D167" s="8">
        <f>'5.0 Calc│Forecast Projects'!F167</f>
        <v>0</v>
      </c>
      <c r="E167" s="121">
        <f t="shared" si="4"/>
        <v>0</v>
      </c>
      <c r="G167" s="23">
        <f>'5.2 Calc│VTS'!G167*$E167</f>
        <v>0</v>
      </c>
      <c r="H167" s="23">
        <f>'5.2 Calc│VTS'!H167*$E167</f>
        <v>0</v>
      </c>
      <c r="I167" s="23">
        <f>'5.2 Calc│VTS'!I167*$E167</f>
        <v>0</v>
      </c>
      <c r="J167" s="23">
        <f>'5.2 Calc│VTS'!J167*$E167</f>
        <v>0</v>
      </c>
      <c r="K167" s="23">
        <f>'5.2 Calc│VTS'!K167*$E167</f>
        <v>0</v>
      </c>
    </row>
    <row r="168" spans="1:11">
      <c r="A168" s="8" t="str">
        <f>'5.0 Calc│Forecast Projects'!A168</f>
        <v>-</v>
      </c>
      <c r="B168" s="8" t="str">
        <f>'5.2 Calc│VTS'!B168</f>
        <v/>
      </c>
      <c r="C168" s="8" t="str">
        <f>'5.2 Calc│VTS'!C168</f>
        <v>-</v>
      </c>
      <c r="D168" s="8">
        <f>'5.0 Calc│Forecast Projects'!F168</f>
        <v>0</v>
      </c>
      <c r="E168" s="121">
        <f t="shared" si="4"/>
        <v>0</v>
      </c>
      <c r="G168" s="23">
        <f>'5.2 Calc│VTS'!G168*$E168</f>
        <v>0</v>
      </c>
      <c r="H168" s="23">
        <f>'5.2 Calc│VTS'!H168*$E168</f>
        <v>0</v>
      </c>
      <c r="I168" s="23">
        <f>'5.2 Calc│VTS'!I168*$E168</f>
        <v>0</v>
      </c>
      <c r="J168" s="23">
        <f>'5.2 Calc│VTS'!J168*$E168</f>
        <v>0</v>
      </c>
      <c r="K168" s="23">
        <f>'5.2 Calc│VTS'!K168*$E168</f>
        <v>0</v>
      </c>
    </row>
    <row r="169" spans="1:11">
      <c r="A169" s="8" t="str">
        <f>'5.0 Calc│Forecast Projects'!A169</f>
        <v>-</v>
      </c>
      <c r="B169" s="8" t="str">
        <f>'5.2 Calc│VTS'!B169</f>
        <v/>
      </c>
      <c r="C169" s="8" t="str">
        <f>'5.2 Calc│VTS'!C169</f>
        <v>-</v>
      </c>
      <c r="D169" s="8">
        <f>'5.0 Calc│Forecast Projects'!F169</f>
        <v>0</v>
      </c>
      <c r="E169" s="121">
        <f t="shared" si="4"/>
        <v>0</v>
      </c>
      <c r="G169" s="23">
        <f>'5.2 Calc│VTS'!G169*$E169</f>
        <v>0</v>
      </c>
      <c r="H169" s="23">
        <f>'5.2 Calc│VTS'!H169*$E169</f>
        <v>0</v>
      </c>
      <c r="I169" s="23">
        <f>'5.2 Calc│VTS'!I169*$E169</f>
        <v>0</v>
      </c>
      <c r="J169" s="23">
        <f>'5.2 Calc│VTS'!J169*$E169</f>
        <v>0</v>
      </c>
      <c r="K169" s="23">
        <f>'5.2 Calc│VTS'!K169*$E169</f>
        <v>0</v>
      </c>
    </row>
    <row r="170" spans="1:11">
      <c r="A170" s="8" t="str">
        <f>'5.0 Calc│Forecast Projects'!A170</f>
        <v>-</v>
      </c>
      <c r="B170" s="8" t="str">
        <f>'5.2 Calc│VTS'!B170</f>
        <v/>
      </c>
      <c r="C170" s="8" t="str">
        <f>'5.2 Calc│VTS'!C170</f>
        <v>-</v>
      </c>
      <c r="D170" s="8">
        <f>'5.0 Calc│Forecast Projects'!F170</f>
        <v>0</v>
      </c>
      <c r="E170" s="121">
        <f t="shared" si="4"/>
        <v>0</v>
      </c>
      <c r="G170" s="23">
        <f>'5.2 Calc│VTS'!G170*$E170</f>
        <v>0</v>
      </c>
      <c r="H170" s="23">
        <f>'5.2 Calc│VTS'!H170*$E170</f>
        <v>0</v>
      </c>
      <c r="I170" s="23">
        <f>'5.2 Calc│VTS'!I170*$E170</f>
        <v>0</v>
      </c>
      <c r="J170" s="23">
        <f>'5.2 Calc│VTS'!J170*$E170</f>
        <v>0</v>
      </c>
      <c r="K170" s="23">
        <f>'5.2 Calc│VTS'!K170*$E170</f>
        <v>0</v>
      </c>
    </row>
    <row r="171" spans="1:11">
      <c r="A171" s="8" t="str">
        <f>'5.0 Calc│Forecast Projects'!A171</f>
        <v>-</v>
      </c>
      <c r="B171" s="8" t="str">
        <f>'5.2 Calc│VTS'!B171</f>
        <v/>
      </c>
      <c r="C171" s="8" t="str">
        <f>'5.2 Calc│VTS'!C171</f>
        <v>-</v>
      </c>
      <c r="D171" s="8">
        <f>'5.0 Calc│Forecast Projects'!F171</f>
        <v>0</v>
      </c>
      <c r="E171" s="121">
        <f t="shared" si="4"/>
        <v>0</v>
      </c>
      <c r="G171" s="23">
        <f>'5.2 Calc│VTS'!G171*$E171</f>
        <v>0</v>
      </c>
      <c r="H171" s="23">
        <f>'5.2 Calc│VTS'!H171*$E171</f>
        <v>0</v>
      </c>
      <c r="I171" s="23">
        <f>'5.2 Calc│VTS'!I171*$E171</f>
        <v>0</v>
      </c>
      <c r="J171" s="23">
        <f>'5.2 Calc│VTS'!J171*$E171</f>
        <v>0</v>
      </c>
      <c r="K171" s="23">
        <f>'5.2 Calc│VTS'!K171*$E171</f>
        <v>0</v>
      </c>
    </row>
    <row r="172" spans="1:11">
      <c r="A172" s="8" t="str">
        <f>'5.0 Calc│Forecast Projects'!A172</f>
        <v>-</v>
      </c>
      <c r="B172" s="8" t="str">
        <f>'5.2 Calc│VTS'!B172</f>
        <v/>
      </c>
      <c r="C172" s="8" t="str">
        <f>'5.2 Calc│VTS'!C172</f>
        <v>-</v>
      </c>
      <c r="D172" s="8">
        <f>'5.0 Calc│Forecast Projects'!F172</f>
        <v>0</v>
      </c>
      <c r="E172" s="121">
        <f t="shared" si="4"/>
        <v>0</v>
      </c>
      <c r="G172" s="23">
        <f>'5.2 Calc│VTS'!G172*$E172</f>
        <v>0</v>
      </c>
      <c r="H172" s="23">
        <f>'5.2 Calc│VTS'!H172*$E172</f>
        <v>0</v>
      </c>
      <c r="I172" s="23">
        <f>'5.2 Calc│VTS'!I172*$E172</f>
        <v>0</v>
      </c>
      <c r="J172" s="23">
        <f>'5.2 Calc│VTS'!J172*$E172</f>
        <v>0</v>
      </c>
      <c r="K172" s="23">
        <f>'5.2 Calc│VTS'!K172*$E172</f>
        <v>0</v>
      </c>
    </row>
    <row r="173" spans="1:11">
      <c r="A173" s="8" t="str">
        <f>'5.0 Calc│Forecast Projects'!A173</f>
        <v>-</v>
      </c>
      <c r="B173" s="8" t="str">
        <f>'5.2 Calc│VTS'!B173</f>
        <v/>
      </c>
      <c r="C173" s="8" t="str">
        <f>'5.2 Calc│VTS'!C173</f>
        <v>-</v>
      </c>
      <c r="D173" s="8">
        <f>'5.0 Calc│Forecast Projects'!F173</f>
        <v>0</v>
      </c>
      <c r="E173" s="121">
        <f t="shared" ref="E173:E200" si="5">IFERROR(1/HLOOKUP($D173,inflation,3),0)</f>
        <v>0</v>
      </c>
      <c r="G173" s="23">
        <f>'5.2 Calc│VTS'!G173*$E173</f>
        <v>0</v>
      </c>
      <c r="H173" s="23">
        <f>'5.2 Calc│VTS'!H173*$E173</f>
        <v>0</v>
      </c>
      <c r="I173" s="23">
        <f>'5.2 Calc│VTS'!I173*$E173</f>
        <v>0</v>
      </c>
      <c r="J173" s="23">
        <f>'5.2 Calc│VTS'!J173*$E173</f>
        <v>0</v>
      </c>
      <c r="K173" s="23">
        <f>'5.2 Calc│VTS'!K173*$E173</f>
        <v>0</v>
      </c>
    </row>
    <row r="174" spans="1:11">
      <c r="A174" s="8" t="str">
        <f>'5.0 Calc│Forecast Projects'!A174</f>
        <v>-</v>
      </c>
      <c r="B174" s="8" t="str">
        <f>'5.2 Calc│VTS'!B174</f>
        <v/>
      </c>
      <c r="C174" s="8" t="str">
        <f>'5.2 Calc│VTS'!C174</f>
        <v>-</v>
      </c>
      <c r="D174" s="8">
        <f>'5.0 Calc│Forecast Projects'!F174</f>
        <v>0</v>
      </c>
      <c r="E174" s="121">
        <f t="shared" si="5"/>
        <v>0</v>
      </c>
      <c r="G174" s="23">
        <f>'5.2 Calc│VTS'!G174*$E174</f>
        <v>0</v>
      </c>
      <c r="H174" s="23">
        <f>'5.2 Calc│VTS'!H174*$E174</f>
        <v>0</v>
      </c>
      <c r="I174" s="23">
        <f>'5.2 Calc│VTS'!I174*$E174</f>
        <v>0</v>
      </c>
      <c r="J174" s="23">
        <f>'5.2 Calc│VTS'!J174*$E174</f>
        <v>0</v>
      </c>
      <c r="K174" s="23">
        <f>'5.2 Calc│VTS'!K174*$E174</f>
        <v>0</v>
      </c>
    </row>
    <row r="175" spans="1:11">
      <c r="A175" s="8" t="str">
        <f>'5.0 Calc│Forecast Projects'!A175</f>
        <v>-</v>
      </c>
      <c r="B175" s="8" t="str">
        <f>'5.2 Calc│VTS'!B175</f>
        <v/>
      </c>
      <c r="C175" s="8" t="str">
        <f>'5.2 Calc│VTS'!C175</f>
        <v>-</v>
      </c>
      <c r="D175" s="8">
        <f>'5.0 Calc│Forecast Projects'!F175</f>
        <v>0</v>
      </c>
      <c r="E175" s="121">
        <f t="shared" si="5"/>
        <v>0</v>
      </c>
      <c r="G175" s="23">
        <f>'5.2 Calc│VTS'!G175*$E175</f>
        <v>0</v>
      </c>
      <c r="H175" s="23">
        <f>'5.2 Calc│VTS'!H175*$E175</f>
        <v>0</v>
      </c>
      <c r="I175" s="23">
        <f>'5.2 Calc│VTS'!I175*$E175</f>
        <v>0</v>
      </c>
      <c r="J175" s="23">
        <f>'5.2 Calc│VTS'!J175*$E175</f>
        <v>0</v>
      </c>
      <c r="K175" s="23">
        <f>'5.2 Calc│VTS'!K175*$E175</f>
        <v>0</v>
      </c>
    </row>
    <row r="176" spans="1:11">
      <c r="A176" s="8" t="str">
        <f>'5.0 Calc│Forecast Projects'!A176</f>
        <v>-</v>
      </c>
      <c r="B176" s="8" t="str">
        <f>'5.2 Calc│VTS'!B176</f>
        <v/>
      </c>
      <c r="C176" s="8" t="str">
        <f>'5.2 Calc│VTS'!C176</f>
        <v>-</v>
      </c>
      <c r="D176" s="8">
        <f>'5.0 Calc│Forecast Projects'!F176</f>
        <v>0</v>
      </c>
      <c r="E176" s="121">
        <f t="shared" si="5"/>
        <v>0</v>
      </c>
      <c r="G176" s="23">
        <f>'5.2 Calc│VTS'!G176*$E176</f>
        <v>0</v>
      </c>
      <c r="H176" s="23">
        <f>'5.2 Calc│VTS'!H176*$E176</f>
        <v>0</v>
      </c>
      <c r="I176" s="23">
        <f>'5.2 Calc│VTS'!I176*$E176</f>
        <v>0</v>
      </c>
      <c r="J176" s="23">
        <f>'5.2 Calc│VTS'!J176*$E176</f>
        <v>0</v>
      </c>
      <c r="K176" s="23">
        <f>'5.2 Calc│VTS'!K176*$E176</f>
        <v>0</v>
      </c>
    </row>
    <row r="177" spans="1:11">
      <c r="A177" s="8" t="str">
        <f>'5.0 Calc│Forecast Projects'!A177</f>
        <v>-</v>
      </c>
      <c r="B177" s="8" t="str">
        <f>'5.2 Calc│VTS'!B177</f>
        <v/>
      </c>
      <c r="C177" s="8" t="str">
        <f>'5.2 Calc│VTS'!C177</f>
        <v>-</v>
      </c>
      <c r="D177" s="8">
        <f>'5.0 Calc│Forecast Projects'!F177</f>
        <v>0</v>
      </c>
      <c r="E177" s="121">
        <f t="shared" si="5"/>
        <v>0</v>
      </c>
      <c r="G177" s="23">
        <f>'5.2 Calc│VTS'!G177*$E177</f>
        <v>0</v>
      </c>
      <c r="H177" s="23">
        <f>'5.2 Calc│VTS'!H177*$E177</f>
        <v>0</v>
      </c>
      <c r="I177" s="23">
        <f>'5.2 Calc│VTS'!I177*$E177</f>
        <v>0</v>
      </c>
      <c r="J177" s="23">
        <f>'5.2 Calc│VTS'!J177*$E177</f>
        <v>0</v>
      </c>
      <c r="K177" s="23">
        <f>'5.2 Calc│VTS'!K177*$E177</f>
        <v>0</v>
      </c>
    </row>
    <row r="178" spans="1:11">
      <c r="A178" s="8" t="str">
        <f>'5.0 Calc│Forecast Projects'!A178</f>
        <v>-</v>
      </c>
      <c r="B178" s="8" t="str">
        <f>'5.2 Calc│VTS'!B178</f>
        <v/>
      </c>
      <c r="C178" s="8" t="str">
        <f>'5.2 Calc│VTS'!C178</f>
        <v>-</v>
      </c>
      <c r="D178" s="8">
        <f>'5.0 Calc│Forecast Projects'!F178</f>
        <v>0</v>
      </c>
      <c r="E178" s="121">
        <f t="shared" si="5"/>
        <v>0</v>
      </c>
      <c r="G178" s="23">
        <f>'5.2 Calc│VTS'!G178*$E178</f>
        <v>0</v>
      </c>
      <c r="H178" s="23">
        <f>'5.2 Calc│VTS'!H178*$E178</f>
        <v>0</v>
      </c>
      <c r="I178" s="23">
        <f>'5.2 Calc│VTS'!I178*$E178</f>
        <v>0</v>
      </c>
      <c r="J178" s="23">
        <f>'5.2 Calc│VTS'!J178*$E178</f>
        <v>0</v>
      </c>
      <c r="K178" s="23">
        <f>'5.2 Calc│VTS'!K178*$E178</f>
        <v>0</v>
      </c>
    </row>
    <row r="179" spans="1:11">
      <c r="A179" s="8" t="str">
        <f>'5.0 Calc│Forecast Projects'!A179</f>
        <v>-</v>
      </c>
      <c r="B179" s="8" t="str">
        <f>'5.2 Calc│VTS'!B179</f>
        <v/>
      </c>
      <c r="C179" s="8" t="str">
        <f>'5.2 Calc│VTS'!C179</f>
        <v>-</v>
      </c>
      <c r="D179" s="8">
        <f>'5.0 Calc│Forecast Projects'!F179</f>
        <v>0</v>
      </c>
      <c r="E179" s="121">
        <f t="shared" si="5"/>
        <v>0</v>
      </c>
      <c r="G179" s="23">
        <f>'5.2 Calc│VTS'!G179*$E179</f>
        <v>0</v>
      </c>
      <c r="H179" s="23">
        <f>'5.2 Calc│VTS'!H179*$E179</f>
        <v>0</v>
      </c>
      <c r="I179" s="23">
        <f>'5.2 Calc│VTS'!I179*$E179</f>
        <v>0</v>
      </c>
      <c r="J179" s="23">
        <f>'5.2 Calc│VTS'!J179*$E179</f>
        <v>0</v>
      </c>
      <c r="K179" s="23">
        <f>'5.2 Calc│VTS'!K179*$E179</f>
        <v>0</v>
      </c>
    </row>
    <row r="180" spans="1:11">
      <c r="A180" s="8" t="str">
        <f>'5.0 Calc│Forecast Projects'!A180</f>
        <v>-</v>
      </c>
      <c r="B180" s="8" t="str">
        <f>'5.2 Calc│VTS'!B180</f>
        <v/>
      </c>
      <c r="C180" s="8" t="str">
        <f>'5.2 Calc│VTS'!C180</f>
        <v>-</v>
      </c>
      <c r="D180" s="8">
        <f>'5.0 Calc│Forecast Projects'!F180</f>
        <v>0</v>
      </c>
      <c r="E180" s="121">
        <f t="shared" si="5"/>
        <v>0</v>
      </c>
      <c r="G180" s="23">
        <f>'5.2 Calc│VTS'!G180*$E180</f>
        <v>0</v>
      </c>
      <c r="H180" s="23">
        <f>'5.2 Calc│VTS'!H180*$E180</f>
        <v>0</v>
      </c>
      <c r="I180" s="23">
        <f>'5.2 Calc│VTS'!I180*$E180</f>
        <v>0</v>
      </c>
      <c r="J180" s="23">
        <f>'5.2 Calc│VTS'!J180*$E180</f>
        <v>0</v>
      </c>
      <c r="K180" s="23">
        <f>'5.2 Calc│VTS'!K180*$E180</f>
        <v>0</v>
      </c>
    </row>
    <row r="181" spans="1:11">
      <c r="A181" s="8" t="str">
        <f>'5.0 Calc│Forecast Projects'!A181</f>
        <v>-</v>
      </c>
      <c r="B181" s="8" t="str">
        <f>'5.2 Calc│VTS'!B181</f>
        <v/>
      </c>
      <c r="C181" s="8" t="str">
        <f>'5.2 Calc│VTS'!C181</f>
        <v>-</v>
      </c>
      <c r="D181" s="8">
        <f>'5.0 Calc│Forecast Projects'!F181</f>
        <v>0</v>
      </c>
      <c r="E181" s="121">
        <f t="shared" si="5"/>
        <v>0</v>
      </c>
      <c r="G181" s="23">
        <f>'5.2 Calc│VTS'!G181*$E181</f>
        <v>0</v>
      </c>
      <c r="H181" s="23">
        <f>'5.2 Calc│VTS'!H181*$E181</f>
        <v>0</v>
      </c>
      <c r="I181" s="23">
        <f>'5.2 Calc│VTS'!I181*$E181</f>
        <v>0</v>
      </c>
      <c r="J181" s="23">
        <f>'5.2 Calc│VTS'!J181*$E181</f>
        <v>0</v>
      </c>
      <c r="K181" s="23">
        <f>'5.2 Calc│VTS'!K181*$E181</f>
        <v>0</v>
      </c>
    </row>
    <row r="182" spans="1:11">
      <c r="A182" s="8" t="str">
        <f>'5.0 Calc│Forecast Projects'!A182</f>
        <v>-</v>
      </c>
      <c r="B182" s="8" t="str">
        <f>'5.2 Calc│VTS'!B182</f>
        <v/>
      </c>
      <c r="C182" s="8" t="str">
        <f>'5.2 Calc│VTS'!C182</f>
        <v>-</v>
      </c>
      <c r="D182" s="8">
        <f>'5.0 Calc│Forecast Projects'!F182</f>
        <v>0</v>
      </c>
      <c r="E182" s="121">
        <f t="shared" si="5"/>
        <v>0</v>
      </c>
      <c r="G182" s="23">
        <f>'5.2 Calc│VTS'!G182*$E182</f>
        <v>0</v>
      </c>
      <c r="H182" s="23">
        <f>'5.2 Calc│VTS'!H182*$E182</f>
        <v>0</v>
      </c>
      <c r="I182" s="23">
        <f>'5.2 Calc│VTS'!I182*$E182</f>
        <v>0</v>
      </c>
      <c r="J182" s="23">
        <f>'5.2 Calc│VTS'!J182*$E182</f>
        <v>0</v>
      </c>
      <c r="K182" s="23">
        <f>'5.2 Calc│VTS'!K182*$E182</f>
        <v>0</v>
      </c>
    </row>
    <row r="183" spans="1:11">
      <c r="A183" s="8" t="str">
        <f>'5.0 Calc│Forecast Projects'!A183</f>
        <v>-</v>
      </c>
      <c r="B183" s="8" t="str">
        <f>'5.2 Calc│VTS'!B183</f>
        <v/>
      </c>
      <c r="C183" s="8" t="str">
        <f>'5.2 Calc│VTS'!C183</f>
        <v>-</v>
      </c>
      <c r="D183" s="8">
        <f>'5.0 Calc│Forecast Projects'!F183</f>
        <v>0</v>
      </c>
      <c r="E183" s="121">
        <f t="shared" si="5"/>
        <v>0</v>
      </c>
      <c r="G183" s="23">
        <f>'5.2 Calc│VTS'!G183*$E183</f>
        <v>0</v>
      </c>
      <c r="H183" s="23">
        <f>'5.2 Calc│VTS'!H183*$E183</f>
        <v>0</v>
      </c>
      <c r="I183" s="23">
        <f>'5.2 Calc│VTS'!I183*$E183</f>
        <v>0</v>
      </c>
      <c r="J183" s="23">
        <f>'5.2 Calc│VTS'!J183*$E183</f>
        <v>0</v>
      </c>
      <c r="K183" s="23">
        <f>'5.2 Calc│VTS'!K183*$E183</f>
        <v>0</v>
      </c>
    </row>
    <row r="184" spans="1:11">
      <c r="A184" s="8" t="str">
        <f>'5.0 Calc│Forecast Projects'!A184</f>
        <v>-</v>
      </c>
      <c r="B184" s="8" t="str">
        <f>'5.2 Calc│VTS'!B184</f>
        <v/>
      </c>
      <c r="C184" s="8" t="str">
        <f>'5.2 Calc│VTS'!C184</f>
        <v>-</v>
      </c>
      <c r="D184" s="8">
        <f>'5.0 Calc│Forecast Projects'!F184</f>
        <v>0</v>
      </c>
      <c r="E184" s="121">
        <f t="shared" si="5"/>
        <v>0</v>
      </c>
      <c r="G184" s="23">
        <f>'5.2 Calc│VTS'!G184*$E184</f>
        <v>0</v>
      </c>
      <c r="H184" s="23">
        <f>'5.2 Calc│VTS'!H184*$E184</f>
        <v>0</v>
      </c>
      <c r="I184" s="23">
        <f>'5.2 Calc│VTS'!I184*$E184</f>
        <v>0</v>
      </c>
      <c r="J184" s="23">
        <f>'5.2 Calc│VTS'!J184*$E184</f>
        <v>0</v>
      </c>
      <c r="K184" s="23">
        <f>'5.2 Calc│VTS'!K184*$E184</f>
        <v>0</v>
      </c>
    </row>
    <row r="185" spans="1:11">
      <c r="A185" s="8" t="str">
        <f>'5.0 Calc│Forecast Projects'!A185</f>
        <v>-</v>
      </c>
      <c r="B185" s="8" t="str">
        <f>'5.2 Calc│VTS'!B185</f>
        <v/>
      </c>
      <c r="C185" s="8" t="str">
        <f>'5.2 Calc│VTS'!C185</f>
        <v>-</v>
      </c>
      <c r="D185" s="8">
        <f>'5.0 Calc│Forecast Projects'!F185</f>
        <v>0</v>
      </c>
      <c r="E185" s="121">
        <f t="shared" si="5"/>
        <v>0</v>
      </c>
      <c r="G185" s="23">
        <f>'5.2 Calc│VTS'!G185*$E185</f>
        <v>0</v>
      </c>
      <c r="H185" s="23">
        <f>'5.2 Calc│VTS'!H185*$E185</f>
        <v>0</v>
      </c>
      <c r="I185" s="23">
        <f>'5.2 Calc│VTS'!I185*$E185</f>
        <v>0</v>
      </c>
      <c r="J185" s="23">
        <f>'5.2 Calc│VTS'!J185*$E185</f>
        <v>0</v>
      </c>
      <c r="K185" s="23">
        <f>'5.2 Calc│VTS'!K185*$E185</f>
        <v>0</v>
      </c>
    </row>
    <row r="186" spans="1:11">
      <c r="A186" s="8" t="str">
        <f>'5.0 Calc│Forecast Projects'!A186</f>
        <v>-</v>
      </c>
      <c r="B186" s="8" t="str">
        <f>'5.2 Calc│VTS'!B186</f>
        <v/>
      </c>
      <c r="C186" s="8" t="str">
        <f>'5.2 Calc│VTS'!C186</f>
        <v>-</v>
      </c>
      <c r="D186" s="8">
        <f>'5.0 Calc│Forecast Projects'!F186</f>
        <v>0</v>
      </c>
      <c r="E186" s="121">
        <f t="shared" si="5"/>
        <v>0</v>
      </c>
      <c r="G186" s="23">
        <f>'5.2 Calc│VTS'!G186*$E186</f>
        <v>0</v>
      </c>
      <c r="H186" s="23">
        <f>'5.2 Calc│VTS'!H186*$E186</f>
        <v>0</v>
      </c>
      <c r="I186" s="23">
        <f>'5.2 Calc│VTS'!I186*$E186</f>
        <v>0</v>
      </c>
      <c r="J186" s="23">
        <f>'5.2 Calc│VTS'!J186*$E186</f>
        <v>0</v>
      </c>
      <c r="K186" s="23">
        <f>'5.2 Calc│VTS'!K186*$E186</f>
        <v>0</v>
      </c>
    </row>
    <row r="187" spans="1:11">
      <c r="A187" s="8" t="str">
        <f>'5.0 Calc│Forecast Projects'!A187</f>
        <v>-</v>
      </c>
      <c r="B187" s="8" t="str">
        <f>'5.2 Calc│VTS'!B187</f>
        <v/>
      </c>
      <c r="C187" s="8" t="str">
        <f>'5.2 Calc│VTS'!C187</f>
        <v>-</v>
      </c>
      <c r="D187" s="8">
        <f>'5.0 Calc│Forecast Projects'!F187</f>
        <v>0</v>
      </c>
      <c r="E187" s="121">
        <f t="shared" si="5"/>
        <v>0</v>
      </c>
      <c r="G187" s="23">
        <f>'5.2 Calc│VTS'!G187*$E187</f>
        <v>0</v>
      </c>
      <c r="H187" s="23">
        <f>'5.2 Calc│VTS'!H187*$E187</f>
        <v>0</v>
      </c>
      <c r="I187" s="23">
        <f>'5.2 Calc│VTS'!I187*$E187</f>
        <v>0</v>
      </c>
      <c r="J187" s="23">
        <f>'5.2 Calc│VTS'!J187*$E187</f>
        <v>0</v>
      </c>
      <c r="K187" s="23">
        <f>'5.2 Calc│VTS'!K187*$E187</f>
        <v>0</v>
      </c>
    </row>
    <row r="188" spans="1:11">
      <c r="A188" s="8" t="str">
        <f>'5.0 Calc│Forecast Projects'!A188</f>
        <v>-</v>
      </c>
      <c r="B188" s="8" t="str">
        <f>'5.2 Calc│VTS'!B188</f>
        <v/>
      </c>
      <c r="C188" s="8" t="str">
        <f>'5.2 Calc│VTS'!C188</f>
        <v>-</v>
      </c>
      <c r="D188" s="8">
        <f>'5.0 Calc│Forecast Projects'!F188</f>
        <v>0</v>
      </c>
      <c r="E188" s="121">
        <f t="shared" si="5"/>
        <v>0</v>
      </c>
      <c r="G188" s="23">
        <f>'5.2 Calc│VTS'!G188*$E188</f>
        <v>0</v>
      </c>
      <c r="H188" s="23">
        <f>'5.2 Calc│VTS'!H188*$E188</f>
        <v>0</v>
      </c>
      <c r="I188" s="23">
        <f>'5.2 Calc│VTS'!I188*$E188</f>
        <v>0</v>
      </c>
      <c r="J188" s="23">
        <f>'5.2 Calc│VTS'!J188*$E188</f>
        <v>0</v>
      </c>
      <c r="K188" s="23">
        <f>'5.2 Calc│VTS'!K188*$E188</f>
        <v>0</v>
      </c>
    </row>
    <row r="189" spans="1:11">
      <c r="A189" s="8" t="str">
        <f>'5.0 Calc│Forecast Projects'!A189</f>
        <v>-</v>
      </c>
      <c r="B189" s="8" t="str">
        <f>'5.2 Calc│VTS'!B189</f>
        <v/>
      </c>
      <c r="C189" s="8" t="str">
        <f>'5.2 Calc│VTS'!C189</f>
        <v>-</v>
      </c>
      <c r="D189" s="8">
        <f>'5.0 Calc│Forecast Projects'!F189</f>
        <v>0</v>
      </c>
      <c r="E189" s="121">
        <f t="shared" si="5"/>
        <v>0</v>
      </c>
      <c r="G189" s="23">
        <f>'5.2 Calc│VTS'!G189*$E189</f>
        <v>0</v>
      </c>
      <c r="H189" s="23">
        <f>'5.2 Calc│VTS'!H189*$E189</f>
        <v>0</v>
      </c>
      <c r="I189" s="23">
        <f>'5.2 Calc│VTS'!I189*$E189</f>
        <v>0</v>
      </c>
      <c r="J189" s="23">
        <f>'5.2 Calc│VTS'!J189*$E189</f>
        <v>0</v>
      </c>
      <c r="K189" s="23">
        <f>'5.2 Calc│VTS'!K189*$E189</f>
        <v>0</v>
      </c>
    </row>
    <row r="190" spans="1:11">
      <c r="A190" s="8" t="str">
        <f>'5.0 Calc│Forecast Projects'!A190</f>
        <v>-</v>
      </c>
      <c r="B190" s="8" t="str">
        <f>'5.2 Calc│VTS'!B190</f>
        <v/>
      </c>
      <c r="C190" s="8" t="str">
        <f>'5.2 Calc│VTS'!C190</f>
        <v>-</v>
      </c>
      <c r="D190" s="8">
        <f>'5.0 Calc│Forecast Projects'!F190</f>
        <v>0</v>
      </c>
      <c r="E190" s="121">
        <f t="shared" si="5"/>
        <v>0</v>
      </c>
      <c r="G190" s="23">
        <f>'5.2 Calc│VTS'!G190*$E190</f>
        <v>0</v>
      </c>
      <c r="H190" s="23">
        <f>'5.2 Calc│VTS'!H190*$E190</f>
        <v>0</v>
      </c>
      <c r="I190" s="23">
        <f>'5.2 Calc│VTS'!I190*$E190</f>
        <v>0</v>
      </c>
      <c r="J190" s="23">
        <f>'5.2 Calc│VTS'!J190*$E190</f>
        <v>0</v>
      </c>
      <c r="K190" s="23">
        <f>'5.2 Calc│VTS'!K190*$E190</f>
        <v>0</v>
      </c>
    </row>
    <row r="191" spans="1:11">
      <c r="A191" s="8" t="str">
        <f>'5.0 Calc│Forecast Projects'!A191</f>
        <v>-</v>
      </c>
      <c r="B191" s="8" t="str">
        <f>'5.2 Calc│VTS'!B191</f>
        <v/>
      </c>
      <c r="C191" s="8" t="str">
        <f>'5.2 Calc│VTS'!C191</f>
        <v>-</v>
      </c>
      <c r="D191" s="8">
        <f>'5.0 Calc│Forecast Projects'!F191</f>
        <v>0</v>
      </c>
      <c r="E191" s="121">
        <f t="shared" si="5"/>
        <v>0</v>
      </c>
      <c r="G191" s="23">
        <f>'5.2 Calc│VTS'!G191*$E191</f>
        <v>0</v>
      </c>
      <c r="H191" s="23">
        <f>'5.2 Calc│VTS'!H191*$E191</f>
        <v>0</v>
      </c>
      <c r="I191" s="23">
        <f>'5.2 Calc│VTS'!I191*$E191</f>
        <v>0</v>
      </c>
      <c r="J191" s="23">
        <f>'5.2 Calc│VTS'!J191*$E191</f>
        <v>0</v>
      </c>
      <c r="K191" s="23">
        <f>'5.2 Calc│VTS'!K191*$E191</f>
        <v>0</v>
      </c>
    </row>
    <row r="192" spans="1:11">
      <c r="A192" s="8" t="str">
        <f>'5.0 Calc│Forecast Projects'!A192</f>
        <v>-</v>
      </c>
      <c r="B192" s="8" t="str">
        <f>'5.2 Calc│VTS'!B192</f>
        <v/>
      </c>
      <c r="C192" s="8" t="str">
        <f>'5.2 Calc│VTS'!C192</f>
        <v>-</v>
      </c>
      <c r="D192" s="8">
        <f>'5.0 Calc│Forecast Projects'!F192</f>
        <v>0</v>
      </c>
      <c r="E192" s="121">
        <f t="shared" si="5"/>
        <v>0</v>
      </c>
      <c r="G192" s="23">
        <f>'5.2 Calc│VTS'!G192*$E192</f>
        <v>0</v>
      </c>
      <c r="H192" s="23">
        <f>'5.2 Calc│VTS'!H192*$E192</f>
        <v>0</v>
      </c>
      <c r="I192" s="23">
        <f>'5.2 Calc│VTS'!I192*$E192</f>
        <v>0</v>
      </c>
      <c r="J192" s="23">
        <f>'5.2 Calc│VTS'!J192*$E192</f>
        <v>0</v>
      </c>
      <c r="K192" s="23">
        <f>'5.2 Calc│VTS'!K192*$E192</f>
        <v>0</v>
      </c>
    </row>
    <row r="193" spans="1:11">
      <c r="A193" s="8" t="str">
        <f>'5.0 Calc│Forecast Projects'!A193</f>
        <v>-</v>
      </c>
      <c r="B193" s="8" t="str">
        <f>'5.2 Calc│VTS'!B193</f>
        <v/>
      </c>
      <c r="C193" s="8" t="str">
        <f>'5.2 Calc│VTS'!C193</f>
        <v>-</v>
      </c>
      <c r="D193" s="8">
        <f>'5.0 Calc│Forecast Projects'!F193</f>
        <v>0</v>
      </c>
      <c r="E193" s="121">
        <f t="shared" si="5"/>
        <v>0</v>
      </c>
      <c r="G193" s="23">
        <f>'5.2 Calc│VTS'!G193*$E193</f>
        <v>0</v>
      </c>
      <c r="H193" s="23">
        <f>'5.2 Calc│VTS'!H193*$E193</f>
        <v>0</v>
      </c>
      <c r="I193" s="23">
        <f>'5.2 Calc│VTS'!I193*$E193</f>
        <v>0</v>
      </c>
      <c r="J193" s="23">
        <f>'5.2 Calc│VTS'!J193*$E193</f>
        <v>0</v>
      </c>
      <c r="K193" s="23">
        <f>'5.2 Calc│VTS'!K193*$E193</f>
        <v>0</v>
      </c>
    </row>
    <row r="194" spans="1:11">
      <c r="A194" s="8" t="str">
        <f>'5.0 Calc│Forecast Projects'!A194</f>
        <v>-</v>
      </c>
      <c r="B194" s="8" t="str">
        <f>'5.2 Calc│VTS'!B194</f>
        <v/>
      </c>
      <c r="C194" s="8" t="str">
        <f>'5.2 Calc│VTS'!C194</f>
        <v>-</v>
      </c>
      <c r="D194" s="8">
        <f>'5.0 Calc│Forecast Projects'!F194</f>
        <v>0</v>
      </c>
      <c r="E194" s="121">
        <f t="shared" si="5"/>
        <v>0</v>
      </c>
      <c r="G194" s="23">
        <f>'5.2 Calc│VTS'!G194*$E194</f>
        <v>0</v>
      </c>
      <c r="H194" s="23">
        <f>'5.2 Calc│VTS'!H194*$E194</f>
        <v>0</v>
      </c>
      <c r="I194" s="23">
        <f>'5.2 Calc│VTS'!I194*$E194</f>
        <v>0</v>
      </c>
      <c r="J194" s="23">
        <f>'5.2 Calc│VTS'!J194*$E194</f>
        <v>0</v>
      </c>
      <c r="K194" s="23">
        <f>'5.2 Calc│VTS'!K194*$E194</f>
        <v>0</v>
      </c>
    </row>
    <row r="195" spans="1:11">
      <c r="A195" s="8" t="str">
        <f>'5.0 Calc│Forecast Projects'!A195</f>
        <v>-</v>
      </c>
      <c r="B195" s="8" t="str">
        <f>'5.2 Calc│VTS'!B195</f>
        <v/>
      </c>
      <c r="C195" s="8" t="str">
        <f>'5.2 Calc│VTS'!C195</f>
        <v>-</v>
      </c>
      <c r="D195" s="8">
        <f>'5.0 Calc│Forecast Projects'!F195</f>
        <v>0</v>
      </c>
      <c r="E195" s="121">
        <f t="shared" si="5"/>
        <v>0</v>
      </c>
      <c r="G195" s="23">
        <f>'5.2 Calc│VTS'!G195*$E195</f>
        <v>0</v>
      </c>
      <c r="H195" s="23">
        <f>'5.2 Calc│VTS'!H195*$E195</f>
        <v>0</v>
      </c>
      <c r="I195" s="23">
        <f>'5.2 Calc│VTS'!I195*$E195</f>
        <v>0</v>
      </c>
      <c r="J195" s="23">
        <f>'5.2 Calc│VTS'!J195*$E195</f>
        <v>0</v>
      </c>
      <c r="K195" s="23">
        <f>'5.2 Calc│VTS'!K195*$E195</f>
        <v>0</v>
      </c>
    </row>
    <row r="196" spans="1:11">
      <c r="A196" s="8" t="str">
        <f>'5.0 Calc│Forecast Projects'!A196</f>
        <v>-</v>
      </c>
      <c r="B196" s="8" t="str">
        <f>'5.2 Calc│VTS'!B196</f>
        <v/>
      </c>
      <c r="C196" s="8" t="str">
        <f>'5.2 Calc│VTS'!C196</f>
        <v>-</v>
      </c>
      <c r="D196" s="8">
        <f>'5.0 Calc│Forecast Projects'!F196</f>
        <v>0</v>
      </c>
      <c r="E196" s="121">
        <f t="shared" si="5"/>
        <v>0</v>
      </c>
      <c r="G196" s="23">
        <f>'5.2 Calc│VTS'!G196*$E196</f>
        <v>0</v>
      </c>
      <c r="H196" s="23">
        <f>'5.2 Calc│VTS'!H196*$E196</f>
        <v>0</v>
      </c>
      <c r="I196" s="23">
        <f>'5.2 Calc│VTS'!I196*$E196</f>
        <v>0</v>
      </c>
      <c r="J196" s="23">
        <f>'5.2 Calc│VTS'!J196*$E196</f>
        <v>0</v>
      </c>
      <c r="K196" s="23">
        <f>'5.2 Calc│VTS'!K196*$E196</f>
        <v>0</v>
      </c>
    </row>
    <row r="197" spans="1:11">
      <c r="A197" s="8" t="str">
        <f>'5.0 Calc│Forecast Projects'!A197</f>
        <v>-</v>
      </c>
      <c r="B197" s="8" t="str">
        <f>'5.2 Calc│VTS'!B197</f>
        <v/>
      </c>
      <c r="C197" s="8" t="str">
        <f>'5.2 Calc│VTS'!C197</f>
        <v>-</v>
      </c>
      <c r="D197" s="8">
        <f>'5.0 Calc│Forecast Projects'!F197</f>
        <v>0</v>
      </c>
      <c r="E197" s="121">
        <f t="shared" si="5"/>
        <v>0</v>
      </c>
      <c r="G197" s="23">
        <f>'5.2 Calc│VTS'!G197*$E197</f>
        <v>0</v>
      </c>
      <c r="H197" s="23">
        <f>'5.2 Calc│VTS'!H197*$E197</f>
        <v>0</v>
      </c>
      <c r="I197" s="23">
        <f>'5.2 Calc│VTS'!I197*$E197</f>
        <v>0</v>
      </c>
      <c r="J197" s="23">
        <f>'5.2 Calc│VTS'!J197*$E197</f>
        <v>0</v>
      </c>
      <c r="K197" s="23">
        <f>'5.2 Calc│VTS'!K197*$E197</f>
        <v>0</v>
      </c>
    </row>
    <row r="198" spans="1:11">
      <c r="A198" s="8" t="str">
        <f>'5.0 Calc│Forecast Projects'!A198</f>
        <v>-</v>
      </c>
      <c r="B198" s="8" t="str">
        <f>'5.2 Calc│VTS'!B198</f>
        <v/>
      </c>
      <c r="C198" s="8" t="str">
        <f>'5.2 Calc│VTS'!C198</f>
        <v>-</v>
      </c>
      <c r="D198" s="8">
        <f>'5.0 Calc│Forecast Projects'!F198</f>
        <v>0</v>
      </c>
      <c r="E198" s="121">
        <f t="shared" si="5"/>
        <v>0</v>
      </c>
      <c r="G198" s="23">
        <f>'5.2 Calc│VTS'!G198*$E198</f>
        <v>0</v>
      </c>
      <c r="H198" s="23">
        <f>'5.2 Calc│VTS'!H198*$E198</f>
        <v>0</v>
      </c>
      <c r="I198" s="23">
        <f>'5.2 Calc│VTS'!I198*$E198</f>
        <v>0</v>
      </c>
      <c r="J198" s="23">
        <f>'5.2 Calc│VTS'!J198*$E198</f>
        <v>0</v>
      </c>
      <c r="K198" s="23">
        <f>'5.2 Calc│VTS'!K198*$E198</f>
        <v>0</v>
      </c>
    </row>
    <row r="199" spans="1:11">
      <c r="A199" s="8" t="str">
        <f>'5.0 Calc│Forecast Projects'!A199</f>
        <v>-</v>
      </c>
      <c r="B199" s="8" t="str">
        <f>'5.2 Calc│VTS'!B199</f>
        <v/>
      </c>
      <c r="C199" s="8" t="str">
        <f>'5.2 Calc│VTS'!C199</f>
        <v>-</v>
      </c>
      <c r="D199" s="8">
        <f>'5.0 Calc│Forecast Projects'!F199</f>
        <v>0</v>
      </c>
      <c r="E199" s="121">
        <f t="shared" si="5"/>
        <v>0</v>
      </c>
      <c r="G199" s="23">
        <f>'5.2 Calc│VTS'!G199*$E199</f>
        <v>0</v>
      </c>
      <c r="H199" s="23">
        <f>'5.2 Calc│VTS'!H199*$E199</f>
        <v>0</v>
      </c>
      <c r="I199" s="23">
        <f>'5.2 Calc│VTS'!I199*$E199</f>
        <v>0</v>
      </c>
      <c r="J199" s="23">
        <f>'5.2 Calc│VTS'!J199*$E199</f>
        <v>0</v>
      </c>
      <c r="K199" s="23">
        <f>'5.2 Calc│VTS'!K199*$E199</f>
        <v>0</v>
      </c>
    </row>
    <row r="200" spans="1:11">
      <c r="A200" s="8" t="str">
        <f>'5.0 Calc│Forecast Projects'!A200</f>
        <v>-</v>
      </c>
      <c r="B200" s="8" t="str">
        <f>'5.2 Calc│VTS'!B200</f>
        <v/>
      </c>
      <c r="C200" s="8" t="str">
        <f>'5.2 Calc│VTS'!C200</f>
        <v>-</v>
      </c>
      <c r="D200" s="8">
        <f>'5.0 Calc│Forecast Projects'!F200</f>
        <v>0</v>
      </c>
      <c r="E200" s="121">
        <f t="shared" si="5"/>
        <v>0</v>
      </c>
      <c r="G200" s="23">
        <f>'5.2 Calc│VTS'!G200*$E200</f>
        <v>0</v>
      </c>
      <c r="H200" s="23">
        <f>'5.2 Calc│VTS'!H200*$E200</f>
        <v>0</v>
      </c>
      <c r="I200" s="23">
        <f>'5.2 Calc│VTS'!I200*$E200</f>
        <v>0</v>
      </c>
      <c r="J200" s="23">
        <f>'5.2 Calc│VTS'!J200*$E200</f>
        <v>0</v>
      </c>
      <c r="K200" s="23">
        <f>'5.2 Calc│VTS'!K200*$E200</f>
        <v>0</v>
      </c>
    </row>
    <row r="204" spans="1:11">
      <c r="G204" s="37"/>
    </row>
    <row r="205" spans="1:11">
      <c r="G205" s="37"/>
      <c r="H205" s="37"/>
      <c r="J205" s="37"/>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BEAFA8"/>
  </sheetPr>
  <dimension ref="A1:M200"/>
  <sheetViews>
    <sheetView topLeftCell="A28" zoomScale="70" zoomScaleNormal="70" workbookViewId="0">
      <selection activeCell="C13" sqref="C13:C1000"/>
    </sheetView>
  </sheetViews>
  <sheetFormatPr defaultRowHeight="18"/>
  <cols>
    <col min="1" max="1" width="4.90625" style="14" bestFit="1" customWidth="1"/>
    <col min="2" max="2" width="29.26953125" style="14" customWidth="1"/>
    <col min="3" max="3" width="18.26953125" style="14" customWidth="1"/>
    <col min="4" max="4" width="14.1796875" style="14" customWidth="1"/>
    <col min="5" max="5" width="11.6328125" style="14" customWidth="1"/>
    <col min="6" max="6" width="12.1796875" style="14" customWidth="1"/>
    <col min="7" max="16384" width="8.7265625" style="14"/>
  </cols>
  <sheetData>
    <row r="1" spans="1:13" s="2" customFormat="1" ht="13.5"/>
    <row r="2" spans="1:13" s="2" customFormat="1" ht="13.5"/>
    <row r="3" spans="1:13" s="2" customFormat="1" ht="13.5"/>
    <row r="4" spans="1:13" s="2" customFormat="1" ht="13.5"/>
    <row r="5" spans="1:13" s="2" customFormat="1" ht="13.5"/>
    <row r="6" spans="1:13" s="2" customFormat="1" ht="13.5"/>
    <row r="7" spans="1:13" s="2" customFormat="1" ht="13.5"/>
    <row r="8" spans="1:13" s="2" customFormat="1" ht="13.5"/>
    <row r="9" spans="1:13" s="2" customFormat="1" ht="13.5"/>
    <row r="11" spans="1:13" ht="20.25">
      <c r="B11" s="5" t="str">
        <f ca="1">RIGHT(CELL("filename",B1),LEN(CELL("filename",B1))-FIND("]",CELL("filename",B1)))</f>
        <v>5.4 Calc│Escalators</v>
      </c>
    </row>
    <row r="12" spans="1:13" s="11" customFormat="1" ht="36">
      <c r="A12" s="12" t="s">
        <v>3</v>
      </c>
      <c r="B12" s="12" t="s">
        <v>0</v>
      </c>
      <c r="C12" s="12" t="str">
        <f>'3.2 Input│Other'!A38</f>
        <v>Labour</v>
      </c>
      <c r="D12" s="12" t="str">
        <f>'3.2 Input│Other'!A39</f>
        <v>Contractor</v>
      </c>
      <c r="E12" s="12" t="str">
        <f>'3.2 Input│Other'!A40</f>
        <v>Materials</v>
      </c>
      <c r="F12" s="12" t="str">
        <f>'3.2 Input│Other'!A41</f>
        <v>Other</v>
      </c>
      <c r="G12" s="12">
        <f>'5.3 Calc│Forecast $2017'!G12</f>
        <v>2018</v>
      </c>
      <c r="H12" s="12">
        <f>'5.3 Calc│Forecast $2017'!H12</f>
        <v>2019</v>
      </c>
      <c r="I12" s="12">
        <f>'5.3 Calc│Forecast $2017'!I12</f>
        <v>2020</v>
      </c>
      <c r="J12" s="12">
        <f>'5.3 Calc│Forecast $2017'!J12</f>
        <v>2021</v>
      </c>
      <c r="K12" s="12">
        <f>'5.3 Calc│Forecast $2017'!K12</f>
        <v>2022</v>
      </c>
      <c r="L12" s="14"/>
    </row>
    <row r="13" spans="1:13">
      <c r="A13" s="8">
        <f>'5.0 Calc│Forecast Projects'!A13</f>
        <v>1</v>
      </c>
      <c r="B13" s="8" t="str">
        <f>'5.3 Calc│Forecast $2017'!B13</f>
        <v>All CS buffer Air shutoff system for all compressors</v>
      </c>
      <c r="C13" s="22">
        <f>VLOOKUP($A13,'5.0 Calc│Forecast Projects'!$A$12:$P$1000,12,FALSE)</f>
        <v>0.23664122137404581</v>
      </c>
      <c r="D13" s="22">
        <f>VLOOKUP($A13,'5.0 Calc│Forecast Projects'!$A$12:$P$1000,13,FALSE)</f>
        <v>1.9635143648286883E-2</v>
      </c>
      <c r="E13" s="22">
        <f>VLOOKUP($A13,'5.0 Calc│Forecast Projects'!$A$12:$P$1000,14,FALSE)</f>
        <v>0.74372363497766736</v>
      </c>
      <c r="F13" s="22">
        <f>VLOOKUP($A13,'5.0 Calc│Forecast Projects'!$A$12:$P$1000,15,FALSE)</f>
        <v>0</v>
      </c>
      <c r="G13" s="27">
        <f>$C13*(1+'3.2 Input│Other'!L$38)+$D13*(1+'3.2 Input│Other'!L$39)+$E13*(1+'3.2 Input│Other'!L$40)+$F13*(1+'3.2 Input│Other'!L$41)</f>
        <v>1</v>
      </c>
      <c r="H13" s="27">
        <f>$C13*(1+'3.2 Input│Other'!M$38)+$D13*(1+'3.2 Input│Other'!M$39)+$E13*(1+'3.2 Input│Other'!M$40)+$F13*(1+'3.2 Input│Other'!M$41)</f>
        <v>1</v>
      </c>
      <c r="I13" s="27">
        <f>$C13*(1+'3.2 Input│Other'!N$38)+$D13*(1+'3.2 Input│Other'!N$39)+$E13*(1+'3.2 Input│Other'!N$40)+$F13*(1+'3.2 Input│Other'!N$41)</f>
        <v>1</v>
      </c>
      <c r="J13" s="27">
        <f>$C13*(1+'3.2 Input│Other'!O$38)+$D13*(1+'3.2 Input│Other'!O$39)+$E13*(1+'3.2 Input│Other'!O$40)+$F13*(1+'3.2 Input│Other'!O$41)</f>
        <v>1</v>
      </c>
      <c r="K13" s="27">
        <f>$C13*(1+'3.2 Input│Other'!P$38)+$D13*(1+'3.2 Input│Other'!P$39)+$E13*(1+'3.2 Input│Other'!P$40)+$F13*(1+'3.2 Input│Other'!P$41)</f>
        <v>1</v>
      </c>
      <c r="M13" s="53">
        <f>SUM(C13:F13)</f>
        <v>1</v>
      </c>
    </row>
    <row r="14" spans="1:13">
      <c r="A14" s="8">
        <f>'5.0 Calc│Forecast Projects'!A14</f>
        <v>2</v>
      </c>
      <c r="B14" s="8" t="str">
        <f>'5.3 Calc│Forecast $2017'!B14</f>
        <v>WCS A Process Safety</v>
      </c>
      <c r="C14" s="22">
        <f>VLOOKUP($A14,'5.0 Calc│Forecast Projects'!$A$12:$P$1000,12,FALSE)</f>
        <v>0.23664122137404581</v>
      </c>
      <c r="D14" s="22">
        <f>VLOOKUP($A14,'5.0 Calc│Forecast Projects'!$A$12:$P$1000,13,FALSE)</f>
        <v>0.27690234819940157</v>
      </c>
      <c r="E14" s="22">
        <f>VLOOKUP($A14,'5.0 Calc│Forecast Projects'!$A$12:$P$1000,14,FALSE)</f>
        <v>0.48645643042655262</v>
      </c>
      <c r="F14" s="22">
        <f>VLOOKUP($A14,'5.0 Calc│Forecast Projects'!$A$12:$P$1000,15,FALSE)</f>
        <v>0</v>
      </c>
      <c r="G14" s="27">
        <f>$C14*(1+'3.2 Input│Other'!L$38)+$D14*(1+'3.2 Input│Other'!L$39)+$E14*(1+'3.2 Input│Other'!L$40)+$F14*(1+'3.2 Input│Other'!L$41)</f>
        <v>1</v>
      </c>
      <c r="H14" s="27">
        <f>$C14*(1+'3.2 Input│Other'!M$38)+$D14*(1+'3.2 Input│Other'!M$39)+$E14*(1+'3.2 Input│Other'!M$40)+$F14*(1+'3.2 Input│Other'!M$41)</f>
        <v>1</v>
      </c>
      <c r="I14" s="27">
        <f>$C14*(1+'3.2 Input│Other'!N$38)+$D14*(1+'3.2 Input│Other'!N$39)+$E14*(1+'3.2 Input│Other'!N$40)+$F14*(1+'3.2 Input│Other'!N$41)</f>
        <v>1</v>
      </c>
      <c r="J14" s="27">
        <f>$C14*(1+'3.2 Input│Other'!O$38)+$D14*(1+'3.2 Input│Other'!O$39)+$E14*(1+'3.2 Input│Other'!O$40)+$F14*(1+'3.2 Input│Other'!O$41)</f>
        <v>1</v>
      </c>
      <c r="K14" s="27">
        <f>$C14*(1+'3.2 Input│Other'!P$38)+$D14*(1+'3.2 Input│Other'!P$39)+$E14*(1+'3.2 Input│Other'!P$40)+$F14*(1+'3.2 Input│Other'!P$41)</f>
        <v>1</v>
      </c>
      <c r="M14" s="53">
        <f t="shared" ref="M14:M77" si="0">SUM(C14:F14)</f>
        <v>1</v>
      </c>
    </row>
    <row r="15" spans="1:13">
      <c r="A15" s="8">
        <f>'5.0 Calc│Forecast Projects'!A15</f>
        <v>3</v>
      </c>
      <c r="B15" s="8" t="str">
        <f>'5.3 Calc│Forecast $2017'!B15</f>
        <v>Brooklyn Compressor Station</v>
      </c>
      <c r="C15" s="22">
        <f>VLOOKUP($A15,'5.0 Calc│Forecast Projects'!$A$12:$P$1000,12,FALSE)</f>
        <v>0.25123360858402416</v>
      </c>
      <c r="D15" s="22">
        <f>VLOOKUP($A15,'5.0 Calc│Forecast Projects'!$A$12:$P$1000,13,FALSE)</f>
        <v>0.28494431987606195</v>
      </c>
      <c r="E15" s="22">
        <f>VLOOKUP($A15,'5.0 Calc│Forecast Projects'!$A$12:$P$1000,14,FALSE)</f>
        <v>0.46382207153991395</v>
      </c>
      <c r="F15" s="22">
        <f>VLOOKUP($A15,'5.0 Calc│Forecast Projects'!$A$12:$P$1000,15,FALSE)</f>
        <v>0</v>
      </c>
      <c r="G15" s="27">
        <f>$C15*(1+'3.2 Input│Other'!L$38)+$D15*(1+'3.2 Input│Other'!L$39)+$E15*(1+'3.2 Input│Other'!L$40)+$F15*(1+'3.2 Input│Other'!L$41)</f>
        <v>1</v>
      </c>
      <c r="H15" s="27">
        <f>$C15*(1+'3.2 Input│Other'!M$38)+$D15*(1+'3.2 Input│Other'!M$39)+$E15*(1+'3.2 Input│Other'!M$40)+$F15*(1+'3.2 Input│Other'!M$41)</f>
        <v>1</v>
      </c>
      <c r="I15" s="27">
        <f>$C15*(1+'3.2 Input│Other'!N$38)+$D15*(1+'3.2 Input│Other'!N$39)+$E15*(1+'3.2 Input│Other'!N$40)+$F15*(1+'3.2 Input│Other'!N$41)</f>
        <v>1</v>
      </c>
      <c r="J15" s="27">
        <f>$C15*(1+'3.2 Input│Other'!O$38)+$D15*(1+'3.2 Input│Other'!O$39)+$E15*(1+'3.2 Input│Other'!O$40)+$F15*(1+'3.2 Input│Other'!O$41)</f>
        <v>1</v>
      </c>
      <c r="K15" s="27">
        <f>$C15*(1+'3.2 Input│Other'!P$38)+$D15*(1+'3.2 Input│Other'!P$39)+$E15*(1+'3.2 Input│Other'!P$40)+$F15*(1+'3.2 Input│Other'!P$41)</f>
        <v>1</v>
      </c>
      <c r="M15" s="53">
        <f t="shared" si="0"/>
        <v>1</v>
      </c>
    </row>
    <row r="16" spans="1:13">
      <c r="A16" s="8">
        <f>'5.0 Calc│Forecast Projects'!A16</f>
        <v>4</v>
      </c>
      <c r="B16" s="8" t="str">
        <f>'5.3 Calc│Forecast $2017'!B16</f>
        <v>Compressor Station Vent Stack Upgrade (BCS, WCS, GCS, SCS)</v>
      </c>
      <c r="C16" s="22">
        <f>VLOOKUP($A16,'5.0 Calc│Forecast Projects'!$A$12:$P$1000,12,FALSE)</f>
        <v>0.23664122137404581</v>
      </c>
      <c r="D16" s="22">
        <f>VLOOKUP($A16,'5.0 Calc│Forecast Projects'!$A$12:$P$1000,13,FALSE)</f>
        <v>0.26535392960137055</v>
      </c>
      <c r="E16" s="22">
        <f>VLOOKUP($A16,'5.0 Calc│Forecast Projects'!$A$12:$P$1000,14,FALSE)</f>
        <v>0.29622783111215173</v>
      </c>
      <c r="F16" s="22">
        <f>VLOOKUP($A16,'5.0 Calc│Forecast Projects'!$A$12:$P$1000,15,FALSE)</f>
        <v>0.20177701791243191</v>
      </c>
      <c r="G16" s="27">
        <f>$C16*(1+'3.2 Input│Other'!L$38)+$D16*(1+'3.2 Input│Other'!L$39)+$E16*(1+'3.2 Input│Other'!L$40)+$F16*(1+'3.2 Input│Other'!L$41)</f>
        <v>1</v>
      </c>
      <c r="H16" s="27">
        <f>$C16*(1+'3.2 Input│Other'!M$38)+$D16*(1+'3.2 Input│Other'!M$39)+$E16*(1+'3.2 Input│Other'!M$40)+$F16*(1+'3.2 Input│Other'!M$41)</f>
        <v>1</v>
      </c>
      <c r="I16" s="27">
        <f>$C16*(1+'3.2 Input│Other'!N$38)+$D16*(1+'3.2 Input│Other'!N$39)+$E16*(1+'3.2 Input│Other'!N$40)+$F16*(1+'3.2 Input│Other'!N$41)</f>
        <v>1</v>
      </c>
      <c r="J16" s="27">
        <f>$C16*(1+'3.2 Input│Other'!O$38)+$D16*(1+'3.2 Input│Other'!O$39)+$E16*(1+'3.2 Input│Other'!O$40)+$F16*(1+'3.2 Input│Other'!O$41)</f>
        <v>1</v>
      </c>
      <c r="K16" s="27">
        <f>$C16*(1+'3.2 Input│Other'!P$38)+$D16*(1+'3.2 Input│Other'!P$39)+$E16*(1+'3.2 Input│Other'!P$40)+$F16*(1+'3.2 Input│Other'!P$41)</f>
        <v>1</v>
      </c>
      <c r="M16" s="53">
        <f t="shared" si="0"/>
        <v>1</v>
      </c>
    </row>
    <row r="17" spans="1:13">
      <c r="A17" s="8">
        <f>'5.0 Calc│Forecast Projects'!A17</f>
        <v>5</v>
      </c>
      <c r="B17" s="8" t="str">
        <f>'5.3 Calc│Forecast $2017'!B17</f>
        <v>Longford Odorant Pump Power Gas Upgrade</v>
      </c>
      <c r="C17" s="22">
        <f>VLOOKUP($A17,'5.0 Calc│Forecast Projects'!$A$12:$P$1000,12,FALSE)</f>
        <v>0.28571428571428575</v>
      </c>
      <c r="D17" s="22">
        <f>VLOOKUP($A17,'5.0 Calc│Forecast Projects'!$A$12:$P$1000,13,FALSE)</f>
        <v>0.33540119519592637</v>
      </c>
      <c r="E17" s="22">
        <f>VLOOKUP($A17,'5.0 Calc│Forecast Projects'!$A$12:$P$1000,14,FALSE)</f>
        <v>0.32828189262292046</v>
      </c>
      <c r="F17" s="22">
        <f>VLOOKUP($A17,'5.0 Calc│Forecast Projects'!$A$12:$P$1000,15,FALSE)</f>
        <v>5.0602626466867459E-2</v>
      </c>
      <c r="G17" s="27">
        <f>$C17*(1+'3.2 Input│Other'!L$38)+$D17*(1+'3.2 Input│Other'!L$39)+$E17*(1+'3.2 Input│Other'!L$40)+$F17*(1+'3.2 Input│Other'!L$41)</f>
        <v>1.0000000000000002</v>
      </c>
      <c r="H17" s="27">
        <f>$C17*(1+'3.2 Input│Other'!M$38)+$D17*(1+'3.2 Input│Other'!M$39)+$E17*(1+'3.2 Input│Other'!M$40)+$F17*(1+'3.2 Input│Other'!M$41)</f>
        <v>1.0000000000000002</v>
      </c>
      <c r="I17" s="27">
        <f>$C17*(1+'3.2 Input│Other'!N$38)+$D17*(1+'3.2 Input│Other'!N$39)+$E17*(1+'3.2 Input│Other'!N$40)+$F17*(1+'3.2 Input│Other'!N$41)</f>
        <v>1.0000000000000002</v>
      </c>
      <c r="J17" s="27">
        <f>$C17*(1+'3.2 Input│Other'!O$38)+$D17*(1+'3.2 Input│Other'!O$39)+$E17*(1+'3.2 Input│Other'!O$40)+$F17*(1+'3.2 Input│Other'!O$41)</f>
        <v>1.0000000000000002</v>
      </c>
      <c r="K17" s="27">
        <f>$C17*(1+'3.2 Input│Other'!P$38)+$D17*(1+'3.2 Input│Other'!P$39)+$E17*(1+'3.2 Input│Other'!P$40)+$F17*(1+'3.2 Input│Other'!P$41)</f>
        <v>1.0000000000000002</v>
      </c>
      <c r="M17" s="53">
        <f t="shared" si="0"/>
        <v>1.0000000000000002</v>
      </c>
    </row>
    <row r="18" spans="1:13">
      <c r="A18" s="8">
        <f>'5.0 Calc│Forecast Projects'!A18</f>
        <v>6</v>
      </c>
      <c r="B18" s="8" t="str">
        <f>'5.3 Calc│Forecast $2017'!B18</f>
        <v>GCS compressor unit vent valves &amp; actuators replacement</v>
      </c>
      <c r="C18" s="22">
        <f>VLOOKUP($A18,'5.0 Calc│Forecast Projects'!$A$12:$P$1000,12,FALSE)</f>
        <v>0.23664122137404583</v>
      </c>
      <c r="D18" s="22">
        <f>VLOOKUP($A18,'5.0 Calc│Forecast Projects'!$A$12:$P$1000,13,FALSE)</f>
        <v>0.28726211128827756</v>
      </c>
      <c r="E18" s="22">
        <f>VLOOKUP($A18,'5.0 Calc│Forecast Projects'!$A$12:$P$1000,14,FALSE)</f>
        <v>0.47609666733767675</v>
      </c>
      <c r="F18" s="22">
        <f>VLOOKUP($A18,'5.0 Calc│Forecast Projects'!$A$12:$P$1000,15,FALSE)</f>
        <v>0</v>
      </c>
      <c r="G18" s="27">
        <f>$C18*(1+'3.2 Input│Other'!L$38)+$D18*(1+'3.2 Input│Other'!L$39)+$E18*(1+'3.2 Input│Other'!L$40)+$F18*(1+'3.2 Input│Other'!L$41)</f>
        <v>1</v>
      </c>
      <c r="H18" s="27">
        <f>$C18*(1+'3.2 Input│Other'!M$38)+$D18*(1+'3.2 Input│Other'!M$39)+$E18*(1+'3.2 Input│Other'!M$40)+$F18*(1+'3.2 Input│Other'!M$41)</f>
        <v>1</v>
      </c>
      <c r="I18" s="27">
        <f>$C18*(1+'3.2 Input│Other'!N$38)+$D18*(1+'3.2 Input│Other'!N$39)+$E18*(1+'3.2 Input│Other'!N$40)+$F18*(1+'3.2 Input│Other'!N$41)</f>
        <v>1</v>
      </c>
      <c r="J18" s="27">
        <f>$C18*(1+'3.2 Input│Other'!O$38)+$D18*(1+'3.2 Input│Other'!O$39)+$E18*(1+'3.2 Input│Other'!O$40)+$F18*(1+'3.2 Input│Other'!O$41)</f>
        <v>1</v>
      </c>
      <c r="K18" s="27">
        <f>$C18*(1+'3.2 Input│Other'!P$38)+$D18*(1+'3.2 Input│Other'!P$39)+$E18*(1+'3.2 Input│Other'!P$40)+$F18*(1+'3.2 Input│Other'!P$41)</f>
        <v>1</v>
      </c>
      <c r="M18" s="53">
        <f t="shared" si="0"/>
        <v>1</v>
      </c>
    </row>
    <row r="19" spans="1:13">
      <c r="A19" s="8">
        <f>'5.0 Calc│Forecast Projects'!A19</f>
        <v>7</v>
      </c>
      <c r="B19" s="8" t="str">
        <f>'5.3 Calc│Forecast $2017'!B19</f>
        <v>GCS unit discharge and station manifold check valves replacement</v>
      </c>
      <c r="C19" s="22">
        <f>VLOOKUP($A19,'5.0 Calc│Forecast Projects'!$A$12:$P$1000,12,FALSE)</f>
        <v>0.24644217183119474</v>
      </c>
      <c r="D19" s="22">
        <f>VLOOKUP($A19,'5.0 Calc│Forecast Projects'!$A$12:$P$1000,13,FALSE)</f>
        <v>0.18776581059060107</v>
      </c>
      <c r="E19" s="22">
        <f>VLOOKUP($A19,'5.0 Calc│Forecast Projects'!$A$12:$P$1000,14,FALSE)</f>
        <v>0.56579201757820419</v>
      </c>
      <c r="F19" s="22">
        <f>VLOOKUP($A19,'5.0 Calc│Forecast Projects'!$A$12:$P$1000,15,FALSE)</f>
        <v>0</v>
      </c>
      <c r="G19" s="27">
        <f>$C19*(1+'3.2 Input│Other'!L$38)+$D19*(1+'3.2 Input│Other'!L$39)+$E19*(1+'3.2 Input│Other'!L$40)+$F19*(1+'3.2 Input│Other'!L$41)</f>
        <v>1</v>
      </c>
      <c r="H19" s="27">
        <f>$C19*(1+'3.2 Input│Other'!M$38)+$D19*(1+'3.2 Input│Other'!M$39)+$E19*(1+'3.2 Input│Other'!M$40)+$F19*(1+'3.2 Input│Other'!M$41)</f>
        <v>1</v>
      </c>
      <c r="I19" s="27">
        <f>$C19*(1+'3.2 Input│Other'!N$38)+$D19*(1+'3.2 Input│Other'!N$39)+$E19*(1+'3.2 Input│Other'!N$40)+$F19*(1+'3.2 Input│Other'!N$41)</f>
        <v>1</v>
      </c>
      <c r="J19" s="27">
        <f>$C19*(1+'3.2 Input│Other'!O$38)+$D19*(1+'3.2 Input│Other'!O$39)+$E19*(1+'3.2 Input│Other'!O$40)+$F19*(1+'3.2 Input│Other'!O$41)</f>
        <v>1</v>
      </c>
      <c r="K19" s="27">
        <f>$C19*(1+'3.2 Input│Other'!P$38)+$D19*(1+'3.2 Input│Other'!P$39)+$E19*(1+'3.2 Input│Other'!P$40)+$F19*(1+'3.2 Input│Other'!P$41)</f>
        <v>1</v>
      </c>
      <c r="M19" s="53">
        <f t="shared" si="0"/>
        <v>1</v>
      </c>
    </row>
    <row r="20" spans="1:13">
      <c r="A20" s="8">
        <f>'5.0 Calc│Forecast Projects'!A20</f>
        <v>8</v>
      </c>
      <c r="B20" s="8" t="str">
        <f>'5.3 Calc│Forecast $2017'!B20</f>
        <v>GCS Decomm &amp; removal of turbine oil reservoir &amp; auto fill system</v>
      </c>
      <c r="C20" s="22">
        <f>VLOOKUP($A20,'5.0 Calc│Forecast Projects'!$A$12:$P$1000,12,FALSE)</f>
        <v>0.23664122137404581</v>
      </c>
      <c r="D20" s="22">
        <f>VLOOKUP($A20,'5.0 Calc│Forecast Projects'!$A$12:$P$1000,13,FALSE)</f>
        <v>0.75595867491082924</v>
      </c>
      <c r="E20" s="22">
        <f>VLOOKUP($A20,'5.0 Calc│Forecast Projects'!$A$12:$P$1000,14,FALSE)</f>
        <v>7.4001037151248793E-3</v>
      </c>
      <c r="F20" s="22">
        <f>VLOOKUP($A20,'5.0 Calc│Forecast Projects'!$A$12:$P$1000,15,FALSE)</f>
        <v>0</v>
      </c>
      <c r="G20" s="27">
        <f>$C20*(1+'3.2 Input│Other'!L$38)+$D20*(1+'3.2 Input│Other'!L$39)+$E20*(1+'3.2 Input│Other'!L$40)+$F20*(1+'3.2 Input│Other'!L$41)</f>
        <v>0.99999999999999989</v>
      </c>
      <c r="H20" s="27">
        <f>$C20*(1+'3.2 Input│Other'!M$38)+$D20*(1+'3.2 Input│Other'!M$39)+$E20*(1+'3.2 Input│Other'!M$40)+$F20*(1+'3.2 Input│Other'!M$41)</f>
        <v>0.99999999999999989</v>
      </c>
      <c r="I20" s="27">
        <f>$C20*(1+'3.2 Input│Other'!N$38)+$D20*(1+'3.2 Input│Other'!N$39)+$E20*(1+'3.2 Input│Other'!N$40)+$F20*(1+'3.2 Input│Other'!N$41)</f>
        <v>0.99999999999999989</v>
      </c>
      <c r="J20" s="27">
        <f>$C20*(1+'3.2 Input│Other'!O$38)+$D20*(1+'3.2 Input│Other'!O$39)+$E20*(1+'3.2 Input│Other'!O$40)+$F20*(1+'3.2 Input│Other'!O$41)</f>
        <v>0.99999999999999989</v>
      </c>
      <c r="K20" s="27">
        <f>$C20*(1+'3.2 Input│Other'!P$38)+$D20*(1+'3.2 Input│Other'!P$39)+$E20*(1+'3.2 Input│Other'!P$40)+$F20*(1+'3.2 Input│Other'!P$41)</f>
        <v>0.99999999999999989</v>
      </c>
      <c r="M20" s="53">
        <f t="shared" si="0"/>
        <v>0.99999999999999989</v>
      </c>
    </row>
    <row r="21" spans="1:13">
      <c r="A21" s="8">
        <f>'5.0 Calc│Forecast Projects'!A21</f>
        <v>9</v>
      </c>
      <c r="B21" s="8" t="str">
        <f>'5.3 Calc│Forecast $2017'!B21</f>
        <v>BCS Instrument Air reliability upgrade</v>
      </c>
      <c r="C21" s="22">
        <f>VLOOKUP($A21,'5.0 Calc│Forecast Projects'!$A$12:$P$1000,12,FALSE)</f>
        <v>0.23664122137404583</v>
      </c>
      <c r="D21" s="22">
        <f>VLOOKUP($A21,'5.0 Calc│Forecast Projects'!$A$12:$P$1000,13,FALSE)</f>
        <v>0.48403280342151933</v>
      </c>
      <c r="E21" s="22">
        <f>VLOOKUP($A21,'5.0 Calc│Forecast Projects'!$A$12:$P$1000,14,FALSE)</f>
        <v>0.27932597520443492</v>
      </c>
      <c r="F21" s="22">
        <f>VLOOKUP($A21,'5.0 Calc│Forecast Projects'!$A$12:$P$1000,15,FALSE)</f>
        <v>0</v>
      </c>
      <c r="G21" s="27">
        <f>$C21*(1+'3.2 Input│Other'!L$38)+$D21*(1+'3.2 Input│Other'!L$39)+$E21*(1+'3.2 Input│Other'!L$40)+$F21*(1+'3.2 Input│Other'!L$41)</f>
        <v>1</v>
      </c>
      <c r="H21" s="27">
        <f>$C21*(1+'3.2 Input│Other'!M$38)+$D21*(1+'3.2 Input│Other'!M$39)+$E21*(1+'3.2 Input│Other'!M$40)+$F21*(1+'3.2 Input│Other'!M$41)</f>
        <v>1</v>
      </c>
      <c r="I21" s="27">
        <f>$C21*(1+'3.2 Input│Other'!N$38)+$D21*(1+'3.2 Input│Other'!N$39)+$E21*(1+'3.2 Input│Other'!N$40)+$F21*(1+'3.2 Input│Other'!N$41)</f>
        <v>1</v>
      </c>
      <c r="J21" s="27">
        <f>$C21*(1+'3.2 Input│Other'!O$38)+$D21*(1+'3.2 Input│Other'!O$39)+$E21*(1+'3.2 Input│Other'!O$40)+$F21*(1+'3.2 Input│Other'!O$41)</f>
        <v>1</v>
      </c>
      <c r="K21" s="27">
        <f>$C21*(1+'3.2 Input│Other'!P$38)+$D21*(1+'3.2 Input│Other'!P$39)+$E21*(1+'3.2 Input│Other'!P$40)+$F21*(1+'3.2 Input│Other'!P$41)</f>
        <v>1</v>
      </c>
      <c r="M21" s="53">
        <f t="shared" si="0"/>
        <v>1</v>
      </c>
    </row>
    <row r="22" spans="1:13">
      <c r="A22" s="8">
        <f>'5.0 Calc│Forecast Projects'!A22</f>
        <v>10</v>
      </c>
      <c r="B22" s="8" t="str">
        <f>'5.3 Calc│Forecast $2017'!B22</f>
        <v>Compressor lagging and pipe coating replacement (expand to GCS, Springhurst/BCS12/WCS A/WCS B, Euroa)</v>
      </c>
      <c r="C22" s="22">
        <f>VLOOKUP($A22,'5.0 Calc│Forecast Projects'!$A$12:$P$1000,12,FALSE)</f>
        <v>0.23664122137404581</v>
      </c>
      <c r="D22" s="22">
        <f>VLOOKUP($A22,'5.0 Calc│Forecast Projects'!$A$12:$P$1000,13,FALSE)</f>
        <v>0.76335877862595425</v>
      </c>
      <c r="E22" s="22">
        <f>VLOOKUP($A22,'5.0 Calc│Forecast Projects'!$A$12:$P$1000,14,FALSE)</f>
        <v>0</v>
      </c>
      <c r="F22" s="22">
        <f>VLOOKUP($A22,'5.0 Calc│Forecast Projects'!$A$12:$P$1000,15,FALSE)</f>
        <v>0</v>
      </c>
      <c r="G22" s="27">
        <f>$C22*(1+'3.2 Input│Other'!L$38)+$D22*(1+'3.2 Input│Other'!L$39)+$E22*(1+'3.2 Input│Other'!L$40)+$F22*(1+'3.2 Input│Other'!L$41)</f>
        <v>1</v>
      </c>
      <c r="H22" s="27">
        <f>$C22*(1+'3.2 Input│Other'!M$38)+$D22*(1+'3.2 Input│Other'!M$39)+$E22*(1+'3.2 Input│Other'!M$40)+$F22*(1+'3.2 Input│Other'!M$41)</f>
        <v>1</v>
      </c>
      <c r="I22" s="27">
        <f>$C22*(1+'3.2 Input│Other'!N$38)+$D22*(1+'3.2 Input│Other'!N$39)+$E22*(1+'3.2 Input│Other'!N$40)+$F22*(1+'3.2 Input│Other'!N$41)</f>
        <v>1</v>
      </c>
      <c r="J22" s="27">
        <f>$C22*(1+'3.2 Input│Other'!O$38)+$D22*(1+'3.2 Input│Other'!O$39)+$E22*(1+'3.2 Input│Other'!O$40)+$F22*(1+'3.2 Input│Other'!O$41)</f>
        <v>1</v>
      </c>
      <c r="K22" s="27">
        <f>$C22*(1+'3.2 Input│Other'!P$38)+$D22*(1+'3.2 Input│Other'!P$39)+$E22*(1+'3.2 Input│Other'!P$40)+$F22*(1+'3.2 Input│Other'!P$41)</f>
        <v>1</v>
      </c>
      <c r="M22" s="53">
        <f t="shared" si="0"/>
        <v>1</v>
      </c>
    </row>
    <row r="23" spans="1:13">
      <c r="A23" s="8">
        <f>'5.0 Calc│Forecast Projects'!A23</f>
        <v>11</v>
      </c>
      <c r="B23" s="8" t="str">
        <f>'5.3 Calc│Forecast $2017'!B23</f>
        <v>Storage shed-Dandenong, Wollert &amp; Springhurst</v>
      </c>
      <c r="C23" s="22">
        <f>VLOOKUP($A23,'5.0 Calc│Forecast Projects'!$A$12:$P$1000,12,FALSE)</f>
        <v>0.2857142857142857</v>
      </c>
      <c r="D23" s="22">
        <f>VLOOKUP($A23,'5.0 Calc│Forecast Projects'!$A$12:$P$1000,13,FALSE)</f>
        <v>0.7142857142857143</v>
      </c>
      <c r="E23" s="22">
        <f>VLOOKUP($A23,'5.0 Calc│Forecast Projects'!$A$12:$P$1000,14,FALSE)</f>
        <v>0</v>
      </c>
      <c r="F23" s="22">
        <f>VLOOKUP($A23,'5.0 Calc│Forecast Projects'!$A$12:$P$1000,15,FALSE)</f>
        <v>0</v>
      </c>
      <c r="G23" s="27">
        <f>$C23*(1+'3.2 Input│Other'!L$38)+$D23*(1+'3.2 Input│Other'!L$39)+$E23*(1+'3.2 Input│Other'!L$40)+$F23*(1+'3.2 Input│Other'!L$41)</f>
        <v>1</v>
      </c>
      <c r="H23" s="27">
        <f>$C23*(1+'3.2 Input│Other'!M$38)+$D23*(1+'3.2 Input│Other'!M$39)+$E23*(1+'3.2 Input│Other'!M$40)+$F23*(1+'3.2 Input│Other'!M$41)</f>
        <v>1</v>
      </c>
      <c r="I23" s="27">
        <f>$C23*(1+'3.2 Input│Other'!N$38)+$D23*(1+'3.2 Input│Other'!N$39)+$E23*(1+'3.2 Input│Other'!N$40)+$F23*(1+'3.2 Input│Other'!N$41)</f>
        <v>1</v>
      </c>
      <c r="J23" s="27">
        <f>$C23*(1+'3.2 Input│Other'!O$38)+$D23*(1+'3.2 Input│Other'!O$39)+$E23*(1+'3.2 Input│Other'!O$40)+$F23*(1+'3.2 Input│Other'!O$41)</f>
        <v>1</v>
      </c>
      <c r="K23" s="27">
        <f>$C23*(1+'3.2 Input│Other'!P$38)+$D23*(1+'3.2 Input│Other'!P$39)+$E23*(1+'3.2 Input│Other'!P$40)+$F23*(1+'3.2 Input│Other'!P$41)</f>
        <v>1</v>
      </c>
      <c r="M23" s="53">
        <f t="shared" si="0"/>
        <v>1</v>
      </c>
    </row>
    <row r="24" spans="1:13">
      <c r="A24" s="8">
        <f>'5.0 Calc│Forecast Projects'!A24</f>
        <v>12</v>
      </c>
      <c r="B24" s="8" t="str">
        <f>'5.3 Calc│Forecast $2017'!B24</f>
        <v>Iona CS aftercooler augmentation</v>
      </c>
      <c r="C24" s="22">
        <f>VLOOKUP($A24,'5.0 Calc│Forecast Projects'!$A$12:$P$1000,12,FALSE)</f>
        <v>0.28571428571428575</v>
      </c>
      <c r="D24" s="22">
        <f>VLOOKUP($A24,'5.0 Calc│Forecast Projects'!$A$12:$P$1000,13,FALSE)</f>
        <v>0.37407022489445718</v>
      </c>
      <c r="E24" s="22">
        <f>VLOOKUP($A24,'5.0 Calc│Forecast Projects'!$A$12:$P$1000,14,FALSE)</f>
        <v>0.34021548939125718</v>
      </c>
      <c r="F24" s="22">
        <f>VLOOKUP($A24,'5.0 Calc│Forecast Projects'!$A$12:$P$1000,15,FALSE)</f>
        <v>0</v>
      </c>
      <c r="G24" s="27">
        <f>$C24*(1+'3.2 Input│Other'!L$38)+$D24*(1+'3.2 Input│Other'!L$39)+$E24*(1+'3.2 Input│Other'!L$40)+$F24*(1+'3.2 Input│Other'!L$41)</f>
        <v>1.0000000000000002</v>
      </c>
      <c r="H24" s="27">
        <f>$C24*(1+'3.2 Input│Other'!M$38)+$D24*(1+'3.2 Input│Other'!M$39)+$E24*(1+'3.2 Input│Other'!M$40)+$F24*(1+'3.2 Input│Other'!M$41)</f>
        <v>1.0000000000000002</v>
      </c>
      <c r="I24" s="27">
        <f>$C24*(1+'3.2 Input│Other'!N$38)+$D24*(1+'3.2 Input│Other'!N$39)+$E24*(1+'3.2 Input│Other'!N$40)+$F24*(1+'3.2 Input│Other'!N$41)</f>
        <v>1.0000000000000002</v>
      </c>
      <c r="J24" s="27">
        <f>$C24*(1+'3.2 Input│Other'!O$38)+$D24*(1+'3.2 Input│Other'!O$39)+$E24*(1+'3.2 Input│Other'!O$40)+$F24*(1+'3.2 Input│Other'!O$41)</f>
        <v>1.0000000000000002</v>
      </c>
      <c r="K24" s="27">
        <f>$C24*(1+'3.2 Input│Other'!P$38)+$D24*(1+'3.2 Input│Other'!P$39)+$E24*(1+'3.2 Input│Other'!P$40)+$F24*(1+'3.2 Input│Other'!P$41)</f>
        <v>1.0000000000000002</v>
      </c>
      <c r="M24" s="53">
        <f t="shared" si="0"/>
        <v>1.0000000000000002</v>
      </c>
    </row>
    <row r="25" spans="1:13">
      <c r="A25" s="8">
        <f>'5.0 Calc│Forecast Projects'!A25</f>
        <v>13</v>
      </c>
      <c r="B25" s="8" t="str">
        <f>'5.3 Calc│Forecast $2017'!B25</f>
        <v>Battery replacement</v>
      </c>
      <c r="C25" s="22">
        <f>VLOOKUP($A25,'5.0 Calc│Forecast Projects'!$A$12:$P$1000,12,FALSE)</f>
        <v>0.32669077829725601</v>
      </c>
      <c r="D25" s="22">
        <f>VLOOKUP($A25,'5.0 Calc│Forecast Projects'!$A$12:$P$1000,13,FALSE)</f>
        <v>0.14762919688920126</v>
      </c>
      <c r="E25" s="22">
        <f>VLOOKUP($A25,'5.0 Calc│Forecast Projects'!$A$12:$P$1000,14,FALSE)</f>
        <v>0.4801505886102424</v>
      </c>
      <c r="F25" s="22">
        <f>VLOOKUP($A25,'5.0 Calc│Forecast Projects'!$A$12:$P$1000,15,FALSE)</f>
        <v>4.5529436203300314E-2</v>
      </c>
      <c r="G25" s="27">
        <f>$C25*(1+'3.2 Input│Other'!L$38)+$D25*(1+'3.2 Input│Other'!L$39)+$E25*(1+'3.2 Input│Other'!L$40)+$F25*(1+'3.2 Input│Other'!L$41)</f>
        <v>1</v>
      </c>
      <c r="H25" s="27">
        <f>$C25*(1+'3.2 Input│Other'!M$38)+$D25*(1+'3.2 Input│Other'!M$39)+$E25*(1+'3.2 Input│Other'!M$40)+$F25*(1+'3.2 Input│Other'!M$41)</f>
        <v>1</v>
      </c>
      <c r="I25" s="27">
        <f>$C25*(1+'3.2 Input│Other'!N$38)+$D25*(1+'3.2 Input│Other'!N$39)+$E25*(1+'3.2 Input│Other'!N$40)+$F25*(1+'3.2 Input│Other'!N$41)</f>
        <v>1</v>
      </c>
      <c r="J25" s="27">
        <f>$C25*(1+'3.2 Input│Other'!O$38)+$D25*(1+'3.2 Input│Other'!O$39)+$E25*(1+'3.2 Input│Other'!O$40)+$F25*(1+'3.2 Input│Other'!O$41)</f>
        <v>1</v>
      </c>
      <c r="K25" s="27">
        <f>$C25*(1+'3.2 Input│Other'!P$38)+$D25*(1+'3.2 Input│Other'!P$39)+$E25*(1+'3.2 Input│Other'!P$40)+$F25*(1+'3.2 Input│Other'!P$41)</f>
        <v>1</v>
      </c>
      <c r="M25" s="53">
        <f t="shared" si="0"/>
        <v>1</v>
      </c>
    </row>
    <row r="26" spans="1:13">
      <c r="A26" s="8">
        <f>'5.0 Calc│Forecast Projects'!A26</f>
        <v>14</v>
      </c>
      <c r="B26" s="8" t="str">
        <f>'5.3 Calc│Forecast $2017'!B26</f>
        <v>Wollert CG Instrument Air Conversion</v>
      </c>
      <c r="C26" s="22">
        <f>VLOOKUP($A26,'5.0 Calc│Forecast Projects'!$A$12:$P$1000,12,FALSE)</f>
        <v>0.23664122137404578</v>
      </c>
      <c r="D26" s="22">
        <f>VLOOKUP($A26,'5.0 Calc│Forecast Projects'!$A$12:$P$1000,13,FALSE)</f>
        <v>0.56538219768739695</v>
      </c>
      <c r="E26" s="22">
        <f>VLOOKUP($A26,'5.0 Calc│Forecast Projects'!$A$12:$P$1000,14,FALSE)</f>
        <v>0.19797658093855722</v>
      </c>
      <c r="F26" s="22">
        <f>VLOOKUP($A26,'5.0 Calc│Forecast Projects'!$A$12:$P$1000,15,FALSE)</f>
        <v>0</v>
      </c>
      <c r="G26" s="27">
        <f>$C26*(1+'3.2 Input│Other'!L$38)+$D26*(1+'3.2 Input│Other'!L$39)+$E26*(1+'3.2 Input│Other'!L$40)+$F26*(1+'3.2 Input│Other'!L$41)</f>
        <v>0.99999999999999989</v>
      </c>
      <c r="H26" s="27">
        <f>$C26*(1+'3.2 Input│Other'!M$38)+$D26*(1+'3.2 Input│Other'!M$39)+$E26*(1+'3.2 Input│Other'!M$40)+$F26*(1+'3.2 Input│Other'!M$41)</f>
        <v>0.99999999999999989</v>
      </c>
      <c r="I26" s="27">
        <f>$C26*(1+'3.2 Input│Other'!N$38)+$D26*(1+'3.2 Input│Other'!N$39)+$E26*(1+'3.2 Input│Other'!N$40)+$F26*(1+'3.2 Input│Other'!N$41)</f>
        <v>0.99999999999999989</v>
      </c>
      <c r="J26" s="27">
        <f>$C26*(1+'3.2 Input│Other'!O$38)+$D26*(1+'3.2 Input│Other'!O$39)+$E26*(1+'3.2 Input│Other'!O$40)+$F26*(1+'3.2 Input│Other'!O$41)</f>
        <v>0.99999999999999989</v>
      </c>
      <c r="K26" s="27">
        <f>$C26*(1+'3.2 Input│Other'!P$38)+$D26*(1+'3.2 Input│Other'!P$39)+$E26*(1+'3.2 Input│Other'!P$40)+$F26*(1+'3.2 Input│Other'!P$41)</f>
        <v>0.99999999999999989</v>
      </c>
      <c r="M26" s="53">
        <f t="shared" si="0"/>
        <v>0.99999999999999989</v>
      </c>
    </row>
    <row r="27" spans="1:13">
      <c r="A27" s="8">
        <f>'5.0 Calc│Forecast Projects'!A27</f>
        <v>15</v>
      </c>
      <c r="B27" s="8" t="str">
        <f>'5.3 Calc│Forecast $2017'!B27</f>
        <v>Pit installation on LV03 bypass valves on T33</v>
      </c>
      <c r="C27" s="22">
        <f>VLOOKUP($A27,'5.0 Calc│Forecast Projects'!$A$12:$P$1000,12,FALSE)</f>
        <v>0.2857142857142857</v>
      </c>
      <c r="D27" s="22">
        <f>VLOOKUP($A27,'5.0 Calc│Forecast Projects'!$A$12:$P$1000,13,FALSE)</f>
        <v>0.58063328424153171</v>
      </c>
      <c r="E27" s="22">
        <f>VLOOKUP($A27,'5.0 Calc│Forecast Projects'!$A$12:$P$1000,14,FALSE)</f>
        <v>0.13365243004418262</v>
      </c>
      <c r="F27" s="22">
        <f>VLOOKUP($A27,'5.0 Calc│Forecast Projects'!$A$12:$P$1000,15,FALSE)</f>
        <v>0</v>
      </c>
      <c r="G27" s="27">
        <f>$C27*(1+'3.2 Input│Other'!L$38)+$D27*(1+'3.2 Input│Other'!L$39)+$E27*(1+'3.2 Input│Other'!L$40)+$F27*(1+'3.2 Input│Other'!L$41)</f>
        <v>1</v>
      </c>
      <c r="H27" s="27">
        <f>$C27*(1+'3.2 Input│Other'!M$38)+$D27*(1+'3.2 Input│Other'!M$39)+$E27*(1+'3.2 Input│Other'!M$40)+$F27*(1+'3.2 Input│Other'!M$41)</f>
        <v>1</v>
      </c>
      <c r="I27" s="27">
        <f>$C27*(1+'3.2 Input│Other'!N$38)+$D27*(1+'3.2 Input│Other'!N$39)+$E27*(1+'3.2 Input│Other'!N$40)+$F27*(1+'3.2 Input│Other'!N$41)</f>
        <v>1</v>
      </c>
      <c r="J27" s="27">
        <f>$C27*(1+'3.2 Input│Other'!O$38)+$D27*(1+'3.2 Input│Other'!O$39)+$E27*(1+'3.2 Input│Other'!O$40)+$F27*(1+'3.2 Input│Other'!O$41)</f>
        <v>1</v>
      </c>
      <c r="K27" s="27">
        <f>$C27*(1+'3.2 Input│Other'!P$38)+$D27*(1+'3.2 Input│Other'!P$39)+$E27*(1+'3.2 Input│Other'!P$40)+$F27*(1+'3.2 Input│Other'!P$41)</f>
        <v>1</v>
      </c>
      <c r="M27" s="53">
        <f t="shared" si="0"/>
        <v>1</v>
      </c>
    </row>
    <row r="28" spans="1:13">
      <c r="A28" s="8">
        <f>'5.0 Calc│Forecast Projects'!A28</f>
        <v>16</v>
      </c>
      <c r="B28" s="8" t="str">
        <f>'5.3 Calc│Forecast $2017'!B28</f>
        <v>Dandenong water supply &amp; fire main modification</v>
      </c>
      <c r="C28" s="22">
        <f>VLOOKUP($A28,'5.0 Calc│Forecast Projects'!$A$12:$P$1000,12,FALSE)</f>
        <v>0.2857142857142857</v>
      </c>
      <c r="D28" s="22">
        <f>VLOOKUP($A28,'5.0 Calc│Forecast Projects'!$A$12:$P$1000,13,FALSE)</f>
        <v>0.71428571428571419</v>
      </c>
      <c r="E28" s="22">
        <f>VLOOKUP($A28,'5.0 Calc│Forecast Projects'!$A$12:$P$1000,14,FALSE)</f>
        <v>0</v>
      </c>
      <c r="F28" s="22">
        <f>VLOOKUP($A28,'5.0 Calc│Forecast Projects'!$A$12:$P$1000,15,FALSE)</f>
        <v>0</v>
      </c>
      <c r="G28" s="27">
        <f>$C28*(1+'3.2 Input│Other'!L$38)+$D28*(1+'3.2 Input│Other'!L$39)+$E28*(1+'3.2 Input│Other'!L$40)+$F28*(1+'3.2 Input│Other'!L$41)</f>
        <v>0.99999999999999989</v>
      </c>
      <c r="H28" s="27">
        <f>$C28*(1+'3.2 Input│Other'!M$38)+$D28*(1+'3.2 Input│Other'!M$39)+$E28*(1+'3.2 Input│Other'!M$40)+$F28*(1+'3.2 Input│Other'!M$41)</f>
        <v>0.99999999999999989</v>
      </c>
      <c r="I28" s="27">
        <f>$C28*(1+'3.2 Input│Other'!N$38)+$D28*(1+'3.2 Input│Other'!N$39)+$E28*(1+'3.2 Input│Other'!N$40)+$F28*(1+'3.2 Input│Other'!N$41)</f>
        <v>0.99999999999999989</v>
      </c>
      <c r="J28" s="27">
        <f>$C28*(1+'3.2 Input│Other'!O$38)+$D28*(1+'3.2 Input│Other'!O$39)+$E28*(1+'3.2 Input│Other'!O$40)+$F28*(1+'3.2 Input│Other'!O$41)</f>
        <v>0.99999999999999989</v>
      </c>
      <c r="K28" s="27">
        <f>$C28*(1+'3.2 Input│Other'!P$38)+$D28*(1+'3.2 Input│Other'!P$39)+$E28*(1+'3.2 Input│Other'!P$40)+$F28*(1+'3.2 Input│Other'!P$41)</f>
        <v>0.99999999999999989</v>
      </c>
      <c r="M28" s="53">
        <f t="shared" si="0"/>
        <v>0.99999999999999989</v>
      </c>
    </row>
    <row r="29" spans="1:13">
      <c r="A29" s="8">
        <f>'5.0 Calc│Forecast Projects'!A29</f>
        <v>17</v>
      </c>
      <c r="B29" s="8" t="str">
        <f>'5.3 Calc│Forecast $2017'!B29</f>
        <v>Culcairn Injection Gas Quality equipment</v>
      </c>
      <c r="C29" s="22">
        <f>VLOOKUP($A29,'5.0 Calc│Forecast Projects'!$A$12:$P$1000,12,FALSE)</f>
        <v>0.28571428571428575</v>
      </c>
      <c r="D29" s="22">
        <f>VLOOKUP($A29,'5.0 Calc│Forecast Projects'!$A$12:$P$1000,13,FALSE)</f>
        <v>4.6611751360732943E-2</v>
      </c>
      <c r="E29" s="22">
        <f>VLOOKUP($A29,'5.0 Calc│Forecast Projects'!$A$12:$P$1000,14,FALSE)</f>
        <v>0.66767396292498138</v>
      </c>
      <c r="F29" s="22">
        <f>VLOOKUP($A29,'5.0 Calc│Forecast Projects'!$A$12:$P$1000,15,FALSE)</f>
        <v>0</v>
      </c>
      <c r="G29" s="27">
        <f>$C29*(1+'3.2 Input│Other'!L$38)+$D29*(1+'3.2 Input│Other'!L$39)+$E29*(1+'3.2 Input│Other'!L$40)+$F29*(1+'3.2 Input│Other'!L$41)</f>
        <v>1</v>
      </c>
      <c r="H29" s="27">
        <f>$C29*(1+'3.2 Input│Other'!M$38)+$D29*(1+'3.2 Input│Other'!M$39)+$E29*(1+'3.2 Input│Other'!M$40)+$F29*(1+'3.2 Input│Other'!M$41)</f>
        <v>1</v>
      </c>
      <c r="I29" s="27">
        <f>$C29*(1+'3.2 Input│Other'!N$38)+$D29*(1+'3.2 Input│Other'!N$39)+$E29*(1+'3.2 Input│Other'!N$40)+$F29*(1+'3.2 Input│Other'!N$41)</f>
        <v>1</v>
      </c>
      <c r="J29" s="27">
        <f>$C29*(1+'3.2 Input│Other'!O$38)+$D29*(1+'3.2 Input│Other'!O$39)+$E29*(1+'3.2 Input│Other'!O$40)+$F29*(1+'3.2 Input│Other'!O$41)</f>
        <v>1</v>
      </c>
      <c r="K29" s="27">
        <f>$C29*(1+'3.2 Input│Other'!P$38)+$D29*(1+'3.2 Input│Other'!P$39)+$E29*(1+'3.2 Input│Other'!P$40)+$F29*(1+'3.2 Input│Other'!P$41)</f>
        <v>1</v>
      </c>
      <c r="M29" s="53">
        <f t="shared" si="0"/>
        <v>1</v>
      </c>
    </row>
    <row r="30" spans="1:13">
      <c r="A30" s="8">
        <f>'5.0 Calc│Forecast Projects'!A30</f>
        <v>18</v>
      </c>
      <c r="B30" s="8" t="str">
        <f>'5.3 Calc│Forecast $2017'!B30</f>
        <v>Positioner Replacement</v>
      </c>
      <c r="C30" s="22">
        <f>VLOOKUP($A30,'5.0 Calc│Forecast Projects'!$A$12:$P$1000,12,FALSE)</f>
        <v>0.35097861016941134</v>
      </c>
      <c r="D30" s="22">
        <f>VLOOKUP($A30,'5.0 Calc│Forecast Projects'!$A$12:$P$1000,13,FALSE)</f>
        <v>0.22082278765369234</v>
      </c>
      <c r="E30" s="22">
        <f>VLOOKUP($A30,'5.0 Calc│Forecast Projects'!$A$12:$P$1000,14,FALSE)</f>
        <v>0.31942472808502015</v>
      </c>
      <c r="F30" s="22">
        <f>VLOOKUP($A30,'5.0 Calc│Forecast Projects'!$A$12:$P$1000,15,FALSE)</f>
        <v>0.10877387409187608</v>
      </c>
      <c r="G30" s="27">
        <f>$C30*(1+'3.2 Input│Other'!L$38)+$D30*(1+'3.2 Input│Other'!L$39)+$E30*(1+'3.2 Input│Other'!L$40)+$F30*(1+'3.2 Input│Other'!L$41)</f>
        <v>0.99999999999999989</v>
      </c>
      <c r="H30" s="27">
        <f>$C30*(1+'3.2 Input│Other'!M$38)+$D30*(1+'3.2 Input│Other'!M$39)+$E30*(1+'3.2 Input│Other'!M$40)+$F30*(1+'3.2 Input│Other'!M$41)</f>
        <v>0.99999999999999989</v>
      </c>
      <c r="I30" s="27">
        <f>$C30*(1+'3.2 Input│Other'!N$38)+$D30*(1+'3.2 Input│Other'!N$39)+$E30*(1+'3.2 Input│Other'!N$40)+$F30*(1+'3.2 Input│Other'!N$41)</f>
        <v>0.99999999999999989</v>
      </c>
      <c r="J30" s="27">
        <f>$C30*(1+'3.2 Input│Other'!O$38)+$D30*(1+'3.2 Input│Other'!O$39)+$E30*(1+'3.2 Input│Other'!O$40)+$F30*(1+'3.2 Input│Other'!O$41)</f>
        <v>0.99999999999999989</v>
      </c>
      <c r="K30" s="27">
        <f>$C30*(1+'3.2 Input│Other'!P$38)+$D30*(1+'3.2 Input│Other'!P$39)+$E30*(1+'3.2 Input│Other'!P$40)+$F30*(1+'3.2 Input│Other'!P$41)</f>
        <v>0.99999999999999989</v>
      </c>
      <c r="M30" s="53">
        <f t="shared" si="0"/>
        <v>0.99999999999999989</v>
      </c>
    </row>
    <row r="31" spans="1:13">
      <c r="A31" s="8">
        <f>'5.0 Calc│Forecast Projects'!A31</f>
        <v>19</v>
      </c>
      <c r="B31" s="8" t="str">
        <f>'5.3 Calc│Forecast $2017'!B31</f>
        <v>VTS Safety Management Study aerial photography</v>
      </c>
      <c r="C31" s="22">
        <f>VLOOKUP($A31,'5.0 Calc│Forecast Projects'!$A$12:$P$1000,12,FALSE)</f>
        <v>0.21875</v>
      </c>
      <c r="D31" s="22">
        <f>VLOOKUP($A31,'5.0 Calc│Forecast Projects'!$A$12:$P$1000,13,FALSE)</f>
        <v>0</v>
      </c>
      <c r="E31" s="22">
        <f>VLOOKUP($A31,'5.0 Calc│Forecast Projects'!$A$12:$P$1000,14,FALSE)</f>
        <v>0</v>
      </c>
      <c r="F31" s="22">
        <f>VLOOKUP($A31,'5.0 Calc│Forecast Projects'!$A$12:$P$1000,15,FALSE)</f>
        <v>0.78125</v>
      </c>
      <c r="G31" s="27">
        <f>$C31*(1+'3.2 Input│Other'!L$38)+$D31*(1+'3.2 Input│Other'!L$39)+$E31*(1+'3.2 Input│Other'!L$40)+$F31*(1+'3.2 Input│Other'!L$41)</f>
        <v>1</v>
      </c>
      <c r="H31" s="27">
        <f>$C31*(1+'3.2 Input│Other'!M$38)+$D31*(1+'3.2 Input│Other'!M$39)+$E31*(1+'3.2 Input│Other'!M$40)+$F31*(1+'3.2 Input│Other'!M$41)</f>
        <v>1</v>
      </c>
      <c r="I31" s="27">
        <f>$C31*(1+'3.2 Input│Other'!N$38)+$D31*(1+'3.2 Input│Other'!N$39)+$E31*(1+'3.2 Input│Other'!N$40)+$F31*(1+'3.2 Input│Other'!N$41)</f>
        <v>1</v>
      </c>
      <c r="J31" s="27">
        <f>$C31*(1+'3.2 Input│Other'!O$38)+$D31*(1+'3.2 Input│Other'!O$39)+$E31*(1+'3.2 Input│Other'!O$40)+$F31*(1+'3.2 Input│Other'!O$41)</f>
        <v>1</v>
      </c>
      <c r="K31" s="27">
        <f>$C31*(1+'3.2 Input│Other'!P$38)+$D31*(1+'3.2 Input│Other'!P$39)+$E31*(1+'3.2 Input│Other'!P$40)+$F31*(1+'3.2 Input│Other'!P$41)</f>
        <v>1</v>
      </c>
      <c r="M31" s="53">
        <f t="shared" si="0"/>
        <v>1</v>
      </c>
    </row>
    <row r="32" spans="1:13">
      <c r="A32" s="8">
        <f>'5.0 Calc│Forecast Projects'!A32</f>
        <v>20</v>
      </c>
      <c r="B32" s="8" t="str">
        <f>'5.3 Calc│Forecast $2017'!B32</f>
        <v>BCP Safety Measures for High Consequence areas-(urban growth, fracture control)</v>
      </c>
      <c r="C32" s="22">
        <f>VLOOKUP($A32,'5.0 Calc│Forecast Projects'!$A$12:$P$1000,12,FALSE)</f>
        <v>0.21875000000000003</v>
      </c>
      <c r="D32" s="22">
        <f>VLOOKUP($A32,'5.0 Calc│Forecast Projects'!$A$12:$P$1000,13,FALSE)</f>
        <v>0.48420022312611882</v>
      </c>
      <c r="E32" s="22">
        <f>VLOOKUP($A32,'5.0 Calc│Forecast Projects'!$A$12:$P$1000,14,FALSE)</f>
        <v>0.29704977687388123</v>
      </c>
      <c r="F32" s="22">
        <f>VLOOKUP($A32,'5.0 Calc│Forecast Projects'!$A$12:$P$1000,15,FALSE)</f>
        <v>0</v>
      </c>
      <c r="G32" s="27">
        <f>$C32*(1+'3.2 Input│Other'!L$38)+$D32*(1+'3.2 Input│Other'!L$39)+$E32*(1+'3.2 Input│Other'!L$40)+$F32*(1+'3.2 Input│Other'!L$41)</f>
        <v>1</v>
      </c>
      <c r="H32" s="27">
        <f>$C32*(1+'3.2 Input│Other'!M$38)+$D32*(1+'3.2 Input│Other'!M$39)+$E32*(1+'3.2 Input│Other'!M$40)+$F32*(1+'3.2 Input│Other'!M$41)</f>
        <v>1</v>
      </c>
      <c r="I32" s="27">
        <f>$C32*(1+'3.2 Input│Other'!N$38)+$D32*(1+'3.2 Input│Other'!N$39)+$E32*(1+'3.2 Input│Other'!N$40)+$F32*(1+'3.2 Input│Other'!N$41)</f>
        <v>1</v>
      </c>
      <c r="J32" s="27">
        <f>$C32*(1+'3.2 Input│Other'!O$38)+$D32*(1+'3.2 Input│Other'!O$39)+$E32*(1+'3.2 Input│Other'!O$40)+$F32*(1+'3.2 Input│Other'!O$41)</f>
        <v>1</v>
      </c>
      <c r="K32" s="27">
        <f>$C32*(1+'3.2 Input│Other'!P$38)+$D32*(1+'3.2 Input│Other'!P$39)+$E32*(1+'3.2 Input│Other'!P$40)+$F32*(1+'3.2 Input│Other'!P$41)</f>
        <v>1</v>
      </c>
      <c r="M32" s="53">
        <f t="shared" si="0"/>
        <v>1</v>
      </c>
    </row>
    <row r="33" spans="1:13">
      <c r="A33" s="8">
        <f>'5.0 Calc│Forecast Projects'!A33</f>
        <v>21</v>
      </c>
      <c r="B33" s="8" t="str">
        <f>'5.3 Calc│Forecast $2017'!B33</f>
        <v>BLP Safety Measures for High Consequence areas-(urban growth, fracture control)</v>
      </c>
      <c r="C33" s="22">
        <f>VLOOKUP($A33,'5.0 Calc│Forecast Projects'!$A$12:$P$1000,12,FALSE)</f>
        <v>0.21875000000000003</v>
      </c>
      <c r="D33" s="22">
        <f>VLOOKUP($A33,'5.0 Calc│Forecast Projects'!$A$12:$P$1000,13,FALSE)</f>
        <v>0.48264047400276505</v>
      </c>
      <c r="E33" s="22">
        <f>VLOOKUP($A33,'5.0 Calc│Forecast Projects'!$A$12:$P$1000,14,FALSE)</f>
        <v>0.29860952599723495</v>
      </c>
      <c r="F33" s="22">
        <f>VLOOKUP($A33,'5.0 Calc│Forecast Projects'!$A$12:$P$1000,15,FALSE)</f>
        <v>0</v>
      </c>
      <c r="G33" s="27">
        <f>$C33*(1+'3.2 Input│Other'!L$38)+$D33*(1+'3.2 Input│Other'!L$39)+$E33*(1+'3.2 Input│Other'!L$40)+$F33*(1+'3.2 Input│Other'!L$41)</f>
        <v>1</v>
      </c>
      <c r="H33" s="27">
        <f>$C33*(1+'3.2 Input│Other'!M$38)+$D33*(1+'3.2 Input│Other'!M$39)+$E33*(1+'3.2 Input│Other'!M$40)+$F33*(1+'3.2 Input│Other'!M$41)</f>
        <v>1</v>
      </c>
      <c r="I33" s="27">
        <f>$C33*(1+'3.2 Input│Other'!N$38)+$D33*(1+'3.2 Input│Other'!N$39)+$E33*(1+'3.2 Input│Other'!N$40)+$F33*(1+'3.2 Input│Other'!N$41)</f>
        <v>1</v>
      </c>
      <c r="J33" s="27">
        <f>$C33*(1+'3.2 Input│Other'!O$38)+$D33*(1+'3.2 Input│Other'!O$39)+$E33*(1+'3.2 Input│Other'!O$40)+$F33*(1+'3.2 Input│Other'!O$41)</f>
        <v>1</v>
      </c>
      <c r="K33" s="27">
        <f>$C33*(1+'3.2 Input│Other'!P$38)+$D33*(1+'3.2 Input│Other'!P$39)+$E33*(1+'3.2 Input│Other'!P$40)+$F33*(1+'3.2 Input│Other'!P$41)</f>
        <v>1</v>
      </c>
      <c r="M33" s="53">
        <f t="shared" si="0"/>
        <v>1</v>
      </c>
    </row>
    <row r="34" spans="1:13">
      <c r="A34" s="8">
        <f>'5.0 Calc│Forecast Projects'!A34</f>
        <v>22</v>
      </c>
      <c r="B34" s="8" t="str">
        <f>'5.3 Calc│Forecast $2017'!B34</f>
        <v>WOP Safety Measures for High Consequence areas-(urban growth, fracture control)</v>
      </c>
      <c r="C34" s="22">
        <f>VLOOKUP($A34,'5.0 Calc│Forecast Projects'!$A$12:$P$1000,12,FALSE)</f>
        <v>0.21875000000000003</v>
      </c>
      <c r="D34" s="22">
        <f>VLOOKUP($A34,'5.0 Calc│Forecast Projects'!$A$12:$P$1000,13,FALSE)</f>
        <v>0.48107845061736015</v>
      </c>
      <c r="E34" s="22">
        <f>VLOOKUP($A34,'5.0 Calc│Forecast Projects'!$A$12:$P$1000,14,FALSE)</f>
        <v>0.30017154938263985</v>
      </c>
      <c r="F34" s="22">
        <f>VLOOKUP($A34,'5.0 Calc│Forecast Projects'!$A$12:$P$1000,15,FALSE)</f>
        <v>0</v>
      </c>
      <c r="G34" s="27">
        <f>$C34*(1+'3.2 Input│Other'!L$38)+$D34*(1+'3.2 Input│Other'!L$39)+$E34*(1+'3.2 Input│Other'!L$40)+$F34*(1+'3.2 Input│Other'!L$41)</f>
        <v>1</v>
      </c>
      <c r="H34" s="27">
        <f>$C34*(1+'3.2 Input│Other'!M$38)+$D34*(1+'3.2 Input│Other'!M$39)+$E34*(1+'3.2 Input│Other'!M$40)+$F34*(1+'3.2 Input│Other'!M$41)</f>
        <v>1</v>
      </c>
      <c r="I34" s="27">
        <f>$C34*(1+'3.2 Input│Other'!N$38)+$D34*(1+'3.2 Input│Other'!N$39)+$E34*(1+'3.2 Input│Other'!N$40)+$F34*(1+'3.2 Input│Other'!N$41)</f>
        <v>1</v>
      </c>
      <c r="J34" s="27">
        <f>$C34*(1+'3.2 Input│Other'!O$38)+$D34*(1+'3.2 Input│Other'!O$39)+$E34*(1+'3.2 Input│Other'!O$40)+$F34*(1+'3.2 Input│Other'!O$41)</f>
        <v>1</v>
      </c>
      <c r="K34" s="27">
        <f>$C34*(1+'3.2 Input│Other'!P$38)+$D34*(1+'3.2 Input│Other'!P$39)+$E34*(1+'3.2 Input│Other'!P$40)+$F34*(1+'3.2 Input│Other'!P$41)</f>
        <v>1</v>
      </c>
      <c r="M34" s="53">
        <f t="shared" si="0"/>
        <v>1</v>
      </c>
    </row>
    <row r="35" spans="1:13">
      <c r="A35" s="8">
        <f>'5.0 Calc│Forecast Projects'!A35</f>
        <v>23</v>
      </c>
      <c r="B35" s="8" t="str">
        <f>'5.3 Calc│Forecast $2017'!B35</f>
        <v>ILP Safety Measures for High Consequence areas-(urban growth, fracture control)</v>
      </c>
      <c r="C35" s="22">
        <f>VLOOKUP($A35,'5.0 Calc│Forecast Projects'!$A$12:$P$1000,12,FALSE)</f>
        <v>0.21875000000000003</v>
      </c>
      <c r="D35" s="22">
        <f>VLOOKUP($A35,'5.0 Calc│Forecast Projects'!$A$12:$P$1000,13,FALSE)</f>
        <v>0.61286368972892546</v>
      </c>
      <c r="E35" s="22">
        <f>VLOOKUP($A35,'5.0 Calc│Forecast Projects'!$A$12:$P$1000,14,FALSE)</f>
        <v>0.16838631027107454</v>
      </c>
      <c r="F35" s="22">
        <f>VLOOKUP($A35,'5.0 Calc│Forecast Projects'!$A$12:$P$1000,15,FALSE)</f>
        <v>0</v>
      </c>
      <c r="G35" s="27">
        <f>$C35*(1+'3.2 Input│Other'!L$38)+$D35*(1+'3.2 Input│Other'!L$39)+$E35*(1+'3.2 Input│Other'!L$40)+$F35*(1+'3.2 Input│Other'!L$41)</f>
        <v>1</v>
      </c>
      <c r="H35" s="27">
        <f>$C35*(1+'3.2 Input│Other'!M$38)+$D35*(1+'3.2 Input│Other'!M$39)+$E35*(1+'3.2 Input│Other'!M$40)+$F35*(1+'3.2 Input│Other'!M$41)</f>
        <v>1</v>
      </c>
      <c r="I35" s="27">
        <f>$C35*(1+'3.2 Input│Other'!N$38)+$D35*(1+'3.2 Input│Other'!N$39)+$E35*(1+'3.2 Input│Other'!N$40)+$F35*(1+'3.2 Input│Other'!N$41)</f>
        <v>1</v>
      </c>
      <c r="J35" s="27">
        <f>$C35*(1+'3.2 Input│Other'!O$38)+$D35*(1+'3.2 Input│Other'!O$39)+$E35*(1+'3.2 Input│Other'!O$40)+$F35*(1+'3.2 Input│Other'!O$41)</f>
        <v>1</v>
      </c>
      <c r="K35" s="27">
        <f>$C35*(1+'3.2 Input│Other'!P$38)+$D35*(1+'3.2 Input│Other'!P$39)+$E35*(1+'3.2 Input│Other'!P$40)+$F35*(1+'3.2 Input│Other'!P$41)</f>
        <v>1</v>
      </c>
      <c r="M35" s="53">
        <f t="shared" si="0"/>
        <v>1</v>
      </c>
    </row>
    <row r="36" spans="1:13">
      <c r="A36" s="8">
        <f>'5.0 Calc│Forecast Projects'!A36</f>
        <v>24</v>
      </c>
      <c r="B36" s="8" t="str">
        <f>'5.3 Calc│Forecast $2017'!B36</f>
        <v>Turbine Overhauls</v>
      </c>
      <c r="C36" s="22">
        <f>VLOOKUP($A36,'5.0 Calc│Forecast Projects'!$A$12:$P$1000,12,FALSE)</f>
        <v>0.23664122137404583</v>
      </c>
      <c r="D36" s="22">
        <f>VLOOKUP($A36,'5.0 Calc│Forecast Projects'!$A$12:$P$1000,13,FALSE)</f>
        <v>0.76335877862595425</v>
      </c>
      <c r="E36" s="22">
        <f>VLOOKUP($A36,'5.0 Calc│Forecast Projects'!$A$12:$P$1000,14,FALSE)</f>
        <v>0</v>
      </c>
      <c r="F36" s="22">
        <f>VLOOKUP($A36,'5.0 Calc│Forecast Projects'!$A$12:$P$1000,15,FALSE)</f>
        <v>0</v>
      </c>
      <c r="G36" s="27">
        <f>$C36*(1+'3.2 Input│Other'!L$38)+$D36*(1+'3.2 Input│Other'!L$39)+$E36*(1+'3.2 Input│Other'!L$40)+$F36*(1+'3.2 Input│Other'!L$41)</f>
        <v>1</v>
      </c>
      <c r="H36" s="27">
        <f>$C36*(1+'3.2 Input│Other'!M$38)+$D36*(1+'3.2 Input│Other'!M$39)+$E36*(1+'3.2 Input│Other'!M$40)+$F36*(1+'3.2 Input│Other'!M$41)</f>
        <v>1</v>
      </c>
      <c r="I36" s="27">
        <f>$C36*(1+'3.2 Input│Other'!N$38)+$D36*(1+'3.2 Input│Other'!N$39)+$E36*(1+'3.2 Input│Other'!N$40)+$F36*(1+'3.2 Input│Other'!N$41)</f>
        <v>1</v>
      </c>
      <c r="J36" s="27">
        <f>$C36*(1+'3.2 Input│Other'!O$38)+$D36*(1+'3.2 Input│Other'!O$39)+$E36*(1+'3.2 Input│Other'!O$40)+$F36*(1+'3.2 Input│Other'!O$41)</f>
        <v>1</v>
      </c>
      <c r="K36" s="27">
        <f>$C36*(1+'3.2 Input│Other'!P$38)+$D36*(1+'3.2 Input│Other'!P$39)+$E36*(1+'3.2 Input│Other'!P$40)+$F36*(1+'3.2 Input│Other'!P$41)</f>
        <v>1</v>
      </c>
      <c r="M36" s="53">
        <f t="shared" si="0"/>
        <v>1</v>
      </c>
    </row>
    <row r="37" spans="1:13">
      <c r="A37" s="8">
        <f>'5.0 Calc│Forecast Projects'!A37</f>
        <v>25</v>
      </c>
      <c r="B37" s="8" t="str">
        <f>'5.3 Calc│Forecast $2017'!B37</f>
        <v>Iona CS Automation replacement</v>
      </c>
      <c r="C37" s="22">
        <f>VLOOKUP($A37,'5.0 Calc│Forecast Projects'!$A$12:$P$1000,12,FALSE)</f>
        <v>0.36549626910947197</v>
      </c>
      <c r="D37" s="22">
        <f>VLOOKUP($A37,'5.0 Calc│Forecast Projects'!$A$12:$P$1000,13,FALSE)</f>
        <v>0.17907954101082046</v>
      </c>
      <c r="E37" s="22">
        <f>VLOOKUP($A37,'5.0 Calc│Forecast Projects'!$A$12:$P$1000,14,FALSE)</f>
        <v>0.45542418987970751</v>
      </c>
      <c r="F37" s="22">
        <f>VLOOKUP($A37,'5.0 Calc│Forecast Projects'!$A$12:$P$1000,15,FALSE)</f>
        <v>0</v>
      </c>
      <c r="G37" s="27">
        <f>$C37*(1+'3.2 Input│Other'!L$38)+$D37*(1+'3.2 Input│Other'!L$39)+$E37*(1+'3.2 Input│Other'!L$40)+$F37*(1+'3.2 Input│Other'!L$41)</f>
        <v>1</v>
      </c>
      <c r="H37" s="27">
        <f>$C37*(1+'3.2 Input│Other'!M$38)+$D37*(1+'3.2 Input│Other'!M$39)+$E37*(1+'3.2 Input│Other'!M$40)+$F37*(1+'3.2 Input│Other'!M$41)</f>
        <v>1</v>
      </c>
      <c r="I37" s="27">
        <f>$C37*(1+'3.2 Input│Other'!N$38)+$D37*(1+'3.2 Input│Other'!N$39)+$E37*(1+'3.2 Input│Other'!N$40)+$F37*(1+'3.2 Input│Other'!N$41)</f>
        <v>1</v>
      </c>
      <c r="J37" s="27">
        <f>$C37*(1+'3.2 Input│Other'!O$38)+$D37*(1+'3.2 Input│Other'!O$39)+$E37*(1+'3.2 Input│Other'!O$40)+$F37*(1+'3.2 Input│Other'!O$41)</f>
        <v>1</v>
      </c>
      <c r="K37" s="27">
        <f>$C37*(1+'3.2 Input│Other'!P$38)+$D37*(1+'3.2 Input│Other'!P$39)+$E37*(1+'3.2 Input│Other'!P$40)+$F37*(1+'3.2 Input│Other'!P$41)</f>
        <v>1</v>
      </c>
      <c r="M37" s="53">
        <f t="shared" si="0"/>
        <v>1</v>
      </c>
    </row>
    <row r="38" spans="1:13">
      <c r="A38" s="8">
        <f>'5.0 Calc│Forecast Projects'!A38</f>
        <v>26</v>
      </c>
      <c r="B38" s="8" t="str">
        <f>'5.3 Calc│Forecast $2017'!B38</f>
        <v>GCS Control Room and Unit Enclosure 1,2,3&amp;4 Fire Suppression System</v>
      </c>
      <c r="C38" s="22">
        <f>VLOOKUP($A38,'5.0 Calc│Forecast Projects'!$A$12:$P$1000,12,FALSE)</f>
        <v>0.23664122137404581</v>
      </c>
      <c r="D38" s="22">
        <f>VLOOKUP($A38,'5.0 Calc│Forecast Projects'!$A$12:$P$1000,13,FALSE)</f>
        <v>0.76335877862595414</v>
      </c>
      <c r="E38" s="22">
        <f>VLOOKUP($A38,'5.0 Calc│Forecast Projects'!$A$12:$P$1000,14,FALSE)</f>
        <v>0</v>
      </c>
      <c r="F38" s="22">
        <f>VLOOKUP($A38,'5.0 Calc│Forecast Projects'!$A$12:$P$1000,15,FALSE)</f>
        <v>0</v>
      </c>
      <c r="G38" s="27">
        <f>$C38*(1+'3.2 Input│Other'!L$38)+$D38*(1+'3.2 Input│Other'!L$39)+$E38*(1+'3.2 Input│Other'!L$40)+$F38*(1+'3.2 Input│Other'!L$41)</f>
        <v>1</v>
      </c>
      <c r="H38" s="27">
        <f>$C38*(1+'3.2 Input│Other'!M$38)+$D38*(1+'3.2 Input│Other'!M$39)+$E38*(1+'3.2 Input│Other'!M$40)+$F38*(1+'3.2 Input│Other'!M$41)</f>
        <v>1</v>
      </c>
      <c r="I38" s="27">
        <f>$C38*(1+'3.2 Input│Other'!N$38)+$D38*(1+'3.2 Input│Other'!N$39)+$E38*(1+'3.2 Input│Other'!N$40)+$F38*(1+'3.2 Input│Other'!N$41)</f>
        <v>1</v>
      </c>
      <c r="J38" s="27">
        <f>$C38*(1+'3.2 Input│Other'!O$38)+$D38*(1+'3.2 Input│Other'!O$39)+$E38*(1+'3.2 Input│Other'!O$40)+$F38*(1+'3.2 Input│Other'!O$41)</f>
        <v>1</v>
      </c>
      <c r="K38" s="27">
        <f>$C38*(1+'3.2 Input│Other'!P$38)+$D38*(1+'3.2 Input│Other'!P$39)+$E38*(1+'3.2 Input│Other'!P$40)+$F38*(1+'3.2 Input│Other'!P$41)</f>
        <v>1</v>
      </c>
      <c r="M38" s="53">
        <f t="shared" si="0"/>
        <v>1</v>
      </c>
    </row>
    <row r="39" spans="1:13">
      <c r="A39" s="8">
        <f>'5.0 Calc│Forecast Projects'!A39</f>
        <v>27</v>
      </c>
      <c r="B39" s="8" t="str">
        <f>'5.3 Calc│Forecast $2017'!B39</f>
        <v>BCS MCC Room Fire Suppression System</v>
      </c>
      <c r="C39" s="22">
        <f>VLOOKUP($A39,'5.0 Calc│Forecast Projects'!$A$12:$P$1000,12,FALSE)</f>
        <v>0.23664122137404581</v>
      </c>
      <c r="D39" s="22">
        <f>VLOOKUP($A39,'5.0 Calc│Forecast Projects'!$A$12:$P$1000,13,FALSE)</f>
        <v>0.76335877862595414</v>
      </c>
      <c r="E39" s="22">
        <f>VLOOKUP($A39,'5.0 Calc│Forecast Projects'!$A$12:$P$1000,14,FALSE)</f>
        <v>0</v>
      </c>
      <c r="F39" s="22">
        <f>VLOOKUP($A39,'5.0 Calc│Forecast Projects'!$A$12:$P$1000,15,FALSE)</f>
        <v>0</v>
      </c>
      <c r="G39" s="27">
        <f>$C39*(1+'3.2 Input│Other'!L$38)+$D39*(1+'3.2 Input│Other'!L$39)+$E39*(1+'3.2 Input│Other'!L$40)+$F39*(1+'3.2 Input│Other'!L$41)</f>
        <v>1</v>
      </c>
      <c r="H39" s="27">
        <f>$C39*(1+'3.2 Input│Other'!M$38)+$D39*(1+'3.2 Input│Other'!M$39)+$E39*(1+'3.2 Input│Other'!M$40)+$F39*(1+'3.2 Input│Other'!M$41)</f>
        <v>1</v>
      </c>
      <c r="I39" s="27">
        <f>$C39*(1+'3.2 Input│Other'!N$38)+$D39*(1+'3.2 Input│Other'!N$39)+$E39*(1+'3.2 Input│Other'!N$40)+$F39*(1+'3.2 Input│Other'!N$41)</f>
        <v>1</v>
      </c>
      <c r="J39" s="27">
        <f>$C39*(1+'3.2 Input│Other'!O$38)+$D39*(1+'3.2 Input│Other'!O$39)+$E39*(1+'3.2 Input│Other'!O$40)+$F39*(1+'3.2 Input│Other'!O$41)</f>
        <v>1</v>
      </c>
      <c r="K39" s="27">
        <f>$C39*(1+'3.2 Input│Other'!P$38)+$D39*(1+'3.2 Input│Other'!P$39)+$E39*(1+'3.2 Input│Other'!P$40)+$F39*(1+'3.2 Input│Other'!P$41)</f>
        <v>1</v>
      </c>
      <c r="M39" s="53">
        <f t="shared" si="0"/>
        <v>1</v>
      </c>
    </row>
    <row r="40" spans="1:13">
      <c r="A40" s="8">
        <f>'5.0 Calc│Forecast Projects'!A40</f>
        <v>28</v>
      </c>
      <c r="B40" s="8" t="str">
        <f>'5.3 Calc│Forecast $2017'!B40</f>
        <v>Iona CS Control Room and Unit Enclosure Fire Suppression System</v>
      </c>
      <c r="C40" s="22">
        <f>VLOOKUP($A40,'5.0 Calc│Forecast Projects'!$A$12:$P$1000,12,FALSE)</f>
        <v>0.23664122137404581</v>
      </c>
      <c r="D40" s="22">
        <f>VLOOKUP($A40,'5.0 Calc│Forecast Projects'!$A$12:$P$1000,13,FALSE)</f>
        <v>0.76335877862595414</v>
      </c>
      <c r="E40" s="22">
        <f>VLOOKUP($A40,'5.0 Calc│Forecast Projects'!$A$12:$P$1000,14,FALSE)</f>
        <v>0</v>
      </c>
      <c r="F40" s="22">
        <f>VLOOKUP($A40,'5.0 Calc│Forecast Projects'!$A$12:$P$1000,15,FALSE)</f>
        <v>0</v>
      </c>
      <c r="G40" s="27">
        <f>$C40*(1+'3.2 Input│Other'!L$38)+$D40*(1+'3.2 Input│Other'!L$39)+$E40*(1+'3.2 Input│Other'!L$40)+$F40*(1+'3.2 Input│Other'!L$41)</f>
        <v>1</v>
      </c>
      <c r="H40" s="27">
        <f>$C40*(1+'3.2 Input│Other'!M$38)+$D40*(1+'3.2 Input│Other'!M$39)+$E40*(1+'3.2 Input│Other'!M$40)+$F40*(1+'3.2 Input│Other'!M$41)</f>
        <v>1</v>
      </c>
      <c r="I40" s="27">
        <f>$C40*(1+'3.2 Input│Other'!N$38)+$D40*(1+'3.2 Input│Other'!N$39)+$E40*(1+'3.2 Input│Other'!N$40)+$F40*(1+'3.2 Input│Other'!N$41)</f>
        <v>1</v>
      </c>
      <c r="J40" s="27">
        <f>$C40*(1+'3.2 Input│Other'!O$38)+$D40*(1+'3.2 Input│Other'!O$39)+$E40*(1+'3.2 Input│Other'!O$40)+$F40*(1+'3.2 Input│Other'!O$41)</f>
        <v>1</v>
      </c>
      <c r="K40" s="27">
        <f>$C40*(1+'3.2 Input│Other'!P$38)+$D40*(1+'3.2 Input│Other'!P$39)+$E40*(1+'3.2 Input│Other'!P$40)+$F40*(1+'3.2 Input│Other'!P$41)</f>
        <v>1</v>
      </c>
      <c r="M40" s="53">
        <f t="shared" si="0"/>
        <v>1</v>
      </c>
    </row>
    <row r="41" spans="1:13">
      <c r="A41" s="8">
        <f>'5.0 Calc│Forecast Projects'!A41</f>
        <v>29</v>
      </c>
      <c r="B41" s="8" t="str">
        <f>'5.3 Calc│Forecast $2017'!B41</f>
        <v>Lara City Gate Control Hut Fire Suppression System</v>
      </c>
      <c r="C41" s="22">
        <f>VLOOKUP($A41,'5.0 Calc│Forecast Projects'!$A$12:$P$1000,12,FALSE)</f>
        <v>0.28571428571428575</v>
      </c>
      <c r="D41" s="22">
        <f>VLOOKUP($A41,'5.0 Calc│Forecast Projects'!$A$12:$P$1000,13,FALSE)</f>
        <v>0.7142857142857143</v>
      </c>
      <c r="E41" s="22">
        <f>VLOOKUP($A41,'5.0 Calc│Forecast Projects'!$A$12:$P$1000,14,FALSE)</f>
        <v>0</v>
      </c>
      <c r="F41" s="22">
        <f>VLOOKUP($A41,'5.0 Calc│Forecast Projects'!$A$12:$P$1000,15,FALSE)</f>
        <v>0</v>
      </c>
      <c r="G41" s="27">
        <f>$C41*(1+'3.2 Input│Other'!L$38)+$D41*(1+'3.2 Input│Other'!L$39)+$E41*(1+'3.2 Input│Other'!L$40)+$F41*(1+'3.2 Input│Other'!L$41)</f>
        <v>1</v>
      </c>
      <c r="H41" s="27">
        <f>$C41*(1+'3.2 Input│Other'!M$38)+$D41*(1+'3.2 Input│Other'!M$39)+$E41*(1+'3.2 Input│Other'!M$40)+$F41*(1+'3.2 Input│Other'!M$41)</f>
        <v>1</v>
      </c>
      <c r="I41" s="27">
        <f>$C41*(1+'3.2 Input│Other'!N$38)+$D41*(1+'3.2 Input│Other'!N$39)+$E41*(1+'3.2 Input│Other'!N$40)+$F41*(1+'3.2 Input│Other'!N$41)</f>
        <v>1</v>
      </c>
      <c r="J41" s="27">
        <f>$C41*(1+'3.2 Input│Other'!O$38)+$D41*(1+'3.2 Input│Other'!O$39)+$E41*(1+'3.2 Input│Other'!O$40)+$F41*(1+'3.2 Input│Other'!O$41)</f>
        <v>1</v>
      </c>
      <c r="K41" s="27">
        <f>$C41*(1+'3.2 Input│Other'!P$38)+$D41*(1+'3.2 Input│Other'!P$39)+$E41*(1+'3.2 Input│Other'!P$40)+$F41*(1+'3.2 Input│Other'!P$41)</f>
        <v>1</v>
      </c>
      <c r="M41" s="53">
        <f t="shared" si="0"/>
        <v>1</v>
      </c>
    </row>
    <row r="42" spans="1:13">
      <c r="A42" s="8">
        <f>'5.0 Calc│Forecast Projects'!A42</f>
        <v>30</v>
      </c>
      <c r="B42" s="8" t="str">
        <f>'5.3 Calc│Forecast $2017'!B42</f>
        <v>BCS Control Room Fire Suppression System</v>
      </c>
      <c r="C42" s="22">
        <f>VLOOKUP($A42,'5.0 Calc│Forecast Projects'!$A$12:$P$1000,12,FALSE)</f>
        <v>0.28571428571428575</v>
      </c>
      <c r="D42" s="22">
        <f>VLOOKUP($A42,'5.0 Calc│Forecast Projects'!$A$12:$P$1000,13,FALSE)</f>
        <v>0.7142857142857143</v>
      </c>
      <c r="E42" s="22">
        <f>VLOOKUP($A42,'5.0 Calc│Forecast Projects'!$A$12:$P$1000,14,FALSE)</f>
        <v>0</v>
      </c>
      <c r="F42" s="22">
        <f>VLOOKUP($A42,'5.0 Calc│Forecast Projects'!$A$12:$P$1000,15,FALSE)</f>
        <v>0</v>
      </c>
      <c r="G42" s="27">
        <f>$C42*(1+'3.2 Input│Other'!L$38)+$D42*(1+'3.2 Input│Other'!L$39)+$E42*(1+'3.2 Input│Other'!L$40)+$F42*(1+'3.2 Input│Other'!L$41)</f>
        <v>1</v>
      </c>
      <c r="H42" s="27">
        <f>$C42*(1+'3.2 Input│Other'!M$38)+$D42*(1+'3.2 Input│Other'!M$39)+$E42*(1+'3.2 Input│Other'!M$40)+$F42*(1+'3.2 Input│Other'!M$41)</f>
        <v>1</v>
      </c>
      <c r="I42" s="27">
        <f>$C42*(1+'3.2 Input│Other'!N$38)+$D42*(1+'3.2 Input│Other'!N$39)+$E42*(1+'3.2 Input│Other'!N$40)+$F42*(1+'3.2 Input│Other'!N$41)</f>
        <v>1</v>
      </c>
      <c r="J42" s="27">
        <f>$C42*(1+'3.2 Input│Other'!O$38)+$D42*(1+'3.2 Input│Other'!O$39)+$E42*(1+'3.2 Input│Other'!O$40)+$F42*(1+'3.2 Input│Other'!O$41)</f>
        <v>1</v>
      </c>
      <c r="K42" s="27">
        <f>$C42*(1+'3.2 Input│Other'!P$38)+$D42*(1+'3.2 Input│Other'!P$39)+$E42*(1+'3.2 Input│Other'!P$40)+$F42*(1+'3.2 Input│Other'!P$41)</f>
        <v>1</v>
      </c>
      <c r="M42" s="53">
        <f t="shared" si="0"/>
        <v>1</v>
      </c>
    </row>
    <row r="43" spans="1:13">
      <c r="A43" s="8">
        <f>'5.0 Calc│Forecast Projects'!A43</f>
        <v>31</v>
      </c>
      <c r="B43" s="8" t="str">
        <f>'5.3 Calc│Forecast $2017'!B43</f>
        <v>Emergency- BA escape sets</v>
      </c>
      <c r="C43" s="22">
        <f>VLOOKUP($A43,'5.0 Calc│Forecast Projects'!$A$12:$P$1000,12,FALSE)</f>
        <v>0.21875000000000003</v>
      </c>
      <c r="D43" s="22">
        <f>VLOOKUP($A43,'5.0 Calc│Forecast Projects'!$A$12:$P$1000,13,FALSE)</f>
        <v>0</v>
      </c>
      <c r="E43" s="22">
        <f>VLOOKUP($A43,'5.0 Calc│Forecast Projects'!$A$12:$P$1000,14,FALSE)</f>
        <v>0.78125</v>
      </c>
      <c r="F43" s="22">
        <f>VLOOKUP($A43,'5.0 Calc│Forecast Projects'!$A$12:$P$1000,15,FALSE)</f>
        <v>0</v>
      </c>
      <c r="G43" s="27">
        <f>$C43*(1+'3.2 Input│Other'!L$38)+$D43*(1+'3.2 Input│Other'!L$39)+$E43*(1+'3.2 Input│Other'!L$40)+$F43*(1+'3.2 Input│Other'!L$41)</f>
        <v>1</v>
      </c>
      <c r="H43" s="27">
        <f>$C43*(1+'3.2 Input│Other'!M$38)+$D43*(1+'3.2 Input│Other'!M$39)+$E43*(1+'3.2 Input│Other'!M$40)+$F43*(1+'3.2 Input│Other'!M$41)</f>
        <v>1</v>
      </c>
      <c r="I43" s="27">
        <f>$C43*(1+'3.2 Input│Other'!N$38)+$D43*(1+'3.2 Input│Other'!N$39)+$E43*(1+'3.2 Input│Other'!N$40)+$F43*(1+'3.2 Input│Other'!N$41)</f>
        <v>1</v>
      </c>
      <c r="J43" s="27">
        <f>$C43*(1+'3.2 Input│Other'!O$38)+$D43*(1+'3.2 Input│Other'!O$39)+$E43*(1+'3.2 Input│Other'!O$40)+$F43*(1+'3.2 Input│Other'!O$41)</f>
        <v>1</v>
      </c>
      <c r="K43" s="27">
        <f>$C43*(1+'3.2 Input│Other'!P$38)+$D43*(1+'3.2 Input│Other'!P$39)+$E43*(1+'3.2 Input│Other'!P$40)+$F43*(1+'3.2 Input│Other'!P$41)</f>
        <v>1</v>
      </c>
      <c r="M43" s="53">
        <f t="shared" si="0"/>
        <v>1</v>
      </c>
    </row>
    <row r="44" spans="1:13">
      <c r="A44" s="8">
        <f>'5.0 Calc│Forecast Projects'!A44</f>
        <v>32</v>
      </c>
      <c r="B44" s="8" t="str">
        <f>'5.3 Calc│Forecast $2017'!B44</f>
        <v>Emergency- Response Equipment</v>
      </c>
      <c r="C44" s="22">
        <f>VLOOKUP($A44,'5.0 Calc│Forecast Projects'!$A$12:$P$1000,12,FALSE)</f>
        <v>0.21875</v>
      </c>
      <c r="D44" s="22">
        <f>VLOOKUP($A44,'5.0 Calc│Forecast Projects'!$A$12:$P$1000,13,FALSE)</f>
        <v>2.5798651513827498E-3</v>
      </c>
      <c r="E44" s="22">
        <f>VLOOKUP($A44,'5.0 Calc│Forecast Projects'!$A$12:$P$1000,14,FALSE)</f>
        <v>0.77867013484861725</v>
      </c>
      <c r="F44" s="22">
        <f>VLOOKUP($A44,'5.0 Calc│Forecast Projects'!$A$12:$P$1000,15,FALSE)</f>
        <v>0</v>
      </c>
      <c r="G44" s="27">
        <f>$C44*(1+'3.2 Input│Other'!L$38)+$D44*(1+'3.2 Input│Other'!L$39)+$E44*(1+'3.2 Input│Other'!L$40)+$F44*(1+'3.2 Input│Other'!L$41)</f>
        <v>1</v>
      </c>
      <c r="H44" s="27">
        <f>$C44*(1+'3.2 Input│Other'!M$38)+$D44*(1+'3.2 Input│Other'!M$39)+$E44*(1+'3.2 Input│Other'!M$40)+$F44*(1+'3.2 Input│Other'!M$41)</f>
        <v>1</v>
      </c>
      <c r="I44" s="27">
        <f>$C44*(1+'3.2 Input│Other'!N$38)+$D44*(1+'3.2 Input│Other'!N$39)+$E44*(1+'3.2 Input│Other'!N$40)+$F44*(1+'3.2 Input│Other'!N$41)</f>
        <v>1</v>
      </c>
      <c r="J44" s="27">
        <f>$C44*(1+'3.2 Input│Other'!O$38)+$D44*(1+'3.2 Input│Other'!O$39)+$E44*(1+'3.2 Input│Other'!O$40)+$F44*(1+'3.2 Input│Other'!O$41)</f>
        <v>1</v>
      </c>
      <c r="K44" s="27">
        <f>$C44*(1+'3.2 Input│Other'!P$38)+$D44*(1+'3.2 Input│Other'!P$39)+$E44*(1+'3.2 Input│Other'!P$40)+$F44*(1+'3.2 Input│Other'!P$41)</f>
        <v>1</v>
      </c>
      <c r="M44" s="53">
        <f t="shared" si="0"/>
        <v>1</v>
      </c>
    </row>
    <row r="45" spans="1:13">
      <c r="A45" s="8">
        <f>'5.0 Calc│Forecast Projects'!A45</f>
        <v>33</v>
      </c>
      <c r="B45" s="8" t="str">
        <f>'5.3 Calc│Forecast $2017'!B45</f>
        <v>Emergency- Spark Proof tools</v>
      </c>
      <c r="C45" s="22">
        <f>VLOOKUP($A45,'5.0 Calc│Forecast Projects'!$A$12:$P$1000,12,FALSE)</f>
        <v>0.58881578947368418</v>
      </c>
      <c r="D45" s="22">
        <f>VLOOKUP($A45,'5.0 Calc│Forecast Projects'!$A$12:$P$1000,13,FALSE)</f>
        <v>0</v>
      </c>
      <c r="E45" s="22">
        <f>VLOOKUP($A45,'5.0 Calc│Forecast Projects'!$A$12:$P$1000,14,FALSE)</f>
        <v>0.41118421052631576</v>
      </c>
      <c r="F45" s="22">
        <f>VLOOKUP($A45,'5.0 Calc│Forecast Projects'!$A$12:$P$1000,15,FALSE)</f>
        <v>0</v>
      </c>
      <c r="G45" s="27">
        <f>$C45*(1+'3.2 Input│Other'!L$38)+$D45*(1+'3.2 Input│Other'!L$39)+$E45*(1+'3.2 Input│Other'!L$40)+$F45*(1+'3.2 Input│Other'!L$41)</f>
        <v>1</v>
      </c>
      <c r="H45" s="27">
        <f>$C45*(1+'3.2 Input│Other'!M$38)+$D45*(1+'3.2 Input│Other'!M$39)+$E45*(1+'3.2 Input│Other'!M$40)+$F45*(1+'3.2 Input│Other'!M$41)</f>
        <v>1</v>
      </c>
      <c r="I45" s="27">
        <f>$C45*(1+'3.2 Input│Other'!N$38)+$D45*(1+'3.2 Input│Other'!N$39)+$E45*(1+'3.2 Input│Other'!N$40)+$F45*(1+'3.2 Input│Other'!N$41)</f>
        <v>1</v>
      </c>
      <c r="J45" s="27">
        <f>$C45*(1+'3.2 Input│Other'!O$38)+$D45*(1+'3.2 Input│Other'!O$39)+$E45*(1+'3.2 Input│Other'!O$40)+$F45*(1+'3.2 Input│Other'!O$41)</f>
        <v>1</v>
      </c>
      <c r="K45" s="27">
        <f>$C45*(1+'3.2 Input│Other'!P$38)+$D45*(1+'3.2 Input│Other'!P$39)+$E45*(1+'3.2 Input│Other'!P$40)+$F45*(1+'3.2 Input│Other'!P$41)</f>
        <v>1</v>
      </c>
      <c r="M45" s="53">
        <f t="shared" si="0"/>
        <v>1</v>
      </c>
    </row>
    <row r="46" spans="1:13">
      <c r="A46" s="8">
        <f>'5.0 Calc│Forecast Projects'!A46</f>
        <v>34</v>
      </c>
      <c r="B46" s="8" t="str">
        <f>'5.3 Calc│Forecast $2017'!B46</f>
        <v>Emergency - fully equipped caravan</v>
      </c>
      <c r="C46" s="22">
        <f>VLOOKUP($A46,'5.0 Calc│Forecast Projects'!$A$12:$P$1000,12,FALSE)</f>
        <v>0.21875000000000003</v>
      </c>
      <c r="D46" s="22">
        <f>VLOOKUP($A46,'5.0 Calc│Forecast Projects'!$A$12:$P$1000,13,FALSE)</f>
        <v>4.5421511627906981E-2</v>
      </c>
      <c r="E46" s="22">
        <f>VLOOKUP($A46,'5.0 Calc│Forecast Projects'!$A$12:$P$1000,14,FALSE)</f>
        <v>0.73582848837209303</v>
      </c>
      <c r="F46" s="22">
        <f>VLOOKUP($A46,'5.0 Calc│Forecast Projects'!$A$12:$P$1000,15,FALSE)</f>
        <v>0</v>
      </c>
      <c r="G46" s="27">
        <f>$C46*(1+'3.2 Input│Other'!L$38)+$D46*(1+'3.2 Input│Other'!L$39)+$E46*(1+'3.2 Input│Other'!L$40)+$F46*(1+'3.2 Input│Other'!L$41)</f>
        <v>1</v>
      </c>
      <c r="H46" s="27">
        <f>$C46*(1+'3.2 Input│Other'!M$38)+$D46*(1+'3.2 Input│Other'!M$39)+$E46*(1+'3.2 Input│Other'!M$40)+$F46*(1+'3.2 Input│Other'!M$41)</f>
        <v>1</v>
      </c>
      <c r="I46" s="27">
        <f>$C46*(1+'3.2 Input│Other'!N$38)+$D46*(1+'3.2 Input│Other'!N$39)+$E46*(1+'3.2 Input│Other'!N$40)+$F46*(1+'3.2 Input│Other'!N$41)</f>
        <v>1</v>
      </c>
      <c r="J46" s="27">
        <f>$C46*(1+'3.2 Input│Other'!O$38)+$D46*(1+'3.2 Input│Other'!O$39)+$E46*(1+'3.2 Input│Other'!O$40)+$F46*(1+'3.2 Input│Other'!O$41)</f>
        <v>1</v>
      </c>
      <c r="K46" s="27">
        <f>$C46*(1+'3.2 Input│Other'!P$38)+$D46*(1+'3.2 Input│Other'!P$39)+$E46*(1+'3.2 Input│Other'!P$40)+$F46*(1+'3.2 Input│Other'!P$41)</f>
        <v>1</v>
      </c>
      <c r="M46" s="53">
        <f t="shared" si="0"/>
        <v>1</v>
      </c>
    </row>
    <row r="47" spans="1:13">
      <c r="A47" s="8">
        <f>'5.0 Calc│Forecast Projects'!A47</f>
        <v>35</v>
      </c>
      <c r="B47" s="8" t="str">
        <f>'5.3 Calc│Forecast $2017'!B47</f>
        <v>Emergency diesel fuel storage</v>
      </c>
      <c r="C47" s="22">
        <f>VLOOKUP($A47,'5.0 Calc│Forecast Projects'!$A$12:$P$1000,12,FALSE)</f>
        <v>0.21875000000000003</v>
      </c>
      <c r="D47" s="22">
        <f>VLOOKUP($A47,'5.0 Calc│Forecast Projects'!$A$12:$P$1000,13,FALSE)</f>
        <v>0.37000080579758365</v>
      </c>
      <c r="E47" s="22">
        <f>VLOOKUP($A47,'5.0 Calc│Forecast Projects'!$A$12:$P$1000,14,FALSE)</f>
        <v>0.41124919420241635</v>
      </c>
      <c r="F47" s="22">
        <f>VLOOKUP($A47,'5.0 Calc│Forecast Projects'!$A$12:$P$1000,15,FALSE)</f>
        <v>0</v>
      </c>
      <c r="G47" s="27">
        <f>$C47*(1+'3.2 Input│Other'!L$38)+$D47*(1+'3.2 Input│Other'!L$39)+$E47*(1+'3.2 Input│Other'!L$40)+$F47*(1+'3.2 Input│Other'!L$41)</f>
        <v>1</v>
      </c>
      <c r="H47" s="27">
        <f>$C47*(1+'3.2 Input│Other'!M$38)+$D47*(1+'3.2 Input│Other'!M$39)+$E47*(1+'3.2 Input│Other'!M$40)+$F47*(1+'3.2 Input│Other'!M$41)</f>
        <v>1</v>
      </c>
      <c r="I47" s="27">
        <f>$C47*(1+'3.2 Input│Other'!N$38)+$D47*(1+'3.2 Input│Other'!N$39)+$E47*(1+'3.2 Input│Other'!N$40)+$F47*(1+'3.2 Input│Other'!N$41)</f>
        <v>1</v>
      </c>
      <c r="J47" s="27">
        <f>$C47*(1+'3.2 Input│Other'!O$38)+$D47*(1+'3.2 Input│Other'!O$39)+$E47*(1+'3.2 Input│Other'!O$40)+$F47*(1+'3.2 Input│Other'!O$41)</f>
        <v>1</v>
      </c>
      <c r="K47" s="27">
        <f>$C47*(1+'3.2 Input│Other'!P$38)+$D47*(1+'3.2 Input│Other'!P$39)+$E47*(1+'3.2 Input│Other'!P$40)+$F47*(1+'3.2 Input│Other'!P$41)</f>
        <v>1</v>
      </c>
      <c r="M47" s="53">
        <f t="shared" si="0"/>
        <v>1</v>
      </c>
    </row>
    <row r="48" spans="1:13">
      <c r="A48" s="8">
        <f>'5.0 Calc│Forecast Projects'!A48</f>
        <v>36</v>
      </c>
      <c r="B48" s="8" t="str">
        <f>'5.3 Calc│Forecast $2017'!B48</f>
        <v>Vent stack for CL600 &amp; 900 pipeline</v>
      </c>
      <c r="C48" s="22">
        <f>VLOOKUP($A48,'5.0 Calc│Forecast Projects'!$A$12:$P$1000,12,FALSE)</f>
        <v>0.21875000000000003</v>
      </c>
      <c r="D48" s="22">
        <f>VLOOKUP($A48,'5.0 Calc│Forecast Projects'!$A$12:$P$1000,13,FALSE)</f>
        <v>0</v>
      </c>
      <c r="E48" s="22">
        <f>VLOOKUP($A48,'5.0 Calc│Forecast Projects'!$A$12:$P$1000,14,FALSE)</f>
        <v>0.78125</v>
      </c>
      <c r="F48" s="22">
        <f>VLOOKUP($A48,'5.0 Calc│Forecast Projects'!$A$12:$P$1000,15,FALSE)</f>
        <v>0</v>
      </c>
      <c r="G48" s="27">
        <f>$C48*(1+'3.2 Input│Other'!L$38)+$D48*(1+'3.2 Input│Other'!L$39)+$E48*(1+'3.2 Input│Other'!L$40)+$F48*(1+'3.2 Input│Other'!L$41)</f>
        <v>1</v>
      </c>
      <c r="H48" s="27">
        <f>$C48*(1+'3.2 Input│Other'!M$38)+$D48*(1+'3.2 Input│Other'!M$39)+$E48*(1+'3.2 Input│Other'!M$40)+$F48*(1+'3.2 Input│Other'!M$41)</f>
        <v>1</v>
      </c>
      <c r="I48" s="27">
        <f>$C48*(1+'3.2 Input│Other'!N$38)+$D48*(1+'3.2 Input│Other'!N$39)+$E48*(1+'3.2 Input│Other'!N$40)+$F48*(1+'3.2 Input│Other'!N$41)</f>
        <v>1</v>
      </c>
      <c r="J48" s="27">
        <f>$C48*(1+'3.2 Input│Other'!O$38)+$D48*(1+'3.2 Input│Other'!O$39)+$E48*(1+'3.2 Input│Other'!O$40)+$F48*(1+'3.2 Input│Other'!O$41)</f>
        <v>1</v>
      </c>
      <c r="K48" s="27">
        <f>$C48*(1+'3.2 Input│Other'!P$38)+$D48*(1+'3.2 Input│Other'!P$39)+$E48*(1+'3.2 Input│Other'!P$40)+$F48*(1+'3.2 Input│Other'!P$41)</f>
        <v>1</v>
      </c>
      <c r="M48" s="53">
        <f t="shared" si="0"/>
        <v>1</v>
      </c>
    </row>
    <row r="49" spans="1:13">
      <c r="A49" s="8">
        <f>'5.0 Calc│Forecast Projects'!A49</f>
        <v>37</v>
      </c>
      <c r="B49" s="8" t="str">
        <f>'5.3 Calc│Forecast $2017'!B49</f>
        <v>Remote CP/critical drainage bond monitoring</v>
      </c>
      <c r="C49" s="22">
        <f>VLOOKUP($A49,'5.0 Calc│Forecast Projects'!$A$12:$P$1000,12,FALSE)</f>
        <v>0.3341044080109955</v>
      </c>
      <c r="D49" s="22">
        <f>VLOOKUP($A49,'5.0 Calc│Forecast Projects'!$A$12:$P$1000,13,FALSE)</f>
        <v>0</v>
      </c>
      <c r="E49" s="22">
        <f>VLOOKUP($A49,'5.0 Calc│Forecast Projects'!$A$12:$P$1000,14,FALSE)</f>
        <v>0.64426664048694282</v>
      </c>
      <c r="F49" s="22">
        <f>VLOOKUP($A49,'5.0 Calc│Forecast Projects'!$A$12:$P$1000,15,FALSE)</f>
        <v>2.1628951502061653E-2</v>
      </c>
      <c r="G49" s="27">
        <f>$C49*(1+'3.2 Input│Other'!L$38)+$D49*(1+'3.2 Input│Other'!L$39)+$E49*(1+'3.2 Input│Other'!L$40)+$F49*(1+'3.2 Input│Other'!L$41)</f>
        <v>1</v>
      </c>
      <c r="H49" s="27">
        <f>$C49*(1+'3.2 Input│Other'!M$38)+$D49*(1+'3.2 Input│Other'!M$39)+$E49*(1+'3.2 Input│Other'!M$40)+$F49*(1+'3.2 Input│Other'!M$41)</f>
        <v>1</v>
      </c>
      <c r="I49" s="27">
        <f>$C49*(1+'3.2 Input│Other'!N$38)+$D49*(1+'3.2 Input│Other'!N$39)+$E49*(1+'3.2 Input│Other'!N$40)+$F49*(1+'3.2 Input│Other'!N$41)</f>
        <v>1</v>
      </c>
      <c r="J49" s="27">
        <f>$C49*(1+'3.2 Input│Other'!O$38)+$D49*(1+'3.2 Input│Other'!O$39)+$E49*(1+'3.2 Input│Other'!O$40)+$F49*(1+'3.2 Input│Other'!O$41)</f>
        <v>1</v>
      </c>
      <c r="K49" s="27">
        <f>$C49*(1+'3.2 Input│Other'!P$38)+$D49*(1+'3.2 Input│Other'!P$39)+$E49*(1+'3.2 Input│Other'!P$40)+$F49*(1+'3.2 Input│Other'!P$41)</f>
        <v>1</v>
      </c>
      <c r="M49" s="53">
        <f t="shared" si="0"/>
        <v>1</v>
      </c>
    </row>
    <row r="50" spans="1:13">
      <c r="A50" s="8">
        <f>'5.0 Calc│Forecast Projects'!A50</f>
        <v>38</v>
      </c>
      <c r="B50" s="8" t="str">
        <f>'5.3 Calc│Forecast $2017'!B50</f>
        <v>BCG Un-regulated Bypass Upgrade</v>
      </c>
      <c r="C50" s="22">
        <f>VLOOKUP($A50,'5.0 Calc│Forecast Projects'!$A$12:$P$1000,12,FALSE)</f>
        <v>0.23418466637752472</v>
      </c>
      <c r="D50" s="22">
        <f>VLOOKUP($A50,'5.0 Calc│Forecast Projects'!$A$12:$P$1000,13,FALSE)</f>
        <v>0.66988321530857187</v>
      </c>
      <c r="E50" s="22">
        <f>VLOOKUP($A50,'5.0 Calc│Forecast Projects'!$A$12:$P$1000,14,FALSE)</f>
        <v>9.5932118313903497E-2</v>
      </c>
      <c r="F50" s="22">
        <f>VLOOKUP($A50,'5.0 Calc│Forecast Projects'!$A$12:$P$1000,15,FALSE)</f>
        <v>0</v>
      </c>
      <c r="G50" s="27">
        <f>$C50*(1+'3.2 Input│Other'!L$38)+$D50*(1+'3.2 Input│Other'!L$39)+$E50*(1+'3.2 Input│Other'!L$40)+$F50*(1+'3.2 Input│Other'!L$41)</f>
        <v>1</v>
      </c>
      <c r="H50" s="27">
        <f>$C50*(1+'3.2 Input│Other'!M$38)+$D50*(1+'3.2 Input│Other'!M$39)+$E50*(1+'3.2 Input│Other'!M$40)+$F50*(1+'3.2 Input│Other'!M$41)</f>
        <v>1</v>
      </c>
      <c r="I50" s="27">
        <f>$C50*(1+'3.2 Input│Other'!N$38)+$D50*(1+'3.2 Input│Other'!N$39)+$E50*(1+'3.2 Input│Other'!N$40)+$F50*(1+'3.2 Input│Other'!N$41)</f>
        <v>1</v>
      </c>
      <c r="J50" s="27">
        <f>$C50*(1+'3.2 Input│Other'!O$38)+$D50*(1+'3.2 Input│Other'!O$39)+$E50*(1+'3.2 Input│Other'!O$40)+$F50*(1+'3.2 Input│Other'!O$41)</f>
        <v>1</v>
      </c>
      <c r="K50" s="27">
        <f>$C50*(1+'3.2 Input│Other'!P$38)+$D50*(1+'3.2 Input│Other'!P$39)+$E50*(1+'3.2 Input│Other'!P$40)+$F50*(1+'3.2 Input│Other'!P$41)</f>
        <v>1</v>
      </c>
      <c r="M50" s="53">
        <f t="shared" si="0"/>
        <v>1</v>
      </c>
    </row>
    <row r="51" spans="1:13">
      <c r="A51" s="8">
        <f>'5.0 Calc│Forecast Projects'!A51</f>
        <v>39</v>
      </c>
      <c r="B51" s="8" t="str">
        <f>'5.3 Calc│Forecast $2017'!B51</f>
        <v>Security - Physical</v>
      </c>
      <c r="C51" s="22">
        <f>VLOOKUP($A51,'5.0 Calc│Forecast Projects'!$A$12:$P$1000,12,FALSE)</f>
        <v>0.37331982785154283</v>
      </c>
      <c r="D51" s="22">
        <f>VLOOKUP($A51,'5.0 Calc│Forecast Projects'!$A$12:$P$1000,13,FALSE)</f>
        <v>0.62668017214845717</v>
      </c>
      <c r="E51" s="22">
        <f>VLOOKUP($A51,'5.0 Calc│Forecast Projects'!$A$12:$P$1000,14,FALSE)</f>
        <v>0</v>
      </c>
      <c r="F51" s="22">
        <f>VLOOKUP($A51,'5.0 Calc│Forecast Projects'!$A$12:$P$1000,15,FALSE)</f>
        <v>0</v>
      </c>
      <c r="G51" s="27">
        <f>$C51*(1+'3.2 Input│Other'!L$38)+$D51*(1+'3.2 Input│Other'!L$39)+$E51*(1+'3.2 Input│Other'!L$40)+$F51*(1+'3.2 Input│Other'!L$41)</f>
        <v>1</v>
      </c>
      <c r="H51" s="27">
        <f>$C51*(1+'3.2 Input│Other'!M$38)+$D51*(1+'3.2 Input│Other'!M$39)+$E51*(1+'3.2 Input│Other'!M$40)+$F51*(1+'3.2 Input│Other'!M$41)</f>
        <v>1</v>
      </c>
      <c r="I51" s="27">
        <f>$C51*(1+'3.2 Input│Other'!N$38)+$D51*(1+'3.2 Input│Other'!N$39)+$E51*(1+'3.2 Input│Other'!N$40)+$F51*(1+'3.2 Input│Other'!N$41)</f>
        <v>1</v>
      </c>
      <c r="J51" s="27">
        <f>$C51*(1+'3.2 Input│Other'!O$38)+$D51*(1+'3.2 Input│Other'!O$39)+$E51*(1+'3.2 Input│Other'!O$40)+$F51*(1+'3.2 Input│Other'!O$41)</f>
        <v>1</v>
      </c>
      <c r="K51" s="27">
        <f>$C51*(1+'3.2 Input│Other'!P$38)+$D51*(1+'3.2 Input│Other'!P$39)+$E51*(1+'3.2 Input│Other'!P$40)+$F51*(1+'3.2 Input│Other'!P$41)</f>
        <v>1</v>
      </c>
      <c r="M51" s="53">
        <f t="shared" si="0"/>
        <v>1</v>
      </c>
    </row>
    <row r="52" spans="1:13">
      <c r="A52" s="8">
        <f>'5.0 Calc│Forecast Projects'!A52</f>
        <v>40</v>
      </c>
      <c r="B52" s="8" t="str">
        <f>'5.3 Calc│Forecast $2017'!B52</f>
        <v>CP - Cathodic Protection Replacement</v>
      </c>
      <c r="C52" s="22">
        <f>VLOOKUP($A52,'5.0 Calc│Forecast Projects'!$A$12:$P$1000,12,FALSE)</f>
        <v>0.36122343799555984</v>
      </c>
      <c r="D52" s="22">
        <f>VLOOKUP($A52,'5.0 Calc│Forecast Projects'!$A$12:$P$1000,13,FALSE)</f>
        <v>4.9375305595200342E-2</v>
      </c>
      <c r="E52" s="22">
        <f>VLOOKUP($A52,'5.0 Calc│Forecast Projects'!$A$12:$P$1000,14,FALSE)</f>
        <v>0.53174081066973256</v>
      </c>
      <c r="F52" s="22">
        <f>VLOOKUP($A52,'5.0 Calc│Forecast Projects'!$A$12:$P$1000,15,FALSE)</f>
        <v>5.7660445739507349E-2</v>
      </c>
      <c r="G52" s="27">
        <f>$C52*(1+'3.2 Input│Other'!L$38)+$D52*(1+'3.2 Input│Other'!L$39)+$E52*(1+'3.2 Input│Other'!L$40)+$F52*(1+'3.2 Input│Other'!L$41)</f>
        <v>1</v>
      </c>
      <c r="H52" s="27">
        <f>$C52*(1+'3.2 Input│Other'!M$38)+$D52*(1+'3.2 Input│Other'!M$39)+$E52*(1+'3.2 Input│Other'!M$40)+$F52*(1+'3.2 Input│Other'!M$41)</f>
        <v>1</v>
      </c>
      <c r="I52" s="27">
        <f>$C52*(1+'3.2 Input│Other'!N$38)+$D52*(1+'3.2 Input│Other'!N$39)+$E52*(1+'3.2 Input│Other'!N$40)+$F52*(1+'3.2 Input│Other'!N$41)</f>
        <v>1</v>
      </c>
      <c r="J52" s="27">
        <f>$C52*(1+'3.2 Input│Other'!O$38)+$D52*(1+'3.2 Input│Other'!O$39)+$E52*(1+'3.2 Input│Other'!O$40)+$F52*(1+'3.2 Input│Other'!O$41)</f>
        <v>1</v>
      </c>
      <c r="K52" s="27">
        <f>$C52*(1+'3.2 Input│Other'!P$38)+$D52*(1+'3.2 Input│Other'!P$39)+$E52*(1+'3.2 Input│Other'!P$40)+$F52*(1+'3.2 Input│Other'!P$41)</f>
        <v>1</v>
      </c>
      <c r="M52" s="53">
        <f t="shared" si="0"/>
        <v>1</v>
      </c>
    </row>
    <row r="53" spans="1:13">
      <c r="A53" s="8">
        <f>'5.0 Calc│Forecast Projects'!A53</f>
        <v>41</v>
      </c>
      <c r="B53" s="8" t="str">
        <f>'5.3 Calc│Forecast $2017'!B53</f>
        <v>Equipment - Gas Detectors</v>
      </c>
      <c r="C53" s="22">
        <f>VLOOKUP($A53,'5.0 Calc│Forecast Projects'!$A$12:$P$1000,12,FALSE)</f>
        <v>0</v>
      </c>
      <c r="D53" s="22">
        <f>VLOOKUP($A53,'5.0 Calc│Forecast Projects'!$A$12:$P$1000,13,FALSE)</f>
        <v>0</v>
      </c>
      <c r="E53" s="22">
        <f>VLOOKUP($A53,'5.0 Calc│Forecast Projects'!$A$12:$P$1000,14,FALSE)</f>
        <v>1</v>
      </c>
      <c r="F53" s="22">
        <f>VLOOKUP($A53,'5.0 Calc│Forecast Projects'!$A$12:$P$1000,15,FALSE)</f>
        <v>0</v>
      </c>
      <c r="G53" s="27">
        <f>$C53*(1+'3.2 Input│Other'!L$38)+$D53*(1+'3.2 Input│Other'!L$39)+$E53*(1+'3.2 Input│Other'!L$40)+$F53*(1+'3.2 Input│Other'!L$41)</f>
        <v>1</v>
      </c>
      <c r="H53" s="27">
        <f>$C53*(1+'3.2 Input│Other'!M$38)+$D53*(1+'3.2 Input│Other'!M$39)+$E53*(1+'3.2 Input│Other'!M$40)+$F53*(1+'3.2 Input│Other'!M$41)</f>
        <v>1</v>
      </c>
      <c r="I53" s="27">
        <f>$C53*(1+'3.2 Input│Other'!N$38)+$D53*(1+'3.2 Input│Other'!N$39)+$E53*(1+'3.2 Input│Other'!N$40)+$F53*(1+'3.2 Input│Other'!N$41)</f>
        <v>1</v>
      </c>
      <c r="J53" s="27">
        <f>$C53*(1+'3.2 Input│Other'!O$38)+$D53*(1+'3.2 Input│Other'!O$39)+$E53*(1+'3.2 Input│Other'!O$40)+$F53*(1+'3.2 Input│Other'!O$41)</f>
        <v>1</v>
      </c>
      <c r="K53" s="27">
        <f>$C53*(1+'3.2 Input│Other'!P$38)+$D53*(1+'3.2 Input│Other'!P$39)+$E53*(1+'3.2 Input│Other'!P$40)+$F53*(1+'3.2 Input│Other'!P$41)</f>
        <v>1</v>
      </c>
      <c r="M53" s="53">
        <f t="shared" si="0"/>
        <v>1</v>
      </c>
    </row>
    <row r="54" spans="1:13">
      <c r="A54" s="8">
        <f>'5.0 Calc│Forecast Projects'!A54</f>
        <v>42</v>
      </c>
      <c r="B54" s="8" t="str">
        <f>'5.3 Calc│Forecast $2017'!B54</f>
        <v>Regulator Upgrade - Lara pneumatic control system upgrade</v>
      </c>
      <c r="C54" s="22">
        <f>VLOOKUP($A54,'5.0 Calc│Forecast Projects'!$A$12:$P$1000,12,FALSE)</f>
        <v>0.32447035790263762</v>
      </c>
      <c r="D54" s="22">
        <f>VLOOKUP($A54,'5.0 Calc│Forecast Projects'!$A$12:$P$1000,13,FALSE)</f>
        <v>0.14161307293989675</v>
      </c>
      <c r="E54" s="22">
        <f>VLOOKUP($A54,'5.0 Calc│Forecast Projects'!$A$12:$P$1000,14,FALSE)</f>
        <v>0.53391656915746555</v>
      </c>
      <c r="F54" s="22">
        <f>VLOOKUP($A54,'5.0 Calc│Forecast Projects'!$A$12:$P$1000,15,FALSE)</f>
        <v>0</v>
      </c>
      <c r="G54" s="27">
        <f>$C54*(1+'3.2 Input│Other'!L$38)+$D54*(1+'3.2 Input│Other'!L$39)+$E54*(1+'3.2 Input│Other'!L$40)+$F54*(1+'3.2 Input│Other'!L$41)</f>
        <v>0.99999999999999989</v>
      </c>
      <c r="H54" s="27">
        <f>$C54*(1+'3.2 Input│Other'!M$38)+$D54*(1+'3.2 Input│Other'!M$39)+$E54*(1+'3.2 Input│Other'!M$40)+$F54*(1+'3.2 Input│Other'!M$41)</f>
        <v>0.99999999999999989</v>
      </c>
      <c r="I54" s="27">
        <f>$C54*(1+'3.2 Input│Other'!N$38)+$D54*(1+'3.2 Input│Other'!N$39)+$E54*(1+'3.2 Input│Other'!N$40)+$F54*(1+'3.2 Input│Other'!N$41)</f>
        <v>0.99999999999999989</v>
      </c>
      <c r="J54" s="27">
        <f>$C54*(1+'3.2 Input│Other'!O$38)+$D54*(1+'3.2 Input│Other'!O$39)+$E54*(1+'3.2 Input│Other'!O$40)+$F54*(1+'3.2 Input│Other'!O$41)</f>
        <v>0.99999999999999989</v>
      </c>
      <c r="K54" s="27">
        <f>$C54*(1+'3.2 Input│Other'!P$38)+$D54*(1+'3.2 Input│Other'!P$39)+$E54*(1+'3.2 Input│Other'!P$40)+$F54*(1+'3.2 Input│Other'!P$41)</f>
        <v>0.99999999999999989</v>
      </c>
      <c r="M54" s="53">
        <f t="shared" si="0"/>
        <v>0.99999999999999989</v>
      </c>
    </row>
    <row r="55" spans="1:13">
      <c r="A55" s="8">
        <f>'5.0 Calc│Forecast Projects'!A55</f>
        <v>43</v>
      </c>
      <c r="B55" s="8" t="str">
        <f>'5.3 Calc│Forecast $2017'!B55</f>
        <v xml:space="preserve">Hazardous Area Rectification </v>
      </c>
      <c r="C55" s="22">
        <f>VLOOKUP($A55,'5.0 Calc│Forecast Projects'!$A$12:$P$1000,12,FALSE)</f>
        <v>0.11235955056179775</v>
      </c>
      <c r="D55" s="22">
        <f>VLOOKUP($A55,'5.0 Calc│Forecast Projects'!$A$12:$P$1000,13,FALSE)</f>
        <v>0.5056179775280899</v>
      </c>
      <c r="E55" s="22">
        <f>VLOOKUP($A55,'5.0 Calc│Forecast Projects'!$A$12:$P$1000,14,FALSE)</f>
        <v>0.38202247191011235</v>
      </c>
      <c r="F55" s="22">
        <f>VLOOKUP($A55,'5.0 Calc│Forecast Projects'!$A$12:$P$1000,15,FALSE)</f>
        <v>0</v>
      </c>
      <c r="G55" s="27">
        <f>$C55*(1+'3.2 Input│Other'!L$38)+$D55*(1+'3.2 Input│Other'!L$39)+$E55*(1+'3.2 Input│Other'!L$40)+$F55*(1+'3.2 Input│Other'!L$41)</f>
        <v>1</v>
      </c>
      <c r="H55" s="27">
        <f>$C55*(1+'3.2 Input│Other'!M$38)+$D55*(1+'3.2 Input│Other'!M$39)+$E55*(1+'3.2 Input│Other'!M$40)+$F55*(1+'3.2 Input│Other'!M$41)</f>
        <v>1</v>
      </c>
      <c r="I55" s="27">
        <f>$C55*(1+'3.2 Input│Other'!N$38)+$D55*(1+'3.2 Input│Other'!N$39)+$E55*(1+'3.2 Input│Other'!N$40)+$F55*(1+'3.2 Input│Other'!N$41)</f>
        <v>1</v>
      </c>
      <c r="J55" s="27">
        <f>$C55*(1+'3.2 Input│Other'!O$38)+$D55*(1+'3.2 Input│Other'!O$39)+$E55*(1+'3.2 Input│Other'!O$40)+$F55*(1+'3.2 Input│Other'!O$41)</f>
        <v>1</v>
      </c>
      <c r="K55" s="27">
        <f>$C55*(1+'3.2 Input│Other'!P$38)+$D55*(1+'3.2 Input│Other'!P$39)+$E55*(1+'3.2 Input│Other'!P$40)+$F55*(1+'3.2 Input│Other'!P$41)</f>
        <v>1</v>
      </c>
      <c r="M55" s="53">
        <f t="shared" si="0"/>
        <v>1</v>
      </c>
    </row>
    <row r="56" spans="1:13">
      <c r="A56" s="8">
        <f>'5.0 Calc│Forecast Projects'!A56</f>
        <v>44</v>
      </c>
      <c r="B56" s="8" t="str">
        <f>'5.3 Calc│Forecast $2017'!B56</f>
        <v>Actuate MLV's in T1 areas</v>
      </c>
      <c r="C56" s="22">
        <f>VLOOKUP($A56,'5.0 Calc│Forecast Projects'!$A$12:$P$1000,12,FALSE)</f>
        <v>0.21875000000000003</v>
      </c>
      <c r="D56" s="22">
        <f>VLOOKUP($A56,'5.0 Calc│Forecast Projects'!$A$12:$P$1000,13,FALSE)</f>
        <v>0.10893212825950256</v>
      </c>
      <c r="E56" s="22">
        <f>VLOOKUP($A56,'5.0 Calc│Forecast Projects'!$A$12:$P$1000,14,FALSE)</f>
        <v>0.6221459492862208</v>
      </c>
      <c r="F56" s="22">
        <f>VLOOKUP($A56,'5.0 Calc│Forecast Projects'!$A$12:$P$1000,15,FALSE)</f>
        <v>5.0171922454276652E-2</v>
      </c>
      <c r="G56" s="27">
        <f>$C56*(1+'3.2 Input│Other'!L$38)+$D56*(1+'3.2 Input│Other'!L$39)+$E56*(1+'3.2 Input│Other'!L$40)+$F56*(1+'3.2 Input│Other'!L$41)</f>
        <v>1</v>
      </c>
      <c r="H56" s="27">
        <f>$C56*(1+'3.2 Input│Other'!M$38)+$D56*(1+'3.2 Input│Other'!M$39)+$E56*(1+'3.2 Input│Other'!M$40)+$F56*(1+'3.2 Input│Other'!M$41)</f>
        <v>1</v>
      </c>
      <c r="I56" s="27">
        <f>$C56*(1+'3.2 Input│Other'!N$38)+$D56*(1+'3.2 Input│Other'!N$39)+$E56*(1+'3.2 Input│Other'!N$40)+$F56*(1+'3.2 Input│Other'!N$41)</f>
        <v>1</v>
      </c>
      <c r="J56" s="27">
        <f>$C56*(1+'3.2 Input│Other'!O$38)+$D56*(1+'3.2 Input│Other'!O$39)+$E56*(1+'3.2 Input│Other'!O$40)+$F56*(1+'3.2 Input│Other'!O$41)</f>
        <v>1</v>
      </c>
      <c r="K56" s="27">
        <f>$C56*(1+'3.2 Input│Other'!P$38)+$D56*(1+'3.2 Input│Other'!P$39)+$E56*(1+'3.2 Input│Other'!P$40)+$F56*(1+'3.2 Input│Other'!P$41)</f>
        <v>1</v>
      </c>
      <c r="M56" s="53">
        <f t="shared" si="0"/>
        <v>1</v>
      </c>
    </row>
    <row r="57" spans="1:13">
      <c r="A57" s="8">
        <f>'5.0 Calc│Forecast Projects'!A57</f>
        <v>45</v>
      </c>
      <c r="B57" s="8" t="str">
        <f>'5.3 Calc│Forecast $2017'!B57</f>
        <v>Asbestos removal and replacement</v>
      </c>
      <c r="C57" s="22">
        <f>VLOOKUP($A57,'5.0 Calc│Forecast Projects'!$A$12:$P$1000,12,FALSE)</f>
        <v>0.2857142857142857</v>
      </c>
      <c r="D57" s="22">
        <f>VLOOKUP($A57,'5.0 Calc│Forecast Projects'!$A$12:$P$1000,13,FALSE)</f>
        <v>0.7142857142857143</v>
      </c>
      <c r="E57" s="22">
        <f>VLOOKUP($A57,'5.0 Calc│Forecast Projects'!$A$12:$P$1000,14,FALSE)</f>
        <v>0</v>
      </c>
      <c r="F57" s="22">
        <f>VLOOKUP($A57,'5.0 Calc│Forecast Projects'!$A$12:$P$1000,15,FALSE)</f>
        <v>0</v>
      </c>
      <c r="G57" s="27">
        <f>$C57*(1+'3.2 Input│Other'!L$38)+$D57*(1+'3.2 Input│Other'!L$39)+$E57*(1+'3.2 Input│Other'!L$40)+$F57*(1+'3.2 Input│Other'!L$41)</f>
        <v>1</v>
      </c>
      <c r="H57" s="27">
        <f>$C57*(1+'3.2 Input│Other'!M$38)+$D57*(1+'3.2 Input│Other'!M$39)+$E57*(1+'3.2 Input│Other'!M$40)+$F57*(1+'3.2 Input│Other'!M$41)</f>
        <v>1</v>
      </c>
      <c r="I57" s="27">
        <f>$C57*(1+'3.2 Input│Other'!N$38)+$D57*(1+'3.2 Input│Other'!N$39)+$E57*(1+'3.2 Input│Other'!N$40)+$F57*(1+'3.2 Input│Other'!N$41)</f>
        <v>1</v>
      </c>
      <c r="J57" s="27">
        <f>$C57*(1+'3.2 Input│Other'!O$38)+$D57*(1+'3.2 Input│Other'!O$39)+$E57*(1+'3.2 Input│Other'!O$40)+$F57*(1+'3.2 Input│Other'!O$41)</f>
        <v>1</v>
      </c>
      <c r="K57" s="27">
        <f>$C57*(1+'3.2 Input│Other'!P$38)+$D57*(1+'3.2 Input│Other'!P$39)+$E57*(1+'3.2 Input│Other'!P$40)+$F57*(1+'3.2 Input│Other'!P$41)</f>
        <v>1</v>
      </c>
      <c r="M57" s="53">
        <f t="shared" si="0"/>
        <v>1</v>
      </c>
    </row>
    <row r="58" spans="1:13">
      <c r="A58" s="8">
        <f>'5.0 Calc│Forecast Projects'!A58</f>
        <v>46</v>
      </c>
      <c r="B58" s="8" t="str">
        <f>'5.3 Calc│Forecast $2017'!B58</f>
        <v>T33 non-piggable and encased sections (unknown technical solution)</v>
      </c>
      <c r="C58" s="22">
        <f>VLOOKUP($A58,'5.0 Calc│Forecast Projects'!$A$12:$P$1000,12,FALSE)</f>
        <v>0.25630954175777598</v>
      </c>
      <c r="D58" s="22">
        <f>VLOOKUP($A58,'5.0 Calc│Forecast Projects'!$A$12:$P$1000,13,FALSE)</f>
        <v>0.69180392812184366</v>
      </c>
      <c r="E58" s="22">
        <f>VLOOKUP($A58,'5.0 Calc│Forecast Projects'!$A$12:$P$1000,14,FALSE)</f>
        <v>5.1886530120380303E-2</v>
      </c>
      <c r="F58" s="22">
        <f>VLOOKUP($A58,'5.0 Calc│Forecast Projects'!$A$12:$P$1000,15,FALSE)</f>
        <v>0</v>
      </c>
      <c r="G58" s="27">
        <f>$C58*(1+'3.2 Input│Other'!L$38)+$D58*(1+'3.2 Input│Other'!L$39)+$E58*(1+'3.2 Input│Other'!L$40)+$F58*(1+'3.2 Input│Other'!L$41)</f>
        <v>1</v>
      </c>
      <c r="H58" s="27">
        <f>$C58*(1+'3.2 Input│Other'!M$38)+$D58*(1+'3.2 Input│Other'!M$39)+$E58*(1+'3.2 Input│Other'!M$40)+$F58*(1+'3.2 Input│Other'!M$41)</f>
        <v>1</v>
      </c>
      <c r="I58" s="27">
        <f>$C58*(1+'3.2 Input│Other'!N$38)+$D58*(1+'3.2 Input│Other'!N$39)+$E58*(1+'3.2 Input│Other'!N$40)+$F58*(1+'3.2 Input│Other'!N$41)</f>
        <v>1</v>
      </c>
      <c r="J58" s="27">
        <f>$C58*(1+'3.2 Input│Other'!O$38)+$D58*(1+'3.2 Input│Other'!O$39)+$E58*(1+'3.2 Input│Other'!O$40)+$F58*(1+'3.2 Input│Other'!O$41)</f>
        <v>1</v>
      </c>
      <c r="K58" s="27">
        <f>$C58*(1+'3.2 Input│Other'!P$38)+$D58*(1+'3.2 Input│Other'!P$39)+$E58*(1+'3.2 Input│Other'!P$40)+$F58*(1+'3.2 Input│Other'!P$41)</f>
        <v>1</v>
      </c>
      <c r="M58" s="53">
        <f t="shared" si="0"/>
        <v>1</v>
      </c>
    </row>
    <row r="59" spans="1:13">
      <c r="A59" s="8">
        <f>'5.0 Calc│Forecast Projects'!A59</f>
        <v>47</v>
      </c>
      <c r="B59" s="8" t="str">
        <f>'5.3 Calc│Forecast $2017'!B59</f>
        <v>Pigging Program T57 Ballan - Ballarat</v>
      </c>
      <c r="C59" s="22">
        <f>VLOOKUP($A59,'5.0 Calc│Forecast Projects'!$A$12:$P$1000,12,FALSE)</f>
        <v>0.22299953255141938</v>
      </c>
      <c r="D59" s="22">
        <f>VLOOKUP($A59,'5.0 Calc│Forecast Projects'!$A$12:$P$1000,13,FALSE)</f>
        <v>0.74136459572780322</v>
      </c>
      <c r="E59" s="22">
        <f>VLOOKUP($A59,'5.0 Calc│Forecast Projects'!$A$12:$P$1000,14,FALSE)</f>
        <v>3.5635871720777382E-2</v>
      </c>
      <c r="F59" s="22">
        <f>VLOOKUP($A59,'5.0 Calc│Forecast Projects'!$A$12:$P$1000,15,FALSE)</f>
        <v>0</v>
      </c>
      <c r="G59" s="27">
        <f>$C59*(1+'3.2 Input│Other'!L$38)+$D59*(1+'3.2 Input│Other'!L$39)+$E59*(1+'3.2 Input│Other'!L$40)+$F59*(1+'3.2 Input│Other'!L$41)</f>
        <v>1</v>
      </c>
      <c r="H59" s="27">
        <f>$C59*(1+'3.2 Input│Other'!M$38)+$D59*(1+'3.2 Input│Other'!M$39)+$E59*(1+'3.2 Input│Other'!M$40)+$F59*(1+'3.2 Input│Other'!M$41)</f>
        <v>1</v>
      </c>
      <c r="I59" s="27">
        <f>$C59*(1+'3.2 Input│Other'!N$38)+$D59*(1+'3.2 Input│Other'!N$39)+$E59*(1+'3.2 Input│Other'!N$40)+$F59*(1+'3.2 Input│Other'!N$41)</f>
        <v>1</v>
      </c>
      <c r="J59" s="27">
        <f>$C59*(1+'3.2 Input│Other'!O$38)+$D59*(1+'3.2 Input│Other'!O$39)+$E59*(1+'3.2 Input│Other'!O$40)+$F59*(1+'3.2 Input│Other'!O$41)</f>
        <v>1</v>
      </c>
      <c r="K59" s="27">
        <f>$C59*(1+'3.2 Input│Other'!P$38)+$D59*(1+'3.2 Input│Other'!P$39)+$E59*(1+'3.2 Input│Other'!P$40)+$F59*(1+'3.2 Input│Other'!P$41)</f>
        <v>1</v>
      </c>
      <c r="M59" s="53">
        <f t="shared" si="0"/>
        <v>1</v>
      </c>
    </row>
    <row r="60" spans="1:13">
      <c r="A60" s="8">
        <f>'5.0 Calc│Forecast Projects'!A60</f>
        <v>48</v>
      </c>
      <c r="B60" s="8" t="str">
        <f>'5.3 Calc│Forecast $2017'!B60</f>
        <v>Pigging Program T62 Derrimut - Sunbury</v>
      </c>
      <c r="C60" s="22">
        <f>VLOOKUP($A60,'5.0 Calc│Forecast Projects'!$A$12:$P$1000,12,FALSE)</f>
        <v>0.22438645327305087</v>
      </c>
      <c r="D60" s="22">
        <f>VLOOKUP($A60,'5.0 Calc│Forecast Projects'!$A$12:$P$1000,13,FALSE)</f>
        <v>0.75100103410129382</v>
      </c>
      <c r="E60" s="22">
        <f>VLOOKUP($A60,'5.0 Calc│Forecast Projects'!$A$12:$P$1000,14,FALSE)</f>
        <v>2.4612512625655333E-2</v>
      </c>
      <c r="F60" s="22">
        <f>VLOOKUP($A60,'5.0 Calc│Forecast Projects'!$A$12:$P$1000,15,FALSE)</f>
        <v>0</v>
      </c>
      <c r="G60" s="27">
        <f>$C60*(1+'3.2 Input│Other'!L$38)+$D60*(1+'3.2 Input│Other'!L$39)+$E60*(1+'3.2 Input│Other'!L$40)+$F60*(1+'3.2 Input│Other'!L$41)</f>
        <v>1</v>
      </c>
      <c r="H60" s="27">
        <f>$C60*(1+'3.2 Input│Other'!M$38)+$D60*(1+'3.2 Input│Other'!M$39)+$E60*(1+'3.2 Input│Other'!M$40)+$F60*(1+'3.2 Input│Other'!M$41)</f>
        <v>1</v>
      </c>
      <c r="I60" s="27">
        <f>$C60*(1+'3.2 Input│Other'!N$38)+$D60*(1+'3.2 Input│Other'!N$39)+$E60*(1+'3.2 Input│Other'!N$40)+$F60*(1+'3.2 Input│Other'!N$41)</f>
        <v>1</v>
      </c>
      <c r="J60" s="27">
        <f>$C60*(1+'3.2 Input│Other'!O$38)+$D60*(1+'3.2 Input│Other'!O$39)+$E60*(1+'3.2 Input│Other'!O$40)+$F60*(1+'3.2 Input│Other'!O$41)</f>
        <v>1</v>
      </c>
      <c r="K60" s="27">
        <f>$C60*(1+'3.2 Input│Other'!P$38)+$D60*(1+'3.2 Input│Other'!P$39)+$E60*(1+'3.2 Input│Other'!P$40)+$F60*(1+'3.2 Input│Other'!P$41)</f>
        <v>1</v>
      </c>
      <c r="M60" s="53">
        <f t="shared" si="0"/>
        <v>1</v>
      </c>
    </row>
    <row r="61" spans="1:13">
      <c r="A61" s="8">
        <f>'5.0 Calc│Forecast Projects'!A61</f>
        <v>49</v>
      </c>
      <c r="B61" s="8" t="str">
        <f>'5.3 Calc│Forecast $2017'!B61</f>
        <v>Pigging Program T61 Packenham - Wollert</v>
      </c>
      <c r="C61" s="22">
        <f>VLOOKUP($A61,'5.0 Calc│Forecast Projects'!$A$12:$P$1000,12,FALSE)</f>
        <v>0.22244289310108487</v>
      </c>
      <c r="D61" s="22">
        <f>VLOOKUP($A61,'5.0 Calc│Forecast Projects'!$A$12:$P$1000,13,FALSE)</f>
        <v>0.70480095798570908</v>
      </c>
      <c r="E61" s="22">
        <f>VLOOKUP($A61,'5.0 Calc│Forecast Projects'!$A$12:$P$1000,14,FALSE)</f>
        <v>7.2756148913206184E-2</v>
      </c>
      <c r="F61" s="22">
        <f>VLOOKUP($A61,'5.0 Calc│Forecast Projects'!$A$12:$P$1000,15,FALSE)</f>
        <v>0</v>
      </c>
      <c r="G61" s="27">
        <f>$C61*(1+'3.2 Input│Other'!L$38)+$D61*(1+'3.2 Input│Other'!L$39)+$E61*(1+'3.2 Input│Other'!L$40)+$F61*(1+'3.2 Input│Other'!L$41)</f>
        <v>1.0000000000000002</v>
      </c>
      <c r="H61" s="27">
        <f>$C61*(1+'3.2 Input│Other'!M$38)+$D61*(1+'3.2 Input│Other'!M$39)+$E61*(1+'3.2 Input│Other'!M$40)+$F61*(1+'3.2 Input│Other'!M$41)</f>
        <v>1.0000000000000002</v>
      </c>
      <c r="I61" s="27">
        <f>$C61*(1+'3.2 Input│Other'!N$38)+$D61*(1+'3.2 Input│Other'!N$39)+$E61*(1+'3.2 Input│Other'!N$40)+$F61*(1+'3.2 Input│Other'!N$41)</f>
        <v>1.0000000000000002</v>
      </c>
      <c r="J61" s="27">
        <f>$C61*(1+'3.2 Input│Other'!O$38)+$D61*(1+'3.2 Input│Other'!O$39)+$E61*(1+'3.2 Input│Other'!O$40)+$F61*(1+'3.2 Input│Other'!O$41)</f>
        <v>1.0000000000000002</v>
      </c>
      <c r="K61" s="27">
        <f>$C61*(1+'3.2 Input│Other'!P$38)+$D61*(1+'3.2 Input│Other'!P$39)+$E61*(1+'3.2 Input│Other'!P$40)+$F61*(1+'3.2 Input│Other'!P$41)</f>
        <v>1.0000000000000002</v>
      </c>
      <c r="M61" s="53">
        <f t="shared" si="0"/>
        <v>1.0000000000000002</v>
      </c>
    </row>
    <row r="62" spans="1:13">
      <c r="A62" s="8">
        <f>'5.0 Calc│Forecast Projects'!A62</f>
        <v>50</v>
      </c>
      <c r="B62" s="8" t="str">
        <f>'5.3 Calc│Forecast $2017'!B62</f>
        <v>Pigging Program T16 Dandenong – West Melbourne</v>
      </c>
      <c r="C62" s="22">
        <f>VLOOKUP($A62,'5.0 Calc│Forecast Projects'!$A$12:$P$1000,12,FALSE)</f>
        <v>0.22049194663232943</v>
      </c>
      <c r="D62" s="22">
        <f>VLOOKUP($A62,'5.0 Calc│Forecast Projects'!$A$12:$P$1000,13,FALSE)</f>
        <v>0.74518880146639388</v>
      </c>
      <c r="E62" s="22">
        <f>VLOOKUP($A62,'5.0 Calc│Forecast Projects'!$A$12:$P$1000,14,FALSE)</f>
        <v>3.4319251901276687E-2</v>
      </c>
      <c r="F62" s="22">
        <f>VLOOKUP($A62,'5.0 Calc│Forecast Projects'!$A$12:$P$1000,15,FALSE)</f>
        <v>0</v>
      </c>
      <c r="G62" s="27">
        <f>$C62*(1+'3.2 Input│Other'!L$38)+$D62*(1+'3.2 Input│Other'!L$39)+$E62*(1+'3.2 Input│Other'!L$40)+$F62*(1+'3.2 Input│Other'!L$41)</f>
        <v>1</v>
      </c>
      <c r="H62" s="27">
        <f>$C62*(1+'3.2 Input│Other'!M$38)+$D62*(1+'3.2 Input│Other'!M$39)+$E62*(1+'3.2 Input│Other'!M$40)+$F62*(1+'3.2 Input│Other'!M$41)</f>
        <v>1</v>
      </c>
      <c r="I62" s="27">
        <f>$C62*(1+'3.2 Input│Other'!N$38)+$D62*(1+'3.2 Input│Other'!N$39)+$E62*(1+'3.2 Input│Other'!N$40)+$F62*(1+'3.2 Input│Other'!N$41)</f>
        <v>1</v>
      </c>
      <c r="J62" s="27">
        <f>$C62*(1+'3.2 Input│Other'!O$38)+$D62*(1+'3.2 Input│Other'!O$39)+$E62*(1+'3.2 Input│Other'!O$40)+$F62*(1+'3.2 Input│Other'!O$41)</f>
        <v>1</v>
      </c>
      <c r="K62" s="27">
        <f>$C62*(1+'3.2 Input│Other'!P$38)+$D62*(1+'3.2 Input│Other'!P$39)+$E62*(1+'3.2 Input│Other'!P$40)+$F62*(1+'3.2 Input│Other'!P$41)</f>
        <v>1</v>
      </c>
      <c r="M62" s="53">
        <f t="shared" si="0"/>
        <v>1</v>
      </c>
    </row>
    <row r="63" spans="1:13">
      <c r="A63" s="8">
        <f>'5.0 Calc│Forecast Projects'!A63</f>
        <v>51</v>
      </c>
      <c r="B63" s="8" t="str">
        <f>'5.3 Calc│Forecast $2017'!B63</f>
        <v>Pigging Program T60 Longford -Dandenong</v>
      </c>
      <c r="C63" s="22">
        <f>VLOOKUP($A63,'5.0 Calc│Forecast Projects'!$A$12:$P$1000,12,FALSE)</f>
        <v>0.219758012489678</v>
      </c>
      <c r="D63" s="22">
        <f>VLOOKUP($A63,'5.0 Calc│Forecast Projects'!$A$12:$P$1000,13,FALSE)</f>
        <v>0.76038246144285027</v>
      </c>
      <c r="E63" s="22">
        <f>VLOOKUP($A63,'5.0 Calc│Forecast Projects'!$A$12:$P$1000,14,FALSE)</f>
        <v>1.9859526067471787E-2</v>
      </c>
      <c r="F63" s="22">
        <f>VLOOKUP($A63,'5.0 Calc│Forecast Projects'!$A$12:$P$1000,15,FALSE)</f>
        <v>0</v>
      </c>
      <c r="G63" s="27">
        <f>$C63*(1+'3.2 Input│Other'!L$38)+$D63*(1+'3.2 Input│Other'!L$39)+$E63*(1+'3.2 Input│Other'!L$40)+$F63*(1+'3.2 Input│Other'!L$41)</f>
        <v>1</v>
      </c>
      <c r="H63" s="27">
        <f>$C63*(1+'3.2 Input│Other'!M$38)+$D63*(1+'3.2 Input│Other'!M$39)+$E63*(1+'3.2 Input│Other'!M$40)+$F63*(1+'3.2 Input│Other'!M$41)</f>
        <v>1</v>
      </c>
      <c r="I63" s="27">
        <f>$C63*(1+'3.2 Input│Other'!N$38)+$D63*(1+'3.2 Input│Other'!N$39)+$E63*(1+'3.2 Input│Other'!N$40)+$F63*(1+'3.2 Input│Other'!N$41)</f>
        <v>1</v>
      </c>
      <c r="J63" s="27">
        <f>$C63*(1+'3.2 Input│Other'!O$38)+$D63*(1+'3.2 Input│Other'!O$39)+$E63*(1+'3.2 Input│Other'!O$40)+$F63*(1+'3.2 Input│Other'!O$41)</f>
        <v>1</v>
      </c>
      <c r="K63" s="27">
        <f>$C63*(1+'3.2 Input│Other'!P$38)+$D63*(1+'3.2 Input│Other'!P$39)+$E63*(1+'3.2 Input│Other'!P$40)+$F63*(1+'3.2 Input│Other'!P$41)</f>
        <v>1</v>
      </c>
      <c r="M63" s="53">
        <f t="shared" si="0"/>
        <v>1</v>
      </c>
    </row>
    <row r="64" spans="1:13">
      <c r="A64" s="8">
        <f>'5.0 Calc│Forecast Projects'!A64</f>
        <v>52</v>
      </c>
      <c r="B64" s="8" t="str">
        <f>'5.3 Calc│Forecast $2017'!B64</f>
        <v>Pigging Program T33 South Melbourne – Brooklyn</v>
      </c>
      <c r="C64" s="22">
        <f>VLOOKUP($A64,'5.0 Calc│Forecast Projects'!$A$12:$P$1000,12,FALSE)</f>
        <v>0.22109452662444434</v>
      </c>
      <c r="D64" s="22">
        <f>VLOOKUP($A64,'5.0 Calc│Forecast Projects'!$A$12:$P$1000,13,FALSE)</f>
        <v>0.7327143913296279</v>
      </c>
      <c r="E64" s="22">
        <f>VLOOKUP($A64,'5.0 Calc│Forecast Projects'!$A$12:$P$1000,14,FALSE)</f>
        <v>4.6191082045927714E-2</v>
      </c>
      <c r="F64" s="22">
        <f>VLOOKUP($A64,'5.0 Calc│Forecast Projects'!$A$12:$P$1000,15,FALSE)</f>
        <v>0</v>
      </c>
      <c r="G64" s="27">
        <f>$C64*(1+'3.2 Input│Other'!L$38)+$D64*(1+'3.2 Input│Other'!L$39)+$E64*(1+'3.2 Input│Other'!L$40)+$F64*(1+'3.2 Input│Other'!L$41)</f>
        <v>1</v>
      </c>
      <c r="H64" s="27">
        <f>$C64*(1+'3.2 Input│Other'!M$38)+$D64*(1+'3.2 Input│Other'!M$39)+$E64*(1+'3.2 Input│Other'!M$40)+$F64*(1+'3.2 Input│Other'!M$41)</f>
        <v>1</v>
      </c>
      <c r="I64" s="27">
        <f>$C64*(1+'3.2 Input│Other'!N$38)+$D64*(1+'3.2 Input│Other'!N$39)+$E64*(1+'3.2 Input│Other'!N$40)+$F64*(1+'3.2 Input│Other'!N$41)</f>
        <v>1</v>
      </c>
      <c r="J64" s="27">
        <f>$C64*(1+'3.2 Input│Other'!O$38)+$D64*(1+'3.2 Input│Other'!O$39)+$E64*(1+'3.2 Input│Other'!O$40)+$F64*(1+'3.2 Input│Other'!O$41)</f>
        <v>1</v>
      </c>
      <c r="K64" s="27">
        <f>$C64*(1+'3.2 Input│Other'!P$38)+$D64*(1+'3.2 Input│Other'!P$39)+$E64*(1+'3.2 Input│Other'!P$40)+$F64*(1+'3.2 Input│Other'!P$41)</f>
        <v>1</v>
      </c>
      <c r="M64" s="53">
        <f t="shared" si="0"/>
        <v>1</v>
      </c>
    </row>
    <row r="65" spans="1:13">
      <c r="A65" s="8">
        <f>'5.0 Calc│Forecast Projects'!A65</f>
        <v>53</v>
      </c>
      <c r="B65" s="8" t="str">
        <f>'5.3 Calc│Forecast $2017'!B65</f>
        <v>Pigging Program T65 Dandenong to Princes Highway Pipeline (129)</v>
      </c>
      <c r="C65" s="22">
        <f>VLOOKUP($A65,'5.0 Calc│Forecast Projects'!$A$12:$P$1000,12,FALSE)</f>
        <v>0.22293778239612627</v>
      </c>
      <c r="D65" s="22">
        <f>VLOOKUP($A65,'5.0 Calc│Forecast Projects'!$A$12:$P$1000,13,FALSE)</f>
        <v>0.69455592476285988</v>
      </c>
      <c r="E65" s="22">
        <f>VLOOKUP($A65,'5.0 Calc│Forecast Projects'!$A$12:$P$1000,14,FALSE)</f>
        <v>8.250629284101392E-2</v>
      </c>
      <c r="F65" s="22">
        <f>VLOOKUP($A65,'5.0 Calc│Forecast Projects'!$A$12:$P$1000,15,FALSE)</f>
        <v>0</v>
      </c>
      <c r="G65" s="27">
        <f>$C65*(1+'3.2 Input│Other'!L$38)+$D65*(1+'3.2 Input│Other'!L$39)+$E65*(1+'3.2 Input│Other'!L$40)+$F65*(1+'3.2 Input│Other'!L$41)</f>
        <v>1</v>
      </c>
      <c r="H65" s="27">
        <f>$C65*(1+'3.2 Input│Other'!M$38)+$D65*(1+'3.2 Input│Other'!M$39)+$E65*(1+'3.2 Input│Other'!M$40)+$F65*(1+'3.2 Input│Other'!M$41)</f>
        <v>1</v>
      </c>
      <c r="I65" s="27">
        <f>$C65*(1+'3.2 Input│Other'!N$38)+$D65*(1+'3.2 Input│Other'!N$39)+$E65*(1+'3.2 Input│Other'!N$40)+$F65*(1+'3.2 Input│Other'!N$41)</f>
        <v>1</v>
      </c>
      <c r="J65" s="27">
        <f>$C65*(1+'3.2 Input│Other'!O$38)+$D65*(1+'3.2 Input│Other'!O$39)+$E65*(1+'3.2 Input│Other'!O$40)+$F65*(1+'3.2 Input│Other'!O$41)</f>
        <v>1</v>
      </c>
      <c r="K65" s="27">
        <f>$C65*(1+'3.2 Input│Other'!P$38)+$D65*(1+'3.2 Input│Other'!P$39)+$E65*(1+'3.2 Input│Other'!P$40)+$F65*(1+'3.2 Input│Other'!P$41)</f>
        <v>1</v>
      </c>
      <c r="M65" s="53">
        <f t="shared" si="0"/>
        <v>1</v>
      </c>
    </row>
    <row r="66" spans="1:13">
      <c r="A66" s="8">
        <f>'5.0 Calc│Forecast Projects'!A66</f>
        <v>54</v>
      </c>
      <c r="B66" s="8" t="str">
        <f>'5.3 Calc│Forecast $2017'!B66</f>
        <v>Pigging Program T66-70 Mt Franklin -Kyneton - Bendigo</v>
      </c>
      <c r="C66" s="22">
        <f>VLOOKUP($A66,'5.0 Calc│Forecast Projects'!$A$12:$P$1000,12,FALSE)</f>
        <v>0.22283624037554187</v>
      </c>
      <c r="D66" s="22">
        <f>VLOOKUP($A66,'5.0 Calc│Forecast Projects'!$A$12:$P$1000,13,FALSE)</f>
        <v>0.74289722887522702</v>
      </c>
      <c r="E66" s="22">
        <f>VLOOKUP($A66,'5.0 Calc│Forecast Projects'!$A$12:$P$1000,14,FALSE)</f>
        <v>3.4266530749231243E-2</v>
      </c>
      <c r="F66" s="22">
        <f>VLOOKUP($A66,'5.0 Calc│Forecast Projects'!$A$12:$P$1000,15,FALSE)</f>
        <v>0</v>
      </c>
      <c r="G66" s="27">
        <f>$C66*(1+'3.2 Input│Other'!L$38)+$D66*(1+'3.2 Input│Other'!L$39)+$E66*(1+'3.2 Input│Other'!L$40)+$F66*(1+'3.2 Input│Other'!L$41)</f>
        <v>1</v>
      </c>
      <c r="H66" s="27">
        <f>$C66*(1+'3.2 Input│Other'!M$38)+$D66*(1+'3.2 Input│Other'!M$39)+$E66*(1+'3.2 Input│Other'!M$40)+$F66*(1+'3.2 Input│Other'!M$41)</f>
        <v>1</v>
      </c>
      <c r="I66" s="27">
        <f>$C66*(1+'3.2 Input│Other'!N$38)+$D66*(1+'3.2 Input│Other'!N$39)+$E66*(1+'3.2 Input│Other'!N$40)+$F66*(1+'3.2 Input│Other'!N$41)</f>
        <v>1</v>
      </c>
      <c r="J66" s="27">
        <f>$C66*(1+'3.2 Input│Other'!O$38)+$D66*(1+'3.2 Input│Other'!O$39)+$E66*(1+'3.2 Input│Other'!O$40)+$F66*(1+'3.2 Input│Other'!O$41)</f>
        <v>1</v>
      </c>
      <c r="K66" s="27">
        <f>$C66*(1+'3.2 Input│Other'!P$38)+$D66*(1+'3.2 Input│Other'!P$39)+$E66*(1+'3.2 Input│Other'!P$40)+$F66*(1+'3.2 Input│Other'!P$41)</f>
        <v>1</v>
      </c>
      <c r="M66" s="53">
        <f t="shared" si="0"/>
        <v>1</v>
      </c>
    </row>
    <row r="67" spans="1:13">
      <c r="A67" s="8">
        <f>'5.0 Calc│Forecast Projects'!A67</f>
        <v>55</v>
      </c>
      <c r="B67" s="8" t="str">
        <f>'5.3 Calc│Forecast $2017'!B67</f>
        <v>Pigging Program T75  Wandong - Kyneton</v>
      </c>
      <c r="C67" s="22">
        <f>VLOOKUP($A67,'5.0 Calc│Forecast Projects'!$A$12:$P$1000,12,FALSE)</f>
        <v>0.22335634766992513</v>
      </c>
      <c r="D67" s="22">
        <f>VLOOKUP($A67,'5.0 Calc│Forecast Projects'!$A$12:$P$1000,13,FALSE)</f>
        <v>0.73801558849469462</v>
      </c>
      <c r="E67" s="22">
        <f>VLOOKUP($A67,'5.0 Calc│Forecast Projects'!$A$12:$P$1000,14,FALSE)</f>
        <v>3.8628063835380186E-2</v>
      </c>
      <c r="F67" s="22">
        <f>VLOOKUP($A67,'5.0 Calc│Forecast Projects'!$A$12:$P$1000,15,FALSE)</f>
        <v>0</v>
      </c>
      <c r="G67" s="27">
        <f>$C67*(1+'3.2 Input│Other'!L$38)+$D67*(1+'3.2 Input│Other'!L$39)+$E67*(1+'3.2 Input│Other'!L$40)+$F67*(1+'3.2 Input│Other'!L$41)</f>
        <v>1</v>
      </c>
      <c r="H67" s="27">
        <f>$C67*(1+'3.2 Input│Other'!M$38)+$D67*(1+'3.2 Input│Other'!M$39)+$E67*(1+'3.2 Input│Other'!M$40)+$F67*(1+'3.2 Input│Other'!M$41)</f>
        <v>1</v>
      </c>
      <c r="I67" s="27">
        <f>$C67*(1+'3.2 Input│Other'!N$38)+$D67*(1+'3.2 Input│Other'!N$39)+$E67*(1+'3.2 Input│Other'!N$40)+$F67*(1+'3.2 Input│Other'!N$41)</f>
        <v>1</v>
      </c>
      <c r="J67" s="27">
        <f>$C67*(1+'3.2 Input│Other'!O$38)+$D67*(1+'3.2 Input│Other'!O$39)+$E67*(1+'3.2 Input│Other'!O$40)+$F67*(1+'3.2 Input│Other'!O$41)</f>
        <v>1</v>
      </c>
      <c r="K67" s="27">
        <f>$C67*(1+'3.2 Input│Other'!P$38)+$D67*(1+'3.2 Input│Other'!P$39)+$E67*(1+'3.2 Input│Other'!P$40)+$F67*(1+'3.2 Input│Other'!P$41)</f>
        <v>1</v>
      </c>
      <c r="M67" s="53">
        <f t="shared" si="0"/>
        <v>1</v>
      </c>
    </row>
    <row r="68" spans="1:13">
      <c r="A68" s="8">
        <f>'5.0 Calc│Forecast Projects'!A68</f>
        <v>56</v>
      </c>
      <c r="B68" s="8" t="str">
        <f>'5.3 Calc│Forecast $2017'!B68</f>
        <v>Pigging Program T24 Brooklyn - Corio</v>
      </c>
      <c r="C68" s="22">
        <f>VLOOKUP($A68,'5.0 Calc│Forecast Projects'!$A$12:$P$1000,12,FALSE)</f>
        <v>0.2204882952468982</v>
      </c>
      <c r="D68" s="22">
        <f>VLOOKUP($A68,'5.0 Calc│Forecast Projects'!$A$12:$P$1000,13,FALSE)</f>
        <v>0.7635114212950902</v>
      </c>
      <c r="E68" s="22">
        <f>VLOOKUP($A68,'5.0 Calc│Forecast Projects'!$A$12:$P$1000,14,FALSE)</f>
        <v>1.6000283458011594E-2</v>
      </c>
      <c r="F68" s="22">
        <f>VLOOKUP($A68,'5.0 Calc│Forecast Projects'!$A$12:$P$1000,15,FALSE)</f>
        <v>0</v>
      </c>
      <c r="G68" s="27">
        <f>$C68*(1+'3.2 Input│Other'!L$38)+$D68*(1+'3.2 Input│Other'!L$39)+$E68*(1+'3.2 Input│Other'!L$40)+$F68*(1+'3.2 Input│Other'!L$41)</f>
        <v>1</v>
      </c>
      <c r="H68" s="27">
        <f>$C68*(1+'3.2 Input│Other'!M$38)+$D68*(1+'3.2 Input│Other'!M$39)+$E68*(1+'3.2 Input│Other'!M$40)+$F68*(1+'3.2 Input│Other'!M$41)</f>
        <v>1</v>
      </c>
      <c r="I68" s="27">
        <f>$C68*(1+'3.2 Input│Other'!N$38)+$D68*(1+'3.2 Input│Other'!N$39)+$E68*(1+'3.2 Input│Other'!N$40)+$F68*(1+'3.2 Input│Other'!N$41)</f>
        <v>1</v>
      </c>
      <c r="J68" s="27">
        <f>$C68*(1+'3.2 Input│Other'!O$38)+$D68*(1+'3.2 Input│Other'!O$39)+$E68*(1+'3.2 Input│Other'!O$40)+$F68*(1+'3.2 Input│Other'!O$41)</f>
        <v>1</v>
      </c>
      <c r="K68" s="27">
        <f>$C68*(1+'3.2 Input│Other'!P$38)+$D68*(1+'3.2 Input│Other'!P$39)+$E68*(1+'3.2 Input│Other'!P$40)+$F68*(1+'3.2 Input│Other'!P$41)</f>
        <v>1</v>
      </c>
      <c r="M68" s="53">
        <f t="shared" si="0"/>
        <v>1</v>
      </c>
    </row>
    <row r="69" spans="1:13">
      <c r="A69" s="8">
        <f>'5.0 Calc│Forecast Projects'!A69</f>
        <v>57</v>
      </c>
      <c r="B69" s="8" t="str">
        <f>'5.3 Calc│Forecast $2017'!B69</f>
        <v>Pigging Program T70 Ballan – Bendigo</v>
      </c>
      <c r="C69" s="22">
        <f>VLOOKUP($A69,'5.0 Calc│Forecast Projects'!$A$12:$P$1000,12,FALSE)</f>
        <v>0.22306673558095208</v>
      </c>
      <c r="D69" s="22">
        <f>VLOOKUP($A69,'5.0 Calc│Forecast Projects'!$A$12:$P$1000,13,FALSE)</f>
        <v>0.75808351904889082</v>
      </c>
      <c r="E69" s="22">
        <f>VLOOKUP($A69,'5.0 Calc│Forecast Projects'!$A$12:$P$1000,14,FALSE)</f>
        <v>1.8849745370157201E-2</v>
      </c>
      <c r="F69" s="22">
        <f>VLOOKUP($A69,'5.0 Calc│Forecast Projects'!$A$12:$P$1000,15,FALSE)</f>
        <v>0</v>
      </c>
      <c r="G69" s="27">
        <f>$C69*(1+'3.2 Input│Other'!L$38)+$D69*(1+'3.2 Input│Other'!L$39)+$E69*(1+'3.2 Input│Other'!L$40)+$F69*(1+'3.2 Input│Other'!L$41)</f>
        <v>1.0000000000000002</v>
      </c>
      <c r="H69" s="27">
        <f>$C69*(1+'3.2 Input│Other'!M$38)+$D69*(1+'3.2 Input│Other'!M$39)+$E69*(1+'3.2 Input│Other'!M$40)+$F69*(1+'3.2 Input│Other'!M$41)</f>
        <v>1.0000000000000002</v>
      </c>
      <c r="I69" s="27">
        <f>$C69*(1+'3.2 Input│Other'!N$38)+$D69*(1+'3.2 Input│Other'!N$39)+$E69*(1+'3.2 Input│Other'!N$40)+$F69*(1+'3.2 Input│Other'!N$41)</f>
        <v>1.0000000000000002</v>
      </c>
      <c r="J69" s="27">
        <f>$C69*(1+'3.2 Input│Other'!O$38)+$D69*(1+'3.2 Input│Other'!O$39)+$E69*(1+'3.2 Input│Other'!O$40)+$F69*(1+'3.2 Input│Other'!O$41)</f>
        <v>1.0000000000000002</v>
      </c>
      <c r="K69" s="27">
        <f>$C69*(1+'3.2 Input│Other'!P$38)+$D69*(1+'3.2 Input│Other'!P$39)+$E69*(1+'3.2 Input│Other'!P$40)+$F69*(1+'3.2 Input│Other'!P$41)</f>
        <v>1.0000000000000002</v>
      </c>
      <c r="M69" s="53">
        <f t="shared" si="0"/>
        <v>1.0000000000000002</v>
      </c>
    </row>
    <row r="70" spans="1:13">
      <c r="A70" s="8">
        <f>'5.0 Calc│Forecast Projects'!A70</f>
        <v>58</v>
      </c>
      <c r="B70" s="8" t="str">
        <f>'5.3 Calc│Forecast $2017'!B70</f>
        <v>Pigging Program T60 Longford – Tyers</v>
      </c>
      <c r="C70" s="22">
        <f>VLOOKUP($A70,'5.0 Calc│Forecast Projects'!$A$12:$P$1000,12,FALSE)</f>
        <v>0.22195684948844338</v>
      </c>
      <c r="D70" s="22">
        <f>VLOOKUP($A70,'5.0 Calc│Forecast Projects'!$A$12:$P$1000,13,FALSE)</f>
        <v>0.71486287084007483</v>
      </c>
      <c r="E70" s="22">
        <f>VLOOKUP($A70,'5.0 Calc│Forecast Projects'!$A$12:$P$1000,14,FALSE)</f>
        <v>6.3180279671481779E-2</v>
      </c>
      <c r="F70" s="22">
        <f>VLOOKUP($A70,'5.0 Calc│Forecast Projects'!$A$12:$P$1000,15,FALSE)</f>
        <v>0</v>
      </c>
      <c r="G70" s="27">
        <f>$C70*(1+'3.2 Input│Other'!L$38)+$D70*(1+'3.2 Input│Other'!L$39)+$E70*(1+'3.2 Input│Other'!L$40)+$F70*(1+'3.2 Input│Other'!L$41)</f>
        <v>1</v>
      </c>
      <c r="H70" s="27">
        <f>$C70*(1+'3.2 Input│Other'!M$38)+$D70*(1+'3.2 Input│Other'!M$39)+$E70*(1+'3.2 Input│Other'!M$40)+$F70*(1+'3.2 Input│Other'!M$41)</f>
        <v>1</v>
      </c>
      <c r="I70" s="27">
        <f>$C70*(1+'3.2 Input│Other'!N$38)+$D70*(1+'3.2 Input│Other'!N$39)+$E70*(1+'3.2 Input│Other'!N$40)+$F70*(1+'3.2 Input│Other'!N$41)</f>
        <v>1</v>
      </c>
      <c r="J70" s="27">
        <f>$C70*(1+'3.2 Input│Other'!O$38)+$D70*(1+'3.2 Input│Other'!O$39)+$E70*(1+'3.2 Input│Other'!O$40)+$F70*(1+'3.2 Input│Other'!O$41)</f>
        <v>1</v>
      </c>
      <c r="K70" s="27">
        <f>$C70*(1+'3.2 Input│Other'!P$38)+$D70*(1+'3.2 Input│Other'!P$39)+$E70*(1+'3.2 Input│Other'!P$40)+$F70*(1+'3.2 Input│Other'!P$41)</f>
        <v>1</v>
      </c>
      <c r="M70" s="53">
        <f t="shared" si="0"/>
        <v>1</v>
      </c>
    </row>
    <row r="71" spans="1:13">
      <c r="A71" s="8">
        <f>'5.0 Calc│Forecast Projects'!A71</f>
        <v>59</v>
      </c>
      <c r="B71" s="8" t="str">
        <f>'5.3 Calc│Forecast $2017'!B71</f>
        <v>Pigging Program T63 Tyers - Morwell</v>
      </c>
      <c r="C71" s="22">
        <f>VLOOKUP($A71,'5.0 Calc│Forecast Projects'!$A$12:$P$1000,12,FALSE)</f>
        <v>0.22267741714197142</v>
      </c>
      <c r="D71" s="22">
        <f>VLOOKUP($A71,'5.0 Calc│Forecast Projects'!$A$12:$P$1000,13,FALSE)</f>
        <v>0.72571304876490583</v>
      </c>
      <c r="E71" s="22">
        <f>VLOOKUP($A71,'5.0 Calc│Forecast Projects'!$A$12:$P$1000,14,FALSE)</f>
        <v>5.1609534093122723E-2</v>
      </c>
      <c r="F71" s="22">
        <f>VLOOKUP($A71,'5.0 Calc│Forecast Projects'!$A$12:$P$1000,15,FALSE)</f>
        <v>0</v>
      </c>
      <c r="G71" s="27">
        <f>$C71*(1+'3.2 Input│Other'!L$38)+$D71*(1+'3.2 Input│Other'!L$39)+$E71*(1+'3.2 Input│Other'!L$40)+$F71*(1+'3.2 Input│Other'!L$41)</f>
        <v>1</v>
      </c>
      <c r="H71" s="27">
        <f>$C71*(1+'3.2 Input│Other'!M$38)+$D71*(1+'3.2 Input│Other'!M$39)+$E71*(1+'3.2 Input│Other'!M$40)+$F71*(1+'3.2 Input│Other'!M$41)</f>
        <v>1</v>
      </c>
      <c r="I71" s="27">
        <f>$C71*(1+'3.2 Input│Other'!N$38)+$D71*(1+'3.2 Input│Other'!N$39)+$E71*(1+'3.2 Input│Other'!N$40)+$F71*(1+'3.2 Input│Other'!N$41)</f>
        <v>1</v>
      </c>
      <c r="J71" s="27">
        <f>$C71*(1+'3.2 Input│Other'!O$38)+$D71*(1+'3.2 Input│Other'!O$39)+$E71*(1+'3.2 Input│Other'!O$40)+$F71*(1+'3.2 Input│Other'!O$41)</f>
        <v>1</v>
      </c>
      <c r="K71" s="27">
        <f>$C71*(1+'3.2 Input│Other'!P$38)+$D71*(1+'3.2 Input│Other'!P$39)+$E71*(1+'3.2 Input│Other'!P$40)+$F71*(1+'3.2 Input│Other'!P$41)</f>
        <v>1</v>
      </c>
      <c r="M71" s="53">
        <f t="shared" si="0"/>
        <v>1</v>
      </c>
    </row>
    <row r="72" spans="1:13">
      <c r="A72" s="8">
        <f>'5.0 Calc│Forecast Projects'!A72</f>
        <v>60</v>
      </c>
      <c r="B72" s="8" t="str">
        <f>'5.3 Calc│Forecast $2017'!B72</f>
        <v>Pigging Program T96 &amp; T98 Chiltern- Rutherglen – Koonoomoo</v>
      </c>
      <c r="C72" s="22">
        <f>VLOOKUP($A72,'5.0 Calc│Forecast Projects'!$A$12:$P$1000,12,FALSE)</f>
        <v>0.22345080327326333</v>
      </c>
      <c r="D72" s="22">
        <f>VLOOKUP($A72,'5.0 Calc│Forecast Projects'!$A$12:$P$1000,13,FALSE)</f>
        <v>0.74985451013869242</v>
      </c>
      <c r="E72" s="22">
        <f>VLOOKUP($A72,'5.0 Calc│Forecast Projects'!$A$12:$P$1000,14,FALSE)</f>
        <v>2.6694686588044164E-2</v>
      </c>
      <c r="F72" s="22">
        <f>VLOOKUP($A72,'5.0 Calc│Forecast Projects'!$A$12:$P$1000,15,FALSE)</f>
        <v>0</v>
      </c>
      <c r="G72" s="27">
        <f>$C72*(1+'3.2 Input│Other'!L$38)+$D72*(1+'3.2 Input│Other'!L$39)+$E72*(1+'3.2 Input│Other'!L$40)+$F72*(1+'3.2 Input│Other'!L$41)</f>
        <v>1</v>
      </c>
      <c r="H72" s="27">
        <f>$C72*(1+'3.2 Input│Other'!M$38)+$D72*(1+'3.2 Input│Other'!M$39)+$E72*(1+'3.2 Input│Other'!M$40)+$F72*(1+'3.2 Input│Other'!M$41)</f>
        <v>1</v>
      </c>
      <c r="I72" s="27">
        <f>$C72*(1+'3.2 Input│Other'!N$38)+$D72*(1+'3.2 Input│Other'!N$39)+$E72*(1+'3.2 Input│Other'!N$40)+$F72*(1+'3.2 Input│Other'!N$41)</f>
        <v>1</v>
      </c>
      <c r="J72" s="27">
        <f>$C72*(1+'3.2 Input│Other'!O$38)+$D72*(1+'3.2 Input│Other'!O$39)+$E72*(1+'3.2 Input│Other'!O$40)+$F72*(1+'3.2 Input│Other'!O$41)</f>
        <v>1</v>
      </c>
      <c r="K72" s="27">
        <f>$C72*(1+'3.2 Input│Other'!P$38)+$D72*(1+'3.2 Input│Other'!P$39)+$E72*(1+'3.2 Input│Other'!P$40)+$F72*(1+'3.2 Input│Other'!P$41)</f>
        <v>1</v>
      </c>
      <c r="M72" s="53">
        <f t="shared" si="0"/>
        <v>1</v>
      </c>
    </row>
    <row r="73" spans="1:13">
      <c r="A73" s="8">
        <f>'5.0 Calc│Forecast Projects'!A73</f>
        <v>61</v>
      </c>
      <c r="B73" s="8" t="str">
        <f>'5.3 Calc│Forecast $2017'!B73</f>
        <v>Pigging Program T118 Trugannina-Plumpton</v>
      </c>
      <c r="C73" s="22">
        <f>VLOOKUP($A73,'5.0 Calc│Forecast Projects'!$A$12:$P$1000,12,FALSE)</f>
        <v>0.22343452532641775</v>
      </c>
      <c r="D73" s="22">
        <f>VLOOKUP($A73,'5.0 Calc│Forecast Projects'!$A$12:$P$1000,13,FALSE)</f>
        <v>0.71500690811334799</v>
      </c>
      <c r="E73" s="22">
        <f>VLOOKUP($A73,'5.0 Calc│Forecast Projects'!$A$12:$P$1000,14,FALSE)</f>
        <v>6.155856656023425E-2</v>
      </c>
      <c r="F73" s="22">
        <f>VLOOKUP($A73,'5.0 Calc│Forecast Projects'!$A$12:$P$1000,15,FALSE)</f>
        <v>0</v>
      </c>
      <c r="G73" s="27">
        <f>$C73*(1+'3.2 Input│Other'!L$38)+$D73*(1+'3.2 Input│Other'!L$39)+$E73*(1+'3.2 Input│Other'!L$40)+$F73*(1+'3.2 Input│Other'!L$41)</f>
        <v>1</v>
      </c>
      <c r="H73" s="27">
        <f>$C73*(1+'3.2 Input│Other'!M$38)+$D73*(1+'3.2 Input│Other'!M$39)+$E73*(1+'3.2 Input│Other'!M$40)+$F73*(1+'3.2 Input│Other'!M$41)</f>
        <v>1</v>
      </c>
      <c r="I73" s="27">
        <f>$C73*(1+'3.2 Input│Other'!N$38)+$D73*(1+'3.2 Input│Other'!N$39)+$E73*(1+'3.2 Input│Other'!N$40)+$F73*(1+'3.2 Input│Other'!N$41)</f>
        <v>1</v>
      </c>
      <c r="J73" s="27">
        <f>$C73*(1+'3.2 Input│Other'!O$38)+$D73*(1+'3.2 Input│Other'!O$39)+$E73*(1+'3.2 Input│Other'!O$40)+$F73*(1+'3.2 Input│Other'!O$41)</f>
        <v>1</v>
      </c>
      <c r="K73" s="27">
        <f>$C73*(1+'3.2 Input│Other'!P$38)+$D73*(1+'3.2 Input│Other'!P$39)+$E73*(1+'3.2 Input│Other'!P$40)+$F73*(1+'3.2 Input│Other'!P$41)</f>
        <v>1</v>
      </c>
      <c r="M73" s="53">
        <f t="shared" si="0"/>
        <v>1</v>
      </c>
    </row>
    <row r="74" spans="1:13">
      <c r="A74" s="8">
        <f>'5.0 Calc│Forecast Projects'!A74</f>
        <v>62</v>
      </c>
      <c r="B74" s="8" t="str">
        <f>'5.3 Calc│Forecast $2017'!B74</f>
        <v>Pigging Program James Street to Laverton Pipeline (253)</v>
      </c>
      <c r="C74" s="22">
        <f>VLOOKUP($A74,'5.0 Calc│Forecast Projects'!$A$12:$P$1000,12,FALSE)</f>
        <v>0.22410980744713088</v>
      </c>
      <c r="D74" s="22">
        <f>VLOOKUP($A74,'5.0 Calc│Forecast Projects'!$A$12:$P$1000,13,FALSE)</f>
        <v>0.72655539825513249</v>
      </c>
      <c r="E74" s="22">
        <f>VLOOKUP($A74,'5.0 Calc│Forecast Projects'!$A$12:$P$1000,14,FALSE)</f>
        <v>4.9334794297736587E-2</v>
      </c>
      <c r="F74" s="22">
        <f>VLOOKUP($A74,'5.0 Calc│Forecast Projects'!$A$12:$P$1000,15,FALSE)</f>
        <v>0</v>
      </c>
      <c r="G74" s="27">
        <f>$C74*(1+'3.2 Input│Other'!L$38)+$D74*(1+'3.2 Input│Other'!L$39)+$E74*(1+'3.2 Input│Other'!L$40)+$F74*(1+'3.2 Input│Other'!L$41)</f>
        <v>0.99999999999999989</v>
      </c>
      <c r="H74" s="27">
        <f>$C74*(1+'3.2 Input│Other'!M$38)+$D74*(1+'3.2 Input│Other'!M$39)+$E74*(1+'3.2 Input│Other'!M$40)+$F74*(1+'3.2 Input│Other'!M$41)</f>
        <v>0.99999999999999989</v>
      </c>
      <c r="I74" s="27">
        <f>$C74*(1+'3.2 Input│Other'!N$38)+$D74*(1+'3.2 Input│Other'!N$39)+$E74*(1+'3.2 Input│Other'!N$40)+$F74*(1+'3.2 Input│Other'!N$41)</f>
        <v>0.99999999999999989</v>
      </c>
      <c r="J74" s="27">
        <f>$C74*(1+'3.2 Input│Other'!O$38)+$D74*(1+'3.2 Input│Other'!O$39)+$E74*(1+'3.2 Input│Other'!O$40)+$F74*(1+'3.2 Input│Other'!O$41)</f>
        <v>0.99999999999999989</v>
      </c>
      <c r="K74" s="27">
        <f>$C74*(1+'3.2 Input│Other'!P$38)+$D74*(1+'3.2 Input│Other'!P$39)+$E74*(1+'3.2 Input│Other'!P$40)+$F74*(1+'3.2 Input│Other'!P$41)</f>
        <v>0.99999999999999989</v>
      </c>
      <c r="M74" s="53">
        <f t="shared" si="0"/>
        <v>0.99999999999999989</v>
      </c>
    </row>
    <row r="75" spans="1:13">
      <c r="A75" s="8">
        <f>'5.0 Calc│Forecast Projects'!A75</f>
        <v>63</v>
      </c>
      <c r="B75" s="8" t="str">
        <f>'5.3 Calc│Forecast $2017'!B75</f>
        <v>Pigging Program Tyres to Maryvale (67)</v>
      </c>
      <c r="C75" s="22">
        <f>VLOOKUP($A75,'5.0 Calc│Forecast Projects'!$A$12:$P$1000,12,FALSE)</f>
        <v>0.22501321538446123</v>
      </c>
      <c r="D75" s="22">
        <f>VLOOKUP($A75,'5.0 Calc│Forecast Projects'!$A$12:$P$1000,13,FALSE)</f>
        <v>0.74763741077005819</v>
      </c>
      <c r="E75" s="22">
        <f>VLOOKUP($A75,'5.0 Calc│Forecast Projects'!$A$12:$P$1000,14,FALSE)</f>
        <v>2.734937384548063E-2</v>
      </c>
      <c r="F75" s="22">
        <f>VLOOKUP($A75,'5.0 Calc│Forecast Projects'!$A$12:$P$1000,15,FALSE)</f>
        <v>0</v>
      </c>
      <c r="G75" s="27">
        <f>$C75*(1+'3.2 Input│Other'!L$38)+$D75*(1+'3.2 Input│Other'!L$39)+$E75*(1+'3.2 Input│Other'!L$40)+$F75*(1+'3.2 Input│Other'!L$41)</f>
        <v>1</v>
      </c>
      <c r="H75" s="27">
        <f>$C75*(1+'3.2 Input│Other'!M$38)+$D75*(1+'3.2 Input│Other'!M$39)+$E75*(1+'3.2 Input│Other'!M$40)+$F75*(1+'3.2 Input│Other'!M$41)</f>
        <v>1</v>
      </c>
      <c r="I75" s="27">
        <f>$C75*(1+'3.2 Input│Other'!N$38)+$D75*(1+'3.2 Input│Other'!N$39)+$E75*(1+'3.2 Input│Other'!N$40)+$F75*(1+'3.2 Input│Other'!N$41)</f>
        <v>1</v>
      </c>
      <c r="J75" s="27">
        <f>$C75*(1+'3.2 Input│Other'!O$38)+$D75*(1+'3.2 Input│Other'!O$39)+$E75*(1+'3.2 Input│Other'!O$40)+$F75*(1+'3.2 Input│Other'!O$41)</f>
        <v>1</v>
      </c>
      <c r="K75" s="27">
        <f>$C75*(1+'3.2 Input│Other'!P$38)+$D75*(1+'3.2 Input│Other'!P$39)+$E75*(1+'3.2 Input│Other'!P$40)+$F75*(1+'3.2 Input│Other'!P$41)</f>
        <v>1</v>
      </c>
      <c r="M75" s="53">
        <f t="shared" si="0"/>
        <v>1</v>
      </c>
    </row>
    <row r="76" spans="1:13">
      <c r="A76" s="8">
        <f>'5.0 Calc│Forecast Projects'!A76</f>
        <v>64</v>
      </c>
      <c r="B76" s="8" t="str">
        <f>'5.3 Calc│Forecast $2017'!B76</f>
        <v>Pigging Program T108 Newport</v>
      </c>
      <c r="C76" s="22">
        <f>VLOOKUP($A76,'5.0 Calc│Forecast Projects'!$A$12:$P$1000,12,FALSE)</f>
        <v>0.22381477509697359</v>
      </c>
      <c r="D76" s="22">
        <f>VLOOKUP($A76,'5.0 Calc│Forecast Projects'!$A$12:$P$1000,13,FALSE)</f>
        <v>0.71630059035018534</v>
      </c>
      <c r="E76" s="22">
        <f>VLOOKUP($A76,'5.0 Calc│Forecast Projects'!$A$12:$P$1000,14,FALSE)</f>
        <v>5.988463455284114E-2</v>
      </c>
      <c r="F76" s="22">
        <f>VLOOKUP($A76,'5.0 Calc│Forecast Projects'!$A$12:$P$1000,15,FALSE)</f>
        <v>0</v>
      </c>
      <c r="G76" s="27">
        <f>$C76*(1+'3.2 Input│Other'!L$38)+$D76*(1+'3.2 Input│Other'!L$39)+$E76*(1+'3.2 Input│Other'!L$40)+$F76*(1+'3.2 Input│Other'!L$41)</f>
        <v>1</v>
      </c>
      <c r="H76" s="27">
        <f>$C76*(1+'3.2 Input│Other'!M$38)+$D76*(1+'3.2 Input│Other'!M$39)+$E76*(1+'3.2 Input│Other'!M$40)+$F76*(1+'3.2 Input│Other'!M$41)</f>
        <v>1</v>
      </c>
      <c r="I76" s="27">
        <f>$C76*(1+'3.2 Input│Other'!N$38)+$D76*(1+'3.2 Input│Other'!N$39)+$E76*(1+'3.2 Input│Other'!N$40)+$F76*(1+'3.2 Input│Other'!N$41)</f>
        <v>1</v>
      </c>
      <c r="J76" s="27">
        <f>$C76*(1+'3.2 Input│Other'!O$38)+$D76*(1+'3.2 Input│Other'!O$39)+$E76*(1+'3.2 Input│Other'!O$40)+$F76*(1+'3.2 Input│Other'!O$41)</f>
        <v>1</v>
      </c>
      <c r="K76" s="27">
        <f>$C76*(1+'3.2 Input│Other'!P$38)+$D76*(1+'3.2 Input│Other'!P$39)+$E76*(1+'3.2 Input│Other'!P$40)+$F76*(1+'3.2 Input│Other'!P$41)</f>
        <v>1</v>
      </c>
      <c r="M76" s="53">
        <f t="shared" si="0"/>
        <v>1</v>
      </c>
    </row>
    <row r="77" spans="1:13">
      <c r="A77" s="8">
        <f>'5.0 Calc│Forecast Projects'!A77</f>
        <v>65</v>
      </c>
      <c r="B77" s="8" t="str">
        <f>'5.3 Calc│Forecast $2017'!B77</f>
        <v>Pigging Program Inner Ring Main</v>
      </c>
      <c r="C77" s="22">
        <f>VLOOKUP($A77,'5.0 Calc│Forecast Projects'!$A$12:$P$1000,12,FALSE)</f>
        <v>0.2233037340619308</v>
      </c>
      <c r="D77" s="22">
        <f>VLOOKUP($A77,'5.0 Calc│Forecast Projects'!$A$12:$P$1000,13,FALSE)</f>
        <v>0.72290528233151186</v>
      </c>
      <c r="E77" s="22">
        <f>VLOOKUP($A77,'5.0 Calc│Forecast Projects'!$A$12:$P$1000,14,FALSE)</f>
        <v>5.3790983606557381E-2</v>
      </c>
      <c r="F77" s="22">
        <f>VLOOKUP($A77,'5.0 Calc│Forecast Projects'!$A$12:$P$1000,15,FALSE)</f>
        <v>0</v>
      </c>
      <c r="G77" s="27">
        <f>$C77*(1+'3.2 Input│Other'!L$38)+$D77*(1+'3.2 Input│Other'!L$39)+$E77*(1+'3.2 Input│Other'!L$40)+$F77*(1+'3.2 Input│Other'!L$41)</f>
        <v>1</v>
      </c>
      <c r="H77" s="27">
        <f>$C77*(1+'3.2 Input│Other'!M$38)+$D77*(1+'3.2 Input│Other'!M$39)+$E77*(1+'3.2 Input│Other'!M$40)+$F77*(1+'3.2 Input│Other'!M$41)</f>
        <v>1</v>
      </c>
      <c r="I77" s="27">
        <f>$C77*(1+'3.2 Input│Other'!N$38)+$D77*(1+'3.2 Input│Other'!N$39)+$E77*(1+'3.2 Input│Other'!N$40)+$F77*(1+'3.2 Input│Other'!N$41)</f>
        <v>1</v>
      </c>
      <c r="J77" s="27">
        <f>$C77*(1+'3.2 Input│Other'!O$38)+$D77*(1+'3.2 Input│Other'!O$39)+$E77*(1+'3.2 Input│Other'!O$40)+$F77*(1+'3.2 Input│Other'!O$41)</f>
        <v>1</v>
      </c>
      <c r="K77" s="27">
        <f>$C77*(1+'3.2 Input│Other'!P$38)+$D77*(1+'3.2 Input│Other'!P$39)+$E77*(1+'3.2 Input│Other'!P$40)+$F77*(1+'3.2 Input│Other'!P$41)</f>
        <v>1</v>
      </c>
      <c r="M77" s="53">
        <f t="shared" si="0"/>
        <v>1</v>
      </c>
    </row>
    <row r="78" spans="1:13">
      <c r="A78" s="8">
        <f>'5.0 Calc│Forecast Projects'!A78</f>
        <v>66</v>
      </c>
      <c r="B78" s="8" t="str">
        <f>'5.3 Calc│Forecast $2017'!B78</f>
        <v>Pigging Program T1 Morwell - Dandenong Repair Program</v>
      </c>
      <c r="C78" s="22">
        <f>VLOOKUP($A78,'5.0 Calc│Forecast Projects'!$A$12:$P$1000,12,FALSE)</f>
        <v>0.21875000000000003</v>
      </c>
      <c r="D78" s="22">
        <f>VLOOKUP($A78,'5.0 Calc│Forecast Projects'!$A$12:$P$1000,13,FALSE)</f>
        <v>0.75819607132173117</v>
      </c>
      <c r="E78" s="22">
        <f>VLOOKUP($A78,'5.0 Calc│Forecast Projects'!$A$12:$P$1000,14,FALSE)</f>
        <v>2.3053928678268824E-2</v>
      </c>
      <c r="F78" s="22">
        <f>VLOOKUP($A78,'5.0 Calc│Forecast Projects'!$A$12:$P$1000,15,FALSE)</f>
        <v>0</v>
      </c>
      <c r="G78" s="27">
        <f>$C78*(1+'3.2 Input│Other'!L$38)+$D78*(1+'3.2 Input│Other'!L$39)+$E78*(1+'3.2 Input│Other'!L$40)+$F78*(1+'3.2 Input│Other'!L$41)</f>
        <v>1</v>
      </c>
      <c r="H78" s="27">
        <f>$C78*(1+'3.2 Input│Other'!M$38)+$D78*(1+'3.2 Input│Other'!M$39)+$E78*(1+'3.2 Input│Other'!M$40)+$F78*(1+'3.2 Input│Other'!M$41)</f>
        <v>1</v>
      </c>
      <c r="I78" s="27">
        <f>$C78*(1+'3.2 Input│Other'!N$38)+$D78*(1+'3.2 Input│Other'!N$39)+$E78*(1+'3.2 Input│Other'!N$40)+$F78*(1+'3.2 Input│Other'!N$41)</f>
        <v>1</v>
      </c>
      <c r="J78" s="27">
        <f>$C78*(1+'3.2 Input│Other'!O$38)+$D78*(1+'3.2 Input│Other'!O$39)+$E78*(1+'3.2 Input│Other'!O$40)+$F78*(1+'3.2 Input│Other'!O$41)</f>
        <v>1</v>
      </c>
      <c r="K78" s="27">
        <f>$C78*(1+'3.2 Input│Other'!P$38)+$D78*(1+'3.2 Input│Other'!P$39)+$E78*(1+'3.2 Input│Other'!P$40)+$F78*(1+'3.2 Input│Other'!P$41)</f>
        <v>1</v>
      </c>
      <c r="M78" s="53">
        <f t="shared" ref="M78:M141" si="1">SUM(C78:F78)</f>
        <v>1</v>
      </c>
    </row>
    <row r="79" spans="1:13">
      <c r="A79" s="8">
        <f>'5.0 Calc│Forecast Projects'!A79</f>
        <v>67</v>
      </c>
      <c r="B79" s="8" t="str">
        <f>'5.3 Calc│Forecast $2017'!B79</f>
        <v>Pig Trap Installation James Street to Laverton Pipeline (253)</v>
      </c>
      <c r="C79" s="22">
        <f>VLOOKUP($A79,'5.0 Calc│Forecast Projects'!$A$12:$P$1000,12,FALSE)</f>
        <v>0.13541538480928927</v>
      </c>
      <c r="D79" s="22">
        <f>VLOOKUP($A79,'5.0 Calc│Forecast Projects'!$A$12:$P$1000,13,FALSE)</f>
        <v>0.57377626659990977</v>
      </c>
      <c r="E79" s="22">
        <f>VLOOKUP($A79,'5.0 Calc│Forecast Projects'!$A$12:$P$1000,14,FALSE)</f>
        <v>0.29080834859080085</v>
      </c>
      <c r="F79" s="22">
        <f>VLOOKUP($A79,'5.0 Calc│Forecast Projects'!$A$12:$P$1000,15,FALSE)</f>
        <v>0</v>
      </c>
      <c r="G79" s="27">
        <f>$C79*(1+'3.2 Input│Other'!L$38)+$D79*(1+'3.2 Input│Other'!L$39)+$E79*(1+'3.2 Input│Other'!L$40)+$F79*(1+'3.2 Input│Other'!L$41)</f>
        <v>0.99999999999999989</v>
      </c>
      <c r="H79" s="27">
        <f>$C79*(1+'3.2 Input│Other'!M$38)+$D79*(1+'3.2 Input│Other'!M$39)+$E79*(1+'3.2 Input│Other'!M$40)+$F79*(1+'3.2 Input│Other'!M$41)</f>
        <v>0.99999999999999989</v>
      </c>
      <c r="I79" s="27">
        <f>$C79*(1+'3.2 Input│Other'!N$38)+$D79*(1+'3.2 Input│Other'!N$39)+$E79*(1+'3.2 Input│Other'!N$40)+$F79*(1+'3.2 Input│Other'!N$41)</f>
        <v>0.99999999999999989</v>
      </c>
      <c r="J79" s="27">
        <f>$C79*(1+'3.2 Input│Other'!O$38)+$D79*(1+'3.2 Input│Other'!O$39)+$E79*(1+'3.2 Input│Other'!O$40)+$F79*(1+'3.2 Input│Other'!O$41)</f>
        <v>0.99999999999999989</v>
      </c>
      <c r="K79" s="27">
        <f>$C79*(1+'3.2 Input│Other'!P$38)+$D79*(1+'3.2 Input│Other'!P$39)+$E79*(1+'3.2 Input│Other'!P$40)+$F79*(1+'3.2 Input│Other'!P$41)</f>
        <v>0.99999999999999989</v>
      </c>
      <c r="M79" s="53">
        <f t="shared" si="1"/>
        <v>0.99999999999999989</v>
      </c>
    </row>
    <row r="80" spans="1:13">
      <c r="A80" s="8">
        <f>'5.0 Calc│Forecast Projects'!A80</f>
        <v>68</v>
      </c>
      <c r="B80" s="8" t="str">
        <f>'5.3 Calc│Forecast $2017'!B80</f>
        <v>Pig Trap Installation Tyers to Maryvale Pipeline (67)</v>
      </c>
      <c r="C80" s="22">
        <f>VLOOKUP($A80,'5.0 Calc│Forecast Projects'!$A$12:$P$1000,12,FALSE)</f>
        <v>0.13549020974202503</v>
      </c>
      <c r="D80" s="22">
        <f>VLOOKUP($A80,'5.0 Calc│Forecast Projects'!$A$12:$P$1000,13,FALSE)</f>
        <v>0.59011866957962678</v>
      </c>
      <c r="E80" s="22">
        <f>VLOOKUP($A80,'5.0 Calc│Forecast Projects'!$A$12:$P$1000,14,FALSE)</f>
        <v>0.27439112067834825</v>
      </c>
      <c r="F80" s="22">
        <f>VLOOKUP($A80,'5.0 Calc│Forecast Projects'!$A$12:$P$1000,15,FALSE)</f>
        <v>0</v>
      </c>
      <c r="G80" s="27">
        <f>$C80*(1+'3.2 Input│Other'!L$38)+$D80*(1+'3.2 Input│Other'!L$39)+$E80*(1+'3.2 Input│Other'!L$40)+$F80*(1+'3.2 Input│Other'!L$41)</f>
        <v>1</v>
      </c>
      <c r="H80" s="27">
        <f>$C80*(1+'3.2 Input│Other'!M$38)+$D80*(1+'3.2 Input│Other'!M$39)+$E80*(1+'3.2 Input│Other'!M$40)+$F80*(1+'3.2 Input│Other'!M$41)</f>
        <v>1</v>
      </c>
      <c r="I80" s="27">
        <f>$C80*(1+'3.2 Input│Other'!N$38)+$D80*(1+'3.2 Input│Other'!N$39)+$E80*(1+'3.2 Input│Other'!N$40)+$F80*(1+'3.2 Input│Other'!N$41)</f>
        <v>1</v>
      </c>
      <c r="J80" s="27">
        <f>$C80*(1+'3.2 Input│Other'!O$38)+$D80*(1+'3.2 Input│Other'!O$39)+$E80*(1+'3.2 Input│Other'!O$40)+$F80*(1+'3.2 Input│Other'!O$41)</f>
        <v>1</v>
      </c>
      <c r="K80" s="27">
        <f>$C80*(1+'3.2 Input│Other'!P$38)+$D80*(1+'3.2 Input│Other'!P$39)+$E80*(1+'3.2 Input│Other'!P$40)+$F80*(1+'3.2 Input│Other'!P$41)</f>
        <v>1</v>
      </c>
      <c r="M80" s="53">
        <f t="shared" si="1"/>
        <v>1</v>
      </c>
    </row>
    <row r="81" spans="1:13">
      <c r="A81" s="8">
        <f>'5.0 Calc│Forecast Projects'!A81</f>
        <v>69</v>
      </c>
      <c r="B81" s="8" t="str">
        <f>'5.3 Calc│Forecast $2017'!B81</f>
        <v>Pig Trap Installation Trugannina to Plumpton</v>
      </c>
      <c r="C81" s="22">
        <f>VLOOKUP($A81,'5.0 Calc│Forecast Projects'!$A$12:$P$1000,12,FALSE)</f>
        <v>0.14287378600971556</v>
      </c>
      <c r="D81" s="22">
        <f>VLOOKUP($A81,'5.0 Calc│Forecast Projects'!$A$12:$P$1000,13,FALSE)</f>
        <v>0.53787485318945294</v>
      </c>
      <c r="E81" s="22">
        <f>VLOOKUP($A81,'5.0 Calc│Forecast Projects'!$A$12:$P$1000,14,FALSE)</f>
        <v>0.31925136080083161</v>
      </c>
      <c r="F81" s="22">
        <f>VLOOKUP($A81,'5.0 Calc│Forecast Projects'!$A$12:$P$1000,15,FALSE)</f>
        <v>0</v>
      </c>
      <c r="G81" s="27">
        <f>$C81*(1+'3.2 Input│Other'!L$38)+$D81*(1+'3.2 Input│Other'!L$39)+$E81*(1+'3.2 Input│Other'!L$40)+$F81*(1+'3.2 Input│Other'!L$41)</f>
        <v>1</v>
      </c>
      <c r="H81" s="27">
        <f>$C81*(1+'3.2 Input│Other'!M$38)+$D81*(1+'3.2 Input│Other'!M$39)+$E81*(1+'3.2 Input│Other'!M$40)+$F81*(1+'3.2 Input│Other'!M$41)</f>
        <v>1</v>
      </c>
      <c r="I81" s="27">
        <f>$C81*(1+'3.2 Input│Other'!N$38)+$D81*(1+'3.2 Input│Other'!N$39)+$E81*(1+'3.2 Input│Other'!N$40)+$F81*(1+'3.2 Input│Other'!N$41)</f>
        <v>1</v>
      </c>
      <c r="J81" s="27">
        <f>$C81*(1+'3.2 Input│Other'!O$38)+$D81*(1+'3.2 Input│Other'!O$39)+$E81*(1+'3.2 Input│Other'!O$40)+$F81*(1+'3.2 Input│Other'!O$41)</f>
        <v>1</v>
      </c>
      <c r="K81" s="27">
        <f>$C81*(1+'3.2 Input│Other'!P$38)+$D81*(1+'3.2 Input│Other'!P$39)+$E81*(1+'3.2 Input│Other'!P$40)+$F81*(1+'3.2 Input│Other'!P$41)</f>
        <v>1</v>
      </c>
      <c r="M81" s="53">
        <f t="shared" si="1"/>
        <v>1</v>
      </c>
    </row>
    <row r="82" spans="1:13">
      <c r="A82" s="8">
        <f>'5.0 Calc│Forecast Projects'!A82</f>
        <v>70</v>
      </c>
      <c r="B82" s="8" t="str">
        <f>'5.3 Calc│Forecast $2017'!B82</f>
        <v>Liquid Management - Brooklyn</v>
      </c>
      <c r="C82" s="22">
        <f>VLOOKUP($A82,'5.0 Calc│Forecast Projects'!$A$12:$P$1000,12,FALSE)</f>
        <v>0.29272039631656926</v>
      </c>
      <c r="D82" s="22">
        <f>VLOOKUP($A82,'5.0 Calc│Forecast Projects'!$A$12:$P$1000,13,FALSE)</f>
        <v>0.55050832517015302</v>
      </c>
      <c r="E82" s="22">
        <f>VLOOKUP($A82,'5.0 Calc│Forecast Projects'!$A$12:$P$1000,14,FALSE)</f>
        <v>0.15677127851327788</v>
      </c>
      <c r="F82" s="22">
        <f>VLOOKUP($A82,'5.0 Calc│Forecast Projects'!$A$12:$P$1000,15,FALSE)</f>
        <v>0</v>
      </c>
      <c r="G82" s="27">
        <f>$C82*(1+'3.2 Input│Other'!L$38)+$D82*(1+'3.2 Input│Other'!L$39)+$E82*(1+'3.2 Input│Other'!L$40)+$F82*(1+'3.2 Input│Other'!L$41)</f>
        <v>1</v>
      </c>
      <c r="H82" s="27">
        <f>$C82*(1+'3.2 Input│Other'!M$38)+$D82*(1+'3.2 Input│Other'!M$39)+$E82*(1+'3.2 Input│Other'!M$40)+$F82*(1+'3.2 Input│Other'!M$41)</f>
        <v>1</v>
      </c>
      <c r="I82" s="27">
        <f>$C82*(1+'3.2 Input│Other'!N$38)+$D82*(1+'3.2 Input│Other'!N$39)+$E82*(1+'3.2 Input│Other'!N$40)+$F82*(1+'3.2 Input│Other'!N$41)</f>
        <v>1</v>
      </c>
      <c r="J82" s="27">
        <f>$C82*(1+'3.2 Input│Other'!O$38)+$D82*(1+'3.2 Input│Other'!O$39)+$E82*(1+'3.2 Input│Other'!O$40)+$F82*(1+'3.2 Input│Other'!O$41)</f>
        <v>1</v>
      </c>
      <c r="K82" s="27">
        <f>$C82*(1+'3.2 Input│Other'!P$38)+$D82*(1+'3.2 Input│Other'!P$39)+$E82*(1+'3.2 Input│Other'!P$40)+$F82*(1+'3.2 Input│Other'!P$41)</f>
        <v>1</v>
      </c>
      <c r="M82" s="53">
        <f t="shared" si="1"/>
        <v>1</v>
      </c>
    </row>
    <row r="83" spans="1:13">
      <c r="A83" s="8">
        <f>'5.0 Calc│Forecast Projects'!A83</f>
        <v>71</v>
      </c>
      <c r="B83" s="8" t="str">
        <f>'5.3 Calc│Forecast $2017'!B83</f>
        <v>Liquid Management - Pakenham</v>
      </c>
      <c r="C83" s="22">
        <f>VLOOKUP($A83,'5.0 Calc│Forecast Projects'!$A$12:$P$1000,12,FALSE)</f>
        <v>0.29272039631656926</v>
      </c>
      <c r="D83" s="22">
        <f>VLOOKUP($A83,'5.0 Calc│Forecast Projects'!$A$12:$P$1000,13,FALSE)</f>
        <v>0.55050832517015302</v>
      </c>
      <c r="E83" s="22">
        <f>VLOOKUP($A83,'5.0 Calc│Forecast Projects'!$A$12:$P$1000,14,FALSE)</f>
        <v>0.15677127851327788</v>
      </c>
      <c r="F83" s="22">
        <f>VLOOKUP($A83,'5.0 Calc│Forecast Projects'!$A$12:$P$1000,15,FALSE)</f>
        <v>0</v>
      </c>
      <c r="G83" s="27">
        <f>$C83*(1+'3.2 Input│Other'!L$38)+$D83*(1+'3.2 Input│Other'!L$39)+$E83*(1+'3.2 Input│Other'!L$40)+$F83*(1+'3.2 Input│Other'!L$41)</f>
        <v>1</v>
      </c>
      <c r="H83" s="27">
        <f>$C83*(1+'3.2 Input│Other'!M$38)+$D83*(1+'3.2 Input│Other'!M$39)+$E83*(1+'3.2 Input│Other'!M$40)+$F83*(1+'3.2 Input│Other'!M$41)</f>
        <v>1</v>
      </c>
      <c r="I83" s="27">
        <f>$C83*(1+'3.2 Input│Other'!N$38)+$D83*(1+'3.2 Input│Other'!N$39)+$E83*(1+'3.2 Input│Other'!N$40)+$F83*(1+'3.2 Input│Other'!N$41)</f>
        <v>1</v>
      </c>
      <c r="J83" s="27">
        <f>$C83*(1+'3.2 Input│Other'!O$38)+$D83*(1+'3.2 Input│Other'!O$39)+$E83*(1+'3.2 Input│Other'!O$40)+$F83*(1+'3.2 Input│Other'!O$41)</f>
        <v>1</v>
      </c>
      <c r="K83" s="27">
        <f>$C83*(1+'3.2 Input│Other'!P$38)+$D83*(1+'3.2 Input│Other'!P$39)+$E83*(1+'3.2 Input│Other'!P$40)+$F83*(1+'3.2 Input│Other'!P$41)</f>
        <v>1</v>
      </c>
      <c r="M83" s="53">
        <f t="shared" si="1"/>
        <v>1</v>
      </c>
    </row>
    <row r="84" spans="1:13">
      <c r="A84" s="8">
        <f>'5.0 Calc│Forecast Projects'!A84</f>
        <v>72</v>
      </c>
      <c r="B84" s="8" t="str">
        <f>'5.3 Calc│Forecast $2017'!B84</f>
        <v>RTU replacement</v>
      </c>
      <c r="C84" s="22">
        <f>VLOOKUP($A84,'5.0 Calc│Forecast Projects'!$A$12:$P$1000,12,FALSE)</f>
        <v>0.71473587302590169</v>
      </c>
      <c r="D84" s="22">
        <f>VLOOKUP($A84,'5.0 Calc│Forecast Projects'!$A$12:$P$1000,13,FALSE)</f>
        <v>0.1649341008220192</v>
      </c>
      <c r="E84" s="22">
        <f>VLOOKUP($A84,'5.0 Calc│Forecast Projects'!$A$12:$P$1000,14,FALSE)</f>
        <v>9.837491566574981E-2</v>
      </c>
      <c r="F84" s="22">
        <f>VLOOKUP($A84,'5.0 Calc│Forecast Projects'!$A$12:$P$1000,15,FALSE)</f>
        <v>2.195511048632939E-2</v>
      </c>
      <c r="G84" s="27">
        <f>$C84*(1+'3.2 Input│Other'!L$38)+$D84*(1+'3.2 Input│Other'!L$39)+$E84*(1+'3.2 Input│Other'!L$40)+$F84*(1+'3.2 Input│Other'!L$41)</f>
        <v>1.0000000000000002</v>
      </c>
      <c r="H84" s="27">
        <f>$C84*(1+'3.2 Input│Other'!M$38)+$D84*(1+'3.2 Input│Other'!M$39)+$E84*(1+'3.2 Input│Other'!M$40)+$F84*(1+'3.2 Input│Other'!M$41)</f>
        <v>1.0000000000000002</v>
      </c>
      <c r="I84" s="27">
        <f>$C84*(1+'3.2 Input│Other'!N$38)+$D84*(1+'3.2 Input│Other'!N$39)+$E84*(1+'3.2 Input│Other'!N$40)+$F84*(1+'3.2 Input│Other'!N$41)</f>
        <v>1.0000000000000002</v>
      </c>
      <c r="J84" s="27">
        <f>$C84*(1+'3.2 Input│Other'!O$38)+$D84*(1+'3.2 Input│Other'!O$39)+$E84*(1+'3.2 Input│Other'!O$40)+$F84*(1+'3.2 Input│Other'!O$41)</f>
        <v>1.0000000000000002</v>
      </c>
      <c r="K84" s="27">
        <f>$C84*(1+'3.2 Input│Other'!P$38)+$D84*(1+'3.2 Input│Other'!P$39)+$E84*(1+'3.2 Input│Other'!P$40)+$F84*(1+'3.2 Input│Other'!P$41)</f>
        <v>1.0000000000000002</v>
      </c>
      <c r="M84" s="53">
        <f t="shared" si="1"/>
        <v>1.0000000000000002</v>
      </c>
    </row>
    <row r="85" spans="1:13">
      <c r="A85" s="8">
        <f>'5.0 Calc│Forecast Projects'!A85</f>
        <v>73</v>
      </c>
      <c r="B85" s="8" t="str">
        <f>'5.3 Calc│Forecast $2017'!B85</f>
        <v>Pipe Support replacement</v>
      </c>
      <c r="C85" s="22">
        <f>VLOOKUP($A85,'5.0 Calc│Forecast Projects'!$A$12:$P$1000,12,FALSE)</f>
        <v>0.2857142857142857</v>
      </c>
      <c r="D85" s="22">
        <f>VLOOKUP($A85,'5.0 Calc│Forecast Projects'!$A$12:$P$1000,13,FALSE)</f>
        <v>0.71428571428571419</v>
      </c>
      <c r="E85" s="22">
        <f>VLOOKUP($A85,'5.0 Calc│Forecast Projects'!$A$12:$P$1000,14,FALSE)</f>
        <v>0</v>
      </c>
      <c r="F85" s="22">
        <f>VLOOKUP($A85,'5.0 Calc│Forecast Projects'!$A$12:$P$1000,15,FALSE)</f>
        <v>0</v>
      </c>
      <c r="G85" s="27">
        <f>$C85*(1+'3.2 Input│Other'!L$38)+$D85*(1+'3.2 Input│Other'!L$39)+$E85*(1+'3.2 Input│Other'!L$40)+$F85*(1+'3.2 Input│Other'!L$41)</f>
        <v>0.99999999999999989</v>
      </c>
      <c r="H85" s="27">
        <f>$C85*(1+'3.2 Input│Other'!M$38)+$D85*(1+'3.2 Input│Other'!M$39)+$E85*(1+'3.2 Input│Other'!M$40)+$F85*(1+'3.2 Input│Other'!M$41)</f>
        <v>0.99999999999999989</v>
      </c>
      <c r="I85" s="27">
        <f>$C85*(1+'3.2 Input│Other'!N$38)+$D85*(1+'3.2 Input│Other'!N$39)+$E85*(1+'3.2 Input│Other'!N$40)+$F85*(1+'3.2 Input│Other'!N$41)</f>
        <v>0.99999999999999989</v>
      </c>
      <c r="J85" s="27">
        <f>$C85*(1+'3.2 Input│Other'!O$38)+$D85*(1+'3.2 Input│Other'!O$39)+$E85*(1+'3.2 Input│Other'!O$40)+$F85*(1+'3.2 Input│Other'!O$41)</f>
        <v>0.99999999999999989</v>
      </c>
      <c r="K85" s="27">
        <f>$C85*(1+'3.2 Input│Other'!P$38)+$D85*(1+'3.2 Input│Other'!P$39)+$E85*(1+'3.2 Input│Other'!P$40)+$F85*(1+'3.2 Input│Other'!P$41)</f>
        <v>0.99999999999999989</v>
      </c>
      <c r="M85" s="53">
        <f t="shared" si="1"/>
        <v>0.99999999999999989</v>
      </c>
    </row>
    <row r="86" spans="1:13">
      <c r="A86" s="8">
        <f>'5.0 Calc│Forecast Projects'!A86</f>
        <v>74</v>
      </c>
      <c r="B86" s="8" t="str">
        <f>'5.3 Calc│Forecast $2017'!B86</f>
        <v>HMI upgrade to CLEAR SCADA at BCS, SCS and WCS &amp; CG, Longford</v>
      </c>
      <c r="C86" s="22">
        <f>VLOOKUP($A86,'5.0 Calc│Forecast Projects'!$A$12:$P$1000,12,FALSE)</f>
        <v>0.58508403361344541</v>
      </c>
      <c r="D86" s="22">
        <f>VLOOKUP($A86,'5.0 Calc│Forecast Projects'!$A$12:$P$1000,13,FALSE)</f>
        <v>1.3130252100840336E-2</v>
      </c>
      <c r="E86" s="22">
        <f>VLOOKUP($A86,'5.0 Calc│Forecast Projects'!$A$12:$P$1000,14,FALSE)</f>
        <v>0.35451680672268909</v>
      </c>
      <c r="F86" s="22">
        <f>VLOOKUP($A86,'5.0 Calc│Forecast Projects'!$A$12:$P$1000,15,FALSE)</f>
        <v>4.7268907563025209E-2</v>
      </c>
      <c r="G86" s="27">
        <f>$C86*(1+'3.2 Input│Other'!L$38)+$D86*(1+'3.2 Input│Other'!L$39)+$E86*(1+'3.2 Input│Other'!L$40)+$F86*(1+'3.2 Input│Other'!L$41)</f>
        <v>1</v>
      </c>
      <c r="H86" s="27">
        <f>$C86*(1+'3.2 Input│Other'!M$38)+$D86*(1+'3.2 Input│Other'!M$39)+$E86*(1+'3.2 Input│Other'!M$40)+$F86*(1+'3.2 Input│Other'!M$41)</f>
        <v>1</v>
      </c>
      <c r="I86" s="27">
        <f>$C86*(1+'3.2 Input│Other'!N$38)+$D86*(1+'3.2 Input│Other'!N$39)+$E86*(1+'3.2 Input│Other'!N$40)+$F86*(1+'3.2 Input│Other'!N$41)</f>
        <v>1</v>
      </c>
      <c r="J86" s="27">
        <f>$C86*(1+'3.2 Input│Other'!O$38)+$D86*(1+'3.2 Input│Other'!O$39)+$E86*(1+'3.2 Input│Other'!O$40)+$F86*(1+'3.2 Input│Other'!O$41)</f>
        <v>1</v>
      </c>
      <c r="K86" s="27">
        <f>$C86*(1+'3.2 Input│Other'!P$38)+$D86*(1+'3.2 Input│Other'!P$39)+$E86*(1+'3.2 Input│Other'!P$40)+$F86*(1+'3.2 Input│Other'!P$41)</f>
        <v>1</v>
      </c>
      <c r="M86" s="53">
        <f t="shared" si="1"/>
        <v>1</v>
      </c>
    </row>
    <row r="87" spans="1:13">
      <c r="A87" s="8">
        <f>'5.0 Calc│Forecast Projects'!A87</f>
        <v>75</v>
      </c>
      <c r="B87" s="8" t="str">
        <f>'5.3 Calc│Forecast $2017'!B87</f>
        <v>BCS Unit 12 Inlet Filter Replacement/Augmentation</v>
      </c>
      <c r="C87" s="22">
        <f>VLOOKUP($A87,'5.0 Calc│Forecast Projects'!$A$12:$P$1000,12,FALSE)</f>
        <v>0.23664122137404581</v>
      </c>
      <c r="D87" s="22">
        <f>VLOOKUP($A87,'5.0 Calc│Forecast Projects'!$A$12:$P$1000,13,FALSE)</f>
        <v>0.39826689579500335</v>
      </c>
      <c r="E87" s="22">
        <f>VLOOKUP($A87,'5.0 Calc│Forecast Projects'!$A$12:$P$1000,14,FALSE)</f>
        <v>0.36509188283095079</v>
      </c>
      <c r="F87" s="22">
        <f>VLOOKUP($A87,'5.0 Calc│Forecast Projects'!$A$12:$P$1000,15,FALSE)</f>
        <v>0</v>
      </c>
      <c r="G87" s="27">
        <f>$C87*(1+'3.2 Input│Other'!L$38)+$D87*(1+'3.2 Input│Other'!L$39)+$E87*(1+'3.2 Input│Other'!L$40)+$F87*(1+'3.2 Input│Other'!L$41)</f>
        <v>1</v>
      </c>
      <c r="H87" s="27">
        <f>$C87*(1+'3.2 Input│Other'!M$38)+$D87*(1+'3.2 Input│Other'!M$39)+$E87*(1+'3.2 Input│Other'!M$40)+$F87*(1+'3.2 Input│Other'!M$41)</f>
        <v>1</v>
      </c>
      <c r="I87" s="27">
        <f>$C87*(1+'3.2 Input│Other'!N$38)+$D87*(1+'3.2 Input│Other'!N$39)+$E87*(1+'3.2 Input│Other'!N$40)+$F87*(1+'3.2 Input│Other'!N$41)</f>
        <v>1</v>
      </c>
      <c r="J87" s="27">
        <f>$C87*(1+'3.2 Input│Other'!O$38)+$D87*(1+'3.2 Input│Other'!O$39)+$E87*(1+'3.2 Input│Other'!O$40)+$F87*(1+'3.2 Input│Other'!O$41)</f>
        <v>1</v>
      </c>
      <c r="K87" s="27">
        <f>$C87*(1+'3.2 Input│Other'!P$38)+$D87*(1+'3.2 Input│Other'!P$39)+$E87*(1+'3.2 Input│Other'!P$40)+$F87*(1+'3.2 Input│Other'!P$41)</f>
        <v>1</v>
      </c>
      <c r="M87" s="53">
        <f t="shared" si="1"/>
        <v>1</v>
      </c>
    </row>
    <row r="88" spans="1:13">
      <c r="A88" s="8">
        <f>'5.0 Calc│Forecast Projects'!A88</f>
        <v>76</v>
      </c>
      <c r="B88" s="8" t="str">
        <f>'5.3 Calc│Forecast $2017'!B88</f>
        <v>Coogee decommissioning, Step Change</v>
      </c>
      <c r="C88" s="22">
        <f>VLOOKUP($A88,'5.0 Calc│Forecast Projects'!$A$12:$P$1000,12,FALSE)</f>
        <v>0.21875</v>
      </c>
      <c r="D88" s="22">
        <f>VLOOKUP($A88,'5.0 Calc│Forecast Projects'!$A$12:$P$1000,13,FALSE)</f>
        <v>0.78118234520040608</v>
      </c>
      <c r="E88" s="22">
        <f>VLOOKUP($A88,'5.0 Calc│Forecast Projects'!$A$12:$P$1000,14,FALSE)</f>
        <v>6.765479959385471E-5</v>
      </c>
      <c r="F88" s="22">
        <f>VLOOKUP($A88,'5.0 Calc│Forecast Projects'!$A$12:$P$1000,15,FALSE)</f>
        <v>0</v>
      </c>
      <c r="G88" s="27">
        <f>$C88*(1+'3.2 Input│Other'!L$38)+$D88*(1+'3.2 Input│Other'!L$39)+$E88*(1+'3.2 Input│Other'!L$40)+$F88*(1+'3.2 Input│Other'!L$41)</f>
        <v>0.99999999999999989</v>
      </c>
      <c r="H88" s="27">
        <f>$C88*(1+'3.2 Input│Other'!M$38)+$D88*(1+'3.2 Input│Other'!M$39)+$E88*(1+'3.2 Input│Other'!M$40)+$F88*(1+'3.2 Input│Other'!M$41)</f>
        <v>0.99999999999999989</v>
      </c>
      <c r="I88" s="27">
        <f>$C88*(1+'3.2 Input│Other'!N$38)+$D88*(1+'3.2 Input│Other'!N$39)+$E88*(1+'3.2 Input│Other'!N$40)+$F88*(1+'3.2 Input│Other'!N$41)</f>
        <v>0.99999999999999989</v>
      </c>
      <c r="J88" s="27">
        <f>$C88*(1+'3.2 Input│Other'!O$38)+$D88*(1+'3.2 Input│Other'!O$39)+$E88*(1+'3.2 Input│Other'!O$40)+$F88*(1+'3.2 Input│Other'!O$41)</f>
        <v>0.99999999999999989</v>
      </c>
      <c r="K88" s="27">
        <f>$C88*(1+'3.2 Input│Other'!P$38)+$D88*(1+'3.2 Input│Other'!P$39)+$E88*(1+'3.2 Input│Other'!P$40)+$F88*(1+'3.2 Input│Other'!P$41)</f>
        <v>0.99999999999999989</v>
      </c>
      <c r="M88" s="53">
        <f t="shared" si="1"/>
        <v>0.99999999999999989</v>
      </c>
    </row>
    <row r="89" spans="1:13">
      <c r="A89" s="8">
        <f>'5.0 Calc│Forecast Projects'!A89</f>
        <v>77</v>
      </c>
      <c r="B89" s="8" t="str">
        <f>'5.3 Calc│Forecast $2017'!B89</f>
        <v>Compressor Type B Compliance</v>
      </c>
      <c r="C89" s="22">
        <f>VLOOKUP($A89,'5.0 Calc│Forecast Projects'!$A$12:$P$1000,12,FALSE)</f>
        <v>0.33446395495281578</v>
      </c>
      <c r="D89" s="22">
        <f>VLOOKUP($A89,'5.0 Calc│Forecast Projects'!$A$12:$P$1000,13,FALSE)</f>
        <v>0.30503527755401083</v>
      </c>
      <c r="E89" s="22">
        <f>VLOOKUP($A89,'5.0 Calc│Forecast Projects'!$A$12:$P$1000,14,FALSE)</f>
        <v>0.36050076749317345</v>
      </c>
      <c r="F89" s="22">
        <f>VLOOKUP($A89,'5.0 Calc│Forecast Projects'!$A$12:$P$1000,15,FALSE)</f>
        <v>0</v>
      </c>
      <c r="G89" s="27">
        <f>$C89*(1+'3.2 Input│Other'!L$38)+$D89*(1+'3.2 Input│Other'!L$39)+$E89*(1+'3.2 Input│Other'!L$40)+$F89*(1+'3.2 Input│Other'!L$41)</f>
        <v>1</v>
      </c>
      <c r="H89" s="27">
        <f>$C89*(1+'3.2 Input│Other'!M$38)+$D89*(1+'3.2 Input│Other'!M$39)+$E89*(1+'3.2 Input│Other'!M$40)+$F89*(1+'3.2 Input│Other'!M$41)</f>
        <v>1</v>
      </c>
      <c r="I89" s="27">
        <f>$C89*(1+'3.2 Input│Other'!N$38)+$D89*(1+'3.2 Input│Other'!N$39)+$E89*(1+'3.2 Input│Other'!N$40)+$F89*(1+'3.2 Input│Other'!N$41)</f>
        <v>1</v>
      </c>
      <c r="J89" s="27">
        <f>$C89*(1+'3.2 Input│Other'!O$38)+$D89*(1+'3.2 Input│Other'!O$39)+$E89*(1+'3.2 Input│Other'!O$40)+$F89*(1+'3.2 Input│Other'!O$41)</f>
        <v>1</v>
      </c>
      <c r="K89" s="27">
        <f>$C89*(1+'3.2 Input│Other'!P$38)+$D89*(1+'3.2 Input│Other'!P$39)+$E89*(1+'3.2 Input│Other'!P$40)+$F89*(1+'3.2 Input│Other'!P$41)</f>
        <v>1</v>
      </c>
      <c r="M89" s="53">
        <f t="shared" si="1"/>
        <v>1</v>
      </c>
    </row>
    <row r="90" spans="1:13">
      <c r="A90" s="8">
        <f>'5.0 Calc│Forecast Projects'!A90</f>
        <v>78</v>
      </c>
      <c r="B90" s="8" t="str">
        <f>'5.3 Calc│Forecast $2017'!B90</f>
        <v>Dandenong LNG Isolation Valve Upgrade</v>
      </c>
      <c r="C90" s="22">
        <f>VLOOKUP($A90,'5.0 Calc│Forecast Projects'!$A$12:$P$1000,12,FALSE)</f>
        <v>0.29397286809164191</v>
      </c>
      <c r="D90" s="22">
        <f>VLOOKUP($A90,'5.0 Calc│Forecast Projects'!$A$12:$P$1000,13,FALSE)</f>
        <v>0.409650338401576</v>
      </c>
      <c r="E90" s="22">
        <f>VLOOKUP($A90,'5.0 Calc│Forecast Projects'!$A$12:$P$1000,14,FALSE)</f>
        <v>0.29637679350678203</v>
      </c>
      <c r="F90" s="22">
        <f>VLOOKUP($A90,'5.0 Calc│Forecast Projects'!$A$12:$P$1000,15,FALSE)</f>
        <v>0</v>
      </c>
      <c r="G90" s="27">
        <f>$C90*(1+'3.2 Input│Other'!L$38)+$D90*(1+'3.2 Input│Other'!L$39)+$E90*(1+'3.2 Input│Other'!L$40)+$F90*(1+'3.2 Input│Other'!L$41)</f>
        <v>1</v>
      </c>
      <c r="H90" s="27">
        <f>$C90*(1+'3.2 Input│Other'!M$38)+$D90*(1+'3.2 Input│Other'!M$39)+$E90*(1+'3.2 Input│Other'!M$40)+$F90*(1+'3.2 Input│Other'!M$41)</f>
        <v>1</v>
      </c>
      <c r="I90" s="27">
        <f>$C90*(1+'3.2 Input│Other'!N$38)+$D90*(1+'3.2 Input│Other'!N$39)+$E90*(1+'3.2 Input│Other'!N$40)+$F90*(1+'3.2 Input│Other'!N$41)</f>
        <v>1</v>
      </c>
      <c r="J90" s="27">
        <f>$C90*(1+'3.2 Input│Other'!O$38)+$D90*(1+'3.2 Input│Other'!O$39)+$E90*(1+'3.2 Input│Other'!O$40)+$F90*(1+'3.2 Input│Other'!O$41)</f>
        <v>1</v>
      </c>
      <c r="K90" s="27">
        <f>$C90*(1+'3.2 Input│Other'!P$38)+$D90*(1+'3.2 Input│Other'!P$39)+$E90*(1+'3.2 Input│Other'!P$40)+$F90*(1+'3.2 Input│Other'!P$41)</f>
        <v>1</v>
      </c>
      <c r="M90" s="53">
        <f t="shared" si="1"/>
        <v>1</v>
      </c>
    </row>
    <row r="91" spans="1:13">
      <c r="A91" s="8">
        <f>'5.0 Calc│Forecast Projects'!A91</f>
        <v>79</v>
      </c>
      <c r="B91" s="8" t="str">
        <f>'5.3 Calc│Forecast $2017'!B91</f>
        <v>Morwell-Dandenong Fatigue Crack Detection from High Loads</v>
      </c>
      <c r="C91" s="22">
        <f>VLOOKUP($A91,'5.0 Calc│Forecast Projects'!$A$12:$P$1000,12,FALSE)</f>
        <v>0.2555552999631947</v>
      </c>
      <c r="D91" s="22">
        <f>VLOOKUP($A91,'5.0 Calc│Forecast Projects'!$A$12:$P$1000,13,FALSE)</f>
        <v>0.67791145258250518</v>
      </c>
      <c r="E91" s="22">
        <f>VLOOKUP($A91,'5.0 Calc│Forecast Projects'!$A$12:$P$1000,14,FALSE)</f>
        <v>6.6533247454300087E-2</v>
      </c>
      <c r="F91" s="22">
        <f>VLOOKUP($A91,'5.0 Calc│Forecast Projects'!$A$12:$P$1000,15,FALSE)</f>
        <v>0</v>
      </c>
      <c r="G91" s="27">
        <f>$C91*(1+'3.2 Input│Other'!L$38)+$D91*(1+'3.2 Input│Other'!L$39)+$E91*(1+'3.2 Input│Other'!L$40)+$F91*(1+'3.2 Input│Other'!L$41)</f>
        <v>1</v>
      </c>
      <c r="H91" s="27">
        <f>$C91*(1+'3.2 Input│Other'!M$38)+$D91*(1+'3.2 Input│Other'!M$39)+$E91*(1+'3.2 Input│Other'!M$40)+$F91*(1+'3.2 Input│Other'!M$41)</f>
        <v>1</v>
      </c>
      <c r="I91" s="27">
        <f>$C91*(1+'3.2 Input│Other'!N$38)+$D91*(1+'3.2 Input│Other'!N$39)+$E91*(1+'3.2 Input│Other'!N$40)+$F91*(1+'3.2 Input│Other'!N$41)</f>
        <v>1</v>
      </c>
      <c r="J91" s="27">
        <f>$C91*(1+'3.2 Input│Other'!O$38)+$D91*(1+'3.2 Input│Other'!O$39)+$E91*(1+'3.2 Input│Other'!O$40)+$F91*(1+'3.2 Input│Other'!O$41)</f>
        <v>1</v>
      </c>
      <c r="K91" s="27">
        <f>$C91*(1+'3.2 Input│Other'!P$38)+$D91*(1+'3.2 Input│Other'!P$39)+$E91*(1+'3.2 Input│Other'!P$40)+$F91*(1+'3.2 Input│Other'!P$41)</f>
        <v>1</v>
      </c>
      <c r="M91" s="53">
        <f t="shared" si="1"/>
        <v>1</v>
      </c>
    </row>
    <row r="92" spans="1:13">
      <c r="A92" s="8">
        <f>'5.0 Calc│Forecast Projects'!A92</f>
        <v>80</v>
      </c>
      <c r="B92" s="8" t="str">
        <f>'5.3 Calc│Forecast $2017'!B92</f>
        <v>Unibolt Enclosure Replacement</v>
      </c>
      <c r="C92" s="22">
        <f>VLOOKUP($A92,'5.0 Calc│Forecast Projects'!$A$12:$P$1000,12,FALSE)</f>
        <v>0.2857142857142857</v>
      </c>
      <c r="D92" s="22">
        <f>VLOOKUP($A92,'5.0 Calc│Forecast Projects'!$A$12:$P$1000,13,FALSE)</f>
        <v>0.60183519251529327</v>
      </c>
      <c r="E92" s="22">
        <f>VLOOKUP($A92,'5.0 Calc│Forecast Projects'!$A$12:$P$1000,14,FALSE)</f>
        <v>0.11245052177042102</v>
      </c>
      <c r="F92" s="22">
        <f>VLOOKUP($A92,'5.0 Calc│Forecast Projects'!$A$12:$P$1000,15,FALSE)</f>
        <v>0</v>
      </c>
      <c r="G92" s="27">
        <f>$C92*(1+'3.2 Input│Other'!L$38)+$D92*(1+'3.2 Input│Other'!L$39)+$E92*(1+'3.2 Input│Other'!L$40)+$F92*(1+'3.2 Input│Other'!L$41)</f>
        <v>1</v>
      </c>
      <c r="H92" s="27">
        <f>$C92*(1+'3.2 Input│Other'!M$38)+$D92*(1+'3.2 Input│Other'!M$39)+$E92*(1+'3.2 Input│Other'!M$40)+$F92*(1+'3.2 Input│Other'!M$41)</f>
        <v>1</v>
      </c>
      <c r="I92" s="27">
        <f>$C92*(1+'3.2 Input│Other'!N$38)+$D92*(1+'3.2 Input│Other'!N$39)+$E92*(1+'3.2 Input│Other'!N$40)+$F92*(1+'3.2 Input│Other'!N$41)</f>
        <v>1</v>
      </c>
      <c r="J92" s="27">
        <f>$C92*(1+'3.2 Input│Other'!O$38)+$D92*(1+'3.2 Input│Other'!O$39)+$E92*(1+'3.2 Input│Other'!O$40)+$F92*(1+'3.2 Input│Other'!O$41)</f>
        <v>1</v>
      </c>
      <c r="K92" s="27">
        <f>$C92*(1+'3.2 Input│Other'!P$38)+$D92*(1+'3.2 Input│Other'!P$39)+$E92*(1+'3.2 Input│Other'!P$40)+$F92*(1+'3.2 Input│Other'!P$41)</f>
        <v>1</v>
      </c>
      <c r="M92" s="53">
        <f t="shared" si="1"/>
        <v>1</v>
      </c>
    </row>
    <row r="93" spans="1:13">
      <c r="A93" s="8">
        <f>'5.0 Calc│Forecast Projects'!A93</f>
        <v>81</v>
      </c>
      <c r="B93" s="8" t="str">
        <f>'5.3 Calc│Forecast $2017'!B93</f>
        <v>WAN Upgrade (Satellite project)</v>
      </c>
      <c r="C93" s="22">
        <f>VLOOKUP($A93,'5.0 Calc│Forecast Projects'!$A$12:$P$1000,12,FALSE)</f>
        <v>0.46565246301151131</v>
      </c>
      <c r="D93" s="22">
        <f>VLOOKUP($A93,'5.0 Calc│Forecast Projects'!$A$12:$P$1000,13,FALSE)</f>
        <v>0.18195044367432409</v>
      </c>
      <c r="E93" s="22">
        <f>VLOOKUP($A93,'5.0 Calc│Forecast Projects'!$A$12:$P$1000,14,FALSE)</f>
        <v>0.29885154669535091</v>
      </c>
      <c r="F93" s="22">
        <f>VLOOKUP($A93,'5.0 Calc│Forecast Projects'!$A$12:$P$1000,15,FALSE)</f>
        <v>5.3545546618813819E-2</v>
      </c>
      <c r="G93" s="27">
        <f>$C93*(1+'3.2 Input│Other'!L$38)+$D93*(1+'3.2 Input│Other'!L$39)+$E93*(1+'3.2 Input│Other'!L$40)+$F93*(1+'3.2 Input│Other'!L$41)</f>
        <v>1</v>
      </c>
      <c r="H93" s="27">
        <f>$C93*(1+'3.2 Input│Other'!M$38)+$D93*(1+'3.2 Input│Other'!M$39)+$E93*(1+'3.2 Input│Other'!M$40)+$F93*(1+'3.2 Input│Other'!M$41)</f>
        <v>1</v>
      </c>
      <c r="I93" s="27">
        <f>$C93*(1+'3.2 Input│Other'!N$38)+$D93*(1+'3.2 Input│Other'!N$39)+$E93*(1+'3.2 Input│Other'!N$40)+$F93*(1+'3.2 Input│Other'!N$41)</f>
        <v>1</v>
      </c>
      <c r="J93" s="27">
        <f>$C93*(1+'3.2 Input│Other'!O$38)+$D93*(1+'3.2 Input│Other'!O$39)+$E93*(1+'3.2 Input│Other'!O$40)+$F93*(1+'3.2 Input│Other'!O$41)</f>
        <v>1</v>
      </c>
      <c r="K93" s="27">
        <f>$C93*(1+'3.2 Input│Other'!P$38)+$D93*(1+'3.2 Input│Other'!P$39)+$E93*(1+'3.2 Input│Other'!P$40)+$F93*(1+'3.2 Input│Other'!P$41)</f>
        <v>1</v>
      </c>
      <c r="M93" s="53">
        <f t="shared" si="1"/>
        <v>1</v>
      </c>
    </row>
    <row r="94" spans="1:13">
      <c r="A94" s="8">
        <f>'5.0 Calc│Forecast Projects'!A94</f>
        <v>82</v>
      </c>
      <c r="B94" s="8" t="str">
        <f>'5.3 Calc│Forecast $2017'!B94</f>
        <v>Warragul Looping 6" (Southern Route)</v>
      </c>
      <c r="C94" s="22">
        <f>VLOOKUP($A94,'5.0 Calc│Forecast Projects'!$A$12:$P$1000,12,FALSE)</f>
        <v>0.34541807174573919</v>
      </c>
      <c r="D94" s="22">
        <f>VLOOKUP($A94,'5.0 Calc│Forecast Projects'!$A$12:$P$1000,13,FALSE)</f>
        <v>0.12782080987916455</v>
      </c>
      <c r="E94" s="22">
        <f>VLOOKUP($A94,'5.0 Calc│Forecast Projects'!$A$12:$P$1000,14,FALSE)</f>
        <v>0.52676111837509632</v>
      </c>
      <c r="F94" s="22">
        <f>VLOOKUP($A94,'5.0 Calc│Forecast Projects'!$A$12:$P$1000,15,FALSE)</f>
        <v>0</v>
      </c>
      <c r="G94" s="27">
        <f>$C94*(1+'3.2 Input│Other'!L$38)+$D94*(1+'3.2 Input│Other'!L$39)+$E94*(1+'3.2 Input│Other'!L$40)+$F94*(1+'3.2 Input│Other'!L$41)</f>
        <v>1</v>
      </c>
      <c r="H94" s="27">
        <f>$C94*(1+'3.2 Input│Other'!M$38)+$D94*(1+'3.2 Input│Other'!M$39)+$E94*(1+'3.2 Input│Other'!M$40)+$F94*(1+'3.2 Input│Other'!M$41)</f>
        <v>1</v>
      </c>
      <c r="I94" s="27">
        <f>$C94*(1+'3.2 Input│Other'!N$38)+$D94*(1+'3.2 Input│Other'!N$39)+$E94*(1+'3.2 Input│Other'!N$40)+$F94*(1+'3.2 Input│Other'!N$41)</f>
        <v>1</v>
      </c>
      <c r="J94" s="27">
        <f>$C94*(1+'3.2 Input│Other'!O$38)+$D94*(1+'3.2 Input│Other'!O$39)+$E94*(1+'3.2 Input│Other'!O$40)+$F94*(1+'3.2 Input│Other'!O$41)</f>
        <v>1</v>
      </c>
      <c r="K94" s="27">
        <f>$C94*(1+'3.2 Input│Other'!P$38)+$D94*(1+'3.2 Input│Other'!P$39)+$E94*(1+'3.2 Input│Other'!P$40)+$F94*(1+'3.2 Input│Other'!P$41)</f>
        <v>1</v>
      </c>
      <c r="M94" s="53">
        <f t="shared" si="1"/>
        <v>1</v>
      </c>
    </row>
    <row r="95" spans="1:13">
      <c r="A95" s="8">
        <f>'5.0 Calc│Forecast Projects'!A95</f>
        <v>83</v>
      </c>
      <c r="B95" s="8" t="str">
        <f>'5.3 Calc│Forecast $2017'!B95</f>
        <v>Anglesea Pipeline Extension</v>
      </c>
      <c r="C95" s="22">
        <f>VLOOKUP($A95,'5.0 Calc│Forecast Projects'!$A$12:$P$1000,12,FALSE)</f>
        <v>0.49200867668523368</v>
      </c>
      <c r="D95" s="22">
        <f>VLOOKUP($A95,'5.0 Calc│Forecast Projects'!$A$12:$P$1000,13,FALSE)</f>
        <v>0</v>
      </c>
      <c r="E95" s="22">
        <f>VLOOKUP($A95,'5.0 Calc│Forecast Projects'!$A$12:$P$1000,14,FALSE)</f>
        <v>0.30914488334353774</v>
      </c>
      <c r="F95" s="22">
        <f>VLOOKUP($A95,'5.0 Calc│Forecast Projects'!$A$12:$P$1000,15,FALSE)</f>
        <v>0.19884643997122861</v>
      </c>
      <c r="G95" s="27">
        <f>$C95*(1+'3.2 Input│Other'!L$38)+$D95*(1+'3.2 Input│Other'!L$39)+$E95*(1+'3.2 Input│Other'!L$40)+$F95*(1+'3.2 Input│Other'!L$41)</f>
        <v>1</v>
      </c>
      <c r="H95" s="27">
        <f>$C95*(1+'3.2 Input│Other'!M$38)+$D95*(1+'3.2 Input│Other'!M$39)+$E95*(1+'3.2 Input│Other'!M$40)+$F95*(1+'3.2 Input│Other'!M$41)</f>
        <v>1</v>
      </c>
      <c r="I95" s="27">
        <f>$C95*(1+'3.2 Input│Other'!N$38)+$D95*(1+'3.2 Input│Other'!N$39)+$E95*(1+'3.2 Input│Other'!N$40)+$F95*(1+'3.2 Input│Other'!N$41)</f>
        <v>1</v>
      </c>
      <c r="J95" s="27">
        <f>$C95*(1+'3.2 Input│Other'!O$38)+$D95*(1+'3.2 Input│Other'!O$39)+$E95*(1+'3.2 Input│Other'!O$40)+$F95*(1+'3.2 Input│Other'!O$41)</f>
        <v>1</v>
      </c>
      <c r="K95" s="27">
        <f>$C95*(1+'3.2 Input│Other'!P$38)+$D95*(1+'3.2 Input│Other'!P$39)+$E95*(1+'3.2 Input│Other'!P$40)+$F95*(1+'3.2 Input│Other'!P$41)</f>
        <v>1</v>
      </c>
      <c r="M95" s="53">
        <f t="shared" si="1"/>
        <v>1</v>
      </c>
    </row>
    <row r="96" spans="1:13">
      <c r="A96" s="8">
        <f>'5.0 Calc│Forecast Projects'!A96</f>
        <v>84</v>
      </c>
      <c r="B96" s="8" t="str">
        <f>'5.3 Calc│Forecast $2017'!B96</f>
        <v>BCS Reconfiguration (2B)</v>
      </c>
      <c r="C96" s="22">
        <f>VLOOKUP($A96,'5.0 Calc│Forecast Projects'!$A$12:$P$1000,12,FALSE)</f>
        <v>0.54960907070018938</v>
      </c>
      <c r="D96" s="22">
        <f>VLOOKUP($A96,'5.0 Calc│Forecast Projects'!$A$12:$P$1000,13,FALSE)</f>
        <v>0</v>
      </c>
      <c r="E96" s="22">
        <f>VLOOKUP($A96,'5.0 Calc│Forecast Projects'!$A$12:$P$1000,14,FALSE)</f>
        <v>0.45039092929981056</v>
      </c>
      <c r="F96" s="22">
        <f>VLOOKUP($A96,'5.0 Calc│Forecast Projects'!$A$12:$P$1000,15,FALSE)</f>
        <v>0</v>
      </c>
      <c r="G96" s="27">
        <f>$C96*(1+'3.2 Input│Other'!L$38)+$D96*(1+'3.2 Input│Other'!L$39)+$E96*(1+'3.2 Input│Other'!L$40)+$F96*(1+'3.2 Input│Other'!L$41)</f>
        <v>1</v>
      </c>
      <c r="H96" s="27">
        <f>$C96*(1+'3.2 Input│Other'!M$38)+$D96*(1+'3.2 Input│Other'!M$39)+$E96*(1+'3.2 Input│Other'!M$40)+$F96*(1+'3.2 Input│Other'!M$41)</f>
        <v>1</v>
      </c>
      <c r="I96" s="27">
        <f>$C96*(1+'3.2 Input│Other'!N$38)+$D96*(1+'3.2 Input│Other'!N$39)+$E96*(1+'3.2 Input│Other'!N$40)+$F96*(1+'3.2 Input│Other'!N$41)</f>
        <v>1</v>
      </c>
      <c r="J96" s="27">
        <f>$C96*(1+'3.2 Input│Other'!O$38)+$D96*(1+'3.2 Input│Other'!O$39)+$E96*(1+'3.2 Input│Other'!O$40)+$F96*(1+'3.2 Input│Other'!O$41)</f>
        <v>1</v>
      </c>
      <c r="K96" s="27">
        <f>$C96*(1+'3.2 Input│Other'!P$38)+$D96*(1+'3.2 Input│Other'!P$39)+$E96*(1+'3.2 Input│Other'!P$40)+$F96*(1+'3.2 Input│Other'!P$41)</f>
        <v>1</v>
      </c>
      <c r="M96" s="53">
        <f t="shared" si="1"/>
        <v>1</v>
      </c>
    </row>
    <row r="97" spans="1:13">
      <c r="A97" s="8">
        <f>'5.0 Calc│Forecast Projects'!A97</f>
        <v>85</v>
      </c>
      <c r="B97" s="8" t="str">
        <f>'5.3 Calc│Forecast $2017'!B97</f>
        <v>Winchelsea Bi-Directional Flow</v>
      </c>
      <c r="C97" s="22">
        <f>VLOOKUP($A97,'5.0 Calc│Forecast Projects'!$A$12:$P$1000,12,FALSE)</f>
        <v>0.33731279564339983</v>
      </c>
      <c r="D97" s="22">
        <f>VLOOKUP($A97,'5.0 Calc│Forecast Projects'!$A$12:$P$1000,13,FALSE)</f>
        <v>0.2518689284023321</v>
      </c>
      <c r="E97" s="22">
        <f>VLOOKUP($A97,'5.0 Calc│Forecast Projects'!$A$12:$P$1000,14,FALSE)</f>
        <v>0.32273705150329046</v>
      </c>
      <c r="F97" s="22">
        <f>VLOOKUP($A97,'5.0 Calc│Forecast Projects'!$A$12:$P$1000,15,FALSE)</f>
        <v>8.8081224450977547E-2</v>
      </c>
      <c r="G97" s="27">
        <f>$C97*(1+'3.2 Input│Other'!L$38)+$D97*(1+'3.2 Input│Other'!L$39)+$E97*(1+'3.2 Input│Other'!L$40)+$F97*(1+'3.2 Input│Other'!L$41)</f>
        <v>1</v>
      </c>
      <c r="H97" s="27">
        <f>$C97*(1+'3.2 Input│Other'!M$38)+$D97*(1+'3.2 Input│Other'!M$39)+$E97*(1+'3.2 Input│Other'!M$40)+$F97*(1+'3.2 Input│Other'!M$41)</f>
        <v>1</v>
      </c>
      <c r="I97" s="27">
        <f>$C97*(1+'3.2 Input│Other'!N$38)+$D97*(1+'3.2 Input│Other'!N$39)+$E97*(1+'3.2 Input│Other'!N$40)+$F97*(1+'3.2 Input│Other'!N$41)</f>
        <v>1</v>
      </c>
      <c r="J97" s="27">
        <f>$C97*(1+'3.2 Input│Other'!O$38)+$D97*(1+'3.2 Input│Other'!O$39)+$E97*(1+'3.2 Input│Other'!O$40)+$F97*(1+'3.2 Input│Other'!O$41)</f>
        <v>1</v>
      </c>
      <c r="K97" s="27">
        <f>$C97*(1+'3.2 Input│Other'!P$38)+$D97*(1+'3.2 Input│Other'!P$39)+$E97*(1+'3.2 Input│Other'!P$40)+$F97*(1+'3.2 Input│Other'!P$41)</f>
        <v>1</v>
      </c>
      <c r="M97" s="53">
        <f t="shared" si="1"/>
        <v>1</v>
      </c>
    </row>
    <row r="98" spans="1:13">
      <c r="A98" s="8">
        <f>'5.0 Calc│Forecast Projects'!A98</f>
        <v>86</v>
      </c>
      <c r="B98" s="8" t="str">
        <f>'5.3 Calc│Forecast $2017'!B98</f>
        <v>WORM (50km x 20" Pipeline)</v>
      </c>
      <c r="C98" s="22">
        <f>VLOOKUP($A98,'5.0 Calc│Forecast Projects'!$A$12:$P$1000,12,FALSE)</f>
        <v>0.10581984740114801</v>
      </c>
      <c r="D98" s="22">
        <f>VLOOKUP($A98,'5.0 Calc│Forecast Projects'!$A$12:$P$1000,13,FALSE)</f>
        <v>0</v>
      </c>
      <c r="E98" s="22">
        <f>VLOOKUP($A98,'5.0 Calc│Forecast Projects'!$A$12:$P$1000,14,FALSE)</f>
        <v>0.33690478130347312</v>
      </c>
      <c r="F98" s="22">
        <f>VLOOKUP($A98,'5.0 Calc│Forecast Projects'!$A$12:$P$1000,15,FALSE)</f>
        <v>0.55727537129537885</v>
      </c>
      <c r="G98" s="27">
        <f>$C98*(1+'3.2 Input│Other'!L$38)+$D98*(1+'3.2 Input│Other'!L$39)+$E98*(1+'3.2 Input│Other'!L$40)+$F98*(1+'3.2 Input│Other'!L$41)</f>
        <v>1</v>
      </c>
      <c r="H98" s="27">
        <f>$C98*(1+'3.2 Input│Other'!M$38)+$D98*(1+'3.2 Input│Other'!M$39)+$E98*(1+'3.2 Input│Other'!M$40)+$F98*(1+'3.2 Input│Other'!M$41)</f>
        <v>1</v>
      </c>
      <c r="I98" s="27">
        <f>$C98*(1+'3.2 Input│Other'!N$38)+$D98*(1+'3.2 Input│Other'!N$39)+$E98*(1+'3.2 Input│Other'!N$40)+$F98*(1+'3.2 Input│Other'!N$41)</f>
        <v>1</v>
      </c>
      <c r="J98" s="27">
        <f>$C98*(1+'3.2 Input│Other'!O$38)+$D98*(1+'3.2 Input│Other'!O$39)+$E98*(1+'3.2 Input│Other'!O$40)+$F98*(1+'3.2 Input│Other'!O$41)</f>
        <v>1</v>
      </c>
      <c r="K98" s="27">
        <f>$C98*(1+'3.2 Input│Other'!P$38)+$D98*(1+'3.2 Input│Other'!P$39)+$E98*(1+'3.2 Input│Other'!P$40)+$F98*(1+'3.2 Input│Other'!P$41)</f>
        <v>1</v>
      </c>
      <c r="M98" s="53">
        <f t="shared" si="1"/>
        <v>1</v>
      </c>
    </row>
    <row r="99" spans="1:13">
      <c r="A99" s="8">
        <f>'5.0 Calc│Forecast Projects'!A99</f>
        <v>87</v>
      </c>
      <c r="B99" s="8" t="str">
        <f>'5.3 Calc│Forecast $2017'!B99</f>
        <v>WORM (C50 at Wollert)</v>
      </c>
      <c r="C99" s="22">
        <f>VLOOKUP($A99,'5.0 Calc│Forecast Projects'!$A$12:$P$1000,12,FALSE)</f>
        <v>0.3704553870858473</v>
      </c>
      <c r="D99" s="22">
        <f>VLOOKUP($A99,'5.0 Calc│Forecast Projects'!$A$12:$P$1000,13,FALSE)</f>
        <v>0</v>
      </c>
      <c r="E99" s="22">
        <f>VLOOKUP($A99,'5.0 Calc│Forecast Projects'!$A$12:$P$1000,14,FALSE)</f>
        <v>0.60401259554181619</v>
      </c>
      <c r="F99" s="22">
        <f>VLOOKUP($A99,'5.0 Calc│Forecast Projects'!$A$12:$P$1000,15,FALSE)</f>
        <v>2.553201737233653E-2</v>
      </c>
      <c r="G99" s="27">
        <f>$C99*(1+'3.2 Input│Other'!L$38)+$D99*(1+'3.2 Input│Other'!L$39)+$E99*(1+'3.2 Input│Other'!L$40)+$F99*(1+'3.2 Input│Other'!L$41)</f>
        <v>1</v>
      </c>
      <c r="H99" s="27">
        <f>$C99*(1+'3.2 Input│Other'!M$38)+$D99*(1+'3.2 Input│Other'!M$39)+$E99*(1+'3.2 Input│Other'!M$40)+$F99*(1+'3.2 Input│Other'!M$41)</f>
        <v>1</v>
      </c>
      <c r="I99" s="27">
        <f>$C99*(1+'3.2 Input│Other'!N$38)+$D99*(1+'3.2 Input│Other'!N$39)+$E99*(1+'3.2 Input│Other'!N$40)+$F99*(1+'3.2 Input│Other'!N$41)</f>
        <v>1</v>
      </c>
      <c r="J99" s="27">
        <f>$C99*(1+'3.2 Input│Other'!O$38)+$D99*(1+'3.2 Input│Other'!O$39)+$E99*(1+'3.2 Input│Other'!O$40)+$F99*(1+'3.2 Input│Other'!O$41)</f>
        <v>1</v>
      </c>
      <c r="K99" s="27">
        <f>$C99*(1+'3.2 Input│Other'!P$38)+$D99*(1+'3.2 Input│Other'!P$39)+$E99*(1+'3.2 Input│Other'!P$40)+$F99*(1+'3.2 Input│Other'!P$41)</f>
        <v>1</v>
      </c>
      <c r="M99" s="53">
        <f t="shared" si="1"/>
        <v>1</v>
      </c>
    </row>
    <row r="100" spans="1:13">
      <c r="A100" s="8">
        <f>'5.0 Calc│Forecast Projects'!A100</f>
        <v>88</v>
      </c>
      <c r="B100" s="8" t="str">
        <f>'5.3 Calc│Forecast $2017'!B100</f>
        <v>WORM (PRS at Wollert)</v>
      </c>
      <c r="C100" s="22">
        <f>VLOOKUP($A100,'5.0 Calc│Forecast Projects'!$A$12:$P$1000,12,FALSE)</f>
        <v>0.42221211923862034</v>
      </c>
      <c r="D100" s="22">
        <f>VLOOKUP($A100,'5.0 Calc│Forecast Projects'!$A$12:$P$1000,13,FALSE)</f>
        <v>0</v>
      </c>
      <c r="E100" s="22">
        <f>VLOOKUP($A100,'5.0 Calc│Forecast Projects'!$A$12:$P$1000,14,FALSE)</f>
        <v>0.54626671019430217</v>
      </c>
      <c r="F100" s="22">
        <f>VLOOKUP($A100,'5.0 Calc│Forecast Projects'!$A$12:$P$1000,15,FALSE)</f>
        <v>3.1521170567077428E-2</v>
      </c>
      <c r="G100" s="27">
        <f>$C100*(1+'3.2 Input│Other'!L$38)+$D100*(1+'3.2 Input│Other'!L$39)+$E100*(1+'3.2 Input│Other'!L$40)+$F100*(1+'3.2 Input│Other'!L$41)</f>
        <v>1</v>
      </c>
      <c r="H100" s="27">
        <f>$C100*(1+'3.2 Input│Other'!M$38)+$D100*(1+'3.2 Input│Other'!M$39)+$E100*(1+'3.2 Input│Other'!M$40)+$F100*(1+'3.2 Input│Other'!M$41)</f>
        <v>1</v>
      </c>
      <c r="I100" s="27">
        <f>$C100*(1+'3.2 Input│Other'!N$38)+$D100*(1+'3.2 Input│Other'!N$39)+$E100*(1+'3.2 Input│Other'!N$40)+$F100*(1+'3.2 Input│Other'!N$41)</f>
        <v>1</v>
      </c>
      <c r="J100" s="27">
        <f>$C100*(1+'3.2 Input│Other'!O$38)+$D100*(1+'3.2 Input│Other'!O$39)+$E100*(1+'3.2 Input│Other'!O$40)+$F100*(1+'3.2 Input│Other'!O$41)</f>
        <v>1</v>
      </c>
      <c r="K100" s="27">
        <f>$C100*(1+'3.2 Input│Other'!P$38)+$D100*(1+'3.2 Input│Other'!P$39)+$E100*(1+'3.2 Input│Other'!P$40)+$F100*(1+'3.2 Input│Other'!P$41)</f>
        <v>1</v>
      </c>
      <c r="M100" s="53">
        <f t="shared" si="1"/>
        <v>1</v>
      </c>
    </row>
    <row r="101" spans="1:13">
      <c r="A101" s="8">
        <f>'5.0 Calc│Forecast Projects'!A101</f>
        <v>89</v>
      </c>
      <c r="B101" s="8" t="str">
        <f>'5.3 Calc│Forecast $2017'!B101</f>
        <v xml:space="preserve">Enterprise Content Management </v>
      </c>
      <c r="C101" s="22">
        <f>VLOOKUP($A101,'5.0 Calc│Forecast Projects'!$A$12:$P$1000,12,FALSE)</f>
        <v>0.3</v>
      </c>
      <c r="D101" s="22">
        <f>VLOOKUP($A101,'5.0 Calc│Forecast Projects'!$A$12:$P$1000,13,FALSE)</f>
        <v>0.65</v>
      </c>
      <c r="E101" s="22">
        <f>VLOOKUP($A101,'5.0 Calc│Forecast Projects'!$A$12:$P$1000,14,FALSE)</f>
        <v>0.05</v>
      </c>
      <c r="F101" s="22">
        <f>VLOOKUP($A101,'5.0 Calc│Forecast Projects'!$A$12:$P$1000,15,FALSE)</f>
        <v>0</v>
      </c>
      <c r="G101" s="27">
        <f>$C101*(1+'3.2 Input│Other'!L$38)+$D101*(1+'3.2 Input│Other'!L$39)+$E101*(1+'3.2 Input│Other'!L$40)+$F101*(1+'3.2 Input│Other'!L$41)</f>
        <v>1</v>
      </c>
      <c r="H101" s="27">
        <f>$C101*(1+'3.2 Input│Other'!M$38)+$D101*(1+'3.2 Input│Other'!M$39)+$E101*(1+'3.2 Input│Other'!M$40)+$F101*(1+'3.2 Input│Other'!M$41)</f>
        <v>1</v>
      </c>
      <c r="I101" s="27">
        <f>$C101*(1+'3.2 Input│Other'!N$38)+$D101*(1+'3.2 Input│Other'!N$39)+$E101*(1+'3.2 Input│Other'!N$40)+$F101*(1+'3.2 Input│Other'!N$41)</f>
        <v>1</v>
      </c>
      <c r="J101" s="27">
        <f>$C101*(1+'3.2 Input│Other'!O$38)+$D101*(1+'3.2 Input│Other'!O$39)+$E101*(1+'3.2 Input│Other'!O$40)+$F101*(1+'3.2 Input│Other'!O$41)</f>
        <v>1</v>
      </c>
      <c r="K101" s="27">
        <f>$C101*(1+'3.2 Input│Other'!P$38)+$D101*(1+'3.2 Input│Other'!P$39)+$E101*(1+'3.2 Input│Other'!P$40)+$F101*(1+'3.2 Input│Other'!P$41)</f>
        <v>1</v>
      </c>
      <c r="M101" s="53">
        <f t="shared" si="1"/>
        <v>1</v>
      </c>
    </row>
    <row r="102" spans="1:13">
      <c r="A102" s="8">
        <f>'5.0 Calc│Forecast Projects'!A102</f>
        <v>90</v>
      </c>
      <c r="B102" s="8" t="str">
        <f>'5.3 Calc│Forecast $2017'!B102</f>
        <v xml:space="preserve">Victoria CRE </v>
      </c>
      <c r="C102" s="22">
        <f>VLOOKUP($A102,'5.0 Calc│Forecast Projects'!$A$12:$P$1000,12,FALSE)</f>
        <v>0.3</v>
      </c>
      <c r="D102" s="22">
        <f>VLOOKUP($A102,'5.0 Calc│Forecast Projects'!$A$12:$P$1000,13,FALSE)</f>
        <v>0.65</v>
      </c>
      <c r="E102" s="22">
        <f>VLOOKUP($A102,'5.0 Calc│Forecast Projects'!$A$12:$P$1000,14,FALSE)</f>
        <v>0.05</v>
      </c>
      <c r="F102" s="22">
        <f>VLOOKUP($A102,'5.0 Calc│Forecast Projects'!$A$12:$P$1000,15,FALSE)</f>
        <v>0</v>
      </c>
      <c r="G102" s="27">
        <f>$C102*(1+'3.2 Input│Other'!L$38)+$D102*(1+'3.2 Input│Other'!L$39)+$E102*(1+'3.2 Input│Other'!L$40)+$F102*(1+'3.2 Input│Other'!L$41)</f>
        <v>1</v>
      </c>
      <c r="H102" s="27">
        <f>$C102*(1+'3.2 Input│Other'!M$38)+$D102*(1+'3.2 Input│Other'!M$39)+$E102*(1+'3.2 Input│Other'!M$40)+$F102*(1+'3.2 Input│Other'!M$41)</f>
        <v>1</v>
      </c>
      <c r="I102" s="27">
        <f>$C102*(1+'3.2 Input│Other'!N$38)+$D102*(1+'3.2 Input│Other'!N$39)+$E102*(1+'3.2 Input│Other'!N$40)+$F102*(1+'3.2 Input│Other'!N$41)</f>
        <v>1</v>
      </c>
      <c r="J102" s="27">
        <f>$C102*(1+'3.2 Input│Other'!O$38)+$D102*(1+'3.2 Input│Other'!O$39)+$E102*(1+'3.2 Input│Other'!O$40)+$F102*(1+'3.2 Input│Other'!O$41)</f>
        <v>1</v>
      </c>
      <c r="K102" s="27">
        <f>$C102*(1+'3.2 Input│Other'!P$38)+$D102*(1+'3.2 Input│Other'!P$39)+$E102*(1+'3.2 Input│Other'!P$40)+$F102*(1+'3.2 Input│Other'!P$41)</f>
        <v>1</v>
      </c>
      <c r="M102" s="53">
        <f t="shared" si="1"/>
        <v>1</v>
      </c>
    </row>
    <row r="103" spans="1:13">
      <c r="A103" s="8">
        <f>'5.0 Calc│Forecast Projects'!A103</f>
        <v>91</v>
      </c>
      <c r="B103" s="8" t="str">
        <f>'5.3 Calc│Forecast $2017'!B103</f>
        <v xml:space="preserve">APA Grid Energy Components Upgrade </v>
      </c>
      <c r="C103" s="22">
        <f>VLOOKUP($A103,'5.0 Calc│Forecast Projects'!$A$12:$P$1000,12,FALSE)</f>
        <v>0.3</v>
      </c>
      <c r="D103" s="22">
        <f>VLOOKUP($A103,'5.0 Calc│Forecast Projects'!$A$12:$P$1000,13,FALSE)</f>
        <v>0.65</v>
      </c>
      <c r="E103" s="22">
        <f>VLOOKUP($A103,'5.0 Calc│Forecast Projects'!$A$12:$P$1000,14,FALSE)</f>
        <v>0.05</v>
      </c>
      <c r="F103" s="22">
        <f>VLOOKUP($A103,'5.0 Calc│Forecast Projects'!$A$12:$P$1000,15,FALSE)</f>
        <v>0</v>
      </c>
      <c r="G103" s="27">
        <f>$C103*(1+'3.2 Input│Other'!L$38)+$D103*(1+'3.2 Input│Other'!L$39)+$E103*(1+'3.2 Input│Other'!L$40)+$F103*(1+'3.2 Input│Other'!L$41)</f>
        <v>1</v>
      </c>
      <c r="H103" s="27">
        <f>$C103*(1+'3.2 Input│Other'!M$38)+$D103*(1+'3.2 Input│Other'!M$39)+$E103*(1+'3.2 Input│Other'!M$40)+$F103*(1+'3.2 Input│Other'!M$41)</f>
        <v>1</v>
      </c>
      <c r="I103" s="27">
        <f>$C103*(1+'3.2 Input│Other'!N$38)+$D103*(1+'3.2 Input│Other'!N$39)+$E103*(1+'3.2 Input│Other'!N$40)+$F103*(1+'3.2 Input│Other'!N$41)</f>
        <v>1</v>
      </c>
      <c r="J103" s="27">
        <f>$C103*(1+'3.2 Input│Other'!O$38)+$D103*(1+'3.2 Input│Other'!O$39)+$E103*(1+'3.2 Input│Other'!O$40)+$F103*(1+'3.2 Input│Other'!O$41)</f>
        <v>1</v>
      </c>
      <c r="K103" s="27">
        <f>$C103*(1+'3.2 Input│Other'!P$38)+$D103*(1+'3.2 Input│Other'!P$39)+$E103*(1+'3.2 Input│Other'!P$40)+$F103*(1+'3.2 Input│Other'!P$41)</f>
        <v>1</v>
      </c>
      <c r="M103" s="53">
        <f t="shared" si="1"/>
        <v>1</v>
      </c>
    </row>
    <row r="104" spans="1:13">
      <c r="A104" s="8">
        <f>'5.0 Calc│Forecast Projects'!A104</f>
        <v>92</v>
      </c>
      <c r="B104" s="8" t="str">
        <f>'5.3 Calc│Forecast $2017'!B104</f>
        <v xml:space="preserve">APA Grid Extend Program </v>
      </c>
      <c r="C104" s="22">
        <f>VLOOKUP($A104,'5.0 Calc│Forecast Projects'!$A$12:$P$1000,12,FALSE)</f>
        <v>0.3</v>
      </c>
      <c r="D104" s="22">
        <f>VLOOKUP($A104,'5.0 Calc│Forecast Projects'!$A$12:$P$1000,13,FALSE)</f>
        <v>0.65</v>
      </c>
      <c r="E104" s="22">
        <f>VLOOKUP($A104,'5.0 Calc│Forecast Projects'!$A$12:$P$1000,14,FALSE)</f>
        <v>0.05</v>
      </c>
      <c r="F104" s="22">
        <f>VLOOKUP($A104,'5.0 Calc│Forecast Projects'!$A$12:$P$1000,15,FALSE)</f>
        <v>0</v>
      </c>
      <c r="G104" s="27">
        <f>$C104*(1+'3.2 Input│Other'!L$38)+$D104*(1+'3.2 Input│Other'!L$39)+$E104*(1+'3.2 Input│Other'!L$40)+$F104*(1+'3.2 Input│Other'!L$41)</f>
        <v>1</v>
      </c>
      <c r="H104" s="27">
        <f>$C104*(1+'3.2 Input│Other'!M$38)+$D104*(1+'3.2 Input│Other'!M$39)+$E104*(1+'3.2 Input│Other'!M$40)+$F104*(1+'3.2 Input│Other'!M$41)</f>
        <v>1</v>
      </c>
      <c r="I104" s="27">
        <f>$C104*(1+'3.2 Input│Other'!N$38)+$D104*(1+'3.2 Input│Other'!N$39)+$E104*(1+'3.2 Input│Other'!N$40)+$F104*(1+'3.2 Input│Other'!N$41)</f>
        <v>1</v>
      </c>
      <c r="J104" s="27">
        <f>$C104*(1+'3.2 Input│Other'!O$38)+$D104*(1+'3.2 Input│Other'!O$39)+$E104*(1+'3.2 Input│Other'!O$40)+$F104*(1+'3.2 Input│Other'!O$41)</f>
        <v>1</v>
      </c>
      <c r="K104" s="27">
        <f>$C104*(1+'3.2 Input│Other'!P$38)+$D104*(1+'3.2 Input│Other'!P$39)+$E104*(1+'3.2 Input│Other'!P$40)+$F104*(1+'3.2 Input│Other'!P$41)</f>
        <v>1</v>
      </c>
      <c r="M104" s="53">
        <f t="shared" si="1"/>
        <v>1</v>
      </c>
    </row>
    <row r="105" spans="1:13">
      <c r="A105" s="8">
        <f>'5.0 Calc│Forecast Projects'!A105</f>
        <v>93</v>
      </c>
      <c r="B105" s="8" t="str">
        <f>'5.3 Calc│Forecast $2017'!B105</f>
        <v xml:space="preserve">APA Grid Services Initiatives Program </v>
      </c>
      <c r="C105" s="22">
        <f>VLOOKUP($A105,'5.0 Calc│Forecast Projects'!$A$12:$P$1000,12,FALSE)</f>
        <v>0.3</v>
      </c>
      <c r="D105" s="22">
        <f>VLOOKUP($A105,'5.0 Calc│Forecast Projects'!$A$12:$P$1000,13,FALSE)</f>
        <v>0.65</v>
      </c>
      <c r="E105" s="22">
        <f>VLOOKUP($A105,'5.0 Calc│Forecast Projects'!$A$12:$P$1000,14,FALSE)</f>
        <v>0.05</v>
      </c>
      <c r="F105" s="22">
        <f>VLOOKUP($A105,'5.0 Calc│Forecast Projects'!$A$12:$P$1000,15,FALSE)</f>
        <v>0</v>
      </c>
      <c r="G105" s="27">
        <f>$C105*(1+'3.2 Input│Other'!L$38)+$D105*(1+'3.2 Input│Other'!L$39)+$E105*(1+'3.2 Input│Other'!L$40)+$F105*(1+'3.2 Input│Other'!L$41)</f>
        <v>1</v>
      </c>
      <c r="H105" s="27">
        <f>$C105*(1+'3.2 Input│Other'!M$38)+$D105*(1+'3.2 Input│Other'!M$39)+$E105*(1+'3.2 Input│Other'!M$40)+$F105*(1+'3.2 Input│Other'!M$41)</f>
        <v>1</v>
      </c>
      <c r="I105" s="27">
        <f>$C105*(1+'3.2 Input│Other'!N$38)+$D105*(1+'3.2 Input│Other'!N$39)+$E105*(1+'3.2 Input│Other'!N$40)+$F105*(1+'3.2 Input│Other'!N$41)</f>
        <v>1</v>
      </c>
      <c r="J105" s="27">
        <f>$C105*(1+'3.2 Input│Other'!O$38)+$D105*(1+'3.2 Input│Other'!O$39)+$E105*(1+'3.2 Input│Other'!O$40)+$F105*(1+'3.2 Input│Other'!O$41)</f>
        <v>1</v>
      </c>
      <c r="K105" s="27">
        <f>$C105*(1+'3.2 Input│Other'!P$38)+$D105*(1+'3.2 Input│Other'!P$39)+$E105*(1+'3.2 Input│Other'!P$40)+$F105*(1+'3.2 Input│Other'!P$41)</f>
        <v>1</v>
      </c>
      <c r="M105" s="53">
        <f t="shared" si="1"/>
        <v>1</v>
      </c>
    </row>
    <row r="106" spans="1:13">
      <c r="A106" s="8">
        <f>'5.0 Calc│Forecast Projects'!A106</f>
        <v>94</v>
      </c>
      <c r="B106" s="8" t="str">
        <f>'5.3 Calc│Forecast $2017'!B106</f>
        <v xml:space="preserve">Hyperion Upgrade to 11.1.2.4 </v>
      </c>
      <c r="C106" s="22">
        <f>VLOOKUP($A106,'5.0 Calc│Forecast Projects'!$A$12:$P$1000,12,FALSE)</f>
        <v>0.3</v>
      </c>
      <c r="D106" s="22">
        <f>VLOOKUP($A106,'5.0 Calc│Forecast Projects'!$A$12:$P$1000,13,FALSE)</f>
        <v>0.65</v>
      </c>
      <c r="E106" s="22">
        <f>VLOOKUP($A106,'5.0 Calc│Forecast Projects'!$A$12:$P$1000,14,FALSE)</f>
        <v>0.05</v>
      </c>
      <c r="F106" s="22">
        <f>VLOOKUP($A106,'5.0 Calc│Forecast Projects'!$A$12:$P$1000,15,FALSE)</f>
        <v>0</v>
      </c>
      <c r="G106" s="27">
        <f>$C106*(1+'3.2 Input│Other'!L$38)+$D106*(1+'3.2 Input│Other'!L$39)+$E106*(1+'3.2 Input│Other'!L$40)+$F106*(1+'3.2 Input│Other'!L$41)</f>
        <v>1</v>
      </c>
      <c r="H106" s="27">
        <f>$C106*(1+'3.2 Input│Other'!M$38)+$D106*(1+'3.2 Input│Other'!M$39)+$E106*(1+'3.2 Input│Other'!M$40)+$F106*(1+'3.2 Input│Other'!M$41)</f>
        <v>1</v>
      </c>
      <c r="I106" s="27">
        <f>$C106*(1+'3.2 Input│Other'!N$38)+$D106*(1+'3.2 Input│Other'!N$39)+$E106*(1+'3.2 Input│Other'!N$40)+$F106*(1+'3.2 Input│Other'!N$41)</f>
        <v>1</v>
      </c>
      <c r="J106" s="27">
        <f>$C106*(1+'3.2 Input│Other'!O$38)+$D106*(1+'3.2 Input│Other'!O$39)+$E106*(1+'3.2 Input│Other'!O$40)+$F106*(1+'3.2 Input│Other'!O$41)</f>
        <v>1</v>
      </c>
      <c r="K106" s="27">
        <f>$C106*(1+'3.2 Input│Other'!P$38)+$D106*(1+'3.2 Input│Other'!P$39)+$E106*(1+'3.2 Input│Other'!P$40)+$F106*(1+'3.2 Input│Other'!P$41)</f>
        <v>1</v>
      </c>
      <c r="M106" s="53">
        <f t="shared" si="1"/>
        <v>1</v>
      </c>
    </row>
    <row r="107" spans="1:13">
      <c r="A107" s="8">
        <f>'5.0 Calc│Forecast Projects'!A107</f>
        <v>95</v>
      </c>
      <c r="B107" s="8" t="str">
        <f>'5.3 Calc│Forecast $2017'!B107</f>
        <v xml:space="preserve">BI - Transmission Dashboard and Enterprise Pilot </v>
      </c>
      <c r="C107" s="22">
        <f>VLOOKUP($A107,'5.0 Calc│Forecast Projects'!$A$12:$P$1000,12,FALSE)</f>
        <v>0.3</v>
      </c>
      <c r="D107" s="22">
        <f>VLOOKUP($A107,'5.0 Calc│Forecast Projects'!$A$12:$P$1000,13,FALSE)</f>
        <v>0.65</v>
      </c>
      <c r="E107" s="22">
        <f>VLOOKUP($A107,'5.0 Calc│Forecast Projects'!$A$12:$P$1000,14,FALSE)</f>
        <v>0.05</v>
      </c>
      <c r="F107" s="22">
        <f>VLOOKUP($A107,'5.0 Calc│Forecast Projects'!$A$12:$P$1000,15,FALSE)</f>
        <v>0</v>
      </c>
      <c r="G107" s="27">
        <f>$C107*(1+'3.2 Input│Other'!L$38)+$D107*(1+'3.2 Input│Other'!L$39)+$E107*(1+'3.2 Input│Other'!L$40)+$F107*(1+'3.2 Input│Other'!L$41)</f>
        <v>1</v>
      </c>
      <c r="H107" s="27">
        <f>$C107*(1+'3.2 Input│Other'!M$38)+$D107*(1+'3.2 Input│Other'!M$39)+$E107*(1+'3.2 Input│Other'!M$40)+$F107*(1+'3.2 Input│Other'!M$41)</f>
        <v>1</v>
      </c>
      <c r="I107" s="27">
        <f>$C107*(1+'3.2 Input│Other'!N$38)+$D107*(1+'3.2 Input│Other'!N$39)+$E107*(1+'3.2 Input│Other'!N$40)+$F107*(1+'3.2 Input│Other'!N$41)</f>
        <v>1</v>
      </c>
      <c r="J107" s="27">
        <f>$C107*(1+'3.2 Input│Other'!O$38)+$D107*(1+'3.2 Input│Other'!O$39)+$E107*(1+'3.2 Input│Other'!O$40)+$F107*(1+'3.2 Input│Other'!O$41)</f>
        <v>1</v>
      </c>
      <c r="K107" s="27">
        <f>$C107*(1+'3.2 Input│Other'!P$38)+$D107*(1+'3.2 Input│Other'!P$39)+$E107*(1+'3.2 Input│Other'!P$40)+$F107*(1+'3.2 Input│Other'!P$41)</f>
        <v>1</v>
      </c>
      <c r="M107" s="53">
        <f t="shared" si="1"/>
        <v>1</v>
      </c>
    </row>
    <row r="108" spans="1:13">
      <c r="A108" s="8">
        <f>'5.0 Calc│Forecast Projects'!A108</f>
        <v>96</v>
      </c>
      <c r="B108" s="8" t="str">
        <f>'5.3 Calc│Forecast $2017'!B108</f>
        <v xml:space="preserve">HR Systems Refresh </v>
      </c>
      <c r="C108" s="22">
        <f>VLOOKUP($A108,'5.0 Calc│Forecast Projects'!$A$12:$P$1000,12,FALSE)</f>
        <v>0.3</v>
      </c>
      <c r="D108" s="22">
        <f>VLOOKUP($A108,'5.0 Calc│Forecast Projects'!$A$12:$P$1000,13,FALSE)</f>
        <v>0.65</v>
      </c>
      <c r="E108" s="22">
        <f>VLOOKUP($A108,'5.0 Calc│Forecast Projects'!$A$12:$P$1000,14,FALSE)</f>
        <v>0.05</v>
      </c>
      <c r="F108" s="22">
        <f>VLOOKUP($A108,'5.0 Calc│Forecast Projects'!$A$12:$P$1000,15,FALSE)</f>
        <v>0</v>
      </c>
      <c r="G108" s="27">
        <f>$C108*(1+'3.2 Input│Other'!L$38)+$D108*(1+'3.2 Input│Other'!L$39)+$E108*(1+'3.2 Input│Other'!L$40)+$F108*(1+'3.2 Input│Other'!L$41)</f>
        <v>1</v>
      </c>
      <c r="H108" s="27">
        <f>$C108*(1+'3.2 Input│Other'!M$38)+$D108*(1+'3.2 Input│Other'!M$39)+$E108*(1+'3.2 Input│Other'!M$40)+$F108*(1+'3.2 Input│Other'!M$41)</f>
        <v>1</v>
      </c>
      <c r="I108" s="27">
        <f>$C108*(1+'3.2 Input│Other'!N$38)+$D108*(1+'3.2 Input│Other'!N$39)+$E108*(1+'3.2 Input│Other'!N$40)+$F108*(1+'3.2 Input│Other'!N$41)</f>
        <v>1</v>
      </c>
      <c r="J108" s="27">
        <f>$C108*(1+'3.2 Input│Other'!O$38)+$D108*(1+'3.2 Input│Other'!O$39)+$E108*(1+'3.2 Input│Other'!O$40)+$F108*(1+'3.2 Input│Other'!O$41)</f>
        <v>1</v>
      </c>
      <c r="K108" s="27">
        <f>$C108*(1+'3.2 Input│Other'!P$38)+$D108*(1+'3.2 Input│Other'!P$39)+$E108*(1+'3.2 Input│Other'!P$40)+$F108*(1+'3.2 Input│Other'!P$41)</f>
        <v>1</v>
      </c>
      <c r="M108" s="53">
        <f t="shared" si="1"/>
        <v>1</v>
      </c>
    </row>
    <row r="109" spans="1:13">
      <c r="A109" s="8">
        <f>'5.0 Calc│Forecast Projects'!A109</f>
        <v>97</v>
      </c>
      <c r="B109" s="8" t="str">
        <f>'5.3 Calc│Forecast $2017'!B109</f>
        <v xml:space="preserve">Transmission EAM Data Management Tool </v>
      </c>
      <c r="C109" s="22">
        <f>VLOOKUP($A109,'5.0 Calc│Forecast Projects'!$A$12:$P$1000,12,FALSE)</f>
        <v>0.3</v>
      </c>
      <c r="D109" s="22">
        <f>VLOOKUP($A109,'5.0 Calc│Forecast Projects'!$A$12:$P$1000,13,FALSE)</f>
        <v>0.65</v>
      </c>
      <c r="E109" s="22">
        <f>VLOOKUP($A109,'5.0 Calc│Forecast Projects'!$A$12:$P$1000,14,FALSE)</f>
        <v>0.05</v>
      </c>
      <c r="F109" s="22">
        <f>VLOOKUP($A109,'5.0 Calc│Forecast Projects'!$A$12:$P$1000,15,FALSE)</f>
        <v>0</v>
      </c>
      <c r="G109" s="27">
        <f>$C109*(1+'3.2 Input│Other'!L$38)+$D109*(1+'3.2 Input│Other'!L$39)+$E109*(1+'3.2 Input│Other'!L$40)+$F109*(1+'3.2 Input│Other'!L$41)</f>
        <v>1</v>
      </c>
      <c r="H109" s="27">
        <f>$C109*(1+'3.2 Input│Other'!M$38)+$D109*(1+'3.2 Input│Other'!M$39)+$E109*(1+'3.2 Input│Other'!M$40)+$F109*(1+'3.2 Input│Other'!M$41)</f>
        <v>1</v>
      </c>
      <c r="I109" s="27">
        <f>$C109*(1+'3.2 Input│Other'!N$38)+$D109*(1+'3.2 Input│Other'!N$39)+$E109*(1+'3.2 Input│Other'!N$40)+$F109*(1+'3.2 Input│Other'!N$41)</f>
        <v>1</v>
      </c>
      <c r="J109" s="27">
        <f>$C109*(1+'3.2 Input│Other'!O$38)+$D109*(1+'3.2 Input│Other'!O$39)+$E109*(1+'3.2 Input│Other'!O$40)+$F109*(1+'3.2 Input│Other'!O$41)</f>
        <v>1</v>
      </c>
      <c r="K109" s="27">
        <f>$C109*(1+'3.2 Input│Other'!P$38)+$D109*(1+'3.2 Input│Other'!P$39)+$E109*(1+'3.2 Input│Other'!P$40)+$F109*(1+'3.2 Input│Other'!P$41)</f>
        <v>1</v>
      </c>
      <c r="M109" s="53">
        <f t="shared" si="1"/>
        <v>1</v>
      </c>
    </row>
    <row r="110" spans="1:13">
      <c r="A110" s="8">
        <f>'5.0 Calc│Forecast Projects'!A110</f>
        <v>98</v>
      </c>
      <c r="B110" s="8" t="str">
        <f>'5.3 Calc│Forecast $2017'!B110</f>
        <v xml:space="preserve">SharePoint Upgrade </v>
      </c>
      <c r="C110" s="22">
        <f>VLOOKUP($A110,'5.0 Calc│Forecast Projects'!$A$12:$P$1000,12,FALSE)</f>
        <v>0.3</v>
      </c>
      <c r="D110" s="22">
        <f>VLOOKUP($A110,'5.0 Calc│Forecast Projects'!$A$12:$P$1000,13,FALSE)</f>
        <v>0.65</v>
      </c>
      <c r="E110" s="22">
        <f>VLOOKUP($A110,'5.0 Calc│Forecast Projects'!$A$12:$P$1000,14,FALSE)</f>
        <v>0.05</v>
      </c>
      <c r="F110" s="22">
        <f>VLOOKUP($A110,'5.0 Calc│Forecast Projects'!$A$12:$P$1000,15,FALSE)</f>
        <v>0</v>
      </c>
      <c r="G110" s="27">
        <f>$C110*(1+'3.2 Input│Other'!L$38)+$D110*(1+'3.2 Input│Other'!L$39)+$E110*(1+'3.2 Input│Other'!L$40)+$F110*(1+'3.2 Input│Other'!L$41)</f>
        <v>1</v>
      </c>
      <c r="H110" s="27">
        <f>$C110*(1+'3.2 Input│Other'!M$38)+$D110*(1+'3.2 Input│Other'!M$39)+$E110*(1+'3.2 Input│Other'!M$40)+$F110*(1+'3.2 Input│Other'!M$41)</f>
        <v>1</v>
      </c>
      <c r="I110" s="27">
        <f>$C110*(1+'3.2 Input│Other'!N$38)+$D110*(1+'3.2 Input│Other'!N$39)+$E110*(1+'3.2 Input│Other'!N$40)+$F110*(1+'3.2 Input│Other'!N$41)</f>
        <v>1</v>
      </c>
      <c r="J110" s="27">
        <f>$C110*(1+'3.2 Input│Other'!O$38)+$D110*(1+'3.2 Input│Other'!O$39)+$E110*(1+'3.2 Input│Other'!O$40)+$F110*(1+'3.2 Input│Other'!O$41)</f>
        <v>1</v>
      </c>
      <c r="K110" s="27">
        <f>$C110*(1+'3.2 Input│Other'!P$38)+$D110*(1+'3.2 Input│Other'!P$39)+$E110*(1+'3.2 Input│Other'!P$40)+$F110*(1+'3.2 Input│Other'!P$41)</f>
        <v>1</v>
      </c>
      <c r="M110" s="53">
        <f t="shared" si="1"/>
        <v>1</v>
      </c>
    </row>
    <row r="111" spans="1:13">
      <c r="A111" s="8">
        <f>'5.0 Calc│Forecast Projects'!A111</f>
        <v>99</v>
      </c>
      <c r="B111" s="8" t="str">
        <f>'5.3 Calc│Forecast $2017'!B111</f>
        <v xml:space="preserve">eForm Digitisation </v>
      </c>
      <c r="C111" s="22">
        <f>VLOOKUP($A111,'5.0 Calc│Forecast Projects'!$A$12:$P$1000,12,FALSE)</f>
        <v>0.3</v>
      </c>
      <c r="D111" s="22">
        <f>VLOOKUP($A111,'5.0 Calc│Forecast Projects'!$A$12:$P$1000,13,FALSE)</f>
        <v>0.65</v>
      </c>
      <c r="E111" s="22">
        <f>VLOOKUP($A111,'5.0 Calc│Forecast Projects'!$A$12:$P$1000,14,FALSE)</f>
        <v>0.05</v>
      </c>
      <c r="F111" s="22">
        <f>VLOOKUP($A111,'5.0 Calc│Forecast Projects'!$A$12:$P$1000,15,FALSE)</f>
        <v>0</v>
      </c>
      <c r="G111" s="27">
        <f>$C111*(1+'3.2 Input│Other'!L$38)+$D111*(1+'3.2 Input│Other'!L$39)+$E111*(1+'3.2 Input│Other'!L$40)+$F111*(1+'3.2 Input│Other'!L$41)</f>
        <v>1</v>
      </c>
      <c r="H111" s="27">
        <f>$C111*(1+'3.2 Input│Other'!M$38)+$D111*(1+'3.2 Input│Other'!M$39)+$E111*(1+'3.2 Input│Other'!M$40)+$F111*(1+'3.2 Input│Other'!M$41)</f>
        <v>1</v>
      </c>
      <c r="I111" s="27">
        <f>$C111*(1+'3.2 Input│Other'!N$38)+$D111*(1+'3.2 Input│Other'!N$39)+$E111*(1+'3.2 Input│Other'!N$40)+$F111*(1+'3.2 Input│Other'!N$41)</f>
        <v>1</v>
      </c>
      <c r="J111" s="27">
        <f>$C111*(1+'3.2 Input│Other'!O$38)+$D111*(1+'3.2 Input│Other'!O$39)+$E111*(1+'3.2 Input│Other'!O$40)+$F111*(1+'3.2 Input│Other'!O$41)</f>
        <v>1</v>
      </c>
      <c r="K111" s="27">
        <f>$C111*(1+'3.2 Input│Other'!P$38)+$D111*(1+'3.2 Input│Other'!P$39)+$E111*(1+'3.2 Input│Other'!P$40)+$F111*(1+'3.2 Input│Other'!P$41)</f>
        <v>1</v>
      </c>
      <c r="M111" s="53">
        <f t="shared" si="1"/>
        <v>1</v>
      </c>
    </row>
    <row r="112" spans="1:13">
      <c r="A112" s="8">
        <f>'5.0 Calc│Forecast Projects'!A112</f>
        <v>100</v>
      </c>
      <c r="B112" s="8" t="str">
        <f>'5.3 Calc│Forecast $2017'!B112</f>
        <v xml:space="preserve">Historian Upgrade - version 2012 to 2015 </v>
      </c>
      <c r="C112" s="22">
        <f>VLOOKUP($A112,'5.0 Calc│Forecast Projects'!$A$12:$P$1000,12,FALSE)</f>
        <v>0.3</v>
      </c>
      <c r="D112" s="22">
        <f>VLOOKUP($A112,'5.0 Calc│Forecast Projects'!$A$12:$P$1000,13,FALSE)</f>
        <v>0.65</v>
      </c>
      <c r="E112" s="22">
        <f>VLOOKUP($A112,'5.0 Calc│Forecast Projects'!$A$12:$P$1000,14,FALSE)</f>
        <v>0.05</v>
      </c>
      <c r="F112" s="22">
        <f>VLOOKUP($A112,'5.0 Calc│Forecast Projects'!$A$12:$P$1000,15,FALSE)</f>
        <v>0</v>
      </c>
      <c r="G112" s="27">
        <f>$C112*(1+'3.2 Input│Other'!L$38)+$D112*(1+'3.2 Input│Other'!L$39)+$E112*(1+'3.2 Input│Other'!L$40)+$F112*(1+'3.2 Input│Other'!L$41)</f>
        <v>1</v>
      </c>
      <c r="H112" s="27">
        <f>$C112*(1+'3.2 Input│Other'!M$38)+$D112*(1+'3.2 Input│Other'!M$39)+$E112*(1+'3.2 Input│Other'!M$40)+$F112*(1+'3.2 Input│Other'!M$41)</f>
        <v>1</v>
      </c>
      <c r="I112" s="27">
        <f>$C112*(1+'3.2 Input│Other'!N$38)+$D112*(1+'3.2 Input│Other'!N$39)+$E112*(1+'3.2 Input│Other'!N$40)+$F112*(1+'3.2 Input│Other'!N$41)</f>
        <v>1</v>
      </c>
      <c r="J112" s="27">
        <f>$C112*(1+'3.2 Input│Other'!O$38)+$D112*(1+'3.2 Input│Other'!O$39)+$E112*(1+'3.2 Input│Other'!O$40)+$F112*(1+'3.2 Input│Other'!O$41)</f>
        <v>1</v>
      </c>
      <c r="K112" s="27">
        <f>$C112*(1+'3.2 Input│Other'!P$38)+$D112*(1+'3.2 Input│Other'!P$39)+$E112*(1+'3.2 Input│Other'!P$40)+$F112*(1+'3.2 Input│Other'!P$41)</f>
        <v>1</v>
      </c>
      <c r="M112" s="53">
        <f t="shared" si="1"/>
        <v>1</v>
      </c>
    </row>
    <row r="113" spans="1:13">
      <c r="A113" s="8">
        <f>'5.0 Calc│Forecast Projects'!A113</f>
        <v>101</v>
      </c>
      <c r="B113" s="8" t="str">
        <f>'5.3 Calc│Forecast $2017'!B113</f>
        <v xml:space="preserve">Hazardous Area Platform </v>
      </c>
      <c r="C113" s="22">
        <f>VLOOKUP($A113,'5.0 Calc│Forecast Projects'!$A$12:$P$1000,12,FALSE)</f>
        <v>0.3</v>
      </c>
      <c r="D113" s="22">
        <f>VLOOKUP($A113,'5.0 Calc│Forecast Projects'!$A$12:$P$1000,13,FALSE)</f>
        <v>0.65</v>
      </c>
      <c r="E113" s="22">
        <f>VLOOKUP($A113,'5.0 Calc│Forecast Projects'!$A$12:$P$1000,14,FALSE)</f>
        <v>0.05</v>
      </c>
      <c r="F113" s="22">
        <f>VLOOKUP($A113,'5.0 Calc│Forecast Projects'!$A$12:$P$1000,15,FALSE)</f>
        <v>0</v>
      </c>
      <c r="G113" s="27">
        <f>$C113*(1+'3.2 Input│Other'!L$38)+$D113*(1+'3.2 Input│Other'!L$39)+$E113*(1+'3.2 Input│Other'!L$40)+$F113*(1+'3.2 Input│Other'!L$41)</f>
        <v>1</v>
      </c>
      <c r="H113" s="27">
        <f>$C113*(1+'3.2 Input│Other'!M$38)+$D113*(1+'3.2 Input│Other'!M$39)+$E113*(1+'3.2 Input│Other'!M$40)+$F113*(1+'3.2 Input│Other'!M$41)</f>
        <v>1</v>
      </c>
      <c r="I113" s="27">
        <f>$C113*(1+'3.2 Input│Other'!N$38)+$D113*(1+'3.2 Input│Other'!N$39)+$E113*(1+'3.2 Input│Other'!N$40)+$F113*(1+'3.2 Input│Other'!N$41)</f>
        <v>1</v>
      </c>
      <c r="J113" s="27">
        <f>$C113*(1+'3.2 Input│Other'!O$38)+$D113*(1+'3.2 Input│Other'!O$39)+$E113*(1+'3.2 Input│Other'!O$40)+$F113*(1+'3.2 Input│Other'!O$41)</f>
        <v>1</v>
      </c>
      <c r="K113" s="27">
        <f>$C113*(1+'3.2 Input│Other'!P$38)+$D113*(1+'3.2 Input│Other'!P$39)+$E113*(1+'3.2 Input│Other'!P$40)+$F113*(1+'3.2 Input│Other'!P$41)</f>
        <v>1</v>
      </c>
      <c r="M113" s="53">
        <f t="shared" si="1"/>
        <v>1</v>
      </c>
    </row>
    <row r="114" spans="1:13">
      <c r="A114" s="8">
        <f>'5.0 Calc│Forecast Projects'!A114</f>
        <v>102</v>
      </c>
      <c r="B114" s="8" t="str">
        <f>'5.3 Calc│Forecast $2017'!B114</f>
        <v xml:space="preserve">PPM Refresh </v>
      </c>
      <c r="C114" s="22">
        <f>VLOOKUP($A114,'5.0 Calc│Forecast Projects'!$A$12:$P$1000,12,FALSE)</f>
        <v>0.3</v>
      </c>
      <c r="D114" s="22">
        <f>VLOOKUP($A114,'5.0 Calc│Forecast Projects'!$A$12:$P$1000,13,FALSE)</f>
        <v>0.65</v>
      </c>
      <c r="E114" s="22">
        <f>VLOOKUP($A114,'5.0 Calc│Forecast Projects'!$A$12:$P$1000,14,FALSE)</f>
        <v>0.05</v>
      </c>
      <c r="F114" s="22">
        <f>VLOOKUP($A114,'5.0 Calc│Forecast Projects'!$A$12:$P$1000,15,FALSE)</f>
        <v>0</v>
      </c>
      <c r="G114" s="27">
        <f>$C114*(1+'3.2 Input│Other'!L$38)+$D114*(1+'3.2 Input│Other'!L$39)+$E114*(1+'3.2 Input│Other'!L$40)+$F114*(1+'3.2 Input│Other'!L$41)</f>
        <v>1</v>
      </c>
      <c r="H114" s="27">
        <f>$C114*(1+'3.2 Input│Other'!M$38)+$D114*(1+'3.2 Input│Other'!M$39)+$E114*(1+'3.2 Input│Other'!M$40)+$F114*(1+'3.2 Input│Other'!M$41)</f>
        <v>1</v>
      </c>
      <c r="I114" s="27">
        <f>$C114*(1+'3.2 Input│Other'!N$38)+$D114*(1+'3.2 Input│Other'!N$39)+$E114*(1+'3.2 Input│Other'!N$40)+$F114*(1+'3.2 Input│Other'!N$41)</f>
        <v>1</v>
      </c>
      <c r="J114" s="27">
        <f>$C114*(1+'3.2 Input│Other'!O$38)+$D114*(1+'3.2 Input│Other'!O$39)+$E114*(1+'3.2 Input│Other'!O$40)+$F114*(1+'3.2 Input│Other'!O$41)</f>
        <v>1</v>
      </c>
      <c r="K114" s="27">
        <f>$C114*(1+'3.2 Input│Other'!P$38)+$D114*(1+'3.2 Input│Other'!P$39)+$E114*(1+'3.2 Input│Other'!P$40)+$F114*(1+'3.2 Input│Other'!P$41)</f>
        <v>1</v>
      </c>
      <c r="M114" s="53">
        <f t="shared" si="1"/>
        <v>1</v>
      </c>
    </row>
    <row r="115" spans="1:13">
      <c r="A115" s="8">
        <f>'5.0 Calc│Forecast Projects'!A115</f>
        <v>103</v>
      </c>
      <c r="B115" s="8" t="str">
        <f>'5.3 Calc│Forecast $2017'!B115</f>
        <v xml:space="preserve">BizTalk Upgrade FY2018 </v>
      </c>
      <c r="C115" s="22">
        <f>VLOOKUP($A115,'5.0 Calc│Forecast Projects'!$A$12:$P$1000,12,FALSE)</f>
        <v>0.3</v>
      </c>
      <c r="D115" s="22">
        <f>VLOOKUP($A115,'5.0 Calc│Forecast Projects'!$A$12:$P$1000,13,FALSE)</f>
        <v>0.65</v>
      </c>
      <c r="E115" s="22">
        <f>VLOOKUP($A115,'5.0 Calc│Forecast Projects'!$A$12:$P$1000,14,FALSE)</f>
        <v>0.05</v>
      </c>
      <c r="F115" s="22">
        <f>VLOOKUP($A115,'5.0 Calc│Forecast Projects'!$A$12:$P$1000,15,FALSE)</f>
        <v>0</v>
      </c>
      <c r="G115" s="27">
        <f>$C115*(1+'3.2 Input│Other'!L$38)+$D115*(1+'3.2 Input│Other'!L$39)+$E115*(1+'3.2 Input│Other'!L$40)+$F115*(1+'3.2 Input│Other'!L$41)</f>
        <v>1</v>
      </c>
      <c r="H115" s="27">
        <f>$C115*(1+'3.2 Input│Other'!M$38)+$D115*(1+'3.2 Input│Other'!M$39)+$E115*(1+'3.2 Input│Other'!M$40)+$F115*(1+'3.2 Input│Other'!M$41)</f>
        <v>1</v>
      </c>
      <c r="I115" s="27">
        <f>$C115*(1+'3.2 Input│Other'!N$38)+$D115*(1+'3.2 Input│Other'!N$39)+$E115*(1+'3.2 Input│Other'!N$40)+$F115*(1+'3.2 Input│Other'!N$41)</f>
        <v>1</v>
      </c>
      <c r="J115" s="27">
        <f>$C115*(1+'3.2 Input│Other'!O$38)+$D115*(1+'3.2 Input│Other'!O$39)+$E115*(1+'3.2 Input│Other'!O$40)+$F115*(1+'3.2 Input│Other'!O$41)</f>
        <v>1</v>
      </c>
      <c r="K115" s="27">
        <f>$C115*(1+'3.2 Input│Other'!P$38)+$D115*(1+'3.2 Input│Other'!P$39)+$E115*(1+'3.2 Input│Other'!P$40)+$F115*(1+'3.2 Input│Other'!P$41)</f>
        <v>1</v>
      </c>
      <c r="M115" s="53">
        <f t="shared" si="1"/>
        <v>1</v>
      </c>
    </row>
    <row r="116" spans="1:13">
      <c r="A116" s="8">
        <f>'5.0 Calc│Forecast Projects'!A116</f>
        <v>104</v>
      </c>
      <c r="B116" s="8" t="str">
        <f>'5.3 Calc│Forecast $2017'!B116</f>
        <v xml:space="preserve">Automated Testing Tool </v>
      </c>
      <c r="C116" s="22">
        <f>VLOOKUP($A116,'5.0 Calc│Forecast Projects'!$A$12:$P$1000,12,FALSE)</f>
        <v>0.3</v>
      </c>
      <c r="D116" s="22">
        <f>VLOOKUP($A116,'5.0 Calc│Forecast Projects'!$A$12:$P$1000,13,FALSE)</f>
        <v>0.65</v>
      </c>
      <c r="E116" s="22">
        <f>VLOOKUP($A116,'5.0 Calc│Forecast Projects'!$A$12:$P$1000,14,FALSE)</f>
        <v>0.05</v>
      </c>
      <c r="F116" s="22">
        <f>VLOOKUP($A116,'5.0 Calc│Forecast Projects'!$A$12:$P$1000,15,FALSE)</f>
        <v>0</v>
      </c>
      <c r="G116" s="27">
        <f>$C116*(1+'3.2 Input│Other'!L$38)+$D116*(1+'3.2 Input│Other'!L$39)+$E116*(1+'3.2 Input│Other'!L$40)+$F116*(1+'3.2 Input│Other'!L$41)</f>
        <v>1</v>
      </c>
      <c r="H116" s="27">
        <f>$C116*(1+'3.2 Input│Other'!M$38)+$D116*(1+'3.2 Input│Other'!M$39)+$E116*(1+'3.2 Input│Other'!M$40)+$F116*(1+'3.2 Input│Other'!M$41)</f>
        <v>1</v>
      </c>
      <c r="I116" s="27">
        <f>$C116*(1+'3.2 Input│Other'!N$38)+$D116*(1+'3.2 Input│Other'!N$39)+$E116*(1+'3.2 Input│Other'!N$40)+$F116*(1+'3.2 Input│Other'!N$41)</f>
        <v>1</v>
      </c>
      <c r="J116" s="27">
        <f>$C116*(1+'3.2 Input│Other'!O$38)+$D116*(1+'3.2 Input│Other'!O$39)+$E116*(1+'3.2 Input│Other'!O$40)+$F116*(1+'3.2 Input│Other'!O$41)</f>
        <v>1</v>
      </c>
      <c r="K116" s="27">
        <f>$C116*(1+'3.2 Input│Other'!P$38)+$D116*(1+'3.2 Input│Other'!P$39)+$E116*(1+'3.2 Input│Other'!P$40)+$F116*(1+'3.2 Input│Other'!P$41)</f>
        <v>1</v>
      </c>
      <c r="M116" s="53">
        <f t="shared" si="1"/>
        <v>1</v>
      </c>
    </row>
    <row r="117" spans="1:13">
      <c r="A117" s="8">
        <f>'5.0 Calc│Forecast Projects'!A117</f>
        <v>105</v>
      </c>
      <c r="B117" s="8" t="str">
        <f>'5.3 Calc│Forecast $2017'!B117</f>
        <v xml:space="preserve">Code Management Software </v>
      </c>
      <c r="C117" s="22">
        <f>VLOOKUP($A117,'5.0 Calc│Forecast Projects'!$A$12:$P$1000,12,FALSE)</f>
        <v>0.3</v>
      </c>
      <c r="D117" s="22">
        <f>VLOOKUP($A117,'5.0 Calc│Forecast Projects'!$A$12:$P$1000,13,FALSE)</f>
        <v>0.65</v>
      </c>
      <c r="E117" s="22">
        <f>VLOOKUP($A117,'5.0 Calc│Forecast Projects'!$A$12:$P$1000,14,FALSE)</f>
        <v>0.05</v>
      </c>
      <c r="F117" s="22">
        <f>VLOOKUP($A117,'5.0 Calc│Forecast Projects'!$A$12:$P$1000,15,FALSE)</f>
        <v>0</v>
      </c>
      <c r="G117" s="27">
        <f>$C117*(1+'3.2 Input│Other'!L$38)+$D117*(1+'3.2 Input│Other'!L$39)+$E117*(1+'3.2 Input│Other'!L$40)+$F117*(1+'3.2 Input│Other'!L$41)</f>
        <v>1</v>
      </c>
      <c r="H117" s="27">
        <f>$C117*(1+'3.2 Input│Other'!M$38)+$D117*(1+'3.2 Input│Other'!M$39)+$E117*(1+'3.2 Input│Other'!M$40)+$F117*(1+'3.2 Input│Other'!M$41)</f>
        <v>1</v>
      </c>
      <c r="I117" s="27">
        <f>$C117*(1+'3.2 Input│Other'!N$38)+$D117*(1+'3.2 Input│Other'!N$39)+$E117*(1+'3.2 Input│Other'!N$40)+$F117*(1+'3.2 Input│Other'!N$41)</f>
        <v>1</v>
      </c>
      <c r="J117" s="27">
        <f>$C117*(1+'3.2 Input│Other'!O$38)+$D117*(1+'3.2 Input│Other'!O$39)+$E117*(1+'3.2 Input│Other'!O$40)+$F117*(1+'3.2 Input│Other'!O$41)</f>
        <v>1</v>
      </c>
      <c r="K117" s="27">
        <f>$C117*(1+'3.2 Input│Other'!P$38)+$D117*(1+'3.2 Input│Other'!P$39)+$E117*(1+'3.2 Input│Other'!P$40)+$F117*(1+'3.2 Input│Other'!P$41)</f>
        <v>1</v>
      </c>
      <c r="M117" s="53">
        <f t="shared" si="1"/>
        <v>1</v>
      </c>
    </row>
    <row r="118" spans="1:13">
      <c r="A118" s="8">
        <f>'5.0 Calc│Forecast Projects'!A118</f>
        <v>106</v>
      </c>
      <c r="B118" s="8" t="str">
        <f>'5.3 Calc│Forecast $2017'!B118</f>
        <v xml:space="preserve">CRM Upgrade </v>
      </c>
      <c r="C118" s="22">
        <f>VLOOKUP($A118,'5.0 Calc│Forecast Projects'!$A$12:$P$1000,12,FALSE)</f>
        <v>0.3</v>
      </c>
      <c r="D118" s="22">
        <f>VLOOKUP($A118,'5.0 Calc│Forecast Projects'!$A$12:$P$1000,13,FALSE)</f>
        <v>0.65</v>
      </c>
      <c r="E118" s="22">
        <f>VLOOKUP($A118,'5.0 Calc│Forecast Projects'!$A$12:$P$1000,14,FALSE)</f>
        <v>0.05</v>
      </c>
      <c r="F118" s="22">
        <f>VLOOKUP($A118,'5.0 Calc│Forecast Projects'!$A$12:$P$1000,15,FALSE)</f>
        <v>0</v>
      </c>
      <c r="G118" s="27">
        <f>$C118*(1+'3.2 Input│Other'!L$38)+$D118*(1+'3.2 Input│Other'!L$39)+$E118*(1+'3.2 Input│Other'!L$40)+$F118*(1+'3.2 Input│Other'!L$41)</f>
        <v>1</v>
      </c>
      <c r="H118" s="27">
        <f>$C118*(1+'3.2 Input│Other'!M$38)+$D118*(1+'3.2 Input│Other'!M$39)+$E118*(1+'3.2 Input│Other'!M$40)+$F118*(1+'3.2 Input│Other'!M$41)</f>
        <v>1</v>
      </c>
      <c r="I118" s="27">
        <f>$C118*(1+'3.2 Input│Other'!N$38)+$D118*(1+'3.2 Input│Other'!N$39)+$E118*(1+'3.2 Input│Other'!N$40)+$F118*(1+'3.2 Input│Other'!N$41)</f>
        <v>1</v>
      </c>
      <c r="J118" s="27">
        <f>$C118*(1+'3.2 Input│Other'!O$38)+$D118*(1+'3.2 Input│Other'!O$39)+$E118*(1+'3.2 Input│Other'!O$40)+$F118*(1+'3.2 Input│Other'!O$41)</f>
        <v>1</v>
      </c>
      <c r="K118" s="27">
        <f>$C118*(1+'3.2 Input│Other'!P$38)+$D118*(1+'3.2 Input│Other'!P$39)+$E118*(1+'3.2 Input│Other'!P$40)+$F118*(1+'3.2 Input│Other'!P$41)</f>
        <v>1</v>
      </c>
      <c r="M118" s="53">
        <f t="shared" si="1"/>
        <v>1</v>
      </c>
    </row>
    <row r="119" spans="1:13">
      <c r="A119" s="8">
        <f>'5.0 Calc│Forecast Projects'!A119</f>
        <v>107</v>
      </c>
      <c r="B119" s="8" t="str">
        <f>'5.3 Calc│Forecast $2017'!B119</f>
        <v xml:space="preserve">X-Info Aware Version 2 </v>
      </c>
      <c r="C119" s="22">
        <f>VLOOKUP($A119,'5.0 Calc│Forecast Projects'!$A$12:$P$1000,12,FALSE)</f>
        <v>0.3</v>
      </c>
      <c r="D119" s="22">
        <f>VLOOKUP($A119,'5.0 Calc│Forecast Projects'!$A$12:$P$1000,13,FALSE)</f>
        <v>0.65</v>
      </c>
      <c r="E119" s="22">
        <f>VLOOKUP($A119,'5.0 Calc│Forecast Projects'!$A$12:$P$1000,14,FALSE)</f>
        <v>0.05</v>
      </c>
      <c r="F119" s="22">
        <f>VLOOKUP($A119,'5.0 Calc│Forecast Projects'!$A$12:$P$1000,15,FALSE)</f>
        <v>0</v>
      </c>
      <c r="G119" s="27">
        <f>$C119*(1+'3.2 Input│Other'!L$38)+$D119*(1+'3.2 Input│Other'!L$39)+$E119*(1+'3.2 Input│Other'!L$40)+$F119*(1+'3.2 Input│Other'!L$41)</f>
        <v>1</v>
      </c>
      <c r="H119" s="27">
        <f>$C119*(1+'3.2 Input│Other'!M$38)+$D119*(1+'3.2 Input│Other'!M$39)+$E119*(1+'3.2 Input│Other'!M$40)+$F119*(1+'3.2 Input│Other'!M$41)</f>
        <v>1</v>
      </c>
      <c r="I119" s="27">
        <f>$C119*(1+'3.2 Input│Other'!N$38)+$D119*(1+'3.2 Input│Other'!N$39)+$E119*(1+'3.2 Input│Other'!N$40)+$F119*(1+'3.2 Input│Other'!N$41)</f>
        <v>1</v>
      </c>
      <c r="J119" s="27">
        <f>$C119*(1+'3.2 Input│Other'!O$38)+$D119*(1+'3.2 Input│Other'!O$39)+$E119*(1+'3.2 Input│Other'!O$40)+$F119*(1+'3.2 Input│Other'!O$41)</f>
        <v>1</v>
      </c>
      <c r="K119" s="27">
        <f>$C119*(1+'3.2 Input│Other'!P$38)+$D119*(1+'3.2 Input│Other'!P$39)+$E119*(1+'3.2 Input│Other'!P$40)+$F119*(1+'3.2 Input│Other'!P$41)</f>
        <v>1</v>
      </c>
      <c r="M119" s="53">
        <f t="shared" si="1"/>
        <v>1</v>
      </c>
    </row>
    <row r="120" spans="1:13">
      <c r="A120" s="8">
        <f>'5.0 Calc│Forecast Projects'!A120</f>
        <v>108</v>
      </c>
      <c r="B120" s="8" t="str">
        <f>'5.3 Calc│Forecast $2017'!B120</f>
        <v xml:space="preserve">Supplier Qualification and Compliance </v>
      </c>
      <c r="C120" s="22">
        <f>VLOOKUP($A120,'5.0 Calc│Forecast Projects'!$A$12:$P$1000,12,FALSE)</f>
        <v>0.3</v>
      </c>
      <c r="D120" s="22">
        <f>VLOOKUP($A120,'5.0 Calc│Forecast Projects'!$A$12:$P$1000,13,FALSE)</f>
        <v>0.65</v>
      </c>
      <c r="E120" s="22">
        <f>VLOOKUP($A120,'5.0 Calc│Forecast Projects'!$A$12:$P$1000,14,FALSE)</f>
        <v>0.05</v>
      </c>
      <c r="F120" s="22">
        <f>VLOOKUP($A120,'5.0 Calc│Forecast Projects'!$A$12:$P$1000,15,FALSE)</f>
        <v>0</v>
      </c>
      <c r="G120" s="27">
        <f>$C120*(1+'3.2 Input│Other'!L$38)+$D120*(1+'3.2 Input│Other'!L$39)+$E120*(1+'3.2 Input│Other'!L$40)+$F120*(1+'3.2 Input│Other'!L$41)</f>
        <v>1</v>
      </c>
      <c r="H120" s="27">
        <f>$C120*(1+'3.2 Input│Other'!M$38)+$D120*(1+'3.2 Input│Other'!M$39)+$E120*(1+'3.2 Input│Other'!M$40)+$F120*(1+'3.2 Input│Other'!M$41)</f>
        <v>1</v>
      </c>
      <c r="I120" s="27">
        <f>$C120*(1+'3.2 Input│Other'!N$38)+$D120*(1+'3.2 Input│Other'!N$39)+$E120*(1+'3.2 Input│Other'!N$40)+$F120*(1+'3.2 Input│Other'!N$41)</f>
        <v>1</v>
      </c>
      <c r="J120" s="27">
        <f>$C120*(1+'3.2 Input│Other'!O$38)+$D120*(1+'3.2 Input│Other'!O$39)+$E120*(1+'3.2 Input│Other'!O$40)+$F120*(1+'3.2 Input│Other'!O$41)</f>
        <v>1</v>
      </c>
      <c r="K120" s="27">
        <f>$C120*(1+'3.2 Input│Other'!P$38)+$D120*(1+'3.2 Input│Other'!P$39)+$E120*(1+'3.2 Input│Other'!P$40)+$F120*(1+'3.2 Input│Other'!P$41)</f>
        <v>1</v>
      </c>
      <c r="M120" s="53">
        <f t="shared" si="1"/>
        <v>1</v>
      </c>
    </row>
    <row r="121" spans="1:13">
      <c r="A121" s="8">
        <f>'5.0 Calc│Forecast Projects'!A121</f>
        <v>109</v>
      </c>
      <c r="B121" s="8" t="str">
        <f>'5.3 Calc│Forecast $2017'!B121</f>
        <v xml:space="preserve">Oracle eBS Upgrade to 12.2 </v>
      </c>
      <c r="C121" s="22">
        <f>VLOOKUP($A121,'5.0 Calc│Forecast Projects'!$A$12:$P$1000,12,FALSE)</f>
        <v>0.3</v>
      </c>
      <c r="D121" s="22">
        <f>VLOOKUP($A121,'5.0 Calc│Forecast Projects'!$A$12:$P$1000,13,FALSE)</f>
        <v>0.65</v>
      </c>
      <c r="E121" s="22">
        <f>VLOOKUP($A121,'5.0 Calc│Forecast Projects'!$A$12:$P$1000,14,FALSE)</f>
        <v>0.05</v>
      </c>
      <c r="F121" s="22">
        <f>VLOOKUP($A121,'5.0 Calc│Forecast Projects'!$A$12:$P$1000,15,FALSE)</f>
        <v>0</v>
      </c>
      <c r="G121" s="27">
        <f>$C121*(1+'3.2 Input│Other'!L$38)+$D121*(1+'3.2 Input│Other'!L$39)+$E121*(1+'3.2 Input│Other'!L$40)+$F121*(1+'3.2 Input│Other'!L$41)</f>
        <v>1</v>
      </c>
      <c r="H121" s="27">
        <f>$C121*(1+'3.2 Input│Other'!M$38)+$D121*(1+'3.2 Input│Other'!M$39)+$E121*(1+'3.2 Input│Other'!M$40)+$F121*(1+'3.2 Input│Other'!M$41)</f>
        <v>1</v>
      </c>
      <c r="I121" s="27">
        <f>$C121*(1+'3.2 Input│Other'!N$38)+$D121*(1+'3.2 Input│Other'!N$39)+$E121*(1+'3.2 Input│Other'!N$40)+$F121*(1+'3.2 Input│Other'!N$41)</f>
        <v>1</v>
      </c>
      <c r="J121" s="27">
        <f>$C121*(1+'3.2 Input│Other'!O$38)+$D121*(1+'3.2 Input│Other'!O$39)+$E121*(1+'3.2 Input│Other'!O$40)+$F121*(1+'3.2 Input│Other'!O$41)</f>
        <v>1</v>
      </c>
      <c r="K121" s="27">
        <f>$C121*(1+'3.2 Input│Other'!P$38)+$D121*(1+'3.2 Input│Other'!P$39)+$E121*(1+'3.2 Input│Other'!P$40)+$F121*(1+'3.2 Input│Other'!P$41)</f>
        <v>1</v>
      </c>
      <c r="M121" s="53">
        <f t="shared" si="1"/>
        <v>1</v>
      </c>
    </row>
    <row r="122" spans="1:13">
      <c r="A122" s="8">
        <f>'5.0 Calc│Forecast Projects'!A122</f>
        <v>110</v>
      </c>
      <c r="B122" s="8" t="str">
        <f>'5.3 Calc│Forecast $2017'!B122</f>
        <v xml:space="preserve">BizTalk System Upgrade 2020 </v>
      </c>
      <c r="C122" s="22">
        <f>VLOOKUP($A122,'5.0 Calc│Forecast Projects'!$A$12:$P$1000,12,FALSE)</f>
        <v>0.3</v>
      </c>
      <c r="D122" s="22">
        <f>VLOOKUP($A122,'5.0 Calc│Forecast Projects'!$A$12:$P$1000,13,FALSE)</f>
        <v>0.65</v>
      </c>
      <c r="E122" s="22">
        <f>VLOOKUP($A122,'5.0 Calc│Forecast Projects'!$A$12:$P$1000,14,FALSE)</f>
        <v>0.05</v>
      </c>
      <c r="F122" s="22">
        <f>VLOOKUP($A122,'5.0 Calc│Forecast Projects'!$A$12:$P$1000,15,FALSE)</f>
        <v>0</v>
      </c>
      <c r="G122" s="27">
        <f>$C122*(1+'3.2 Input│Other'!L$38)+$D122*(1+'3.2 Input│Other'!L$39)+$E122*(1+'3.2 Input│Other'!L$40)+$F122*(1+'3.2 Input│Other'!L$41)</f>
        <v>1</v>
      </c>
      <c r="H122" s="27">
        <f>$C122*(1+'3.2 Input│Other'!M$38)+$D122*(1+'3.2 Input│Other'!M$39)+$E122*(1+'3.2 Input│Other'!M$40)+$F122*(1+'3.2 Input│Other'!M$41)</f>
        <v>1</v>
      </c>
      <c r="I122" s="27">
        <f>$C122*(1+'3.2 Input│Other'!N$38)+$D122*(1+'3.2 Input│Other'!N$39)+$E122*(1+'3.2 Input│Other'!N$40)+$F122*(1+'3.2 Input│Other'!N$41)</f>
        <v>1</v>
      </c>
      <c r="J122" s="27">
        <f>$C122*(1+'3.2 Input│Other'!O$38)+$D122*(1+'3.2 Input│Other'!O$39)+$E122*(1+'3.2 Input│Other'!O$40)+$F122*(1+'3.2 Input│Other'!O$41)</f>
        <v>1</v>
      </c>
      <c r="K122" s="27">
        <f>$C122*(1+'3.2 Input│Other'!P$38)+$D122*(1+'3.2 Input│Other'!P$39)+$E122*(1+'3.2 Input│Other'!P$40)+$F122*(1+'3.2 Input│Other'!P$41)</f>
        <v>1</v>
      </c>
      <c r="M122" s="53">
        <f t="shared" si="1"/>
        <v>1</v>
      </c>
    </row>
    <row r="123" spans="1:13">
      <c r="A123" s="8">
        <f>'5.0 Calc│Forecast Projects'!A123</f>
        <v>111</v>
      </c>
      <c r="B123" s="8" t="str">
        <f>'5.3 Calc│Forecast $2017'!B123</f>
        <v>Applications Renewal</v>
      </c>
      <c r="C123" s="22">
        <f>VLOOKUP($A123,'5.0 Calc│Forecast Projects'!$A$12:$P$1000,12,FALSE)</f>
        <v>0.3</v>
      </c>
      <c r="D123" s="22">
        <f>VLOOKUP($A123,'5.0 Calc│Forecast Projects'!$A$12:$P$1000,13,FALSE)</f>
        <v>0.65</v>
      </c>
      <c r="E123" s="22">
        <f>VLOOKUP($A123,'5.0 Calc│Forecast Projects'!$A$12:$P$1000,14,FALSE)</f>
        <v>0.05</v>
      </c>
      <c r="F123" s="22">
        <f>VLOOKUP($A123,'5.0 Calc│Forecast Projects'!$A$12:$P$1000,15,FALSE)</f>
        <v>0</v>
      </c>
      <c r="G123" s="27">
        <f>$C123*(1+'3.2 Input│Other'!L$38)+$D123*(1+'3.2 Input│Other'!L$39)+$E123*(1+'3.2 Input│Other'!L$40)+$F123*(1+'3.2 Input│Other'!L$41)</f>
        <v>1</v>
      </c>
      <c r="H123" s="27">
        <f>$C123*(1+'3.2 Input│Other'!M$38)+$D123*(1+'3.2 Input│Other'!M$39)+$E123*(1+'3.2 Input│Other'!M$40)+$F123*(1+'3.2 Input│Other'!M$41)</f>
        <v>1</v>
      </c>
      <c r="I123" s="27">
        <f>$C123*(1+'3.2 Input│Other'!N$38)+$D123*(1+'3.2 Input│Other'!N$39)+$E123*(1+'3.2 Input│Other'!N$40)+$F123*(1+'3.2 Input│Other'!N$41)</f>
        <v>1</v>
      </c>
      <c r="J123" s="27">
        <f>$C123*(1+'3.2 Input│Other'!O$38)+$D123*(1+'3.2 Input│Other'!O$39)+$E123*(1+'3.2 Input│Other'!O$40)+$F123*(1+'3.2 Input│Other'!O$41)</f>
        <v>1</v>
      </c>
      <c r="K123" s="27">
        <f>$C123*(1+'3.2 Input│Other'!P$38)+$D123*(1+'3.2 Input│Other'!P$39)+$E123*(1+'3.2 Input│Other'!P$40)+$F123*(1+'3.2 Input│Other'!P$41)</f>
        <v>1</v>
      </c>
      <c r="M123" s="53">
        <f t="shared" si="1"/>
        <v>1</v>
      </c>
    </row>
    <row r="124" spans="1:13">
      <c r="A124" s="8">
        <f>'5.0 Calc│Forecast Projects'!A124</f>
        <v>112</v>
      </c>
      <c r="B124" s="8" t="str">
        <f>'5.3 Calc│Forecast $2017'!B124</f>
        <v>Infrastructure Renewal</v>
      </c>
      <c r="C124" s="22">
        <f>VLOOKUP($A124,'5.0 Calc│Forecast Projects'!$A$12:$P$1000,12,FALSE)</f>
        <v>0.3</v>
      </c>
      <c r="D124" s="22">
        <f>VLOOKUP($A124,'5.0 Calc│Forecast Projects'!$A$12:$P$1000,13,FALSE)</f>
        <v>0.65</v>
      </c>
      <c r="E124" s="22">
        <f>VLOOKUP($A124,'5.0 Calc│Forecast Projects'!$A$12:$P$1000,14,FALSE)</f>
        <v>0.05</v>
      </c>
      <c r="F124" s="22">
        <f>VLOOKUP($A124,'5.0 Calc│Forecast Projects'!$A$12:$P$1000,15,FALSE)</f>
        <v>0</v>
      </c>
      <c r="G124" s="27">
        <f>$C124*(1+'3.2 Input│Other'!L$38)+$D124*(1+'3.2 Input│Other'!L$39)+$E124*(1+'3.2 Input│Other'!L$40)+$F124*(1+'3.2 Input│Other'!L$41)</f>
        <v>1</v>
      </c>
      <c r="H124" s="27">
        <f>$C124*(1+'3.2 Input│Other'!M$38)+$D124*(1+'3.2 Input│Other'!M$39)+$E124*(1+'3.2 Input│Other'!M$40)+$F124*(1+'3.2 Input│Other'!M$41)</f>
        <v>1</v>
      </c>
      <c r="I124" s="27">
        <f>$C124*(1+'3.2 Input│Other'!N$38)+$D124*(1+'3.2 Input│Other'!N$39)+$E124*(1+'3.2 Input│Other'!N$40)+$F124*(1+'3.2 Input│Other'!N$41)</f>
        <v>1</v>
      </c>
      <c r="J124" s="27">
        <f>$C124*(1+'3.2 Input│Other'!O$38)+$D124*(1+'3.2 Input│Other'!O$39)+$E124*(1+'3.2 Input│Other'!O$40)+$F124*(1+'3.2 Input│Other'!O$41)</f>
        <v>1</v>
      </c>
      <c r="K124" s="27">
        <f>$C124*(1+'3.2 Input│Other'!P$38)+$D124*(1+'3.2 Input│Other'!P$39)+$E124*(1+'3.2 Input│Other'!P$40)+$F124*(1+'3.2 Input│Other'!P$41)</f>
        <v>1</v>
      </c>
      <c r="M124" s="53">
        <f t="shared" si="1"/>
        <v>1</v>
      </c>
    </row>
    <row r="125" spans="1:13">
      <c r="A125" s="8">
        <f>'5.0 Calc│Forecast Projects'!A125</f>
        <v>113</v>
      </c>
      <c r="B125" s="8" t="str">
        <f>'5.3 Calc│Forecast $2017'!B125</f>
        <v>Dandenong Relocation</v>
      </c>
      <c r="C125" s="22">
        <f>VLOOKUP($A125,'5.0 Calc│Forecast Projects'!$A$12:$P$1000,12,FALSE)</f>
        <v>0.5</v>
      </c>
      <c r="D125" s="22">
        <f>VLOOKUP($A125,'5.0 Calc│Forecast Projects'!$A$12:$P$1000,13,FALSE)</f>
        <v>0</v>
      </c>
      <c r="E125" s="22">
        <f>VLOOKUP($A125,'5.0 Calc│Forecast Projects'!$A$12:$P$1000,14,FALSE)</f>
        <v>0.5</v>
      </c>
      <c r="F125" s="22">
        <f>VLOOKUP($A125,'5.0 Calc│Forecast Projects'!$A$12:$P$1000,15,FALSE)</f>
        <v>0</v>
      </c>
      <c r="G125" s="27">
        <f>$C125*(1+'3.2 Input│Other'!L$38)+$D125*(1+'3.2 Input│Other'!L$39)+$E125*(1+'3.2 Input│Other'!L$40)+$F125*(1+'3.2 Input│Other'!L$41)</f>
        <v>1</v>
      </c>
      <c r="H125" s="27">
        <f>$C125*(1+'3.2 Input│Other'!M$38)+$D125*(1+'3.2 Input│Other'!M$39)+$E125*(1+'3.2 Input│Other'!M$40)+$F125*(1+'3.2 Input│Other'!M$41)</f>
        <v>1</v>
      </c>
      <c r="I125" s="27">
        <f>$C125*(1+'3.2 Input│Other'!N$38)+$D125*(1+'3.2 Input│Other'!N$39)+$E125*(1+'3.2 Input│Other'!N$40)+$F125*(1+'3.2 Input│Other'!N$41)</f>
        <v>1</v>
      </c>
      <c r="J125" s="27">
        <f>$C125*(1+'3.2 Input│Other'!O$38)+$D125*(1+'3.2 Input│Other'!O$39)+$E125*(1+'3.2 Input│Other'!O$40)+$F125*(1+'3.2 Input│Other'!O$41)</f>
        <v>1</v>
      </c>
      <c r="K125" s="27">
        <f>$C125*(1+'3.2 Input│Other'!P$38)+$D125*(1+'3.2 Input│Other'!P$39)+$E125*(1+'3.2 Input│Other'!P$40)+$F125*(1+'3.2 Input│Other'!P$41)</f>
        <v>1</v>
      </c>
      <c r="M125" s="53">
        <f t="shared" si="1"/>
        <v>1</v>
      </c>
    </row>
    <row r="126" spans="1:13">
      <c r="A126" s="8" t="str">
        <f>'5.0 Calc│Forecast Projects'!A126</f>
        <v>-</v>
      </c>
      <c r="B126" s="8" t="str">
        <f>'5.3 Calc│Forecast $2017'!B126</f>
        <v/>
      </c>
      <c r="C126" s="22">
        <f>VLOOKUP($A126,'5.0 Calc│Forecast Projects'!$A$12:$P$1000,12,FALSE)</f>
        <v>0</v>
      </c>
      <c r="D126" s="22">
        <f>VLOOKUP($A126,'5.0 Calc│Forecast Projects'!$A$12:$P$1000,13,FALSE)</f>
        <v>0</v>
      </c>
      <c r="E126" s="22">
        <f>VLOOKUP($A126,'5.0 Calc│Forecast Projects'!$A$12:$P$1000,14,FALSE)</f>
        <v>0</v>
      </c>
      <c r="F126" s="22">
        <f>VLOOKUP($A126,'5.0 Calc│Forecast Projects'!$A$12:$P$1000,15,FALSE)</f>
        <v>0</v>
      </c>
      <c r="G126" s="27">
        <f>$C126*(1+'3.2 Input│Other'!L$38)+$D126*(1+'3.2 Input│Other'!L$39)+$E126*(1+'3.2 Input│Other'!L$40)+$F126*(1+'3.2 Input│Other'!L$41)</f>
        <v>0</v>
      </c>
      <c r="H126" s="27">
        <f>$C126*(1+'3.2 Input│Other'!M$38)+$D126*(1+'3.2 Input│Other'!M$39)+$E126*(1+'3.2 Input│Other'!M$40)+$F126*(1+'3.2 Input│Other'!M$41)</f>
        <v>0</v>
      </c>
      <c r="I126" s="27">
        <f>$C126*(1+'3.2 Input│Other'!N$38)+$D126*(1+'3.2 Input│Other'!N$39)+$E126*(1+'3.2 Input│Other'!N$40)+$F126*(1+'3.2 Input│Other'!N$41)</f>
        <v>0</v>
      </c>
      <c r="J126" s="27">
        <f>$C126*(1+'3.2 Input│Other'!O$38)+$D126*(1+'3.2 Input│Other'!O$39)+$E126*(1+'3.2 Input│Other'!O$40)+$F126*(1+'3.2 Input│Other'!O$41)</f>
        <v>0</v>
      </c>
      <c r="K126" s="27">
        <f>$C126*(1+'3.2 Input│Other'!P$38)+$D126*(1+'3.2 Input│Other'!P$39)+$E126*(1+'3.2 Input│Other'!P$40)+$F126*(1+'3.2 Input│Other'!P$41)</f>
        <v>0</v>
      </c>
      <c r="M126" s="53">
        <f t="shared" si="1"/>
        <v>0</v>
      </c>
    </row>
    <row r="127" spans="1:13">
      <c r="A127" s="8" t="str">
        <f>'5.0 Calc│Forecast Projects'!A127</f>
        <v>-</v>
      </c>
      <c r="B127" s="8" t="str">
        <f>'5.3 Calc│Forecast $2017'!B127</f>
        <v/>
      </c>
      <c r="C127" s="22">
        <f>VLOOKUP($A127,'5.0 Calc│Forecast Projects'!$A$12:$P$1000,12,FALSE)</f>
        <v>0</v>
      </c>
      <c r="D127" s="22">
        <f>VLOOKUP($A127,'5.0 Calc│Forecast Projects'!$A$12:$P$1000,13,FALSE)</f>
        <v>0</v>
      </c>
      <c r="E127" s="22">
        <f>VLOOKUP($A127,'5.0 Calc│Forecast Projects'!$A$12:$P$1000,14,FALSE)</f>
        <v>0</v>
      </c>
      <c r="F127" s="22">
        <f>VLOOKUP($A127,'5.0 Calc│Forecast Projects'!$A$12:$P$1000,15,FALSE)</f>
        <v>0</v>
      </c>
      <c r="G127" s="27">
        <f>$C127*(1+'3.2 Input│Other'!L$38)+$D127*(1+'3.2 Input│Other'!L$39)+$E127*(1+'3.2 Input│Other'!L$40)+$F127*(1+'3.2 Input│Other'!L$41)</f>
        <v>0</v>
      </c>
      <c r="H127" s="27">
        <f>$C127*(1+'3.2 Input│Other'!M$38)+$D127*(1+'3.2 Input│Other'!M$39)+$E127*(1+'3.2 Input│Other'!M$40)+$F127*(1+'3.2 Input│Other'!M$41)</f>
        <v>0</v>
      </c>
      <c r="I127" s="27">
        <f>$C127*(1+'3.2 Input│Other'!N$38)+$D127*(1+'3.2 Input│Other'!N$39)+$E127*(1+'3.2 Input│Other'!N$40)+$F127*(1+'3.2 Input│Other'!N$41)</f>
        <v>0</v>
      </c>
      <c r="J127" s="27">
        <f>$C127*(1+'3.2 Input│Other'!O$38)+$D127*(1+'3.2 Input│Other'!O$39)+$E127*(1+'3.2 Input│Other'!O$40)+$F127*(1+'3.2 Input│Other'!O$41)</f>
        <v>0</v>
      </c>
      <c r="K127" s="27">
        <f>$C127*(1+'3.2 Input│Other'!P$38)+$D127*(1+'3.2 Input│Other'!P$39)+$E127*(1+'3.2 Input│Other'!P$40)+$F127*(1+'3.2 Input│Other'!P$41)</f>
        <v>0</v>
      </c>
      <c r="M127" s="53">
        <f t="shared" si="1"/>
        <v>0</v>
      </c>
    </row>
    <row r="128" spans="1:13">
      <c r="A128" s="8" t="str">
        <f>'5.0 Calc│Forecast Projects'!A128</f>
        <v>-</v>
      </c>
      <c r="B128" s="8" t="str">
        <f>'5.3 Calc│Forecast $2017'!B128</f>
        <v/>
      </c>
      <c r="C128" s="22">
        <f>VLOOKUP($A128,'5.0 Calc│Forecast Projects'!$A$12:$P$1000,12,FALSE)</f>
        <v>0</v>
      </c>
      <c r="D128" s="22">
        <f>VLOOKUP($A128,'5.0 Calc│Forecast Projects'!$A$12:$P$1000,13,FALSE)</f>
        <v>0</v>
      </c>
      <c r="E128" s="22">
        <f>VLOOKUP($A128,'5.0 Calc│Forecast Projects'!$A$12:$P$1000,14,FALSE)</f>
        <v>0</v>
      </c>
      <c r="F128" s="22">
        <f>VLOOKUP($A128,'5.0 Calc│Forecast Projects'!$A$12:$P$1000,15,FALSE)</f>
        <v>0</v>
      </c>
      <c r="G128" s="27">
        <f>$C128*(1+'3.2 Input│Other'!L$38)+$D128*(1+'3.2 Input│Other'!L$39)+$E128*(1+'3.2 Input│Other'!L$40)+$F128*(1+'3.2 Input│Other'!L$41)</f>
        <v>0</v>
      </c>
      <c r="H128" s="27">
        <f>$C128*(1+'3.2 Input│Other'!M$38)+$D128*(1+'3.2 Input│Other'!M$39)+$E128*(1+'3.2 Input│Other'!M$40)+$F128*(1+'3.2 Input│Other'!M$41)</f>
        <v>0</v>
      </c>
      <c r="I128" s="27">
        <f>$C128*(1+'3.2 Input│Other'!N$38)+$D128*(1+'3.2 Input│Other'!N$39)+$E128*(1+'3.2 Input│Other'!N$40)+$F128*(1+'3.2 Input│Other'!N$41)</f>
        <v>0</v>
      </c>
      <c r="J128" s="27">
        <f>$C128*(1+'3.2 Input│Other'!O$38)+$D128*(1+'3.2 Input│Other'!O$39)+$E128*(1+'3.2 Input│Other'!O$40)+$F128*(1+'3.2 Input│Other'!O$41)</f>
        <v>0</v>
      </c>
      <c r="K128" s="27">
        <f>$C128*(1+'3.2 Input│Other'!P$38)+$D128*(1+'3.2 Input│Other'!P$39)+$E128*(1+'3.2 Input│Other'!P$40)+$F128*(1+'3.2 Input│Other'!P$41)</f>
        <v>0</v>
      </c>
      <c r="M128" s="53">
        <f t="shared" si="1"/>
        <v>0</v>
      </c>
    </row>
    <row r="129" spans="1:13">
      <c r="A129" s="8" t="str">
        <f>'5.0 Calc│Forecast Projects'!A129</f>
        <v>-</v>
      </c>
      <c r="B129" s="8" t="str">
        <f>'5.3 Calc│Forecast $2017'!B129</f>
        <v/>
      </c>
      <c r="C129" s="22">
        <f>VLOOKUP($A129,'5.0 Calc│Forecast Projects'!$A$12:$P$1000,12,FALSE)</f>
        <v>0</v>
      </c>
      <c r="D129" s="22">
        <f>VLOOKUP($A129,'5.0 Calc│Forecast Projects'!$A$12:$P$1000,13,FALSE)</f>
        <v>0</v>
      </c>
      <c r="E129" s="22">
        <f>VLOOKUP($A129,'5.0 Calc│Forecast Projects'!$A$12:$P$1000,14,FALSE)</f>
        <v>0</v>
      </c>
      <c r="F129" s="22">
        <f>VLOOKUP($A129,'5.0 Calc│Forecast Projects'!$A$12:$P$1000,15,FALSE)</f>
        <v>0</v>
      </c>
      <c r="G129" s="27">
        <f>$C129*(1+'3.2 Input│Other'!L$38)+$D129*(1+'3.2 Input│Other'!L$39)+$E129*(1+'3.2 Input│Other'!L$40)+$F129*(1+'3.2 Input│Other'!L$41)</f>
        <v>0</v>
      </c>
      <c r="H129" s="27">
        <f>$C129*(1+'3.2 Input│Other'!M$38)+$D129*(1+'3.2 Input│Other'!M$39)+$E129*(1+'3.2 Input│Other'!M$40)+$F129*(1+'3.2 Input│Other'!M$41)</f>
        <v>0</v>
      </c>
      <c r="I129" s="27">
        <f>$C129*(1+'3.2 Input│Other'!N$38)+$D129*(1+'3.2 Input│Other'!N$39)+$E129*(1+'3.2 Input│Other'!N$40)+$F129*(1+'3.2 Input│Other'!N$41)</f>
        <v>0</v>
      </c>
      <c r="J129" s="27">
        <f>$C129*(1+'3.2 Input│Other'!O$38)+$D129*(1+'3.2 Input│Other'!O$39)+$E129*(1+'3.2 Input│Other'!O$40)+$F129*(1+'3.2 Input│Other'!O$41)</f>
        <v>0</v>
      </c>
      <c r="K129" s="27">
        <f>$C129*(1+'3.2 Input│Other'!P$38)+$D129*(1+'3.2 Input│Other'!P$39)+$E129*(1+'3.2 Input│Other'!P$40)+$F129*(1+'3.2 Input│Other'!P$41)</f>
        <v>0</v>
      </c>
      <c r="M129" s="53">
        <f t="shared" si="1"/>
        <v>0</v>
      </c>
    </row>
    <row r="130" spans="1:13">
      <c r="A130" s="8" t="str">
        <f>'5.0 Calc│Forecast Projects'!A130</f>
        <v>-</v>
      </c>
      <c r="B130" s="8" t="str">
        <f>'5.3 Calc│Forecast $2017'!B130</f>
        <v/>
      </c>
      <c r="C130" s="22">
        <f>VLOOKUP($A130,'5.0 Calc│Forecast Projects'!$A$12:$P$1000,12,FALSE)</f>
        <v>0</v>
      </c>
      <c r="D130" s="22">
        <f>VLOOKUP($A130,'5.0 Calc│Forecast Projects'!$A$12:$P$1000,13,FALSE)</f>
        <v>0</v>
      </c>
      <c r="E130" s="22">
        <f>VLOOKUP($A130,'5.0 Calc│Forecast Projects'!$A$12:$P$1000,14,FALSE)</f>
        <v>0</v>
      </c>
      <c r="F130" s="22">
        <f>VLOOKUP($A130,'5.0 Calc│Forecast Projects'!$A$12:$P$1000,15,FALSE)</f>
        <v>0</v>
      </c>
      <c r="G130" s="27">
        <f>$C130*(1+'3.2 Input│Other'!L$38)+$D130*(1+'3.2 Input│Other'!L$39)+$E130*(1+'3.2 Input│Other'!L$40)+$F130*(1+'3.2 Input│Other'!L$41)</f>
        <v>0</v>
      </c>
      <c r="H130" s="27">
        <f>$C130*(1+'3.2 Input│Other'!M$38)+$D130*(1+'3.2 Input│Other'!M$39)+$E130*(1+'3.2 Input│Other'!M$40)+$F130*(1+'3.2 Input│Other'!M$41)</f>
        <v>0</v>
      </c>
      <c r="I130" s="27">
        <f>$C130*(1+'3.2 Input│Other'!N$38)+$D130*(1+'3.2 Input│Other'!N$39)+$E130*(1+'3.2 Input│Other'!N$40)+$F130*(1+'3.2 Input│Other'!N$41)</f>
        <v>0</v>
      </c>
      <c r="J130" s="27">
        <f>$C130*(1+'3.2 Input│Other'!O$38)+$D130*(1+'3.2 Input│Other'!O$39)+$E130*(1+'3.2 Input│Other'!O$40)+$F130*(1+'3.2 Input│Other'!O$41)</f>
        <v>0</v>
      </c>
      <c r="K130" s="27">
        <f>$C130*(1+'3.2 Input│Other'!P$38)+$D130*(1+'3.2 Input│Other'!P$39)+$E130*(1+'3.2 Input│Other'!P$40)+$F130*(1+'3.2 Input│Other'!P$41)</f>
        <v>0</v>
      </c>
      <c r="M130" s="53">
        <f t="shared" si="1"/>
        <v>0</v>
      </c>
    </row>
    <row r="131" spans="1:13">
      <c r="A131" s="8" t="str">
        <f>'5.0 Calc│Forecast Projects'!A131</f>
        <v>-</v>
      </c>
      <c r="B131" s="8" t="str">
        <f>'5.3 Calc│Forecast $2017'!B131</f>
        <v/>
      </c>
      <c r="C131" s="22">
        <f>VLOOKUP($A131,'5.0 Calc│Forecast Projects'!$A$12:$P$1000,12,FALSE)</f>
        <v>0</v>
      </c>
      <c r="D131" s="22">
        <f>VLOOKUP($A131,'5.0 Calc│Forecast Projects'!$A$12:$P$1000,13,FALSE)</f>
        <v>0</v>
      </c>
      <c r="E131" s="22">
        <f>VLOOKUP($A131,'5.0 Calc│Forecast Projects'!$A$12:$P$1000,14,FALSE)</f>
        <v>0</v>
      </c>
      <c r="F131" s="22">
        <f>VLOOKUP($A131,'5.0 Calc│Forecast Projects'!$A$12:$P$1000,15,FALSE)</f>
        <v>0</v>
      </c>
      <c r="G131" s="27">
        <f>$C131*(1+'3.2 Input│Other'!L$38)+$D131*(1+'3.2 Input│Other'!L$39)+$E131*(1+'3.2 Input│Other'!L$40)+$F131*(1+'3.2 Input│Other'!L$41)</f>
        <v>0</v>
      </c>
      <c r="H131" s="27">
        <f>$C131*(1+'3.2 Input│Other'!M$38)+$D131*(1+'3.2 Input│Other'!M$39)+$E131*(1+'3.2 Input│Other'!M$40)+$F131*(1+'3.2 Input│Other'!M$41)</f>
        <v>0</v>
      </c>
      <c r="I131" s="27">
        <f>$C131*(1+'3.2 Input│Other'!N$38)+$D131*(1+'3.2 Input│Other'!N$39)+$E131*(1+'3.2 Input│Other'!N$40)+$F131*(1+'3.2 Input│Other'!N$41)</f>
        <v>0</v>
      </c>
      <c r="J131" s="27">
        <f>$C131*(1+'3.2 Input│Other'!O$38)+$D131*(1+'3.2 Input│Other'!O$39)+$E131*(1+'3.2 Input│Other'!O$40)+$F131*(1+'3.2 Input│Other'!O$41)</f>
        <v>0</v>
      </c>
      <c r="K131" s="27">
        <f>$C131*(1+'3.2 Input│Other'!P$38)+$D131*(1+'3.2 Input│Other'!P$39)+$E131*(1+'3.2 Input│Other'!P$40)+$F131*(1+'3.2 Input│Other'!P$41)</f>
        <v>0</v>
      </c>
      <c r="M131" s="53">
        <f t="shared" si="1"/>
        <v>0</v>
      </c>
    </row>
    <row r="132" spans="1:13">
      <c r="A132" s="8" t="str">
        <f>'5.0 Calc│Forecast Projects'!A132</f>
        <v>-</v>
      </c>
      <c r="B132" s="8" t="str">
        <f>'5.3 Calc│Forecast $2017'!B132</f>
        <v/>
      </c>
      <c r="C132" s="22">
        <f>VLOOKUP($A132,'5.0 Calc│Forecast Projects'!$A$12:$P$1000,12,FALSE)</f>
        <v>0</v>
      </c>
      <c r="D132" s="22">
        <f>VLOOKUP($A132,'5.0 Calc│Forecast Projects'!$A$12:$P$1000,13,FALSE)</f>
        <v>0</v>
      </c>
      <c r="E132" s="22">
        <f>VLOOKUP($A132,'5.0 Calc│Forecast Projects'!$A$12:$P$1000,14,FALSE)</f>
        <v>0</v>
      </c>
      <c r="F132" s="22">
        <f>VLOOKUP($A132,'5.0 Calc│Forecast Projects'!$A$12:$P$1000,15,FALSE)</f>
        <v>0</v>
      </c>
      <c r="G132" s="27">
        <f>$C132*(1+'3.2 Input│Other'!L$38)+$D132*(1+'3.2 Input│Other'!L$39)+$E132*(1+'3.2 Input│Other'!L$40)+$F132*(1+'3.2 Input│Other'!L$41)</f>
        <v>0</v>
      </c>
      <c r="H132" s="27">
        <f>$C132*(1+'3.2 Input│Other'!M$38)+$D132*(1+'3.2 Input│Other'!M$39)+$E132*(1+'3.2 Input│Other'!M$40)+$F132*(1+'3.2 Input│Other'!M$41)</f>
        <v>0</v>
      </c>
      <c r="I132" s="27">
        <f>$C132*(1+'3.2 Input│Other'!N$38)+$D132*(1+'3.2 Input│Other'!N$39)+$E132*(1+'3.2 Input│Other'!N$40)+$F132*(1+'3.2 Input│Other'!N$41)</f>
        <v>0</v>
      </c>
      <c r="J132" s="27">
        <f>$C132*(1+'3.2 Input│Other'!O$38)+$D132*(1+'3.2 Input│Other'!O$39)+$E132*(1+'3.2 Input│Other'!O$40)+$F132*(1+'3.2 Input│Other'!O$41)</f>
        <v>0</v>
      </c>
      <c r="K132" s="27">
        <f>$C132*(1+'3.2 Input│Other'!P$38)+$D132*(1+'3.2 Input│Other'!P$39)+$E132*(1+'3.2 Input│Other'!P$40)+$F132*(1+'3.2 Input│Other'!P$41)</f>
        <v>0</v>
      </c>
      <c r="M132" s="53">
        <f t="shared" si="1"/>
        <v>0</v>
      </c>
    </row>
    <row r="133" spans="1:13">
      <c r="A133" s="8" t="str">
        <f>'5.0 Calc│Forecast Projects'!A133</f>
        <v>-</v>
      </c>
      <c r="B133" s="8" t="str">
        <f>'5.3 Calc│Forecast $2017'!B133</f>
        <v/>
      </c>
      <c r="C133" s="22">
        <f>VLOOKUP($A133,'5.0 Calc│Forecast Projects'!$A$12:$P$1000,12,FALSE)</f>
        <v>0</v>
      </c>
      <c r="D133" s="22">
        <f>VLOOKUP($A133,'5.0 Calc│Forecast Projects'!$A$12:$P$1000,13,FALSE)</f>
        <v>0</v>
      </c>
      <c r="E133" s="22">
        <f>VLOOKUP($A133,'5.0 Calc│Forecast Projects'!$A$12:$P$1000,14,FALSE)</f>
        <v>0</v>
      </c>
      <c r="F133" s="22">
        <f>VLOOKUP($A133,'5.0 Calc│Forecast Projects'!$A$12:$P$1000,15,FALSE)</f>
        <v>0</v>
      </c>
      <c r="G133" s="27">
        <f>$C133*(1+'3.2 Input│Other'!L$38)+$D133*(1+'3.2 Input│Other'!L$39)+$E133*(1+'3.2 Input│Other'!L$40)+$F133*(1+'3.2 Input│Other'!L$41)</f>
        <v>0</v>
      </c>
      <c r="H133" s="27">
        <f>$C133*(1+'3.2 Input│Other'!M$38)+$D133*(1+'3.2 Input│Other'!M$39)+$E133*(1+'3.2 Input│Other'!M$40)+$F133*(1+'3.2 Input│Other'!M$41)</f>
        <v>0</v>
      </c>
      <c r="I133" s="27">
        <f>$C133*(1+'3.2 Input│Other'!N$38)+$D133*(1+'3.2 Input│Other'!N$39)+$E133*(1+'3.2 Input│Other'!N$40)+$F133*(1+'3.2 Input│Other'!N$41)</f>
        <v>0</v>
      </c>
      <c r="J133" s="27">
        <f>$C133*(1+'3.2 Input│Other'!O$38)+$D133*(1+'3.2 Input│Other'!O$39)+$E133*(1+'3.2 Input│Other'!O$40)+$F133*(1+'3.2 Input│Other'!O$41)</f>
        <v>0</v>
      </c>
      <c r="K133" s="27">
        <f>$C133*(1+'3.2 Input│Other'!P$38)+$D133*(1+'3.2 Input│Other'!P$39)+$E133*(1+'3.2 Input│Other'!P$40)+$F133*(1+'3.2 Input│Other'!P$41)</f>
        <v>0</v>
      </c>
      <c r="M133" s="53">
        <f t="shared" si="1"/>
        <v>0</v>
      </c>
    </row>
    <row r="134" spans="1:13">
      <c r="A134" s="8" t="str">
        <f>'5.0 Calc│Forecast Projects'!A134</f>
        <v>-</v>
      </c>
      <c r="B134" s="8" t="str">
        <f>'5.3 Calc│Forecast $2017'!B134</f>
        <v/>
      </c>
      <c r="C134" s="22">
        <f>VLOOKUP($A134,'5.0 Calc│Forecast Projects'!$A$12:$P$1000,12,FALSE)</f>
        <v>0</v>
      </c>
      <c r="D134" s="22">
        <f>VLOOKUP($A134,'5.0 Calc│Forecast Projects'!$A$12:$P$1000,13,FALSE)</f>
        <v>0</v>
      </c>
      <c r="E134" s="22">
        <f>VLOOKUP($A134,'5.0 Calc│Forecast Projects'!$A$12:$P$1000,14,FALSE)</f>
        <v>0</v>
      </c>
      <c r="F134" s="22">
        <f>VLOOKUP($A134,'5.0 Calc│Forecast Projects'!$A$12:$P$1000,15,FALSE)</f>
        <v>0</v>
      </c>
      <c r="G134" s="27">
        <f>$C134*(1+'3.2 Input│Other'!L$38)+$D134*(1+'3.2 Input│Other'!L$39)+$E134*(1+'3.2 Input│Other'!L$40)+$F134*(1+'3.2 Input│Other'!L$41)</f>
        <v>0</v>
      </c>
      <c r="H134" s="27">
        <f>$C134*(1+'3.2 Input│Other'!M$38)+$D134*(1+'3.2 Input│Other'!M$39)+$E134*(1+'3.2 Input│Other'!M$40)+$F134*(1+'3.2 Input│Other'!M$41)</f>
        <v>0</v>
      </c>
      <c r="I134" s="27">
        <f>$C134*(1+'3.2 Input│Other'!N$38)+$D134*(1+'3.2 Input│Other'!N$39)+$E134*(1+'3.2 Input│Other'!N$40)+$F134*(1+'3.2 Input│Other'!N$41)</f>
        <v>0</v>
      </c>
      <c r="J134" s="27">
        <f>$C134*(1+'3.2 Input│Other'!O$38)+$D134*(1+'3.2 Input│Other'!O$39)+$E134*(1+'3.2 Input│Other'!O$40)+$F134*(1+'3.2 Input│Other'!O$41)</f>
        <v>0</v>
      </c>
      <c r="K134" s="27">
        <f>$C134*(1+'3.2 Input│Other'!P$38)+$D134*(1+'3.2 Input│Other'!P$39)+$E134*(1+'3.2 Input│Other'!P$40)+$F134*(1+'3.2 Input│Other'!P$41)</f>
        <v>0</v>
      </c>
      <c r="M134" s="53">
        <f t="shared" si="1"/>
        <v>0</v>
      </c>
    </row>
    <row r="135" spans="1:13">
      <c r="A135" s="8" t="str">
        <f>'5.0 Calc│Forecast Projects'!A135</f>
        <v>-</v>
      </c>
      <c r="B135" s="8" t="str">
        <f>'5.3 Calc│Forecast $2017'!B135</f>
        <v/>
      </c>
      <c r="C135" s="22">
        <f>VLOOKUP($A135,'5.0 Calc│Forecast Projects'!$A$12:$P$1000,12,FALSE)</f>
        <v>0</v>
      </c>
      <c r="D135" s="22">
        <f>VLOOKUP($A135,'5.0 Calc│Forecast Projects'!$A$12:$P$1000,13,FALSE)</f>
        <v>0</v>
      </c>
      <c r="E135" s="22">
        <f>VLOOKUP($A135,'5.0 Calc│Forecast Projects'!$A$12:$P$1000,14,FALSE)</f>
        <v>0</v>
      </c>
      <c r="F135" s="22">
        <f>VLOOKUP($A135,'5.0 Calc│Forecast Projects'!$A$12:$P$1000,15,FALSE)</f>
        <v>0</v>
      </c>
      <c r="G135" s="27">
        <f>$C135*(1+'3.2 Input│Other'!L$38)+$D135*(1+'3.2 Input│Other'!L$39)+$E135*(1+'3.2 Input│Other'!L$40)+$F135*(1+'3.2 Input│Other'!L$41)</f>
        <v>0</v>
      </c>
      <c r="H135" s="27">
        <f>$C135*(1+'3.2 Input│Other'!M$38)+$D135*(1+'3.2 Input│Other'!M$39)+$E135*(1+'3.2 Input│Other'!M$40)+$F135*(1+'3.2 Input│Other'!M$41)</f>
        <v>0</v>
      </c>
      <c r="I135" s="27">
        <f>$C135*(1+'3.2 Input│Other'!N$38)+$D135*(1+'3.2 Input│Other'!N$39)+$E135*(1+'3.2 Input│Other'!N$40)+$F135*(1+'3.2 Input│Other'!N$41)</f>
        <v>0</v>
      </c>
      <c r="J135" s="27">
        <f>$C135*(1+'3.2 Input│Other'!O$38)+$D135*(1+'3.2 Input│Other'!O$39)+$E135*(1+'3.2 Input│Other'!O$40)+$F135*(1+'3.2 Input│Other'!O$41)</f>
        <v>0</v>
      </c>
      <c r="K135" s="27">
        <f>$C135*(1+'3.2 Input│Other'!P$38)+$D135*(1+'3.2 Input│Other'!P$39)+$E135*(1+'3.2 Input│Other'!P$40)+$F135*(1+'3.2 Input│Other'!P$41)</f>
        <v>0</v>
      </c>
      <c r="M135" s="53">
        <f t="shared" si="1"/>
        <v>0</v>
      </c>
    </row>
    <row r="136" spans="1:13">
      <c r="A136" s="8" t="str">
        <f>'5.0 Calc│Forecast Projects'!A136</f>
        <v>-</v>
      </c>
      <c r="B136" s="8" t="str">
        <f>'5.3 Calc│Forecast $2017'!B136</f>
        <v/>
      </c>
      <c r="C136" s="22">
        <f>VLOOKUP($A136,'5.0 Calc│Forecast Projects'!$A$12:$P$1000,12,FALSE)</f>
        <v>0</v>
      </c>
      <c r="D136" s="22">
        <f>VLOOKUP($A136,'5.0 Calc│Forecast Projects'!$A$12:$P$1000,13,FALSE)</f>
        <v>0</v>
      </c>
      <c r="E136" s="22">
        <f>VLOOKUP($A136,'5.0 Calc│Forecast Projects'!$A$12:$P$1000,14,FALSE)</f>
        <v>0</v>
      </c>
      <c r="F136" s="22">
        <f>VLOOKUP($A136,'5.0 Calc│Forecast Projects'!$A$12:$P$1000,15,FALSE)</f>
        <v>0</v>
      </c>
      <c r="G136" s="27">
        <f>$C136*(1+'3.2 Input│Other'!L$38)+$D136*(1+'3.2 Input│Other'!L$39)+$E136*(1+'3.2 Input│Other'!L$40)+$F136*(1+'3.2 Input│Other'!L$41)</f>
        <v>0</v>
      </c>
      <c r="H136" s="27">
        <f>$C136*(1+'3.2 Input│Other'!M$38)+$D136*(1+'3.2 Input│Other'!M$39)+$E136*(1+'3.2 Input│Other'!M$40)+$F136*(1+'3.2 Input│Other'!M$41)</f>
        <v>0</v>
      </c>
      <c r="I136" s="27">
        <f>$C136*(1+'3.2 Input│Other'!N$38)+$D136*(1+'3.2 Input│Other'!N$39)+$E136*(1+'3.2 Input│Other'!N$40)+$F136*(1+'3.2 Input│Other'!N$41)</f>
        <v>0</v>
      </c>
      <c r="J136" s="27">
        <f>$C136*(1+'3.2 Input│Other'!O$38)+$D136*(1+'3.2 Input│Other'!O$39)+$E136*(1+'3.2 Input│Other'!O$40)+$F136*(1+'3.2 Input│Other'!O$41)</f>
        <v>0</v>
      </c>
      <c r="K136" s="27">
        <f>$C136*(1+'3.2 Input│Other'!P$38)+$D136*(1+'3.2 Input│Other'!P$39)+$E136*(1+'3.2 Input│Other'!P$40)+$F136*(1+'3.2 Input│Other'!P$41)</f>
        <v>0</v>
      </c>
      <c r="M136" s="53">
        <f t="shared" si="1"/>
        <v>0</v>
      </c>
    </row>
    <row r="137" spans="1:13">
      <c r="A137" s="8" t="str">
        <f>'5.0 Calc│Forecast Projects'!A137</f>
        <v>-</v>
      </c>
      <c r="B137" s="8" t="str">
        <f>'5.3 Calc│Forecast $2017'!B137</f>
        <v/>
      </c>
      <c r="C137" s="22">
        <f>VLOOKUP($A137,'5.0 Calc│Forecast Projects'!$A$12:$P$1000,12,FALSE)</f>
        <v>0</v>
      </c>
      <c r="D137" s="22">
        <f>VLOOKUP($A137,'5.0 Calc│Forecast Projects'!$A$12:$P$1000,13,FALSE)</f>
        <v>0</v>
      </c>
      <c r="E137" s="22">
        <f>VLOOKUP($A137,'5.0 Calc│Forecast Projects'!$A$12:$P$1000,14,FALSE)</f>
        <v>0</v>
      </c>
      <c r="F137" s="22">
        <f>VLOOKUP($A137,'5.0 Calc│Forecast Projects'!$A$12:$P$1000,15,FALSE)</f>
        <v>0</v>
      </c>
      <c r="G137" s="27">
        <f>$C137*(1+'3.2 Input│Other'!L$38)+$D137*(1+'3.2 Input│Other'!L$39)+$E137*(1+'3.2 Input│Other'!L$40)+$F137*(1+'3.2 Input│Other'!L$41)</f>
        <v>0</v>
      </c>
      <c r="H137" s="27">
        <f>$C137*(1+'3.2 Input│Other'!M$38)+$D137*(1+'3.2 Input│Other'!M$39)+$E137*(1+'3.2 Input│Other'!M$40)+$F137*(1+'3.2 Input│Other'!M$41)</f>
        <v>0</v>
      </c>
      <c r="I137" s="27">
        <f>$C137*(1+'3.2 Input│Other'!N$38)+$D137*(1+'3.2 Input│Other'!N$39)+$E137*(1+'3.2 Input│Other'!N$40)+$F137*(1+'3.2 Input│Other'!N$41)</f>
        <v>0</v>
      </c>
      <c r="J137" s="27">
        <f>$C137*(1+'3.2 Input│Other'!O$38)+$D137*(1+'3.2 Input│Other'!O$39)+$E137*(1+'3.2 Input│Other'!O$40)+$F137*(1+'3.2 Input│Other'!O$41)</f>
        <v>0</v>
      </c>
      <c r="K137" s="27">
        <f>$C137*(1+'3.2 Input│Other'!P$38)+$D137*(1+'3.2 Input│Other'!P$39)+$E137*(1+'3.2 Input│Other'!P$40)+$F137*(1+'3.2 Input│Other'!P$41)</f>
        <v>0</v>
      </c>
      <c r="M137" s="53">
        <f t="shared" si="1"/>
        <v>0</v>
      </c>
    </row>
    <row r="138" spans="1:13">
      <c r="A138" s="8" t="str">
        <f>'5.0 Calc│Forecast Projects'!A138</f>
        <v>-</v>
      </c>
      <c r="B138" s="8" t="str">
        <f>'5.3 Calc│Forecast $2017'!B138</f>
        <v/>
      </c>
      <c r="C138" s="22">
        <f>VLOOKUP($A138,'5.0 Calc│Forecast Projects'!$A$12:$P$1000,12,FALSE)</f>
        <v>0</v>
      </c>
      <c r="D138" s="22">
        <f>VLOOKUP($A138,'5.0 Calc│Forecast Projects'!$A$12:$P$1000,13,FALSE)</f>
        <v>0</v>
      </c>
      <c r="E138" s="22">
        <f>VLOOKUP($A138,'5.0 Calc│Forecast Projects'!$A$12:$P$1000,14,FALSE)</f>
        <v>0</v>
      </c>
      <c r="F138" s="22">
        <f>VLOOKUP($A138,'5.0 Calc│Forecast Projects'!$A$12:$P$1000,15,FALSE)</f>
        <v>0</v>
      </c>
      <c r="G138" s="27">
        <f>$C138*(1+'3.2 Input│Other'!L$38)+$D138*(1+'3.2 Input│Other'!L$39)+$E138*(1+'3.2 Input│Other'!L$40)+$F138*(1+'3.2 Input│Other'!L$41)</f>
        <v>0</v>
      </c>
      <c r="H138" s="27">
        <f>$C138*(1+'3.2 Input│Other'!M$38)+$D138*(1+'3.2 Input│Other'!M$39)+$E138*(1+'3.2 Input│Other'!M$40)+$F138*(1+'3.2 Input│Other'!M$41)</f>
        <v>0</v>
      </c>
      <c r="I138" s="27">
        <f>$C138*(1+'3.2 Input│Other'!N$38)+$D138*(1+'3.2 Input│Other'!N$39)+$E138*(1+'3.2 Input│Other'!N$40)+$F138*(1+'3.2 Input│Other'!N$41)</f>
        <v>0</v>
      </c>
      <c r="J138" s="27">
        <f>$C138*(1+'3.2 Input│Other'!O$38)+$D138*(1+'3.2 Input│Other'!O$39)+$E138*(1+'3.2 Input│Other'!O$40)+$F138*(1+'3.2 Input│Other'!O$41)</f>
        <v>0</v>
      </c>
      <c r="K138" s="27">
        <f>$C138*(1+'3.2 Input│Other'!P$38)+$D138*(1+'3.2 Input│Other'!P$39)+$E138*(1+'3.2 Input│Other'!P$40)+$F138*(1+'3.2 Input│Other'!P$41)</f>
        <v>0</v>
      </c>
      <c r="M138" s="53">
        <f t="shared" si="1"/>
        <v>0</v>
      </c>
    </row>
    <row r="139" spans="1:13">
      <c r="A139" s="8" t="str">
        <f>'5.0 Calc│Forecast Projects'!A139</f>
        <v>-</v>
      </c>
      <c r="B139" s="8" t="str">
        <f>'5.3 Calc│Forecast $2017'!B139</f>
        <v/>
      </c>
      <c r="C139" s="22">
        <f>VLOOKUP($A139,'5.0 Calc│Forecast Projects'!$A$12:$P$1000,12,FALSE)</f>
        <v>0</v>
      </c>
      <c r="D139" s="22">
        <f>VLOOKUP($A139,'5.0 Calc│Forecast Projects'!$A$12:$P$1000,13,FALSE)</f>
        <v>0</v>
      </c>
      <c r="E139" s="22">
        <f>VLOOKUP($A139,'5.0 Calc│Forecast Projects'!$A$12:$P$1000,14,FALSE)</f>
        <v>0</v>
      </c>
      <c r="F139" s="22">
        <f>VLOOKUP($A139,'5.0 Calc│Forecast Projects'!$A$12:$P$1000,15,FALSE)</f>
        <v>0</v>
      </c>
      <c r="G139" s="27">
        <f>$C139*(1+'3.2 Input│Other'!L$38)+$D139*(1+'3.2 Input│Other'!L$39)+$E139*(1+'3.2 Input│Other'!L$40)+$F139*(1+'3.2 Input│Other'!L$41)</f>
        <v>0</v>
      </c>
      <c r="H139" s="27">
        <f>$C139*(1+'3.2 Input│Other'!M$38)+$D139*(1+'3.2 Input│Other'!M$39)+$E139*(1+'3.2 Input│Other'!M$40)+$F139*(1+'3.2 Input│Other'!M$41)</f>
        <v>0</v>
      </c>
      <c r="I139" s="27">
        <f>$C139*(1+'3.2 Input│Other'!N$38)+$D139*(1+'3.2 Input│Other'!N$39)+$E139*(1+'3.2 Input│Other'!N$40)+$F139*(1+'3.2 Input│Other'!N$41)</f>
        <v>0</v>
      </c>
      <c r="J139" s="27">
        <f>$C139*(1+'3.2 Input│Other'!O$38)+$D139*(1+'3.2 Input│Other'!O$39)+$E139*(1+'3.2 Input│Other'!O$40)+$F139*(1+'3.2 Input│Other'!O$41)</f>
        <v>0</v>
      </c>
      <c r="K139" s="27">
        <f>$C139*(1+'3.2 Input│Other'!P$38)+$D139*(1+'3.2 Input│Other'!P$39)+$E139*(1+'3.2 Input│Other'!P$40)+$F139*(1+'3.2 Input│Other'!P$41)</f>
        <v>0</v>
      </c>
      <c r="M139" s="53">
        <f t="shared" si="1"/>
        <v>0</v>
      </c>
    </row>
    <row r="140" spans="1:13">
      <c r="A140" s="8" t="str">
        <f>'5.0 Calc│Forecast Projects'!A140</f>
        <v>-</v>
      </c>
      <c r="B140" s="8" t="str">
        <f>'5.3 Calc│Forecast $2017'!B140</f>
        <v/>
      </c>
      <c r="C140" s="22">
        <f>VLOOKUP($A140,'5.0 Calc│Forecast Projects'!$A$12:$P$1000,12,FALSE)</f>
        <v>0</v>
      </c>
      <c r="D140" s="22">
        <f>VLOOKUP($A140,'5.0 Calc│Forecast Projects'!$A$12:$P$1000,13,FALSE)</f>
        <v>0</v>
      </c>
      <c r="E140" s="22">
        <f>VLOOKUP($A140,'5.0 Calc│Forecast Projects'!$A$12:$P$1000,14,FALSE)</f>
        <v>0</v>
      </c>
      <c r="F140" s="22">
        <f>VLOOKUP($A140,'5.0 Calc│Forecast Projects'!$A$12:$P$1000,15,FALSE)</f>
        <v>0</v>
      </c>
      <c r="G140" s="27">
        <f>$C140*(1+'3.2 Input│Other'!L$38)+$D140*(1+'3.2 Input│Other'!L$39)+$E140*(1+'3.2 Input│Other'!L$40)+$F140*(1+'3.2 Input│Other'!L$41)</f>
        <v>0</v>
      </c>
      <c r="H140" s="27">
        <f>$C140*(1+'3.2 Input│Other'!M$38)+$D140*(1+'3.2 Input│Other'!M$39)+$E140*(1+'3.2 Input│Other'!M$40)+$F140*(1+'3.2 Input│Other'!M$41)</f>
        <v>0</v>
      </c>
      <c r="I140" s="27">
        <f>$C140*(1+'3.2 Input│Other'!N$38)+$D140*(1+'3.2 Input│Other'!N$39)+$E140*(1+'3.2 Input│Other'!N$40)+$F140*(1+'3.2 Input│Other'!N$41)</f>
        <v>0</v>
      </c>
      <c r="J140" s="27">
        <f>$C140*(1+'3.2 Input│Other'!O$38)+$D140*(1+'3.2 Input│Other'!O$39)+$E140*(1+'3.2 Input│Other'!O$40)+$F140*(1+'3.2 Input│Other'!O$41)</f>
        <v>0</v>
      </c>
      <c r="K140" s="27">
        <f>$C140*(1+'3.2 Input│Other'!P$38)+$D140*(1+'3.2 Input│Other'!P$39)+$E140*(1+'3.2 Input│Other'!P$40)+$F140*(1+'3.2 Input│Other'!P$41)</f>
        <v>0</v>
      </c>
      <c r="M140" s="53">
        <f t="shared" si="1"/>
        <v>0</v>
      </c>
    </row>
    <row r="141" spans="1:13">
      <c r="A141" s="8" t="str">
        <f>'5.0 Calc│Forecast Projects'!A141</f>
        <v>-</v>
      </c>
      <c r="B141" s="8" t="str">
        <f>'5.3 Calc│Forecast $2017'!B141</f>
        <v/>
      </c>
      <c r="C141" s="22">
        <f>VLOOKUP($A141,'5.0 Calc│Forecast Projects'!$A$12:$P$1000,12,FALSE)</f>
        <v>0</v>
      </c>
      <c r="D141" s="22">
        <f>VLOOKUP($A141,'5.0 Calc│Forecast Projects'!$A$12:$P$1000,13,FALSE)</f>
        <v>0</v>
      </c>
      <c r="E141" s="22">
        <f>VLOOKUP($A141,'5.0 Calc│Forecast Projects'!$A$12:$P$1000,14,FALSE)</f>
        <v>0</v>
      </c>
      <c r="F141" s="22">
        <f>VLOOKUP($A141,'5.0 Calc│Forecast Projects'!$A$12:$P$1000,15,FALSE)</f>
        <v>0</v>
      </c>
      <c r="G141" s="27">
        <f>$C141*(1+'3.2 Input│Other'!L$38)+$D141*(1+'3.2 Input│Other'!L$39)+$E141*(1+'3.2 Input│Other'!L$40)+$F141*(1+'3.2 Input│Other'!L$41)</f>
        <v>0</v>
      </c>
      <c r="H141" s="27">
        <f>$C141*(1+'3.2 Input│Other'!M$38)+$D141*(1+'3.2 Input│Other'!M$39)+$E141*(1+'3.2 Input│Other'!M$40)+$F141*(1+'3.2 Input│Other'!M$41)</f>
        <v>0</v>
      </c>
      <c r="I141" s="27">
        <f>$C141*(1+'3.2 Input│Other'!N$38)+$D141*(1+'3.2 Input│Other'!N$39)+$E141*(1+'3.2 Input│Other'!N$40)+$F141*(1+'3.2 Input│Other'!N$41)</f>
        <v>0</v>
      </c>
      <c r="J141" s="27">
        <f>$C141*(1+'3.2 Input│Other'!O$38)+$D141*(1+'3.2 Input│Other'!O$39)+$E141*(1+'3.2 Input│Other'!O$40)+$F141*(1+'3.2 Input│Other'!O$41)</f>
        <v>0</v>
      </c>
      <c r="K141" s="27">
        <f>$C141*(1+'3.2 Input│Other'!P$38)+$D141*(1+'3.2 Input│Other'!P$39)+$E141*(1+'3.2 Input│Other'!P$40)+$F141*(1+'3.2 Input│Other'!P$41)</f>
        <v>0</v>
      </c>
      <c r="M141" s="53">
        <f t="shared" si="1"/>
        <v>0</v>
      </c>
    </row>
    <row r="142" spans="1:13">
      <c r="A142" s="8" t="str">
        <f>'5.0 Calc│Forecast Projects'!A142</f>
        <v>-</v>
      </c>
      <c r="B142" s="8" t="str">
        <f>'5.3 Calc│Forecast $2017'!B142</f>
        <v/>
      </c>
      <c r="C142" s="22">
        <f>VLOOKUP($A142,'5.0 Calc│Forecast Projects'!$A$12:$P$1000,12,FALSE)</f>
        <v>0</v>
      </c>
      <c r="D142" s="22">
        <f>VLOOKUP($A142,'5.0 Calc│Forecast Projects'!$A$12:$P$1000,13,FALSE)</f>
        <v>0</v>
      </c>
      <c r="E142" s="22">
        <f>VLOOKUP($A142,'5.0 Calc│Forecast Projects'!$A$12:$P$1000,14,FALSE)</f>
        <v>0</v>
      </c>
      <c r="F142" s="22">
        <f>VLOOKUP($A142,'5.0 Calc│Forecast Projects'!$A$12:$P$1000,15,FALSE)</f>
        <v>0</v>
      </c>
      <c r="G142" s="27">
        <f>$C142*(1+'3.2 Input│Other'!L$38)+$D142*(1+'3.2 Input│Other'!L$39)+$E142*(1+'3.2 Input│Other'!L$40)+$F142*(1+'3.2 Input│Other'!L$41)</f>
        <v>0</v>
      </c>
      <c r="H142" s="27">
        <f>$C142*(1+'3.2 Input│Other'!M$38)+$D142*(1+'3.2 Input│Other'!M$39)+$E142*(1+'3.2 Input│Other'!M$40)+$F142*(1+'3.2 Input│Other'!M$41)</f>
        <v>0</v>
      </c>
      <c r="I142" s="27">
        <f>$C142*(1+'3.2 Input│Other'!N$38)+$D142*(1+'3.2 Input│Other'!N$39)+$E142*(1+'3.2 Input│Other'!N$40)+$F142*(1+'3.2 Input│Other'!N$41)</f>
        <v>0</v>
      </c>
      <c r="J142" s="27">
        <f>$C142*(1+'3.2 Input│Other'!O$38)+$D142*(1+'3.2 Input│Other'!O$39)+$E142*(1+'3.2 Input│Other'!O$40)+$F142*(1+'3.2 Input│Other'!O$41)</f>
        <v>0</v>
      </c>
      <c r="K142" s="27">
        <f>$C142*(1+'3.2 Input│Other'!P$38)+$D142*(1+'3.2 Input│Other'!P$39)+$E142*(1+'3.2 Input│Other'!P$40)+$F142*(1+'3.2 Input│Other'!P$41)</f>
        <v>0</v>
      </c>
      <c r="M142" s="53">
        <f t="shared" ref="M142:M200" si="2">SUM(C142:F142)</f>
        <v>0</v>
      </c>
    </row>
    <row r="143" spans="1:13">
      <c r="A143" s="8" t="str">
        <f>'5.0 Calc│Forecast Projects'!A143</f>
        <v>-</v>
      </c>
      <c r="B143" s="8" t="str">
        <f>'5.3 Calc│Forecast $2017'!B143</f>
        <v/>
      </c>
      <c r="C143" s="22">
        <f>VLOOKUP($A143,'5.0 Calc│Forecast Projects'!$A$12:$P$1000,12,FALSE)</f>
        <v>0</v>
      </c>
      <c r="D143" s="22">
        <f>VLOOKUP($A143,'5.0 Calc│Forecast Projects'!$A$12:$P$1000,13,FALSE)</f>
        <v>0</v>
      </c>
      <c r="E143" s="22">
        <f>VLOOKUP($A143,'5.0 Calc│Forecast Projects'!$A$12:$P$1000,14,FALSE)</f>
        <v>0</v>
      </c>
      <c r="F143" s="22">
        <f>VLOOKUP($A143,'5.0 Calc│Forecast Projects'!$A$12:$P$1000,15,FALSE)</f>
        <v>0</v>
      </c>
      <c r="G143" s="27">
        <f>$C143*(1+'3.2 Input│Other'!L$38)+$D143*(1+'3.2 Input│Other'!L$39)+$E143*(1+'3.2 Input│Other'!L$40)+$F143*(1+'3.2 Input│Other'!L$41)</f>
        <v>0</v>
      </c>
      <c r="H143" s="27">
        <f>$C143*(1+'3.2 Input│Other'!M$38)+$D143*(1+'3.2 Input│Other'!M$39)+$E143*(1+'3.2 Input│Other'!M$40)+$F143*(1+'3.2 Input│Other'!M$41)</f>
        <v>0</v>
      </c>
      <c r="I143" s="27">
        <f>$C143*(1+'3.2 Input│Other'!N$38)+$D143*(1+'3.2 Input│Other'!N$39)+$E143*(1+'3.2 Input│Other'!N$40)+$F143*(1+'3.2 Input│Other'!N$41)</f>
        <v>0</v>
      </c>
      <c r="J143" s="27">
        <f>$C143*(1+'3.2 Input│Other'!O$38)+$D143*(1+'3.2 Input│Other'!O$39)+$E143*(1+'3.2 Input│Other'!O$40)+$F143*(1+'3.2 Input│Other'!O$41)</f>
        <v>0</v>
      </c>
      <c r="K143" s="27">
        <f>$C143*(1+'3.2 Input│Other'!P$38)+$D143*(1+'3.2 Input│Other'!P$39)+$E143*(1+'3.2 Input│Other'!P$40)+$F143*(1+'3.2 Input│Other'!P$41)</f>
        <v>0</v>
      </c>
      <c r="M143" s="53">
        <f t="shared" si="2"/>
        <v>0</v>
      </c>
    </row>
    <row r="144" spans="1:13">
      <c r="A144" s="8" t="str">
        <f>'5.0 Calc│Forecast Projects'!A144</f>
        <v>-</v>
      </c>
      <c r="B144" s="8" t="str">
        <f>'5.3 Calc│Forecast $2017'!B144</f>
        <v/>
      </c>
      <c r="C144" s="22">
        <f>VLOOKUP($A144,'5.0 Calc│Forecast Projects'!$A$12:$P$1000,12,FALSE)</f>
        <v>0</v>
      </c>
      <c r="D144" s="22">
        <f>VLOOKUP($A144,'5.0 Calc│Forecast Projects'!$A$12:$P$1000,13,FALSE)</f>
        <v>0</v>
      </c>
      <c r="E144" s="22">
        <f>VLOOKUP($A144,'5.0 Calc│Forecast Projects'!$A$12:$P$1000,14,FALSE)</f>
        <v>0</v>
      </c>
      <c r="F144" s="22">
        <f>VLOOKUP($A144,'5.0 Calc│Forecast Projects'!$A$12:$P$1000,15,FALSE)</f>
        <v>0</v>
      </c>
      <c r="G144" s="27">
        <f>$C144*(1+'3.2 Input│Other'!L$38)+$D144*(1+'3.2 Input│Other'!L$39)+$E144*(1+'3.2 Input│Other'!L$40)+$F144*(1+'3.2 Input│Other'!L$41)</f>
        <v>0</v>
      </c>
      <c r="H144" s="27">
        <f>$C144*(1+'3.2 Input│Other'!M$38)+$D144*(1+'3.2 Input│Other'!M$39)+$E144*(1+'3.2 Input│Other'!M$40)+$F144*(1+'3.2 Input│Other'!M$41)</f>
        <v>0</v>
      </c>
      <c r="I144" s="27">
        <f>$C144*(1+'3.2 Input│Other'!N$38)+$D144*(1+'3.2 Input│Other'!N$39)+$E144*(1+'3.2 Input│Other'!N$40)+$F144*(1+'3.2 Input│Other'!N$41)</f>
        <v>0</v>
      </c>
      <c r="J144" s="27">
        <f>$C144*(1+'3.2 Input│Other'!O$38)+$D144*(1+'3.2 Input│Other'!O$39)+$E144*(1+'3.2 Input│Other'!O$40)+$F144*(1+'3.2 Input│Other'!O$41)</f>
        <v>0</v>
      </c>
      <c r="K144" s="27">
        <f>$C144*(1+'3.2 Input│Other'!P$38)+$D144*(1+'3.2 Input│Other'!P$39)+$E144*(1+'3.2 Input│Other'!P$40)+$F144*(1+'3.2 Input│Other'!P$41)</f>
        <v>0</v>
      </c>
      <c r="M144" s="53">
        <f t="shared" si="2"/>
        <v>0</v>
      </c>
    </row>
    <row r="145" spans="1:13">
      <c r="A145" s="8" t="str">
        <f>'5.0 Calc│Forecast Projects'!A145</f>
        <v>-</v>
      </c>
      <c r="B145" s="8" t="str">
        <f>'5.3 Calc│Forecast $2017'!B145</f>
        <v/>
      </c>
      <c r="C145" s="22">
        <f>VLOOKUP($A145,'5.0 Calc│Forecast Projects'!$A$12:$P$1000,12,FALSE)</f>
        <v>0</v>
      </c>
      <c r="D145" s="22">
        <f>VLOOKUP($A145,'5.0 Calc│Forecast Projects'!$A$12:$P$1000,13,FALSE)</f>
        <v>0</v>
      </c>
      <c r="E145" s="22">
        <f>VLOOKUP($A145,'5.0 Calc│Forecast Projects'!$A$12:$P$1000,14,FALSE)</f>
        <v>0</v>
      </c>
      <c r="F145" s="22">
        <f>VLOOKUP($A145,'5.0 Calc│Forecast Projects'!$A$12:$P$1000,15,FALSE)</f>
        <v>0</v>
      </c>
      <c r="G145" s="27">
        <f>$C145*(1+'3.2 Input│Other'!L$38)+$D145*(1+'3.2 Input│Other'!L$39)+$E145*(1+'3.2 Input│Other'!L$40)+$F145*(1+'3.2 Input│Other'!L$41)</f>
        <v>0</v>
      </c>
      <c r="H145" s="27">
        <f>$C145*(1+'3.2 Input│Other'!M$38)+$D145*(1+'3.2 Input│Other'!M$39)+$E145*(1+'3.2 Input│Other'!M$40)+$F145*(1+'3.2 Input│Other'!M$41)</f>
        <v>0</v>
      </c>
      <c r="I145" s="27">
        <f>$C145*(1+'3.2 Input│Other'!N$38)+$D145*(1+'3.2 Input│Other'!N$39)+$E145*(1+'3.2 Input│Other'!N$40)+$F145*(1+'3.2 Input│Other'!N$41)</f>
        <v>0</v>
      </c>
      <c r="J145" s="27">
        <f>$C145*(1+'3.2 Input│Other'!O$38)+$D145*(1+'3.2 Input│Other'!O$39)+$E145*(1+'3.2 Input│Other'!O$40)+$F145*(1+'3.2 Input│Other'!O$41)</f>
        <v>0</v>
      </c>
      <c r="K145" s="27">
        <f>$C145*(1+'3.2 Input│Other'!P$38)+$D145*(1+'3.2 Input│Other'!P$39)+$E145*(1+'3.2 Input│Other'!P$40)+$F145*(1+'3.2 Input│Other'!P$41)</f>
        <v>0</v>
      </c>
      <c r="M145" s="53">
        <f t="shared" si="2"/>
        <v>0</v>
      </c>
    </row>
    <row r="146" spans="1:13">
      <c r="A146" s="8" t="str">
        <f>'5.0 Calc│Forecast Projects'!A146</f>
        <v>-</v>
      </c>
      <c r="B146" s="8" t="str">
        <f>'5.3 Calc│Forecast $2017'!B146</f>
        <v/>
      </c>
      <c r="C146" s="22">
        <f>VLOOKUP($A146,'5.0 Calc│Forecast Projects'!$A$12:$P$1000,12,FALSE)</f>
        <v>0</v>
      </c>
      <c r="D146" s="22">
        <f>VLOOKUP($A146,'5.0 Calc│Forecast Projects'!$A$12:$P$1000,13,FALSE)</f>
        <v>0</v>
      </c>
      <c r="E146" s="22">
        <f>VLOOKUP($A146,'5.0 Calc│Forecast Projects'!$A$12:$P$1000,14,FALSE)</f>
        <v>0</v>
      </c>
      <c r="F146" s="22">
        <f>VLOOKUP($A146,'5.0 Calc│Forecast Projects'!$A$12:$P$1000,15,FALSE)</f>
        <v>0</v>
      </c>
      <c r="G146" s="27">
        <f>$C146*(1+'3.2 Input│Other'!L$38)+$D146*(1+'3.2 Input│Other'!L$39)+$E146*(1+'3.2 Input│Other'!L$40)+$F146*(1+'3.2 Input│Other'!L$41)</f>
        <v>0</v>
      </c>
      <c r="H146" s="27">
        <f>$C146*(1+'3.2 Input│Other'!M$38)+$D146*(1+'3.2 Input│Other'!M$39)+$E146*(1+'3.2 Input│Other'!M$40)+$F146*(1+'3.2 Input│Other'!M$41)</f>
        <v>0</v>
      </c>
      <c r="I146" s="27">
        <f>$C146*(1+'3.2 Input│Other'!N$38)+$D146*(1+'3.2 Input│Other'!N$39)+$E146*(1+'3.2 Input│Other'!N$40)+$F146*(1+'3.2 Input│Other'!N$41)</f>
        <v>0</v>
      </c>
      <c r="J146" s="27">
        <f>$C146*(1+'3.2 Input│Other'!O$38)+$D146*(1+'3.2 Input│Other'!O$39)+$E146*(1+'3.2 Input│Other'!O$40)+$F146*(1+'3.2 Input│Other'!O$41)</f>
        <v>0</v>
      </c>
      <c r="K146" s="27">
        <f>$C146*(1+'3.2 Input│Other'!P$38)+$D146*(1+'3.2 Input│Other'!P$39)+$E146*(1+'3.2 Input│Other'!P$40)+$F146*(1+'3.2 Input│Other'!P$41)</f>
        <v>0</v>
      </c>
      <c r="M146" s="53">
        <f t="shared" si="2"/>
        <v>0</v>
      </c>
    </row>
    <row r="147" spans="1:13">
      <c r="A147" s="8" t="str">
        <f>'5.0 Calc│Forecast Projects'!A147</f>
        <v>-</v>
      </c>
      <c r="B147" s="8" t="str">
        <f>'5.3 Calc│Forecast $2017'!B147</f>
        <v/>
      </c>
      <c r="C147" s="22">
        <f>VLOOKUP($A147,'5.0 Calc│Forecast Projects'!$A$12:$P$1000,12,FALSE)</f>
        <v>0</v>
      </c>
      <c r="D147" s="22">
        <f>VLOOKUP($A147,'5.0 Calc│Forecast Projects'!$A$12:$P$1000,13,FALSE)</f>
        <v>0</v>
      </c>
      <c r="E147" s="22">
        <f>VLOOKUP($A147,'5.0 Calc│Forecast Projects'!$A$12:$P$1000,14,FALSE)</f>
        <v>0</v>
      </c>
      <c r="F147" s="22">
        <f>VLOOKUP($A147,'5.0 Calc│Forecast Projects'!$A$12:$P$1000,15,FALSE)</f>
        <v>0</v>
      </c>
      <c r="G147" s="27">
        <f>$C147*(1+'3.2 Input│Other'!L$38)+$D147*(1+'3.2 Input│Other'!L$39)+$E147*(1+'3.2 Input│Other'!L$40)+$F147*(1+'3.2 Input│Other'!L$41)</f>
        <v>0</v>
      </c>
      <c r="H147" s="27">
        <f>$C147*(1+'3.2 Input│Other'!M$38)+$D147*(1+'3.2 Input│Other'!M$39)+$E147*(1+'3.2 Input│Other'!M$40)+$F147*(1+'3.2 Input│Other'!M$41)</f>
        <v>0</v>
      </c>
      <c r="I147" s="27">
        <f>$C147*(1+'3.2 Input│Other'!N$38)+$D147*(1+'3.2 Input│Other'!N$39)+$E147*(1+'3.2 Input│Other'!N$40)+$F147*(1+'3.2 Input│Other'!N$41)</f>
        <v>0</v>
      </c>
      <c r="J147" s="27">
        <f>$C147*(1+'3.2 Input│Other'!O$38)+$D147*(1+'3.2 Input│Other'!O$39)+$E147*(1+'3.2 Input│Other'!O$40)+$F147*(1+'3.2 Input│Other'!O$41)</f>
        <v>0</v>
      </c>
      <c r="K147" s="27">
        <f>$C147*(1+'3.2 Input│Other'!P$38)+$D147*(1+'3.2 Input│Other'!P$39)+$E147*(1+'3.2 Input│Other'!P$40)+$F147*(1+'3.2 Input│Other'!P$41)</f>
        <v>0</v>
      </c>
      <c r="M147" s="53">
        <f t="shared" si="2"/>
        <v>0</v>
      </c>
    </row>
    <row r="148" spans="1:13">
      <c r="A148" s="8" t="str">
        <f>'5.0 Calc│Forecast Projects'!A148</f>
        <v>-</v>
      </c>
      <c r="B148" s="8" t="str">
        <f>'5.3 Calc│Forecast $2017'!B148</f>
        <v/>
      </c>
      <c r="C148" s="22">
        <f>VLOOKUP($A148,'5.0 Calc│Forecast Projects'!$A$12:$P$1000,12,FALSE)</f>
        <v>0</v>
      </c>
      <c r="D148" s="22">
        <f>VLOOKUP($A148,'5.0 Calc│Forecast Projects'!$A$12:$P$1000,13,FALSE)</f>
        <v>0</v>
      </c>
      <c r="E148" s="22">
        <f>VLOOKUP($A148,'5.0 Calc│Forecast Projects'!$A$12:$P$1000,14,FALSE)</f>
        <v>0</v>
      </c>
      <c r="F148" s="22">
        <f>VLOOKUP($A148,'5.0 Calc│Forecast Projects'!$A$12:$P$1000,15,FALSE)</f>
        <v>0</v>
      </c>
      <c r="G148" s="27">
        <f>$C148*(1+'3.2 Input│Other'!L$38)+$D148*(1+'3.2 Input│Other'!L$39)+$E148*(1+'3.2 Input│Other'!L$40)+$F148*(1+'3.2 Input│Other'!L$41)</f>
        <v>0</v>
      </c>
      <c r="H148" s="27">
        <f>$C148*(1+'3.2 Input│Other'!M$38)+$D148*(1+'3.2 Input│Other'!M$39)+$E148*(1+'3.2 Input│Other'!M$40)+$F148*(1+'3.2 Input│Other'!M$41)</f>
        <v>0</v>
      </c>
      <c r="I148" s="27">
        <f>$C148*(1+'3.2 Input│Other'!N$38)+$D148*(1+'3.2 Input│Other'!N$39)+$E148*(1+'3.2 Input│Other'!N$40)+$F148*(1+'3.2 Input│Other'!N$41)</f>
        <v>0</v>
      </c>
      <c r="J148" s="27">
        <f>$C148*(1+'3.2 Input│Other'!O$38)+$D148*(1+'3.2 Input│Other'!O$39)+$E148*(1+'3.2 Input│Other'!O$40)+$F148*(1+'3.2 Input│Other'!O$41)</f>
        <v>0</v>
      </c>
      <c r="K148" s="27">
        <f>$C148*(1+'3.2 Input│Other'!P$38)+$D148*(1+'3.2 Input│Other'!P$39)+$E148*(1+'3.2 Input│Other'!P$40)+$F148*(1+'3.2 Input│Other'!P$41)</f>
        <v>0</v>
      </c>
      <c r="M148" s="53">
        <f t="shared" si="2"/>
        <v>0</v>
      </c>
    </row>
    <row r="149" spans="1:13">
      <c r="A149" s="8" t="str">
        <f>'5.0 Calc│Forecast Projects'!A149</f>
        <v>-</v>
      </c>
      <c r="B149" s="8" t="str">
        <f>'5.3 Calc│Forecast $2017'!B149</f>
        <v/>
      </c>
      <c r="C149" s="22">
        <f>VLOOKUP($A149,'5.0 Calc│Forecast Projects'!$A$12:$P$1000,12,FALSE)</f>
        <v>0</v>
      </c>
      <c r="D149" s="22">
        <f>VLOOKUP($A149,'5.0 Calc│Forecast Projects'!$A$12:$P$1000,13,FALSE)</f>
        <v>0</v>
      </c>
      <c r="E149" s="22">
        <f>VLOOKUP($A149,'5.0 Calc│Forecast Projects'!$A$12:$P$1000,14,FALSE)</f>
        <v>0</v>
      </c>
      <c r="F149" s="22">
        <f>VLOOKUP($A149,'5.0 Calc│Forecast Projects'!$A$12:$P$1000,15,FALSE)</f>
        <v>0</v>
      </c>
      <c r="G149" s="27">
        <f>$C149*(1+'3.2 Input│Other'!L$38)+$D149*(1+'3.2 Input│Other'!L$39)+$E149*(1+'3.2 Input│Other'!L$40)+$F149*(1+'3.2 Input│Other'!L$41)</f>
        <v>0</v>
      </c>
      <c r="H149" s="27">
        <f>$C149*(1+'3.2 Input│Other'!M$38)+$D149*(1+'3.2 Input│Other'!M$39)+$E149*(1+'3.2 Input│Other'!M$40)+$F149*(1+'3.2 Input│Other'!M$41)</f>
        <v>0</v>
      </c>
      <c r="I149" s="27">
        <f>$C149*(1+'3.2 Input│Other'!N$38)+$D149*(1+'3.2 Input│Other'!N$39)+$E149*(1+'3.2 Input│Other'!N$40)+$F149*(1+'3.2 Input│Other'!N$41)</f>
        <v>0</v>
      </c>
      <c r="J149" s="27">
        <f>$C149*(1+'3.2 Input│Other'!O$38)+$D149*(1+'3.2 Input│Other'!O$39)+$E149*(1+'3.2 Input│Other'!O$40)+$F149*(1+'3.2 Input│Other'!O$41)</f>
        <v>0</v>
      </c>
      <c r="K149" s="27">
        <f>$C149*(1+'3.2 Input│Other'!P$38)+$D149*(1+'3.2 Input│Other'!P$39)+$E149*(1+'3.2 Input│Other'!P$40)+$F149*(1+'3.2 Input│Other'!P$41)</f>
        <v>0</v>
      </c>
      <c r="M149" s="53">
        <f t="shared" si="2"/>
        <v>0</v>
      </c>
    </row>
    <row r="150" spans="1:13">
      <c r="A150" s="8" t="str">
        <f>'5.0 Calc│Forecast Projects'!A150</f>
        <v>-</v>
      </c>
      <c r="B150" s="8" t="str">
        <f>'5.3 Calc│Forecast $2017'!B150</f>
        <v/>
      </c>
      <c r="C150" s="22">
        <f>VLOOKUP($A150,'5.0 Calc│Forecast Projects'!$A$12:$P$1000,12,FALSE)</f>
        <v>0</v>
      </c>
      <c r="D150" s="22">
        <f>VLOOKUP($A150,'5.0 Calc│Forecast Projects'!$A$12:$P$1000,13,FALSE)</f>
        <v>0</v>
      </c>
      <c r="E150" s="22">
        <f>VLOOKUP($A150,'5.0 Calc│Forecast Projects'!$A$12:$P$1000,14,FALSE)</f>
        <v>0</v>
      </c>
      <c r="F150" s="22">
        <f>VLOOKUP($A150,'5.0 Calc│Forecast Projects'!$A$12:$P$1000,15,FALSE)</f>
        <v>0</v>
      </c>
      <c r="G150" s="27">
        <f>$C150*(1+'3.2 Input│Other'!L$38)+$D150*(1+'3.2 Input│Other'!L$39)+$E150*(1+'3.2 Input│Other'!L$40)+$F150*(1+'3.2 Input│Other'!L$41)</f>
        <v>0</v>
      </c>
      <c r="H150" s="27">
        <f>$C150*(1+'3.2 Input│Other'!M$38)+$D150*(1+'3.2 Input│Other'!M$39)+$E150*(1+'3.2 Input│Other'!M$40)+$F150*(1+'3.2 Input│Other'!M$41)</f>
        <v>0</v>
      </c>
      <c r="I150" s="27">
        <f>$C150*(1+'3.2 Input│Other'!N$38)+$D150*(1+'3.2 Input│Other'!N$39)+$E150*(1+'3.2 Input│Other'!N$40)+$F150*(1+'3.2 Input│Other'!N$41)</f>
        <v>0</v>
      </c>
      <c r="J150" s="27">
        <f>$C150*(1+'3.2 Input│Other'!O$38)+$D150*(1+'3.2 Input│Other'!O$39)+$E150*(1+'3.2 Input│Other'!O$40)+$F150*(1+'3.2 Input│Other'!O$41)</f>
        <v>0</v>
      </c>
      <c r="K150" s="27">
        <f>$C150*(1+'3.2 Input│Other'!P$38)+$D150*(1+'3.2 Input│Other'!P$39)+$E150*(1+'3.2 Input│Other'!P$40)+$F150*(1+'3.2 Input│Other'!P$41)</f>
        <v>0</v>
      </c>
      <c r="M150" s="53">
        <f t="shared" si="2"/>
        <v>0</v>
      </c>
    </row>
    <row r="151" spans="1:13">
      <c r="A151" s="8" t="str">
        <f>'5.0 Calc│Forecast Projects'!A151</f>
        <v>-</v>
      </c>
      <c r="B151" s="8" t="str">
        <f>'5.3 Calc│Forecast $2017'!B151</f>
        <v/>
      </c>
      <c r="C151" s="22">
        <f>VLOOKUP($A151,'5.0 Calc│Forecast Projects'!$A$12:$P$1000,12,FALSE)</f>
        <v>0</v>
      </c>
      <c r="D151" s="22">
        <f>VLOOKUP($A151,'5.0 Calc│Forecast Projects'!$A$12:$P$1000,13,FALSE)</f>
        <v>0</v>
      </c>
      <c r="E151" s="22">
        <f>VLOOKUP($A151,'5.0 Calc│Forecast Projects'!$A$12:$P$1000,14,FALSE)</f>
        <v>0</v>
      </c>
      <c r="F151" s="22">
        <f>VLOOKUP($A151,'5.0 Calc│Forecast Projects'!$A$12:$P$1000,15,FALSE)</f>
        <v>0</v>
      </c>
      <c r="G151" s="27">
        <f>$C151*(1+'3.2 Input│Other'!L$38)+$D151*(1+'3.2 Input│Other'!L$39)+$E151*(1+'3.2 Input│Other'!L$40)+$F151*(1+'3.2 Input│Other'!L$41)</f>
        <v>0</v>
      </c>
      <c r="H151" s="27">
        <f>$C151*(1+'3.2 Input│Other'!M$38)+$D151*(1+'3.2 Input│Other'!M$39)+$E151*(1+'3.2 Input│Other'!M$40)+$F151*(1+'3.2 Input│Other'!M$41)</f>
        <v>0</v>
      </c>
      <c r="I151" s="27">
        <f>$C151*(1+'3.2 Input│Other'!N$38)+$D151*(1+'3.2 Input│Other'!N$39)+$E151*(1+'3.2 Input│Other'!N$40)+$F151*(1+'3.2 Input│Other'!N$41)</f>
        <v>0</v>
      </c>
      <c r="J151" s="27">
        <f>$C151*(1+'3.2 Input│Other'!O$38)+$D151*(1+'3.2 Input│Other'!O$39)+$E151*(1+'3.2 Input│Other'!O$40)+$F151*(1+'3.2 Input│Other'!O$41)</f>
        <v>0</v>
      </c>
      <c r="K151" s="27">
        <f>$C151*(1+'3.2 Input│Other'!P$38)+$D151*(1+'3.2 Input│Other'!P$39)+$E151*(1+'3.2 Input│Other'!P$40)+$F151*(1+'3.2 Input│Other'!P$41)</f>
        <v>0</v>
      </c>
      <c r="M151" s="53">
        <f t="shared" si="2"/>
        <v>0</v>
      </c>
    </row>
    <row r="152" spans="1:13">
      <c r="A152" s="8" t="str">
        <f>'5.0 Calc│Forecast Projects'!A152</f>
        <v>-</v>
      </c>
      <c r="B152" s="8" t="str">
        <f>'5.3 Calc│Forecast $2017'!B152</f>
        <v/>
      </c>
      <c r="C152" s="22">
        <f>VLOOKUP($A152,'5.0 Calc│Forecast Projects'!$A$12:$P$1000,12,FALSE)</f>
        <v>0</v>
      </c>
      <c r="D152" s="22">
        <f>VLOOKUP($A152,'5.0 Calc│Forecast Projects'!$A$12:$P$1000,13,FALSE)</f>
        <v>0</v>
      </c>
      <c r="E152" s="22">
        <f>VLOOKUP($A152,'5.0 Calc│Forecast Projects'!$A$12:$P$1000,14,FALSE)</f>
        <v>0</v>
      </c>
      <c r="F152" s="22">
        <f>VLOOKUP($A152,'5.0 Calc│Forecast Projects'!$A$12:$P$1000,15,FALSE)</f>
        <v>0</v>
      </c>
      <c r="G152" s="27">
        <f>$C152*(1+'3.2 Input│Other'!L$38)+$D152*(1+'3.2 Input│Other'!L$39)+$E152*(1+'3.2 Input│Other'!L$40)+$F152*(1+'3.2 Input│Other'!L$41)</f>
        <v>0</v>
      </c>
      <c r="H152" s="27">
        <f>$C152*(1+'3.2 Input│Other'!M$38)+$D152*(1+'3.2 Input│Other'!M$39)+$E152*(1+'3.2 Input│Other'!M$40)+$F152*(1+'3.2 Input│Other'!M$41)</f>
        <v>0</v>
      </c>
      <c r="I152" s="27">
        <f>$C152*(1+'3.2 Input│Other'!N$38)+$D152*(1+'3.2 Input│Other'!N$39)+$E152*(1+'3.2 Input│Other'!N$40)+$F152*(1+'3.2 Input│Other'!N$41)</f>
        <v>0</v>
      </c>
      <c r="J152" s="27">
        <f>$C152*(1+'3.2 Input│Other'!O$38)+$D152*(1+'3.2 Input│Other'!O$39)+$E152*(1+'3.2 Input│Other'!O$40)+$F152*(1+'3.2 Input│Other'!O$41)</f>
        <v>0</v>
      </c>
      <c r="K152" s="27">
        <f>$C152*(1+'3.2 Input│Other'!P$38)+$D152*(1+'3.2 Input│Other'!P$39)+$E152*(1+'3.2 Input│Other'!P$40)+$F152*(1+'3.2 Input│Other'!P$41)</f>
        <v>0</v>
      </c>
      <c r="M152" s="53">
        <f t="shared" si="2"/>
        <v>0</v>
      </c>
    </row>
    <row r="153" spans="1:13">
      <c r="A153" s="8" t="str">
        <f>'5.0 Calc│Forecast Projects'!A153</f>
        <v>-</v>
      </c>
      <c r="B153" s="8" t="str">
        <f>'5.3 Calc│Forecast $2017'!B153</f>
        <v/>
      </c>
      <c r="C153" s="22">
        <f>VLOOKUP($A153,'5.0 Calc│Forecast Projects'!$A$12:$P$1000,12,FALSE)</f>
        <v>0</v>
      </c>
      <c r="D153" s="22">
        <f>VLOOKUP($A153,'5.0 Calc│Forecast Projects'!$A$12:$P$1000,13,FALSE)</f>
        <v>0</v>
      </c>
      <c r="E153" s="22">
        <f>VLOOKUP($A153,'5.0 Calc│Forecast Projects'!$A$12:$P$1000,14,FALSE)</f>
        <v>0</v>
      </c>
      <c r="F153" s="22">
        <f>VLOOKUP($A153,'5.0 Calc│Forecast Projects'!$A$12:$P$1000,15,FALSE)</f>
        <v>0</v>
      </c>
      <c r="G153" s="27">
        <f>$C153*(1+'3.2 Input│Other'!L$38)+$D153*(1+'3.2 Input│Other'!L$39)+$E153*(1+'3.2 Input│Other'!L$40)+$F153*(1+'3.2 Input│Other'!L$41)</f>
        <v>0</v>
      </c>
      <c r="H153" s="27">
        <f>$C153*(1+'3.2 Input│Other'!M$38)+$D153*(1+'3.2 Input│Other'!M$39)+$E153*(1+'3.2 Input│Other'!M$40)+$F153*(1+'3.2 Input│Other'!M$41)</f>
        <v>0</v>
      </c>
      <c r="I153" s="27">
        <f>$C153*(1+'3.2 Input│Other'!N$38)+$D153*(1+'3.2 Input│Other'!N$39)+$E153*(1+'3.2 Input│Other'!N$40)+$F153*(1+'3.2 Input│Other'!N$41)</f>
        <v>0</v>
      </c>
      <c r="J153" s="27">
        <f>$C153*(1+'3.2 Input│Other'!O$38)+$D153*(1+'3.2 Input│Other'!O$39)+$E153*(1+'3.2 Input│Other'!O$40)+$F153*(1+'3.2 Input│Other'!O$41)</f>
        <v>0</v>
      </c>
      <c r="K153" s="27">
        <f>$C153*(1+'3.2 Input│Other'!P$38)+$D153*(1+'3.2 Input│Other'!P$39)+$E153*(1+'3.2 Input│Other'!P$40)+$F153*(1+'3.2 Input│Other'!P$41)</f>
        <v>0</v>
      </c>
      <c r="M153" s="53">
        <f t="shared" si="2"/>
        <v>0</v>
      </c>
    </row>
    <row r="154" spans="1:13">
      <c r="A154" s="8" t="str">
        <f>'5.0 Calc│Forecast Projects'!A154</f>
        <v>-</v>
      </c>
      <c r="B154" s="8" t="str">
        <f>'5.3 Calc│Forecast $2017'!B154</f>
        <v/>
      </c>
      <c r="C154" s="22">
        <f>VLOOKUP($A154,'5.0 Calc│Forecast Projects'!$A$12:$P$1000,12,FALSE)</f>
        <v>0</v>
      </c>
      <c r="D154" s="22">
        <f>VLOOKUP($A154,'5.0 Calc│Forecast Projects'!$A$12:$P$1000,13,FALSE)</f>
        <v>0</v>
      </c>
      <c r="E154" s="22">
        <f>VLOOKUP($A154,'5.0 Calc│Forecast Projects'!$A$12:$P$1000,14,FALSE)</f>
        <v>0</v>
      </c>
      <c r="F154" s="22">
        <f>VLOOKUP($A154,'5.0 Calc│Forecast Projects'!$A$12:$P$1000,15,FALSE)</f>
        <v>0</v>
      </c>
      <c r="G154" s="27">
        <f>$C154*(1+'3.2 Input│Other'!L$38)+$D154*(1+'3.2 Input│Other'!L$39)+$E154*(1+'3.2 Input│Other'!L$40)+$F154*(1+'3.2 Input│Other'!L$41)</f>
        <v>0</v>
      </c>
      <c r="H154" s="27">
        <f>$C154*(1+'3.2 Input│Other'!M$38)+$D154*(1+'3.2 Input│Other'!M$39)+$E154*(1+'3.2 Input│Other'!M$40)+$F154*(1+'3.2 Input│Other'!M$41)</f>
        <v>0</v>
      </c>
      <c r="I154" s="27">
        <f>$C154*(1+'3.2 Input│Other'!N$38)+$D154*(1+'3.2 Input│Other'!N$39)+$E154*(1+'3.2 Input│Other'!N$40)+$F154*(1+'3.2 Input│Other'!N$41)</f>
        <v>0</v>
      </c>
      <c r="J154" s="27">
        <f>$C154*(1+'3.2 Input│Other'!O$38)+$D154*(1+'3.2 Input│Other'!O$39)+$E154*(1+'3.2 Input│Other'!O$40)+$F154*(1+'3.2 Input│Other'!O$41)</f>
        <v>0</v>
      </c>
      <c r="K154" s="27">
        <f>$C154*(1+'3.2 Input│Other'!P$38)+$D154*(1+'3.2 Input│Other'!P$39)+$E154*(1+'3.2 Input│Other'!P$40)+$F154*(1+'3.2 Input│Other'!P$41)</f>
        <v>0</v>
      </c>
      <c r="M154" s="53">
        <f t="shared" si="2"/>
        <v>0</v>
      </c>
    </row>
    <row r="155" spans="1:13">
      <c r="A155" s="8" t="str">
        <f>'5.0 Calc│Forecast Projects'!A155</f>
        <v>-</v>
      </c>
      <c r="B155" s="8" t="str">
        <f>'5.3 Calc│Forecast $2017'!B155</f>
        <v/>
      </c>
      <c r="C155" s="22">
        <f>VLOOKUP($A155,'5.0 Calc│Forecast Projects'!$A$12:$P$1000,12,FALSE)</f>
        <v>0</v>
      </c>
      <c r="D155" s="22">
        <f>VLOOKUP($A155,'5.0 Calc│Forecast Projects'!$A$12:$P$1000,13,FALSE)</f>
        <v>0</v>
      </c>
      <c r="E155" s="22">
        <f>VLOOKUP($A155,'5.0 Calc│Forecast Projects'!$A$12:$P$1000,14,FALSE)</f>
        <v>0</v>
      </c>
      <c r="F155" s="22">
        <f>VLOOKUP($A155,'5.0 Calc│Forecast Projects'!$A$12:$P$1000,15,FALSE)</f>
        <v>0</v>
      </c>
      <c r="G155" s="27">
        <f>$C155*(1+'3.2 Input│Other'!L$38)+$D155*(1+'3.2 Input│Other'!L$39)+$E155*(1+'3.2 Input│Other'!L$40)+$F155*(1+'3.2 Input│Other'!L$41)</f>
        <v>0</v>
      </c>
      <c r="H155" s="27">
        <f>$C155*(1+'3.2 Input│Other'!M$38)+$D155*(1+'3.2 Input│Other'!M$39)+$E155*(1+'3.2 Input│Other'!M$40)+$F155*(1+'3.2 Input│Other'!M$41)</f>
        <v>0</v>
      </c>
      <c r="I155" s="27">
        <f>$C155*(1+'3.2 Input│Other'!N$38)+$D155*(1+'3.2 Input│Other'!N$39)+$E155*(1+'3.2 Input│Other'!N$40)+$F155*(1+'3.2 Input│Other'!N$41)</f>
        <v>0</v>
      </c>
      <c r="J155" s="27">
        <f>$C155*(1+'3.2 Input│Other'!O$38)+$D155*(1+'3.2 Input│Other'!O$39)+$E155*(1+'3.2 Input│Other'!O$40)+$F155*(1+'3.2 Input│Other'!O$41)</f>
        <v>0</v>
      </c>
      <c r="K155" s="27">
        <f>$C155*(1+'3.2 Input│Other'!P$38)+$D155*(1+'3.2 Input│Other'!P$39)+$E155*(1+'3.2 Input│Other'!P$40)+$F155*(1+'3.2 Input│Other'!P$41)</f>
        <v>0</v>
      </c>
      <c r="M155" s="53">
        <f t="shared" si="2"/>
        <v>0</v>
      </c>
    </row>
    <row r="156" spans="1:13">
      <c r="A156" s="8" t="str">
        <f>'5.0 Calc│Forecast Projects'!A156</f>
        <v>-</v>
      </c>
      <c r="B156" s="8" t="str">
        <f>'5.3 Calc│Forecast $2017'!B156</f>
        <v/>
      </c>
      <c r="C156" s="22">
        <f>VLOOKUP($A156,'5.0 Calc│Forecast Projects'!$A$12:$P$1000,12,FALSE)</f>
        <v>0</v>
      </c>
      <c r="D156" s="22">
        <f>VLOOKUP($A156,'5.0 Calc│Forecast Projects'!$A$12:$P$1000,13,FALSE)</f>
        <v>0</v>
      </c>
      <c r="E156" s="22">
        <f>VLOOKUP($A156,'5.0 Calc│Forecast Projects'!$A$12:$P$1000,14,FALSE)</f>
        <v>0</v>
      </c>
      <c r="F156" s="22">
        <f>VLOOKUP($A156,'5.0 Calc│Forecast Projects'!$A$12:$P$1000,15,FALSE)</f>
        <v>0</v>
      </c>
      <c r="G156" s="27">
        <f>$C156*(1+'3.2 Input│Other'!L$38)+$D156*(1+'3.2 Input│Other'!L$39)+$E156*(1+'3.2 Input│Other'!L$40)+$F156*(1+'3.2 Input│Other'!L$41)</f>
        <v>0</v>
      </c>
      <c r="H156" s="27">
        <f>$C156*(1+'3.2 Input│Other'!M$38)+$D156*(1+'3.2 Input│Other'!M$39)+$E156*(1+'3.2 Input│Other'!M$40)+$F156*(1+'3.2 Input│Other'!M$41)</f>
        <v>0</v>
      </c>
      <c r="I156" s="27">
        <f>$C156*(1+'3.2 Input│Other'!N$38)+$D156*(1+'3.2 Input│Other'!N$39)+$E156*(1+'3.2 Input│Other'!N$40)+$F156*(1+'3.2 Input│Other'!N$41)</f>
        <v>0</v>
      </c>
      <c r="J156" s="27">
        <f>$C156*(1+'3.2 Input│Other'!O$38)+$D156*(1+'3.2 Input│Other'!O$39)+$E156*(1+'3.2 Input│Other'!O$40)+$F156*(1+'3.2 Input│Other'!O$41)</f>
        <v>0</v>
      </c>
      <c r="K156" s="27">
        <f>$C156*(1+'3.2 Input│Other'!P$38)+$D156*(1+'3.2 Input│Other'!P$39)+$E156*(1+'3.2 Input│Other'!P$40)+$F156*(1+'3.2 Input│Other'!P$41)</f>
        <v>0</v>
      </c>
      <c r="M156" s="53">
        <f t="shared" si="2"/>
        <v>0</v>
      </c>
    </row>
    <row r="157" spans="1:13">
      <c r="A157" s="8" t="str">
        <f>'5.0 Calc│Forecast Projects'!A157</f>
        <v>-</v>
      </c>
      <c r="B157" s="8" t="str">
        <f>'5.3 Calc│Forecast $2017'!B157</f>
        <v/>
      </c>
      <c r="C157" s="22">
        <f>VLOOKUP($A157,'5.0 Calc│Forecast Projects'!$A$12:$P$1000,12,FALSE)</f>
        <v>0</v>
      </c>
      <c r="D157" s="22">
        <f>VLOOKUP($A157,'5.0 Calc│Forecast Projects'!$A$12:$P$1000,13,FALSE)</f>
        <v>0</v>
      </c>
      <c r="E157" s="22">
        <f>VLOOKUP($A157,'5.0 Calc│Forecast Projects'!$A$12:$P$1000,14,FALSE)</f>
        <v>0</v>
      </c>
      <c r="F157" s="22">
        <f>VLOOKUP($A157,'5.0 Calc│Forecast Projects'!$A$12:$P$1000,15,FALSE)</f>
        <v>0</v>
      </c>
      <c r="G157" s="27">
        <f>$C157*(1+'3.2 Input│Other'!L$38)+$D157*(1+'3.2 Input│Other'!L$39)+$E157*(1+'3.2 Input│Other'!L$40)+$F157*(1+'3.2 Input│Other'!L$41)</f>
        <v>0</v>
      </c>
      <c r="H157" s="27">
        <f>$C157*(1+'3.2 Input│Other'!M$38)+$D157*(1+'3.2 Input│Other'!M$39)+$E157*(1+'3.2 Input│Other'!M$40)+$F157*(1+'3.2 Input│Other'!M$41)</f>
        <v>0</v>
      </c>
      <c r="I157" s="27">
        <f>$C157*(1+'3.2 Input│Other'!N$38)+$D157*(1+'3.2 Input│Other'!N$39)+$E157*(1+'3.2 Input│Other'!N$40)+$F157*(1+'3.2 Input│Other'!N$41)</f>
        <v>0</v>
      </c>
      <c r="J157" s="27">
        <f>$C157*(1+'3.2 Input│Other'!O$38)+$D157*(1+'3.2 Input│Other'!O$39)+$E157*(1+'3.2 Input│Other'!O$40)+$F157*(1+'3.2 Input│Other'!O$41)</f>
        <v>0</v>
      </c>
      <c r="K157" s="27">
        <f>$C157*(1+'3.2 Input│Other'!P$38)+$D157*(1+'3.2 Input│Other'!P$39)+$E157*(1+'3.2 Input│Other'!P$40)+$F157*(1+'3.2 Input│Other'!P$41)</f>
        <v>0</v>
      </c>
      <c r="M157" s="53">
        <f t="shared" si="2"/>
        <v>0</v>
      </c>
    </row>
    <row r="158" spans="1:13">
      <c r="A158" s="8" t="str">
        <f>'5.0 Calc│Forecast Projects'!A158</f>
        <v>-</v>
      </c>
      <c r="B158" s="8" t="str">
        <f>'5.3 Calc│Forecast $2017'!B158</f>
        <v/>
      </c>
      <c r="C158" s="22">
        <f>VLOOKUP($A158,'5.0 Calc│Forecast Projects'!$A$12:$P$1000,12,FALSE)</f>
        <v>0</v>
      </c>
      <c r="D158" s="22">
        <f>VLOOKUP($A158,'5.0 Calc│Forecast Projects'!$A$12:$P$1000,13,FALSE)</f>
        <v>0</v>
      </c>
      <c r="E158" s="22">
        <f>VLOOKUP($A158,'5.0 Calc│Forecast Projects'!$A$12:$P$1000,14,FALSE)</f>
        <v>0</v>
      </c>
      <c r="F158" s="22">
        <f>VLOOKUP($A158,'5.0 Calc│Forecast Projects'!$A$12:$P$1000,15,FALSE)</f>
        <v>0</v>
      </c>
      <c r="G158" s="27">
        <f>$C158*(1+'3.2 Input│Other'!L$38)+$D158*(1+'3.2 Input│Other'!L$39)+$E158*(1+'3.2 Input│Other'!L$40)+$F158*(1+'3.2 Input│Other'!L$41)</f>
        <v>0</v>
      </c>
      <c r="H158" s="27">
        <f>$C158*(1+'3.2 Input│Other'!M$38)+$D158*(1+'3.2 Input│Other'!M$39)+$E158*(1+'3.2 Input│Other'!M$40)+$F158*(1+'3.2 Input│Other'!M$41)</f>
        <v>0</v>
      </c>
      <c r="I158" s="27">
        <f>$C158*(1+'3.2 Input│Other'!N$38)+$D158*(1+'3.2 Input│Other'!N$39)+$E158*(1+'3.2 Input│Other'!N$40)+$F158*(1+'3.2 Input│Other'!N$41)</f>
        <v>0</v>
      </c>
      <c r="J158" s="27">
        <f>$C158*(1+'3.2 Input│Other'!O$38)+$D158*(1+'3.2 Input│Other'!O$39)+$E158*(1+'3.2 Input│Other'!O$40)+$F158*(1+'3.2 Input│Other'!O$41)</f>
        <v>0</v>
      </c>
      <c r="K158" s="27">
        <f>$C158*(1+'3.2 Input│Other'!P$38)+$D158*(1+'3.2 Input│Other'!P$39)+$E158*(1+'3.2 Input│Other'!P$40)+$F158*(1+'3.2 Input│Other'!P$41)</f>
        <v>0</v>
      </c>
      <c r="M158" s="53">
        <f t="shared" si="2"/>
        <v>0</v>
      </c>
    </row>
    <row r="159" spans="1:13">
      <c r="A159" s="8" t="str">
        <f>'5.0 Calc│Forecast Projects'!A159</f>
        <v>-</v>
      </c>
      <c r="B159" s="8" t="str">
        <f>'5.3 Calc│Forecast $2017'!B159</f>
        <v/>
      </c>
      <c r="C159" s="22">
        <f>VLOOKUP($A159,'5.0 Calc│Forecast Projects'!$A$12:$P$1000,12,FALSE)</f>
        <v>0</v>
      </c>
      <c r="D159" s="22">
        <f>VLOOKUP($A159,'5.0 Calc│Forecast Projects'!$A$12:$P$1000,13,FALSE)</f>
        <v>0</v>
      </c>
      <c r="E159" s="22">
        <f>VLOOKUP($A159,'5.0 Calc│Forecast Projects'!$A$12:$P$1000,14,FALSE)</f>
        <v>0</v>
      </c>
      <c r="F159" s="22">
        <f>VLOOKUP($A159,'5.0 Calc│Forecast Projects'!$A$12:$P$1000,15,FALSE)</f>
        <v>0</v>
      </c>
      <c r="G159" s="27">
        <f>$C159*(1+'3.2 Input│Other'!L$38)+$D159*(1+'3.2 Input│Other'!L$39)+$E159*(1+'3.2 Input│Other'!L$40)+$F159*(1+'3.2 Input│Other'!L$41)</f>
        <v>0</v>
      </c>
      <c r="H159" s="27">
        <f>$C159*(1+'3.2 Input│Other'!M$38)+$D159*(1+'3.2 Input│Other'!M$39)+$E159*(1+'3.2 Input│Other'!M$40)+$F159*(1+'3.2 Input│Other'!M$41)</f>
        <v>0</v>
      </c>
      <c r="I159" s="27">
        <f>$C159*(1+'3.2 Input│Other'!N$38)+$D159*(1+'3.2 Input│Other'!N$39)+$E159*(1+'3.2 Input│Other'!N$40)+$F159*(1+'3.2 Input│Other'!N$41)</f>
        <v>0</v>
      </c>
      <c r="J159" s="27">
        <f>$C159*(1+'3.2 Input│Other'!O$38)+$D159*(1+'3.2 Input│Other'!O$39)+$E159*(1+'3.2 Input│Other'!O$40)+$F159*(1+'3.2 Input│Other'!O$41)</f>
        <v>0</v>
      </c>
      <c r="K159" s="27">
        <f>$C159*(1+'3.2 Input│Other'!P$38)+$D159*(1+'3.2 Input│Other'!P$39)+$E159*(1+'3.2 Input│Other'!P$40)+$F159*(1+'3.2 Input│Other'!P$41)</f>
        <v>0</v>
      </c>
      <c r="M159" s="53">
        <f t="shared" si="2"/>
        <v>0</v>
      </c>
    </row>
    <row r="160" spans="1:13">
      <c r="A160" s="8" t="str">
        <f>'5.0 Calc│Forecast Projects'!A160</f>
        <v>-</v>
      </c>
      <c r="B160" s="8" t="str">
        <f>'5.3 Calc│Forecast $2017'!B160</f>
        <v/>
      </c>
      <c r="C160" s="22">
        <f>VLOOKUP($A160,'5.0 Calc│Forecast Projects'!$A$12:$P$1000,12,FALSE)</f>
        <v>0</v>
      </c>
      <c r="D160" s="22">
        <f>VLOOKUP($A160,'5.0 Calc│Forecast Projects'!$A$12:$P$1000,13,FALSE)</f>
        <v>0</v>
      </c>
      <c r="E160" s="22">
        <f>VLOOKUP($A160,'5.0 Calc│Forecast Projects'!$A$12:$P$1000,14,FALSE)</f>
        <v>0</v>
      </c>
      <c r="F160" s="22">
        <f>VLOOKUP($A160,'5.0 Calc│Forecast Projects'!$A$12:$P$1000,15,FALSE)</f>
        <v>0</v>
      </c>
      <c r="G160" s="27">
        <f>$C160*(1+'3.2 Input│Other'!L$38)+$D160*(1+'3.2 Input│Other'!L$39)+$E160*(1+'3.2 Input│Other'!L$40)+$F160*(1+'3.2 Input│Other'!L$41)</f>
        <v>0</v>
      </c>
      <c r="H160" s="27">
        <f>$C160*(1+'3.2 Input│Other'!M$38)+$D160*(1+'3.2 Input│Other'!M$39)+$E160*(1+'3.2 Input│Other'!M$40)+$F160*(1+'3.2 Input│Other'!M$41)</f>
        <v>0</v>
      </c>
      <c r="I160" s="27">
        <f>$C160*(1+'3.2 Input│Other'!N$38)+$D160*(1+'3.2 Input│Other'!N$39)+$E160*(1+'3.2 Input│Other'!N$40)+$F160*(1+'3.2 Input│Other'!N$41)</f>
        <v>0</v>
      </c>
      <c r="J160" s="27">
        <f>$C160*(1+'3.2 Input│Other'!O$38)+$D160*(1+'3.2 Input│Other'!O$39)+$E160*(1+'3.2 Input│Other'!O$40)+$F160*(1+'3.2 Input│Other'!O$41)</f>
        <v>0</v>
      </c>
      <c r="K160" s="27">
        <f>$C160*(1+'3.2 Input│Other'!P$38)+$D160*(1+'3.2 Input│Other'!P$39)+$E160*(1+'3.2 Input│Other'!P$40)+$F160*(1+'3.2 Input│Other'!P$41)</f>
        <v>0</v>
      </c>
      <c r="M160" s="53">
        <f t="shared" si="2"/>
        <v>0</v>
      </c>
    </row>
    <row r="161" spans="1:13">
      <c r="A161" s="8" t="str">
        <f>'5.0 Calc│Forecast Projects'!A161</f>
        <v>-</v>
      </c>
      <c r="B161" s="8" t="str">
        <f>'5.3 Calc│Forecast $2017'!B161</f>
        <v/>
      </c>
      <c r="C161" s="22">
        <f>VLOOKUP($A161,'5.0 Calc│Forecast Projects'!$A$12:$P$1000,12,FALSE)</f>
        <v>0</v>
      </c>
      <c r="D161" s="22">
        <f>VLOOKUP($A161,'5.0 Calc│Forecast Projects'!$A$12:$P$1000,13,FALSE)</f>
        <v>0</v>
      </c>
      <c r="E161" s="22">
        <f>VLOOKUP($A161,'5.0 Calc│Forecast Projects'!$A$12:$P$1000,14,FALSE)</f>
        <v>0</v>
      </c>
      <c r="F161" s="22">
        <f>VLOOKUP($A161,'5.0 Calc│Forecast Projects'!$A$12:$P$1000,15,FALSE)</f>
        <v>0</v>
      </c>
      <c r="G161" s="27">
        <f>$C161*(1+'3.2 Input│Other'!L$38)+$D161*(1+'3.2 Input│Other'!L$39)+$E161*(1+'3.2 Input│Other'!L$40)+$F161*(1+'3.2 Input│Other'!L$41)</f>
        <v>0</v>
      </c>
      <c r="H161" s="27">
        <f>$C161*(1+'3.2 Input│Other'!M$38)+$D161*(1+'3.2 Input│Other'!M$39)+$E161*(1+'3.2 Input│Other'!M$40)+$F161*(1+'3.2 Input│Other'!M$41)</f>
        <v>0</v>
      </c>
      <c r="I161" s="27">
        <f>$C161*(1+'3.2 Input│Other'!N$38)+$D161*(1+'3.2 Input│Other'!N$39)+$E161*(1+'3.2 Input│Other'!N$40)+$F161*(1+'3.2 Input│Other'!N$41)</f>
        <v>0</v>
      </c>
      <c r="J161" s="27">
        <f>$C161*(1+'3.2 Input│Other'!O$38)+$D161*(1+'3.2 Input│Other'!O$39)+$E161*(1+'3.2 Input│Other'!O$40)+$F161*(1+'3.2 Input│Other'!O$41)</f>
        <v>0</v>
      </c>
      <c r="K161" s="27">
        <f>$C161*(1+'3.2 Input│Other'!P$38)+$D161*(1+'3.2 Input│Other'!P$39)+$E161*(1+'3.2 Input│Other'!P$40)+$F161*(1+'3.2 Input│Other'!P$41)</f>
        <v>0</v>
      </c>
      <c r="M161" s="53">
        <f t="shared" si="2"/>
        <v>0</v>
      </c>
    </row>
    <row r="162" spans="1:13">
      <c r="A162" s="8" t="str">
        <f>'5.0 Calc│Forecast Projects'!A162</f>
        <v>-</v>
      </c>
      <c r="B162" s="8" t="str">
        <f>'5.3 Calc│Forecast $2017'!B162</f>
        <v/>
      </c>
      <c r="C162" s="22">
        <f>VLOOKUP($A162,'5.0 Calc│Forecast Projects'!$A$12:$P$1000,12,FALSE)</f>
        <v>0</v>
      </c>
      <c r="D162" s="22">
        <f>VLOOKUP($A162,'5.0 Calc│Forecast Projects'!$A$12:$P$1000,13,FALSE)</f>
        <v>0</v>
      </c>
      <c r="E162" s="22">
        <f>VLOOKUP($A162,'5.0 Calc│Forecast Projects'!$A$12:$P$1000,14,FALSE)</f>
        <v>0</v>
      </c>
      <c r="F162" s="22">
        <f>VLOOKUP($A162,'5.0 Calc│Forecast Projects'!$A$12:$P$1000,15,FALSE)</f>
        <v>0</v>
      </c>
      <c r="G162" s="27">
        <f>$C162*(1+'3.2 Input│Other'!L$38)+$D162*(1+'3.2 Input│Other'!L$39)+$E162*(1+'3.2 Input│Other'!L$40)+$F162*(1+'3.2 Input│Other'!L$41)</f>
        <v>0</v>
      </c>
      <c r="H162" s="27">
        <f>$C162*(1+'3.2 Input│Other'!M$38)+$D162*(1+'3.2 Input│Other'!M$39)+$E162*(1+'3.2 Input│Other'!M$40)+$F162*(1+'3.2 Input│Other'!M$41)</f>
        <v>0</v>
      </c>
      <c r="I162" s="27">
        <f>$C162*(1+'3.2 Input│Other'!N$38)+$D162*(1+'3.2 Input│Other'!N$39)+$E162*(1+'3.2 Input│Other'!N$40)+$F162*(1+'3.2 Input│Other'!N$41)</f>
        <v>0</v>
      </c>
      <c r="J162" s="27">
        <f>$C162*(1+'3.2 Input│Other'!O$38)+$D162*(1+'3.2 Input│Other'!O$39)+$E162*(1+'3.2 Input│Other'!O$40)+$F162*(1+'3.2 Input│Other'!O$41)</f>
        <v>0</v>
      </c>
      <c r="K162" s="27">
        <f>$C162*(1+'3.2 Input│Other'!P$38)+$D162*(1+'3.2 Input│Other'!P$39)+$E162*(1+'3.2 Input│Other'!P$40)+$F162*(1+'3.2 Input│Other'!P$41)</f>
        <v>0</v>
      </c>
      <c r="M162" s="53">
        <f t="shared" si="2"/>
        <v>0</v>
      </c>
    </row>
    <row r="163" spans="1:13">
      <c r="A163" s="8" t="str">
        <f>'5.0 Calc│Forecast Projects'!A163</f>
        <v>-</v>
      </c>
      <c r="B163" s="8" t="str">
        <f>'5.3 Calc│Forecast $2017'!B163</f>
        <v/>
      </c>
      <c r="C163" s="22">
        <f>VLOOKUP($A163,'5.0 Calc│Forecast Projects'!$A$12:$P$1000,12,FALSE)</f>
        <v>0</v>
      </c>
      <c r="D163" s="22">
        <f>VLOOKUP($A163,'5.0 Calc│Forecast Projects'!$A$12:$P$1000,13,FALSE)</f>
        <v>0</v>
      </c>
      <c r="E163" s="22">
        <f>VLOOKUP($A163,'5.0 Calc│Forecast Projects'!$A$12:$P$1000,14,FALSE)</f>
        <v>0</v>
      </c>
      <c r="F163" s="22">
        <f>VLOOKUP($A163,'5.0 Calc│Forecast Projects'!$A$12:$P$1000,15,FALSE)</f>
        <v>0</v>
      </c>
      <c r="G163" s="27">
        <f>$C163*(1+'3.2 Input│Other'!L$38)+$D163*(1+'3.2 Input│Other'!L$39)+$E163*(1+'3.2 Input│Other'!L$40)+$F163*(1+'3.2 Input│Other'!L$41)</f>
        <v>0</v>
      </c>
      <c r="H163" s="27">
        <f>$C163*(1+'3.2 Input│Other'!M$38)+$D163*(1+'3.2 Input│Other'!M$39)+$E163*(1+'3.2 Input│Other'!M$40)+$F163*(1+'3.2 Input│Other'!M$41)</f>
        <v>0</v>
      </c>
      <c r="I163" s="27">
        <f>$C163*(1+'3.2 Input│Other'!N$38)+$D163*(1+'3.2 Input│Other'!N$39)+$E163*(1+'3.2 Input│Other'!N$40)+$F163*(1+'3.2 Input│Other'!N$41)</f>
        <v>0</v>
      </c>
      <c r="J163" s="27">
        <f>$C163*(1+'3.2 Input│Other'!O$38)+$D163*(1+'3.2 Input│Other'!O$39)+$E163*(1+'3.2 Input│Other'!O$40)+$F163*(1+'3.2 Input│Other'!O$41)</f>
        <v>0</v>
      </c>
      <c r="K163" s="27">
        <f>$C163*(1+'3.2 Input│Other'!P$38)+$D163*(1+'3.2 Input│Other'!P$39)+$E163*(1+'3.2 Input│Other'!P$40)+$F163*(1+'3.2 Input│Other'!P$41)</f>
        <v>0</v>
      </c>
      <c r="M163" s="53">
        <f t="shared" si="2"/>
        <v>0</v>
      </c>
    </row>
    <row r="164" spans="1:13">
      <c r="A164" s="8" t="str">
        <f>'5.0 Calc│Forecast Projects'!A164</f>
        <v>-</v>
      </c>
      <c r="B164" s="8" t="str">
        <f>'5.3 Calc│Forecast $2017'!B164</f>
        <v/>
      </c>
      <c r="C164" s="22">
        <f>VLOOKUP($A164,'5.0 Calc│Forecast Projects'!$A$12:$P$1000,12,FALSE)</f>
        <v>0</v>
      </c>
      <c r="D164" s="22">
        <f>VLOOKUP($A164,'5.0 Calc│Forecast Projects'!$A$12:$P$1000,13,FALSE)</f>
        <v>0</v>
      </c>
      <c r="E164" s="22">
        <f>VLOOKUP($A164,'5.0 Calc│Forecast Projects'!$A$12:$P$1000,14,FALSE)</f>
        <v>0</v>
      </c>
      <c r="F164" s="22">
        <f>VLOOKUP($A164,'5.0 Calc│Forecast Projects'!$A$12:$P$1000,15,FALSE)</f>
        <v>0</v>
      </c>
      <c r="G164" s="27">
        <f>$C164*(1+'3.2 Input│Other'!L$38)+$D164*(1+'3.2 Input│Other'!L$39)+$E164*(1+'3.2 Input│Other'!L$40)+$F164*(1+'3.2 Input│Other'!L$41)</f>
        <v>0</v>
      </c>
      <c r="H164" s="27">
        <f>$C164*(1+'3.2 Input│Other'!M$38)+$D164*(1+'3.2 Input│Other'!M$39)+$E164*(1+'3.2 Input│Other'!M$40)+$F164*(1+'3.2 Input│Other'!M$41)</f>
        <v>0</v>
      </c>
      <c r="I164" s="27">
        <f>$C164*(1+'3.2 Input│Other'!N$38)+$D164*(1+'3.2 Input│Other'!N$39)+$E164*(1+'3.2 Input│Other'!N$40)+$F164*(1+'3.2 Input│Other'!N$41)</f>
        <v>0</v>
      </c>
      <c r="J164" s="27">
        <f>$C164*(1+'3.2 Input│Other'!O$38)+$D164*(1+'3.2 Input│Other'!O$39)+$E164*(1+'3.2 Input│Other'!O$40)+$F164*(1+'3.2 Input│Other'!O$41)</f>
        <v>0</v>
      </c>
      <c r="K164" s="27">
        <f>$C164*(1+'3.2 Input│Other'!P$38)+$D164*(1+'3.2 Input│Other'!P$39)+$E164*(1+'3.2 Input│Other'!P$40)+$F164*(1+'3.2 Input│Other'!P$41)</f>
        <v>0</v>
      </c>
      <c r="M164" s="53">
        <f t="shared" si="2"/>
        <v>0</v>
      </c>
    </row>
    <row r="165" spans="1:13">
      <c r="A165" s="8" t="str">
        <f>'5.0 Calc│Forecast Projects'!A165</f>
        <v>-</v>
      </c>
      <c r="B165" s="8" t="str">
        <f>'5.3 Calc│Forecast $2017'!B165</f>
        <v/>
      </c>
      <c r="C165" s="22">
        <f>VLOOKUP($A165,'5.0 Calc│Forecast Projects'!$A$12:$P$1000,12,FALSE)</f>
        <v>0</v>
      </c>
      <c r="D165" s="22">
        <f>VLOOKUP($A165,'5.0 Calc│Forecast Projects'!$A$12:$P$1000,13,FALSE)</f>
        <v>0</v>
      </c>
      <c r="E165" s="22">
        <f>VLOOKUP($A165,'5.0 Calc│Forecast Projects'!$A$12:$P$1000,14,FALSE)</f>
        <v>0</v>
      </c>
      <c r="F165" s="22">
        <f>VLOOKUP($A165,'5.0 Calc│Forecast Projects'!$A$12:$P$1000,15,FALSE)</f>
        <v>0</v>
      </c>
      <c r="G165" s="27">
        <f>$C165*(1+'3.2 Input│Other'!L$38)+$D165*(1+'3.2 Input│Other'!L$39)+$E165*(1+'3.2 Input│Other'!L$40)+$F165*(1+'3.2 Input│Other'!L$41)</f>
        <v>0</v>
      </c>
      <c r="H165" s="27">
        <f>$C165*(1+'3.2 Input│Other'!M$38)+$D165*(1+'3.2 Input│Other'!M$39)+$E165*(1+'3.2 Input│Other'!M$40)+$F165*(1+'3.2 Input│Other'!M$41)</f>
        <v>0</v>
      </c>
      <c r="I165" s="27">
        <f>$C165*(1+'3.2 Input│Other'!N$38)+$D165*(1+'3.2 Input│Other'!N$39)+$E165*(1+'3.2 Input│Other'!N$40)+$F165*(1+'3.2 Input│Other'!N$41)</f>
        <v>0</v>
      </c>
      <c r="J165" s="27">
        <f>$C165*(1+'3.2 Input│Other'!O$38)+$D165*(1+'3.2 Input│Other'!O$39)+$E165*(1+'3.2 Input│Other'!O$40)+$F165*(1+'3.2 Input│Other'!O$41)</f>
        <v>0</v>
      </c>
      <c r="K165" s="27">
        <f>$C165*(1+'3.2 Input│Other'!P$38)+$D165*(1+'3.2 Input│Other'!P$39)+$E165*(1+'3.2 Input│Other'!P$40)+$F165*(1+'3.2 Input│Other'!P$41)</f>
        <v>0</v>
      </c>
      <c r="M165" s="53">
        <f t="shared" si="2"/>
        <v>0</v>
      </c>
    </row>
    <row r="166" spans="1:13">
      <c r="A166" s="8" t="str">
        <f>'5.0 Calc│Forecast Projects'!A166</f>
        <v>-</v>
      </c>
      <c r="B166" s="8" t="str">
        <f>'5.3 Calc│Forecast $2017'!B166</f>
        <v/>
      </c>
      <c r="C166" s="22">
        <f>VLOOKUP($A166,'5.0 Calc│Forecast Projects'!$A$12:$P$1000,12,FALSE)</f>
        <v>0</v>
      </c>
      <c r="D166" s="22">
        <f>VLOOKUP($A166,'5.0 Calc│Forecast Projects'!$A$12:$P$1000,13,FALSE)</f>
        <v>0</v>
      </c>
      <c r="E166" s="22">
        <f>VLOOKUP($A166,'5.0 Calc│Forecast Projects'!$A$12:$P$1000,14,FALSE)</f>
        <v>0</v>
      </c>
      <c r="F166" s="22">
        <f>VLOOKUP($A166,'5.0 Calc│Forecast Projects'!$A$12:$P$1000,15,FALSE)</f>
        <v>0</v>
      </c>
      <c r="G166" s="27">
        <f>$C166*(1+'3.2 Input│Other'!L$38)+$D166*(1+'3.2 Input│Other'!L$39)+$E166*(1+'3.2 Input│Other'!L$40)+$F166*(1+'3.2 Input│Other'!L$41)</f>
        <v>0</v>
      </c>
      <c r="H166" s="27">
        <f>$C166*(1+'3.2 Input│Other'!M$38)+$D166*(1+'3.2 Input│Other'!M$39)+$E166*(1+'3.2 Input│Other'!M$40)+$F166*(1+'3.2 Input│Other'!M$41)</f>
        <v>0</v>
      </c>
      <c r="I166" s="27">
        <f>$C166*(1+'3.2 Input│Other'!N$38)+$D166*(1+'3.2 Input│Other'!N$39)+$E166*(1+'3.2 Input│Other'!N$40)+$F166*(1+'3.2 Input│Other'!N$41)</f>
        <v>0</v>
      </c>
      <c r="J166" s="27">
        <f>$C166*(1+'3.2 Input│Other'!O$38)+$D166*(1+'3.2 Input│Other'!O$39)+$E166*(1+'3.2 Input│Other'!O$40)+$F166*(1+'3.2 Input│Other'!O$41)</f>
        <v>0</v>
      </c>
      <c r="K166" s="27">
        <f>$C166*(1+'3.2 Input│Other'!P$38)+$D166*(1+'3.2 Input│Other'!P$39)+$E166*(1+'3.2 Input│Other'!P$40)+$F166*(1+'3.2 Input│Other'!P$41)</f>
        <v>0</v>
      </c>
      <c r="M166" s="53">
        <f t="shared" si="2"/>
        <v>0</v>
      </c>
    </row>
    <row r="167" spans="1:13">
      <c r="A167" s="8" t="str">
        <f>'5.0 Calc│Forecast Projects'!A167</f>
        <v>-</v>
      </c>
      <c r="B167" s="8" t="str">
        <f>'5.3 Calc│Forecast $2017'!B167</f>
        <v/>
      </c>
      <c r="C167" s="22">
        <f>VLOOKUP($A167,'5.0 Calc│Forecast Projects'!$A$12:$P$1000,12,FALSE)</f>
        <v>0</v>
      </c>
      <c r="D167" s="22">
        <f>VLOOKUP($A167,'5.0 Calc│Forecast Projects'!$A$12:$P$1000,13,FALSE)</f>
        <v>0</v>
      </c>
      <c r="E167" s="22">
        <f>VLOOKUP($A167,'5.0 Calc│Forecast Projects'!$A$12:$P$1000,14,FALSE)</f>
        <v>0</v>
      </c>
      <c r="F167" s="22">
        <f>VLOOKUP($A167,'5.0 Calc│Forecast Projects'!$A$12:$P$1000,15,FALSE)</f>
        <v>0</v>
      </c>
      <c r="G167" s="27">
        <f>$C167*(1+'3.2 Input│Other'!L$38)+$D167*(1+'3.2 Input│Other'!L$39)+$E167*(1+'3.2 Input│Other'!L$40)+$F167*(1+'3.2 Input│Other'!L$41)</f>
        <v>0</v>
      </c>
      <c r="H167" s="27">
        <f>$C167*(1+'3.2 Input│Other'!M$38)+$D167*(1+'3.2 Input│Other'!M$39)+$E167*(1+'3.2 Input│Other'!M$40)+$F167*(1+'3.2 Input│Other'!M$41)</f>
        <v>0</v>
      </c>
      <c r="I167" s="27">
        <f>$C167*(1+'3.2 Input│Other'!N$38)+$D167*(1+'3.2 Input│Other'!N$39)+$E167*(1+'3.2 Input│Other'!N$40)+$F167*(1+'3.2 Input│Other'!N$41)</f>
        <v>0</v>
      </c>
      <c r="J167" s="27">
        <f>$C167*(1+'3.2 Input│Other'!O$38)+$D167*(1+'3.2 Input│Other'!O$39)+$E167*(1+'3.2 Input│Other'!O$40)+$F167*(1+'3.2 Input│Other'!O$41)</f>
        <v>0</v>
      </c>
      <c r="K167" s="27">
        <f>$C167*(1+'3.2 Input│Other'!P$38)+$D167*(1+'3.2 Input│Other'!P$39)+$E167*(1+'3.2 Input│Other'!P$40)+$F167*(1+'3.2 Input│Other'!P$41)</f>
        <v>0</v>
      </c>
      <c r="M167" s="53">
        <f t="shared" si="2"/>
        <v>0</v>
      </c>
    </row>
    <row r="168" spans="1:13">
      <c r="A168" s="8" t="str">
        <f>'5.0 Calc│Forecast Projects'!A168</f>
        <v>-</v>
      </c>
      <c r="B168" s="8" t="str">
        <f>'5.3 Calc│Forecast $2017'!B168</f>
        <v/>
      </c>
      <c r="C168" s="22">
        <f>VLOOKUP($A168,'5.0 Calc│Forecast Projects'!$A$12:$P$1000,12,FALSE)</f>
        <v>0</v>
      </c>
      <c r="D168" s="22">
        <f>VLOOKUP($A168,'5.0 Calc│Forecast Projects'!$A$12:$P$1000,13,FALSE)</f>
        <v>0</v>
      </c>
      <c r="E168" s="22">
        <f>VLOOKUP($A168,'5.0 Calc│Forecast Projects'!$A$12:$P$1000,14,FALSE)</f>
        <v>0</v>
      </c>
      <c r="F168" s="22">
        <f>VLOOKUP($A168,'5.0 Calc│Forecast Projects'!$A$12:$P$1000,15,FALSE)</f>
        <v>0</v>
      </c>
      <c r="G168" s="27">
        <f>$C168*(1+'3.2 Input│Other'!L$38)+$D168*(1+'3.2 Input│Other'!L$39)+$E168*(1+'3.2 Input│Other'!L$40)+$F168*(1+'3.2 Input│Other'!L$41)</f>
        <v>0</v>
      </c>
      <c r="H168" s="27">
        <f>$C168*(1+'3.2 Input│Other'!M$38)+$D168*(1+'3.2 Input│Other'!M$39)+$E168*(1+'3.2 Input│Other'!M$40)+$F168*(1+'3.2 Input│Other'!M$41)</f>
        <v>0</v>
      </c>
      <c r="I168" s="27">
        <f>$C168*(1+'3.2 Input│Other'!N$38)+$D168*(1+'3.2 Input│Other'!N$39)+$E168*(1+'3.2 Input│Other'!N$40)+$F168*(1+'3.2 Input│Other'!N$41)</f>
        <v>0</v>
      </c>
      <c r="J168" s="27">
        <f>$C168*(1+'3.2 Input│Other'!O$38)+$D168*(1+'3.2 Input│Other'!O$39)+$E168*(1+'3.2 Input│Other'!O$40)+$F168*(1+'3.2 Input│Other'!O$41)</f>
        <v>0</v>
      </c>
      <c r="K168" s="27">
        <f>$C168*(1+'3.2 Input│Other'!P$38)+$D168*(1+'3.2 Input│Other'!P$39)+$E168*(1+'3.2 Input│Other'!P$40)+$F168*(1+'3.2 Input│Other'!P$41)</f>
        <v>0</v>
      </c>
      <c r="M168" s="53">
        <f t="shared" si="2"/>
        <v>0</v>
      </c>
    </row>
    <row r="169" spans="1:13">
      <c r="A169" s="8" t="str">
        <f>'5.0 Calc│Forecast Projects'!A169</f>
        <v>-</v>
      </c>
      <c r="B169" s="8" t="str">
        <f>'5.3 Calc│Forecast $2017'!B169</f>
        <v/>
      </c>
      <c r="C169" s="22">
        <f>VLOOKUP($A169,'5.0 Calc│Forecast Projects'!$A$12:$P$1000,12,FALSE)</f>
        <v>0</v>
      </c>
      <c r="D169" s="22">
        <f>VLOOKUP($A169,'5.0 Calc│Forecast Projects'!$A$12:$P$1000,13,FALSE)</f>
        <v>0</v>
      </c>
      <c r="E169" s="22">
        <f>VLOOKUP($A169,'5.0 Calc│Forecast Projects'!$A$12:$P$1000,14,FALSE)</f>
        <v>0</v>
      </c>
      <c r="F169" s="22">
        <f>VLOOKUP($A169,'5.0 Calc│Forecast Projects'!$A$12:$P$1000,15,FALSE)</f>
        <v>0</v>
      </c>
      <c r="G169" s="27">
        <f>$C169*(1+'3.2 Input│Other'!L$38)+$D169*(1+'3.2 Input│Other'!L$39)+$E169*(1+'3.2 Input│Other'!L$40)+$F169*(1+'3.2 Input│Other'!L$41)</f>
        <v>0</v>
      </c>
      <c r="H169" s="27">
        <f>$C169*(1+'3.2 Input│Other'!M$38)+$D169*(1+'3.2 Input│Other'!M$39)+$E169*(1+'3.2 Input│Other'!M$40)+$F169*(1+'3.2 Input│Other'!M$41)</f>
        <v>0</v>
      </c>
      <c r="I169" s="27">
        <f>$C169*(1+'3.2 Input│Other'!N$38)+$D169*(1+'3.2 Input│Other'!N$39)+$E169*(1+'3.2 Input│Other'!N$40)+$F169*(1+'3.2 Input│Other'!N$41)</f>
        <v>0</v>
      </c>
      <c r="J169" s="27">
        <f>$C169*(1+'3.2 Input│Other'!O$38)+$D169*(1+'3.2 Input│Other'!O$39)+$E169*(1+'3.2 Input│Other'!O$40)+$F169*(1+'3.2 Input│Other'!O$41)</f>
        <v>0</v>
      </c>
      <c r="K169" s="27">
        <f>$C169*(1+'3.2 Input│Other'!P$38)+$D169*(1+'3.2 Input│Other'!P$39)+$E169*(1+'3.2 Input│Other'!P$40)+$F169*(1+'3.2 Input│Other'!P$41)</f>
        <v>0</v>
      </c>
      <c r="M169" s="53">
        <f t="shared" si="2"/>
        <v>0</v>
      </c>
    </row>
    <row r="170" spans="1:13">
      <c r="A170" s="8" t="str">
        <f>'5.0 Calc│Forecast Projects'!A170</f>
        <v>-</v>
      </c>
      <c r="B170" s="8" t="str">
        <f>'5.3 Calc│Forecast $2017'!B170</f>
        <v/>
      </c>
      <c r="C170" s="22">
        <f>VLOOKUP($A170,'5.0 Calc│Forecast Projects'!$A$12:$P$1000,12,FALSE)</f>
        <v>0</v>
      </c>
      <c r="D170" s="22">
        <f>VLOOKUP($A170,'5.0 Calc│Forecast Projects'!$A$12:$P$1000,13,FALSE)</f>
        <v>0</v>
      </c>
      <c r="E170" s="22">
        <f>VLOOKUP($A170,'5.0 Calc│Forecast Projects'!$A$12:$P$1000,14,FALSE)</f>
        <v>0</v>
      </c>
      <c r="F170" s="22">
        <f>VLOOKUP($A170,'5.0 Calc│Forecast Projects'!$A$12:$P$1000,15,FALSE)</f>
        <v>0</v>
      </c>
      <c r="G170" s="27">
        <f>$C170*(1+'3.2 Input│Other'!L$38)+$D170*(1+'3.2 Input│Other'!L$39)+$E170*(1+'3.2 Input│Other'!L$40)+$F170*(1+'3.2 Input│Other'!L$41)</f>
        <v>0</v>
      </c>
      <c r="H170" s="27">
        <f>$C170*(1+'3.2 Input│Other'!M$38)+$D170*(1+'3.2 Input│Other'!M$39)+$E170*(1+'3.2 Input│Other'!M$40)+$F170*(1+'3.2 Input│Other'!M$41)</f>
        <v>0</v>
      </c>
      <c r="I170" s="27">
        <f>$C170*(1+'3.2 Input│Other'!N$38)+$D170*(1+'3.2 Input│Other'!N$39)+$E170*(1+'3.2 Input│Other'!N$40)+$F170*(1+'3.2 Input│Other'!N$41)</f>
        <v>0</v>
      </c>
      <c r="J170" s="27">
        <f>$C170*(1+'3.2 Input│Other'!O$38)+$D170*(1+'3.2 Input│Other'!O$39)+$E170*(1+'3.2 Input│Other'!O$40)+$F170*(1+'3.2 Input│Other'!O$41)</f>
        <v>0</v>
      </c>
      <c r="K170" s="27">
        <f>$C170*(1+'3.2 Input│Other'!P$38)+$D170*(1+'3.2 Input│Other'!P$39)+$E170*(1+'3.2 Input│Other'!P$40)+$F170*(1+'3.2 Input│Other'!P$41)</f>
        <v>0</v>
      </c>
      <c r="M170" s="53">
        <f t="shared" si="2"/>
        <v>0</v>
      </c>
    </row>
    <row r="171" spans="1:13">
      <c r="A171" s="8" t="str">
        <f>'5.0 Calc│Forecast Projects'!A171</f>
        <v>-</v>
      </c>
      <c r="B171" s="8" t="str">
        <f>'5.3 Calc│Forecast $2017'!B171</f>
        <v/>
      </c>
      <c r="C171" s="22">
        <f>VLOOKUP($A171,'5.0 Calc│Forecast Projects'!$A$12:$P$1000,12,FALSE)</f>
        <v>0</v>
      </c>
      <c r="D171" s="22">
        <f>VLOOKUP($A171,'5.0 Calc│Forecast Projects'!$A$12:$P$1000,13,FALSE)</f>
        <v>0</v>
      </c>
      <c r="E171" s="22">
        <f>VLOOKUP($A171,'5.0 Calc│Forecast Projects'!$A$12:$P$1000,14,FALSE)</f>
        <v>0</v>
      </c>
      <c r="F171" s="22">
        <f>VLOOKUP($A171,'5.0 Calc│Forecast Projects'!$A$12:$P$1000,15,FALSE)</f>
        <v>0</v>
      </c>
      <c r="G171" s="27">
        <f>$C171*(1+'3.2 Input│Other'!L$38)+$D171*(1+'3.2 Input│Other'!L$39)+$E171*(1+'3.2 Input│Other'!L$40)+$F171*(1+'3.2 Input│Other'!L$41)</f>
        <v>0</v>
      </c>
      <c r="H171" s="27">
        <f>$C171*(1+'3.2 Input│Other'!M$38)+$D171*(1+'3.2 Input│Other'!M$39)+$E171*(1+'3.2 Input│Other'!M$40)+$F171*(1+'3.2 Input│Other'!M$41)</f>
        <v>0</v>
      </c>
      <c r="I171" s="27">
        <f>$C171*(1+'3.2 Input│Other'!N$38)+$D171*(1+'3.2 Input│Other'!N$39)+$E171*(1+'3.2 Input│Other'!N$40)+$F171*(1+'3.2 Input│Other'!N$41)</f>
        <v>0</v>
      </c>
      <c r="J171" s="27">
        <f>$C171*(1+'3.2 Input│Other'!O$38)+$D171*(1+'3.2 Input│Other'!O$39)+$E171*(1+'3.2 Input│Other'!O$40)+$F171*(1+'3.2 Input│Other'!O$41)</f>
        <v>0</v>
      </c>
      <c r="K171" s="27">
        <f>$C171*(1+'3.2 Input│Other'!P$38)+$D171*(1+'3.2 Input│Other'!P$39)+$E171*(1+'3.2 Input│Other'!P$40)+$F171*(1+'3.2 Input│Other'!P$41)</f>
        <v>0</v>
      </c>
      <c r="M171" s="53">
        <f t="shared" si="2"/>
        <v>0</v>
      </c>
    </row>
    <row r="172" spans="1:13">
      <c r="A172" s="8" t="str">
        <f>'5.0 Calc│Forecast Projects'!A172</f>
        <v>-</v>
      </c>
      <c r="B172" s="8" t="str">
        <f>'5.3 Calc│Forecast $2017'!B172</f>
        <v/>
      </c>
      <c r="C172" s="22">
        <f>VLOOKUP($A172,'5.0 Calc│Forecast Projects'!$A$12:$P$1000,12,FALSE)</f>
        <v>0</v>
      </c>
      <c r="D172" s="22">
        <f>VLOOKUP($A172,'5.0 Calc│Forecast Projects'!$A$12:$P$1000,13,FALSE)</f>
        <v>0</v>
      </c>
      <c r="E172" s="22">
        <f>VLOOKUP($A172,'5.0 Calc│Forecast Projects'!$A$12:$P$1000,14,FALSE)</f>
        <v>0</v>
      </c>
      <c r="F172" s="22">
        <f>VLOOKUP($A172,'5.0 Calc│Forecast Projects'!$A$12:$P$1000,15,FALSE)</f>
        <v>0</v>
      </c>
      <c r="G172" s="27">
        <f>$C172*(1+'3.2 Input│Other'!L$38)+$D172*(1+'3.2 Input│Other'!L$39)+$E172*(1+'3.2 Input│Other'!L$40)+$F172*(1+'3.2 Input│Other'!L$41)</f>
        <v>0</v>
      </c>
      <c r="H172" s="27">
        <f>$C172*(1+'3.2 Input│Other'!M$38)+$D172*(1+'3.2 Input│Other'!M$39)+$E172*(1+'3.2 Input│Other'!M$40)+$F172*(1+'3.2 Input│Other'!M$41)</f>
        <v>0</v>
      </c>
      <c r="I172" s="27">
        <f>$C172*(1+'3.2 Input│Other'!N$38)+$D172*(1+'3.2 Input│Other'!N$39)+$E172*(1+'3.2 Input│Other'!N$40)+$F172*(1+'3.2 Input│Other'!N$41)</f>
        <v>0</v>
      </c>
      <c r="J172" s="27">
        <f>$C172*(1+'3.2 Input│Other'!O$38)+$D172*(1+'3.2 Input│Other'!O$39)+$E172*(1+'3.2 Input│Other'!O$40)+$F172*(1+'3.2 Input│Other'!O$41)</f>
        <v>0</v>
      </c>
      <c r="K172" s="27">
        <f>$C172*(1+'3.2 Input│Other'!P$38)+$D172*(1+'3.2 Input│Other'!P$39)+$E172*(1+'3.2 Input│Other'!P$40)+$F172*(1+'3.2 Input│Other'!P$41)</f>
        <v>0</v>
      </c>
      <c r="M172" s="53">
        <f t="shared" si="2"/>
        <v>0</v>
      </c>
    </row>
    <row r="173" spans="1:13">
      <c r="A173" s="8" t="str">
        <f>'5.0 Calc│Forecast Projects'!A173</f>
        <v>-</v>
      </c>
      <c r="B173" s="8" t="str">
        <f>'5.3 Calc│Forecast $2017'!B173</f>
        <v/>
      </c>
      <c r="C173" s="22">
        <f>VLOOKUP($A173,'5.0 Calc│Forecast Projects'!$A$12:$P$1000,12,FALSE)</f>
        <v>0</v>
      </c>
      <c r="D173" s="22">
        <f>VLOOKUP($A173,'5.0 Calc│Forecast Projects'!$A$12:$P$1000,13,FALSE)</f>
        <v>0</v>
      </c>
      <c r="E173" s="22">
        <f>VLOOKUP($A173,'5.0 Calc│Forecast Projects'!$A$12:$P$1000,14,FALSE)</f>
        <v>0</v>
      </c>
      <c r="F173" s="22">
        <f>VLOOKUP($A173,'5.0 Calc│Forecast Projects'!$A$12:$P$1000,15,FALSE)</f>
        <v>0</v>
      </c>
      <c r="G173" s="27">
        <f>$C173*(1+'3.2 Input│Other'!L$38)+$D173*(1+'3.2 Input│Other'!L$39)+$E173*(1+'3.2 Input│Other'!L$40)+$F173*(1+'3.2 Input│Other'!L$41)</f>
        <v>0</v>
      </c>
      <c r="H173" s="27">
        <f>$C173*(1+'3.2 Input│Other'!M$38)+$D173*(1+'3.2 Input│Other'!M$39)+$E173*(1+'3.2 Input│Other'!M$40)+$F173*(1+'3.2 Input│Other'!M$41)</f>
        <v>0</v>
      </c>
      <c r="I173" s="27">
        <f>$C173*(1+'3.2 Input│Other'!N$38)+$D173*(1+'3.2 Input│Other'!N$39)+$E173*(1+'3.2 Input│Other'!N$40)+$F173*(1+'3.2 Input│Other'!N$41)</f>
        <v>0</v>
      </c>
      <c r="J173" s="27">
        <f>$C173*(1+'3.2 Input│Other'!O$38)+$D173*(1+'3.2 Input│Other'!O$39)+$E173*(1+'3.2 Input│Other'!O$40)+$F173*(1+'3.2 Input│Other'!O$41)</f>
        <v>0</v>
      </c>
      <c r="K173" s="27">
        <f>$C173*(1+'3.2 Input│Other'!P$38)+$D173*(1+'3.2 Input│Other'!P$39)+$E173*(1+'3.2 Input│Other'!P$40)+$F173*(1+'3.2 Input│Other'!P$41)</f>
        <v>0</v>
      </c>
      <c r="M173" s="53">
        <f t="shared" si="2"/>
        <v>0</v>
      </c>
    </row>
    <row r="174" spans="1:13">
      <c r="A174" s="8" t="str">
        <f>'5.0 Calc│Forecast Projects'!A174</f>
        <v>-</v>
      </c>
      <c r="B174" s="8" t="str">
        <f>'5.3 Calc│Forecast $2017'!B174</f>
        <v/>
      </c>
      <c r="C174" s="22">
        <f>VLOOKUP($A174,'5.0 Calc│Forecast Projects'!$A$12:$P$1000,12,FALSE)</f>
        <v>0</v>
      </c>
      <c r="D174" s="22">
        <f>VLOOKUP($A174,'5.0 Calc│Forecast Projects'!$A$12:$P$1000,13,FALSE)</f>
        <v>0</v>
      </c>
      <c r="E174" s="22">
        <f>VLOOKUP($A174,'5.0 Calc│Forecast Projects'!$A$12:$P$1000,14,FALSE)</f>
        <v>0</v>
      </c>
      <c r="F174" s="22">
        <f>VLOOKUP($A174,'5.0 Calc│Forecast Projects'!$A$12:$P$1000,15,FALSE)</f>
        <v>0</v>
      </c>
      <c r="G174" s="27">
        <f>$C174*(1+'3.2 Input│Other'!L$38)+$D174*(1+'3.2 Input│Other'!L$39)+$E174*(1+'3.2 Input│Other'!L$40)+$F174*(1+'3.2 Input│Other'!L$41)</f>
        <v>0</v>
      </c>
      <c r="H174" s="27">
        <f>$C174*(1+'3.2 Input│Other'!M$38)+$D174*(1+'3.2 Input│Other'!M$39)+$E174*(1+'3.2 Input│Other'!M$40)+$F174*(1+'3.2 Input│Other'!M$41)</f>
        <v>0</v>
      </c>
      <c r="I174" s="27">
        <f>$C174*(1+'3.2 Input│Other'!N$38)+$D174*(1+'3.2 Input│Other'!N$39)+$E174*(1+'3.2 Input│Other'!N$40)+$F174*(1+'3.2 Input│Other'!N$41)</f>
        <v>0</v>
      </c>
      <c r="J174" s="27">
        <f>$C174*(1+'3.2 Input│Other'!O$38)+$D174*(1+'3.2 Input│Other'!O$39)+$E174*(1+'3.2 Input│Other'!O$40)+$F174*(1+'3.2 Input│Other'!O$41)</f>
        <v>0</v>
      </c>
      <c r="K174" s="27">
        <f>$C174*(1+'3.2 Input│Other'!P$38)+$D174*(1+'3.2 Input│Other'!P$39)+$E174*(1+'3.2 Input│Other'!P$40)+$F174*(1+'3.2 Input│Other'!P$41)</f>
        <v>0</v>
      </c>
      <c r="M174" s="53">
        <f t="shared" si="2"/>
        <v>0</v>
      </c>
    </row>
    <row r="175" spans="1:13">
      <c r="A175" s="8" t="str">
        <f>'5.0 Calc│Forecast Projects'!A175</f>
        <v>-</v>
      </c>
      <c r="B175" s="8" t="str">
        <f>'5.3 Calc│Forecast $2017'!B175</f>
        <v/>
      </c>
      <c r="C175" s="22">
        <f>VLOOKUP($A175,'5.0 Calc│Forecast Projects'!$A$12:$P$1000,12,FALSE)</f>
        <v>0</v>
      </c>
      <c r="D175" s="22">
        <f>VLOOKUP($A175,'5.0 Calc│Forecast Projects'!$A$12:$P$1000,13,FALSE)</f>
        <v>0</v>
      </c>
      <c r="E175" s="22">
        <f>VLOOKUP($A175,'5.0 Calc│Forecast Projects'!$A$12:$P$1000,14,FALSE)</f>
        <v>0</v>
      </c>
      <c r="F175" s="22">
        <f>VLOOKUP($A175,'5.0 Calc│Forecast Projects'!$A$12:$P$1000,15,FALSE)</f>
        <v>0</v>
      </c>
      <c r="G175" s="27">
        <f>$C175*(1+'3.2 Input│Other'!L$38)+$D175*(1+'3.2 Input│Other'!L$39)+$E175*(1+'3.2 Input│Other'!L$40)+$F175*(1+'3.2 Input│Other'!L$41)</f>
        <v>0</v>
      </c>
      <c r="H175" s="27">
        <f>$C175*(1+'3.2 Input│Other'!M$38)+$D175*(1+'3.2 Input│Other'!M$39)+$E175*(1+'3.2 Input│Other'!M$40)+$F175*(1+'3.2 Input│Other'!M$41)</f>
        <v>0</v>
      </c>
      <c r="I175" s="27">
        <f>$C175*(1+'3.2 Input│Other'!N$38)+$D175*(1+'3.2 Input│Other'!N$39)+$E175*(1+'3.2 Input│Other'!N$40)+$F175*(1+'3.2 Input│Other'!N$41)</f>
        <v>0</v>
      </c>
      <c r="J175" s="27">
        <f>$C175*(1+'3.2 Input│Other'!O$38)+$D175*(1+'3.2 Input│Other'!O$39)+$E175*(1+'3.2 Input│Other'!O$40)+$F175*(1+'3.2 Input│Other'!O$41)</f>
        <v>0</v>
      </c>
      <c r="K175" s="27">
        <f>$C175*(1+'3.2 Input│Other'!P$38)+$D175*(1+'3.2 Input│Other'!P$39)+$E175*(1+'3.2 Input│Other'!P$40)+$F175*(1+'3.2 Input│Other'!P$41)</f>
        <v>0</v>
      </c>
      <c r="M175" s="53">
        <f t="shared" si="2"/>
        <v>0</v>
      </c>
    </row>
    <row r="176" spans="1:13">
      <c r="A176" s="8" t="str">
        <f>'5.0 Calc│Forecast Projects'!A176</f>
        <v>-</v>
      </c>
      <c r="B176" s="8" t="str">
        <f>'5.3 Calc│Forecast $2017'!B176</f>
        <v/>
      </c>
      <c r="C176" s="22">
        <f>VLOOKUP($A176,'5.0 Calc│Forecast Projects'!$A$12:$P$1000,12,FALSE)</f>
        <v>0</v>
      </c>
      <c r="D176" s="22">
        <f>VLOOKUP($A176,'5.0 Calc│Forecast Projects'!$A$12:$P$1000,13,FALSE)</f>
        <v>0</v>
      </c>
      <c r="E176" s="22">
        <f>VLOOKUP($A176,'5.0 Calc│Forecast Projects'!$A$12:$P$1000,14,FALSE)</f>
        <v>0</v>
      </c>
      <c r="F176" s="22">
        <f>VLOOKUP($A176,'5.0 Calc│Forecast Projects'!$A$12:$P$1000,15,FALSE)</f>
        <v>0</v>
      </c>
      <c r="G176" s="27">
        <f>$C176*(1+'3.2 Input│Other'!L$38)+$D176*(1+'3.2 Input│Other'!L$39)+$E176*(1+'3.2 Input│Other'!L$40)+$F176*(1+'3.2 Input│Other'!L$41)</f>
        <v>0</v>
      </c>
      <c r="H176" s="27">
        <f>$C176*(1+'3.2 Input│Other'!M$38)+$D176*(1+'3.2 Input│Other'!M$39)+$E176*(1+'3.2 Input│Other'!M$40)+$F176*(1+'3.2 Input│Other'!M$41)</f>
        <v>0</v>
      </c>
      <c r="I176" s="27">
        <f>$C176*(1+'3.2 Input│Other'!N$38)+$D176*(1+'3.2 Input│Other'!N$39)+$E176*(1+'3.2 Input│Other'!N$40)+$F176*(1+'3.2 Input│Other'!N$41)</f>
        <v>0</v>
      </c>
      <c r="J176" s="27">
        <f>$C176*(1+'3.2 Input│Other'!O$38)+$D176*(1+'3.2 Input│Other'!O$39)+$E176*(1+'3.2 Input│Other'!O$40)+$F176*(1+'3.2 Input│Other'!O$41)</f>
        <v>0</v>
      </c>
      <c r="K176" s="27">
        <f>$C176*(1+'3.2 Input│Other'!P$38)+$D176*(1+'3.2 Input│Other'!P$39)+$E176*(1+'3.2 Input│Other'!P$40)+$F176*(1+'3.2 Input│Other'!P$41)</f>
        <v>0</v>
      </c>
      <c r="M176" s="53">
        <f t="shared" si="2"/>
        <v>0</v>
      </c>
    </row>
    <row r="177" spans="1:13">
      <c r="A177" s="8" t="str">
        <f>'5.0 Calc│Forecast Projects'!A177</f>
        <v>-</v>
      </c>
      <c r="B177" s="8" t="str">
        <f>'5.3 Calc│Forecast $2017'!B177</f>
        <v/>
      </c>
      <c r="C177" s="22">
        <f>VLOOKUP($A177,'5.0 Calc│Forecast Projects'!$A$12:$P$1000,12,FALSE)</f>
        <v>0</v>
      </c>
      <c r="D177" s="22">
        <f>VLOOKUP($A177,'5.0 Calc│Forecast Projects'!$A$12:$P$1000,13,FALSE)</f>
        <v>0</v>
      </c>
      <c r="E177" s="22">
        <f>VLOOKUP($A177,'5.0 Calc│Forecast Projects'!$A$12:$P$1000,14,FALSE)</f>
        <v>0</v>
      </c>
      <c r="F177" s="22">
        <f>VLOOKUP($A177,'5.0 Calc│Forecast Projects'!$A$12:$P$1000,15,FALSE)</f>
        <v>0</v>
      </c>
      <c r="G177" s="27">
        <f>$C177*(1+'3.2 Input│Other'!L$38)+$D177*(1+'3.2 Input│Other'!L$39)+$E177*(1+'3.2 Input│Other'!L$40)+$F177*(1+'3.2 Input│Other'!L$41)</f>
        <v>0</v>
      </c>
      <c r="H177" s="27">
        <f>$C177*(1+'3.2 Input│Other'!M$38)+$D177*(1+'3.2 Input│Other'!M$39)+$E177*(1+'3.2 Input│Other'!M$40)+$F177*(1+'3.2 Input│Other'!M$41)</f>
        <v>0</v>
      </c>
      <c r="I177" s="27">
        <f>$C177*(1+'3.2 Input│Other'!N$38)+$D177*(1+'3.2 Input│Other'!N$39)+$E177*(1+'3.2 Input│Other'!N$40)+$F177*(1+'3.2 Input│Other'!N$41)</f>
        <v>0</v>
      </c>
      <c r="J177" s="27">
        <f>$C177*(1+'3.2 Input│Other'!O$38)+$D177*(1+'3.2 Input│Other'!O$39)+$E177*(1+'3.2 Input│Other'!O$40)+$F177*(1+'3.2 Input│Other'!O$41)</f>
        <v>0</v>
      </c>
      <c r="K177" s="27">
        <f>$C177*(1+'3.2 Input│Other'!P$38)+$D177*(1+'3.2 Input│Other'!P$39)+$E177*(1+'3.2 Input│Other'!P$40)+$F177*(1+'3.2 Input│Other'!P$41)</f>
        <v>0</v>
      </c>
      <c r="M177" s="53">
        <f t="shared" si="2"/>
        <v>0</v>
      </c>
    </row>
    <row r="178" spans="1:13">
      <c r="A178" s="8" t="str">
        <f>'5.0 Calc│Forecast Projects'!A178</f>
        <v>-</v>
      </c>
      <c r="B178" s="8" t="str">
        <f>'5.3 Calc│Forecast $2017'!B178</f>
        <v/>
      </c>
      <c r="C178" s="22">
        <f>VLOOKUP($A178,'5.0 Calc│Forecast Projects'!$A$12:$P$1000,12,FALSE)</f>
        <v>0</v>
      </c>
      <c r="D178" s="22">
        <f>VLOOKUP($A178,'5.0 Calc│Forecast Projects'!$A$12:$P$1000,13,FALSE)</f>
        <v>0</v>
      </c>
      <c r="E178" s="22">
        <f>VLOOKUP($A178,'5.0 Calc│Forecast Projects'!$A$12:$P$1000,14,FALSE)</f>
        <v>0</v>
      </c>
      <c r="F178" s="22">
        <f>VLOOKUP($A178,'5.0 Calc│Forecast Projects'!$A$12:$P$1000,15,FALSE)</f>
        <v>0</v>
      </c>
      <c r="G178" s="27">
        <f>$C178*(1+'3.2 Input│Other'!L$38)+$D178*(1+'3.2 Input│Other'!L$39)+$E178*(1+'3.2 Input│Other'!L$40)+$F178*(1+'3.2 Input│Other'!L$41)</f>
        <v>0</v>
      </c>
      <c r="H178" s="27">
        <f>$C178*(1+'3.2 Input│Other'!M$38)+$D178*(1+'3.2 Input│Other'!M$39)+$E178*(1+'3.2 Input│Other'!M$40)+$F178*(1+'3.2 Input│Other'!M$41)</f>
        <v>0</v>
      </c>
      <c r="I178" s="27">
        <f>$C178*(1+'3.2 Input│Other'!N$38)+$D178*(1+'3.2 Input│Other'!N$39)+$E178*(1+'3.2 Input│Other'!N$40)+$F178*(1+'3.2 Input│Other'!N$41)</f>
        <v>0</v>
      </c>
      <c r="J178" s="27">
        <f>$C178*(1+'3.2 Input│Other'!O$38)+$D178*(1+'3.2 Input│Other'!O$39)+$E178*(1+'3.2 Input│Other'!O$40)+$F178*(1+'3.2 Input│Other'!O$41)</f>
        <v>0</v>
      </c>
      <c r="K178" s="27">
        <f>$C178*(1+'3.2 Input│Other'!P$38)+$D178*(1+'3.2 Input│Other'!P$39)+$E178*(1+'3.2 Input│Other'!P$40)+$F178*(1+'3.2 Input│Other'!P$41)</f>
        <v>0</v>
      </c>
      <c r="M178" s="53">
        <f t="shared" si="2"/>
        <v>0</v>
      </c>
    </row>
    <row r="179" spans="1:13">
      <c r="A179" s="8" t="str">
        <f>'5.0 Calc│Forecast Projects'!A179</f>
        <v>-</v>
      </c>
      <c r="B179" s="8" t="str">
        <f>'5.3 Calc│Forecast $2017'!B179</f>
        <v/>
      </c>
      <c r="C179" s="22">
        <f>VLOOKUP($A179,'5.0 Calc│Forecast Projects'!$A$12:$P$1000,12,FALSE)</f>
        <v>0</v>
      </c>
      <c r="D179" s="22">
        <f>VLOOKUP($A179,'5.0 Calc│Forecast Projects'!$A$12:$P$1000,13,FALSE)</f>
        <v>0</v>
      </c>
      <c r="E179" s="22">
        <f>VLOOKUP($A179,'5.0 Calc│Forecast Projects'!$A$12:$P$1000,14,FALSE)</f>
        <v>0</v>
      </c>
      <c r="F179" s="22">
        <f>VLOOKUP($A179,'5.0 Calc│Forecast Projects'!$A$12:$P$1000,15,FALSE)</f>
        <v>0</v>
      </c>
      <c r="G179" s="27">
        <f>$C179*(1+'3.2 Input│Other'!L$38)+$D179*(1+'3.2 Input│Other'!L$39)+$E179*(1+'3.2 Input│Other'!L$40)+$F179*(1+'3.2 Input│Other'!L$41)</f>
        <v>0</v>
      </c>
      <c r="H179" s="27">
        <f>$C179*(1+'3.2 Input│Other'!M$38)+$D179*(1+'3.2 Input│Other'!M$39)+$E179*(1+'3.2 Input│Other'!M$40)+$F179*(1+'3.2 Input│Other'!M$41)</f>
        <v>0</v>
      </c>
      <c r="I179" s="27">
        <f>$C179*(1+'3.2 Input│Other'!N$38)+$D179*(1+'3.2 Input│Other'!N$39)+$E179*(1+'3.2 Input│Other'!N$40)+$F179*(1+'3.2 Input│Other'!N$41)</f>
        <v>0</v>
      </c>
      <c r="J179" s="27">
        <f>$C179*(1+'3.2 Input│Other'!O$38)+$D179*(1+'3.2 Input│Other'!O$39)+$E179*(1+'3.2 Input│Other'!O$40)+$F179*(1+'3.2 Input│Other'!O$41)</f>
        <v>0</v>
      </c>
      <c r="K179" s="27">
        <f>$C179*(1+'3.2 Input│Other'!P$38)+$D179*(1+'3.2 Input│Other'!P$39)+$E179*(1+'3.2 Input│Other'!P$40)+$F179*(1+'3.2 Input│Other'!P$41)</f>
        <v>0</v>
      </c>
      <c r="M179" s="53">
        <f t="shared" si="2"/>
        <v>0</v>
      </c>
    </row>
    <row r="180" spans="1:13">
      <c r="A180" s="8" t="str">
        <f>'5.0 Calc│Forecast Projects'!A180</f>
        <v>-</v>
      </c>
      <c r="B180" s="8" t="str">
        <f>'5.3 Calc│Forecast $2017'!B180</f>
        <v/>
      </c>
      <c r="C180" s="22">
        <f>VLOOKUP($A180,'5.0 Calc│Forecast Projects'!$A$12:$P$1000,12,FALSE)</f>
        <v>0</v>
      </c>
      <c r="D180" s="22">
        <f>VLOOKUP($A180,'5.0 Calc│Forecast Projects'!$A$12:$P$1000,13,FALSE)</f>
        <v>0</v>
      </c>
      <c r="E180" s="22">
        <f>VLOOKUP($A180,'5.0 Calc│Forecast Projects'!$A$12:$P$1000,14,FALSE)</f>
        <v>0</v>
      </c>
      <c r="F180" s="22">
        <f>VLOOKUP($A180,'5.0 Calc│Forecast Projects'!$A$12:$P$1000,15,FALSE)</f>
        <v>0</v>
      </c>
      <c r="G180" s="27">
        <f>$C180*(1+'3.2 Input│Other'!L$38)+$D180*(1+'3.2 Input│Other'!L$39)+$E180*(1+'3.2 Input│Other'!L$40)+$F180*(1+'3.2 Input│Other'!L$41)</f>
        <v>0</v>
      </c>
      <c r="H180" s="27">
        <f>$C180*(1+'3.2 Input│Other'!M$38)+$D180*(1+'3.2 Input│Other'!M$39)+$E180*(1+'3.2 Input│Other'!M$40)+$F180*(1+'3.2 Input│Other'!M$41)</f>
        <v>0</v>
      </c>
      <c r="I180" s="27">
        <f>$C180*(1+'3.2 Input│Other'!N$38)+$D180*(1+'3.2 Input│Other'!N$39)+$E180*(1+'3.2 Input│Other'!N$40)+$F180*(1+'3.2 Input│Other'!N$41)</f>
        <v>0</v>
      </c>
      <c r="J180" s="27">
        <f>$C180*(1+'3.2 Input│Other'!O$38)+$D180*(1+'3.2 Input│Other'!O$39)+$E180*(1+'3.2 Input│Other'!O$40)+$F180*(1+'3.2 Input│Other'!O$41)</f>
        <v>0</v>
      </c>
      <c r="K180" s="27">
        <f>$C180*(1+'3.2 Input│Other'!P$38)+$D180*(1+'3.2 Input│Other'!P$39)+$E180*(1+'3.2 Input│Other'!P$40)+$F180*(1+'3.2 Input│Other'!P$41)</f>
        <v>0</v>
      </c>
      <c r="M180" s="53">
        <f t="shared" si="2"/>
        <v>0</v>
      </c>
    </row>
    <row r="181" spans="1:13">
      <c r="A181" s="8" t="str">
        <f>'5.0 Calc│Forecast Projects'!A181</f>
        <v>-</v>
      </c>
      <c r="B181" s="8" t="str">
        <f>'5.3 Calc│Forecast $2017'!B181</f>
        <v/>
      </c>
      <c r="C181" s="22">
        <f>VLOOKUP($A181,'5.0 Calc│Forecast Projects'!$A$12:$P$1000,12,FALSE)</f>
        <v>0</v>
      </c>
      <c r="D181" s="22">
        <f>VLOOKUP($A181,'5.0 Calc│Forecast Projects'!$A$12:$P$1000,13,FALSE)</f>
        <v>0</v>
      </c>
      <c r="E181" s="22">
        <f>VLOOKUP($A181,'5.0 Calc│Forecast Projects'!$A$12:$P$1000,14,FALSE)</f>
        <v>0</v>
      </c>
      <c r="F181" s="22">
        <f>VLOOKUP($A181,'5.0 Calc│Forecast Projects'!$A$12:$P$1000,15,FALSE)</f>
        <v>0</v>
      </c>
      <c r="G181" s="27">
        <f>$C181*(1+'3.2 Input│Other'!L$38)+$D181*(1+'3.2 Input│Other'!L$39)+$E181*(1+'3.2 Input│Other'!L$40)+$F181*(1+'3.2 Input│Other'!L$41)</f>
        <v>0</v>
      </c>
      <c r="H181" s="27">
        <f>$C181*(1+'3.2 Input│Other'!M$38)+$D181*(1+'3.2 Input│Other'!M$39)+$E181*(1+'3.2 Input│Other'!M$40)+$F181*(1+'3.2 Input│Other'!M$41)</f>
        <v>0</v>
      </c>
      <c r="I181" s="27">
        <f>$C181*(1+'3.2 Input│Other'!N$38)+$D181*(1+'3.2 Input│Other'!N$39)+$E181*(1+'3.2 Input│Other'!N$40)+$F181*(1+'3.2 Input│Other'!N$41)</f>
        <v>0</v>
      </c>
      <c r="J181" s="27">
        <f>$C181*(1+'3.2 Input│Other'!O$38)+$D181*(1+'3.2 Input│Other'!O$39)+$E181*(1+'3.2 Input│Other'!O$40)+$F181*(1+'3.2 Input│Other'!O$41)</f>
        <v>0</v>
      </c>
      <c r="K181" s="27">
        <f>$C181*(1+'3.2 Input│Other'!P$38)+$D181*(1+'3.2 Input│Other'!P$39)+$E181*(1+'3.2 Input│Other'!P$40)+$F181*(1+'3.2 Input│Other'!P$41)</f>
        <v>0</v>
      </c>
      <c r="M181" s="53">
        <f t="shared" si="2"/>
        <v>0</v>
      </c>
    </row>
    <row r="182" spans="1:13">
      <c r="A182" s="8" t="str">
        <f>'5.0 Calc│Forecast Projects'!A182</f>
        <v>-</v>
      </c>
      <c r="B182" s="8" t="str">
        <f>'5.3 Calc│Forecast $2017'!B182</f>
        <v/>
      </c>
      <c r="C182" s="22">
        <f>VLOOKUP($A182,'5.0 Calc│Forecast Projects'!$A$12:$P$1000,12,FALSE)</f>
        <v>0</v>
      </c>
      <c r="D182" s="22">
        <f>VLOOKUP($A182,'5.0 Calc│Forecast Projects'!$A$12:$P$1000,13,FALSE)</f>
        <v>0</v>
      </c>
      <c r="E182" s="22">
        <f>VLOOKUP($A182,'5.0 Calc│Forecast Projects'!$A$12:$P$1000,14,FALSE)</f>
        <v>0</v>
      </c>
      <c r="F182" s="22">
        <f>VLOOKUP($A182,'5.0 Calc│Forecast Projects'!$A$12:$P$1000,15,FALSE)</f>
        <v>0</v>
      </c>
      <c r="G182" s="27">
        <f>$C182*(1+'3.2 Input│Other'!L$38)+$D182*(1+'3.2 Input│Other'!L$39)+$E182*(1+'3.2 Input│Other'!L$40)+$F182*(1+'3.2 Input│Other'!L$41)</f>
        <v>0</v>
      </c>
      <c r="H182" s="27">
        <f>$C182*(1+'3.2 Input│Other'!M$38)+$D182*(1+'3.2 Input│Other'!M$39)+$E182*(1+'3.2 Input│Other'!M$40)+$F182*(1+'3.2 Input│Other'!M$41)</f>
        <v>0</v>
      </c>
      <c r="I182" s="27">
        <f>$C182*(1+'3.2 Input│Other'!N$38)+$D182*(1+'3.2 Input│Other'!N$39)+$E182*(1+'3.2 Input│Other'!N$40)+$F182*(1+'3.2 Input│Other'!N$41)</f>
        <v>0</v>
      </c>
      <c r="J182" s="27">
        <f>$C182*(1+'3.2 Input│Other'!O$38)+$D182*(1+'3.2 Input│Other'!O$39)+$E182*(1+'3.2 Input│Other'!O$40)+$F182*(1+'3.2 Input│Other'!O$41)</f>
        <v>0</v>
      </c>
      <c r="K182" s="27">
        <f>$C182*(1+'3.2 Input│Other'!P$38)+$D182*(1+'3.2 Input│Other'!P$39)+$E182*(1+'3.2 Input│Other'!P$40)+$F182*(1+'3.2 Input│Other'!P$41)</f>
        <v>0</v>
      </c>
      <c r="M182" s="53">
        <f t="shared" si="2"/>
        <v>0</v>
      </c>
    </row>
    <row r="183" spans="1:13">
      <c r="A183" s="8" t="str">
        <f>'5.0 Calc│Forecast Projects'!A183</f>
        <v>-</v>
      </c>
      <c r="B183" s="8" t="str">
        <f>'5.3 Calc│Forecast $2017'!B183</f>
        <v/>
      </c>
      <c r="C183" s="22">
        <f>VLOOKUP($A183,'5.0 Calc│Forecast Projects'!$A$12:$P$1000,12,FALSE)</f>
        <v>0</v>
      </c>
      <c r="D183" s="22">
        <f>VLOOKUP($A183,'5.0 Calc│Forecast Projects'!$A$12:$P$1000,13,FALSE)</f>
        <v>0</v>
      </c>
      <c r="E183" s="22">
        <f>VLOOKUP($A183,'5.0 Calc│Forecast Projects'!$A$12:$P$1000,14,FALSE)</f>
        <v>0</v>
      </c>
      <c r="F183" s="22">
        <f>VLOOKUP($A183,'5.0 Calc│Forecast Projects'!$A$12:$P$1000,15,FALSE)</f>
        <v>0</v>
      </c>
      <c r="G183" s="27">
        <f>$C183*(1+'3.2 Input│Other'!L$38)+$D183*(1+'3.2 Input│Other'!L$39)+$E183*(1+'3.2 Input│Other'!L$40)+$F183*(1+'3.2 Input│Other'!L$41)</f>
        <v>0</v>
      </c>
      <c r="H183" s="27">
        <f>$C183*(1+'3.2 Input│Other'!M$38)+$D183*(1+'3.2 Input│Other'!M$39)+$E183*(1+'3.2 Input│Other'!M$40)+$F183*(1+'3.2 Input│Other'!M$41)</f>
        <v>0</v>
      </c>
      <c r="I183" s="27">
        <f>$C183*(1+'3.2 Input│Other'!N$38)+$D183*(1+'3.2 Input│Other'!N$39)+$E183*(1+'3.2 Input│Other'!N$40)+$F183*(1+'3.2 Input│Other'!N$41)</f>
        <v>0</v>
      </c>
      <c r="J183" s="27">
        <f>$C183*(1+'3.2 Input│Other'!O$38)+$D183*(1+'3.2 Input│Other'!O$39)+$E183*(1+'3.2 Input│Other'!O$40)+$F183*(1+'3.2 Input│Other'!O$41)</f>
        <v>0</v>
      </c>
      <c r="K183" s="27">
        <f>$C183*(1+'3.2 Input│Other'!P$38)+$D183*(1+'3.2 Input│Other'!P$39)+$E183*(1+'3.2 Input│Other'!P$40)+$F183*(1+'3.2 Input│Other'!P$41)</f>
        <v>0</v>
      </c>
      <c r="M183" s="53">
        <f t="shared" si="2"/>
        <v>0</v>
      </c>
    </row>
    <row r="184" spans="1:13">
      <c r="A184" s="8" t="str">
        <f>'5.0 Calc│Forecast Projects'!A184</f>
        <v>-</v>
      </c>
      <c r="B184" s="8" t="str">
        <f>'5.3 Calc│Forecast $2017'!B184</f>
        <v/>
      </c>
      <c r="C184" s="22">
        <f>VLOOKUP($A184,'5.0 Calc│Forecast Projects'!$A$12:$P$1000,12,FALSE)</f>
        <v>0</v>
      </c>
      <c r="D184" s="22">
        <f>VLOOKUP($A184,'5.0 Calc│Forecast Projects'!$A$12:$P$1000,13,FALSE)</f>
        <v>0</v>
      </c>
      <c r="E184" s="22">
        <f>VLOOKUP($A184,'5.0 Calc│Forecast Projects'!$A$12:$P$1000,14,FALSE)</f>
        <v>0</v>
      </c>
      <c r="F184" s="22">
        <f>VLOOKUP($A184,'5.0 Calc│Forecast Projects'!$A$12:$P$1000,15,FALSE)</f>
        <v>0</v>
      </c>
      <c r="G184" s="27">
        <f>$C184*(1+'3.2 Input│Other'!L$38)+$D184*(1+'3.2 Input│Other'!L$39)+$E184*(1+'3.2 Input│Other'!L$40)+$F184*(1+'3.2 Input│Other'!L$41)</f>
        <v>0</v>
      </c>
      <c r="H184" s="27">
        <f>$C184*(1+'3.2 Input│Other'!M$38)+$D184*(1+'3.2 Input│Other'!M$39)+$E184*(1+'3.2 Input│Other'!M$40)+$F184*(1+'3.2 Input│Other'!M$41)</f>
        <v>0</v>
      </c>
      <c r="I184" s="27">
        <f>$C184*(1+'3.2 Input│Other'!N$38)+$D184*(1+'3.2 Input│Other'!N$39)+$E184*(1+'3.2 Input│Other'!N$40)+$F184*(1+'3.2 Input│Other'!N$41)</f>
        <v>0</v>
      </c>
      <c r="J184" s="27">
        <f>$C184*(1+'3.2 Input│Other'!O$38)+$D184*(1+'3.2 Input│Other'!O$39)+$E184*(1+'3.2 Input│Other'!O$40)+$F184*(1+'3.2 Input│Other'!O$41)</f>
        <v>0</v>
      </c>
      <c r="K184" s="27">
        <f>$C184*(1+'3.2 Input│Other'!P$38)+$D184*(1+'3.2 Input│Other'!P$39)+$E184*(1+'3.2 Input│Other'!P$40)+$F184*(1+'3.2 Input│Other'!P$41)</f>
        <v>0</v>
      </c>
      <c r="M184" s="53">
        <f t="shared" si="2"/>
        <v>0</v>
      </c>
    </row>
    <row r="185" spans="1:13">
      <c r="A185" s="8" t="str">
        <f>'5.0 Calc│Forecast Projects'!A185</f>
        <v>-</v>
      </c>
      <c r="B185" s="8" t="str">
        <f>'5.3 Calc│Forecast $2017'!B185</f>
        <v/>
      </c>
      <c r="C185" s="22">
        <f>VLOOKUP($A185,'5.0 Calc│Forecast Projects'!$A$12:$P$1000,12,FALSE)</f>
        <v>0</v>
      </c>
      <c r="D185" s="22">
        <f>VLOOKUP($A185,'5.0 Calc│Forecast Projects'!$A$12:$P$1000,13,FALSE)</f>
        <v>0</v>
      </c>
      <c r="E185" s="22">
        <f>VLOOKUP($A185,'5.0 Calc│Forecast Projects'!$A$12:$P$1000,14,FALSE)</f>
        <v>0</v>
      </c>
      <c r="F185" s="22">
        <f>VLOOKUP($A185,'5.0 Calc│Forecast Projects'!$A$12:$P$1000,15,FALSE)</f>
        <v>0</v>
      </c>
      <c r="G185" s="27">
        <f>$C185*(1+'3.2 Input│Other'!L$38)+$D185*(1+'3.2 Input│Other'!L$39)+$E185*(1+'3.2 Input│Other'!L$40)+$F185*(1+'3.2 Input│Other'!L$41)</f>
        <v>0</v>
      </c>
      <c r="H185" s="27">
        <f>$C185*(1+'3.2 Input│Other'!M$38)+$D185*(1+'3.2 Input│Other'!M$39)+$E185*(1+'3.2 Input│Other'!M$40)+$F185*(1+'3.2 Input│Other'!M$41)</f>
        <v>0</v>
      </c>
      <c r="I185" s="27">
        <f>$C185*(1+'3.2 Input│Other'!N$38)+$D185*(1+'3.2 Input│Other'!N$39)+$E185*(1+'3.2 Input│Other'!N$40)+$F185*(1+'3.2 Input│Other'!N$41)</f>
        <v>0</v>
      </c>
      <c r="J185" s="27">
        <f>$C185*(1+'3.2 Input│Other'!O$38)+$D185*(1+'3.2 Input│Other'!O$39)+$E185*(1+'3.2 Input│Other'!O$40)+$F185*(1+'3.2 Input│Other'!O$41)</f>
        <v>0</v>
      </c>
      <c r="K185" s="27">
        <f>$C185*(1+'3.2 Input│Other'!P$38)+$D185*(1+'3.2 Input│Other'!P$39)+$E185*(1+'3.2 Input│Other'!P$40)+$F185*(1+'3.2 Input│Other'!P$41)</f>
        <v>0</v>
      </c>
      <c r="M185" s="53">
        <f t="shared" si="2"/>
        <v>0</v>
      </c>
    </row>
    <row r="186" spans="1:13">
      <c r="A186" s="8" t="str">
        <f>'5.0 Calc│Forecast Projects'!A186</f>
        <v>-</v>
      </c>
      <c r="B186" s="8" t="str">
        <f>'5.3 Calc│Forecast $2017'!B186</f>
        <v/>
      </c>
      <c r="C186" s="22">
        <f>VLOOKUP($A186,'5.0 Calc│Forecast Projects'!$A$12:$P$1000,12,FALSE)</f>
        <v>0</v>
      </c>
      <c r="D186" s="22">
        <f>VLOOKUP($A186,'5.0 Calc│Forecast Projects'!$A$12:$P$1000,13,FALSE)</f>
        <v>0</v>
      </c>
      <c r="E186" s="22">
        <f>VLOOKUP($A186,'5.0 Calc│Forecast Projects'!$A$12:$P$1000,14,FALSE)</f>
        <v>0</v>
      </c>
      <c r="F186" s="22">
        <f>VLOOKUP($A186,'5.0 Calc│Forecast Projects'!$A$12:$P$1000,15,FALSE)</f>
        <v>0</v>
      </c>
      <c r="G186" s="27">
        <f>$C186*(1+'3.2 Input│Other'!L$38)+$D186*(1+'3.2 Input│Other'!L$39)+$E186*(1+'3.2 Input│Other'!L$40)+$F186*(1+'3.2 Input│Other'!L$41)</f>
        <v>0</v>
      </c>
      <c r="H186" s="27">
        <f>$C186*(1+'3.2 Input│Other'!M$38)+$D186*(1+'3.2 Input│Other'!M$39)+$E186*(1+'3.2 Input│Other'!M$40)+$F186*(1+'3.2 Input│Other'!M$41)</f>
        <v>0</v>
      </c>
      <c r="I186" s="27">
        <f>$C186*(1+'3.2 Input│Other'!N$38)+$D186*(1+'3.2 Input│Other'!N$39)+$E186*(1+'3.2 Input│Other'!N$40)+$F186*(1+'3.2 Input│Other'!N$41)</f>
        <v>0</v>
      </c>
      <c r="J186" s="27">
        <f>$C186*(1+'3.2 Input│Other'!O$38)+$D186*(1+'3.2 Input│Other'!O$39)+$E186*(1+'3.2 Input│Other'!O$40)+$F186*(1+'3.2 Input│Other'!O$41)</f>
        <v>0</v>
      </c>
      <c r="K186" s="27">
        <f>$C186*(1+'3.2 Input│Other'!P$38)+$D186*(1+'3.2 Input│Other'!P$39)+$E186*(1+'3.2 Input│Other'!P$40)+$F186*(1+'3.2 Input│Other'!P$41)</f>
        <v>0</v>
      </c>
      <c r="M186" s="53">
        <f t="shared" si="2"/>
        <v>0</v>
      </c>
    </row>
    <row r="187" spans="1:13">
      <c r="A187" s="8" t="str">
        <f>'5.0 Calc│Forecast Projects'!A187</f>
        <v>-</v>
      </c>
      <c r="B187" s="8" t="str">
        <f>'5.3 Calc│Forecast $2017'!B187</f>
        <v/>
      </c>
      <c r="C187" s="22">
        <f>VLOOKUP($A187,'5.0 Calc│Forecast Projects'!$A$12:$P$1000,12,FALSE)</f>
        <v>0</v>
      </c>
      <c r="D187" s="22">
        <f>VLOOKUP($A187,'5.0 Calc│Forecast Projects'!$A$12:$P$1000,13,FALSE)</f>
        <v>0</v>
      </c>
      <c r="E187" s="22">
        <f>VLOOKUP($A187,'5.0 Calc│Forecast Projects'!$A$12:$P$1000,14,FALSE)</f>
        <v>0</v>
      </c>
      <c r="F187" s="22">
        <f>VLOOKUP($A187,'5.0 Calc│Forecast Projects'!$A$12:$P$1000,15,FALSE)</f>
        <v>0</v>
      </c>
      <c r="G187" s="27">
        <f>$C187*(1+'3.2 Input│Other'!L$38)+$D187*(1+'3.2 Input│Other'!L$39)+$E187*(1+'3.2 Input│Other'!L$40)+$F187*(1+'3.2 Input│Other'!L$41)</f>
        <v>0</v>
      </c>
      <c r="H187" s="27">
        <f>$C187*(1+'3.2 Input│Other'!M$38)+$D187*(1+'3.2 Input│Other'!M$39)+$E187*(1+'3.2 Input│Other'!M$40)+$F187*(1+'3.2 Input│Other'!M$41)</f>
        <v>0</v>
      </c>
      <c r="I187" s="27">
        <f>$C187*(1+'3.2 Input│Other'!N$38)+$D187*(1+'3.2 Input│Other'!N$39)+$E187*(1+'3.2 Input│Other'!N$40)+$F187*(1+'3.2 Input│Other'!N$41)</f>
        <v>0</v>
      </c>
      <c r="J187" s="27">
        <f>$C187*(1+'3.2 Input│Other'!O$38)+$D187*(1+'3.2 Input│Other'!O$39)+$E187*(1+'3.2 Input│Other'!O$40)+$F187*(1+'3.2 Input│Other'!O$41)</f>
        <v>0</v>
      </c>
      <c r="K187" s="27">
        <f>$C187*(1+'3.2 Input│Other'!P$38)+$D187*(1+'3.2 Input│Other'!P$39)+$E187*(1+'3.2 Input│Other'!P$40)+$F187*(1+'3.2 Input│Other'!P$41)</f>
        <v>0</v>
      </c>
      <c r="M187" s="53">
        <f t="shared" si="2"/>
        <v>0</v>
      </c>
    </row>
    <row r="188" spans="1:13">
      <c r="A188" s="8" t="str">
        <f>'5.0 Calc│Forecast Projects'!A188</f>
        <v>-</v>
      </c>
      <c r="B188" s="8" t="str">
        <f>'5.3 Calc│Forecast $2017'!B188</f>
        <v/>
      </c>
      <c r="C188" s="22">
        <f>VLOOKUP($A188,'5.0 Calc│Forecast Projects'!$A$12:$P$1000,12,FALSE)</f>
        <v>0</v>
      </c>
      <c r="D188" s="22">
        <f>VLOOKUP($A188,'5.0 Calc│Forecast Projects'!$A$12:$P$1000,13,FALSE)</f>
        <v>0</v>
      </c>
      <c r="E188" s="22">
        <f>VLOOKUP($A188,'5.0 Calc│Forecast Projects'!$A$12:$P$1000,14,FALSE)</f>
        <v>0</v>
      </c>
      <c r="F188" s="22">
        <f>VLOOKUP($A188,'5.0 Calc│Forecast Projects'!$A$12:$P$1000,15,FALSE)</f>
        <v>0</v>
      </c>
      <c r="G188" s="27">
        <f>$C188*(1+'3.2 Input│Other'!L$38)+$D188*(1+'3.2 Input│Other'!L$39)+$E188*(1+'3.2 Input│Other'!L$40)+$F188*(1+'3.2 Input│Other'!L$41)</f>
        <v>0</v>
      </c>
      <c r="H188" s="27">
        <f>$C188*(1+'3.2 Input│Other'!M$38)+$D188*(1+'3.2 Input│Other'!M$39)+$E188*(1+'3.2 Input│Other'!M$40)+$F188*(1+'3.2 Input│Other'!M$41)</f>
        <v>0</v>
      </c>
      <c r="I188" s="27">
        <f>$C188*(1+'3.2 Input│Other'!N$38)+$D188*(1+'3.2 Input│Other'!N$39)+$E188*(1+'3.2 Input│Other'!N$40)+$F188*(1+'3.2 Input│Other'!N$41)</f>
        <v>0</v>
      </c>
      <c r="J188" s="27">
        <f>$C188*(1+'3.2 Input│Other'!O$38)+$D188*(1+'3.2 Input│Other'!O$39)+$E188*(1+'3.2 Input│Other'!O$40)+$F188*(1+'3.2 Input│Other'!O$41)</f>
        <v>0</v>
      </c>
      <c r="K188" s="27">
        <f>$C188*(1+'3.2 Input│Other'!P$38)+$D188*(1+'3.2 Input│Other'!P$39)+$E188*(1+'3.2 Input│Other'!P$40)+$F188*(1+'3.2 Input│Other'!P$41)</f>
        <v>0</v>
      </c>
      <c r="M188" s="53">
        <f t="shared" si="2"/>
        <v>0</v>
      </c>
    </row>
    <row r="189" spans="1:13">
      <c r="A189" s="8" t="str">
        <f>'5.0 Calc│Forecast Projects'!A189</f>
        <v>-</v>
      </c>
      <c r="B189" s="8" t="str">
        <f>'5.3 Calc│Forecast $2017'!B189</f>
        <v/>
      </c>
      <c r="C189" s="22">
        <f>VLOOKUP($A189,'5.0 Calc│Forecast Projects'!$A$12:$P$1000,12,FALSE)</f>
        <v>0</v>
      </c>
      <c r="D189" s="22">
        <f>VLOOKUP($A189,'5.0 Calc│Forecast Projects'!$A$12:$P$1000,13,FALSE)</f>
        <v>0</v>
      </c>
      <c r="E189" s="22">
        <f>VLOOKUP($A189,'5.0 Calc│Forecast Projects'!$A$12:$P$1000,14,FALSE)</f>
        <v>0</v>
      </c>
      <c r="F189" s="22">
        <f>VLOOKUP($A189,'5.0 Calc│Forecast Projects'!$A$12:$P$1000,15,FALSE)</f>
        <v>0</v>
      </c>
      <c r="G189" s="27">
        <f>$C189*(1+'3.2 Input│Other'!L$38)+$D189*(1+'3.2 Input│Other'!L$39)+$E189*(1+'3.2 Input│Other'!L$40)+$F189*(1+'3.2 Input│Other'!L$41)</f>
        <v>0</v>
      </c>
      <c r="H189" s="27">
        <f>$C189*(1+'3.2 Input│Other'!M$38)+$D189*(1+'3.2 Input│Other'!M$39)+$E189*(1+'3.2 Input│Other'!M$40)+$F189*(1+'3.2 Input│Other'!M$41)</f>
        <v>0</v>
      </c>
      <c r="I189" s="27">
        <f>$C189*(1+'3.2 Input│Other'!N$38)+$D189*(1+'3.2 Input│Other'!N$39)+$E189*(1+'3.2 Input│Other'!N$40)+$F189*(1+'3.2 Input│Other'!N$41)</f>
        <v>0</v>
      </c>
      <c r="J189" s="27">
        <f>$C189*(1+'3.2 Input│Other'!O$38)+$D189*(1+'3.2 Input│Other'!O$39)+$E189*(1+'3.2 Input│Other'!O$40)+$F189*(1+'3.2 Input│Other'!O$41)</f>
        <v>0</v>
      </c>
      <c r="K189" s="27">
        <f>$C189*(1+'3.2 Input│Other'!P$38)+$D189*(1+'3.2 Input│Other'!P$39)+$E189*(1+'3.2 Input│Other'!P$40)+$F189*(1+'3.2 Input│Other'!P$41)</f>
        <v>0</v>
      </c>
      <c r="M189" s="53">
        <f t="shared" si="2"/>
        <v>0</v>
      </c>
    </row>
    <row r="190" spans="1:13">
      <c r="A190" s="8" t="str">
        <f>'5.0 Calc│Forecast Projects'!A190</f>
        <v>-</v>
      </c>
      <c r="B190" s="8" t="str">
        <f>'5.3 Calc│Forecast $2017'!B190</f>
        <v/>
      </c>
      <c r="C190" s="22">
        <f>VLOOKUP($A190,'5.0 Calc│Forecast Projects'!$A$12:$P$1000,12,FALSE)</f>
        <v>0</v>
      </c>
      <c r="D190" s="22">
        <f>VLOOKUP($A190,'5.0 Calc│Forecast Projects'!$A$12:$P$1000,13,FALSE)</f>
        <v>0</v>
      </c>
      <c r="E190" s="22">
        <f>VLOOKUP($A190,'5.0 Calc│Forecast Projects'!$A$12:$P$1000,14,FALSE)</f>
        <v>0</v>
      </c>
      <c r="F190" s="22">
        <f>VLOOKUP($A190,'5.0 Calc│Forecast Projects'!$A$12:$P$1000,15,FALSE)</f>
        <v>0</v>
      </c>
      <c r="G190" s="27">
        <f>$C190*(1+'3.2 Input│Other'!L$38)+$D190*(1+'3.2 Input│Other'!L$39)+$E190*(1+'3.2 Input│Other'!L$40)+$F190*(1+'3.2 Input│Other'!L$41)</f>
        <v>0</v>
      </c>
      <c r="H190" s="27">
        <f>$C190*(1+'3.2 Input│Other'!M$38)+$D190*(1+'3.2 Input│Other'!M$39)+$E190*(1+'3.2 Input│Other'!M$40)+$F190*(1+'3.2 Input│Other'!M$41)</f>
        <v>0</v>
      </c>
      <c r="I190" s="27">
        <f>$C190*(1+'3.2 Input│Other'!N$38)+$D190*(1+'3.2 Input│Other'!N$39)+$E190*(1+'3.2 Input│Other'!N$40)+$F190*(1+'3.2 Input│Other'!N$41)</f>
        <v>0</v>
      </c>
      <c r="J190" s="27">
        <f>$C190*(1+'3.2 Input│Other'!O$38)+$D190*(1+'3.2 Input│Other'!O$39)+$E190*(1+'3.2 Input│Other'!O$40)+$F190*(1+'3.2 Input│Other'!O$41)</f>
        <v>0</v>
      </c>
      <c r="K190" s="27">
        <f>$C190*(1+'3.2 Input│Other'!P$38)+$D190*(1+'3.2 Input│Other'!P$39)+$E190*(1+'3.2 Input│Other'!P$40)+$F190*(1+'3.2 Input│Other'!P$41)</f>
        <v>0</v>
      </c>
      <c r="M190" s="53">
        <f t="shared" si="2"/>
        <v>0</v>
      </c>
    </row>
    <row r="191" spans="1:13">
      <c r="A191" s="8" t="str">
        <f>'5.0 Calc│Forecast Projects'!A191</f>
        <v>-</v>
      </c>
      <c r="B191" s="8" t="str">
        <f>'5.3 Calc│Forecast $2017'!B191</f>
        <v/>
      </c>
      <c r="C191" s="22">
        <f>VLOOKUP($A191,'5.0 Calc│Forecast Projects'!$A$12:$P$1000,12,FALSE)</f>
        <v>0</v>
      </c>
      <c r="D191" s="22">
        <f>VLOOKUP($A191,'5.0 Calc│Forecast Projects'!$A$12:$P$1000,13,FALSE)</f>
        <v>0</v>
      </c>
      <c r="E191" s="22">
        <f>VLOOKUP($A191,'5.0 Calc│Forecast Projects'!$A$12:$P$1000,14,FALSE)</f>
        <v>0</v>
      </c>
      <c r="F191" s="22">
        <f>VLOOKUP($A191,'5.0 Calc│Forecast Projects'!$A$12:$P$1000,15,FALSE)</f>
        <v>0</v>
      </c>
      <c r="G191" s="27">
        <f>$C191*(1+'3.2 Input│Other'!L$38)+$D191*(1+'3.2 Input│Other'!L$39)+$E191*(1+'3.2 Input│Other'!L$40)+$F191*(1+'3.2 Input│Other'!L$41)</f>
        <v>0</v>
      </c>
      <c r="H191" s="27">
        <f>$C191*(1+'3.2 Input│Other'!M$38)+$D191*(1+'3.2 Input│Other'!M$39)+$E191*(1+'3.2 Input│Other'!M$40)+$F191*(1+'3.2 Input│Other'!M$41)</f>
        <v>0</v>
      </c>
      <c r="I191" s="27">
        <f>$C191*(1+'3.2 Input│Other'!N$38)+$D191*(1+'3.2 Input│Other'!N$39)+$E191*(1+'3.2 Input│Other'!N$40)+$F191*(1+'3.2 Input│Other'!N$41)</f>
        <v>0</v>
      </c>
      <c r="J191" s="27">
        <f>$C191*(1+'3.2 Input│Other'!O$38)+$D191*(1+'3.2 Input│Other'!O$39)+$E191*(1+'3.2 Input│Other'!O$40)+$F191*(1+'3.2 Input│Other'!O$41)</f>
        <v>0</v>
      </c>
      <c r="K191" s="27">
        <f>$C191*(1+'3.2 Input│Other'!P$38)+$D191*(1+'3.2 Input│Other'!P$39)+$E191*(1+'3.2 Input│Other'!P$40)+$F191*(1+'3.2 Input│Other'!P$41)</f>
        <v>0</v>
      </c>
      <c r="M191" s="53">
        <f t="shared" si="2"/>
        <v>0</v>
      </c>
    </row>
    <row r="192" spans="1:13">
      <c r="A192" s="8" t="str">
        <f>'5.0 Calc│Forecast Projects'!A192</f>
        <v>-</v>
      </c>
      <c r="B192" s="8" t="str">
        <f>'5.3 Calc│Forecast $2017'!B192</f>
        <v/>
      </c>
      <c r="C192" s="22">
        <f>VLOOKUP($A192,'5.0 Calc│Forecast Projects'!$A$12:$P$1000,12,FALSE)</f>
        <v>0</v>
      </c>
      <c r="D192" s="22">
        <f>VLOOKUP($A192,'5.0 Calc│Forecast Projects'!$A$12:$P$1000,13,FALSE)</f>
        <v>0</v>
      </c>
      <c r="E192" s="22">
        <f>VLOOKUP($A192,'5.0 Calc│Forecast Projects'!$A$12:$P$1000,14,FALSE)</f>
        <v>0</v>
      </c>
      <c r="F192" s="22">
        <f>VLOOKUP($A192,'5.0 Calc│Forecast Projects'!$A$12:$P$1000,15,FALSE)</f>
        <v>0</v>
      </c>
      <c r="G192" s="27">
        <f>$C192*(1+'3.2 Input│Other'!L$38)+$D192*(1+'3.2 Input│Other'!L$39)+$E192*(1+'3.2 Input│Other'!L$40)+$F192*(1+'3.2 Input│Other'!L$41)</f>
        <v>0</v>
      </c>
      <c r="H192" s="27">
        <f>$C192*(1+'3.2 Input│Other'!M$38)+$D192*(1+'3.2 Input│Other'!M$39)+$E192*(1+'3.2 Input│Other'!M$40)+$F192*(1+'3.2 Input│Other'!M$41)</f>
        <v>0</v>
      </c>
      <c r="I192" s="27">
        <f>$C192*(1+'3.2 Input│Other'!N$38)+$D192*(1+'3.2 Input│Other'!N$39)+$E192*(1+'3.2 Input│Other'!N$40)+$F192*(1+'3.2 Input│Other'!N$41)</f>
        <v>0</v>
      </c>
      <c r="J192" s="27">
        <f>$C192*(1+'3.2 Input│Other'!O$38)+$D192*(1+'3.2 Input│Other'!O$39)+$E192*(1+'3.2 Input│Other'!O$40)+$F192*(1+'3.2 Input│Other'!O$41)</f>
        <v>0</v>
      </c>
      <c r="K192" s="27">
        <f>$C192*(1+'3.2 Input│Other'!P$38)+$D192*(1+'3.2 Input│Other'!P$39)+$E192*(1+'3.2 Input│Other'!P$40)+$F192*(1+'3.2 Input│Other'!P$41)</f>
        <v>0</v>
      </c>
      <c r="M192" s="53">
        <f t="shared" si="2"/>
        <v>0</v>
      </c>
    </row>
    <row r="193" spans="1:13">
      <c r="A193" s="8" t="str">
        <f>'5.0 Calc│Forecast Projects'!A193</f>
        <v>-</v>
      </c>
      <c r="B193" s="8" t="str">
        <f>'5.3 Calc│Forecast $2017'!B193</f>
        <v/>
      </c>
      <c r="C193" s="22">
        <f>VLOOKUP($A193,'5.0 Calc│Forecast Projects'!$A$12:$P$1000,12,FALSE)</f>
        <v>0</v>
      </c>
      <c r="D193" s="22">
        <f>VLOOKUP($A193,'5.0 Calc│Forecast Projects'!$A$12:$P$1000,13,FALSE)</f>
        <v>0</v>
      </c>
      <c r="E193" s="22">
        <f>VLOOKUP($A193,'5.0 Calc│Forecast Projects'!$A$12:$P$1000,14,FALSE)</f>
        <v>0</v>
      </c>
      <c r="F193" s="22">
        <f>VLOOKUP($A193,'5.0 Calc│Forecast Projects'!$A$12:$P$1000,15,FALSE)</f>
        <v>0</v>
      </c>
      <c r="G193" s="27">
        <f>$C193*(1+'3.2 Input│Other'!L$38)+$D193*(1+'3.2 Input│Other'!L$39)+$E193*(1+'3.2 Input│Other'!L$40)+$F193*(1+'3.2 Input│Other'!L$41)</f>
        <v>0</v>
      </c>
      <c r="H193" s="27">
        <f>$C193*(1+'3.2 Input│Other'!M$38)+$D193*(1+'3.2 Input│Other'!M$39)+$E193*(1+'3.2 Input│Other'!M$40)+$F193*(1+'3.2 Input│Other'!M$41)</f>
        <v>0</v>
      </c>
      <c r="I193" s="27">
        <f>$C193*(1+'3.2 Input│Other'!N$38)+$D193*(1+'3.2 Input│Other'!N$39)+$E193*(1+'3.2 Input│Other'!N$40)+$F193*(1+'3.2 Input│Other'!N$41)</f>
        <v>0</v>
      </c>
      <c r="J193" s="27">
        <f>$C193*(1+'3.2 Input│Other'!O$38)+$D193*(1+'3.2 Input│Other'!O$39)+$E193*(1+'3.2 Input│Other'!O$40)+$F193*(1+'3.2 Input│Other'!O$41)</f>
        <v>0</v>
      </c>
      <c r="K193" s="27">
        <f>$C193*(1+'3.2 Input│Other'!P$38)+$D193*(1+'3.2 Input│Other'!P$39)+$E193*(1+'3.2 Input│Other'!P$40)+$F193*(1+'3.2 Input│Other'!P$41)</f>
        <v>0</v>
      </c>
      <c r="M193" s="53">
        <f t="shared" si="2"/>
        <v>0</v>
      </c>
    </row>
    <row r="194" spans="1:13">
      <c r="A194" s="8" t="str">
        <f>'5.0 Calc│Forecast Projects'!A194</f>
        <v>-</v>
      </c>
      <c r="B194" s="8" t="str">
        <f>'5.3 Calc│Forecast $2017'!B194</f>
        <v/>
      </c>
      <c r="C194" s="22">
        <f>VLOOKUP($A194,'5.0 Calc│Forecast Projects'!$A$12:$P$1000,12,FALSE)</f>
        <v>0</v>
      </c>
      <c r="D194" s="22">
        <f>VLOOKUP($A194,'5.0 Calc│Forecast Projects'!$A$12:$P$1000,13,FALSE)</f>
        <v>0</v>
      </c>
      <c r="E194" s="22">
        <f>VLOOKUP($A194,'5.0 Calc│Forecast Projects'!$A$12:$P$1000,14,FALSE)</f>
        <v>0</v>
      </c>
      <c r="F194" s="22">
        <f>VLOOKUP($A194,'5.0 Calc│Forecast Projects'!$A$12:$P$1000,15,FALSE)</f>
        <v>0</v>
      </c>
      <c r="G194" s="27">
        <f>$C194*(1+'3.2 Input│Other'!L$38)+$D194*(1+'3.2 Input│Other'!L$39)+$E194*(1+'3.2 Input│Other'!L$40)+$F194*(1+'3.2 Input│Other'!L$41)</f>
        <v>0</v>
      </c>
      <c r="H194" s="27">
        <f>$C194*(1+'3.2 Input│Other'!M$38)+$D194*(1+'3.2 Input│Other'!M$39)+$E194*(1+'3.2 Input│Other'!M$40)+$F194*(1+'3.2 Input│Other'!M$41)</f>
        <v>0</v>
      </c>
      <c r="I194" s="27">
        <f>$C194*(1+'3.2 Input│Other'!N$38)+$D194*(1+'3.2 Input│Other'!N$39)+$E194*(1+'3.2 Input│Other'!N$40)+$F194*(1+'3.2 Input│Other'!N$41)</f>
        <v>0</v>
      </c>
      <c r="J194" s="27">
        <f>$C194*(1+'3.2 Input│Other'!O$38)+$D194*(1+'3.2 Input│Other'!O$39)+$E194*(1+'3.2 Input│Other'!O$40)+$F194*(1+'3.2 Input│Other'!O$41)</f>
        <v>0</v>
      </c>
      <c r="K194" s="27">
        <f>$C194*(1+'3.2 Input│Other'!P$38)+$D194*(1+'3.2 Input│Other'!P$39)+$E194*(1+'3.2 Input│Other'!P$40)+$F194*(1+'3.2 Input│Other'!P$41)</f>
        <v>0</v>
      </c>
      <c r="M194" s="53">
        <f t="shared" si="2"/>
        <v>0</v>
      </c>
    </row>
    <row r="195" spans="1:13">
      <c r="A195" s="8" t="str">
        <f>'5.0 Calc│Forecast Projects'!A195</f>
        <v>-</v>
      </c>
      <c r="B195" s="8" t="str">
        <f>'5.3 Calc│Forecast $2017'!B195</f>
        <v/>
      </c>
      <c r="C195" s="22">
        <f>VLOOKUP($A195,'5.0 Calc│Forecast Projects'!$A$12:$P$1000,12,FALSE)</f>
        <v>0</v>
      </c>
      <c r="D195" s="22">
        <f>VLOOKUP($A195,'5.0 Calc│Forecast Projects'!$A$12:$P$1000,13,FALSE)</f>
        <v>0</v>
      </c>
      <c r="E195" s="22">
        <f>VLOOKUP($A195,'5.0 Calc│Forecast Projects'!$A$12:$P$1000,14,FALSE)</f>
        <v>0</v>
      </c>
      <c r="F195" s="22">
        <f>VLOOKUP($A195,'5.0 Calc│Forecast Projects'!$A$12:$P$1000,15,FALSE)</f>
        <v>0</v>
      </c>
      <c r="G195" s="27">
        <f>$C195*(1+'3.2 Input│Other'!L$38)+$D195*(1+'3.2 Input│Other'!L$39)+$E195*(1+'3.2 Input│Other'!L$40)+$F195*(1+'3.2 Input│Other'!L$41)</f>
        <v>0</v>
      </c>
      <c r="H195" s="27">
        <f>$C195*(1+'3.2 Input│Other'!M$38)+$D195*(1+'3.2 Input│Other'!M$39)+$E195*(1+'3.2 Input│Other'!M$40)+$F195*(1+'3.2 Input│Other'!M$41)</f>
        <v>0</v>
      </c>
      <c r="I195" s="27">
        <f>$C195*(1+'3.2 Input│Other'!N$38)+$D195*(1+'3.2 Input│Other'!N$39)+$E195*(1+'3.2 Input│Other'!N$40)+$F195*(1+'3.2 Input│Other'!N$41)</f>
        <v>0</v>
      </c>
      <c r="J195" s="27">
        <f>$C195*(1+'3.2 Input│Other'!O$38)+$D195*(1+'3.2 Input│Other'!O$39)+$E195*(1+'3.2 Input│Other'!O$40)+$F195*(1+'3.2 Input│Other'!O$41)</f>
        <v>0</v>
      </c>
      <c r="K195" s="27">
        <f>$C195*(1+'3.2 Input│Other'!P$38)+$D195*(1+'3.2 Input│Other'!P$39)+$E195*(1+'3.2 Input│Other'!P$40)+$F195*(1+'3.2 Input│Other'!P$41)</f>
        <v>0</v>
      </c>
      <c r="M195" s="53">
        <f t="shared" si="2"/>
        <v>0</v>
      </c>
    </row>
    <row r="196" spans="1:13">
      <c r="A196" s="8" t="str">
        <f>'5.0 Calc│Forecast Projects'!A196</f>
        <v>-</v>
      </c>
      <c r="B196" s="8" t="str">
        <f>'5.3 Calc│Forecast $2017'!B196</f>
        <v/>
      </c>
      <c r="C196" s="22">
        <f>VLOOKUP($A196,'5.0 Calc│Forecast Projects'!$A$12:$P$1000,12,FALSE)</f>
        <v>0</v>
      </c>
      <c r="D196" s="22">
        <f>VLOOKUP($A196,'5.0 Calc│Forecast Projects'!$A$12:$P$1000,13,FALSE)</f>
        <v>0</v>
      </c>
      <c r="E196" s="22">
        <f>VLOOKUP($A196,'5.0 Calc│Forecast Projects'!$A$12:$P$1000,14,FALSE)</f>
        <v>0</v>
      </c>
      <c r="F196" s="22">
        <f>VLOOKUP($A196,'5.0 Calc│Forecast Projects'!$A$12:$P$1000,15,FALSE)</f>
        <v>0</v>
      </c>
      <c r="G196" s="27">
        <f>$C196*(1+'3.2 Input│Other'!L$38)+$D196*(1+'3.2 Input│Other'!L$39)+$E196*(1+'3.2 Input│Other'!L$40)+$F196*(1+'3.2 Input│Other'!L$41)</f>
        <v>0</v>
      </c>
      <c r="H196" s="27">
        <f>$C196*(1+'3.2 Input│Other'!M$38)+$D196*(1+'3.2 Input│Other'!M$39)+$E196*(1+'3.2 Input│Other'!M$40)+$F196*(1+'3.2 Input│Other'!M$41)</f>
        <v>0</v>
      </c>
      <c r="I196" s="27">
        <f>$C196*(1+'3.2 Input│Other'!N$38)+$D196*(1+'3.2 Input│Other'!N$39)+$E196*(1+'3.2 Input│Other'!N$40)+$F196*(1+'3.2 Input│Other'!N$41)</f>
        <v>0</v>
      </c>
      <c r="J196" s="27">
        <f>$C196*(1+'3.2 Input│Other'!O$38)+$D196*(1+'3.2 Input│Other'!O$39)+$E196*(1+'3.2 Input│Other'!O$40)+$F196*(1+'3.2 Input│Other'!O$41)</f>
        <v>0</v>
      </c>
      <c r="K196" s="27">
        <f>$C196*(1+'3.2 Input│Other'!P$38)+$D196*(1+'3.2 Input│Other'!P$39)+$E196*(1+'3.2 Input│Other'!P$40)+$F196*(1+'3.2 Input│Other'!P$41)</f>
        <v>0</v>
      </c>
      <c r="M196" s="53">
        <f t="shared" si="2"/>
        <v>0</v>
      </c>
    </row>
    <row r="197" spans="1:13">
      <c r="A197" s="8" t="str">
        <f>'5.0 Calc│Forecast Projects'!A197</f>
        <v>-</v>
      </c>
      <c r="B197" s="8" t="str">
        <f>'5.3 Calc│Forecast $2017'!B197</f>
        <v/>
      </c>
      <c r="C197" s="22">
        <f>VLOOKUP($A197,'5.0 Calc│Forecast Projects'!$A$12:$P$1000,12,FALSE)</f>
        <v>0</v>
      </c>
      <c r="D197" s="22">
        <f>VLOOKUP($A197,'5.0 Calc│Forecast Projects'!$A$12:$P$1000,13,FALSE)</f>
        <v>0</v>
      </c>
      <c r="E197" s="22">
        <f>VLOOKUP($A197,'5.0 Calc│Forecast Projects'!$A$12:$P$1000,14,FALSE)</f>
        <v>0</v>
      </c>
      <c r="F197" s="22">
        <f>VLOOKUP($A197,'5.0 Calc│Forecast Projects'!$A$12:$P$1000,15,FALSE)</f>
        <v>0</v>
      </c>
      <c r="G197" s="27">
        <f>$C197*(1+'3.2 Input│Other'!L$38)+$D197*(1+'3.2 Input│Other'!L$39)+$E197*(1+'3.2 Input│Other'!L$40)+$F197*(1+'3.2 Input│Other'!L$41)</f>
        <v>0</v>
      </c>
      <c r="H197" s="27">
        <f>$C197*(1+'3.2 Input│Other'!M$38)+$D197*(1+'3.2 Input│Other'!M$39)+$E197*(1+'3.2 Input│Other'!M$40)+$F197*(1+'3.2 Input│Other'!M$41)</f>
        <v>0</v>
      </c>
      <c r="I197" s="27">
        <f>$C197*(1+'3.2 Input│Other'!N$38)+$D197*(1+'3.2 Input│Other'!N$39)+$E197*(1+'3.2 Input│Other'!N$40)+$F197*(1+'3.2 Input│Other'!N$41)</f>
        <v>0</v>
      </c>
      <c r="J197" s="27">
        <f>$C197*(1+'3.2 Input│Other'!O$38)+$D197*(1+'3.2 Input│Other'!O$39)+$E197*(1+'3.2 Input│Other'!O$40)+$F197*(1+'3.2 Input│Other'!O$41)</f>
        <v>0</v>
      </c>
      <c r="K197" s="27">
        <f>$C197*(1+'3.2 Input│Other'!P$38)+$D197*(1+'3.2 Input│Other'!P$39)+$E197*(1+'3.2 Input│Other'!P$40)+$F197*(1+'3.2 Input│Other'!P$41)</f>
        <v>0</v>
      </c>
      <c r="M197" s="53">
        <f t="shared" si="2"/>
        <v>0</v>
      </c>
    </row>
    <row r="198" spans="1:13">
      <c r="A198" s="8" t="str">
        <f>'5.0 Calc│Forecast Projects'!A198</f>
        <v>-</v>
      </c>
      <c r="B198" s="8" t="str">
        <f>'5.3 Calc│Forecast $2017'!B198</f>
        <v/>
      </c>
      <c r="C198" s="22">
        <f>VLOOKUP($A198,'5.0 Calc│Forecast Projects'!$A$12:$P$1000,12,FALSE)</f>
        <v>0</v>
      </c>
      <c r="D198" s="22">
        <f>VLOOKUP($A198,'5.0 Calc│Forecast Projects'!$A$12:$P$1000,13,FALSE)</f>
        <v>0</v>
      </c>
      <c r="E198" s="22">
        <f>VLOOKUP($A198,'5.0 Calc│Forecast Projects'!$A$12:$P$1000,14,FALSE)</f>
        <v>0</v>
      </c>
      <c r="F198" s="22">
        <f>VLOOKUP($A198,'5.0 Calc│Forecast Projects'!$A$12:$P$1000,15,FALSE)</f>
        <v>0</v>
      </c>
      <c r="G198" s="27">
        <f>$C198*(1+'3.2 Input│Other'!L$38)+$D198*(1+'3.2 Input│Other'!L$39)+$E198*(1+'3.2 Input│Other'!L$40)+$F198*(1+'3.2 Input│Other'!L$41)</f>
        <v>0</v>
      </c>
      <c r="H198" s="27">
        <f>$C198*(1+'3.2 Input│Other'!M$38)+$D198*(1+'3.2 Input│Other'!M$39)+$E198*(1+'3.2 Input│Other'!M$40)+$F198*(1+'3.2 Input│Other'!M$41)</f>
        <v>0</v>
      </c>
      <c r="I198" s="27">
        <f>$C198*(1+'3.2 Input│Other'!N$38)+$D198*(1+'3.2 Input│Other'!N$39)+$E198*(1+'3.2 Input│Other'!N$40)+$F198*(1+'3.2 Input│Other'!N$41)</f>
        <v>0</v>
      </c>
      <c r="J198" s="27">
        <f>$C198*(1+'3.2 Input│Other'!O$38)+$D198*(1+'3.2 Input│Other'!O$39)+$E198*(1+'3.2 Input│Other'!O$40)+$F198*(1+'3.2 Input│Other'!O$41)</f>
        <v>0</v>
      </c>
      <c r="K198" s="27">
        <f>$C198*(1+'3.2 Input│Other'!P$38)+$D198*(1+'3.2 Input│Other'!P$39)+$E198*(1+'3.2 Input│Other'!P$40)+$F198*(1+'3.2 Input│Other'!P$41)</f>
        <v>0</v>
      </c>
      <c r="M198" s="53">
        <f t="shared" si="2"/>
        <v>0</v>
      </c>
    </row>
    <row r="199" spans="1:13">
      <c r="A199" s="8" t="str">
        <f>'5.0 Calc│Forecast Projects'!A199</f>
        <v>-</v>
      </c>
      <c r="B199" s="8" t="str">
        <f>'5.3 Calc│Forecast $2017'!B199</f>
        <v/>
      </c>
      <c r="C199" s="22">
        <f>VLOOKUP($A199,'5.0 Calc│Forecast Projects'!$A$12:$P$1000,12,FALSE)</f>
        <v>0</v>
      </c>
      <c r="D199" s="22">
        <f>VLOOKUP($A199,'5.0 Calc│Forecast Projects'!$A$12:$P$1000,13,FALSE)</f>
        <v>0</v>
      </c>
      <c r="E199" s="22">
        <f>VLOOKUP($A199,'5.0 Calc│Forecast Projects'!$A$12:$P$1000,14,FALSE)</f>
        <v>0</v>
      </c>
      <c r="F199" s="22">
        <f>VLOOKUP($A199,'5.0 Calc│Forecast Projects'!$A$12:$P$1000,15,FALSE)</f>
        <v>0</v>
      </c>
      <c r="G199" s="27">
        <f>$C199*(1+'3.2 Input│Other'!L$38)+$D199*(1+'3.2 Input│Other'!L$39)+$E199*(1+'3.2 Input│Other'!L$40)+$F199*(1+'3.2 Input│Other'!L$41)</f>
        <v>0</v>
      </c>
      <c r="H199" s="27">
        <f>$C199*(1+'3.2 Input│Other'!M$38)+$D199*(1+'3.2 Input│Other'!M$39)+$E199*(1+'3.2 Input│Other'!M$40)+$F199*(1+'3.2 Input│Other'!M$41)</f>
        <v>0</v>
      </c>
      <c r="I199" s="27">
        <f>$C199*(1+'3.2 Input│Other'!N$38)+$D199*(1+'3.2 Input│Other'!N$39)+$E199*(1+'3.2 Input│Other'!N$40)+$F199*(1+'3.2 Input│Other'!N$41)</f>
        <v>0</v>
      </c>
      <c r="J199" s="27">
        <f>$C199*(1+'3.2 Input│Other'!O$38)+$D199*(1+'3.2 Input│Other'!O$39)+$E199*(1+'3.2 Input│Other'!O$40)+$F199*(1+'3.2 Input│Other'!O$41)</f>
        <v>0</v>
      </c>
      <c r="K199" s="27">
        <f>$C199*(1+'3.2 Input│Other'!P$38)+$D199*(1+'3.2 Input│Other'!P$39)+$E199*(1+'3.2 Input│Other'!P$40)+$F199*(1+'3.2 Input│Other'!P$41)</f>
        <v>0</v>
      </c>
      <c r="M199" s="53">
        <f t="shared" si="2"/>
        <v>0</v>
      </c>
    </row>
    <row r="200" spans="1:13">
      <c r="A200" s="8" t="str">
        <f>'5.0 Calc│Forecast Projects'!A200</f>
        <v>-</v>
      </c>
      <c r="B200" s="8" t="str">
        <f>'5.3 Calc│Forecast $2017'!B200</f>
        <v/>
      </c>
      <c r="C200" s="22">
        <f>VLOOKUP($A200,'5.0 Calc│Forecast Projects'!$A$12:$P$1000,12,FALSE)</f>
        <v>0</v>
      </c>
      <c r="D200" s="22">
        <f>VLOOKUP($A200,'5.0 Calc│Forecast Projects'!$A$12:$P$1000,13,FALSE)</f>
        <v>0</v>
      </c>
      <c r="E200" s="22">
        <f>VLOOKUP($A200,'5.0 Calc│Forecast Projects'!$A$12:$P$1000,14,FALSE)</f>
        <v>0</v>
      </c>
      <c r="F200" s="22">
        <f>VLOOKUP($A200,'5.0 Calc│Forecast Projects'!$A$12:$P$1000,15,FALSE)</f>
        <v>0</v>
      </c>
      <c r="G200" s="27">
        <f>$C200*(1+'3.2 Input│Other'!L$38)+$D200*(1+'3.2 Input│Other'!L$39)+$E200*(1+'3.2 Input│Other'!L$40)+$F200*(1+'3.2 Input│Other'!L$41)</f>
        <v>0</v>
      </c>
      <c r="H200" s="27">
        <f>$C200*(1+'3.2 Input│Other'!M$38)+$D200*(1+'3.2 Input│Other'!M$39)+$E200*(1+'3.2 Input│Other'!M$40)+$F200*(1+'3.2 Input│Other'!M$41)</f>
        <v>0</v>
      </c>
      <c r="I200" s="27">
        <f>$C200*(1+'3.2 Input│Other'!N$38)+$D200*(1+'3.2 Input│Other'!N$39)+$E200*(1+'3.2 Input│Other'!N$40)+$F200*(1+'3.2 Input│Other'!N$41)</f>
        <v>0</v>
      </c>
      <c r="J200" s="27">
        <f>$C200*(1+'3.2 Input│Other'!O$38)+$D200*(1+'3.2 Input│Other'!O$39)+$E200*(1+'3.2 Input│Other'!O$40)+$F200*(1+'3.2 Input│Other'!O$41)</f>
        <v>0</v>
      </c>
      <c r="K200" s="27">
        <f>$C200*(1+'3.2 Input│Other'!P$38)+$D200*(1+'3.2 Input│Other'!P$39)+$E200*(1+'3.2 Input│Other'!P$40)+$F200*(1+'3.2 Input│Other'!P$41)</f>
        <v>0</v>
      </c>
      <c r="M200" s="53">
        <f t="shared" si="2"/>
        <v>0</v>
      </c>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filterMode="1">
    <tabColor rgb="FFBEAFA8"/>
  </sheetPr>
  <dimension ref="A1:N200"/>
  <sheetViews>
    <sheetView zoomScale="55" zoomScaleNormal="55" workbookViewId="0">
      <selection activeCell="B89" sqref="B89"/>
    </sheetView>
  </sheetViews>
  <sheetFormatPr defaultRowHeight="18"/>
  <cols>
    <col min="1" max="1" width="6.26953125" style="14" bestFit="1" customWidth="1"/>
    <col min="2" max="2" width="60.1796875" style="14" customWidth="1"/>
    <col min="3" max="3" width="7.54296875" style="14" customWidth="1"/>
    <col min="4" max="4" width="14.1796875" style="14" customWidth="1"/>
    <col min="5" max="5" width="11.6328125" style="14" customWidth="1"/>
    <col min="6" max="6" width="12.1796875" style="14" customWidth="1"/>
    <col min="7" max="13" width="8.7265625" style="14" customWidth="1"/>
    <col min="14" max="14" width="10.453125" style="14" customWidth="1"/>
    <col min="15" max="16384" width="8.7265625" style="14"/>
  </cols>
  <sheetData>
    <row r="1" spans="1:14" s="2" customFormat="1" ht="13.5"/>
    <row r="2" spans="1:14" s="2" customFormat="1" ht="13.5"/>
    <row r="3" spans="1:14" s="2" customFormat="1" ht="13.5"/>
    <row r="4" spans="1:14" s="2" customFormat="1" ht="13.5"/>
    <row r="5" spans="1:14" s="2" customFormat="1" ht="13.5"/>
    <row r="6" spans="1:14" s="2" customFormat="1" ht="13.5"/>
    <row r="7" spans="1:14" s="2" customFormat="1" ht="13.5"/>
    <row r="8" spans="1:14" s="2" customFormat="1" ht="13.5"/>
    <row r="9" spans="1:14" s="2" customFormat="1" ht="13.5"/>
    <row r="11" spans="1:14" ht="20.25">
      <c r="B11" s="5" t="str">
        <f ca="1">RIGHT(CELL("filename",B1),LEN(CELL("filename",B1))-FIND("]",CELL("filename",B1)))</f>
        <v>5.5 Calc│Escalated capex</v>
      </c>
      <c r="C11" s="17" t="s">
        <v>81</v>
      </c>
      <c r="D11" s="17" t="b">
        <f>MAX(A13:A1000)=MAX('5.0 Calc│Forecast Projects'!A13:A1000)</f>
        <v>1</v>
      </c>
      <c r="F11" s="17" t="s">
        <v>79</v>
      </c>
      <c r="G11" s="17" t="b">
        <f>SUM(G13:G1000)=SUMPRODUCT('5.3 Calc│Forecast $2017'!G13:G1000,'5.4 Calc│Escalators'!G13:G1000)</f>
        <v>1</v>
      </c>
      <c r="H11" s="17" t="b">
        <f>SUM(H13:H1000)=SUMPRODUCT('5.3 Calc│Forecast $2017'!H13:H1000,'5.4 Calc│Escalators'!H13:H1000)</f>
        <v>1</v>
      </c>
      <c r="I11" s="17" t="b">
        <f>SUM(I13:I1000)=SUMPRODUCT('5.3 Calc│Forecast $2017'!I13:I1000,'5.4 Calc│Escalators'!I13:I1000)</f>
        <v>1</v>
      </c>
      <c r="J11" s="17" t="b">
        <f>SUM(J13:J1000)=SUMPRODUCT('5.3 Calc│Forecast $2017'!J13:J1000,'5.4 Calc│Escalators'!J13:J1000)</f>
        <v>1</v>
      </c>
      <c r="K11" s="17" t="b">
        <f>SUM(K13:K1000)=SUMPRODUCT('5.3 Calc│Forecast $2017'!K13:K1000,'5.4 Calc│Escalators'!K13:K1000)</f>
        <v>1</v>
      </c>
      <c r="L11" s="57">
        <f>SUM(L13:L200)</f>
        <v>215.00912913276602</v>
      </c>
    </row>
    <row r="12" spans="1:14" s="11" customFormat="1" ht="36">
      <c r="A12" s="12" t="s">
        <v>3</v>
      </c>
      <c r="B12" s="12" t="s">
        <v>0</v>
      </c>
      <c r="C12" s="12" t="s">
        <v>46</v>
      </c>
      <c r="D12" s="12" t="s">
        <v>47</v>
      </c>
      <c r="E12" s="12" t="s">
        <v>48</v>
      </c>
      <c r="F12" s="12"/>
      <c r="G12" s="79">
        <f>'5.3 Calc│Forecast $2017'!G12</f>
        <v>2018</v>
      </c>
      <c r="H12" s="79">
        <f>'5.3 Calc│Forecast $2017'!H12</f>
        <v>2019</v>
      </c>
      <c r="I12" s="79">
        <f>'5.3 Calc│Forecast $2017'!I12</f>
        <v>2020</v>
      </c>
      <c r="J12" s="79">
        <f>'5.3 Calc│Forecast $2017'!J12</f>
        <v>2021</v>
      </c>
      <c r="K12" s="79">
        <f>'5.3 Calc│Forecast $2017'!K12</f>
        <v>2022</v>
      </c>
      <c r="L12" s="4" t="s">
        <v>59</v>
      </c>
      <c r="N12" s="12" t="s">
        <v>87</v>
      </c>
    </row>
    <row r="13" spans="1:14">
      <c r="A13" s="8">
        <f>'5.0 Calc│Forecast Projects'!A13</f>
        <v>1</v>
      </c>
      <c r="B13" s="8" t="str">
        <f>'5.3 Calc│Forecast $2017'!B13</f>
        <v>All CS buffer Air shutoff system for all compressors</v>
      </c>
      <c r="C13" s="34">
        <f>IF(B13="[Delete]",0,'5.3 Calc│Forecast $2017'!C13)</f>
        <v>202</v>
      </c>
      <c r="D13" s="8" t="str">
        <f>IF($L13&gt;0,IFERROR(VLOOKUP($A13,'3.0 Input│AMP'!$A$13:$F$959,COLUMN(D13)+1,FALSE),"Other"),"")</f>
        <v>Compressors</v>
      </c>
      <c r="E13" s="8" t="str">
        <f>IF($L13&gt;0,IFERROR(VLOOKUP($A13,'3.0 Input│AMP'!$A$13:$F$959,COLUMN(E13)+1,FALSE),"Non-System"),"")</f>
        <v>Replacement</v>
      </c>
      <c r="F13" s="22"/>
      <c r="G13" s="23">
        <f>'5.3 Calc│Forecast $2017'!G13*'5.4 Calc│Escalators'!G13</f>
        <v>0.39441244238814832</v>
      </c>
      <c r="H13" s="23">
        <f>'5.3 Calc│Forecast $2017'!H13*'5.4 Calc│Escalators'!H13</f>
        <v>0.19720622119407413</v>
      </c>
      <c r="I13" s="23">
        <f>'5.3 Calc│Forecast $2017'!I13*'5.4 Calc│Escalators'!I13</f>
        <v>0</v>
      </c>
      <c r="J13" s="23">
        <f>'5.3 Calc│Forecast $2017'!J13*'5.4 Calc│Escalators'!J13</f>
        <v>0</v>
      </c>
      <c r="K13" s="23">
        <f>'5.3 Calc│Forecast $2017'!K13*'5.4 Calc│Escalators'!K13</f>
        <v>0</v>
      </c>
      <c r="L13" s="40">
        <f>SUM(G13:K13)</f>
        <v>0.59161866358222248</v>
      </c>
      <c r="M13" s="62"/>
      <c r="N13" s="7"/>
    </row>
    <row r="14" spans="1:14">
      <c r="A14" s="8">
        <f>'5.0 Calc│Forecast Projects'!A14</f>
        <v>2</v>
      </c>
      <c r="B14" s="8" t="str">
        <f>'5.3 Calc│Forecast $2017'!B14</f>
        <v>WCS A Process Safety</v>
      </c>
      <c r="C14" s="34">
        <f>IF(B14="[Delete]",0,'5.3 Calc│Forecast $2017'!C14)</f>
        <v>203</v>
      </c>
      <c r="D14" s="8" t="str">
        <f>IF($L14&gt;0,IFERROR(VLOOKUP($A14,'3.0 Input│AMP'!$A$13:$F$959,COLUMN(D14)+1,FALSE),"Other"),"")</f>
        <v>Compressors</v>
      </c>
      <c r="E14" s="8" t="str">
        <f>IF($L14&gt;0,IFERROR(VLOOKUP($A14,'3.0 Input│AMP'!$A$13:$F$959,COLUMN(E14)+1,FALSE),"Non-System"),"")</f>
        <v>Replacement</v>
      </c>
      <c r="F14" s="22"/>
      <c r="G14" s="23">
        <f>'5.3 Calc│Forecast $2017'!G14*'5.4 Calc│Escalators'!G14</f>
        <v>0</v>
      </c>
      <c r="H14" s="23">
        <f>'5.3 Calc│Forecast $2017'!H14*'5.4 Calc│Escalators'!H14</f>
        <v>0</v>
      </c>
      <c r="I14" s="23">
        <f>'5.3 Calc│Forecast $2017'!I14*'5.4 Calc│Escalators'!I14</f>
        <v>1.0802397846933336</v>
      </c>
      <c r="J14" s="23">
        <f>'5.3 Calc│Forecast $2017'!J14*'5.4 Calc│Escalators'!J14</f>
        <v>0</v>
      </c>
      <c r="K14" s="23">
        <f>'5.3 Calc│Forecast $2017'!K14*'5.4 Calc│Escalators'!K14</f>
        <v>0</v>
      </c>
      <c r="L14" s="40">
        <f t="shared" ref="L14:L77" si="0">SUM(G14:K14)</f>
        <v>1.0802397846933336</v>
      </c>
      <c r="M14" s="62"/>
      <c r="N14" s="7"/>
    </row>
    <row r="15" spans="1:14">
      <c r="A15" s="8">
        <f>'5.0 Calc│Forecast Projects'!A15</f>
        <v>3</v>
      </c>
      <c r="B15" s="8" t="str">
        <f>'5.3 Calc│Forecast $2017'!B15</f>
        <v>Brooklyn Compressor Station</v>
      </c>
      <c r="C15" s="34">
        <f>IF(B15="[Delete]",0,'5.3 Calc│Forecast $2017'!C15)</f>
        <v>204</v>
      </c>
      <c r="D15" s="8" t="str">
        <f>IF($L15&gt;0,IFERROR(VLOOKUP($A15,'3.0 Input│AMP'!$A$13:$F$959,COLUMN(D15)+1,FALSE),"Other"),"")</f>
        <v>Compressors</v>
      </c>
      <c r="E15" s="8" t="str">
        <f>IF($L15&gt;0,IFERROR(VLOOKUP($A15,'3.0 Input│AMP'!$A$13:$F$959,COLUMN(E15)+1,FALSE),"Non-System"),"")</f>
        <v>Replacement</v>
      </c>
      <c r="F15" s="22"/>
      <c r="G15" s="23">
        <f>'5.3 Calc│Forecast $2017'!G15*'5.4 Calc│Escalators'!G15</f>
        <v>0</v>
      </c>
      <c r="H15" s="23">
        <f>'5.3 Calc│Forecast $2017'!H15*'5.4 Calc│Escalators'!H15</f>
        <v>0</v>
      </c>
      <c r="I15" s="23">
        <f>'5.3 Calc│Forecast $2017'!I15*'5.4 Calc│Escalators'!I15</f>
        <v>2.3736857636351854</v>
      </c>
      <c r="J15" s="23">
        <f>'5.3 Calc│Forecast $2017'!J15*'5.4 Calc│Escalators'!J15</f>
        <v>2.3736857636351854</v>
      </c>
      <c r="K15" s="23">
        <f>'5.3 Calc│Forecast $2017'!K15*'5.4 Calc│Escalators'!K15</f>
        <v>2.3736857636351854</v>
      </c>
      <c r="L15" s="40">
        <f t="shared" si="0"/>
        <v>7.1210572909055561</v>
      </c>
      <c r="M15" s="62"/>
      <c r="N15" s="7"/>
    </row>
    <row r="16" spans="1:14">
      <c r="A16" s="8">
        <f>'5.0 Calc│Forecast Projects'!A16</f>
        <v>4</v>
      </c>
      <c r="B16" s="8" t="str">
        <f>'5.3 Calc│Forecast $2017'!B16</f>
        <v>Compressor Station Vent Stack Upgrade (BCS, WCS, GCS, SCS)</v>
      </c>
      <c r="C16" s="34">
        <f>IF(B16="[Delete]",0,'5.3 Calc│Forecast $2017'!C16)</f>
        <v>205</v>
      </c>
      <c r="D16" s="8" t="str">
        <f>IF($L16&gt;0,IFERROR(VLOOKUP($A16,'3.0 Input│AMP'!$A$13:$F$959,COLUMN(D16)+1,FALSE),"Other"),"")</f>
        <v>Compressors</v>
      </c>
      <c r="E16" s="8" t="str">
        <f>IF($L16&gt;0,IFERROR(VLOOKUP($A16,'3.0 Input│AMP'!$A$13:$F$959,COLUMN(E16)+1,FALSE),"Non-System"),"")</f>
        <v>Replacement</v>
      </c>
      <c r="F16" s="22"/>
      <c r="G16" s="23">
        <f>'5.3 Calc│Forecast $2017'!G16*'5.4 Calc│Escalators'!G16</f>
        <v>0</v>
      </c>
      <c r="H16" s="23">
        <f>'5.3 Calc│Forecast $2017'!H16*'5.4 Calc│Escalators'!H16</f>
        <v>0.34137426647555558</v>
      </c>
      <c r="I16" s="23">
        <f>'5.3 Calc│Forecast $2017'!I16*'5.4 Calc│Escalators'!I16</f>
        <v>0.34137426647555558</v>
      </c>
      <c r="J16" s="23">
        <f>'5.3 Calc│Forecast $2017'!J16*'5.4 Calc│Escalators'!J16</f>
        <v>0.34137426647555558</v>
      </c>
      <c r="K16" s="23">
        <f>'5.3 Calc│Forecast $2017'!K16*'5.4 Calc│Escalators'!K16</f>
        <v>0</v>
      </c>
      <c r="L16" s="40">
        <f t="shared" si="0"/>
        <v>1.0241227994266668</v>
      </c>
      <c r="M16" s="62"/>
      <c r="N16" s="7"/>
    </row>
    <row r="17" spans="1:14">
      <c r="A17" s="8">
        <f>'5.0 Calc│Forecast Projects'!A17</f>
        <v>5</v>
      </c>
      <c r="B17" s="8" t="str">
        <f>'5.3 Calc│Forecast $2017'!B17</f>
        <v>Longford Odorant Pump Power Gas Upgrade</v>
      </c>
      <c r="C17" s="34">
        <f>IF(B17="[Delete]",0,'5.3 Calc│Forecast $2017'!C17)</f>
        <v>206</v>
      </c>
      <c r="D17" s="8" t="str">
        <f>IF($L17&gt;0,IFERROR(VLOOKUP($A17,'3.0 Input│AMP'!$A$13:$F$959,COLUMN(D17)+1,FALSE),"Other"),"")</f>
        <v>Odourant Plants</v>
      </c>
      <c r="E17" s="8" t="str">
        <f>IF($L17&gt;0,IFERROR(VLOOKUP($A17,'3.0 Input│AMP'!$A$13:$F$959,COLUMN(E17)+1,FALSE),"Non-System"),"")</f>
        <v>Replacement</v>
      </c>
      <c r="F17" s="22"/>
      <c r="G17" s="23">
        <f>'5.3 Calc│Forecast $2017'!G17*'5.4 Calc│Escalators'!G17</f>
        <v>7.8079776755555594E-2</v>
      </c>
      <c r="H17" s="23">
        <f>'5.3 Calc│Forecast $2017'!H17*'5.4 Calc│Escalators'!H17</f>
        <v>0</v>
      </c>
      <c r="I17" s="23">
        <f>'5.3 Calc│Forecast $2017'!I17*'5.4 Calc│Escalators'!I17</f>
        <v>0</v>
      </c>
      <c r="J17" s="23">
        <f>'5.3 Calc│Forecast $2017'!J17*'5.4 Calc│Escalators'!J17</f>
        <v>0</v>
      </c>
      <c r="K17" s="23">
        <f>'5.3 Calc│Forecast $2017'!K17*'5.4 Calc│Escalators'!K17</f>
        <v>0</v>
      </c>
      <c r="L17" s="40">
        <f t="shared" si="0"/>
        <v>7.8079776755555594E-2</v>
      </c>
      <c r="M17" s="62"/>
      <c r="N17" s="7"/>
    </row>
    <row r="18" spans="1:14">
      <c r="A18" s="8">
        <f>'5.0 Calc│Forecast Projects'!A18</f>
        <v>6</v>
      </c>
      <c r="B18" s="8" t="str">
        <f>'5.3 Calc│Forecast $2017'!B18</f>
        <v>GCS compressor unit vent valves &amp; actuators replacement</v>
      </c>
      <c r="C18" s="34" t="str">
        <f>IF(B18="[Delete]",0,'5.3 Calc│Forecast $2017'!C18)</f>
        <v>207a</v>
      </c>
      <c r="D18" s="8" t="str">
        <f>IF($L18&gt;0,IFERROR(VLOOKUP($A18,'3.0 Input│AMP'!$A$13:$F$959,COLUMN(D18)+1,FALSE),"Other"),"")</f>
        <v>Compressors</v>
      </c>
      <c r="E18" s="8" t="str">
        <f>IF($L18&gt;0,IFERROR(VLOOKUP($A18,'3.0 Input│AMP'!$A$13:$F$959,COLUMN(E18)+1,FALSE),"Non-System"),"")</f>
        <v>Replacement</v>
      </c>
      <c r="F18" s="22"/>
      <c r="G18" s="23">
        <f>'5.3 Calc│Forecast $2017'!G18*'5.4 Calc│Escalators'!G18</f>
        <v>0.14402276734888891</v>
      </c>
      <c r="H18" s="23">
        <f>'5.3 Calc│Forecast $2017'!H18*'5.4 Calc│Escalators'!H18</f>
        <v>0</v>
      </c>
      <c r="I18" s="23">
        <f>'5.3 Calc│Forecast $2017'!I18*'5.4 Calc│Escalators'!I18</f>
        <v>0</v>
      </c>
      <c r="J18" s="23">
        <f>'5.3 Calc│Forecast $2017'!J18*'5.4 Calc│Escalators'!J18</f>
        <v>0</v>
      </c>
      <c r="K18" s="23">
        <f>'5.3 Calc│Forecast $2017'!K18*'5.4 Calc│Escalators'!K18</f>
        <v>0</v>
      </c>
      <c r="L18" s="40">
        <f t="shared" si="0"/>
        <v>0.14402276734888891</v>
      </c>
      <c r="M18" s="62"/>
      <c r="N18" s="7"/>
    </row>
    <row r="19" spans="1:14">
      <c r="A19" s="8">
        <f>'5.0 Calc│Forecast Projects'!A19</f>
        <v>7</v>
      </c>
      <c r="B19" s="8" t="str">
        <f>'5.3 Calc│Forecast $2017'!B19</f>
        <v>GCS unit discharge and station manifold check valves replacement</v>
      </c>
      <c r="C19" s="34" t="str">
        <f>IF(B19="[Delete]",0,'5.3 Calc│Forecast $2017'!C19)</f>
        <v>207b</v>
      </c>
      <c r="D19" s="8" t="str">
        <f>IF($L19&gt;0,IFERROR(VLOOKUP($A19,'3.0 Input│AMP'!$A$13:$F$959,COLUMN(D19)+1,FALSE),"Other"),"")</f>
        <v>Compressors</v>
      </c>
      <c r="E19" s="8" t="str">
        <f>IF($L19&gt;0,IFERROR(VLOOKUP($A19,'3.0 Input│AMP'!$A$13:$F$959,COLUMN(E19)+1,FALSE),"Non-System"),"")</f>
        <v>Replacement</v>
      </c>
      <c r="F19" s="22"/>
      <c r="G19" s="23">
        <f>'5.3 Calc│Forecast $2017'!G19*'5.4 Calc│Escalators'!G19</f>
        <v>0</v>
      </c>
      <c r="H19" s="23">
        <f>'5.3 Calc│Forecast $2017'!H19*'5.4 Calc│Escalators'!H19</f>
        <v>0</v>
      </c>
      <c r="I19" s="23">
        <f>'5.3 Calc│Forecast $2017'!I19*'5.4 Calc│Escalators'!I19</f>
        <v>0.93191823429555587</v>
      </c>
      <c r="J19" s="23">
        <f>'5.3 Calc│Forecast $2017'!J19*'5.4 Calc│Escalators'!J19</f>
        <v>0</v>
      </c>
      <c r="K19" s="23">
        <f>'5.3 Calc│Forecast $2017'!K19*'5.4 Calc│Escalators'!K19</f>
        <v>0</v>
      </c>
      <c r="L19" s="40">
        <f t="shared" si="0"/>
        <v>0.93191823429555587</v>
      </c>
      <c r="M19" s="62"/>
      <c r="N19" s="7"/>
    </row>
    <row r="20" spans="1:14">
      <c r="A20" s="8">
        <f>'5.0 Calc│Forecast Projects'!A20</f>
        <v>8</v>
      </c>
      <c r="B20" s="8" t="str">
        <f>'5.3 Calc│Forecast $2017'!B20</f>
        <v>GCS Decomm &amp; removal of turbine oil reservoir &amp; auto fill system</v>
      </c>
      <c r="C20" s="34" t="str">
        <f>IF(B20="[Delete]",0,'5.3 Calc│Forecast $2017'!C20)</f>
        <v>207c</v>
      </c>
      <c r="D20" s="8" t="str">
        <f>IF($L20&gt;0,IFERROR(VLOOKUP($A20,'3.0 Input│AMP'!$A$13:$F$959,COLUMN(D20)+1,FALSE),"Other"),"")</f>
        <v>Compressors</v>
      </c>
      <c r="E20" s="8" t="str">
        <f>IF($L20&gt;0,IFERROR(VLOOKUP($A20,'3.0 Input│AMP'!$A$13:$F$959,COLUMN(E20)+1,FALSE),"Non-System"),"")</f>
        <v>Replacement</v>
      </c>
      <c r="F20" s="22"/>
      <c r="G20" s="23">
        <f>'5.3 Calc│Forecast $2017'!G20*'5.4 Calc│Escalators'!G20</f>
        <v>0</v>
      </c>
      <c r="H20" s="23">
        <f>'5.3 Calc│Forecast $2017'!H20*'5.4 Calc│Escalators'!H20</f>
        <v>9.0894356695555553E-2</v>
      </c>
      <c r="I20" s="23">
        <f>'5.3 Calc│Forecast $2017'!I20*'5.4 Calc│Escalators'!I20</f>
        <v>0</v>
      </c>
      <c r="J20" s="23">
        <f>'5.3 Calc│Forecast $2017'!J20*'5.4 Calc│Escalators'!J20</f>
        <v>0</v>
      </c>
      <c r="K20" s="23">
        <f>'5.3 Calc│Forecast $2017'!K20*'5.4 Calc│Escalators'!K20</f>
        <v>0</v>
      </c>
      <c r="L20" s="40">
        <f t="shared" si="0"/>
        <v>9.0894356695555553E-2</v>
      </c>
      <c r="M20" s="62"/>
      <c r="N20" s="7"/>
    </row>
    <row r="21" spans="1:14">
      <c r="A21" s="8">
        <f>'5.0 Calc│Forecast Projects'!A21</f>
        <v>9</v>
      </c>
      <c r="B21" s="8" t="str">
        <f>'5.3 Calc│Forecast $2017'!B21</f>
        <v>BCS Instrument Air reliability upgrade</v>
      </c>
      <c r="C21" s="34">
        <f>IF(B21="[Delete]",0,'5.3 Calc│Forecast $2017'!C21)</f>
        <v>208</v>
      </c>
      <c r="D21" s="8" t="str">
        <f>IF($L21&gt;0,IFERROR(VLOOKUP($A21,'3.0 Input│AMP'!$A$13:$F$959,COLUMN(D21)+1,FALSE),"Other"),"")</f>
        <v>Compressors</v>
      </c>
      <c r="E21" s="8" t="str">
        <f>IF($L21&gt;0,IFERROR(VLOOKUP($A21,'3.0 Input│AMP'!$A$13:$F$959,COLUMN(E21)+1,FALSE),"Non-System"),"")</f>
        <v>Replacement</v>
      </c>
      <c r="F21" s="22"/>
      <c r="G21" s="23">
        <f>'5.3 Calc│Forecast $2017'!G21*'5.4 Calc│Escalators'!G21</f>
        <v>9.6898576344444459E-2</v>
      </c>
      <c r="H21" s="23">
        <f>'5.3 Calc│Forecast $2017'!H21*'5.4 Calc│Escalators'!H21</f>
        <v>0</v>
      </c>
      <c r="I21" s="23">
        <f>'5.3 Calc│Forecast $2017'!I21*'5.4 Calc│Escalators'!I21</f>
        <v>0</v>
      </c>
      <c r="J21" s="23">
        <f>'5.3 Calc│Forecast $2017'!J21*'5.4 Calc│Escalators'!J21</f>
        <v>0</v>
      </c>
      <c r="K21" s="23">
        <f>'5.3 Calc│Forecast $2017'!K21*'5.4 Calc│Escalators'!K21</f>
        <v>0</v>
      </c>
      <c r="L21" s="40">
        <f t="shared" si="0"/>
        <v>9.6898576344444459E-2</v>
      </c>
      <c r="M21" s="62"/>
      <c r="N21" s="7"/>
    </row>
    <row r="22" spans="1:14">
      <c r="A22" s="8">
        <f>'5.0 Calc│Forecast Projects'!A22</f>
        <v>10</v>
      </c>
      <c r="B22" s="8" t="str">
        <f>'5.3 Calc│Forecast $2017'!B22</f>
        <v>Compressor lagging and pipe coating replacement (expand to GCS, Springhurst/BCS12/WCS A/WCS B, Euroa)</v>
      </c>
      <c r="C22" s="34">
        <f>IF(B22="[Delete]",0,'5.3 Calc│Forecast $2017'!C22)</f>
        <v>209</v>
      </c>
      <c r="D22" s="8" t="str">
        <f>IF($L22&gt;0,IFERROR(VLOOKUP($A22,'3.0 Input│AMP'!$A$13:$F$959,COLUMN(D22)+1,FALSE),"Other"),"")</f>
        <v>Compressors</v>
      </c>
      <c r="E22" s="8" t="str">
        <f>IF($L22&gt;0,IFERROR(VLOOKUP($A22,'3.0 Input│AMP'!$A$13:$F$959,COLUMN(E22)+1,FALSE),"Non-System"),"")</f>
        <v>Replacement</v>
      </c>
      <c r="F22" s="22"/>
      <c r="G22" s="23">
        <f>'5.3 Calc│Forecast $2017'!G22*'5.4 Calc│Escalators'!G22</f>
        <v>0.14973327291666669</v>
      </c>
      <c r="H22" s="23">
        <f>'5.3 Calc│Forecast $2017'!H22*'5.4 Calc│Escalators'!H22</f>
        <v>0.14973327291666669</v>
      </c>
      <c r="I22" s="23">
        <f>'5.3 Calc│Forecast $2017'!I22*'5.4 Calc│Escalators'!I22</f>
        <v>0.14973327291666669</v>
      </c>
      <c r="J22" s="23">
        <f>'5.3 Calc│Forecast $2017'!J22*'5.4 Calc│Escalators'!J22</f>
        <v>0.14973327291666669</v>
      </c>
      <c r="K22" s="23">
        <f>'5.3 Calc│Forecast $2017'!K22*'5.4 Calc│Escalators'!K22</f>
        <v>0.14973327291666669</v>
      </c>
      <c r="L22" s="40">
        <f t="shared" si="0"/>
        <v>0.74866636458333347</v>
      </c>
      <c r="M22" s="62"/>
      <c r="N22" s="7"/>
    </row>
    <row r="23" spans="1:14" hidden="1">
      <c r="A23" s="8">
        <f>'5.0 Calc│Forecast Projects'!A23</f>
        <v>11</v>
      </c>
      <c r="B23" s="8" t="str">
        <f>'5.3 Calc│Forecast $2017'!B23</f>
        <v>Storage shed-Dandenong, Wollert &amp; Springhurst</v>
      </c>
      <c r="C23" s="34">
        <f>IF(B23="[Delete]",0,'5.3 Calc│Forecast $2017'!C23)</f>
        <v>210</v>
      </c>
      <c r="D23" s="8" t="str">
        <f>IF($L23&gt;0,IFERROR(VLOOKUP($A23,'3.0 Input│AMP'!$A$13:$F$959,COLUMN(D23)+1,FALSE),"Other"),"")</f>
        <v>Buildings</v>
      </c>
      <c r="E23" s="8" t="str">
        <f>IF($L23&gt;0,IFERROR(VLOOKUP($A23,'3.0 Input│AMP'!$A$13:$F$959,COLUMN(E23)+1,FALSE),"Non-System"),"")</f>
        <v>Non-System</v>
      </c>
      <c r="F23" s="22"/>
      <c r="G23" s="23">
        <f>'5.3 Calc│Forecast $2017'!G23*'5.4 Calc│Escalators'!G23</f>
        <v>0</v>
      </c>
      <c r="H23" s="23">
        <f>'5.3 Calc│Forecast $2017'!H23*'5.4 Calc│Escalators'!H23</f>
        <v>0.6209441189347622</v>
      </c>
      <c r="I23" s="23">
        <f>'5.3 Calc│Forecast $2017'!I23*'5.4 Calc│Escalators'!I23</f>
        <v>0.6209441189347622</v>
      </c>
      <c r="J23" s="23">
        <f>'5.3 Calc│Forecast $2017'!J23*'5.4 Calc│Escalators'!J23</f>
        <v>0.6209441189347622</v>
      </c>
      <c r="K23" s="23">
        <f>'5.3 Calc│Forecast $2017'!K23*'5.4 Calc│Escalators'!K23</f>
        <v>0</v>
      </c>
      <c r="L23" s="40">
        <f t="shared" si="0"/>
        <v>1.8628323568042866</v>
      </c>
      <c r="M23" s="62"/>
      <c r="N23" s="7"/>
    </row>
    <row r="24" spans="1:14">
      <c r="A24" s="8">
        <f>'5.0 Calc│Forecast Projects'!A24</f>
        <v>12</v>
      </c>
      <c r="B24" s="8" t="str">
        <f>'5.3 Calc│Forecast $2017'!B24</f>
        <v>Iona CS aftercooler augmentation</v>
      </c>
      <c r="C24" s="34">
        <f>IF(B24="[Delete]",0,'5.3 Calc│Forecast $2017'!C24)</f>
        <v>211</v>
      </c>
      <c r="D24" s="8" t="str">
        <f>IF($L24&gt;0,IFERROR(VLOOKUP($A24,'3.0 Input│AMP'!$A$13:$F$959,COLUMN(D24)+1,FALSE),"Other"),"")</f>
        <v>Compressors</v>
      </c>
      <c r="E24" s="8" t="str">
        <f>IF($L24&gt;0,IFERROR(VLOOKUP($A24,'3.0 Input│AMP'!$A$13:$F$959,COLUMN(E24)+1,FALSE),"Non-System"),"")</f>
        <v>Replacement</v>
      </c>
      <c r="F24" s="22"/>
      <c r="G24" s="23">
        <f>'5.3 Calc│Forecast $2017'!G24*'5.4 Calc│Escalators'!G24</f>
        <v>1.7113687420666677</v>
      </c>
      <c r="H24" s="23">
        <f>'5.3 Calc│Forecast $2017'!H24*'5.4 Calc│Escalators'!H24</f>
        <v>0</v>
      </c>
      <c r="I24" s="23">
        <f>'5.3 Calc│Forecast $2017'!I24*'5.4 Calc│Escalators'!I24</f>
        <v>0</v>
      </c>
      <c r="J24" s="23">
        <f>'5.3 Calc│Forecast $2017'!J24*'5.4 Calc│Escalators'!J24</f>
        <v>0</v>
      </c>
      <c r="K24" s="23">
        <f>'5.3 Calc│Forecast $2017'!K24*'5.4 Calc│Escalators'!K24</f>
        <v>0</v>
      </c>
      <c r="L24" s="40">
        <f t="shared" si="0"/>
        <v>1.7113687420666677</v>
      </c>
      <c r="M24" s="62"/>
      <c r="N24" s="7"/>
    </row>
    <row r="25" spans="1:14">
      <c r="A25" s="8">
        <f>'5.0 Calc│Forecast Projects'!A25</f>
        <v>13</v>
      </c>
      <c r="B25" s="8" t="str">
        <f>'5.3 Calc│Forecast $2017'!B25</f>
        <v>Battery replacement</v>
      </c>
      <c r="C25" s="34">
        <f>IF(B25="[Delete]",0,'5.3 Calc│Forecast $2017'!C25)</f>
        <v>212</v>
      </c>
      <c r="D25" s="8" t="str">
        <f>IF($L25&gt;0,IFERROR(VLOOKUP($A25,'3.0 Input│AMP'!$A$13:$F$959,COLUMN(D25)+1,FALSE),"Other"),"")</f>
        <v>Other</v>
      </c>
      <c r="E25" s="8" t="str">
        <f>IF($L25&gt;0,IFERROR(VLOOKUP($A25,'3.0 Input│AMP'!$A$13:$F$959,COLUMN(E25)+1,FALSE),"Non-System"),"")</f>
        <v>Replacement</v>
      </c>
      <c r="F25" s="22"/>
      <c r="G25" s="23">
        <f>'5.3 Calc│Forecast $2017'!G25*'5.4 Calc│Escalators'!G25</f>
        <v>7.2619197311111106E-2</v>
      </c>
      <c r="H25" s="23">
        <f>'5.3 Calc│Forecast $2017'!H25*'5.4 Calc│Escalators'!H25</f>
        <v>7.2619197311111106E-2</v>
      </c>
      <c r="I25" s="23">
        <f>'5.3 Calc│Forecast $2017'!I25*'5.4 Calc│Escalators'!I25</f>
        <v>7.2619197311111106E-2</v>
      </c>
      <c r="J25" s="23">
        <f>'5.3 Calc│Forecast $2017'!J25*'5.4 Calc│Escalators'!J25</f>
        <v>7.2619197311111106E-2</v>
      </c>
      <c r="K25" s="23">
        <f>'5.3 Calc│Forecast $2017'!K25*'5.4 Calc│Escalators'!K25</f>
        <v>7.2619197311111106E-2</v>
      </c>
      <c r="L25" s="40">
        <f t="shared" si="0"/>
        <v>0.36309598655555553</v>
      </c>
      <c r="M25" s="62"/>
      <c r="N25" s="7"/>
    </row>
    <row r="26" spans="1:14">
      <c r="A26" s="8">
        <f>'5.0 Calc│Forecast Projects'!A26</f>
        <v>14</v>
      </c>
      <c r="B26" s="8" t="str">
        <f>'5.3 Calc│Forecast $2017'!B26</f>
        <v>Wollert CG Instrument Air Conversion</v>
      </c>
      <c r="C26" s="34">
        <f>IF(B26="[Delete]",0,'5.3 Calc│Forecast $2017'!C26)</f>
        <v>216</v>
      </c>
      <c r="D26" s="8" t="str">
        <f>IF($L26&gt;0,IFERROR(VLOOKUP($A26,'3.0 Input│AMP'!$A$13:$F$959,COLUMN(D26)+1,FALSE),"Other"),"")</f>
        <v>City Gates &amp; Field Regs</v>
      </c>
      <c r="E26" s="8" t="str">
        <f>IF($L26&gt;0,IFERROR(VLOOKUP($A26,'3.0 Input│AMP'!$A$13:$F$959,COLUMN(E26)+1,FALSE),"Non-System"),"")</f>
        <v>Replacement</v>
      </c>
      <c r="F26" s="22"/>
      <c r="G26" s="23">
        <f>'5.3 Calc│Forecast $2017'!G26*'5.4 Calc│Escalators'!G26</f>
        <v>0</v>
      </c>
      <c r="H26" s="23">
        <f>'5.3 Calc│Forecast $2017'!H26*'5.4 Calc│Escalators'!H26</f>
        <v>0</v>
      </c>
      <c r="I26" s="23">
        <f>'5.3 Calc│Forecast $2017'!I26*'5.4 Calc│Escalators'!I26</f>
        <v>0</v>
      </c>
      <c r="J26" s="23">
        <f>'5.3 Calc│Forecast $2017'!J26*'5.4 Calc│Escalators'!J26</f>
        <v>0.52099869961</v>
      </c>
      <c r="K26" s="23">
        <f>'5.3 Calc│Forecast $2017'!K26*'5.4 Calc│Escalators'!K26</f>
        <v>0</v>
      </c>
      <c r="L26" s="40">
        <f t="shared" si="0"/>
        <v>0.52099869961</v>
      </c>
      <c r="M26" s="62"/>
      <c r="N26" s="7"/>
    </row>
    <row r="27" spans="1:14">
      <c r="A27" s="8">
        <f>'5.0 Calc│Forecast Projects'!A27</f>
        <v>15</v>
      </c>
      <c r="B27" s="8" t="str">
        <f>'5.3 Calc│Forecast $2017'!B27</f>
        <v>Pit installation on LV03 bypass valves on T33</v>
      </c>
      <c r="C27" s="34">
        <f>IF(B27="[Delete]",0,'5.3 Calc│Forecast $2017'!C27)</f>
        <v>220</v>
      </c>
      <c r="D27" s="8" t="str">
        <f>IF($L27&gt;0,IFERROR(VLOOKUP($A27,'3.0 Input│AMP'!$A$13:$F$959,COLUMN(D27)+1,FALSE),"Other"),"")</f>
        <v>Pipelines</v>
      </c>
      <c r="E27" s="8" t="str">
        <f>IF($L27&gt;0,IFERROR(VLOOKUP($A27,'3.0 Input│AMP'!$A$13:$F$959,COLUMN(E27)+1,FALSE),"Non-System"),"")</f>
        <v>Replacement</v>
      </c>
      <c r="F27" s="22"/>
      <c r="G27" s="23">
        <f>'5.3 Calc│Forecast $2017'!G27*'5.4 Calc│Escalators'!G27</f>
        <v>0</v>
      </c>
      <c r="H27" s="23">
        <f>'5.3 Calc│Forecast $2017'!H27*'5.4 Calc│Escalators'!H27</f>
        <v>0</v>
      </c>
      <c r="I27" s="23">
        <f>'5.3 Calc│Forecast $2017'!I27*'5.4 Calc│Escalators'!I27</f>
        <v>0.23852968222222226</v>
      </c>
      <c r="J27" s="23">
        <f>'5.3 Calc│Forecast $2017'!J27*'5.4 Calc│Escalators'!J27</f>
        <v>0</v>
      </c>
      <c r="K27" s="23">
        <f>'5.3 Calc│Forecast $2017'!K27*'5.4 Calc│Escalators'!K27</f>
        <v>0</v>
      </c>
      <c r="L27" s="40">
        <f t="shared" si="0"/>
        <v>0.23852968222222226</v>
      </c>
      <c r="M27" s="62"/>
      <c r="N27" s="7"/>
    </row>
    <row r="28" spans="1:14" hidden="1">
      <c r="A28" s="8">
        <f>'5.0 Calc│Forecast Projects'!A28</f>
        <v>16</v>
      </c>
      <c r="B28" s="8" t="str">
        <f>'5.3 Calc│Forecast $2017'!B28</f>
        <v>Dandenong water supply &amp; fire main modification</v>
      </c>
      <c r="C28" s="34">
        <f>IF(B28="[Delete]",0,'5.3 Calc│Forecast $2017'!C28)</f>
        <v>223</v>
      </c>
      <c r="D28" s="8" t="str">
        <f>IF($L28&gt;0,IFERROR(VLOOKUP($A28,'3.0 Input│AMP'!$A$13:$F$959,COLUMN(D28)+1,FALSE),"Other"),"")</f>
        <v>Buildings</v>
      </c>
      <c r="E28" s="8" t="str">
        <f>IF($L28&gt;0,IFERROR(VLOOKUP($A28,'3.0 Input│AMP'!$A$13:$F$959,COLUMN(E28)+1,FALSE),"Non-System"),"")</f>
        <v>Non-System</v>
      </c>
      <c r="F28" s="22"/>
      <c r="G28" s="23">
        <f>'5.3 Calc│Forecast $2017'!G28*'5.4 Calc│Escalators'!G28</f>
        <v>0.31027575534156471</v>
      </c>
      <c r="H28" s="23">
        <f>'5.3 Calc│Forecast $2017'!H28*'5.4 Calc│Escalators'!H28</f>
        <v>0</v>
      </c>
      <c r="I28" s="23">
        <f>'5.3 Calc│Forecast $2017'!I28*'5.4 Calc│Escalators'!I28</f>
        <v>0</v>
      </c>
      <c r="J28" s="23">
        <f>'5.3 Calc│Forecast $2017'!J28*'5.4 Calc│Escalators'!J28</f>
        <v>0</v>
      </c>
      <c r="K28" s="23">
        <f>'5.3 Calc│Forecast $2017'!K28*'5.4 Calc│Escalators'!K28</f>
        <v>0</v>
      </c>
      <c r="L28" s="40">
        <f t="shared" si="0"/>
        <v>0.31027575534156471</v>
      </c>
      <c r="M28" s="62"/>
      <c r="N28" s="7"/>
    </row>
    <row r="29" spans="1:14">
      <c r="A29" s="8">
        <f>'5.0 Calc│Forecast Projects'!A29</f>
        <v>17</v>
      </c>
      <c r="B29" s="8" t="str">
        <f>'5.3 Calc│Forecast $2017'!B29</f>
        <v>Culcairn Injection Gas Quality equipment</v>
      </c>
      <c r="C29" s="34">
        <f>IF(B29="[Delete]",0,'5.3 Calc│Forecast $2017'!C29)</f>
        <v>224</v>
      </c>
      <c r="D29" s="8" t="str">
        <f>IF($L29&gt;0,IFERROR(VLOOKUP($A29,'3.0 Input│AMP'!$A$13:$F$959,COLUMN(D29)+1,FALSE),"Other"),"")</f>
        <v>Gas Quality</v>
      </c>
      <c r="E29" s="8" t="str">
        <f>IF($L29&gt;0,IFERROR(VLOOKUP($A29,'3.0 Input│AMP'!$A$13:$F$959,COLUMN(E29)+1,FALSE),"Non-System"),"")</f>
        <v>Replacement</v>
      </c>
      <c r="F29" s="22"/>
      <c r="G29" s="23">
        <f>'5.3 Calc│Forecast $2017'!G29*'5.4 Calc│Escalators'!G29</f>
        <v>1.0063175288444446</v>
      </c>
      <c r="H29" s="23">
        <f>'5.3 Calc│Forecast $2017'!H29*'5.4 Calc│Escalators'!H29</f>
        <v>0</v>
      </c>
      <c r="I29" s="23">
        <f>'5.3 Calc│Forecast $2017'!I29*'5.4 Calc│Escalators'!I29</f>
        <v>0</v>
      </c>
      <c r="J29" s="23">
        <f>'5.3 Calc│Forecast $2017'!J29*'5.4 Calc│Escalators'!J29</f>
        <v>0</v>
      </c>
      <c r="K29" s="23">
        <f>'5.3 Calc│Forecast $2017'!K29*'5.4 Calc│Escalators'!K29</f>
        <v>0</v>
      </c>
      <c r="L29" s="40">
        <f t="shared" si="0"/>
        <v>1.0063175288444446</v>
      </c>
      <c r="M29" s="62"/>
      <c r="N29" s="7"/>
    </row>
    <row r="30" spans="1:14">
      <c r="A30" s="8">
        <f>'5.0 Calc│Forecast Projects'!A30</f>
        <v>18</v>
      </c>
      <c r="B30" s="8" t="str">
        <f>'5.3 Calc│Forecast $2017'!B30</f>
        <v>Positioner Replacement</v>
      </c>
      <c r="C30" s="34">
        <f>IF(B30="[Delete]",0,'5.3 Calc│Forecast $2017'!C30)</f>
        <v>225</v>
      </c>
      <c r="D30" s="8" t="str">
        <f>IF($L30&gt;0,IFERROR(VLOOKUP($A30,'3.0 Input│AMP'!$A$13:$F$959,COLUMN(D30)+1,FALSE),"Other"),"")</f>
        <v>Other</v>
      </c>
      <c r="E30" s="8" t="str">
        <f>IF($L30&gt;0,IFERROR(VLOOKUP($A30,'3.0 Input│AMP'!$A$13:$F$959,COLUMN(E30)+1,FALSE),"Non-System"),"")</f>
        <v>Replacement</v>
      </c>
      <c r="F30" s="22"/>
      <c r="G30" s="23">
        <f>'5.3 Calc│Forecast $2017'!G30*'5.4 Calc│Escalators'!G30</f>
        <v>0.10486684811555554</v>
      </c>
      <c r="H30" s="23">
        <f>'5.3 Calc│Forecast $2017'!H30*'5.4 Calc│Escalators'!H30</f>
        <v>0.10486684811555554</v>
      </c>
      <c r="I30" s="23">
        <f>'5.3 Calc│Forecast $2017'!I30*'5.4 Calc│Escalators'!I30</f>
        <v>0.10486684811555554</v>
      </c>
      <c r="J30" s="23">
        <f>'5.3 Calc│Forecast $2017'!J30*'5.4 Calc│Escalators'!J30</f>
        <v>0.10486684811555554</v>
      </c>
      <c r="K30" s="23">
        <f>'5.3 Calc│Forecast $2017'!K30*'5.4 Calc│Escalators'!K30</f>
        <v>0.10486684811555554</v>
      </c>
      <c r="L30" s="40">
        <f t="shared" si="0"/>
        <v>0.52433424057777767</v>
      </c>
      <c r="M30" s="62"/>
      <c r="N30" s="7"/>
    </row>
    <row r="31" spans="1:14">
      <c r="A31" s="8">
        <f>'5.0 Calc│Forecast Projects'!A31</f>
        <v>19</v>
      </c>
      <c r="B31" s="8" t="str">
        <f>'5.3 Calc│Forecast $2017'!B31</f>
        <v>VTS Safety Management Study aerial photography</v>
      </c>
      <c r="C31" s="34">
        <f>IF(B31="[Delete]",0,'5.3 Calc│Forecast $2017'!C31)</f>
        <v>227</v>
      </c>
      <c r="D31" s="8" t="str">
        <f>IF($L31&gt;0,IFERROR(VLOOKUP($A31,'3.0 Input│AMP'!$A$13:$F$959,COLUMN(D31)+1,FALSE),"Other"),"")</f>
        <v>Other</v>
      </c>
      <c r="E31" s="8" t="str">
        <f>IF($L31&gt;0,IFERROR(VLOOKUP($A31,'3.0 Input│AMP'!$A$13:$F$959,COLUMN(E31)+1,FALSE),"Non-System"),"")</f>
        <v>Replacement</v>
      </c>
      <c r="F31" s="22"/>
      <c r="G31" s="23">
        <f>'5.3 Calc│Forecast $2017'!G31*'5.4 Calc│Escalators'!G31</f>
        <v>0.16786361190051291</v>
      </c>
      <c r="H31" s="23">
        <f>'5.3 Calc│Forecast $2017'!H31*'5.4 Calc│Escalators'!H31</f>
        <v>2.8729713528205135E-3</v>
      </c>
      <c r="I31" s="23">
        <f>'5.3 Calc│Forecast $2017'!I31*'5.4 Calc│Escalators'!I31</f>
        <v>0</v>
      </c>
      <c r="J31" s="23">
        <f>'5.3 Calc│Forecast $2017'!J31*'5.4 Calc│Escalators'!J31</f>
        <v>0</v>
      </c>
      <c r="K31" s="23">
        <f>'5.3 Calc│Forecast $2017'!K31*'5.4 Calc│Escalators'!K31</f>
        <v>0</v>
      </c>
      <c r="L31" s="40">
        <f t="shared" si="0"/>
        <v>0.17073658325333343</v>
      </c>
      <c r="M31" s="62"/>
      <c r="N31" s="7"/>
    </row>
    <row r="32" spans="1:14" hidden="1">
      <c r="A32" s="8">
        <f>'5.0 Calc│Forecast Projects'!A32</f>
        <v>20</v>
      </c>
      <c r="B32" s="8" t="str">
        <f>'5.3 Calc│Forecast $2017'!B32</f>
        <v>BCP Safety Measures for High Consequence areas-(urban growth, fracture control)</v>
      </c>
      <c r="C32" s="34" t="str">
        <f>IF(B32="[Delete]",0,'5.3 Calc│Forecast $2017'!C32)</f>
        <v>230a</v>
      </c>
      <c r="D32" s="8" t="str">
        <f>IF($L32&gt;0,IFERROR(VLOOKUP($A32,'3.0 Input│AMP'!$A$13:$F$959,COLUMN(D32)+1,FALSE),"Other"),"")</f>
        <v/>
      </c>
      <c r="E32" s="8" t="str">
        <f>IF($L32&gt;0,IFERROR(VLOOKUP($A32,'3.0 Input│AMP'!$A$13:$F$959,COLUMN(E32)+1,FALSE),"Non-System"),"")</f>
        <v/>
      </c>
      <c r="F32" s="22"/>
      <c r="G32" s="23">
        <f>'5.3 Calc│Forecast $2017'!G32*'5.4 Calc│Escalators'!G32</f>
        <v>0</v>
      </c>
      <c r="H32" s="23">
        <f>'5.3 Calc│Forecast $2017'!H32*'5.4 Calc│Escalators'!H32</f>
        <v>0</v>
      </c>
      <c r="I32" s="23">
        <f>'5.3 Calc│Forecast $2017'!I32*'5.4 Calc│Escalators'!I32</f>
        <v>0</v>
      </c>
      <c r="J32" s="23">
        <f>'5.3 Calc│Forecast $2017'!J32*'5.4 Calc│Escalators'!J32</f>
        <v>0</v>
      </c>
      <c r="K32" s="23">
        <f>'5.3 Calc│Forecast $2017'!K32*'5.4 Calc│Escalators'!K32</f>
        <v>0</v>
      </c>
      <c r="L32" s="40">
        <f t="shared" si="0"/>
        <v>0</v>
      </c>
      <c r="M32" s="62"/>
      <c r="N32" s="7"/>
    </row>
    <row r="33" spans="1:14" hidden="1">
      <c r="A33" s="8">
        <f>'5.0 Calc│Forecast Projects'!A33</f>
        <v>21</v>
      </c>
      <c r="B33" s="8" t="str">
        <f>'5.3 Calc│Forecast $2017'!B33</f>
        <v>BLP Safety Measures for High Consequence areas-(urban growth, fracture control)</v>
      </c>
      <c r="C33" s="34" t="str">
        <f>IF(B33="[Delete]",0,'5.3 Calc│Forecast $2017'!C33)</f>
        <v>230b</v>
      </c>
      <c r="D33" s="8" t="str">
        <f>IF($L33&gt;0,IFERROR(VLOOKUP($A33,'3.0 Input│AMP'!$A$13:$F$959,COLUMN(D33)+1,FALSE),"Other"),"")</f>
        <v/>
      </c>
      <c r="E33" s="8" t="str">
        <f>IF($L33&gt;0,IFERROR(VLOOKUP($A33,'3.0 Input│AMP'!$A$13:$F$959,COLUMN(E33)+1,FALSE),"Non-System"),"")</f>
        <v/>
      </c>
      <c r="F33" s="22"/>
      <c r="G33" s="23">
        <f>'5.3 Calc│Forecast $2017'!G33*'5.4 Calc│Escalators'!G33</f>
        <v>0</v>
      </c>
      <c r="H33" s="23">
        <f>'5.3 Calc│Forecast $2017'!H33*'5.4 Calc│Escalators'!H33</f>
        <v>0</v>
      </c>
      <c r="I33" s="23">
        <f>'5.3 Calc│Forecast $2017'!I33*'5.4 Calc│Escalators'!I33</f>
        <v>0</v>
      </c>
      <c r="J33" s="23">
        <f>'5.3 Calc│Forecast $2017'!J33*'5.4 Calc│Escalators'!J33</f>
        <v>0</v>
      </c>
      <c r="K33" s="23">
        <f>'5.3 Calc│Forecast $2017'!K33*'5.4 Calc│Escalators'!K33</f>
        <v>0</v>
      </c>
      <c r="L33" s="40">
        <f t="shared" si="0"/>
        <v>0</v>
      </c>
      <c r="M33" s="62"/>
      <c r="N33" s="7"/>
    </row>
    <row r="34" spans="1:14" hidden="1">
      <c r="A34" s="8">
        <f>'5.0 Calc│Forecast Projects'!A34</f>
        <v>22</v>
      </c>
      <c r="B34" s="8" t="str">
        <f>'5.3 Calc│Forecast $2017'!B34</f>
        <v>WOP Safety Measures for High Consequence areas-(urban growth, fracture control)</v>
      </c>
      <c r="C34" s="34" t="str">
        <f>IF(B34="[Delete]",0,'5.3 Calc│Forecast $2017'!C34)</f>
        <v>230c</v>
      </c>
      <c r="D34" s="8" t="str">
        <f>IF($L34&gt;0,IFERROR(VLOOKUP($A34,'3.0 Input│AMP'!$A$13:$F$959,COLUMN(D34)+1,FALSE),"Other"),"")</f>
        <v/>
      </c>
      <c r="E34" s="8" t="str">
        <f>IF($L34&gt;0,IFERROR(VLOOKUP($A34,'3.0 Input│AMP'!$A$13:$F$959,COLUMN(E34)+1,FALSE),"Non-System"),"")</f>
        <v/>
      </c>
      <c r="F34" s="22"/>
      <c r="G34" s="23">
        <f>'5.3 Calc│Forecast $2017'!G34*'5.4 Calc│Escalators'!G34</f>
        <v>0</v>
      </c>
      <c r="H34" s="23">
        <f>'5.3 Calc│Forecast $2017'!H34*'5.4 Calc│Escalators'!H34</f>
        <v>0</v>
      </c>
      <c r="I34" s="23">
        <f>'5.3 Calc│Forecast $2017'!I34*'5.4 Calc│Escalators'!I34</f>
        <v>0</v>
      </c>
      <c r="J34" s="23">
        <f>'5.3 Calc│Forecast $2017'!J34*'5.4 Calc│Escalators'!J34</f>
        <v>0</v>
      </c>
      <c r="K34" s="23">
        <f>'5.3 Calc│Forecast $2017'!K34*'5.4 Calc│Escalators'!K34</f>
        <v>0</v>
      </c>
      <c r="L34" s="40">
        <f t="shared" si="0"/>
        <v>0</v>
      </c>
      <c r="M34" s="62"/>
      <c r="N34" s="7"/>
    </row>
    <row r="35" spans="1:14" hidden="1">
      <c r="A35" s="8">
        <f>'5.0 Calc│Forecast Projects'!A35</f>
        <v>23</v>
      </c>
      <c r="B35" s="8" t="str">
        <f>'5.3 Calc│Forecast $2017'!B35</f>
        <v>ILP Safety Measures for High Consequence areas-(urban growth, fracture control)</v>
      </c>
      <c r="C35" s="34" t="str">
        <f>IF(B35="[Delete]",0,'5.3 Calc│Forecast $2017'!C35)</f>
        <v>230e</v>
      </c>
      <c r="D35" s="8" t="str">
        <f>IF($L35&gt;0,IFERROR(VLOOKUP($A35,'3.0 Input│AMP'!$A$13:$F$959,COLUMN(D35)+1,FALSE),"Other"),"")</f>
        <v/>
      </c>
      <c r="E35" s="8" t="str">
        <f>IF($L35&gt;0,IFERROR(VLOOKUP($A35,'3.0 Input│AMP'!$A$13:$F$959,COLUMN(E35)+1,FALSE),"Non-System"),"")</f>
        <v/>
      </c>
      <c r="F35" s="22"/>
      <c r="G35" s="23">
        <f>'5.3 Calc│Forecast $2017'!G35*'5.4 Calc│Escalators'!G35</f>
        <v>0</v>
      </c>
      <c r="H35" s="23">
        <f>'5.3 Calc│Forecast $2017'!H35*'5.4 Calc│Escalators'!H35</f>
        <v>0</v>
      </c>
      <c r="I35" s="23">
        <f>'5.3 Calc│Forecast $2017'!I35*'5.4 Calc│Escalators'!I35</f>
        <v>0</v>
      </c>
      <c r="J35" s="23">
        <f>'5.3 Calc│Forecast $2017'!J35*'5.4 Calc│Escalators'!J35</f>
        <v>0</v>
      </c>
      <c r="K35" s="23">
        <f>'5.3 Calc│Forecast $2017'!K35*'5.4 Calc│Escalators'!K35</f>
        <v>0</v>
      </c>
      <c r="L35" s="40">
        <f t="shared" si="0"/>
        <v>0</v>
      </c>
      <c r="M35" s="62"/>
      <c r="N35" s="7"/>
    </row>
    <row r="36" spans="1:14" hidden="1">
      <c r="A36" s="8">
        <f>'5.0 Calc│Forecast Projects'!A36</f>
        <v>24</v>
      </c>
      <c r="B36" s="8" t="str">
        <f>'5.3 Calc│Forecast $2017'!B36</f>
        <v>Turbine Overhauls</v>
      </c>
      <c r="C36" s="34">
        <f>IF(B36="[Delete]",0,'5.3 Calc│Forecast $2017'!C36)</f>
        <v>235</v>
      </c>
      <c r="D36" s="8" t="str">
        <f>IF($L36&gt;0,IFERROR(VLOOKUP($A36,'3.0 Input│AMP'!$A$13:$F$959,COLUMN(D36)+1,FALSE),"Other"),"")</f>
        <v/>
      </c>
      <c r="E36" s="8" t="str">
        <f>IF($L36&gt;0,IFERROR(VLOOKUP($A36,'3.0 Input│AMP'!$A$13:$F$959,COLUMN(E36)+1,FALSE),"Non-System"),"")</f>
        <v/>
      </c>
      <c r="F36" s="22"/>
      <c r="G36" s="23">
        <f>'5.3 Calc│Forecast $2017'!G36*'5.4 Calc│Escalators'!G36</f>
        <v>0</v>
      </c>
      <c r="H36" s="23">
        <f>'5.3 Calc│Forecast $2017'!H36*'5.4 Calc│Escalators'!H36</f>
        <v>0</v>
      </c>
      <c r="I36" s="23">
        <f>'5.3 Calc│Forecast $2017'!I36*'5.4 Calc│Escalators'!I36</f>
        <v>0</v>
      </c>
      <c r="J36" s="23">
        <f>'5.3 Calc│Forecast $2017'!J36*'5.4 Calc│Escalators'!J36</f>
        <v>0</v>
      </c>
      <c r="K36" s="23">
        <f>'5.3 Calc│Forecast $2017'!K36*'5.4 Calc│Escalators'!K36</f>
        <v>0</v>
      </c>
      <c r="L36" s="40">
        <f t="shared" si="0"/>
        <v>0</v>
      </c>
      <c r="M36" s="62"/>
      <c r="N36" s="7"/>
    </row>
    <row r="37" spans="1:14">
      <c r="A37" s="8">
        <f>'5.0 Calc│Forecast Projects'!A37</f>
        <v>25</v>
      </c>
      <c r="B37" s="8" t="str">
        <f>'5.3 Calc│Forecast $2017'!B37</f>
        <v>Iona CS Automation replacement</v>
      </c>
      <c r="C37" s="34">
        <f>IF(B37="[Delete]",0,'5.3 Calc│Forecast $2017'!C37)</f>
        <v>236</v>
      </c>
      <c r="D37" s="8" t="str">
        <f>IF($L37&gt;0,IFERROR(VLOOKUP($A37,'3.0 Input│AMP'!$A$13:$F$959,COLUMN(D37)+1,FALSE),"Other"),"")</f>
        <v>Compressors</v>
      </c>
      <c r="E37" s="8" t="str">
        <f>IF($L37&gt;0,IFERROR(VLOOKUP($A37,'3.0 Input│AMP'!$A$13:$F$959,COLUMN(E37)+1,FALSE),"Non-System"),"")</f>
        <v>Replacement</v>
      </c>
      <c r="F37" s="22"/>
      <c r="G37" s="23">
        <f>'5.3 Calc│Forecast $2017'!G37*'5.4 Calc│Escalators'!G37</f>
        <v>0</v>
      </c>
      <c r="H37" s="23">
        <f>'5.3 Calc│Forecast $2017'!H37*'5.4 Calc│Escalators'!H37</f>
        <v>0</v>
      </c>
      <c r="I37" s="23">
        <f>'5.3 Calc│Forecast $2017'!I37*'5.4 Calc│Escalators'!I37</f>
        <v>1.2123948789400005</v>
      </c>
      <c r="J37" s="23">
        <f>'5.3 Calc│Forecast $2017'!J37*'5.4 Calc│Escalators'!J37</f>
        <v>0</v>
      </c>
      <c r="K37" s="23">
        <f>'5.3 Calc│Forecast $2017'!K37*'5.4 Calc│Escalators'!K37</f>
        <v>0</v>
      </c>
      <c r="L37" s="40">
        <f t="shared" si="0"/>
        <v>1.2123948789400005</v>
      </c>
      <c r="M37" s="62"/>
      <c r="N37" s="7"/>
    </row>
    <row r="38" spans="1:14">
      <c r="A38" s="8">
        <f>'5.0 Calc│Forecast Projects'!A38</f>
        <v>26</v>
      </c>
      <c r="B38" s="8" t="str">
        <f>'5.3 Calc│Forecast $2017'!B38</f>
        <v>GCS Control Room and Unit Enclosure 1,2,3&amp;4 Fire Suppression System</v>
      </c>
      <c r="C38" s="34" t="str">
        <f>IF(B38="[Delete]",0,'5.3 Calc│Forecast $2017'!C38)</f>
        <v>237a</v>
      </c>
      <c r="D38" s="8" t="str">
        <f>IF($L38&gt;0,IFERROR(VLOOKUP($A38,'3.0 Input│AMP'!$A$13:$F$959,COLUMN(D38)+1,FALSE),"Other"),"")</f>
        <v>Compressors</v>
      </c>
      <c r="E38" s="8" t="str">
        <f>IF($L38&gt;0,IFERROR(VLOOKUP($A38,'3.0 Input│AMP'!$A$13:$F$959,COLUMN(E38)+1,FALSE),"Non-System"),"")</f>
        <v>Replacement</v>
      </c>
      <c r="F38" s="22"/>
      <c r="G38" s="23">
        <f>'5.3 Calc│Forecast $2017'!G38*'5.4 Calc│Escalators'!G38</f>
        <v>0.27748107232696667</v>
      </c>
      <c r="H38" s="23">
        <f>'5.3 Calc│Forecast $2017'!H38*'5.4 Calc│Escalators'!H38</f>
        <v>0</v>
      </c>
      <c r="I38" s="23">
        <f>'5.3 Calc│Forecast $2017'!I38*'5.4 Calc│Escalators'!I38</f>
        <v>0</v>
      </c>
      <c r="J38" s="23">
        <f>'5.3 Calc│Forecast $2017'!J38*'5.4 Calc│Escalators'!J38</f>
        <v>0</v>
      </c>
      <c r="K38" s="23">
        <f>'5.3 Calc│Forecast $2017'!K38*'5.4 Calc│Escalators'!K38</f>
        <v>0</v>
      </c>
      <c r="L38" s="40">
        <f t="shared" si="0"/>
        <v>0.27748107232696667</v>
      </c>
      <c r="M38" s="62"/>
      <c r="N38" s="7"/>
    </row>
    <row r="39" spans="1:14">
      <c r="A39" s="8">
        <f>'5.0 Calc│Forecast Projects'!A39</f>
        <v>27</v>
      </c>
      <c r="B39" s="8" t="str">
        <f>'5.3 Calc│Forecast $2017'!B39</f>
        <v>BCS MCC Room Fire Suppression System</v>
      </c>
      <c r="C39" s="34" t="str">
        <f>IF(B39="[Delete]",0,'5.3 Calc│Forecast $2017'!C39)</f>
        <v>237b</v>
      </c>
      <c r="D39" s="8" t="str">
        <f>IF($L39&gt;0,IFERROR(VLOOKUP($A39,'3.0 Input│AMP'!$A$13:$F$959,COLUMN(D39)+1,FALSE),"Other"),"")</f>
        <v>Compressors</v>
      </c>
      <c r="E39" s="8" t="str">
        <f>IF($L39&gt;0,IFERROR(VLOOKUP($A39,'3.0 Input│AMP'!$A$13:$F$959,COLUMN(E39)+1,FALSE),"Non-System"),"")</f>
        <v>Replacement</v>
      </c>
      <c r="F39" s="22"/>
      <c r="G39" s="23">
        <f>'5.3 Calc│Forecast $2017'!G39*'5.4 Calc│Escalators'!G39</f>
        <v>0</v>
      </c>
      <c r="H39" s="23">
        <f>'5.3 Calc│Forecast $2017'!H39*'5.4 Calc│Escalators'!H39</f>
        <v>0</v>
      </c>
      <c r="I39" s="23">
        <f>'5.3 Calc│Forecast $2017'!I39*'5.4 Calc│Escalators'!I39</f>
        <v>0.27748107232696667</v>
      </c>
      <c r="J39" s="23">
        <f>'5.3 Calc│Forecast $2017'!J39*'5.4 Calc│Escalators'!J39</f>
        <v>0</v>
      </c>
      <c r="K39" s="23">
        <f>'5.3 Calc│Forecast $2017'!K39*'5.4 Calc│Escalators'!K39</f>
        <v>0</v>
      </c>
      <c r="L39" s="40">
        <f t="shared" si="0"/>
        <v>0.27748107232696667</v>
      </c>
      <c r="M39" s="62"/>
      <c r="N39" s="7"/>
    </row>
    <row r="40" spans="1:14">
      <c r="A40" s="8">
        <f>'5.0 Calc│Forecast Projects'!A40</f>
        <v>28</v>
      </c>
      <c r="B40" s="8" t="str">
        <f>'5.3 Calc│Forecast $2017'!B40</f>
        <v>Iona CS Control Room and Unit Enclosure Fire Suppression System</v>
      </c>
      <c r="C40" s="34" t="str">
        <f>IF(B40="[Delete]",0,'5.3 Calc│Forecast $2017'!C40)</f>
        <v>237d</v>
      </c>
      <c r="D40" s="8" t="str">
        <f>IF($L40&gt;0,IFERROR(VLOOKUP($A40,'3.0 Input│AMP'!$A$13:$F$959,COLUMN(D40)+1,FALSE),"Other"),"")</f>
        <v>Compressors</v>
      </c>
      <c r="E40" s="8" t="str">
        <f>IF($L40&gt;0,IFERROR(VLOOKUP($A40,'3.0 Input│AMP'!$A$13:$F$959,COLUMN(E40)+1,FALSE),"Non-System"),"")</f>
        <v>Replacement</v>
      </c>
      <c r="F40" s="22"/>
      <c r="G40" s="23">
        <f>'5.3 Calc│Forecast $2017'!G40*'5.4 Calc│Escalators'!G40</f>
        <v>0</v>
      </c>
      <c r="H40" s="23">
        <f>'5.3 Calc│Forecast $2017'!H40*'5.4 Calc│Escalators'!H40</f>
        <v>0</v>
      </c>
      <c r="I40" s="23">
        <f>'5.3 Calc│Forecast $2017'!I40*'5.4 Calc│Escalators'!I40</f>
        <v>0</v>
      </c>
      <c r="J40" s="23">
        <f>'5.3 Calc│Forecast $2017'!J40*'5.4 Calc│Escalators'!J40</f>
        <v>0.27748107232696667</v>
      </c>
      <c r="K40" s="23">
        <f>'5.3 Calc│Forecast $2017'!K40*'5.4 Calc│Escalators'!K40</f>
        <v>0</v>
      </c>
      <c r="L40" s="40">
        <f t="shared" si="0"/>
        <v>0.27748107232696667</v>
      </c>
      <c r="M40" s="62"/>
      <c r="N40" s="7"/>
    </row>
    <row r="41" spans="1:14">
      <c r="A41" s="8">
        <f>'5.0 Calc│Forecast Projects'!A41</f>
        <v>29</v>
      </c>
      <c r="B41" s="8" t="str">
        <f>'5.3 Calc│Forecast $2017'!B41</f>
        <v>Lara City Gate Control Hut Fire Suppression System</v>
      </c>
      <c r="C41" s="34" t="str">
        <f>IF(B41="[Delete]",0,'5.3 Calc│Forecast $2017'!C41)</f>
        <v>237e</v>
      </c>
      <c r="D41" s="8" t="str">
        <f>IF($L41&gt;0,IFERROR(VLOOKUP($A41,'3.0 Input│AMP'!$A$13:$F$959,COLUMN(D41)+1,FALSE),"Other"),"")</f>
        <v>City Gates &amp; Field Regs</v>
      </c>
      <c r="E41" s="8" t="str">
        <f>IF($L41&gt;0,IFERROR(VLOOKUP($A41,'3.0 Input│AMP'!$A$13:$F$959,COLUMN(E41)+1,FALSE),"Non-System"),"")</f>
        <v>Replacement</v>
      </c>
      <c r="F41" s="22"/>
      <c r="G41" s="23">
        <f>'5.3 Calc│Forecast $2017'!G41*'5.4 Calc│Escalators'!G41</f>
        <v>0</v>
      </c>
      <c r="H41" s="23">
        <f>'5.3 Calc│Forecast $2017'!H41*'5.4 Calc│Escalators'!H41</f>
        <v>0</v>
      </c>
      <c r="I41" s="23">
        <f>'5.3 Calc│Forecast $2017'!I41*'5.4 Calc│Escalators'!I41</f>
        <v>0</v>
      </c>
      <c r="J41" s="23">
        <f>'5.3 Calc│Forecast $2017'!J41*'5.4 Calc│Escalators'!J41</f>
        <v>0</v>
      </c>
      <c r="K41" s="23">
        <f>'5.3 Calc│Forecast $2017'!K41*'5.4 Calc│Escalators'!K41</f>
        <v>8.472704498533333E-2</v>
      </c>
      <c r="L41" s="40">
        <f t="shared" si="0"/>
        <v>8.472704498533333E-2</v>
      </c>
      <c r="M41" s="62"/>
      <c r="N41" s="7"/>
    </row>
    <row r="42" spans="1:14" hidden="1">
      <c r="A42" s="8">
        <f>'5.0 Calc│Forecast Projects'!A42</f>
        <v>30</v>
      </c>
      <c r="B42" s="8" t="str">
        <f>'5.3 Calc│Forecast $2017'!B42</f>
        <v>BCS Control Room Fire Suppression System</v>
      </c>
      <c r="C42" s="34" t="str">
        <f>IF(B42="[Delete]",0,'5.3 Calc│Forecast $2017'!C42)</f>
        <v>237f</v>
      </c>
      <c r="D42" s="8" t="str">
        <f>IF($L42&gt;0,IFERROR(VLOOKUP($A42,'3.0 Input│AMP'!$A$13:$F$959,COLUMN(D42)+1,FALSE),"Other"),"")</f>
        <v>Compressors</v>
      </c>
      <c r="E42" s="8" t="str">
        <f>IF($L42&gt;0,IFERROR(VLOOKUP($A42,'3.0 Input│AMP'!$A$13:$F$959,COLUMN(E42)+1,FALSE),"Non-System"),"")</f>
        <v>Non-System</v>
      </c>
      <c r="F42" s="22"/>
      <c r="G42" s="23">
        <f>'5.3 Calc│Forecast $2017'!G42*'5.4 Calc│Escalators'!G42</f>
        <v>0</v>
      </c>
      <c r="H42" s="23">
        <f>'5.3 Calc│Forecast $2017'!H42*'5.4 Calc│Escalators'!H42</f>
        <v>0</v>
      </c>
      <c r="I42" s="23">
        <f>'5.3 Calc│Forecast $2017'!I42*'5.4 Calc│Escalators'!I42</f>
        <v>0</v>
      </c>
      <c r="J42" s="23">
        <f>'5.3 Calc│Forecast $2017'!J42*'5.4 Calc│Escalators'!J42</f>
        <v>0</v>
      </c>
      <c r="K42" s="23">
        <f>'5.3 Calc│Forecast $2017'!K42*'5.4 Calc│Escalators'!K42</f>
        <v>8.472704498533333E-2</v>
      </c>
      <c r="L42" s="40">
        <f t="shared" si="0"/>
        <v>8.472704498533333E-2</v>
      </c>
      <c r="M42" s="62"/>
      <c r="N42" s="7"/>
    </row>
    <row r="43" spans="1:14">
      <c r="A43" s="8">
        <f>'5.0 Calc│Forecast Projects'!A43</f>
        <v>31</v>
      </c>
      <c r="B43" s="8" t="str">
        <f>'5.3 Calc│Forecast $2017'!B43</f>
        <v>Emergency- BA escape sets</v>
      </c>
      <c r="C43" s="34" t="str">
        <f>IF(B43="[Delete]",0,'5.3 Calc│Forecast $2017'!C43)</f>
        <v>239a</v>
      </c>
      <c r="D43" s="8" t="str">
        <f>IF($L43&gt;0,IFERROR(VLOOKUP($A43,'3.0 Input│AMP'!$A$13:$F$959,COLUMN(D43)+1,FALSE),"Other"),"")</f>
        <v>Other</v>
      </c>
      <c r="E43" s="8" t="str">
        <f>IF($L43&gt;0,IFERROR(VLOOKUP($A43,'3.0 Input│AMP'!$A$13:$F$959,COLUMN(E43)+1,FALSE),"Non-System"),"")</f>
        <v>Replacement</v>
      </c>
      <c r="F43" s="22"/>
      <c r="G43" s="23">
        <f>'5.3 Calc│Forecast $2017'!G43*'5.4 Calc│Escalators'!G43</f>
        <v>1.8265108294000638E-2</v>
      </c>
      <c r="H43" s="23">
        <f>'5.3 Calc│Forecast $2017'!H43*'5.4 Calc│Escalators'!H43</f>
        <v>0</v>
      </c>
      <c r="I43" s="23">
        <f>'5.3 Calc│Forecast $2017'!I43*'5.4 Calc│Escalators'!I43</f>
        <v>0</v>
      </c>
      <c r="J43" s="23">
        <f>'5.3 Calc│Forecast $2017'!J43*'5.4 Calc│Escalators'!J43</f>
        <v>0</v>
      </c>
      <c r="K43" s="23">
        <f>'5.3 Calc│Forecast $2017'!K43*'5.4 Calc│Escalators'!K43</f>
        <v>0</v>
      </c>
      <c r="L43" s="40">
        <f t="shared" si="0"/>
        <v>1.8265108294000638E-2</v>
      </c>
      <c r="M43" s="62"/>
      <c r="N43" s="7"/>
    </row>
    <row r="44" spans="1:14">
      <c r="A44" s="8">
        <f>'5.0 Calc│Forecast Projects'!A44</f>
        <v>32</v>
      </c>
      <c r="B44" s="8" t="str">
        <f>'5.3 Calc│Forecast $2017'!B44</f>
        <v>Emergency- Response Equipment</v>
      </c>
      <c r="C44" s="34" t="str">
        <f>IF(B44="[Delete]",0,'5.3 Calc│Forecast $2017'!C44)</f>
        <v>239b</v>
      </c>
      <c r="D44" s="8" t="str">
        <f>IF($L44&gt;0,IFERROR(VLOOKUP($A44,'3.0 Input│AMP'!$A$13:$F$959,COLUMN(D44)+1,FALSE),"Other"),"")</f>
        <v>Other</v>
      </c>
      <c r="E44" s="8" t="str">
        <f>IF($L44&gt;0,IFERROR(VLOOKUP($A44,'3.0 Input│AMP'!$A$13:$F$959,COLUMN(E44)+1,FALSE),"Non-System"),"")</f>
        <v>Replacement</v>
      </c>
      <c r="F44" s="22"/>
      <c r="G44" s="23">
        <f>'5.3 Calc│Forecast $2017'!G44*'5.4 Calc│Escalators'!G44</f>
        <v>0.26637361535020893</v>
      </c>
      <c r="H44" s="23">
        <f>'5.3 Calc│Forecast $2017'!H44*'5.4 Calc│Escalators'!H44</f>
        <v>0.26637361535020893</v>
      </c>
      <c r="I44" s="23">
        <f>'5.3 Calc│Forecast $2017'!I44*'5.4 Calc│Escalators'!I44</f>
        <v>0.26637361535020893</v>
      </c>
      <c r="J44" s="23">
        <f>'5.3 Calc│Forecast $2017'!J44*'5.4 Calc│Escalators'!J44</f>
        <v>0.26637361535020893</v>
      </c>
      <c r="K44" s="23">
        <f>'5.3 Calc│Forecast $2017'!K44*'5.4 Calc│Escalators'!K44</f>
        <v>0.26637361535020893</v>
      </c>
      <c r="L44" s="40">
        <f t="shared" si="0"/>
        <v>1.3318680767510447</v>
      </c>
      <c r="M44" s="62"/>
      <c r="N44" s="7"/>
    </row>
    <row r="45" spans="1:14">
      <c r="A45" s="8">
        <f>'5.0 Calc│Forecast Projects'!A45</f>
        <v>33</v>
      </c>
      <c r="B45" s="8" t="str">
        <f>'5.3 Calc│Forecast $2017'!B45</f>
        <v>Emergency- Spark Proof tools</v>
      </c>
      <c r="C45" s="34" t="str">
        <f>IF(B45="[Delete]",0,'5.3 Calc│Forecast $2017'!C45)</f>
        <v>239c</v>
      </c>
      <c r="D45" s="8" t="str">
        <f>IF($L45&gt;0,IFERROR(VLOOKUP($A45,'3.0 Input│AMP'!$A$13:$F$959,COLUMN(D45)+1,FALSE),"Other"),"")</f>
        <v>Other</v>
      </c>
      <c r="E45" s="8" t="str">
        <f>IF($L45&gt;0,IFERROR(VLOOKUP($A45,'3.0 Input│AMP'!$A$13:$F$959,COLUMN(E45)+1,FALSE),"Non-System"),"")</f>
        <v>Replacement</v>
      </c>
      <c r="F45" s="22"/>
      <c r="G45" s="23">
        <f>'5.3 Calc│Forecast $2017'!G45*'5.4 Calc│Escalators'!G45</f>
        <v>1.8621614197384779E-3</v>
      </c>
      <c r="H45" s="23">
        <f>'5.3 Calc│Forecast $2017'!H45*'5.4 Calc│Escalators'!H45</f>
        <v>1.8621614197384779E-3</v>
      </c>
      <c r="I45" s="23">
        <f>'5.3 Calc│Forecast $2017'!I45*'5.4 Calc│Escalators'!I45</f>
        <v>1.8621614197384779E-3</v>
      </c>
      <c r="J45" s="23">
        <f>'5.3 Calc│Forecast $2017'!J45*'5.4 Calc│Escalators'!J45</f>
        <v>1.8621614197384779E-3</v>
      </c>
      <c r="K45" s="23">
        <f>'5.3 Calc│Forecast $2017'!K45*'5.4 Calc│Escalators'!K45</f>
        <v>1.8621614197384779E-3</v>
      </c>
      <c r="L45" s="40">
        <f t="shared" si="0"/>
        <v>9.3108070986923901E-3</v>
      </c>
      <c r="M45" s="62"/>
      <c r="N45" s="7"/>
    </row>
    <row r="46" spans="1:14">
      <c r="A46" s="8">
        <f>'5.0 Calc│Forecast Projects'!A46</f>
        <v>34</v>
      </c>
      <c r="B46" s="8" t="str">
        <f>'5.3 Calc│Forecast $2017'!B46</f>
        <v>Emergency - fully equipped caravan</v>
      </c>
      <c r="C46" s="34" t="str">
        <f>IF(B46="[Delete]",0,'5.3 Calc│Forecast $2017'!C46)</f>
        <v>239d</v>
      </c>
      <c r="D46" s="8" t="str">
        <f>IF($L46&gt;0,IFERROR(VLOOKUP($A46,'3.0 Input│AMP'!$A$13:$F$959,COLUMN(D46)+1,FALSE),"Other"),"")</f>
        <v>Other</v>
      </c>
      <c r="E46" s="8" t="str">
        <f>IF($L46&gt;0,IFERROR(VLOOKUP($A46,'3.0 Input│AMP'!$A$13:$F$959,COLUMN(E46)+1,FALSE),"Non-System"),"")</f>
        <v>Replacement</v>
      </c>
      <c r="F46" s="22"/>
      <c r="G46" s="23">
        <f>'5.3 Calc│Forecast $2017'!G46*'5.4 Calc│Escalators'!G46</f>
        <v>0</v>
      </c>
      <c r="H46" s="23">
        <f>'5.3 Calc│Forecast $2017'!H46*'5.4 Calc│Escalators'!H46</f>
        <v>0</v>
      </c>
      <c r="I46" s="23">
        <f>'5.3 Calc│Forecast $2017'!I46*'5.4 Calc│Escalators'!I46</f>
        <v>0.10325195029970984</v>
      </c>
      <c r="J46" s="23">
        <f>'5.3 Calc│Forecast $2017'!J46*'5.4 Calc│Escalators'!J46</f>
        <v>0</v>
      </c>
      <c r="K46" s="23">
        <f>'5.3 Calc│Forecast $2017'!K46*'5.4 Calc│Escalators'!K46</f>
        <v>0</v>
      </c>
      <c r="L46" s="40">
        <f t="shared" si="0"/>
        <v>0.10325195029970984</v>
      </c>
      <c r="M46" s="62"/>
      <c r="N46" s="7"/>
    </row>
    <row r="47" spans="1:14">
      <c r="A47" s="8">
        <f>'5.0 Calc│Forecast Projects'!A47</f>
        <v>35</v>
      </c>
      <c r="B47" s="8" t="str">
        <f>'5.3 Calc│Forecast $2017'!B47</f>
        <v>Emergency diesel fuel storage</v>
      </c>
      <c r="C47" s="34" t="str">
        <f>IF(B47="[Delete]",0,'5.3 Calc│Forecast $2017'!C47)</f>
        <v>239e</v>
      </c>
      <c r="D47" s="8" t="str">
        <f>IF($L47&gt;0,IFERROR(VLOOKUP($A47,'3.0 Input│AMP'!$A$13:$F$959,COLUMN(D47)+1,FALSE),"Other"),"")</f>
        <v>Other</v>
      </c>
      <c r="E47" s="8" t="str">
        <f>IF($L47&gt;0,IFERROR(VLOOKUP($A47,'3.0 Input│AMP'!$A$13:$F$959,COLUMN(E47)+1,FALSE),"Non-System"),"")</f>
        <v>Replacement</v>
      </c>
      <c r="F47" s="22"/>
      <c r="G47" s="23">
        <f>'5.3 Calc│Forecast $2017'!G47*'5.4 Calc│Escalators'!G47</f>
        <v>0</v>
      </c>
      <c r="H47" s="23">
        <f>'5.3 Calc│Forecast $2017'!H47*'5.4 Calc│Escalators'!H47</f>
        <v>0</v>
      </c>
      <c r="I47" s="23">
        <f>'5.3 Calc│Forecast $2017'!I47*'5.4 Calc│Escalators'!I47</f>
        <v>0</v>
      </c>
      <c r="J47" s="23">
        <f>'5.3 Calc│Forecast $2017'!J47*'5.4 Calc│Escalators'!J47</f>
        <v>0.11782826383395222</v>
      </c>
      <c r="K47" s="23">
        <f>'5.3 Calc│Forecast $2017'!K47*'5.4 Calc│Escalators'!K47</f>
        <v>0</v>
      </c>
      <c r="L47" s="40">
        <f t="shared" si="0"/>
        <v>0.11782826383395222</v>
      </c>
      <c r="M47" s="62"/>
      <c r="N47" s="7"/>
    </row>
    <row r="48" spans="1:14">
      <c r="A48" s="8">
        <f>'5.0 Calc│Forecast Projects'!A48</f>
        <v>36</v>
      </c>
      <c r="B48" s="8" t="str">
        <f>'5.3 Calc│Forecast $2017'!B48</f>
        <v>Vent stack for CL600 &amp; 900 pipeline</v>
      </c>
      <c r="C48" s="34">
        <f>IF(B48="[Delete]",0,'5.3 Calc│Forecast $2017'!C48)</f>
        <v>240</v>
      </c>
      <c r="D48" s="8" t="str">
        <f>IF($L48&gt;0,IFERROR(VLOOKUP($A48,'3.0 Input│AMP'!$A$13:$F$959,COLUMN(D48)+1,FALSE),"Other"),"")</f>
        <v>Pipelines</v>
      </c>
      <c r="E48" s="8" t="str">
        <f>IF($L48&gt;0,IFERROR(VLOOKUP($A48,'3.0 Input│AMP'!$A$13:$F$959,COLUMN(E48)+1,FALSE),"Non-System"),"")</f>
        <v>Replacement</v>
      </c>
      <c r="F48" s="22"/>
      <c r="G48" s="23">
        <f>'5.3 Calc│Forecast $2017'!G48*'5.4 Calc│Escalators'!G48</f>
        <v>0.21732779690666668</v>
      </c>
      <c r="H48" s="23">
        <f>'5.3 Calc│Forecast $2017'!H48*'5.4 Calc│Escalators'!H48</f>
        <v>0</v>
      </c>
      <c r="I48" s="23">
        <f>'5.3 Calc│Forecast $2017'!I48*'5.4 Calc│Escalators'!I48</f>
        <v>0</v>
      </c>
      <c r="J48" s="23">
        <f>'5.3 Calc│Forecast $2017'!J48*'5.4 Calc│Escalators'!J48</f>
        <v>0</v>
      </c>
      <c r="K48" s="23">
        <f>'5.3 Calc│Forecast $2017'!K48*'5.4 Calc│Escalators'!K48</f>
        <v>0</v>
      </c>
      <c r="L48" s="40">
        <f t="shared" si="0"/>
        <v>0.21732779690666668</v>
      </c>
      <c r="M48" s="62"/>
      <c r="N48" s="7"/>
    </row>
    <row r="49" spans="1:14">
      <c r="A49" s="8">
        <f>'5.0 Calc│Forecast Projects'!A49</f>
        <v>37</v>
      </c>
      <c r="B49" s="8" t="str">
        <f>'5.3 Calc│Forecast $2017'!B49</f>
        <v>Remote CP/critical drainage bond monitoring</v>
      </c>
      <c r="C49" s="34">
        <f>IF(B49="[Delete]",0,'5.3 Calc│Forecast $2017'!C49)</f>
        <v>241</v>
      </c>
      <c r="D49" s="8" t="str">
        <f>IF($L49&gt;0,IFERROR(VLOOKUP($A49,'3.0 Input│AMP'!$A$13:$F$959,COLUMN(D49)+1,FALSE),"Other"),"")</f>
        <v>Other</v>
      </c>
      <c r="E49" s="8" t="str">
        <f>IF($L49&gt;0,IFERROR(VLOOKUP($A49,'3.0 Input│AMP'!$A$13:$F$959,COLUMN(E49)+1,FALSE),"Non-System"),"")</f>
        <v>Replacement</v>
      </c>
      <c r="F49" s="22"/>
      <c r="G49" s="23">
        <f>'5.3 Calc│Forecast $2017'!G49*'5.4 Calc│Escalators'!G49</f>
        <v>0.59209189772839521</v>
      </c>
      <c r="H49" s="23">
        <f>'5.3 Calc│Forecast $2017'!H49*'5.4 Calc│Escalators'!H49</f>
        <v>6.2465056679012372E-2</v>
      </c>
      <c r="I49" s="23">
        <f>'5.3 Calc│Forecast $2017'!I49*'5.4 Calc│Escalators'!I49</f>
        <v>6.2465056679012372E-2</v>
      </c>
      <c r="J49" s="23">
        <f>'5.3 Calc│Forecast $2017'!J49*'5.4 Calc│Escalators'!J49</f>
        <v>6.2465056679012372E-2</v>
      </c>
      <c r="K49" s="23">
        <f>'5.3 Calc│Forecast $2017'!K49*'5.4 Calc│Escalators'!K49</f>
        <v>6.2465056679012372E-2</v>
      </c>
      <c r="L49" s="40">
        <f t="shared" si="0"/>
        <v>0.84195212444444467</v>
      </c>
      <c r="M49" s="62"/>
      <c r="N49" s="7"/>
    </row>
    <row r="50" spans="1:14">
      <c r="A50" s="8">
        <f>'5.0 Calc│Forecast Projects'!A50</f>
        <v>38</v>
      </c>
      <c r="B50" s="8" t="str">
        <f>'5.3 Calc│Forecast $2017'!B50</f>
        <v>BCG Un-regulated Bypass Upgrade</v>
      </c>
      <c r="C50" s="34">
        <f>IF(B50="[Delete]",0,'5.3 Calc│Forecast $2017'!C50)</f>
        <v>242</v>
      </c>
      <c r="D50" s="8" t="str">
        <f>IF($L50&gt;0,IFERROR(VLOOKUP($A50,'3.0 Input│AMP'!$A$13:$F$959,COLUMN(D50)+1,FALSE),"Other"),"")</f>
        <v>City Gates &amp; Field Regs</v>
      </c>
      <c r="E50" s="8" t="str">
        <f>IF($L50&gt;0,IFERROR(VLOOKUP($A50,'3.0 Input│AMP'!$A$13:$F$959,COLUMN(E50)+1,FALSE),"Non-System"),"")</f>
        <v>Replacement</v>
      </c>
      <c r="F50" s="22"/>
      <c r="G50" s="23">
        <f>'5.3 Calc│Forecast $2017'!G50*'5.4 Calc│Escalators'!G50</f>
        <v>0</v>
      </c>
      <c r="H50" s="23">
        <f>'5.3 Calc│Forecast $2017'!H50*'5.4 Calc│Escalators'!H50</f>
        <v>0</v>
      </c>
      <c r="I50" s="23">
        <f>'5.3 Calc│Forecast $2017'!I50*'5.4 Calc│Escalators'!I50</f>
        <v>0.3537197428622223</v>
      </c>
      <c r="J50" s="23">
        <f>'5.3 Calc│Forecast $2017'!J50*'5.4 Calc│Escalators'!J50</f>
        <v>0</v>
      </c>
      <c r="K50" s="23">
        <f>'5.3 Calc│Forecast $2017'!K50*'5.4 Calc│Escalators'!K50</f>
        <v>0</v>
      </c>
      <c r="L50" s="40">
        <f t="shared" si="0"/>
        <v>0.3537197428622223</v>
      </c>
      <c r="M50" s="62"/>
      <c r="N50" s="7"/>
    </row>
    <row r="51" spans="1:14" hidden="1">
      <c r="A51" s="8">
        <f>'5.0 Calc│Forecast Projects'!A51</f>
        <v>39</v>
      </c>
      <c r="B51" s="8" t="str">
        <f>'5.3 Calc│Forecast $2017'!B51</f>
        <v>Security - Physical</v>
      </c>
      <c r="C51" s="34">
        <f>IF(B51="[Delete]",0,'5.3 Calc│Forecast $2017'!C51)</f>
        <v>243</v>
      </c>
      <c r="D51" s="8" t="str">
        <f>IF($L51&gt;0,IFERROR(VLOOKUP($A51,'3.0 Input│AMP'!$A$13:$F$959,COLUMN(D51)+1,FALSE),"Other"),"")</f>
        <v>Buildings</v>
      </c>
      <c r="E51" s="8" t="str">
        <f>IF($L51&gt;0,IFERROR(VLOOKUP($A51,'3.0 Input│AMP'!$A$13:$F$959,COLUMN(E51)+1,FALSE),"Non-System"),"")</f>
        <v>Non-System</v>
      </c>
      <c r="F51" s="22"/>
      <c r="G51" s="23">
        <f>'5.3 Calc│Forecast $2017'!G51*'5.4 Calc│Escalators'!G51</f>
        <v>0.3495729355312438</v>
      </c>
      <c r="H51" s="23">
        <f>'5.3 Calc│Forecast $2017'!H51*'5.4 Calc│Escalators'!H51</f>
        <v>0.3495729355312438</v>
      </c>
      <c r="I51" s="23">
        <f>'5.3 Calc│Forecast $2017'!I51*'5.4 Calc│Escalators'!I51</f>
        <v>0.3495729355312438</v>
      </c>
      <c r="J51" s="23">
        <f>'5.3 Calc│Forecast $2017'!J51*'5.4 Calc│Escalators'!J51</f>
        <v>0.3495729355312438</v>
      </c>
      <c r="K51" s="23">
        <f>'5.3 Calc│Forecast $2017'!K51*'5.4 Calc│Escalators'!K51</f>
        <v>0.3495729355312438</v>
      </c>
      <c r="L51" s="40">
        <f t="shared" si="0"/>
        <v>1.747864677656219</v>
      </c>
      <c r="M51" s="62"/>
      <c r="N51" s="7"/>
    </row>
    <row r="52" spans="1:14">
      <c r="A52" s="8">
        <f>'5.0 Calc│Forecast Projects'!A52</f>
        <v>40</v>
      </c>
      <c r="B52" s="8" t="str">
        <f>'5.3 Calc│Forecast $2017'!B52</f>
        <v>CP - Cathodic Protection Replacement</v>
      </c>
      <c r="C52" s="34">
        <f>IF(B52="[Delete]",0,'5.3 Calc│Forecast $2017'!C52)</f>
        <v>244</v>
      </c>
      <c r="D52" s="8" t="str">
        <f>IF($L52&gt;0,IFERROR(VLOOKUP($A52,'3.0 Input│AMP'!$A$13:$F$959,COLUMN(D52)+1,FALSE),"Other"),"")</f>
        <v>Other</v>
      </c>
      <c r="E52" s="8" t="str">
        <f>IF($L52&gt;0,IFERROR(VLOOKUP($A52,'3.0 Input│AMP'!$A$13:$F$959,COLUMN(E52)+1,FALSE),"Non-System"),"")</f>
        <v>Replacement</v>
      </c>
      <c r="F52" s="22"/>
      <c r="G52" s="23">
        <f>'5.3 Calc│Forecast $2017'!G52*'5.4 Calc│Escalators'!G52</f>
        <v>0.24018736742400013</v>
      </c>
      <c r="H52" s="23">
        <f>'5.3 Calc│Forecast $2017'!H52*'5.4 Calc│Escalators'!H52</f>
        <v>0.24018736742400013</v>
      </c>
      <c r="I52" s="23">
        <f>'5.3 Calc│Forecast $2017'!I52*'5.4 Calc│Escalators'!I52</f>
        <v>0.24018736742400013</v>
      </c>
      <c r="J52" s="23">
        <f>'5.3 Calc│Forecast $2017'!J52*'5.4 Calc│Escalators'!J52</f>
        <v>0.24018736742400013</v>
      </c>
      <c r="K52" s="23">
        <f>'5.3 Calc│Forecast $2017'!K52*'5.4 Calc│Escalators'!K52</f>
        <v>0.24018736742400013</v>
      </c>
      <c r="L52" s="40">
        <f t="shared" si="0"/>
        <v>1.2009368371200007</v>
      </c>
      <c r="M52" s="62"/>
      <c r="N52" s="7"/>
    </row>
    <row r="53" spans="1:14" hidden="1">
      <c r="A53" s="8">
        <f>'5.0 Calc│Forecast Projects'!A53</f>
        <v>41</v>
      </c>
      <c r="B53" s="8" t="str">
        <f>'5.3 Calc│Forecast $2017'!B53</f>
        <v>Equipment - Gas Detectors</v>
      </c>
      <c r="C53" s="34">
        <f>IF(B53="[Delete]",0,'5.3 Calc│Forecast $2017'!C53)</f>
        <v>245</v>
      </c>
      <c r="D53" s="8" t="str">
        <f>IF($L53&gt;0,IFERROR(VLOOKUP($A53,'3.0 Input│AMP'!$A$13:$F$959,COLUMN(D53)+1,FALSE),"Other"),"")</f>
        <v>Other</v>
      </c>
      <c r="E53" s="8" t="str">
        <f>IF($L53&gt;0,IFERROR(VLOOKUP($A53,'3.0 Input│AMP'!$A$13:$F$959,COLUMN(E53)+1,FALSE),"Non-System"),"")</f>
        <v>Non-System</v>
      </c>
      <c r="F53" s="22"/>
      <c r="G53" s="23">
        <f>'5.3 Calc│Forecast $2017'!G53*'5.4 Calc│Escalators'!G53</f>
        <v>0</v>
      </c>
      <c r="H53" s="23">
        <f>'5.3 Calc│Forecast $2017'!H53*'5.4 Calc│Escalators'!H53</f>
        <v>0</v>
      </c>
      <c r="I53" s="23">
        <f>'5.3 Calc│Forecast $2017'!I53*'5.4 Calc│Escalators'!I53</f>
        <v>2.3927855413991547E-2</v>
      </c>
      <c r="J53" s="23">
        <f>'5.3 Calc│Forecast $2017'!J53*'5.4 Calc│Escalators'!J53</f>
        <v>2.3927855413991547E-2</v>
      </c>
      <c r="K53" s="23">
        <f>'5.3 Calc│Forecast $2017'!K53*'5.4 Calc│Escalators'!K53</f>
        <v>0</v>
      </c>
      <c r="L53" s="40">
        <f t="shared" si="0"/>
        <v>4.7855710827983095E-2</v>
      </c>
      <c r="M53" s="62"/>
      <c r="N53" s="7"/>
    </row>
    <row r="54" spans="1:14">
      <c r="A54" s="8">
        <f>'5.0 Calc│Forecast Projects'!A54</f>
        <v>42</v>
      </c>
      <c r="B54" s="8" t="str">
        <f>'5.3 Calc│Forecast $2017'!B54</f>
        <v>Regulator Upgrade - Lara pneumatic control system upgrade</v>
      </c>
      <c r="C54" s="34">
        <f>IF(B54="[Delete]",0,'5.3 Calc│Forecast $2017'!C54)</f>
        <v>247</v>
      </c>
      <c r="D54" s="8" t="str">
        <f>IF($L54&gt;0,IFERROR(VLOOKUP($A54,'3.0 Input│AMP'!$A$13:$F$959,COLUMN(D54)+1,FALSE),"Other"),"")</f>
        <v>City Gates &amp; Field Regs</v>
      </c>
      <c r="E54" s="8" t="str">
        <f>IF($L54&gt;0,IFERROR(VLOOKUP($A54,'3.0 Input│AMP'!$A$13:$F$959,COLUMN(E54)+1,FALSE),"Non-System"),"")</f>
        <v>Replacement</v>
      </c>
      <c r="F54" s="22"/>
      <c r="G54" s="23">
        <f>'5.3 Calc│Forecast $2017'!G54*'5.4 Calc│Escalators'!G54</f>
        <v>0</v>
      </c>
      <c r="H54" s="23">
        <f>'5.3 Calc│Forecast $2017'!H54*'5.4 Calc│Escalators'!H54</f>
        <v>0.63983092024444443</v>
      </c>
      <c r="I54" s="23">
        <f>'5.3 Calc│Forecast $2017'!I54*'5.4 Calc│Escalators'!I54</f>
        <v>0</v>
      </c>
      <c r="J54" s="23">
        <f>'5.3 Calc│Forecast $2017'!J54*'5.4 Calc│Escalators'!J54</f>
        <v>0</v>
      </c>
      <c r="K54" s="23">
        <f>'5.3 Calc│Forecast $2017'!K54*'5.4 Calc│Escalators'!K54</f>
        <v>0</v>
      </c>
      <c r="L54" s="40">
        <f t="shared" si="0"/>
        <v>0.63983092024444443</v>
      </c>
      <c r="M54" s="62"/>
      <c r="N54" s="7"/>
    </row>
    <row r="55" spans="1:14">
      <c r="A55" s="8">
        <f>'5.0 Calc│Forecast Projects'!A55</f>
        <v>43</v>
      </c>
      <c r="B55" s="8" t="str">
        <f>'5.3 Calc│Forecast $2017'!B55</f>
        <v xml:space="preserve">Hazardous Area Rectification </v>
      </c>
      <c r="C55" s="34">
        <f>IF(B55="[Delete]",0,'5.3 Calc│Forecast $2017'!C55)</f>
        <v>249</v>
      </c>
      <c r="D55" s="8" t="str">
        <f>IF($L55&gt;0,IFERROR(VLOOKUP($A55,'3.0 Input│AMP'!$A$13:$F$959,COLUMN(D55)+1,FALSE),"Other"),"")</f>
        <v>Other</v>
      </c>
      <c r="E55" s="8" t="str">
        <f>IF($L55&gt;0,IFERROR(VLOOKUP($A55,'3.0 Input│AMP'!$A$13:$F$959,COLUMN(E55)+1,FALSE),"Non-System"),"")</f>
        <v>Replacement</v>
      </c>
      <c r="F55" s="22"/>
      <c r="G55" s="23">
        <f>'5.3 Calc│Forecast $2017'!G55*'5.4 Calc│Escalators'!G55</f>
        <v>0.18391355555555564</v>
      </c>
      <c r="H55" s="23">
        <f>'5.3 Calc│Forecast $2017'!H55*'5.4 Calc│Escalators'!H55</f>
        <v>0.18391355555555564</v>
      </c>
      <c r="I55" s="23">
        <f>'5.3 Calc│Forecast $2017'!I55*'5.4 Calc│Escalators'!I55</f>
        <v>0.18391355555555564</v>
      </c>
      <c r="J55" s="23">
        <f>'5.3 Calc│Forecast $2017'!J55*'5.4 Calc│Escalators'!J55</f>
        <v>0.18391355555555564</v>
      </c>
      <c r="K55" s="23">
        <f>'5.3 Calc│Forecast $2017'!K55*'5.4 Calc│Escalators'!K55</f>
        <v>0.18391355555555564</v>
      </c>
      <c r="L55" s="40">
        <f t="shared" si="0"/>
        <v>0.91956777777777821</v>
      </c>
      <c r="M55" s="62"/>
      <c r="N55" s="7"/>
    </row>
    <row r="56" spans="1:14">
      <c r="A56" s="8">
        <f>'5.0 Calc│Forecast Projects'!A56</f>
        <v>44</v>
      </c>
      <c r="B56" s="8" t="str">
        <f>'5.3 Calc│Forecast $2017'!B56</f>
        <v>Actuate MLV's in T1 areas</v>
      </c>
      <c r="C56" s="34">
        <f>IF(B56="[Delete]",0,'5.3 Calc│Forecast $2017'!C56)</f>
        <v>250</v>
      </c>
      <c r="D56" s="8" t="str">
        <f>IF($L56&gt;0,IFERROR(VLOOKUP($A56,'3.0 Input│AMP'!$A$13:$F$959,COLUMN(D56)+1,FALSE),"Other"),"")</f>
        <v>Pipelines</v>
      </c>
      <c r="E56" s="8" t="str">
        <f>IF($L56&gt;0,IFERROR(VLOOKUP($A56,'3.0 Input│AMP'!$A$13:$F$959,COLUMN(E56)+1,FALSE),"Non-System"),"")</f>
        <v>Replacement</v>
      </c>
      <c r="F56" s="22"/>
      <c r="G56" s="23">
        <f>'5.3 Calc│Forecast $2017'!G56*'5.4 Calc│Escalators'!G56</f>
        <v>0.98849444551111154</v>
      </c>
      <c r="H56" s="23">
        <f>'5.3 Calc│Forecast $2017'!H56*'5.4 Calc│Escalators'!H56</f>
        <v>0.98849444551111154</v>
      </c>
      <c r="I56" s="23">
        <f>'5.3 Calc│Forecast $2017'!I56*'5.4 Calc│Escalators'!I56</f>
        <v>0</v>
      </c>
      <c r="J56" s="23">
        <f>'5.3 Calc│Forecast $2017'!J56*'5.4 Calc│Escalators'!J56</f>
        <v>0</v>
      </c>
      <c r="K56" s="23">
        <f>'5.3 Calc│Forecast $2017'!K56*'5.4 Calc│Escalators'!K56</f>
        <v>0</v>
      </c>
      <c r="L56" s="40">
        <f t="shared" si="0"/>
        <v>1.9769888910222231</v>
      </c>
      <c r="M56" s="62"/>
      <c r="N56" s="7"/>
    </row>
    <row r="57" spans="1:14" hidden="1">
      <c r="A57" s="8">
        <f>'5.0 Calc│Forecast Projects'!A57</f>
        <v>45</v>
      </c>
      <c r="B57" s="8" t="str">
        <f>'5.3 Calc│Forecast $2017'!B57</f>
        <v>Asbestos removal and replacement</v>
      </c>
      <c r="C57" s="34">
        <f>IF(B57="[Delete]",0,'5.3 Calc│Forecast $2017'!C57)</f>
        <v>251</v>
      </c>
      <c r="D57" s="8" t="str">
        <f>IF($L57&gt;0,IFERROR(VLOOKUP($A57,'3.0 Input│AMP'!$A$13:$F$959,COLUMN(D57)+1,FALSE),"Other"),"")</f>
        <v>Other</v>
      </c>
      <c r="E57" s="8" t="str">
        <f>IF($L57&gt;0,IFERROR(VLOOKUP($A57,'3.0 Input│AMP'!$A$13:$F$959,COLUMN(E57)+1,FALSE),"Non-System"),"")</f>
        <v>Non-System</v>
      </c>
      <c r="F57" s="22"/>
      <c r="G57" s="23">
        <f>'5.3 Calc│Forecast $2017'!G57*'5.4 Calc│Escalators'!G57</f>
        <v>7.2325555555555587E-2</v>
      </c>
      <c r="H57" s="23">
        <f>'5.3 Calc│Forecast $2017'!H57*'5.4 Calc│Escalators'!H57</f>
        <v>7.2325555555555587E-2</v>
      </c>
      <c r="I57" s="23">
        <f>'5.3 Calc│Forecast $2017'!I57*'5.4 Calc│Escalators'!I57</f>
        <v>7.2325555555555587E-2</v>
      </c>
      <c r="J57" s="23">
        <f>'5.3 Calc│Forecast $2017'!J57*'5.4 Calc│Escalators'!J57</f>
        <v>7.2325555555555587E-2</v>
      </c>
      <c r="K57" s="23">
        <f>'5.3 Calc│Forecast $2017'!K57*'5.4 Calc│Escalators'!K57</f>
        <v>7.2325555555555587E-2</v>
      </c>
      <c r="L57" s="40">
        <f t="shared" si="0"/>
        <v>0.36162777777777794</v>
      </c>
      <c r="M57" s="62"/>
      <c r="N57" s="7"/>
    </row>
    <row r="58" spans="1:14">
      <c r="A58" s="8">
        <f>'5.0 Calc│Forecast Projects'!A58</f>
        <v>46</v>
      </c>
      <c r="B58" s="8" t="str">
        <f>'5.3 Calc│Forecast $2017'!B58</f>
        <v>T33 non-piggable and encased sections (unknown technical solution)</v>
      </c>
      <c r="C58" s="34">
        <f>IF(B58="[Delete]",0,'5.3 Calc│Forecast $2017'!C58)</f>
        <v>257</v>
      </c>
      <c r="D58" s="8" t="str">
        <f>IF($L58&gt;0,IFERROR(VLOOKUP($A58,'3.0 Input│AMP'!$A$13:$F$959,COLUMN(D58)+1,FALSE),"Other"),"")</f>
        <v>Other</v>
      </c>
      <c r="E58" s="8" t="str">
        <f>IF($L58&gt;0,IFERROR(VLOOKUP($A58,'3.0 Input│AMP'!$A$13:$F$959,COLUMN(E58)+1,FALSE),"Non-System"),"")</f>
        <v>Replacement</v>
      </c>
      <c r="F58" s="22"/>
      <c r="G58" s="23">
        <f>'5.3 Calc│Forecast $2017'!G58*'5.4 Calc│Escalators'!G58</f>
        <v>0.15680081255111117</v>
      </c>
      <c r="H58" s="23">
        <f>'5.3 Calc│Forecast $2017'!H58*'5.4 Calc│Escalators'!H58</f>
        <v>0.15680081255111117</v>
      </c>
      <c r="I58" s="23">
        <f>'5.3 Calc│Forecast $2017'!I58*'5.4 Calc│Escalators'!I58</f>
        <v>0.15680081255111117</v>
      </c>
      <c r="J58" s="23">
        <f>'5.3 Calc│Forecast $2017'!J58*'5.4 Calc│Escalators'!J58</f>
        <v>0.15680081255111117</v>
      </c>
      <c r="K58" s="23">
        <f>'5.3 Calc│Forecast $2017'!K58*'5.4 Calc│Escalators'!K58</f>
        <v>0</v>
      </c>
      <c r="L58" s="40">
        <f t="shared" si="0"/>
        <v>0.62720325020444467</v>
      </c>
      <c r="M58" s="62"/>
      <c r="N58" s="7"/>
    </row>
    <row r="59" spans="1:14">
      <c r="A59" s="8">
        <f>'5.0 Calc│Forecast Projects'!A59</f>
        <v>47</v>
      </c>
      <c r="B59" s="8" t="str">
        <f>'5.3 Calc│Forecast $2017'!B59</f>
        <v>Pigging Program T57 Ballan - Ballarat</v>
      </c>
      <c r="C59" s="34" t="str">
        <f>IF(B59="[Delete]",0,'5.3 Calc│Forecast $2017'!C59)</f>
        <v>258a</v>
      </c>
      <c r="D59" s="8" t="str">
        <f>IF($L59&gt;0,IFERROR(VLOOKUP($A59,'3.0 Input│AMP'!$A$13:$F$959,COLUMN(D59)+1,FALSE),"Other"),"")</f>
        <v>Other</v>
      </c>
      <c r="E59" s="8" t="str">
        <f>IF($L59&gt;0,IFERROR(VLOOKUP($A59,'3.0 Input│AMP'!$A$13:$F$959,COLUMN(E59)+1,FALSE),"Non-System"),"")</f>
        <v>Replacement</v>
      </c>
      <c r="F59" s="22"/>
      <c r="G59" s="23">
        <f>'5.3 Calc│Forecast $2017'!G59*'5.4 Calc│Escalators'!G59</f>
        <v>0.5835308480000001</v>
      </c>
      <c r="H59" s="23">
        <f>'5.3 Calc│Forecast $2017'!H59*'5.4 Calc│Escalators'!H59</f>
        <v>0</v>
      </c>
      <c r="I59" s="23">
        <f>'5.3 Calc│Forecast $2017'!I59*'5.4 Calc│Escalators'!I59</f>
        <v>0</v>
      </c>
      <c r="J59" s="23">
        <f>'5.3 Calc│Forecast $2017'!J59*'5.4 Calc│Escalators'!J59</f>
        <v>0</v>
      </c>
      <c r="K59" s="23">
        <f>'5.3 Calc│Forecast $2017'!K59*'5.4 Calc│Escalators'!K59</f>
        <v>0</v>
      </c>
      <c r="L59" s="40">
        <f t="shared" si="0"/>
        <v>0.5835308480000001</v>
      </c>
      <c r="M59" s="62"/>
      <c r="N59" s="7"/>
    </row>
    <row r="60" spans="1:14">
      <c r="A60" s="8">
        <f>'5.0 Calc│Forecast Projects'!A60</f>
        <v>48</v>
      </c>
      <c r="B60" s="8" t="str">
        <f>'5.3 Calc│Forecast $2017'!B60</f>
        <v>Pigging Program T62 Derrimut - Sunbury</v>
      </c>
      <c r="C60" s="34" t="str">
        <f>IF(B60="[Delete]",0,'5.3 Calc│Forecast $2017'!C60)</f>
        <v>258b</v>
      </c>
      <c r="D60" s="8" t="str">
        <f>IF($L60&gt;0,IFERROR(VLOOKUP($A60,'3.0 Input│AMP'!$A$13:$F$959,COLUMN(D60)+1,FALSE),"Other"),"")</f>
        <v>Other</v>
      </c>
      <c r="E60" s="8" t="str">
        <f>IF($L60&gt;0,IFERROR(VLOOKUP($A60,'3.0 Input│AMP'!$A$13:$F$959,COLUMN(E60)+1,FALSE),"Non-System"),"")</f>
        <v>Replacement</v>
      </c>
      <c r="F60" s="22"/>
      <c r="G60" s="23">
        <f>'5.3 Calc│Forecast $2017'!G60*'5.4 Calc│Escalators'!G60</f>
        <v>0.43994569159111124</v>
      </c>
      <c r="H60" s="23">
        <f>'5.3 Calc│Forecast $2017'!H60*'5.4 Calc│Escalators'!H60</f>
        <v>0</v>
      </c>
      <c r="I60" s="23">
        <f>'5.3 Calc│Forecast $2017'!I60*'5.4 Calc│Escalators'!I60</f>
        <v>0</v>
      </c>
      <c r="J60" s="23">
        <f>'5.3 Calc│Forecast $2017'!J60*'5.4 Calc│Escalators'!J60</f>
        <v>0</v>
      </c>
      <c r="K60" s="23">
        <f>'5.3 Calc│Forecast $2017'!K60*'5.4 Calc│Escalators'!K60</f>
        <v>0</v>
      </c>
      <c r="L60" s="40">
        <f t="shared" si="0"/>
        <v>0.43994569159111124</v>
      </c>
      <c r="M60" s="62"/>
      <c r="N60" s="7"/>
    </row>
    <row r="61" spans="1:14">
      <c r="A61" s="8">
        <f>'5.0 Calc│Forecast Projects'!A61</f>
        <v>49</v>
      </c>
      <c r="B61" s="8" t="str">
        <f>'5.3 Calc│Forecast $2017'!B61</f>
        <v>Pigging Program T61 Packenham - Wollert</v>
      </c>
      <c r="C61" s="34" t="str">
        <f>IF(B61="[Delete]",0,'5.3 Calc│Forecast $2017'!C61)</f>
        <v>258c</v>
      </c>
      <c r="D61" s="8" t="str">
        <f>IF($L61&gt;0,IFERROR(VLOOKUP($A61,'3.0 Input│AMP'!$A$13:$F$959,COLUMN(D61)+1,FALSE),"Other"),"")</f>
        <v>Other</v>
      </c>
      <c r="E61" s="8" t="str">
        <f>IF($L61&gt;0,IFERROR(VLOOKUP($A61,'3.0 Input│AMP'!$A$13:$F$959,COLUMN(E61)+1,FALSE),"Non-System"),"")</f>
        <v>Replacement</v>
      </c>
      <c r="F61" s="22"/>
      <c r="G61" s="23">
        <f>'5.3 Calc│Forecast $2017'!G61*'5.4 Calc│Escalators'!G61</f>
        <v>0</v>
      </c>
      <c r="H61" s="23">
        <f>'5.3 Calc│Forecast $2017'!H61*'5.4 Calc│Escalators'!H61</f>
        <v>0.67148798122666686</v>
      </c>
      <c r="I61" s="23">
        <f>'5.3 Calc│Forecast $2017'!I61*'5.4 Calc│Escalators'!I61</f>
        <v>0</v>
      </c>
      <c r="J61" s="23">
        <f>'5.3 Calc│Forecast $2017'!J61*'5.4 Calc│Escalators'!J61</f>
        <v>0</v>
      </c>
      <c r="K61" s="23">
        <f>'5.3 Calc│Forecast $2017'!K61*'5.4 Calc│Escalators'!K61</f>
        <v>0</v>
      </c>
      <c r="L61" s="40">
        <f t="shared" si="0"/>
        <v>0.67148798122666686</v>
      </c>
      <c r="M61" s="62"/>
      <c r="N61" s="7"/>
    </row>
    <row r="62" spans="1:14">
      <c r="A62" s="8">
        <f>'5.0 Calc│Forecast Projects'!A62</f>
        <v>50</v>
      </c>
      <c r="B62" s="8" t="str">
        <f>'5.3 Calc│Forecast $2017'!B62</f>
        <v>Pigging Program T16 Dandenong – West Melbourne</v>
      </c>
      <c r="C62" s="34" t="str">
        <f>IF(B62="[Delete]",0,'5.3 Calc│Forecast $2017'!C62)</f>
        <v>258d</v>
      </c>
      <c r="D62" s="8" t="str">
        <f>IF($L62&gt;0,IFERROR(VLOOKUP($A62,'3.0 Input│AMP'!$A$13:$F$959,COLUMN(D62)+1,FALSE),"Other"),"")</f>
        <v>Other</v>
      </c>
      <c r="E62" s="8" t="str">
        <f>IF($L62&gt;0,IFERROR(VLOOKUP($A62,'3.0 Input│AMP'!$A$13:$F$959,COLUMN(E62)+1,FALSE),"Non-System"),"")</f>
        <v>Replacement</v>
      </c>
      <c r="F62" s="22"/>
      <c r="G62" s="23">
        <f>'5.3 Calc│Forecast $2017'!G62*'5.4 Calc│Escalators'!G62</f>
        <v>0</v>
      </c>
      <c r="H62" s="23">
        <f>'5.3 Calc│Forecast $2017'!H62*'5.4 Calc│Escalators'!H62</f>
        <v>0</v>
      </c>
      <c r="I62" s="23">
        <f>'5.3 Calc│Forecast $2017'!I62*'5.4 Calc│Escalators'!I62</f>
        <v>0</v>
      </c>
      <c r="J62" s="23">
        <f>'5.3 Calc│Forecast $2017'!J62*'5.4 Calc│Escalators'!J62</f>
        <v>1.4235415065600001</v>
      </c>
      <c r="K62" s="23">
        <f>'5.3 Calc│Forecast $2017'!K62*'5.4 Calc│Escalators'!K62</f>
        <v>0</v>
      </c>
      <c r="L62" s="40">
        <f t="shared" si="0"/>
        <v>1.4235415065600001</v>
      </c>
      <c r="M62" s="62"/>
      <c r="N62" s="7"/>
    </row>
    <row r="63" spans="1:14">
      <c r="A63" s="8">
        <f>'5.0 Calc│Forecast Projects'!A63</f>
        <v>51</v>
      </c>
      <c r="B63" s="8" t="str">
        <f>'5.3 Calc│Forecast $2017'!B63</f>
        <v>Pigging Program T60 Longford -Dandenong</v>
      </c>
      <c r="C63" s="34" t="str">
        <f>IF(B63="[Delete]",0,'5.3 Calc│Forecast $2017'!C63)</f>
        <v>258e</v>
      </c>
      <c r="D63" s="8" t="str">
        <f>IF($L63&gt;0,IFERROR(VLOOKUP($A63,'3.0 Input│AMP'!$A$13:$F$959,COLUMN(D63)+1,FALSE),"Other"),"")</f>
        <v>Other</v>
      </c>
      <c r="E63" s="8" t="str">
        <f>IF($L63&gt;0,IFERROR(VLOOKUP($A63,'3.0 Input│AMP'!$A$13:$F$959,COLUMN(E63)+1,FALSE),"Non-System"),"")</f>
        <v>Replacement</v>
      </c>
      <c r="F63" s="22"/>
      <c r="G63" s="23">
        <f>'5.3 Calc│Forecast $2017'!G63*'5.4 Calc│Escalators'!G63</f>
        <v>0</v>
      </c>
      <c r="H63" s="23">
        <f>'5.3 Calc│Forecast $2017'!H63*'5.4 Calc│Escalators'!H63</f>
        <v>0</v>
      </c>
      <c r="I63" s="23">
        <f>'5.3 Calc│Forecast $2017'!I63*'5.4 Calc│Escalators'!I63</f>
        <v>0</v>
      </c>
      <c r="J63" s="23">
        <f>'5.3 Calc│Forecast $2017'!J63*'5.4 Calc│Escalators'!J63</f>
        <v>0</v>
      </c>
      <c r="K63" s="23">
        <f>'5.3 Calc│Forecast $2017'!K63*'5.4 Calc│Escalators'!K63</f>
        <v>2.4600224290133341</v>
      </c>
      <c r="L63" s="40">
        <f t="shared" si="0"/>
        <v>2.4600224290133341</v>
      </c>
      <c r="M63" s="62"/>
      <c r="N63" s="7"/>
    </row>
    <row r="64" spans="1:14">
      <c r="A64" s="8">
        <f>'5.0 Calc│Forecast Projects'!A64</f>
        <v>52</v>
      </c>
      <c r="B64" s="8" t="str">
        <f>'5.3 Calc│Forecast $2017'!B64</f>
        <v>Pigging Program T33 South Melbourne – Brooklyn</v>
      </c>
      <c r="C64" s="34" t="str">
        <f>IF(B64="[Delete]",0,'5.3 Calc│Forecast $2017'!C64)</f>
        <v>258f</v>
      </c>
      <c r="D64" s="8" t="str">
        <f>IF($L64&gt;0,IFERROR(VLOOKUP($A64,'3.0 Input│AMP'!$A$13:$F$959,COLUMN(D64)+1,FALSE),"Other"),"")</f>
        <v>Other</v>
      </c>
      <c r="E64" s="8" t="str">
        <f>IF($L64&gt;0,IFERROR(VLOOKUP($A64,'3.0 Input│AMP'!$A$13:$F$959,COLUMN(E64)+1,FALSE),"Non-System"),"")</f>
        <v>Replacement</v>
      </c>
      <c r="F64" s="22"/>
      <c r="G64" s="23">
        <f>'5.3 Calc│Forecast $2017'!G64*'5.4 Calc│Escalators'!G64</f>
        <v>0</v>
      </c>
      <c r="H64" s="23">
        <f>'5.3 Calc│Forecast $2017'!H64*'5.4 Calc│Escalators'!H64</f>
        <v>0</v>
      </c>
      <c r="I64" s="23">
        <f>'5.3 Calc│Forecast $2017'!I64*'5.4 Calc│Escalators'!I64</f>
        <v>0</v>
      </c>
      <c r="J64" s="23">
        <f>'5.3 Calc│Forecast $2017'!J64*'5.4 Calc│Escalators'!J64</f>
        <v>1.057669086577778</v>
      </c>
      <c r="K64" s="23">
        <f>'5.3 Calc│Forecast $2017'!K64*'5.4 Calc│Escalators'!K64</f>
        <v>0</v>
      </c>
      <c r="L64" s="40">
        <f t="shared" si="0"/>
        <v>1.057669086577778</v>
      </c>
      <c r="M64" s="62"/>
      <c r="N64" s="7"/>
    </row>
    <row r="65" spans="1:14">
      <c r="A65" s="8">
        <f>'5.0 Calc│Forecast Projects'!A65</f>
        <v>53</v>
      </c>
      <c r="B65" s="8" t="str">
        <f>'5.3 Calc│Forecast $2017'!B65</f>
        <v>Pigging Program T65 Dandenong to Princes Highway Pipeline (129)</v>
      </c>
      <c r="C65" s="34" t="str">
        <f>IF(B65="[Delete]",0,'5.3 Calc│Forecast $2017'!C65)</f>
        <v>258g</v>
      </c>
      <c r="D65" s="8" t="str">
        <f>IF($L65&gt;0,IFERROR(VLOOKUP($A65,'3.0 Input│AMP'!$A$13:$F$959,COLUMN(D65)+1,FALSE),"Other"),"")</f>
        <v>Other</v>
      </c>
      <c r="E65" s="8" t="str">
        <f>IF($L65&gt;0,IFERROR(VLOOKUP($A65,'3.0 Input│AMP'!$A$13:$F$959,COLUMN(E65)+1,FALSE),"Non-System"),"")</f>
        <v>Replacement</v>
      </c>
      <c r="F65" s="22"/>
      <c r="G65" s="23">
        <f>'5.3 Calc│Forecast $2017'!G65*'5.4 Calc│Escalators'!G65</f>
        <v>0.59213519203555576</v>
      </c>
      <c r="H65" s="23">
        <f>'5.3 Calc│Forecast $2017'!H65*'5.4 Calc│Escalators'!H65</f>
        <v>0</v>
      </c>
      <c r="I65" s="23">
        <f>'5.3 Calc│Forecast $2017'!I65*'5.4 Calc│Escalators'!I65</f>
        <v>0</v>
      </c>
      <c r="J65" s="23">
        <f>'5.3 Calc│Forecast $2017'!J65*'5.4 Calc│Escalators'!J65</f>
        <v>0</v>
      </c>
      <c r="K65" s="23">
        <f>'5.3 Calc│Forecast $2017'!K65*'5.4 Calc│Escalators'!K65</f>
        <v>0</v>
      </c>
      <c r="L65" s="40">
        <f t="shared" si="0"/>
        <v>0.59213519203555576</v>
      </c>
      <c r="M65" s="62"/>
      <c r="N65" s="7"/>
    </row>
    <row r="66" spans="1:14">
      <c r="A66" s="8">
        <f>'5.0 Calc│Forecast Projects'!A66</f>
        <v>54</v>
      </c>
      <c r="B66" s="8" t="str">
        <f>'5.3 Calc│Forecast $2017'!B66</f>
        <v>Pigging Program T66-70 Mt Franklin -Kyneton - Bendigo</v>
      </c>
      <c r="C66" s="34" t="str">
        <f>IF(B66="[Delete]",0,'5.3 Calc│Forecast $2017'!C66)</f>
        <v>258i</v>
      </c>
      <c r="D66" s="8" t="str">
        <f>IF($L66&gt;0,IFERROR(VLOOKUP($A66,'3.0 Input│AMP'!$A$13:$F$959,COLUMN(D66)+1,FALSE),"Other"),"")</f>
        <v>Other</v>
      </c>
      <c r="E66" s="8" t="str">
        <f>IF($L66&gt;0,IFERROR(VLOOKUP($A66,'3.0 Input│AMP'!$A$13:$F$959,COLUMN(E66)+1,FALSE),"Non-System"),"")</f>
        <v>Replacement</v>
      </c>
      <c r="F66" s="22"/>
      <c r="G66" s="23">
        <f>'5.3 Calc│Forecast $2017'!G66*'5.4 Calc│Escalators'!G66</f>
        <v>0</v>
      </c>
      <c r="H66" s="23">
        <f>'5.3 Calc│Forecast $2017'!H66*'5.4 Calc│Escalators'!H66</f>
        <v>0.60684959900444446</v>
      </c>
      <c r="I66" s="23">
        <f>'5.3 Calc│Forecast $2017'!I66*'5.4 Calc│Escalators'!I66</f>
        <v>0</v>
      </c>
      <c r="J66" s="23">
        <f>'5.3 Calc│Forecast $2017'!J66*'5.4 Calc│Escalators'!J66</f>
        <v>0</v>
      </c>
      <c r="K66" s="23">
        <f>'5.3 Calc│Forecast $2017'!K66*'5.4 Calc│Escalators'!K66</f>
        <v>0</v>
      </c>
      <c r="L66" s="40">
        <f t="shared" si="0"/>
        <v>0.60684959900444446</v>
      </c>
      <c r="M66" s="62"/>
      <c r="N66" s="7"/>
    </row>
    <row r="67" spans="1:14">
      <c r="A67" s="8">
        <f>'5.0 Calc│Forecast Projects'!A67</f>
        <v>55</v>
      </c>
      <c r="B67" s="8" t="str">
        <f>'5.3 Calc│Forecast $2017'!B67</f>
        <v>Pigging Program T75  Wandong - Kyneton</v>
      </c>
      <c r="C67" s="34" t="str">
        <f>IF(B67="[Delete]",0,'5.3 Calc│Forecast $2017'!C67)</f>
        <v>258k</v>
      </c>
      <c r="D67" s="8" t="str">
        <f>IF($L67&gt;0,IFERROR(VLOOKUP($A67,'3.0 Input│AMP'!$A$13:$F$959,COLUMN(D67)+1,FALSE),"Other"),"")</f>
        <v>Other</v>
      </c>
      <c r="E67" s="8" t="str">
        <f>IF($L67&gt;0,IFERROR(VLOOKUP($A67,'3.0 Input│AMP'!$A$13:$F$959,COLUMN(E67)+1,FALSE),"Non-System"),"")</f>
        <v>Replacement</v>
      </c>
      <c r="F67" s="22"/>
      <c r="G67" s="23">
        <f>'5.3 Calc│Forecast $2017'!G67*'5.4 Calc│Escalators'!G67</f>
        <v>0</v>
      </c>
      <c r="H67" s="23">
        <f>'5.3 Calc│Forecast $2017'!H67*'5.4 Calc│Escalators'!H67</f>
        <v>0.53832960753777792</v>
      </c>
      <c r="I67" s="23">
        <f>'5.3 Calc│Forecast $2017'!I67*'5.4 Calc│Escalators'!I67</f>
        <v>0</v>
      </c>
      <c r="J67" s="23">
        <f>'5.3 Calc│Forecast $2017'!J67*'5.4 Calc│Escalators'!J67</f>
        <v>0</v>
      </c>
      <c r="K67" s="23">
        <f>'5.3 Calc│Forecast $2017'!K67*'5.4 Calc│Escalators'!K67</f>
        <v>0</v>
      </c>
      <c r="L67" s="40">
        <f t="shared" si="0"/>
        <v>0.53832960753777792</v>
      </c>
      <c r="M67" s="62"/>
      <c r="N67" s="7"/>
    </row>
    <row r="68" spans="1:14">
      <c r="A68" s="8">
        <f>'5.0 Calc│Forecast Projects'!A68</f>
        <v>56</v>
      </c>
      <c r="B68" s="8" t="str">
        <f>'5.3 Calc│Forecast $2017'!B68</f>
        <v>Pigging Program T24 Brooklyn - Corio</v>
      </c>
      <c r="C68" s="34" t="str">
        <f>IF(B68="[Delete]",0,'5.3 Calc│Forecast $2017'!C68)</f>
        <v>258l</v>
      </c>
      <c r="D68" s="8" t="str">
        <f>IF($L68&gt;0,IFERROR(VLOOKUP($A68,'3.0 Input│AMP'!$A$13:$F$959,COLUMN(D68)+1,FALSE),"Other"),"")</f>
        <v>Other</v>
      </c>
      <c r="E68" s="8" t="str">
        <f>IF($L68&gt;0,IFERROR(VLOOKUP($A68,'3.0 Input│AMP'!$A$13:$F$959,COLUMN(E68)+1,FALSE),"Non-System"),"")</f>
        <v>Replacement</v>
      </c>
      <c r="F68" s="22"/>
      <c r="G68" s="23">
        <f>'5.3 Calc│Forecast $2017'!G68*'5.4 Calc│Escalators'!G68</f>
        <v>0</v>
      </c>
      <c r="H68" s="23">
        <f>'5.3 Calc│Forecast $2017'!H68*'5.4 Calc│Escalators'!H68</f>
        <v>0</v>
      </c>
      <c r="I68" s="23">
        <f>'5.3 Calc│Forecast $2017'!I68*'5.4 Calc│Escalators'!I68</f>
        <v>0</v>
      </c>
      <c r="J68" s="23">
        <f>'5.3 Calc│Forecast $2017'!J68*'5.4 Calc│Escalators'!J68</f>
        <v>1.4265317343288892</v>
      </c>
      <c r="K68" s="23">
        <f>'5.3 Calc│Forecast $2017'!K68*'5.4 Calc│Escalators'!K68</f>
        <v>0</v>
      </c>
      <c r="L68" s="40">
        <f t="shared" si="0"/>
        <v>1.4265317343288892</v>
      </c>
      <c r="M68" s="62"/>
      <c r="N68" s="7"/>
    </row>
    <row r="69" spans="1:14">
      <c r="A69" s="8">
        <f>'5.0 Calc│Forecast Projects'!A69</f>
        <v>57</v>
      </c>
      <c r="B69" s="8" t="str">
        <f>'5.3 Calc│Forecast $2017'!B69</f>
        <v>Pigging Program T70 Ballan – Bendigo</v>
      </c>
      <c r="C69" s="34" t="str">
        <f>IF(B69="[Delete]",0,'5.3 Calc│Forecast $2017'!C69)</f>
        <v>258m</v>
      </c>
      <c r="D69" s="8" t="str">
        <f>IF($L69&gt;0,IFERROR(VLOOKUP($A69,'3.0 Input│AMP'!$A$13:$F$959,COLUMN(D69)+1,FALSE),"Other"),"")</f>
        <v>Other</v>
      </c>
      <c r="E69" s="8" t="str">
        <f>IF($L69&gt;0,IFERROR(VLOOKUP($A69,'3.0 Input│AMP'!$A$13:$F$959,COLUMN(E69)+1,FALSE),"Non-System"),"")</f>
        <v>Replacement</v>
      </c>
      <c r="F69" s="22"/>
      <c r="G69" s="23">
        <f>'5.3 Calc│Forecast $2017'!G69*'5.4 Calc│Escalators'!G69</f>
        <v>0</v>
      </c>
      <c r="H69" s="23">
        <f>'5.3 Calc│Forecast $2017'!H69*'5.4 Calc│Escalators'!H69</f>
        <v>0</v>
      </c>
      <c r="I69" s="23">
        <f>'5.3 Calc│Forecast $2017'!I69*'5.4 Calc│Escalators'!I69</f>
        <v>0.57444642759111131</v>
      </c>
      <c r="J69" s="23">
        <f>'5.3 Calc│Forecast $2017'!J69*'5.4 Calc│Escalators'!J69</f>
        <v>0</v>
      </c>
      <c r="K69" s="23">
        <f>'5.3 Calc│Forecast $2017'!K69*'5.4 Calc│Escalators'!K69</f>
        <v>0</v>
      </c>
      <c r="L69" s="40">
        <f t="shared" si="0"/>
        <v>0.57444642759111131</v>
      </c>
      <c r="M69" s="62"/>
      <c r="N69" s="7"/>
    </row>
    <row r="70" spans="1:14">
      <c r="A70" s="8">
        <f>'5.0 Calc│Forecast Projects'!A70</f>
        <v>58</v>
      </c>
      <c r="B70" s="8" t="str">
        <f>'5.3 Calc│Forecast $2017'!B70</f>
        <v>Pigging Program T60 Longford – Tyers</v>
      </c>
      <c r="C70" s="34" t="str">
        <f>IF(B70="[Delete]",0,'5.3 Calc│Forecast $2017'!C70)</f>
        <v>258n</v>
      </c>
      <c r="D70" s="8" t="str">
        <f>IF($L70&gt;0,IFERROR(VLOOKUP($A70,'3.0 Input│AMP'!$A$13:$F$959,COLUMN(D70)+1,FALSE),"Other"),"")</f>
        <v>Other</v>
      </c>
      <c r="E70" s="8" t="str">
        <f>IF($L70&gt;0,IFERROR(VLOOKUP($A70,'3.0 Input│AMP'!$A$13:$F$959,COLUMN(E70)+1,FALSE),"Non-System"),"")</f>
        <v>Replacement</v>
      </c>
      <c r="F70" s="22"/>
      <c r="G70" s="23">
        <f>'5.3 Calc│Forecast $2017'!G70*'5.4 Calc│Escalators'!G70</f>
        <v>0</v>
      </c>
      <c r="H70" s="23">
        <f>'5.3 Calc│Forecast $2017'!H70*'5.4 Calc│Escalators'!H70</f>
        <v>0</v>
      </c>
      <c r="I70" s="23">
        <f>'5.3 Calc│Forecast $2017'!I70*'5.4 Calc│Escalators'!I70</f>
        <v>0</v>
      </c>
      <c r="J70" s="23">
        <f>'5.3 Calc│Forecast $2017'!J70*'5.4 Calc│Escalators'!J70</f>
        <v>0</v>
      </c>
      <c r="K70" s="23">
        <f>'5.3 Calc│Forecast $2017'!K70*'5.4 Calc│Escalators'!K70</f>
        <v>0.77326152732444475</v>
      </c>
      <c r="L70" s="40">
        <f t="shared" si="0"/>
        <v>0.77326152732444475</v>
      </c>
      <c r="M70" s="62"/>
      <c r="N70" s="7"/>
    </row>
    <row r="71" spans="1:14">
      <c r="A71" s="8">
        <f>'5.0 Calc│Forecast Projects'!A71</f>
        <v>59</v>
      </c>
      <c r="B71" s="8" t="str">
        <f>'5.3 Calc│Forecast $2017'!B71</f>
        <v>Pigging Program T63 Tyers - Morwell</v>
      </c>
      <c r="C71" s="34" t="str">
        <f>IF(B71="[Delete]",0,'5.3 Calc│Forecast $2017'!C71)</f>
        <v>258o</v>
      </c>
      <c r="D71" s="8" t="str">
        <f>IF($L71&gt;0,IFERROR(VLOOKUP($A71,'3.0 Input│AMP'!$A$13:$F$959,COLUMN(D71)+1,FALSE),"Other"),"")</f>
        <v>Other</v>
      </c>
      <c r="E71" s="8" t="str">
        <f>IF($L71&gt;0,IFERROR(VLOOKUP($A71,'3.0 Input│AMP'!$A$13:$F$959,COLUMN(E71)+1,FALSE),"Non-System"),"")</f>
        <v>Replacement</v>
      </c>
      <c r="F71" s="22"/>
      <c r="G71" s="23">
        <f>'5.3 Calc│Forecast $2017'!G71*'5.4 Calc│Escalators'!G71</f>
        <v>0</v>
      </c>
      <c r="H71" s="23">
        <f>'5.3 Calc│Forecast $2017'!H71*'5.4 Calc│Escalators'!H71</f>
        <v>0</v>
      </c>
      <c r="I71" s="23">
        <f>'5.3 Calc│Forecast $2017'!I71*'5.4 Calc│Escalators'!I71</f>
        <v>0</v>
      </c>
      <c r="J71" s="23">
        <f>'5.3 Calc│Forecast $2017'!J71*'5.4 Calc│Escalators'!J71</f>
        <v>0.6313903625955557</v>
      </c>
      <c r="K71" s="23">
        <f>'5.3 Calc│Forecast $2017'!K71*'5.4 Calc│Escalators'!K71</f>
        <v>0</v>
      </c>
      <c r="L71" s="40">
        <f t="shared" si="0"/>
        <v>0.6313903625955557</v>
      </c>
      <c r="M71" s="62"/>
      <c r="N71" s="7"/>
    </row>
    <row r="72" spans="1:14">
      <c r="A72" s="8">
        <f>'5.0 Calc│Forecast Projects'!A72</f>
        <v>60</v>
      </c>
      <c r="B72" s="8" t="str">
        <f>'5.3 Calc│Forecast $2017'!B72</f>
        <v>Pigging Program T96 &amp; T98 Chiltern- Rutherglen – Koonoomoo</v>
      </c>
      <c r="C72" s="34" t="str">
        <f>IF(B72="[Delete]",0,'5.3 Calc│Forecast $2017'!C72)</f>
        <v>258p</v>
      </c>
      <c r="D72" s="8" t="str">
        <f>IF($L72&gt;0,IFERROR(VLOOKUP($A72,'3.0 Input│AMP'!$A$13:$F$959,COLUMN(D72)+1,FALSE),"Other"),"")</f>
        <v>Other</v>
      </c>
      <c r="E72" s="8" t="str">
        <f>IF($L72&gt;0,IFERROR(VLOOKUP($A72,'3.0 Input│AMP'!$A$13:$F$959,COLUMN(E72)+1,FALSE),"Non-System"),"")</f>
        <v>Replacement</v>
      </c>
      <c r="F72" s="22"/>
      <c r="G72" s="23">
        <f>'5.3 Calc│Forecast $2017'!G72*'5.4 Calc│Escalators'!G72</f>
        <v>0</v>
      </c>
      <c r="H72" s="23">
        <f>'5.3 Calc│Forecast $2017'!H72*'5.4 Calc│Escalators'!H72</f>
        <v>0</v>
      </c>
      <c r="I72" s="23">
        <f>'5.3 Calc│Forecast $2017'!I72*'5.4 Calc│Escalators'!I72</f>
        <v>0</v>
      </c>
      <c r="J72" s="23">
        <f>'5.3 Calc│Forecast $2017'!J72*'5.4 Calc│Escalators'!J72</f>
        <v>0</v>
      </c>
      <c r="K72" s="23">
        <f>'5.3 Calc│Forecast $2017'!K72*'5.4 Calc│Escalators'!K72</f>
        <v>0.52751268010666685</v>
      </c>
      <c r="L72" s="40">
        <f t="shared" si="0"/>
        <v>0.52751268010666685</v>
      </c>
      <c r="M72" s="62"/>
      <c r="N72" s="7"/>
    </row>
    <row r="73" spans="1:14">
      <c r="A73" s="8">
        <f>'5.0 Calc│Forecast Projects'!A73</f>
        <v>61</v>
      </c>
      <c r="B73" s="8" t="str">
        <f>'5.3 Calc│Forecast $2017'!B73</f>
        <v>Pigging Program T118 Trugannina-Plumpton</v>
      </c>
      <c r="C73" s="34" t="str">
        <f>IF(B73="[Delete]",0,'5.3 Calc│Forecast $2017'!C73)</f>
        <v>258q</v>
      </c>
      <c r="D73" s="8" t="str">
        <f>IF($L73&gt;0,IFERROR(VLOOKUP($A73,'3.0 Input│AMP'!$A$13:$F$959,COLUMN(D73)+1,FALSE),"Other"),"")</f>
        <v>Other</v>
      </c>
      <c r="E73" s="8" t="str">
        <f>IF($L73&gt;0,IFERROR(VLOOKUP($A73,'3.0 Input│AMP'!$A$13:$F$959,COLUMN(E73)+1,FALSE),"Non-System"),"")</f>
        <v>Replacement</v>
      </c>
      <c r="F73" s="22"/>
      <c r="G73" s="23">
        <f>'5.3 Calc│Forecast $2017'!G73*'5.4 Calc│Escalators'!G73</f>
        <v>0</v>
      </c>
      <c r="H73" s="23">
        <f>'5.3 Calc│Forecast $2017'!H73*'5.4 Calc│Escalators'!H73</f>
        <v>0</v>
      </c>
      <c r="I73" s="23">
        <f>'5.3 Calc│Forecast $2017'!I73*'5.4 Calc│Escalators'!I73</f>
        <v>0</v>
      </c>
      <c r="J73" s="23">
        <f>'5.3 Calc│Forecast $2017'!J73*'5.4 Calc│Escalators'!J73</f>
        <v>0</v>
      </c>
      <c r="K73" s="23">
        <f>'5.3 Calc│Forecast $2017'!K73*'5.4 Calc│Escalators'!K73</f>
        <v>0.52934569898666672</v>
      </c>
      <c r="L73" s="40">
        <f t="shared" si="0"/>
        <v>0.52934569898666672</v>
      </c>
      <c r="M73" s="62"/>
      <c r="N73" s="7"/>
    </row>
    <row r="74" spans="1:14">
      <c r="A74" s="8">
        <f>'5.0 Calc│Forecast Projects'!A74</f>
        <v>62</v>
      </c>
      <c r="B74" s="8" t="str">
        <f>'5.3 Calc│Forecast $2017'!B74</f>
        <v>Pigging Program James Street to Laverton Pipeline (253)</v>
      </c>
      <c r="C74" s="34" t="str">
        <f>IF(B74="[Delete]",0,'5.3 Calc│Forecast $2017'!C74)</f>
        <v>258s</v>
      </c>
      <c r="D74" s="8" t="str">
        <f>IF($L74&gt;0,IFERROR(VLOOKUP($A74,'3.0 Input│AMP'!$A$13:$F$959,COLUMN(D74)+1,FALSE),"Other"),"")</f>
        <v>Other</v>
      </c>
      <c r="E74" s="8" t="str">
        <f>IF($L74&gt;0,IFERROR(VLOOKUP($A74,'3.0 Input│AMP'!$A$13:$F$959,COLUMN(E74)+1,FALSE),"Non-System"),"")</f>
        <v>Replacement</v>
      </c>
      <c r="F74" s="22"/>
      <c r="G74" s="23">
        <f>'5.3 Calc│Forecast $2017'!G74*'5.4 Calc│Escalators'!G74</f>
        <v>0</v>
      </c>
      <c r="H74" s="23">
        <f>'5.3 Calc│Forecast $2017'!H74*'5.4 Calc│Escalators'!H74</f>
        <v>0.46265343630222228</v>
      </c>
      <c r="I74" s="23">
        <f>'5.3 Calc│Forecast $2017'!I74*'5.4 Calc│Escalators'!I74</f>
        <v>0</v>
      </c>
      <c r="J74" s="23">
        <f>'5.3 Calc│Forecast $2017'!J74*'5.4 Calc│Escalators'!J74</f>
        <v>0</v>
      </c>
      <c r="K74" s="23">
        <f>'5.3 Calc│Forecast $2017'!K74*'5.4 Calc│Escalators'!K74</f>
        <v>0</v>
      </c>
      <c r="L74" s="40">
        <f t="shared" si="0"/>
        <v>0.46265343630222228</v>
      </c>
      <c r="M74" s="62"/>
      <c r="N74" s="7"/>
    </row>
    <row r="75" spans="1:14">
      <c r="A75" s="8">
        <f>'5.0 Calc│Forecast Projects'!A75</f>
        <v>63</v>
      </c>
      <c r="B75" s="8" t="str">
        <f>'5.3 Calc│Forecast $2017'!B75</f>
        <v>Pigging Program Tyres to Maryvale (67)</v>
      </c>
      <c r="C75" s="34" t="str">
        <f>IF(B75="[Delete]",0,'5.3 Calc│Forecast $2017'!C75)</f>
        <v>258u</v>
      </c>
      <c r="D75" s="8" t="str">
        <f>IF($L75&gt;0,IFERROR(VLOOKUP($A75,'3.0 Input│AMP'!$A$13:$F$959,COLUMN(D75)+1,FALSE),"Other"),"")</f>
        <v>Other</v>
      </c>
      <c r="E75" s="8" t="str">
        <f>IF($L75&gt;0,IFERROR(VLOOKUP($A75,'3.0 Input│AMP'!$A$13:$F$959,COLUMN(E75)+1,FALSE),"Non-System"),"")</f>
        <v>Replacement</v>
      </c>
      <c r="F75" s="22"/>
      <c r="G75" s="23">
        <f>'5.3 Calc│Forecast $2017'!G75*'5.4 Calc│Escalators'!G75</f>
        <v>0.39592017536000007</v>
      </c>
      <c r="H75" s="23">
        <f>'5.3 Calc│Forecast $2017'!H75*'5.4 Calc│Escalators'!H75</f>
        <v>0</v>
      </c>
      <c r="I75" s="23">
        <f>'5.3 Calc│Forecast $2017'!I75*'5.4 Calc│Escalators'!I75</f>
        <v>0</v>
      </c>
      <c r="J75" s="23">
        <f>'5.3 Calc│Forecast $2017'!J75*'5.4 Calc│Escalators'!J75</f>
        <v>0</v>
      </c>
      <c r="K75" s="23">
        <f>'5.3 Calc│Forecast $2017'!K75*'5.4 Calc│Escalators'!K75</f>
        <v>0</v>
      </c>
      <c r="L75" s="40">
        <f t="shared" si="0"/>
        <v>0.39592017536000007</v>
      </c>
      <c r="M75" s="62"/>
      <c r="N75" s="7"/>
    </row>
    <row r="76" spans="1:14">
      <c r="A76" s="8">
        <f>'5.0 Calc│Forecast Projects'!A76</f>
        <v>64</v>
      </c>
      <c r="B76" s="8" t="str">
        <f>'5.3 Calc│Forecast $2017'!B76</f>
        <v>Pigging Program T108 Newport</v>
      </c>
      <c r="C76" s="34" t="str">
        <f>IF(B76="[Delete]",0,'5.3 Calc│Forecast $2017'!C76)</f>
        <v>258v</v>
      </c>
      <c r="D76" s="8" t="str">
        <f>IF($L76&gt;0,IFERROR(VLOOKUP($A76,'3.0 Input│AMP'!$A$13:$F$959,COLUMN(D76)+1,FALSE),"Other"),"")</f>
        <v>Other</v>
      </c>
      <c r="E76" s="8" t="str">
        <f>IF($L76&gt;0,IFERROR(VLOOKUP($A76,'3.0 Input│AMP'!$A$13:$F$959,COLUMN(E76)+1,FALSE),"Non-System"),"")</f>
        <v>Replacement</v>
      </c>
      <c r="F76" s="22"/>
      <c r="G76" s="23">
        <f>'5.3 Calc│Forecast $2017'!G76*'5.4 Calc│Escalators'!G76</f>
        <v>0.48960383943111119</v>
      </c>
      <c r="H76" s="23">
        <f>'5.3 Calc│Forecast $2017'!H76*'5.4 Calc│Escalators'!H76</f>
        <v>0</v>
      </c>
      <c r="I76" s="23">
        <f>'5.3 Calc│Forecast $2017'!I76*'5.4 Calc│Escalators'!I76</f>
        <v>0</v>
      </c>
      <c r="J76" s="23">
        <f>'5.3 Calc│Forecast $2017'!J76*'5.4 Calc│Escalators'!J76</f>
        <v>0</v>
      </c>
      <c r="K76" s="23">
        <f>'5.3 Calc│Forecast $2017'!K76*'5.4 Calc│Escalators'!K76</f>
        <v>0</v>
      </c>
      <c r="L76" s="40">
        <f t="shared" si="0"/>
        <v>0.48960383943111119</v>
      </c>
      <c r="M76" s="62"/>
      <c r="N76" s="7"/>
    </row>
    <row r="77" spans="1:14">
      <c r="A77" s="8">
        <f>'5.0 Calc│Forecast Projects'!A77</f>
        <v>65</v>
      </c>
      <c r="B77" s="8" t="str">
        <f>'5.3 Calc│Forecast $2017'!B77</f>
        <v>Pigging Program Inner Ring Main</v>
      </c>
      <c r="C77" s="34" t="str">
        <f>IF(B77="[Delete]",0,'5.3 Calc│Forecast $2017'!C77)</f>
        <v>258w</v>
      </c>
      <c r="D77" s="8" t="str">
        <f>IF($L77&gt;0,IFERROR(VLOOKUP($A77,'3.0 Input│AMP'!$A$13:$F$959,COLUMN(D77)+1,FALSE),"Other"),"")</f>
        <v>Other</v>
      </c>
      <c r="E77" s="8" t="str">
        <f>IF($L77&gt;0,IFERROR(VLOOKUP($A77,'3.0 Input│AMP'!$A$13:$F$959,COLUMN(E77)+1,FALSE),"Non-System"),"")</f>
        <v>Replacement</v>
      </c>
      <c r="F77" s="22"/>
      <c r="G77" s="23">
        <f>'5.3 Calc│Forecast $2017'!G77*'5.4 Calc│Escalators'!G77</f>
        <v>0</v>
      </c>
      <c r="H77" s="23">
        <f>'5.3 Calc│Forecast $2017'!H77*'5.4 Calc│Escalators'!H77</f>
        <v>0</v>
      </c>
      <c r="I77" s="23">
        <f>'5.3 Calc│Forecast $2017'!I77*'5.4 Calc│Escalators'!I77</f>
        <v>3.6303296000000014E-3</v>
      </c>
      <c r="J77" s="23">
        <f>'5.3 Calc│Forecast $2017'!J77*'5.4 Calc│Escalators'!J77</f>
        <v>0</v>
      </c>
      <c r="K77" s="23">
        <f>'5.3 Calc│Forecast $2017'!K77*'5.4 Calc│Escalators'!K77</f>
        <v>0</v>
      </c>
      <c r="L77" s="40">
        <f t="shared" si="0"/>
        <v>3.6303296000000014E-3</v>
      </c>
      <c r="M77" s="62"/>
      <c r="N77" s="7"/>
    </row>
    <row r="78" spans="1:14">
      <c r="A78" s="8">
        <f>'5.0 Calc│Forecast Projects'!A78</f>
        <v>66</v>
      </c>
      <c r="B78" s="8" t="str">
        <f>'5.3 Calc│Forecast $2017'!B78</f>
        <v>Pigging Program T1 Morwell - Dandenong Repair Program</v>
      </c>
      <c r="C78" s="34" t="str">
        <f>IF(B78="[Delete]",0,'5.3 Calc│Forecast $2017'!C78)</f>
        <v>258x</v>
      </c>
      <c r="D78" s="8" t="str">
        <f>IF($L78&gt;0,IFERROR(VLOOKUP($A78,'3.0 Input│AMP'!$A$13:$F$959,COLUMN(D78)+1,FALSE),"Other"),"")</f>
        <v>Other</v>
      </c>
      <c r="E78" s="8" t="str">
        <f>IF($L78&gt;0,IFERROR(VLOOKUP($A78,'3.0 Input│AMP'!$A$13:$F$959,COLUMN(E78)+1,FALSE),"Non-System"),"")</f>
        <v>Replacement</v>
      </c>
      <c r="F78" s="22"/>
      <c r="G78" s="23">
        <f>'5.3 Calc│Forecast $2017'!G78*'5.4 Calc│Escalators'!G78</f>
        <v>0.95627126140888907</v>
      </c>
      <c r="H78" s="23">
        <f>'5.3 Calc│Forecast $2017'!H78*'5.4 Calc│Escalators'!H78</f>
        <v>0.17990023114222228</v>
      </c>
      <c r="I78" s="23">
        <f>'5.3 Calc│Forecast $2017'!I78*'5.4 Calc│Escalators'!I78</f>
        <v>0</v>
      </c>
      <c r="J78" s="23">
        <f>'5.3 Calc│Forecast $2017'!J78*'5.4 Calc│Escalators'!J78</f>
        <v>0</v>
      </c>
      <c r="K78" s="23">
        <f>'5.3 Calc│Forecast $2017'!K78*'5.4 Calc│Escalators'!K78</f>
        <v>0</v>
      </c>
      <c r="L78" s="40">
        <f t="shared" ref="L78:L133" si="1">SUM(G78:K78)</f>
        <v>1.1361714925511113</v>
      </c>
      <c r="M78" s="62"/>
      <c r="N78" s="7"/>
    </row>
    <row r="79" spans="1:14" hidden="1">
      <c r="A79" s="8">
        <f>'5.0 Calc│Forecast Projects'!A79</f>
        <v>67</v>
      </c>
      <c r="B79" s="8" t="str">
        <f>'5.3 Calc│Forecast $2017'!B79</f>
        <v>Pig Trap Installation James Street to Laverton Pipeline (253)</v>
      </c>
      <c r="C79" s="34" t="str">
        <f>IF(B79="[Delete]",0,'5.3 Calc│Forecast $2017'!C79)</f>
        <v>259a</v>
      </c>
      <c r="D79" s="8" t="str">
        <f>IF($L79&gt;0,IFERROR(VLOOKUP($A79,'3.0 Input│AMP'!$A$13:$F$959,COLUMN(D79)+1,FALSE),"Other"),"")</f>
        <v/>
      </c>
      <c r="E79" s="8" t="str">
        <f>IF($L79&gt;0,IFERROR(VLOOKUP($A79,'3.0 Input│AMP'!$A$13:$F$959,COLUMN(E79)+1,FALSE),"Non-System"),"")</f>
        <v/>
      </c>
      <c r="F79" s="22"/>
      <c r="G79" s="23">
        <f>'5.3 Calc│Forecast $2017'!G79*'5.4 Calc│Escalators'!G79</f>
        <v>0</v>
      </c>
      <c r="H79" s="23">
        <f>'5.3 Calc│Forecast $2017'!H79*'5.4 Calc│Escalators'!H79</f>
        <v>0</v>
      </c>
      <c r="I79" s="23">
        <f>'5.3 Calc│Forecast $2017'!I79*'5.4 Calc│Escalators'!I79</f>
        <v>0</v>
      </c>
      <c r="J79" s="23">
        <f>'5.3 Calc│Forecast $2017'!J79*'5.4 Calc│Escalators'!J79</f>
        <v>0</v>
      </c>
      <c r="K79" s="23">
        <f>'5.3 Calc│Forecast $2017'!K79*'5.4 Calc│Escalators'!K79</f>
        <v>0</v>
      </c>
      <c r="L79" s="40">
        <f t="shared" si="1"/>
        <v>0</v>
      </c>
      <c r="M79" s="62"/>
      <c r="N79" s="7"/>
    </row>
    <row r="80" spans="1:14" hidden="1">
      <c r="A80" s="8">
        <f>'5.0 Calc│Forecast Projects'!A80</f>
        <v>68</v>
      </c>
      <c r="B80" s="8" t="str">
        <f>'5.3 Calc│Forecast $2017'!B80</f>
        <v>Pig Trap Installation Tyers to Maryvale Pipeline (67)</v>
      </c>
      <c r="C80" s="34" t="str">
        <f>IF(B80="[Delete]",0,'5.3 Calc│Forecast $2017'!C80)</f>
        <v>259d</v>
      </c>
      <c r="D80" s="8" t="str">
        <f>IF($L80&gt;0,IFERROR(VLOOKUP($A80,'3.0 Input│AMP'!$A$13:$F$959,COLUMN(D80)+1,FALSE),"Other"),"")</f>
        <v/>
      </c>
      <c r="E80" s="8" t="str">
        <f>IF($L80&gt;0,IFERROR(VLOOKUP($A80,'3.0 Input│AMP'!$A$13:$F$959,COLUMN(E80)+1,FALSE),"Non-System"),"")</f>
        <v/>
      </c>
      <c r="F80" s="22"/>
      <c r="G80" s="23">
        <f>'5.3 Calc│Forecast $2017'!G80*'5.4 Calc│Escalators'!G80</f>
        <v>0</v>
      </c>
      <c r="H80" s="23">
        <f>'5.3 Calc│Forecast $2017'!H80*'5.4 Calc│Escalators'!H80</f>
        <v>0</v>
      </c>
      <c r="I80" s="23">
        <f>'5.3 Calc│Forecast $2017'!I80*'5.4 Calc│Escalators'!I80</f>
        <v>0</v>
      </c>
      <c r="J80" s="23">
        <f>'5.3 Calc│Forecast $2017'!J80*'5.4 Calc│Escalators'!J80</f>
        <v>0</v>
      </c>
      <c r="K80" s="23">
        <f>'5.3 Calc│Forecast $2017'!K80*'5.4 Calc│Escalators'!K80</f>
        <v>0</v>
      </c>
      <c r="L80" s="40">
        <f t="shared" si="1"/>
        <v>0</v>
      </c>
      <c r="M80" s="62"/>
      <c r="N80" s="7"/>
    </row>
    <row r="81" spans="1:14" hidden="1">
      <c r="A81" s="8">
        <f>'5.0 Calc│Forecast Projects'!A81</f>
        <v>69</v>
      </c>
      <c r="B81" s="8" t="str">
        <f>'5.3 Calc│Forecast $2017'!B81</f>
        <v>Pig Trap Installation Trugannina to Plumpton</v>
      </c>
      <c r="C81" s="34" t="str">
        <f>IF(B81="[Delete]",0,'5.3 Calc│Forecast $2017'!C81)</f>
        <v>259g</v>
      </c>
      <c r="D81" s="8" t="str">
        <f>IF($L81&gt;0,IFERROR(VLOOKUP($A81,'3.0 Input│AMP'!$A$13:$F$959,COLUMN(D81)+1,FALSE),"Other"),"")</f>
        <v/>
      </c>
      <c r="E81" s="8" t="str">
        <f>IF($L81&gt;0,IFERROR(VLOOKUP($A81,'3.0 Input│AMP'!$A$13:$F$959,COLUMN(E81)+1,FALSE),"Non-System"),"")</f>
        <v/>
      </c>
      <c r="F81" s="22"/>
      <c r="G81" s="23">
        <f>'5.3 Calc│Forecast $2017'!G81*'5.4 Calc│Escalators'!G81</f>
        <v>0</v>
      </c>
      <c r="H81" s="23">
        <f>'5.3 Calc│Forecast $2017'!H81*'5.4 Calc│Escalators'!H81</f>
        <v>0</v>
      </c>
      <c r="I81" s="23">
        <f>'5.3 Calc│Forecast $2017'!I81*'5.4 Calc│Escalators'!I81</f>
        <v>0</v>
      </c>
      <c r="J81" s="23">
        <f>'5.3 Calc│Forecast $2017'!J81*'5.4 Calc│Escalators'!J81</f>
        <v>0</v>
      </c>
      <c r="K81" s="23">
        <f>'5.3 Calc│Forecast $2017'!K81*'5.4 Calc│Escalators'!K81</f>
        <v>0</v>
      </c>
      <c r="L81" s="40">
        <f t="shared" si="1"/>
        <v>0</v>
      </c>
      <c r="M81" s="62"/>
      <c r="N81" s="7"/>
    </row>
    <row r="82" spans="1:14">
      <c r="A82" s="8">
        <f>'5.0 Calc│Forecast Projects'!A82</f>
        <v>70</v>
      </c>
      <c r="B82" s="8" t="str">
        <f>'5.3 Calc│Forecast $2017'!B82</f>
        <v>Liquid Management - Brooklyn</v>
      </c>
      <c r="C82" s="34" t="str">
        <f>IF(B82="[Delete]",0,'5.3 Calc│Forecast $2017'!C82)</f>
        <v>260a</v>
      </c>
      <c r="D82" s="8" t="str">
        <f>IF($L82&gt;0,IFERROR(VLOOKUP($A82,'3.0 Input│AMP'!$A$13:$F$959,COLUMN(D82)+1,FALSE),"Other"),"")</f>
        <v>City Gates &amp; Field Regs</v>
      </c>
      <c r="E82" s="8" t="str">
        <f>IF($L82&gt;0,IFERROR(VLOOKUP($A82,'3.0 Input│AMP'!$A$13:$F$959,COLUMN(E82)+1,FALSE),"Non-System"),"")</f>
        <v>Replacement</v>
      </c>
      <c r="F82" s="22"/>
      <c r="G82" s="23">
        <f>'5.3 Calc│Forecast $2017'!G82*'5.4 Calc│Escalators'!G82</f>
        <v>0</v>
      </c>
      <c r="H82" s="23">
        <f>'5.3 Calc│Forecast $2017'!H82*'5.4 Calc│Escalators'!H82</f>
        <v>0</v>
      </c>
      <c r="I82" s="23">
        <f>'5.3 Calc│Forecast $2017'!I82*'5.4 Calc│Escalators'!I82</f>
        <v>0</v>
      </c>
      <c r="J82" s="23">
        <f>'5.3 Calc│Forecast $2017'!J82*'5.4 Calc│Escalators'!J82</f>
        <v>0</v>
      </c>
      <c r="K82" s="23">
        <f>'5.3 Calc│Forecast $2017'!K82*'5.4 Calc│Escalators'!K82</f>
        <v>0.16222188157777778</v>
      </c>
      <c r="L82" s="40">
        <f t="shared" si="1"/>
        <v>0.16222188157777778</v>
      </c>
      <c r="M82" s="62"/>
      <c r="N82" s="7"/>
    </row>
    <row r="83" spans="1:14">
      <c r="A83" s="8">
        <f>'5.0 Calc│Forecast Projects'!A83</f>
        <v>71</v>
      </c>
      <c r="B83" s="8" t="str">
        <f>'5.3 Calc│Forecast $2017'!B83</f>
        <v>Liquid Management - Pakenham</v>
      </c>
      <c r="C83" s="34" t="str">
        <f>IF(B83="[Delete]",0,'5.3 Calc│Forecast $2017'!C83)</f>
        <v>260b</v>
      </c>
      <c r="D83" s="8" t="str">
        <f>IF($L83&gt;0,IFERROR(VLOOKUP($A83,'3.0 Input│AMP'!$A$13:$F$959,COLUMN(D83)+1,FALSE),"Other"),"")</f>
        <v>City Gates &amp; Field Regs</v>
      </c>
      <c r="E83" s="8" t="str">
        <f>IF($L83&gt;0,IFERROR(VLOOKUP($A83,'3.0 Input│AMP'!$A$13:$F$959,COLUMN(E83)+1,FALSE),"Non-System"),"")</f>
        <v>Replacement</v>
      </c>
      <c r="F83" s="22"/>
      <c r="G83" s="23">
        <f>'5.3 Calc│Forecast $2017'!G83*'5.4 Calc│Escalators'!G83</f>
        <v>0</v>
      </c>
      <c r="H83" s="23">
        <f>'5.3 Calc│Forecast $2017'!H83*'5.4 Calc│Escalators'!H83</f>
        <v>0</v>
      </c>
      <c r="I83" s="23">
        <f>'5.3 Calc│Forecast $2017'!I83*'5.4 Calc│Escalators'!I83</f>
        <v>0</v>
      </c>
      <c r="J83" s="23">
        <f>'5.3 Calc│Forecast $2017'!J83*'5.4 Calc│Escalators'!J83</f>
        <v>0.16222188157777778</v>
      </c>
      <c r="K83" s="23">
        <f>'5.3 Calc│Forecast $2017'!K83*'5.4 Calc│Escalators'!K83</f>
        <v>0</v>
      </c>
      <c r="L83" s="40">
        <f t="shared" si="1"/>
        <v>0.16222188157777778</v>
      </c>
      <c r="M83" s="62"/>
      <c r="N83" s="7"/>
    </row>
    <row r="84" spans="1:14">
      <c r="A84" s="8">
        <f>'5.0 Calc│Forecast Projects'!A84</f>
        <v>72</v>
      </c>
      <c r="B84" s="8" t="str">
        <f>'5.3 Calc│Forecast $2017'!B84</f>
        <v>RTU replacement</v>
      </c>
      <c r="C84" s="34">
        <f>IF(B84="[Delete]",0,'5.3 Calc│Forecast $2017'!C84)</f>
        <v>262</v>
      </c>
      <c r="D84" s="8" t="str">
        <f>IF($L84&gt;0,IFERROR(VLOOKUP($A84,'3.0 Input│AMP'!$A$13:$F$959,COLUMN(D84)+1,FALSE),"Other"),"")</f>
        <v>Other</v>
      </c>
      <c r="E84" s="8" t="str">
        <f>IF($L84&gt;0,IFERROR(VLOOKUP($A84,'3.0 Input│AMP'!$A$13:$F$959,COLUMN(E84)+1,FALSE),"Non-System"),"")</f>
        <v>Replacement</v>
      </c>
      <c r="F84" s="22"/>
      <c r="G84" s="23">
        <f>'5.3 Calc│Forecast $2017'!G84*'5.4 Calc│Escalators'!G84</f>
        <v>0.14652810392888893</v>
      </c>
      <c r="H84" s="23">
        <f>'5.3 Calc│Forecast $2017'!H84*'5.4 Calc│Escalators'!H84</f>
        <v>0.14652810392888893</v>
      </c>
      <c r="I84" s="23">
        <f>'5.3 Calc│Forecast $2017'!I84*'5.4 Calc│Escalators'!I84</f>
        <v>0.14652810392888893</v>
      </c>
      <c r="J84" s="23">
        <f>'5.3 Calc│Forecast $2017'!J84*'5.4 Calc│Escalators'!J84</f>
        <v>0.14652810392888893</v>
      </c>
      <c r="K84" s="23">
        <f>'5.3 Calc│Forecast $2017'!K84*'5.4 Calc│Escalators'!K84</f>
        <v>0.14652810392888893</v>
      </c>
      <c r="L84" s="40">
        <f t="shared" si="1"/>
        <v>0.73264051964444465</v>
      </c>
      <c r="M84" s="62"/>
      <c r="N84" s="7"/>
    </row>
    <row r="85" spans="1:14">
      <c r="A85" s="8">
        <f>'5.0 Calc│Forecast Projects'!A85</f>
        <v>73</v>
      </c>
      <c r="B85" s="8" t="str">
        <f>'5.3 Calc│Forecast $2017'!B85</f>
        <v>Pipe Support replacement</v>
      </c>
      <c r="C85" s="34">
        <f>IF(B85="[Delete]",0,'5.3 Calc│Forecast $2017'!C85)</f>
        <v>263</v>
      </c>
      <c r="D85" s="8" t="str">
        <f>IF($L85&gt;0,IFERROR(VLOOKUP($A85,'3.0 Input│AMP'!$A$13:$F$959,COLUMN(D85)+1,FALSE),"Other"),"")</f>
        <v>Pipelines</v>
      </c>
      <c r="E85" s="8" t="str">
        <f>IF($L85&gt;0,IFERROR(VLOOKUP($A85,'3.0 Input│AMP'!$A$13:$F$959,COLUMN(E85)+1,FALSE),"Non-System"),"")</f>
        <v>Replacement</v>
      </c>
      <c r="F85" s="22"/>
      <c r="G85" s="23">
        <f>'5.3 Calc│Forecast $2017'!G85*'5.4 Calc│Escalators'!G85</f>
        <v>0.17028642982213335</v>
      </c>
      <c r="H85" s="23">
        <f>'5.3 Calc│Forecast $2017'!H85*'5.4 Calc│Escalators'!H85</f>
        <v>0.17028642982213335</v>
      </c>
      <c r="I85" s="23">
        <f>'5.3 Calc│Forecast $2017'!I85*'5.4 Calc│Escalators'!I85</f>
        <v>0.17028642982213335</v>
      </c>
      <c r="J85" s="23">
        <f>'5.3 Calc│Forecast $2017'!J85*'5.4 Calc│Escalators'!J85</f>
        <v>0.17028642982213335</v>
      </c>
      <c r="K85" s="23">
        <f>'5.3 Calc│Forecast $2017'!K85*'5.4 Calc│Escalators'!K85</f>
        <v>0.17028642982213335</v>
      </c>
      <c r="L85" s="40">
        <f t="shared" si="1"/>
        <v>0.85143214911066678</v>
      </c>
      <c r="M85" s="62"/>
      <c r="N85" s="7"/>
    </row>
    <row r="86" spans="1:14" hidden="1">
      <c r="A86" s="8">
        <f>'5.0 Calc│Forecast Projects'!A86</f>
        <v>74</v>
      </c>
      <c r="B86" s="8" t="str">
        <f>'5.3 Calc│Forecast $2017'!B86</f>
        <v>HMI upgrade to CLEAR SCADA at BCS, SCS and WCS &amp; CG, Longford</v>
      </c>
      <c r="C86" s="34">
        <f>IF(B86="[Delete]",0,'5.3 Calc│Forecast $2017'!C86)</f>
        <v>264</v>
      </c>
      <c r="D86" s="8" t="str">
        <f>IF($L86&gt;0,IFERROR(VLOOKUP($A86,'3.0 Input│AMP'!$A$13:$F$959,COLUMN(D86)+1,FALSE),"Other"),"")</f>
        <v>Other</v>
      </c>
      <c r="E86" s="8" t="str">
        <f>IF($L86&gt;0,IFERROR(VLOOKUP($A86,'3.0 Input│AMP'!$A$13:$F$959,COLUMN(E86)+1,FALSE),"Non-System"),"")</f>
        <v>Non-System</v>
      </c>
      <c r="F86" s="22"/>
      <c r="G86" s="23">
        <f>'5.3 Calc│Forecast $2017'!G86*'5.4 Calc│Escalators'!G86</f>
        <v>6.2952163555555593E-2</v>
      </c>
      <c r="H86" s="23">
        <f>'5.3 Calc│Forecast $2017'!H86*'5.4 Calc│Escalators'!H86</f>
        <v>6.2952163555555593E-2</v>
      </c>
      <c r="I86" s="23">
        <f>'5.3 Calc│Forecast $2017'!I86*'5.4 Calc│Escalators'!I86</f>
        <v>6.2952163555555593E-2</v>
      </c>
      <c r="J86" s="23">
        <f>'5.3 Calc│Forecast $2017'!J86*'5.4 Calc│Escalators'!J86</f>
        <v>6.2952163555555593E-2</v>
      </c>
      <c r="K86" s="23">
        <f>'5.3 Calc│Forecast $2017'!K86*'5.4 Calc│Escalators'!K86</f>
        <v>6.2952163555555593E-2</v>
      </c>
      <c r="L86" s="40">
        <f t="shared" si="1"/>
        <v>0.31476081777777798</v>
      </c>
      <c r="M86" s="62"/>
      <c r="N86" s="7"/>
    </row>
    <row r="87" spans="1:14">
      <c r="A87" s="8">
        <f>'5.0 Calc│Forecast Projects'!A87</f>
        <v>75</v>
      </c>
      <c r="B87" s="8" t="str">
        <f>'5.3 Calc│Forecast $2017'!B87</f>
        <v>BCS Unit 12 Inlet Filter Replacement/Augmentation</v>
      </c>
      <c r="C87" s="34">
        <f>IF(B87="[Delete]",0,'5.3 Calc│Forecast $2017'!C87)</f>
        <v>267</v>
      </c>
      <c r="D87" s="8" t="str">
        <f>IF($L87&gt;0,IFERROR(VLOOKUP($A87,'3.0 Input│AMP'!$A$13:$F$959,COLUMN(D87)+1,FALSE),"Other"),"")</f>
        <v>Compressors</v>
      </c>
      <c r="E87" s="8" t="str">
        <f>IF($L87&gt;0,IFERROR(VLOOKUP($A87,'3.0 Input│AMP'!$A$13:$F$959,COLUMN(E87)+1,FALSE),"Non-System"),"")</f>
        <v>Replacement</v>
      </c>
      <c r="F87" s="22"/>
      <c r="G87" s="23">
        <f>'5.3 Calc│Forecast $2017'!G87*'5.4 Calc│Escalators'!G87</f>
        <v>0.65683943184222238</v>
      </c>
      <c r="H87" s="23">
        <f>'5.3 Calc│Forecast $2017'!H87*'5.4 Calc│Escalators'!H87</f>
        <v>0</v>
      </c>
      <c r="I87" s="23">
        <f>'5.3 Calc│Forecast $2017'!I87*'5.4 Calc│Escalators'!I87</f>
        <v>0</v>
      </c>
      <c r="J87" s="23">
        <f>'5.3 Calc│Forecast $2017'!J87*'5.4 Calc│Escalators'!J87</f>
        <v>0</v>
      </c>
      <c r="K87" s="23">
        <f>'5.3 Calc│Forecast $2017'!K87*'5.4 Calc│Escalators'!K87</f>
        <v>0</v>
      </c>
      <c r="L87" s="40">
        <f t="shared" si="1"/>
        <v>0.65683943184222238</v>
      </c>
      <c r="M87" s="62"/>
      <c r="N87" s="7"/>
    </row>
    <row r="88" spans="1:14" hidden="1">
      <c r="A88" s="8">
        <f>'5.0 Calc│Forecast Projects'!A88</f>
        <v>76</v>
      </c>
      <c r="B88" s="8" t="str">
        <f>'5.3 Calc│Forecast $2017'!B88</f>
        <v>Coogee decommissioning, Step Change</v>
      </c>
      <c r="C88" s="34">
        <f>IF(B88="[Delete]",0,'5.3 Calc│Forecast $2017'!C88)</f>
        <v>268</v>
      </c>
      <c r="D88" s="8" t="str">
        <f>IF($L88&gt;0,IFERROR(VLOOKUP($A88,'3.0 Input│AMP'!$A$13:$F$959,COLUMN(D88)+1,FALSE),"Other"),"")</f>
        <v/>
      </c>
      <c r="E88" s="8" t="str">
        <f>IF($L88&gt;0,IFERROR(VLOOKUP($A88,'3.0 Input│AMP'!$A$13:$F$959,COLUMN(E88)+1,FALSE),"Non-System"),"")</f>
        <v/>
      </c>
      <c r="F88" s="22"/>
      <c r="G88" s="23">
        <f>'5.3 Calc│Forecast $2017'!G88*'5.4 Calc│Escalators'!G88</f>
        <v>0</v>
      </c>
      <c r="H88" s="23">
        <f>'5.3 Calc│Forecast $2017'!H88*'5.4 Calc│Escalators'!H88</f>
        <v>0</v>
      </c>
      <c r="I88" s="23">
        <f>'5.3 Calc│Forecast $2017'!I88*'5.4 Calc│Escalators'!I88</f>
        <v>0</v>
      </c>
      <c r="J88" s="23">
        <f>'5.3 Calc│Forecast $2017'!J88*'5.4 Calc│Escalators'!J88</f>
        <v>0</v>
      </c>
      <c r="K88" s="23">
        <f>'5.3 Calc│Forecast $2017'!K88*'5.4 Calc│Escalators'!K88</f>
        <v>0</v>
      </c>
      <c r="L88" s="40">
        <f t="shared" si="1"/>
        <v>0</v>
      </c>
      <c r="M88" s="62"/>
      <c r="N88" s="7"/>
    </row>
    <row r="89" spans="1:14">
      <c r="A89" s="8">
        <f>'5.0 Calc│Forecast Projects'!A89</f>
        <v>77</v>
      </c>
      <c r="B89" s="8" t="str">
        <f>'5.3 Calc│Forecast $2017'!B89</f>
        <v>Compressor Type B Compliance</v>
      </c>
      <c r="C89" s="34">
        <f>IF(B89="[Delete]",0,'5.3 Calc│Forecast $2017'!C89)</f>
        <v>271</v>
      </c>
      <c r="D89" s="8" t="str">
        <f>IF($L89&gt;0,IFERROR(VLOOKUP($A89,'3.0 Input│AMP'!$A$13:$F$959,COLUMN(D89)+1,FALSE),"Other"),"")</f>
        <v>Compressors</v>
      </c>
      <c r="E89" s="8" t="str">
        <f>IF($L89&gt;0,IFERROR(VLOOKUP($A89,'3.0 Input│AMP'!$A$13:$F$959,COLUMN(E89)+1,FALSE),"Non-System"),"")</f>
        <v>Replacement</v>
      </c>
      <c r="F89" s="22"/>
      <c r="G89" s="23">
        <f>'5.3 Calc│Forecast $2017'!G89*'5.4 Calc│Escalators'!G89</f>
        <v>0.22391841149555555</v>
      </c>
      <c r="H89" s="23">
        <f>'5.3 Calc│Forecast $2017'!H89*'5.4 Calc│Escalators'!H89</f>
        <v>0.22391841149555555</v>
      </c>
      <c r="I89" s="23">
        <f>'5.3 Calc│Forecast $2017'!I89*'5.4 Calc│Escalators'!I89</f>
        <v>0.22391841149555555</v>
      </c>
      <c r="J89" s="23">
        <f>'5.3 Calc│Forecast $2017'!J89*'5.4 Calc│Escalators'!J89</f>
        <v>0.22391841149555555</v>
      </c>
      <c r="K89" s="23">
        <f>'5.3 Calc│Forecast $2017'!K89*'5.4 Calc│Escalators'!K89</f>
        <v>0.22391841149555555</v>
      </c>
      <c r="L89" s="40">
        <f t="shared" si="1"/>
        <v>1.1195920574777778</v>
      </c>
      <c r="M89" s="62"/>
      <c r="N89" s="7"/>
    </row>
    <row r="90" spans="1:14">
      <c r="A90" s="8">
        <f>'5.0 Calc│Forecast Projects'!A90</f>
        <v>78</v>
      </c>
      <c r="B90" s="8" t="str">
        <f>'5.3 Calc│Forecast $2017'!B90</f>
        <v>Dandenong LNG Isolation Valve Upgrade</v>
      </c>
      <c r="C90" s="34">
        <f>IF(B90="[Delete]",0,'5.3 Calc│Forecast $2017'!C90)</f>
        <v>275</v>
      </c>
      <c r="D90" s="8" t="str">
        <f>IF($L90&gt;0,IFERROR(VLOOKUP($A90,'3.0 Input│AMP'!$A$13:$F$959,COLUMN(D90)+1,FALSE),"Other"),"")</f>
        <v>Pipelines</v>
      </c>
      <c r="E90" s="8" t="str">
        <f>IF($L90&gt;0,IFERROR(VLOOKUP($A90,'3.0 Input│AMP'!$A$13:$F$959,COLUMN(E90)+1,FALSE),"Non-System"),"")</f>
        <v>Replacement</v>
      </c>
      <c r="F90" s="22"/>
      <c r="G90" s="23">
        <f>'5.3 Calc│Forecast $2017'!G90*'5.4 Calc│Escalators'!G90</f>
        <v>0.67058374646666685</v>
      </c>
      <c r="H90" s="23">
        <f>'5.3 Calc│Forecast $2017'!H90*'5.4 Calc│Escalators'!H90</f>
        <v>0</v>
      </c>
      <c r="I90" s="23">
        <f>'5.3 Calc│Forecast $2017'!I90*'5.4 Calc│Escalators'!I90</f>
        <v>0</v>
      </c>
      <c r="J90" s="23">
        <f>'5.3 Calc│Forecast $2017'!J90*'5.4 Calc│Escalators'!J90</f>
        <v>0</v>
      </c>
      <c r="K90" s="23">
        <f>'5.3 Calc│Forecast $2017'!K90*'5.4 Calc│Escalators'!K90</f>
        <v>0</v>
      </c>
      <c r="L90" s="40">
        <f t="shared" si="1"/>
        <v>0.67058374646666685</v>
      </c>
      <c r="M90" s="62"/>
      <c r="N90" s="7"/>
    </row>
    <row r="91" spans="1:14">
      <c r="A91" s="8">
        <f>'5.0 Calc│Forecast Projects'!A91</f>
        <v>79</v>
      </c>
      <c r="B91" s="8" t="str">
        <f>'5.3 Calc│Forecast $2017'!B91</f>
        <v>Morwell-Dandenong Fatigue Crack Detection from High Loads</v>
      </c>
      <c r="C91" s="34">
        <f>IF(B91="[Delete]",0,'5.3 Calc│Forecast $2017'!C91)</f>
        <v>276</v>
      </c>
      <c r="D91" s="8" t="str">
        <f>IF($L91&gt;0,IFERROR(VLOOKUP($A91,'3.0 Input│AMP'!$A$13:$F$959,COLUMN(D91)+1,FALSE),"Other"),"")</f>
        <v>Pipelines</v>
      </c>
      <c r="E91" s="8" t="str">
        <f>IF($L91&gt;0,IFERROR(VLOOKUP($A91,'3.0 Input│AMP'!$A$13:$F$959,COLUMN(E91)+1,FALSE),"Non-System"),"")</f>
        <v>Replacement</v>
      </c>
      <c r="F91" s="22"/>
      <c r="G91" s="23">
        <f>'5.3 Calc│Forecast $2017'!G91*'5.4 Calc│Escalators'!G91</f>
        <v>0.26949741866666677</v>
      </c>
      <c r="H91" s="23">
        <f>'5.3 Calc│Forecast $2017'!H91*'5.4 Calc│Escalators'!H91</f>
        <v>0</v>
      </c>
      <c r="I91" s="23">
        <f>'5.3 Calc│Forecast $2017'!I91*'5.4 Calc│Escalators'!I91</f>
        <v>0</v>
      </c>
      <c r="J91" s="23">
        <f>'5.3 Calc│Forecast $2017'!J91*'5.4 Calc│Escalators'!J91</f>
        <v>0</v>
      </c>
      <c r="K91" s="23">
        <f>'5.3 Calc│Forecast $2017'!K91*'5.4 Calc│Escalators'!K91</f>
        <v>0</v>
      </c>
      <c r="L91" s="40">
        <f t="shared" si="1"/>
        <v>0.26949741866666677</v>
      </c>
      <c r="M91" s="62"/>
      <c r="N91" s="7"/>
    </row>
    <row r="92" spans="1:14">
      <c r="A92" s="8">
        <f>'5.0 Calc│Forecast Projects'!A92</f>
        <v>80</v>
      </c>
      <c r="B92" s="8" t="str">
        <f>'5.3 Calc│Forecast $2017'!B92</f>
        <v>Unibolt Enclosure Replacement</v>
      </c>
      <c r="C92" s="34">
        <f>IF(B92="[Delete]",0,'5.3 Calc│Forecast $2017'!C92)</f>
        <v>277</v>
      </c>
      <c r="D92" s="8" t="str">
        <f>IF($L92&gt;0,IFERROR(VLOOKUP($A92,'3.0 Input│AMP'!$A$13:$F$959,COLUMN(D92)+1,FALSE),"Other"),"")</f>
        <v>Other</v>
      </c>
      <c r="E92" s="8" t="str">
        <f>IF($L92&gt;0,IFERROR(VLOOKUP($A92,'3.0 Input│AMP'!$A$13:$F$959,COLUMN(E92)+1,FALSE),"Non-System"),"")</f>
        <v>Replacement</v>
      </c>
      <c r="F92" s="22"/>
      <c r="G92" s="23">
        <f>'5.3 Calc│Forecast $2017'!G92*'5.4 Calc│Escalators'!G92</f>
        <v>4.5941192888888899E-2</v>
      </c>
      <c r="H92" s="23">
        <f>'5.3 Calc│Forecast $2017'!H92*'5.4 Calc│Escalators'!H92</f>
        <v>4.5941192888888899E-2</v>
      </c>
      <c r="I92" s="23">
        <f>'5.3 Calc│Forecast $2017'!I92*'5.4 Calc│Escalators'!I92</f>
        <v>4.5941192888888899E-2</v>
      </c>
      <c r="J92" s="23">
        <f>'5.3 Calc│Forecast $2017'!J92*'5.4 Calc│Escalators'!J92</f>
        <v>4.5941192888888899E-2</v>
      </c>
      <c r="K92" s="23">
        <f>'5.3 Calc│Forecast $2017'!K92*'5.4 Calc│Escalators'!K92</f>
        <v>4.5941192888888899E-2</v>
      </c>
      <c r="L92" s="40">
        <f t="shared" si="1"/>
        <v>0.22970596444444449</v>
      </c>
      <c r="M92" s="62"/>
      <c r="N92" s="7"/>
    </row>
    <row r="93" spans="1:14" hidden="1">
      <c r="A93" s="8">
        <f>'5.0 Calc│Forecast Projects'!A93</f>
        <v>81</v>
      </c>
      <c r="B93" s="8" t="str">
        <f>'5.3 Calc│Forecast $2017'!B93</f>
        <v>WAN Upgrade (Satellite project)</v>
      </c>
      <c r="C93" s="34">
        <f>IF(B93="[Delete]",0,'5.3 Calc│Forecast $2017'!C93)</f>
        <v>278</v>
      </c>
      <c r="D93" s="8" t="str">
        <f>IF($L93&gt;0,IFERROR(VLOOKUP($A93,'3.0 Input│AMP'!$A$13:$F$959,COLUMN(D93)+1,FALSE),"Other"),"")</f>
        <v>Other</v>
      </c>
      <c r="E93" s="8" t="str">
        <f>IF($L93&gt;0,IFERROR(VLOOKUP($A93,'3.0 Input│AMP'!$A$13:$F$959,COLUMN(E93)+1,FALSE),"Non-System"),"")</f>
        <v>Non-System</v>
      </c>
      <c r="F93" s="22"/>
      <c r="G93" s="23">
        <f>'5.3 Calc│Forecast $2017'!G93*'5.4 Calc│Escalators'!G93</f>
        <v>0.97845309600888886</v>
      </c>
      <c r="H93" s="23">
        <f>'5.3 Calc│Forecast $2017'!H93*'5.4 Calc│Escalators'!H93</f>
        <v>0.97845309600888886</v>
      </c>
      <c r="I93" s="23">
        <f>'5.3 Calc│Forecast $2017'!I93*'5.4 Calc│Escalators'!I93</f>
        <v>0.97845309600888886</v>
      </c>
      <c r="J93" s="23">
        <f>'5.3 Calc│Forecast $2017'!J93*'5.4 Calc│Escalators'!J93</f>
        <v>0.97845309600888886</v>
      </c>
      <c r="K93" s="23">
        <f>'5.3 Calc│Forecast $2017'!K93*'5.4 Calc│Escalators'!K93</f>
        <v>0.97845309600888886</v>
      </c>
      <c r="L93" s="40">
        <f t="shared" si="1"/>
        <v>4.8922654800444443</v>
      </c>
      <c r="M93" s="62"/>
      <c r="N93" s="7"/>
    </row>
    <row r="94" spans="1:14" hidden="1">
      <c r="A94" s="8">
        <f>'5.0 Calc│Forecast Projects'!A94</f>
        <v>82</v>
      </c>
      <c r="B94" s="8" t="str">
        <f>'5.3 Calc│Forecast $2017'!B94</f>
        <v>Warragul Looping 6" (Southern Route)</v>
      </c>
      <c r="C94" s="34" t="str">
        <f>IF(B94="[Delete]",0,'5.3 Calc│Forecast $2017'!C94)</f>
        <v>Warragul 6" (Sth)</v>
      </c>
      <c r="D94" s="8" t="str">
        <f>IF($L94&gt;0,IFERROR(VLOOKUP($A94,'3.0 Input│AMP'!$A$13:$F$959,COLUMN(D94)+1,FALSE),"Other"),"")</f>
        <v>Pipelines</v>
      </c>
      <c r="E94" s="8" t="str">
        <f>IF($L94&gt;0,IFERROR(VLOOKUP($A94,'3.0 Input│AMP'!$A$13:$F$959,COLUMN(E94)+1,FALSE),"Non-System"),"")</f>
        <v>Augmentation</v>
      </c>
      <c r="F94" s="22"/>
      <c r="G94" s="23">
        <f>'5.3 Calc│Forecast $2017'!G94*'5.4 Calc│Escalators'!G94</f>
        <v>0</v>
      </c>
      <c r="H94" s="23">
        <f>'5.3 Calc│Forecast $2017'!H94*'5.4 Calc│Escalators'!H94</f>
        <v>2.6863777777777784</v>
      </c>
      <c r="I94" s="23">
        <f>'5.3 Calc│Forecast $2017'!I94*'5.4 Calc│Escalators'!I94</f>
        <v>0.92990000000000017</v>
      </c>
      <c r="J94" s="23">
        <f>'5.3 Calc│Forecast $2017'!J94*'5.4 Calc│Escalators'!J94</f>
        <v>0</v>
      </c>
      <c r="K94" s="23">
        <f>'5.3 Calc│Forecast $2017'!K94*'5.4 Calc│Escalators'!K94</f>
        <v>0</v>
      </c>
      <c r="L94" s="40">
        <f t="shared" si="1"/>
        <v>3.6162777777777784</v>
      </c>
      <c r="M94" s="62"/>
      <c r="N94" s="7"/>
    </row>
    <row r="95" spans="1:14" hidden="1">
      <c r="A95" s="8">
        <f>'5.0 Calc│Forecast Projects'!A95</f>
        <v>83</v>
      </c>
      <c r="B95" s="8" t="str">
        <f>'5.3 Calc│Forecast $2017'!B95</f>
        <v>Anglesea Pipeline Extension</v>
      </c>
      <c r="C95" s="34" t="str">
        <f>IF(B95="[Delete]",0,'5.3 Calc│Forecast $2017'!C95)</f>
        <v>Anglesea</v>
      </c>
      <c r="D95" s="8" t="str">
        <f>IF($L95&gt;0,IFERROR(VLOOKUP($A95,'3.0 Input│AMP'!$A$13:$F$959,COLUMN(D95)+1,FALSE),"Other"),"")</f>
        <v>Pipelines</v>
      </c>
      <c r="E95" s="8" t="str">
        <f>IF($L95&gt;0,IFERROR(VLOOKUP($A95,'3.0 Input│AMP'!$A$13:$F$959,COLUMN(E95)+1,FALSE),"Non-System"),"")</f>
        <v>Augmentation</v>
      </c>
      <c r="F95" s="22"/>
      <c r="G95" s="23">
        <f>'5.3 Calc│Forecast $2017'!G95*'5.4 Calc│Escalators'!G95</f>
        <v>17.176915823689654</v>
      </c>
      <c r="H95" s="23">
        <f>'5.3 Calc│Forecast $2017'!H95*'5.4 Calc│Escalators'!H95</f>
        <v>0</v>
      </c>
      <c r="I95" s="23">
        <f>'5.3 Calc│Forecast $2017'!I95*'5.4 Calc│Escalators'!I95</f>
        <v>0</v>
      </c>
      <c r="J95" s="23">
        <f>'5.3 Calc│Forecast $2017'!J95*'5.4 Calc│Escalators'!J95</f>
        <v>0</v>
      </c>
      <c r="K95" s="23">
        <f>'5.3 Calc│Forecast $2017'!K95*'5.4 Calc│Escalators'!K95</f>
        <v>0</v>
      </c>
      <c r="L95" s="40">
        <f t="shared" si="1"/>
        <v>17.176915823689654</v>
      </c>
      <c r="M95" s="62"/>
      <c r="N95" s="7"/>
    </row>
    <row r="96" spans="1:14" hidden="1">
      <c r="A96" s="8">
        <f>'5.0 Calc│Forecast Projects'!A96</f>
        <v>84</v>
      </c>
      <c r="B96" s="8" t="str">
        <f>'5.3 Calc│Forecast $2017'!B96</f>
        <v>BCS Reconfiguration (2B)</v>
      </c>
      <c r="C96" s="34" t="str">
        <f>IF(B96="[Delete]",0,'5.3 Calc│Forecast $2017'!C96)</f>
        <v>BCS Reconfig (2A)</v>
      </c>
      <c r="D96" s="8" t="str">
        <f>IF($L96&gt;0,IFERROR(VLOOKUP($A96,'3.0 Input│AMP'!$A$13:$F$959,COLUMN(D96)+1,FALSE),"Other"),"")</f>
        <v>Compressors</v>
      </c>
      <c r="E96" s="8" t="str">
        <f>IF($L96&gt;0,IFERROR(VLOOKUP($A96,'3.0 Input│AMP'!$A$13:$F$959,COLUMN(E96)+1,FALSE),"Non-System"),"")</f>
        <v>Augmentation</v>
      </c>
      <c r="F96" s="22"/>
      <c r="G96" s="23">
        <f>'5.3 Calc│Forecast $2017'!G96*'5.4 Calc│Escalators'!G96</f>
        <v>2.025261456865556</v>
      </c>
      <c r="H96" s="23">
        <f>'5.3 Calc│Forecast $2017'!H96*'5.4 Calc│Escalators'!H96</f>
        <v>0</v>
      </c>
      <c r="I96" s="23">
        <f>'5.3 Calc│Forecast $2017'!I96*'5.4 Calc│Escalators'!I96</f>
        <v>0</v>
      </c>
      <c r="J96" s="23">
        <f>'5.3 Calc│Forecast $2017'!J96*'5.4 Calc│Escalators'!J96</f>
        <v>0</v>
      </c>
      <c r="K96" s="23">
        <f>'5.3 Calc│Forecast $2017'!K96*'5.4 Calc│Escalators'!K96</f>
        <v>0</v>
      </c>
      <c r="L96" s="40">
        <f t="shared" si="1"/>
        <v>2.025261456865556</v>
      </c>
      <c r="M96" s="62"/>
      <c r="N96" s="7"/>
    </row>
    <row r="97" spans="1:14" hidden="1">
      <c r="A97" s="8">
        <f>'5.0 Calc│Forecast Projects'!A97</f>
        <v>85</v>
      </c>
      <c r="B97" s="8" t="str">
        <f>'5.3 Calc│Forecast $2017'!B97</f>
        <v>Winchelsea Bi-Directional Flow</v>
      </c>
      <c r="C97" s="34" t="str">
        <f>IF(B97="[Delete]",0,'5.3 Calc│Forecast $2017'!C97)</f>
        <v>Winchelsea Bi-Direction</v>
      </c>
      <c r="D97" s="8" t="str">
        <f>IF($L97&gt;0,IFERROR(VLOOKUP($A97,'3.0 Input│AMP'!$A$13:$F$959,COLUMN(D97)+1,FALSE),"Other"),"")</f>
        <v>Compressors</v>
      </c>
      <c r="E97" s="8" t="str">
        <f>IF($L97&gt;0,IFERROR(VLOOKUP($A97,'3.0 Input│AMP'!$A$13:$F$959,COLUMN(E97)+1,FALSE),"Non-System"),"")</f>
        <v>Augmentation</v>
      </c>
      <c r="F97" s="22"/>
      <c r="G97" s="23">
        <f>'5.3 Calc│Forecast $2017'!G97*'5.4 Calc│Escalators'!G97</f>
        <v>1.4677502936824449</v>
      </c>
      <c r="H97" s="23">
        <f>'5.3 Calc│Forecast $2017'!H97*'5.4 Calc│Escalators'!H97</f>
        <v>0</v>
      </c>
      <c r="I97" s="23">
        <f>'5.3 Calc│Forecast $2017'!I97*'5.4 Calc│Escalators'!I97</f>
        <v>0</v>
      </c>
      <c r="J97" s="23">
        <f>'5.3 Calc│Forecast $2017'!J97*'5.4 Calc│Escalators'!J97</f>
        <v>0</v>
      </c>
      <c r="K97" s="23">
        <f>'5.3 Calc│Forecast $2017'!K97*'5.4 Calc│Escalators'!K97</f>
        <v>0</v>
      </c>
      <c r="L97" s="40">
        <f t="shared" si="1"/>
        <v>1.4677502936824449</v>
      </c>
      <c r="M97" s="62"/>
      <c r="N97" s="7"/>
    </row>
    <row r="98" spans="1:14" hidden="1">
      <c r="A98" s="8">
        <f>'5.0 Calc│Forecast Projects'!A98</f>
        <v>86</v>
      </c>
      <c r="B98" s="8" t="str">
        <f>'5.3 Calc│Forecast $2017'!B98</f>
        <v>WORM (50km x 20" Pipeline)</v>
      </c>
      <c r="C98" s="34" t="str">
        <f>IF(B98="[Delete]",0,'5.3 Calc│Forecast $2017'!C98)</f>
        <v>WORM (Pipeline)</v>
      </c>
      <c r="D98" s="8" t="str">
        <f>IF($L98&gt;0,IFERROR(VLOOKUP($A98,'3.0 Input│AMP'!$A$13:$F$959,COLUMN(D98)+1,FALSE),"Other"),"")</f>
        <v>Pipelines</v>
      </c>
      <c r="E98" s="8" t="str">
        <f>IF($L98&gt;0,IFERROR(VLOOKUP($A98,'3.0 Input│AMP'!$A$13:$F$959,COLUMN(E98)+1,FALSE),"Non-System"),"")</f>
        <v>Augmentation</v>
      </c>
      <c r="F98" s="22"/>
      <c r="G98" s="23">
        <f>'5.3 Calc│Forecast $2017'!G98*'5.4 Calc│Escalators'!G98</f>
        <v>16.43977114129336</v>
      </c>
      <c r="H98" s="23">
        <f>'5.3 Calc│Forecast $2017'!H98*'5.4 Calc│Escalators'!H98</f>
        <v>29.960486780455746</v>
      </c>
      <c r="I98" s="23">
        <f>'5.3 Calc│Forecast $2017'!I98*'5.4 Calc│Escalators'!I98</f>
        <v>50.436222800362032</v>
      </c>
      <c r="J98" s="23">
        <f>'5.3 Calc│Forecast $2017'!J98*'5.4 Calc│Escalators'!J98</f>
        <v>0</v>
      </c>
      <c r="K98" s="23">
        <f>'5.3 Calc│Forecast $2017'!K98*'5.4 Calc│Escalators'!K98</f>
        <v>0</v>
      </c>
      <c r="L98" s="40">
        <f t="shared" si="1"/>
        <v>96.836480722111133</v>
      </c>
      <c r="M98" s="62"/>
      <c r="N98" s="7"/>
    </row>
    <row r="99" spans="1:14" hidden="1">
      <c r="A99" s="8">
        <f>'5.0 Calc│Forecast Projects'!A99</f>
        <v>87</v>
      </c>
      <c r="B99" s="8" t="str">
        <f>'5.3 Calc│Forecast $2017'!B99</f>
        <v>WORM (C50 at Wollert)</v>
      </c>
      <c r="C99" s="34" t="str">
        <f>IF(B99="[Delete]",0,'5.3 Calc│Forecast $2017'!C99)</f>
        <v>WORM (C50)</v>
      </c>
      <c r="D99" s="8" t="str">
        <f>IF($L99&gt;0,IFERROR(VLOOKUP($A99,'3.0 Input│AMP'!$A$13:$F$959,COLUMN(D99)+1,FALSE),"Other"),"")</f>
        <v>Compressors</v>
      </c>
      <c r="E99" s="8" t="str">
        <f>IF($L99&gt;0,IFERROR(VLOOKUP($A99,'3.0 Input│AMP'!$A$13:$F$959,COLUMN(E99)+1,FALSE),"Non-System"),"")</f>
        <v>Augmentation</v>
      </c>
      <c r="F99" s="22"/>
      <c r="G99" s="23">
        <f>'5.3 Calc│Forecast $2017'!G99*'5.4 Calc│Escalators'!G99</f>
        <v>7.2776684555177766</v>
      </c>
      <c r="H99" s="23">
        <f>'5.3 Calc│Forecast $2017'!H99*'5.4 Calc│Escalators'!H99</f>
        <v>12.494032345338024</v>
      </c>
      <c r="I99" s="23">
        <f>'5.3 Calc│Forecast $2017'!I99*'5.4 Calc│Escalators'!I99</f>
        <v>6.3819278452553085</v>
      </c>
      <c r="J99" s="23">
        <f>'5.3 Calc│Forecast $2017'!J99*'5.4 Calc│Escalators'!J99</f>
        <v>0</v>
      </c>
      <c r="K99" s="23">
        <f>'5.3 Calc│Forecast $2017'!K99*'5.4 Calc│Escalators'!K99</f>
        <v>0</v>
      </c>
      <c r="L99" s="40">
        <f t="shared" si="1"/>
        <v>26.153628646111109</v>
      </c>
      <c r="M99" s="62"/>
      <c r="N99" s="7"/>
    </row>
    <row r="100" spans="1:14" hidden="1">
      <c r="A100" s="8">
        <f>'5.0 Calc│Forecast Projects'!A100</f>
        <v>88</v>
      </c>
      <c r="B100" s="8" t="str">
        <f>'5.3 Calc│Forecast $2017'!B100</f>
        <v>WORM (PRS at Wollert)</v>
      </c>
      <c r="C100" s="34" t="str">
        <f>IF(B100="[Delete]",0,'5.3 Calc│Forecast $2017'!C100)</f>
        <v>WORM (PRS)</v>
      </c>
      <c r="D100" s="8" t="str">
        <f>IF($L100&gt;0,IFERROR(VLOOKUP($A100,'3.0 Input│AMP'!$A$13:$F$959,COLUMN(D100)+1,FALSE),"Other"),"")</f>
        <v>City Gates &amp; Field Regs</v>
      </c>
      <c r="E100" s="8" t="str">
        <f>IF($L100&gt;0,IFERROR(VLOOKUP($A100,'3.0 Input│AMP'!$A$13:$F$959,COLUMN(E100)+1,FALSE),"Non-System"),"")</f>
        <v>Augmentation</v>
      </c>
      <c r="F100" s="22"/>
      <c r="G100" s="23">
        <f>'5.3 Calc│Forecast $2017'!G100*'5.4 Calc│Escalators'!G100</f>
        <v>0</v>
      </c>
      <c r="H100" s="23">
        <f>'5.3 Calc│Forecast $2017'!H100*'5.4 Calc│Escalators'!H100</f>
        <v>1.6962637392129634</v>
      </c>
      <c r="I100" s="23">
        <f>'5.3 Calc│Forecast $2017'!I100*'5.4 Calc│Escalators'!I100</f>
        <v>2.0243147222314821</v>
      </c>
      <c r="J100" s="23">
        <f>'5.3 Calc│Forecast $2017'!J100*'5.4 Calc│Escalators'!J100</f>
        <v>0</v>
      </c>
      <c r="K100" s="23">
        <f>'5.3 Calc│Forecast $2017'!K100*'5.4 Calc│Escalators'!K100</f>
        <v>0</v>
      </c>
      <c r="L100" s="40">
        <f t="shared" si="1"/>
        <v>3.7205784614444455</v>
      </c>
      <c r="M100" s="62"/>
      <c r="N100" s="7"/>
    </row>
    <row r="101" spans="1:14" hidden="1">
      <c r="A101" s="8">
        <f>'5.0 Calc│Forecast Projects'!A101</f>
        <v>89</v>
      </c>
      <c r="B101" s="8" t="str">
        <f>'5.3 Calc│Forecast $2017'!B101</f>
        <v xml:space="preserve">Enterprise Content Management </v>
      </c>
      <c r="C101" s="34" t="str">
        <f>IF(B101="[Delete]",0,'5.3 Calc│Forecast $2017'!C101)</f>
        <v>APA</v>
      </c>
      <c r="D101" s="8" t="str">
        <f>IF($L101&gt;0,IFERROR(VLOOKUP($A101,'3.0 Input│AMP'!$A$13:$F$959,COLUMN(D101)+1,FALSE),"Other"),"")</f>
        <v/>
      </c>
      <c r="E101" s="8" t="str">
        <f>IF($L101&gt;0,IFERROR(VLOOKUP($A101,'3.0 Input│AMP'!$A$13:$F$959,COLUMN(E101)+1,FALSE),"Non-System"),"")</f>
        <v/>
      </c>
      <c r="F101" s="22"/>
      <c r="G101" s="23">
        <f>'5.3 Calc│Forecast $2017'!G101*'5.4 Calc│Escalators'!G101</f>
        <v>0</v>
      </c>
      <c r="H101" s="23">
        <f>'5.3 Calc│Forecast $2017'!H101*'5.4 Calc│Escalators'!H101</f>
        <v>0</v>
      </c>
      <c r="I101" s="23">
        <f>'5.3 Calc│Forecast $2017'!I101*'5.4 Calc│Escalators'!I101</f>
        <v>0</v>
      </c>
      <c r="J101" s="23">
        <f>'5.3 Calc│Forecast $2017'!J101*'5.4 Calc│Escalators'!J101</f>
        <v>0</v>
      </c>
      <c r="K101" s="23">
        <f>'5.3 Calc│Forecast $2017'!K101*'5.4 Calc│Escalators'!K101</f>
        <v>0</v>
      </c>
      <c r="L101" s="40">
        <f t="shared" si="1"/>
        <v>0</v>
      </c>
      <c r="M101" s="62"/>
      <c r="N101" s="7"/>
    </row>
    <row r="102" spans="1:14" hidden="1">
      <c r="A102" s="8">
        <f>'5.0 Calc│Forecast Projects'!A102</f>
        <v>90</v>
      </c>
      <c r="B102" s="8" t="str">
        <f>'5.3 Calc│Forecast $2017'!B102</f>
        <v xml:space="preserve">Victoria CRE </v>
      </c>
      <c r="C102" s="34" t="str">
        <f>IF(B102="[Delete]",0,'5.3 Calc│Forecast $2017'!C102)</f>
        <v>APA</v>
      </c>
      <c r="D102" s="8" t="str">
        <f>IF($L102&gt;0,IFERROR(VLOOKUP($A102,'3.0 Input│AMP'!$A$13:$F$959,COLUMN(D102)+1,FALSE),"Other"),"")</f>
        <v/>
      </c>
      <c r="E102" s="8" t="str">
        <f>IF($L102&gt;0,IFERROR(VLOOKUP($A102,'3.0 Input│AMP'!$A$13:$F$959,COLUMN(E102)+1,FALSE),"Non-System"),"")</f>
        <v/>
      </c>
      <c r="F102" s="22"/>
      <c r="G102" s="23">
        <f>'5.3 Calc│Forecast $2017'!G102*'5.4 Calc│Escalators'!G102</f>
        <v>0</v>
      </c>
      <c r="H102" s="23">
        <f>'5.3 Calc│Forecast $2017'!H102*'5.4 Calc│Escalators'!H102</f>
        <v>0</v>
      </c>
      <c r="I102" s="23">
        <f>'5.3 Calc│Forecast $2017'!I102*'5.4 Calc│Escalators'!I102</f>
        <v>0</v>
      </c>
      <c r="J102" s="23">
        <f>'5.3 Calc│Forecast $2017'!J102*'5.4 Calc│Escalators'!J102</f>
        <v>0</v>
      </c>
      <c r="K102" s="23">
        <f>'5.3 Calc│Forecast $2017'!K102*'5.4 Calc│Escalators'!K102</f>
        <v>0</v>
      </c>
      <c r="L102" s="40">
        <f t="shared" si="1"/>
        <v>0</v>
      </c>
      <c r="M102" s="62"/>
      <c r="N102" s="109" t="s">
        <v>91</v>
      </c>
    </row>
    <row r="103" spans="1:14" hidden="1">
      <c r="A103" s="8">
        <f>'5.0 Calc│Forecast Projects'!A103</f>
        <v>91</v>
      </c>
      <c r="B103" s="8" t="str">
        <f>'5.3 Calc│Forecast $2017'!B103</f>
        <v xml:space="preserve">APA Grid Energy Components Upgrade </v>
      </c>
      <c r="C103" s="34" t="str">
        <f>IF(B103="[Delete]",0,'5.3 Calc│Forecast $2017'!C103)</f>
        <v>APA</v>
      </c>
      <c r="D103" s="8" t="str">
        <f>IF($L103&gt;0,IFERROR(VLOOKUP($A103,'3.0 Input│AMP'!$A$13:$F$959,COLUMN(D103)+1,FALSE),"Other"),"")</f>
        <v/>
      </c>
      <c r="E103" s="8" t="str">
        <f>IF($L103&gt;0,IFERROR(VLOOKUP($A103,'3.0 Input│AMP'!$A$13:$F$959,COLUMN(E103)+1,FALSE),"Non-System"),"")</f>
        <v/>
      </c>
      <c r="F103" s="22"/>
      <c r="G103" s="23">
        <f>'5.3 Calc│Forecast $2017'!G103*'5.4 Calc│Escalators'!G103</f>
        <v>0</v>
      </c>
      <c r="H103" s="23">
        <f>'5.3 Calc│Forecast $2017'!H103*'5.4 Calc│Escalators'!H103</f>
        <v>0</v>
      </c>
      <c r="I103" s="23">
        <f>'5.3 Calc│Forecast $2017'!I103*'5.4 Calc│Escalators'!I103</f>
        <v>0</v>
      </c>
      <c r="J103" s="23">
        <f>'5.3 Calc│Forecast $2017'!J103*'5.4 Calc│Escalators'!J103</f>
        <v>0</v>
      </c>
      <c r="K103" s="23">
        <f>'5.3 Calc│Forecast $2017'!K103*'5.4 Calc│Escalators'!K103</f>
        <v>0</v>
      </c>
      <c r="L103" s="40">
        <f t="shared" si="1"/>
        <v>0</v>
      </c>
      <c r="M103" s="62"/>
      <c r="N103" s="7" t="s">
        <v>89</v>
      </c>
    </row>
    <row r="104" spans="1:14" hidden="1">
      <c r="A104" s="8">
        <f>'5.0 Calc│Forecast Projects'!A104</f>
        <v>92</v>
      </c>
      <c r="B104" s="8" t="str">
        <f>'5.3 Calc│Forecast $2017'!B104</f>
        <v xml:space="preserve">APA Grid Extend Program </v>
      </c>
      <c r="C104" s="34" t="str">
        <f>IF(B104="[Delete]",0,'5.3 Calc│Forecast $2017'!C104)</f>
        <v>APA</v>
      </c>
      <c r="D104" s="8" t="str">
        <f>IF($L104&gt;0,IFERROR(VLOOKUP($A104,'3.0 Input│AMP'!$A$13:$F$959,COLUMN(D104)+1,FALSE),"Other"),"")</f>
        <v>Other</v>
      </c>
      <c r="E104" s="8" t="str">
        <f>IF($L104&gt;0,IFERROR(VLOOKUP($A104,'3.0 Input│AMP'!$A$13:$F$959,COLUMN(E104)+1,FALSE),"Non-System"),"")</f>
        <v>Non-System</v>
      </c>
      <c r="F104" s="22"/>
      <c r="G104" s="23">
        <f>'5.3 Calc│Forecast $2017'!G104*'5.4 Calc│Escalators'!G104</f>
        <v>0.26990062016092475</v>
      </c>
      <c r="H104" s="23">
        <f>'5.3 Calc│Forecast $2017'!H104*'5.4 Calc│Escalators'!H104</f>
        <v>0</v>
      </c>
      <c r="I104" s="23">
        <f>'5.3 Calc│Forecast $2017'!I104*'5.4 Calc│Escalators'!I104</f>
        <v>0</v>
      </c>
      <c r="J104" s="23">
        <f>'5.3 Calc│Forecast $2017'!J104*'5.4 Calc│Escalators'!J104</f>
        <v>0</v>
      </c>
      <c r="K104" s="23">
        <f>'5.3 Calc│Forecast $2017'!K104*'5.4 Calc│Escalators'!K104</f>
        <v>0</v>
      </c>
      <c r="L104" s="40">
        <f t="shared" si="1"/>
        <v>0.26990062016092475</v>
      </c>
      <c r="M104" s="62"/>
      <c r="N104" s="7"/>
    </row>
    <row r="105" spans="1:14" hidden="1">
      <c r="A105" s="8">
        <f>'5.0 Calc│Forecast Projects'!A105</f>
        <v>93</v>
      </c>
      <c r="B105" s="8" t="str">
        <f>'5.3 Calc│Forecast $2017'!B105</f>
        <v xml:space="preserve">APA Grid Services Initiatives Program </v>
      </c>
      <c r="C105" s="34" t="str">
        <f>IF(B105="[Delete]",0,'5.3 Calc│Forecast $2017'!C105)</f>
        <v>APA</v>
      </c>
      <c r="D105" s="8" t="str">
        <f>IF($L105&gt;0,IFERROR(VLOOKUP($A105,'3.0 Input│AMP'!$A$13:$F$959,COLUMN(D105)+1,FALSE),"Other"),"")</f>
        <v/>
      </c>
      <c r="E105" s="8" t="str">
        <f>IF($L105&gt;0,IFERROR(VLOOKUP($A105,'3.0 Input│AMP'!$A$13:$F$959,COLUMN(E105)+1,FALSE),"Non-System"),"")</f>
        <v/>
      </c>
      <c r="F105" s="22"/>
      <c r="G105" s="23">
        <f>'5.3 Calc│Forecast $2017'!G105*'5.4 Calc│Escalators'!G105</f>
        <v>0</v>
      </c>
      <c r="H105" s="23">
        <f>'5.3 Calc│Forecast $2017'!H105*'5.4 Calc│Escalators'!H105</f>
        <v>0</v>
      </c>
      <c r="I105" s="23">
        <f>'5.3 Calc│Forecast $2017'!I105*'5.4 Calc│Escalators'!I105</f>
        <v>0</v>
      </c>
      <c r="J105" s="23">
        <f>'5.3 Calc│Forecast $2017'!J105*'5.4 Calc│Escalators'!J105</f>
        <v>0</v>
      </c>
      <c r="K105" s="23">
        <f>'5.3 Calc│Forecast $2017'!K105*'5.4 Calc│Escalators'!K105</f>
        <v>0</v>
      </c>
      <c r="L105" s="40">
        <f t="shared" si="1"/>
        <v>0</v>
      </c>
      <c r="M105" s="62"/>
      <c r="N105" s="7" t="s">
        <v>90</v>
      </c>
    </row>
    <row r="106" spans="1:14" hidden="1">
      <c r="A106" s="8">
        <f>'5.0 Calc│Forecast Projects'!A106</f>
        <v>94</v>
      </c>
      <c r="B106" s="8" t="str">
        <f>'5.3 Calc│Forecast $2017'!B106</f>
        <v xml:space="preserve">Hyperion Upgrade to 11.1.2.4 </v>
      </c>
      <c r="C106" s="34" t="str">
        <f>IF(B106="[Delete]",0,'5.3 Calc│Forecast $2017'!C106)</f>
        <v>APA</v>
      </c>
      <c r="D106" s="8" t="str">
        <f>IF($L106&gt;0,IFERROR(VLOOKUP($A106,'3.0 Input│AMP'!$A$13:$F$959,COLUMN(D106)+1,FALSE),"Other"),"")</f>
        <v/>
      </c>
      <c r="E106" s="8" t="str">
        <f>IF($L106&gt;0,IFERROR(VLOOKUP($A106,'3.0 Input│AMP'!$A$13:$F$959,COLUMN(E106)+1,FALSE),"Non-System"),"")</f>
        <v/>
      </c>
      <c r="F106" s="22"/>
      <c r="G106" s="23">
        <f>'5.3 Calc│Forecast $2017'!G106*'5.4 Calc│Escalators'!G106</f>
        <v>0</v>
      </c>
      <c r="H106" s="23">
        <f>'5.3 Calc│Forecast $2017'!H106*'5.4 Calc│Escalators'!H106</f>
        <v>0</v>
      </c>
      <c r="I106" s="23">
        <f>'5.3 Calc│Forecast $2017'!I106*'5.4 Calc│Escalators'!I106</f>
        <v>0</v>
      </c>
      <c r="J106" s="23">
        <f>'5.3 Calc│Forecast $2017'!J106*'5.4 Calc│Escalators'!J106</f>
        <v>0</v>
      </c>
      <c r="K106" s="23">
        <f>'5.3 Calc│Forecast $2017'!K106*'5.4 Calc│Escalators'!K106</f>
        <v>0</v>
      </c>
      <c r="L106" s="40">
        <f t="shared" si="1"/>
        <v>0</v>
      </c>
      <c r="M106" s="62"/>
      <c r="N106" s="7" t="s">
        <v>88</v>
      </c>
    </row>
    <row r="107" spans="1:14" hidden="1">
      <c r="A107" s="8">
        <f>'5.0 Calc│Forecast Projects'!A107</f>
        <v>95</v>
      </c>
      <c r="B107" s="8" t="str">
        <f>'5.3 Calc│Forecast $2017'!B107</f>
        <v xml:space="preserve">BI - Transmission Dashboard and Enterprise Pilot </v>
      </c>
      <c r="C107" s="34" t="str">
        <f>IF(B107="[Delete]",0,'5.3 Calc│Forecast $2017'!C107)</f>
        <v>APA</v>
      </c>
      <c r="D107" s="8" t="str">
        <f>IF($L107&gt;0,IFERROR(VLOOKUP($A107,'3.0 Input│AMP'!$A$13:$F$959,COLUMN(D107)+1,FALSE),"Other"),"")</f>
        <v>Other</v>
      </c>
      <c r="E107" s="8" t="str">
        <f>IF($L107&gt;0,IFERROR(VLOOKUP($A107,'3.0 Input│AMP'!$A$13:$F$959,COLUMN(E107)+1,FALSE),"Non-System"),"")</f>
        <v>Non-System</v>
      </c>
      <c r="F107" s="22"/>
      <c r="G107" s="23">
        <f>'5.3 Calc│Forecast $2017'!G107*'5.4 Calc│Escalators'!G107</f>
        <v>0.21592049612873981</v>
      </c>
      <c r="H107" s="23">
        <f>'5.3 Calc│Forecast $2017'!H107*'5.4 Calc│Escalators'!H107</f>
        <v>0.16194037209655487</v>
      </c>
      <c r="I107" s="23">
        <f>'5.3 Calc│Forecast $2017'!I107*'5.4 Calc│Escalators'!I107</f>
        <v>0</v>
      </c>
      <c r="J107" s="23">
        <f>'5.3 Calc│Forecast $2017'!J107*'5.4 Calc│Escalators'!J107</f>
        <v>0</v>
      </c>
      <c r="K107" s="23">
        <f>'5.3 Calc│Forecast $2017'!K107*'5.4 Calc│Escalators'!K107</f>
        <v>0</v>
      </c>
      <c r="L107" s="40">
        <f t="shared" si="1"/>
        <v>0.37786086822529469</v>
      </c>
      <c r="M107" s="62"/>
      <c r="N107" s="7"/>
    </row>
    <row r="108" spans="1:14" hidden="1">
      <c r="A108" s="8">
        <f>'5.0 Calc│Forecast Projects'!A108</f>
        <v>96</v>
      </c>
      <c r="B108" s="8" t="str">
        <f>'5.3 Calc│Forecast $2017'!B108</f>
        <v xml:space="preserve">HR Systems Refresh </v>
      </c>
      <c r="C108" s="34" t="str">
        <f>IF(B108="[Delete]",0,'5.3 Calc│Forecast $2017'!C108)</f>
        <v>APA</v>
      </c>
      <c r="D108" s="8" t="str">
        <f>IF($L108&gt;0,IFERROR(VLOOKUP($A108,'3.0 Input│AMP'!$A$13:$F$959,COLUMN(D108)+1,FALSE),"Other"),"")</f>
        <v/>
      </c>
      <c r="E108" s="8" t="str">
        <f>IF($L108&gt;0,IFERROR(VLOOKUP($A108,'3.0 Input│AMP'!$A$13:$F$959,COLUMN(E108)+1,FALSE),"Non-System"),"")</f>
        <v/>
      </c>
      <c r="F108" s="22"/>
      <c r="G108" s="23">
        <f>'5.3 Calc│Forecast $2017'!G108*'5.4 Calc│Escalators'!G108</f>
        <v>0</v>
      </c>
      <c r="H108" s="23">
        <f>'5.3 Calc│Forecast $2017'!H108*'5.4 Calc│Escalators'!H108</f>
        <v>0</v>
      </c>
      <c r="I108" s="23">
        <f>'5.3 Calc│Forecast $2017'!I108*'5.4 Calc│Escalators'!I108</f>
        <v>0</v>
      </c>
      <c r="J108" s="23">
        <f>'5.3 Calc│Forecast $2017'!J108*'5.4 Calc│Escalators'!J108</f>
        <v>0</v>
      </c>
      <c r="K108" s="23">
        <f>'5.3 Calc│Forecast $2017'!K108*'5.4 Calc│Escalators'!K108</f>
        <v>0</v>
      </c>
      <c r="L108" s="40">
        <f t="shared" si="1"/>
        <v>0</v>
      </c>
      <c r="M108" s="62"/>
      <c r="N108" s="7"/>
    </row>
    <row r="109" spans="1:14" hidden="1">
      <c r="A109" s="8">
        <f>'5.0 Calc│Forecast Projects'!A109</f>
        <v>97</v>
      </c>
      <c r="B109" s="8" t="str">
        <f>'5.3 Calc│Forecast $2017'!B109</f>
        <v xml:space="preserve">Transmission EAM Data Management Tool </v>
      </c>
      <c r="C109" s="34" t="str">
        <f>IF(B109="[Delete]",0,'5.3 Calc│Forecast $2017'!C109)</f>
        <v>APA</v>
      </c>
      <c r="D109" s="8" t="str">
        <f>IF($L109&gt;0,IFERROR(VLOOKUP($A109,'3.0 Input│AMP'!$A$13:$F$959,COLUMN(D109)+1,FALSE),"Other"),"")</f>
        <v/>
      </c>
      <c r="E109" s="8" t="str">
        <f>IF($L109&gt;0,IFERROR(VLOOKUP($A109,'3.0 Input│AMP'!$A$13:$F$959,COLUMN(E109)+1,FALSE),"Non-System"),"")</f>
        <v/>
      </c>
      <c r="F109" s="22"/>
      <c r="G109" s="23">
        <f>'5.3 Calc│Forecast $2017'!G109*'5.4 Calc│Escalators'!G109</f>
        <v>0</v>
      </c>
      <c r="H109" s="23">
        <f>'5.3 Calc│Forecast $2017'!H109*'5.4 Calc│Escalators'!H109</f>
        <v>0</v>
      </c>
      <c r="I109" s="23">
        <f>'5.3 Calc│Forecast $2017'!I109*'5.4 Calc│Escalators'!I109</f>
        <v>0</v>
      </c>
      <c r="J109" s="23">
        <f>'5.3 Calc│Forecast $2017'!J109*'5.4 Calc│Escalators'!J109</f>
        <v>0</v>
      </c>
      <c r="K109" s="23">
        <f>'5.3 Calc│Forecast $2017'!K109*'5.4 Calc│Escalators'!K109</f>
        <v>0</v>
      </c>
      <c r="L109" s="40">
        <f t="shared" si="1"/>
        <v>0</v>
      </c>
      <c r="M109" s="62"/>
      <c r="N109" s="7"/>
    </row>
    <row r="110" spans="1:14" hidden="1">
      <c r="A110" s="8">
        <f>'5.0 Calc│Forecast Projects'!A110</f>
        <v>98</v>
      </c>
      <c r="B110" s="8" t="str">
        <f>'5.3 Calc│Forecast $2017'!B110</f>
        <v xml:space="preserve">SharePoint Upgrade </v>
      </c>
      <c r="C110" s="34" t="str">
        <f>IF(B110="[Delete]",0,'5.3 Calc│Forecast $2017'!C110)</f>
        <v>APA</v>
      </c>
      <c r="D110" s="8" t="str">
        <f>IF($L110&gt;0,IFERROR(VLOOKUP($A110,'3.0 Input│AMP'!$A$13:$F$959,COLUMN(D110)+1,FALSE),"Other"),"")</f>
        <v>Other</v>
      </c>
      <c r="E110" s="8" t="str">
        <f>IF($L110&gt;0,IFERROR(VLOOKUP($A110,'3.0 Input│AMP'!$A$13:$F$959,COLUMN(E110)+1,FALSE),"Non-System"),"")</f>
        <v>Non-System</v>
      </c>
      <c r="F110" s="22"/>
      <c r="G110" s="23">
        <f>'5.3 Calc│Forecast $2017'!G110*'5.4 Calc│Escalators'!G110</f>
        <v>2.6318387332759999E-2</v>
      </c>
      <c r="H110" s="23">
        <f>'5.3 Calc│Forecast $2017'!H110*'5.4 Calc│Escalators'!H110</f>
        <v>0</v>
      </c>
      <c r="I110" s="23">
        <f>'5.3 Calc│Forecast $2017'!I110*'5.4 Calc│Escalators'!I110</f>
        <v>0</v>
      </c>
      <c r="J110" s="23">
        <f>'5.3 Calc│Forecast $2017'!J110*'5.4 Calc│Escalators'!J110</f>
        <v>0</v>
      </c>
      <c r="K110" s="23">
        <f>'5.3 Calc│Forecast $2017'!K110*'5.4 Calc│Escalators'!K110</f>
        <v>0</v>
      </c>
      <c r="L110" s="40">
        <f t="shared" si="1"/>
        <v>2.6318387332759999E-2</v>
      </c>
      <c r="M110" s="62"/>
      <c r="N110" s="7"/>
    </row>
    <row r="111" spans="1:14" hidden="1">
      <c r="A111" s="8">
        <f>'5.0 Calc│Forecast Projects'!A111</f>
        <v>99</v>
      </c>
      <c r="B111" s="8" t="str">
        <f>'5.3 Calc│Forecast $2017'!B111</f>
        <v xml:space="preserve">eForm Digitisation </v>
      </c>
      <c r="C111" s="34" t="str">
        <f>IF(B111="[Delete]",0,'5.3 Calc│Forecast $2017'!C111)</f>
        <v>APA</v>
      </c>
      <c r="D111" s="8" t="str">
        <f>IF($L111&gt;0,IFERROR(VLOOKUP($A111,'3.0 Input│AMP'!$A$13:$F$959,COLUMN(D111)+1,FALSE),"Other"),"")</f>
        <v>Other</v>
      </c>
      <c r="E111" s="8" t="str">
        <f>IF($L111&gt;0,IFERROR(VLOOKUP($A111,'3.0 Input│AMP'!$A$13:$F$959,COLUMN(E111)+1,FALSE),"Non-System"),"")</f>
        <v>Non-System</v>
      </c>
      <c r="F111" s="22"/>
      <c r="G111" s="23">
        <f>'5.3 Calc│Forecast $2017'!G111*'5.4 Calc│Escalators'!G111</f>
        <v>0</v>
      </c>
      <c r="H111" s="23">
        <f>'5.3 Calc│Forecast $2017'!H111*'5.4 Calc│Escalators'!H111</f>
        <v>0</v>
      </c>
      <c r="I111" s="23">
        <f>'5.3 Calc│Forecast $2017'!I111*'5.4 Calc│Escalators'!I111</f>
        <v>0.17355729963988603</v>
      </c>
      <c r="J111" s="23">
        <f>'5.3 Calc│Forecast $2017'!J111*'5.4 Calc│Escalators'!J111</f>
        <v>0.44775392796786334</v>
      </c>
      <c r="K111" s="23">
        <f>'5.3 Calc│Forecast $2017'!K111*'5.4 Calc│Escalators'!K111</f>
        <v>0</v>
      </c>
      <c r="L111" s="40">
        <f t="shared" si="1"/>
        <v>0.62131122760774937</v>
      </c>
      <c r="M111" s="62"/>
      <c r="N111" s="109"/>
    </row>
    <row r="112" spans="1:14" hidden="1">
      <c r="A112" s="8">
        <f>'5.0 Calc│Forecast Projects'!A112</f>
        <v>100</v>
      </c>
      <c r="B112" s="8" t="str">
        <f>'5.3 Calc│Forecast $2017'!B112</f>
        <v xml:space="preserve">Historian Upgrade - version 2012 to 2015 </v>
      </c>
      <c r="C112" s="34" t="str">
        <f>IF(B112="[Delete]",0,'5.3 Calc│Forecast $2017'!C112)</f>
        <v>APA</v>
      </c>
      <c r="D112" s="8" t="str">
        <f>IF($L112&gt;0,IFERROR(VLOOKUP($A112,'3.0 Input│AMP'!$A$13:$F$959,COLUMN(D112)+1,FALSE),"Other"),"")</f>
        <v/>
      </c>
      <c r="E112" s="8" t="str">
        <f>IF($L112&gt;0,IFERROR(VLOOKUP($A112,'3.0 Input│AMP'!$A$13:$F$959,COLUMN(E112)+1,FALSE),"Non-System"),"")</f>
        <v/>
      </c>
      <c r="F112" s="22"/>
      <c r="G112" s="23">
        <f>'5.3 Calc│Forecast $2017'!G112*'5.4 Calc│Escalators'!G112</f>
        <v>0</v>
      </c>
      <c r="H112" s="23">
        <f>'5.3 Calc│Forecast $2017'!H112*'5.4 Calc│Escalators'!H112</f>
        <v>0</v>
      </c>
      <c r="I112" s="23">
        <f>'5.3 Calc│Forecast $2017'!I112*'5.4 Calc│Escalators'!I112</f>
        <v>0</v>
      </c>
      <c r="J112" s="23">
        <f>'5.3 Calc│Forecast $2017'!J112*'5.4 Calc│Escalators'!J112</f>
        <v>0</v>
      </c>
      <c r="K112" s="23">
        <f>'5.3 Calc│Forecast $2017'!K112*'5.4 Calc│Escalators'!K112</f>
        <v>0</v>
      </c>
      <c r="L112" s="40">
        <f t="shared" si="1"/>
        <v>0</v>
      </c>
      <c r="M112" s="62"/>
      <c r="N112" s="7"/>
    </row>
    <row r="113" spans="1:14" hidden="1">
      <c r="A113" s="8">
        <f>'5.0 Calc│Forecast Projects'!A113</f>
        <v>101</v>
      </c>
      <c r="B113" s="8" t="str">
        <f>'5.3 Calc│Forecast $2017'!B113</f>
        <v xml:space="preserve">Hazardous Area Platform </v>
      </c>
      <c r="C113" s="34" t="str">
        <f>IF(B113="[Delete]",0,'5.3 Calc│Forecast $2017'!C113)</f>
        <v>APA</v>
      </c>
      <c r="D113" s="8" t="str">
        <f>IF($L113&gt;0,IFERROR(VLOOKUP($A113,'3.0 Input│AMP'!$A$13:$F$959,COLUMN(D113)+1,FALSE),"Other"),"")</f>
        <v>Other</v>
      </c>
      <c r="E113" s="8" t="str">
        <f>IF($L113&gt;0,IFERROR(VLOOKUP($A113,'3.0 Input│AMP'!$A$13:$F$959,COLUMN(E113)+1,FALSE),"Non-System"),"")</f>
        <v>Non-System</v>
      </c>
      <c r="F113" s="22"/>
      <c r="G113" s="23">
        <f>'5.3 Calc│Forecast $2017'!G113*'5.4 Calc│Escalators'!G113</f>
        <v>0.1676073458622134</v>
      </c>
      <c r="H113" s="23">
        <f>'5.3 Calc│Forecast $2017'!H113*'5.4 Calc│Escalators'!H113</f>
        <v>0</v>
      </c>
      <c r="I113" s="23">
        <f>'5.3 Calc│Forecast $2017'!I113*'5.4 Calc│Escalators'!I113</f>
        <v>0</v>
      </c>
      <c r="J113" s="23">
        <f>'5.3 Calc│Forecast $2017'!J113*'5.4 Calc│Escalators'!J113</f>
        <v>0</v>
      </c>
      <c r="K113" s="23">
        <f>'5.3 Calc│Forecast $2017'!K113*'5.4 Calc│Escalators'!K113</f>
        <v>0</v>
      </c>
      <c r="L113" s="40">
        <f t="shared" si="1"/>
        <v>0.1676073458622134</v>
      </c>
      <c r="M113" s="62"/>
      <c r="N113" s="7"/>
    </row>
    <row r="114" spans="1:14" hidden="1">
      <c r="A114" s="8">
        <f>'5.0 Calc│Forecast Projects'!A114</f>
        <v>102</v>
      </c>
      <c r="B114" s="8" t="str">
        <f>'5.3 Calc│Forecast $2017'!B114</f>
        <v xml:space="preserve">PPM Refresh </v>
      </c>
      <c r="C114" s="34" t="str">
        <f>IF(B114="[Delete]",0,'5.3 Calc│Forecast $2017'!C114)</f>
        <v>APA</v>
      </c>
      <c r="D114" s="8" t="str">
        <f>IF($L114&gt;0,IFERROR(VLOOKUP($A114,'3.0 Input│AMP'!$A$13:$F$959,COLUMN(D114)+1,FALSE),"Other"),"")</f>
        <v>Other</v>
      </c>
      <c r="E114" s="8" t="str">
        <f>IF($L114&gt;0,IFERROR(VLOOKUP($A114,'3.0 Input│AMP'!$A$13:$F$959,COLUMN(E114)+1,FALSE),"Non-System"),"")</f>
        <v>Non-System</v>
      </c>
      <c r="F114" s="22"/>
      <c r="G114" s="23">
        <f>'5.3 Calc│Forecast $2017'!G114*'5.4 Calc│Escalators'!G114</f>
        <v>0.32388074419310975</v>
      </c>
      <c r="H114" s="23">
        <f>'5.3 Calc│Forecast $2017'!H114*'5.4 Calc│Escalators'!H114</f>
        <v>0</v>
      </c>
      <c r="I114" s="23">
        <f>'5.3 Calc│Forecast $2017'!I114*'5.4 Calc│Escalators'!I114</f>
        <v>0</v>
      </c>
      <c r="J114" s="23">
        <f>'5.3 Calc│Forecast $2017'!J114*'5.4 Calc│Escalators'!J114</f>
        <v>0</v>
      </c>
      <c r="K114" s="23">
        <f>'5.3 Calc│Forecast $2017'!K114*'5.4 Calc│Escalators'!K114</f>
        <v>0</v>
      </c>
      <c r="L114" s="40">
        <f t="shared" si="1"/>
        <v>0.32388074419310975</v>
      </c>
      <c r="M114" s="62"/>
      <c r="N114" s="7"/>
    </row>
    <row r="115" spans="1:14" hidden="1">
      <c r="A115" s="8">
        <f>'5.0 Calc│Forecast Projects'!A115</f>
        <v>103</v>
      </c>
      <c r="B115" s="8" t="str">
        <f>'5.3 Calc│Forecast $2017'!B115</f>
        <v xml:space="preserve">BizTalk Upgrade FY2018 </v>
      </c>
      <c r="C115" s="34" t="str">
        <f>IF(B115="[Delete]",0,'5.3 Calc│Forecast $2017'!C115)</f>
        <v>APA</v>
      </c>
      <c r="D115" s="8" t="str">
        <f>IF($L115&gt;0,IFERROR(VLOOKUP($A115,'3.0 Input│AMP'!$A$13:$F$959,COLUMN(D115)+1,FALSE),"Other"),"")</f>
        <v>Other</v>
      </c>
      <c r="E115" s="8" t="str">
        <f>IF($L115&gt;0,IFERROR(VLOOKUP($A115,'3.0 Input│AMP'!$A$13:$F$959,COLUMN(E115)+1,FALSE),"Non-System"),"")</f>
        <v>Non-System</v>
      </c>
      <c r="F115" s="22"/>
      <c r="G115" s="23">
        <f>'5.3 Calc│Forecast $2017'!G115*'5.4 Calc│Escalators'!G115</f>
        <v>0</v>
      </c>
      <c r="H115" s="23">
        <f>'5.3 Calc│Forecast $2017'!H115*'5.4 Calc│Escalators'!H115</f>
        <v>6.5299637804965616E-2</v>
      </c>
      <c r="I115" s="23">
        <f>'5.3 Calc│Forecast $2017'!I115*'5.4 Calc│Escalators'!I115</f>
        <v>7.2432528739053467E-2</v>
      </c>
      <c r="J115" s="23">
        <f>'5.3 Calc│Forecast $2017'!J115*'5.4 Calc│Escalators'!J115</f>
        <v>0</v>
      </c>
      <c r="K115" s="23">
        <f>'5.3 Calc│Forecast $2017'!K115*'5.4 Calc│Escalators'!K115</f>
        <v>0</v>
      </c>
      <c r="L115" s="40">
        <f t="shared" si="1"/>
        <v>0.1377321665440191</v>
      </c>
      <c r="M115" s="62"/>
      <c r="N115" s="7"/>
    </row>
    <row r="116" spans="1:14" hidden="1">
      <c r="A116" s="8">
        <f>'5.0 Calc│Forecast Projects'!A116</f>
        <v>104</v>
      </c>
      <c r="B116" s="8" t="str">
        <f>'5.3 Calc│Forecast $2017'!B116</f>
        <v xml:space="preserve">Automated Testing Tool </v>
      </c>
      <c r="C116" s="34" t="str">
        <f>IF(B116="[Delete]",0,'5.3 Calc│Forecast $2017'!C116)</f>
        <v>APA</v>
      </c>
      <c r="D116" s="8" t="str">
        <f>IF($L116&gt;0,IFERROR(VLOOKUP($A116,'3.0 Input│AMP'!$A$13:$F$959,COLUMN(D116)+1,FALSE),"Other"),"")</f>
        <v>Other</v>
      </c>
      <c r="E116" s="8" t="str">
        <f>IF($L116&gt;0,IFERROR(VLOOKUP($A116,'3.0 Input│AMP'!$A$13:$F$959,COLUMN(E116)+1,FALSE),"Non-System"),"")</f>
        <v>Non-System</v>
      </c>
      <c r="F116" s="22"/>
      <c r="G116" s="23">
        <f>'5.3 Calc│Forecast $2017'!G116*'5.4 Calc│Escalators'!G116</f>
        <v>7.1985595030021443E-2</v>
      </c>
      <c r="H116" s="23">
        <f>'5.3 Calc│Forecast $2017'!H116*'5.4 Calc│Escalators'!H116</f>
        <v>0</v>
      </c>
      <c r="I116" s="23">
        <f>'5.3 Calc│Forecast $2017'!I116*'5.4 Calc│Escalators'!I116</f>
        <v>0</v>
      </c>
      <c r="J116" s="23">
        <f>'5.3 Calc│Forecast $2017'!J116*'5.4 Calc│Escalators'!J116</f>
        <v>0</v>
      </c>
      <c r="K116" s="23">
        <f>'5.3 Calc│Forecast $2017'!K116*'5.4 Calc│Escalators'!K116</f>
        <v>0</v>
      </c>
      <c r="L116" s="40">
        <f t="shared" si="1"/>
        <v>7.1985595030021443E-2</v>
      </c>
      <c r="M116" s="62"/>
      <c r="N116" s="7"/>
    </row>
    <row r="117" spans="1:14" hidden="1">
      <c r="A117" s="8">
        <f>'5.0 Calc│Forecast Projects'!A117</f>
        <v>105</v>
      </c>
      <c r="B117" s="8" t="str">
        <f>'5.3 Calc│Forecast $2017'!B117</f>
        <v xml:space="preserve">Code Management Software </v>
      </c>
      <c r="C117" s="34" t="str">
        <f>IF(B117="[Delete]",0,'5.3 Calc│Forecast $2017'!C117)</f>
        <v>APA</v>
      </c>
      <c r="D117" s="8" t="str">
        <f>IF($L117&gt;0,IFERROR(VLOOKUP($A117,'3.0 Input│AMP'!$A$13:$F$959,COLUMN(D117)+1,FALSE),"Other"),"")</f>
        <v>Other</v>
      </c>
      <c r="E117" s="8" t="str">
        <f>IF($L117&gt;0,IFERROR(VLOOKUP($A117,'3.0 Input│AMP'!$A$13:$F$959,COLUMN(E117)+1,FALSE),"Non-System"),"")</f>
        <v>Non-System</v>
      </c>
      <c r="F117" s="22"/>
      <c r="G117" s="23">
        <f>'5.3 Calc│Forecast $2017'!G117*'5.4 Calc│Escalators'!G117</f>
        <v>9.7804495006268879E-2</v>
      </c>
      <c r="H117" s="23">
        <f>'5.3 Calc│Forecast $2017'!H117*'5.4 Calc│Escalators'!H117</f>
        <v>0</v>
      </c>
      <c r="I117" s="23">
        <f>'5.3 Calc│Forecast $2017'!I117*'5.4 Calc│Escalators'!I117</f>
        <v>0</v>
      </c>
      <c r="J117" s="23">
        <f>'5.3 Calc│Forecast $2017'!J117*'5.4 Calc│Escalators'!J117</f>
        <v>0</v>
      </c>
      <c r="K117" s="23">
        <f>'5.3 Calc│Forecast $2017'!K117*'5.4 Calc│Escalators'!K117</f>
        <v>0</v>
      </c>
      <c r="L117" s="40">
        <f t="shared" si="1"/>
        <v>9.7804495006268879E-2</v>
      </c>
      <c r="M117" s="62"/>
      <c r="N117" s="7"/>
    </row>
    <row r="118" spans="1:14" hidden="1">
      <c r="A118" s="8">
        <f>'5.0 Calc│Forecast Projects'!A118</f>
        <v>106</v>
      </c>
      <c r="B118" s="8" t="str">
        <f>'5.3 Calc│Forecast $2017'!B118</f>
        <v xml:space="preserve">CRM Upgrade </v>
      </c>
      <c r="C118" s="34" t="str">
        <f>IF(B118="[Delete]",0,'5.3 Calc│Forecast $2017'!C118)</f>
        <v>APA</v>
      </c>
      <c r="D118" s="8" t="str">
        <f>IF($L118&gt;0,IFERROR(VLOOKUP($A118,'3.0 Input│AMP'!$A$13:$F$959,COLUMN(D118)+1,FALSE),"Other"),"")</f>
        <v>Other</v>
      </c>
      <c r="E118" s="8" t="str">
        <f>IF($L118&gt;0,IFERROR(VLOOKUP($A118,'3.0 Input│AMP'!$A$13:$F$959,COLUMN(E118)+1,FALSE),"Non-System"),"")</f>
        <v>Non-System</v>
      </c>
      <c r="F118" s="22"/>
      <c r="G118" s="23">
        <f>'5.3 Calc│Forecast $2017'!G118*'5.4 Calc│Escalators'!G118</f>
        <v>0.15202813146958324</v>
      </c>
      <c r="H118" s="23">
        <f>'5.3 Calc│Forecast $2017'!H118*'5.4 Calc│Escalators'!H118</f>
        <v>6.3748151356553123E-3</v>
      </c>
      <c r="I118" s="23">
        <f>'5.3 Calc│Forecast $2017'!I118*'5.4 Calc│Escalators'!I118</f>
        <v>0</v>
      </c>
      <c r="J118" s="23">
        <f>'5.3 Calc│Forecast $2017'!J118*'5.4 Calc│Escalators'!J118</f>
        <v>0</v>
      </c>
      <c r="K118" s="23">
        <f>'5.3 Calc│Forecast $2017'!K118*'5.4 Calc│Escalators'!K118</f>
        <v>0</v>
      </c>
      <c r="L118" s="40">
        <f t="shared" si="1"/>
        <v>0.15840294660523857</v>
      </c>
      <c r="M118" s="62"/>
      <c r="N118" s="7"/>
    </row>
    <row r="119" spans="1:14" hidden="1">
      <c r="A119" s="8">
        <f>'5.0 Calc│Forecast Projects'!A119</f>
        <v>107</v>
      </c>
      <c r="B119" s="8" t="str">
        <f>'5.3 Calc│Forecast $2017'!B119</f>
        <v xml:space="preserve">X-Info Aware Version 2 </v>
      </c>
      <c r="C119" s="34" t="str">
        <f>IF(B119="[Delete]",0,'5.3 Calc│Forecast $2017'!C119)</f>
        <v>APA</v>
      </c>
      <c r="D119" s="8" t="str">
        <f>IF($L119&gt;0,IFERROR(VLOOKUP($A119,'3.0 Input│AMP'!$A$13:$F$959,COLUMN(D119)+1,FALSE),"Other"),"")</f>
        <v>Other</v>
      </c>
      <c r="E119" s="8" t="str">
        <f>IF($L119&gt;0,IFERROR(VLOOKUP($A119,'3.0 Input│AMP'!$A$13:$F$959,COLUMN(E119)+1,FALSE),"Non-System"),"")</f>
        <v>Non-System</v>
      </c>
      <c r="F119" s="22"/>
      <c r="G119" s="23">
        <f>'5.3 Calc│Forecast $2017'!G119*'5.4 Calc│Escalators'!G119</f>
        <v>4.6431705427896305E-2</v>
      </c>
      <c r="H119" s="23">
        <f>'5.3 Calc│Forecast $2017'!H119*'5.4 Calc│Escalators'!H119</f>
        <v>0</v>
      </c>
      <c r="I119" s="23">
        <f>'5.3 Calc│Forecast $2017'!I119*'5.4 Calc│Escalators'!I119</f>
        <v>0</v>
      </c>
      <c r="J119" s="23">
        <f>'5.3 Calc│Forecast $2017'!J119*'5.4 Calc│Escalators'!J119</f>
        <v>0</v>
      </c>
      <c r="K119" s="23">
        <f>'5.3 Calc│Forecast $2017'!K119*'5.4 Calc│Escalators'!K119</f>
        <v>0</v>
      </c>
      <c r="L119" s="40">
        <f t="shared" si="1"/>
        <v>4.6431705427896305E-2</v>
      </c>
      <c r="M119" s="62"/>
      <c r="N119" s="7"/>
    </row>
    <row r="120" spans="1:14" hidden="1">
      <c r="A120" s="8">
        <f>'5.0 Calc│Forecast Projects'!A120</f>
        <v>108</v>
      </c>
      <c r="B120" s="8" t="str">
        <f>'5.3 Calc│Forecast $2017'!B120</f>
        <v xml:space="preserve">Supplier Qualification and Compliance </v>
      </c>
      <c r="C120" s="34" t="str">
        <f>IF(B120="[Delete]",0,'5.3 Calc│Forecast $2017'!C120)</f>
        <v>APA</v>
      </c>
      <c r="D120" s="8" t="str">
        <f>IF($L120&gt;0,IFERROR(VLOOKUP($A120,'3.0 Input│AMP'!$A$13:$F$959,COLUMN(D120)+1,FALSE),"Other"),"")</f>
        <v>Other</v>
      </c>
      <c r="E120" s="8" t="str">
        <f>IF($L120&gt;0,IFERROR(VLOOKUP($A120,'3.0 Input│AMP'!$A$13:$F$959,COLUMN(E120)+1,FALSE),"Non-System"),"")</f>
        <v>Non-System</v>
      </c>
      <c r="F120" s="22"/>
      <c r="G120" s="23">
        <f>'5.3 Calc│Forecast $2017'!G120*'5.4 Calc│Escalators'!G120</f>
        <v>7.5339946833062624E-2</v>
      </c>
      <c r="H120" s="23">
        <f>'5.3 Calc│Forecast $2017'!H120*'5.4 Calc│Escalators'!H120</f>
        <v>2.0032568147994107E-2</v>
      </c>
      <c r="I120" s="23">
        <f>'5.3 Calc│Forecast $2017'!I120*'5.4 Calc│Escalators'!I120</f>
        <v>0</v>
      </c>
      <c r="J120" s="23">
        <f>'5.3 Calc│Forecast $2017'!J120*'5.4 Calc│Escalators'!J120</f>
        <v>0</v>
      </c>
      <c r="K120" s="23">
        <f>'5.3 Calc│Forecast $2017'!K120*'5.4 Calc│Escalators'!K120</f>
        <v>0</v>
      </c>
      <c r="L120" s="40">
        <f t="shared" si="1"/>
        <v>9.5372514981056727E-2</v>
      </c>
      <c r="M120" s="62"/>
      <c r="N120" s="7"/>
    </row>
    <row r="121" spans="1:14" hidden="1">
      <c r="A121" s="8">
        <f>'5.0 Calc│Forecast Projects'!A121</f>
        <v>109</v>
      </c>
      <c r="B121" s="8" t="str">
        <f>'5.3 Calc│Forecast $2017'!B121</f>
        <v xml:space="preserve">Oracle eBS Upgrade to 12.2 </v>
      </c>
      <c r="C121" s="34" t="str">
        <f>IF(B121="[Delete]",0,'5.3 Calc│Forecast $2017'!C121)</f>
        <v>APA</v>
      </c>
      <c r="D121" s="8" t="str">
        <f>IF($L121&gt;0,IFERROR(VLOOKUP($A121,'3.0 Input│AMP'!$A$13:$F$959,COLUMN(D121)+1,FALSE),"Other"),"")</f>
        <v>Other</v>
      </c>
      <c r="E121" s="8" t="str">
        <f>IF($L121&gt;0,IFERROR(VLOOKUP($A121,'3.0 Input│AMP'!$A$13:$F$959,COLUMN(E121)+1,FALSE),"Non-System"),"")</f>
        <v>Non-System</v>
      </c>
      <c r="F121" s="22"/>
      <c r="G121" s="23">
        <f>'5.3 Calc│Forecast $2017'!G121*'5.4 Calc│Escalators'!G121</f>
        <v>2.8837587476678989E-2</v>
      </c>
      <c r="H121" s="23">
        <f>'5.3 Calc│Forecast $2017'!H121*'5.4 Calc│Escalators'!H121</f>
        <v>0.13778356895961463</v>
      </c>
      <c r="I121" s="23">
        <f>'5.3 Calc│Forecast $2017'!I121*'5.4 Calc│Escalators'!I121</f>
        <v>0</v>
      </c>
      <c r="J121" s="23">
        <f>'5.3 Calc│Forecast $2017'!J121*'5.4 Calc│Escalators'!J121</f>
        <v>0</v>
      </c>
      <c r="K121" s="23">
        <f>'5.3 Calc│Forecast $2017'!K121*'5.4 Calc│Escalators'!K121</f>
        <v>0</v>
      </c>
      <c r="L121" s="40">
        <f t="shared" si="1"/>
        <v>0.16662115643629363</v>
      </c>
      <c r="M121" s="62"/>
      <c r="N121" s="7"/>
    </row>
    <row r="122" spans="1:14" hidden="1">
      <c r="A122" s="8">
        <f>'5.0 Calc│Forecast Projects'!A122</f>
        <v>110</v>
      </c>
      <c r="B122" s="8" t="str">
        <f>'5.3 Calc│Forecast $2017'!B122</f>
        <v xml:space="preserve">BizTalk System Upgrade 2020 </v>
      </c>
      <c r="C122" s="34" t="str">
        <f>IF(B122="[Delete]",0,'5.3 Calc│Forecast $2017'!C122)</f>
        <v>APA</v>
      </c>
      <c r="D122" s="8" t="str">
        <f>IF($L122&gt;0,IFERROR(VLOOKUP($A122,'3.0 Input│AMP'!$A$13:$F$959,COLUMN(D122)+1,FALSE),"Other"),"")</f>
        <v>Other</v>
      </c>
      <c r="E122" s="8" t="str">
        <f>IF($L122&gt;0,IFERROR(VLOOKUP($A122,'3.0 Input│AMP'!$A$13:$F$959,COLUMN(E122)+1,FALSE),"Non-System"),"")</f>
        <v>Non-System</v>
      </c>
      <c r="F122" s="22"/>
      <c r="G122" s="23">
        <f>'5.3 Calc│Forecast $2017'!G122*'5.4 Calc│Escalators'!G122</f>
        <v>0</v>
      </c>
      <c r="H122" s="23">
        <f>'5.3 Calc│Forecast $2017'!H122*'5.4 Calc│Escalators'!H122</f>
        <v>6.5299637804965616E-2</v>
      </c>
      <c r="I122" s="23">
        <f>'5.3 Calc│Forecast $2017'!I122*'5.4 Calc│Escalators'!I122</f>
        <v>7.2432528739053467E-2</v>
      </c>
      <c r="J122" s="23">
        <f>'5.3 Calc│Forecast $2017'!J122*'5.4 Calc│Escalators'!J122</f>
        <v>0</v>
      </c>
      <c r="K122" s="23">
        <f>'5.3 Calc│Forecast $2017'!K122*'5.4 Calc│Escalators'!K122</f>
        <v>0</v>
      </c>
      <c r="L122" s="40">
        <f t="shared" si="1"/>
        <v>0.1377321665440191</v>
      </c>
      <c r="M122" s="62"/>
      <c r="N122" s="7"/>
    </row>
    <row r="123" spans="1:14" hidden="1">
      <c r="A123" s="8">
        <f>'5.0 Calc│Forecast Projects'!A123</f>
        <v>111</v>
      </c>
      <c r="B123" s="8" t="str">
        <f>'5.3 Calc│Forecast $2017'!B123</f>
        <v>Applications Renewal</v>
      </c>
      <c r="C123" s="34" t="str">
        <f>IF(B123="[Delete]",0,'5.3 Calc│Forecast $2017'!C123)</f>
        <v>APA</v>
      </c>
      <c r="D123" s="8" t="str">
        <f>IF($L123&gt;0,IFERROR(VLOOKUP($A123,'3.0 Input│AMP'!$A$13:$F$959,COLUMN(D123)+1,FALSE),"Other"),"")</f>
        <v>Other</v>
      </c>
      <c r="E123" s="8" t="str">
        <f>IF($L123&gt;0,IFERROR(VLOOKUP($A123,'3.0 Input│AMP'!$A$13:$F$959,COLUMN(E123)+1,FALSE),"Non-System"),"")</f>
        <v>Non-System</v>
      </c>
      <c r="F123" s="22"/>
      <c r="G123" s="23">
        <f>'5.3 Calc│Forecast $2017'!G123*'5.4 Calc│Escalators'!G123</f>
        <v>0.74492571164415233</v>
      </c>
      <c r="H123" s="23">
        <f>'5.3 Calc│Forecast $2017'!H123*'5.4 Calc│Escalators'!H123</f>
        <v>0.93061733831486859</v>
      </c>
      <c r="I123" s="23">
        <f>'5.3 Calc│Forecast $2017'!I123*'5.4 Calc│Escalators'!I123</f>
        <v>0.74492571164415233</v>
      </c>
      <c r="J123" s="23">
        <f>'5.3 Calc│Forecast $2017'!J123*'5.4 Calc│Escalators'!J123</f>
        <v>0.93061733831486859</v>
      </c>
      <c r="K123" s="23">
        <f>'5.3 Calc│Forecast $2017'!K123*'5.4 Calc│Escalators'!K123</f>
        <v>0.74492571164415233</v>
      </c>
      <c r="L123" s="40">
        <f t="shared" si="1"/>
        <v>4.0960118115621942</v>
      </c>
      <c r="M123" s="62"/>
      <c r="N123" s="7"/>
    </row>
    <row r="124" spans="1:14" hidden="1">
      <c r="A124" s="8">
        <f>'5.0 Calc│Forecast Projects'!A124</f>
        <v>112</v>
      </c>
      <c r="B124" s="8" t="str">
        <f>'5.3 Calc│Forecast $2017'!B124</f>
        <v>Infrastructure Renewal</v>
      </c>
      <c r="C124" s="34" t="str">
        <f>IF(B124="[Delete]",0,'5.3 Calc│Forecast $2017'!C124)</f>
        <v>APA</v>
      </c>
      <c r="D124" s="8" t="str">
        <f>IF($L124&gt;0,IFERROR(VLOOKUP($A124,'3.0 Input│AMP'!$A$13:$F$959,COLUMN(D124)+1,FALSE),"Other"),"")</f>
        <v>Other</v>
      </c>
      <c r="E124" s="8" t="str">
        <f>IF($L124&gt;0,IFERROR(VLOOKUP($A124,'3.0 Input│AMP'!$A$13:$F$959,COLUMN(E124)+1,FALSE),"Non-System"),"")</f>
        <v>Non-System</v>
      </c>
      <c r="F124" s="22"/>
      <c r="G124" s="23">
        <f>'5.3 Calc│Forecast $2017'!G124*'5.4 Calc│Escalators'!G124</f>
        <v>0.24291055814483231</v>
      </c>
      <c r="H124" s="23">
        <f>'5.3 Calc│Forecast $2017'!H124*'5.4 Calc│Escalators'!H124</f>
        <v>8.0970186048277437E-2</v>
      </c>
      <c r="I124" s="23">
        <f>'5.3 Calc│Forecast $2017'!I124*'5.4 Calc│Escalators'!I124</f>
        <v>8.0970186048277437E-2</v>
      </c>
      <c r="J124" s="23">
        <f>'5.3 Calc│Forecast $2017'!J124*'5.4 Calc│Escalators'!J124</f>
        <v>8.0970186048277437E-2</v>
      </c>
      <c r="K124" s="23">
        <f>'5.3 Calc│Forecast $2017'!K124*'5.4 Calc│Escalators'!K124</f>
        <v>0</v>
      </c>
      <c r="L124" s="40">
        <f t="shared" si="1"/>
        <v>0.48582111628966462</v>
      </c>
      <c r="M124" s="62"/>
      <c r="N124" s="7"/>
    </row>
    <row r="125" spans="1:14" hidden="1">
      <c r="A125" s="8">
        <f>'5.0 Calc│Forecast Projects'!A125</f>
        <v>113</v>
      </c>
      <c r="B125" s="8" t="str">
        <f>'5.3 Calc│Forecast $2017'!B125</f>
        <v>Dandenong Relocation</v>
      </c>
      <c r="C125" s="34" t="str">
        <f>IF(B125="[Delete]",0,'5.3 Calc│Forecast $2017'!C125)</f>
        <v>APA</v>
      </c>
      <c r="D125" s="8" t="str">
        <f>IF($L125&gt;0,IFERROR(VLOOKUP($A125,'3.0 Input│AMP'!$A$13:$F$959,COLUMN(D125)+1,FALSE),"Other"),"")</f>
        <v/>
      </c>
      <c r="E125" s="8" t="str">
        <f>IF($L125&gt;0,IFERROR(VLOOKUP($A125,'3.0 Input│AMP'!$A$13:$F$959,COLUMN(E125)+1,FALSE),"Non-System"),"")</f>
        <v/>
      </c>
      <c r="F125" s="22"/>
      <c r="G125" s="23">
        <f>'5.3 Calc│Forecast $2017'!G125*'5.4 Calc│Escalators'!G125</f>
        <v>0</v>
      </c>
      <c r="H125" s="23">
        <f>'5.3 Calc│Forecast $2017'!H125*'5.4 Calc│Escalators'!H125</f>
        <v>0</v>
      </c>
      <c r="I125" s="23">
        <f>'5.3 Calc│Forecast $2017'!I125*'5.4 Calc│Escalators'!I125</f>
        <v>0</v>
      </c>
      <c r="J125" s="23">
        <f>'5.3 Calc│Forecast $2017'!J125*'5.4 Calc│Escalators'!J125</f>
        <v>0</v>
      </c>
      <c r="K125" s="23">
        <f>'5.3 Calc│Forecast $2017'!K125*'5.4 Calc│Escalators'!K125</f>
        <v>0</v>
      </c>
      <c r="L125" s="40">
        <f t="shared" si="1"/>
        <v>0</v>
      </c>
      <c r="M125" s="62"/>
      <c r="N125" s="7"/>
    </row>
    <row r="126" spans="1:14" hidden="1">
      <c r="A126" s="8" t="str">
        <f>'5.0 Calc│Forecast Projects'!A126</f>
        <v>-</v>
      </c>
      <c r="B126" s="8" t="str">
        <f>'5.3 Calc│Forecast $2017'!B126</f>
        <v/>
      </c>
      <c r="C126" s="34" t="str">
        <f>IF(B126="[Delete]",0,'5.3 Calc│Forecast $2017'!C126)</f>
        <v>-</v>
      </c>
      <c r="D126" s="8" t="str">
        <f>IF($L126&gt;0,IFERROR(VLOOKUP($A126,'3.0 Input│AMP'!$A$13:$F$959,COLUMN(D126)+1,FALSE),"Other"),"")</f>
        <v/>
      </c>
      <c r="E126" s="8" t="str">
        <f>IF($L126&gt;0,IFERROR(VLOOKUP($A126,'3.0 Input│AMP'!$A$13:$F$959,COLUMN(E126)+1,FALSE),"Non-System"),"")</f>
        <v/>
      </c>
      <c r="F126" s="22"/>
      <c r="G126" s="23">
        <f>'5.3 Calc│Forecast $2017'!G126*'5.4 Calc│Escalators'!G126</f>
        <v>0</v>
      </c>
      <c r="H126" s="23">
        <f>'5.3 Calc│Forecast $2017'!H126*'5.4 Calc│Escalators'!H126</f>
        <v>0</v>
      </c>
      <c r="I126" s="23">
        <f>'5.3 Calc│Forecast $2017'!I126*'5.4 Calc│Escalators'!I126</f>
        <v>0</v>
      </c>
      <c r="J126" s="23">
        <f>'5.3 Calc│Forecast $2017'!J126*'5.4 Calc│Escalators'!J126</f>
        <v>0</v>
      </c>
      <c r="K126" s="23">
        <f>'5.3 Calc│Forecast $2017'!K126*'5.4 Calc│Escalators'!K126</f>
        <v>0</v>
      </c>
      <c r="L126" s="40">
        <f t="shared" si="1"/>
        <v>0</v>
      </c>
      <c r="M126" s="62"/>
      <c r="N126" s="7"/>
    </row>
    <row r="127" spans="1:14" hidden="1">
      <c r="A127" s="8" t="str">
        <f>'5.0 Calc│Forecast Projects'!A127</f>
        <v>-</v>
      </c>
      <c r="B127" s="8" t="str">
        <f>'5.3 Calc│Forecast $2017'!B127</f>
        <v/>
      </c>
      <c r="C127" s="34" t="str">
        <f>IF(B127="[Delete]",0,'5.3 Calc│Forecast $2017'!C127)</f>
        <v>-</v>
      </c>
      <c r="D127" s="8" t="str">
        <f>IF($L127&gt;0,IFERROR(VLOOKUP($A127,'3.0 Input│AMP'!$A$13:$F$959,COLUMN(D127)+1,FALSE),"Other"),"")</f>
        <v/>
      </c>
      <c r="E127" s="8" t="str">
        <f>IF($L127&gt;0,IFERROR(VLOOKUP($A127,'3.0 Input│AMP'!$A$13:$F$959,COLUMN(E127)+1,FALSE),"Non-System"),"")</f>
        <v/>
      </c>
      <c r="F127" s="22"/>
      <c r="G127" s="23">
        <f>'5.3 Calc│Forecast $2017'!G127*'5.4 Calc│Escalators'!G127</f>
        <v>0</v>
      </c>
      <c r="H127" s="23">
        <f>'5.3 Calc│Forecast $2017'!H127*'5.4 Calc│Escalators'!H127</f>
        <v>0</v>
      </c>
      <c r="I127" s="23">
        <f>'5.3 Calc│Forecast $2017'!I127*'5.4 Calc│Escalators'!I127</f>
        <v>0</v>
      </c>
      <c r="J127" s="23">
        <f>'5.3 Calc│Forecast $2017'!J127*'5.4 Calc│Escalators'!J127</f>
        <v>0</v>
      </c>
      <c r="K127" s="23">
        <f>'5.3 Calc│Forecast $2017'!K127*'5.4 Calc│Escalators'!K127</f>
        <v>0</v>
      </c>
      <c r="L127" s="40">
        <f t="shared" si="1"/>
        <v>0</v>
      </c>
      <c r="M127" s="62"/>
      <c r="N127" s="7"/>
    </row>
    <row r="128" spans="1:14" hidden="1">
      <c r="A128" s="8" t="str">
        <f>'5.0 Calc│Forecast Projects'!A128</f>
        <v>-</v>
      </c>
      <c r="B128" s="8" t="str">
        <f>'5.3 Calc│Forecast $2017'!B128</f>
        <v/>
      </c>
      <c r="C128" s="34" t="str">
        <f>IF(B128="[Delete]",0,'5.3 Calc│Forecast $2017'!C128)</f>
        <v>-</v>
      </c>
      <c r="D128" s="8" t="str">
        <f>IF($L128&gt;0,IFERROR(VLOOKUP($A128,'3.0 Input│AMP'!$A$13:$F$959,COLUMN(D128)+1,FALSE),"Other"),"")</f>
        <v/>
      </c>
      <c r="E128" s="8" t="str">
        <f>IF($L128&gt;0,IFERROR(VLOOKUP($A128,'3.0 Input│AMP'!$A$13:$F$959,COLUMN(E128)+1,FALSE),"Non-System"),"")</f>
        <v/>
      </c>
      <c r="F128" s="22"/>
      <c r="G128" s="23">
        <f>'5.3 Calc│Forecast $2017'!G128*'5.4 Calc│Escalators'!G128</f>
        <v>0</v>
      </c>
      <c r="H128" s="23">
        <f>'5.3 Calc│Forecast $2017'!H128*'5.4 Calc│Escalators'!H128</f>
        <v>0</v>
      </c>
      <c r="I128" s="23">
        <f>'5.3 Calc│Forecast $2017'!I128*'5.4 Calc│Escalators'!I128</f>
        <v>0</v>
      </c>
      <c r="J128" s="23">
        <f>'5.3 Calc│Forecast $2017'!J128*'5.4 Calc│Escalators'!J128</f>
        <v>0</v>
      </c>
      <c r="K128" s="23">
        <f>'5.3 Calc│Forecast $2017'!K128*'5.4 Calc│Escalators'!K128</f>
        <v>0</v>
      </c>
      <c r="L128" s="40">
        <f t="shared" si="1"/>
        <v>0</v>
      </c>
      <c r="M128" s="62"/>
      <c r="N128" s="7"/>
    </row>
    <row r="129" spans="1:14" hidden="1">
      <c r="A129" s="8" t="str">
        <f>'5.0 Calc│Forecast Projects'!A129</f>
        <v>-</v>
      </c>
      <c r="B129" s="8" t="str">
        <f>'5.3 Calc│Forecast $2017'!B129</f>
        <v/>
      </c>
      <c r="C129" s="34" t="str">
        <f>IF(B129="[Delete]",0,'5.3 Calc│Forecast $2017'!C129)</f>
        <v>-</v>
      </c>
      <c r="D129" s="8" t="str">
        <f>IF($L129&gt;0,IFERROR(VLOOKUP($A129,'3.0 Input│AMP'!$A$13:$F$959,COLUMN(D129)+1,FALSE),"Other"),"")</f>
        <v/>
      </c>
      <c r="E129" s="8" t="str">
        <f>IF($L129&gt;0,IFERROR(VLOOKUP($A129,'3.0 Input│AMP'!$A$13:$F$959,COLUMN(E129)+1,FALSE),"Non-System"),"")</f>
        <v/>
      </c>
      <c r="F129" s="22"/>
      <c r="G129" s="23">
        <f>'5.3 Calc│Forecast $2017'!G129*'5.4 Calc│Escalators'!G129</f>
        <v>0</v>
      </c>
      <c r="H129" s="23">
        <f>'5.3 Calc│Forecast $2017'!H129*'5.4 Calc│Escalators'!H129</f>
        <v>0</v>
      </c>
      <c r="I129" s="23">
        <f>'5.3 Calc│Forecast $2017'!I129*'5.4 Calc│Escalators'!I129</f>
        <v>0</v>
      </c>
      <c r="J129" s="23">
        <f>'5.3 Calc│Forecast $2017'!J129*'5.4 Calc│Escalators'!J129</f>
        <v>0</v>
      </c>
      <c r="K129" s="23">
        <f>'5.3 Calc│Forecast $2017'!K129*'5.4 Calc│Escalators'!K129</f>
        <v>0</v>
      </c>
      <c r="L129" s="40">
        <f t="shared" si="1"/>
        <v>0</v>
      </c>
      <c r="M129" s="62"/>
      <c r="N129" s="7"/>
    </row>
    <row r="130" spans="1:14" hidden="1">
      <c r="A130" s="8" t="str">
        <f>'5.0 Calc│Forecast Projects'!A130</f>
        <v>-</v>
      </c>
      <c r="B130" s="8" t="str">
        <f>'5.3 Calc│Forecast $2017'!B130</f>
        <v/>
      </c>
      <c r="C130" s="34" t="str">
        <f>IF(B130="[Delete]",0,'5.3 Calc│Forecast $2017'!C130)</f>
        <v>-</v>
      </c>
      <c r="D130" s="8" t="str">
        <f>IF($L130&gt;0,IFERROR(VLOOKUP($A130,'3.0 Input│AMP'!$A$13:$F$959,COLUMN(D130)+1,FALSE),"Other"),"")</f>
        <v/>
      </c>
      <c r="E130" s="8" t="str">
        <f>IF($L130&gt;0,IFERROR(VLOOKUP($A130,'3.0 Input│AMP'!$A$13:$F$959,COLUMN(E130)+1,FALSE),"Non-System"),"")</f>
        <v/>
      </c>
      <c r="F130" s="22"/>
      <c r="G130" s="23">
        <f>'5.3 Calc│Forecast $2017'!G130*'5.4 Calc│Escalators'!G130</f>
        <v>0</v>
      </c>
      <c r="H130" s="23">
        <f>'5.3 Calc│Forecast $2017'!H130*'5.4 Calc│Escalators'!H130</f>
        <v>0</v>
      </c>
      <c r="I130" s="23">
        <f>'5.3 Calc│Forecast $2017'!I130*'5.4 Calc│Escalators'!I130</f>
        <v>0</v>
      </c>
      <c r="J130" s="23">
        <f>'5.3 Calc│Forecast $2017'!J130*'5.4 Calc│Escalators'!J130</f>
        <v>0</v>
      </c>
      <c r="K130" s="23">
        <f>'5.3 Calc│Forecast $2017'!K130*'5.4 Calc│Escalators'!K130</f>
        <v>0</v>
      </c>
      <c r="L130" s="40">
        <f t="shared" si="1"/>
        <v>0</v>
      </c>
      <c r="M130" s="62"/>
      <c r="N130" s="7"/>
    </row>
    <row r="131" spans="1:14" hidden="1">
      <c r="A131" s="8" t="str">
        <f>'5.0 Calc│Forecast Projects'!A131</f>
        <v>-</v>
      </c>
      <c r="B131" s="8" t="str">
        <f>'5.3 Calc│Forecast $2017'!B131</f>
        <v/>
      </c>
      <c r="C131" s="34" t="str">
        <f>IF(B131="[Delete]",0,'5.3 Calc│Forecast $2017'!C131)</f>
        <v>-</v>
      </c>
      <c r="D131" s="8" t="str">
        <f>IF($L131&gt;0,IFERROR(VLOOKUP($A131,'3.0 Input│AMP'!$A$13:$F$959,COLUMN(D131)+1,FALSE),"Other"),"")</f>
        <v/>
      </c>
      <c r="E131" s="8" t="str">
        <f>IF($L131&gt;0,IFERROR(VLOOKUP($A131,'3.0 Input│AMP'!$A$13:$F$959,COLUMN(E131)+1,FALSE),"Non-System"),"")</f>
        <v/>
      </c>
      <c r="F131" s="22"/>
      <c r="G131" s="23">
        <f>'5.3 Calc│Forecast $2017'!G131*'5.4 Calc│Escalators'!G131</f>
        <v>0</v>
      </c>
      <c r="H131" s="23">
        <f>'5.3 Calc│Forecast $2017'!H131*'5.4 Calc│Escalators'!H131</f>
        <v>0</v>
      </c>
      <c r="I131" s="23">
        <f>'5.3 Calc│Forecast $2017'!I131*'5.4 Calc│Escalators'!I131</f>
        <v>0</v>
      </c>
      <c r="J131" s="23">
        <f>'5.3 Calc│Forecast $2017'!J131*'5.4 Calc│Escalators'!J131</f>
        <v>0</v>
      </c>
      <c r="K131" s="23">
        <f>'5.3 Calc│Forecast $2017'!K131*'5.4 Calc│Escalators'!K131</f>
        <v>0</v>
      </c>
      <c r="L131" s="40">
        <f t="shared" si="1"/>
        <v>0</v>
      </c>
      <c r="M131" s="62"/>
      <c r="N131" s="7"/>
    </row>
    <row r="132" spans="1:14" hidden="1">
      <c r="A132" s="8" t="str">
        <f>'5.0 Calc│Forecast Projects'!A132</f>
        <v>-</v>
      </c>
      <c r="B132" s="8" t="str">
        <f>'5.3 Calc│Forecast $2017'!B132</f>
        <v/>
      </c>
      <c r="C132" s="34" t="str">
        <f>IF(B132="[Delete]",0,'5.3 Calc│Forecast $2017'!C132)</f>
        <v>-</v>
      </c>
      <c r="D132" s="8" t="str">
        <f>IF($L132&gt;0,IFERROR(VLOOKUP($A132,'3.0 Input│AMP'!$A$13:$F$959,COLUMN(D132)+1,FALSE),"Other"),"")</f>
        <v/>
      </c>
      <c r="E132" s="8" t="str">
        <f>IF($L132&gt;0,IFERROR(VLOOKUP($A132,'3.0 Input│AMP'!$A$13:$F$959,COLUMN(E132)+1,FALSE),"Non-System"),"")</f>
        <v/>
      </c>
      <c r="F132" s="22"/>
      <c r="G132" s="23">
        <f>'5.3 Calc│Forecast $2017'!G132*'5.4 Calc│Escalators'!G132</f>
        <v>0</v>
      </c>
      <c r="H132" s="23">
        <f>'5.3 Calc│Forecast $2017'!H132*'5.4 Calc│Escalators'!H132</f>
        <v>0</v>
      </c>
      <c r="I132" s="23">
        <f>'5.3 Calc│Forecast $2017'!I132*'5.4 Calc│Escalators'!I132</f>
        <v>0</v>
      </c>
      <c r="J132" s="23">
        <f>'5.3 Calc│Forecast $2017'!J132*'5.4 Calc│Escalators'!J132</f>
        <v>0</v>
      </c>
      <c r="K132" s="23">
        <f>'5.3 Calc│Forecast $2017'!K132*'5.4 Calc│Escalators'!K132</f>
        <v>0</v>
      </c>
      <c r="L132" s="40">
        <f t="shared" si="1"/>
        <v>0</v>
      </c>
      <c r="M132" s="62"/>
      <c r="N132" s="7"/>
    </row>
    <row r="133" spans="1:14" hidden="1">
      <c r="A133" s="8" t="str">
        <f>'5.0 Calc│Forecast Projects'!A133</f>
        <v>-</v>
      </c>
      <c r="B133" s="8" t="str">
        <f>'5.3 Calc│Forecast $2017'!B133</f>
        <v/>
      </c>
      <c r="C133" s="34" t="str">
        <f>IF(B133="[Delete]",0,'5.3 Calc│Forecast $2017'!C133)</f>
        <v>-</v>
      </c>
      <c r="D133" s="8" t="str">
        <f>IF($L133&gt;0,IFERROR(VLOOKUP($A133,'3.0 Input│AMP'!$A$13:$F$959,COLUMN(D133)+1,FALSE),"Other"),"")</f>
        <v/>
      </c>
      <c r="E133" s="8" t="str">
        <f>IF($L133&gt;0,IFERROR(VLOOKUP($A133,'3.0 Input│AMP'!$A$13:$F$959,COLUMN(E133)+1,FALSE),"Non-System"),"")</f>
        <v/>
      </c>
      <c r="F133" s="22"/>
      <c r="G133" s="23">
        <f>'5.3 Calc│Forecast $2017'!G133*'5.4 Calc│Escalators'!G133</f>
        <v>0</v>
      </c>
      <c r="H133" s="23">
        <f>'5.3 Calc│Forecast $2017'!H133*'5.4 Calc│Escalators'!H133</f>
        <v>0</v>
      </c>
      <c r="I133" s="23">
        <f>'5.3 Calc│Forecast $2017'!I133*'5.4 Calc│Escalators'!I133</f>
        <v>0</v>
      </c>
      <c r="J133" s="23">
        <f>'5.3 Calc│Forecast $2017'!J133*'5.4 Calc│Escalators'!J133</f>
        <v>0</v>
      </c>
      <c r="K133" s="23">
        <f>'5.3 Calc│Forecast $2017'!K133*'5.4 Calc│Escalators'!K133</f>
        <v>0</v>
      </c>
      <c r="L133" s="40">
        <f t="shared" si="1"/>
        <v>0</v>
      </c>
      <c r="M133" s="62"/>
      <c r="N133" s="7"/>
    </row>
    <row r="134" spans="1:14" hidden="1">
      <c r="A134" s="8" t="str">
        <f>'5.0 Calc│Forecast Projects'!A134</f>
        <v>-</v>
      </c>
      <c r="B134" s="8" t="str">
        <f>'5.3 Calc│Forecast $2017'!B134</f>
        <v/>
      </c>
      <c r="C134" s="34" t="str">
        <f>IF(B134="[Delete]",0,'5.3 Calc│Forecast $2017'!C134)</f>
        <v>-</v>
      </c>
      <c r="D134" s="8" t="str">
        <f>IF($L134&gt;0,IFERROR(VLOOKUP($A134,'3.0 Input│AMP'!$A$13:$F$959,COLUMN(D134)+1,FALSE),"Other"),"")</f>
        <v/>
      </c>
      <c r="E134" s="8" t="str">
        <f>IF($L134&gt;0,IFERROR(VLOOKUP($A134,'3.0 Input│AMP'!$A$13:$F$959,COLUMN(E134)+1,FALSE),"Non-System"),"")</f>
        <v/>
      </c>
      <c r="F134" s="22"/>
      <c r="G134" s="23">
        <f>'5.3 Calc│Forecast $2017'!G134*'5.4 Calc│Escalators'!G134</f>
        <v>0</v>
      </c>
      <c r="H134" s="23">
        <f>'5.3 Calc│Forecast $2017'!H134*'5.4 Calc│Escalators'!H134</f>
        <v>0</v>
      </c>
      <c r="I134" s="23">
        <f>'5.3 Calc│Forecast $2017'!I134*'5.4 Calc│Escalators'!I134</f>
        <v>0</v>
      </c>
      <c r="J134" s="23">
        <f>'5.3 Calc│Forecast $2017'!J134*'5.4 Calc│Escalators'!J134</f>
        <v>0</v>
      </c>
      <c r="K134" s="23">
        <f>'5.3 Calc│Forecast $2017'!K134*'5.4 Calc│Escalators'!K134</f>
        <v>0</v>
      </c>
      <c r="L134" s="40">
        <f t="shared" ref="L134:L197" si="2">SUM(G134:K134)</f>
        <v>0</v>
      </c>
      <c r="M134" s="62"/>
      <c r="N134" s="7"/>
    </row>
    <row r="135" spans="1:14" hidden="1">
      <c r="A135" s="8" t="str">
        <f>'5.0 Calc│Forecast Projects'!A135</f>
        <v>-</v>
      </c>
      <c r="B135" s="8" t="str">
        <f>'5.3 Calc│Forecast $2017'!B135</f>
        <v/>
      </c>
      <c r="C135" s="34" t="str">
        <f>IF(B135="[Delete]",0,'5.3 Calc│Forecast $2017'!C135)</f>
        <v>-</v>
      </c>
      <c r="D135" s="8" t="str">
        <f>IF($L135&gt;0,IFERROR(VLOOKUP($A135,'3.0 Input│AMP'!$A$13:$F$959,COLUMN(D135)+1,FALSE),"Other"),"")</f>
        <v/>
      </c>
      <c r="E135" s="8" t="str">
        <f>IF($L135&gt;0,IFERROR(VLOOKUP($A135,'3.0 Input│AMP'!$A$13:$F$959,COLUMN(E135)+1,FALSE),"Non-System"),"")</f>
        <v/>
      </c>
      <c r="F135" s="22"/>
      <c r="G135" s="23">
        <f>'5.3 Calc│Forecast $2017'!G135*'5.4 Calc│Escalators'!G135</f>
        <v>0</v>
      </c>
      <c r="H135" s="23">
        <f>'5.3 Calc│Forecast $2017'!H135*'5.4 Calc│Escalators'!H135</f>
        <v>0</v>
      </c>
      <c r="I135" s="23">
        <f>'5.3 Calc│Forecast $2017'!I135*'5.4 Calc│Escalators'!I135</f>
        <v>0</v>
      </c>
      <c r="J135" s="23">
        <f>'5.3 Calc│Forecast $2017'!J135*'5.4 Calc│Escalators'!J135</f>
        <v>0</v>
      </c>
      <c r="K135" s="23">
        <f>'5.3 Calc│Forecast $2017'!K135*'5.4 Calc│Escalators'!K135</f>
        <v>0</v>
      </c>
      <c r="L135" s="40">
        <f t="shared" si="2"/>
        <v>0</v>
      </c>
      <c r="M135" s="62"/>
      <c r="N135" s="7"/>
    </row>
    <row r="136" spans="1:14" hidden="1">
      <c r="A136" s="8" t="str">
        <f>'5.0 Calc│Forecast Projects'!A136</f>
        <v>-</v>
      </c>
      <c r="B136" s="8" t="str">
        <f>'5.3 Calc│Forecast $2017'!B136</f>
        <v/>
      </c>
      <c r="C136" s="34" t="str">
        <f>IF(B136="[Delete]",0,'5.3 Calc│Forecast $2017'!C136)</f>
        <v>-</v>
      </c>
      <c r="D136" s="8" t="str">
        <f>IF($L136&gt;0,IFERROR(VLOOKUP($A136,'3.0 Input│AMP'!$A$13:$F$959,COLUMN(D136)+1,FALSE),"Other"),"")</f>
        <v/>
      </c>
      <c r="E136" s="8" t="str">
        <f>IF($L136&gt;0,IFERROR(VLOOKUP($A136,'3.0 Input│AMP'!$A$13:$F$959,COLUMN(E136)+1,FALSE),"Non-System"),"")</f>
        <v/>
      </c>
      <c r="F136" s="22"/>
      <c r="G136" s="23">
        <f>'5.3 Calc│Forecast $2017'!G136*'5.4 Calc│Escalators'!G136</f>
        <v>0</v>
      </c>
      <c r="H136" s="23">
        <f>'5.3 Calc│Forecast $2017'!H136*'5.4 Calc│Escalators'!H136</f>
        <v>0</v>
      </c>
      <c r="I136" s="23">
        <f>'5.3 Calc│Forecast $2017'!I136*'5.4 Calc│Escalators'!I136</f>
        <v>0</v>
      </c>
      <c r="J136" s="23">
        <f>'5.3 Calc│Forecast $2017'!J136*'5.4 Calc│Escalators'!J136</f>
        <v>0</v>
      </c>
      <c r="K136" s="23">
        <f>'5.3 Calc│Forecast $2017'!K136*'5.4 Calc│Escalators'!K136</f>
        <v>0</v>
      </c>
      <c r="L136" s="40">
        <f t="shared" si="2"/>
        <v>0</v>
      </c>
      <c r="M136" s="62"/>
      <c r="N136" s="7"/>
    </row>
    <row r="137" spans="1:14" hidden="1">
      <c r="A137" s="8" t="str">
        <f>'5.0 Calc│Forecast Projects'!A137</f>
        <v>-</v>
      </c>
      <c r="B137" s="8" t="str">
        <f>'5.3 Calc│Forecast $2017'!B137</f>
        <v/>
      </c>
      <c r="C137" s="34" t="str">
        <f>IF(B137="[Delete]",0,'5.3 Calc│Forecast $2017'!C137)</f>
        <v>-</v>
      </c>
      <c r="D137" s="8" t="str">
        <f>IF($L137&gt;0,IFERROR(VLOOKUP($A137,'3.0 Input│AMP'!$A$13:$F$959,COLUMN(D137)+1,FALSE),"Other"),"")</f>
        <v/>
      </c>
      <c r="E137" s="8" t="str">
        <f>IF($L137&gt;0,IFERROR(VLOOKUP($A137,'3.0 Input│AMP'!$A$13:$F$959,COLUMN(E137)+1,FALSE),"Non-System"),"")</f>
        <v/>
      </c>
      <c r="F137" s="22"/>
      <c r="G137" s="23">
        <f>'5.3 Calc│Forecast $2017'!G137*'5.4 Calc│Escalators'!G137</f>
        <v>0</v>
      </c>
      <c r="H137" s="23">
        <f>'5.3 Calc│Forecast $2017'!H137*'5.4 Calc│Escalators'!H137</f>
        <v>0</v>
      </c>
      <c r="I137" s="23">
        <f>'5.3 Calc│Forecast $2017'!I137*'5.4 Calc│Escalators'!I137</f>
        <v>0</v>
      </c>
      <c r="J137" s="23">
        <f>'5.3 Calc│Forecast $2017'!J137*'5.4 Calc│Escalators'!J137</f>
        <v>0</v>
      </c>
      <c r="K137" s="23">
        <f>'5.3 Calc│Forecast $2017'!K137*'5.4 Calc│Escalators'!K137</f>
        <v>0</v>
      </c>
      <c r="L137" s="40">
        <f t="shared" si="2"/>
        <v>0</v>
      </c>
      <c r="M137" s="62"/>
      <c r="N137" s="7"/>
    </row>
    <row r="138" spans="1:14" hidden="1">
      <c r="A138" s="8" t="str">
        <f>'5.0 Calc│Forecast Projects'!A138</f>
        <v>-</v>
      </c>
      <c r="B138" s="8" t="str">
        <f>'5.3 Calc│Forecast $2017'!B138</f>
        <v/>
      </c>
      <c r="C138" s="34" t="str">
        <f>IF(B138="[Delete]",0,'5.3 Calc│Forecast $2017'!C138)</f>
        <v>-</v>
      </c>
      <c r="D138" s="8" t="str">
        <f>IF($L138&gt;0,IFERROR(VLOOKUP($A138,'3.0 Input│AMP'!$A$13:$F$959,COLUMN(D138)+1,FALSE),"Other"),"")</f>
        <v/>
      </c>
      <c r="E138" s="8" t="str">
        <f>IF($L138&gt;0,IFERROR(VLOOKUP($A138,'3.0 Input│AMP'!$A$13:$F$959,COLUMN(E138)+1,FALSE),"Non-System"),"")</f>
        <v/>
      </c>
      <c r="F138" s="22"/>
      <c r="G138" s="23">
        <f>'5.3 Calc│Forecast $2017'!G138*'5.4 Calc│Escalators'!G138</f>
        <v>0</v>
      </c>
      <c r="H138" s="23">
        <f>'5.3 Calc│Forecast $2017'!H138*'5.4 Calc│Escalators'!H138</f>
        <v>0</v>
      </c>
      <c r="I138" s="23">
        <f>'5.3 Calc│Forecast $2017'!I138*'5.4 Calc│Escalators'!I138</f>
        <v>0</v>
      </c>
      <c r="J138" s="23">
        <f>'5.3 Calc│Forecast $2017'!J138*'5.4 Calc│Escalators'!J138</f>
        <v>0</v>
      </c>
      <c r="K138" s="23">
        <f>'5.3 Calc│Forecast $2017'!K138*'5.4 Calc│Escalators'!K138</f>
        <v>0</v>
      </c>
      <c r="L138" s="40">
        <f t="shared" si="2"/>
        <v>0</v>
      </c>
      <c r="M138" s="62"/>
      <c r="N138" s="7"/>
    </row>
    <row r="139" spans="1:14" hidden="1">
      <c r="A139" s="8" t="str">
        <f>'5.0 Calc│Forecast Projects'!A139</f>
        <v>-</v>
      </c>
      <c r="B139" s="8" t="str">
        <f>'5.3 Calc│Forecast $2017'!B139</f>
        <v/>
      </c>
      <c r="C139" s="34" t="str">
        <f>IF(B139="[Delete]",0,'5.3 Calc│Forecast $2017'!C139)</f>
        <v>-</v>
      </c>
      <c r="D139" s="8" t="str">
        <f>IF($L139&gt;0,IFERROR(VLOOKUP($A139,'3.0 Input│AMP'!$A$13:$F$959,COLUMN(D139)+1,FALSE),"Other"),"")</f>
        <v/>
      </c>
      <c r="E139" s="8" t="str">
        <f>IF($L139&gt;0,IFERROR(VLOOKUP($A139,'3.0 Input│AMP'!$A$13:$F$959,COLUMN(E139)+1,FALSE),"Non-System"),"")</f>
        <v/>
      </c>
      <c r="F139" s="22"/>
      <c r="G139" s="23">
        <f>'5.3 Calc│Forecast $2017'!G139*'5.4 Calc│Escalators'!G139</f>
        <v>0</v>
      </c>
      <c r="H139" s="23">
        <f>'5.3 Calc│Forecast $2017'!H139*'5.4 Calc│Escalators'!H139</f>
        <v>0</v>
      </c>
      <c r="I139" s="23">
        <f>'5.3 Calc│Forecast $2017'!I139*'5.4 Calc│Escalators'!I139</f>
        <v>0</v>
      </c>
      <c r="J139" s="23">
        <f>'5.3 Calc│Forecast $2017'!J139*'5.4 Calc│Escalators'!J139</f>
        <v>0</v>
      </c>
      <c r="K139" s="23">
        <f>'5.3 Calc│Forecast $2017'!K139*'5.4 Calc│Escalators'!K139</f>
        <v>0</v>
      </c>
      <c r="L139" s="40">
        <f t="shared" si="2"/>
        <v>0</v>
      </c>
      <c r="M139" s="62"/>
      <c r="N139" s="7"/>
    </row>
    <row r="140" spans="1:14" hidden="1">
      <c r="A140" s="8" t="str">
        <f>'5.0 Calc│Forecast Projects'!A140</f>
        <v>-</v>
      </c>
      <c r="B140" s="8" t="str">
        <f>'5.3 Calc│Forecast $2017'!B140</f>
        <v/>
      </c>
      <c r="C140" s="34" t="str">
        <f>IF(B140="[Delete]",0,'5.3 Calc│Forecast $2017'!C140)</f>
        <v>-</v>
      </c>
      <c r="D140" s="8" t="str">
        <f>IF($L140&gt;0,IFERROR(VLOOKUP($A140,'3.0 Input│AMP'!$A$13:$F$959,COLUMN(D140)+1,FALSE),"Other"),"")</f>
        <v/>
      </c>
      <c r="E140" s="8" t="str">
        <f>IF($L140&gt;0,IFERROR(VLOOKUP($A140,'3.0 Input│AMP'!$A$13:$F$959,COLUMN(E140)+1,FALSE),"Non-System"),"")</f>
        <v/>
      </c>
      <c r="F140" s="22"/>
      <c r="G140" s="23">
        <f>'5.3 Calc│Forecast $2017'!G140*'5.4 Calc│Escalators'!G140</f>
        <v>0</v>
      </c>
      <c r="H140" s="23">
        <f>'5.3 Calc│Forecast $2017'!H140*'5.4 Calc│Escalators'!H140</f>
        <v>0</v>
      </c>
      <c r="I140" s="23">
        <f>'5.3 Calc│Forecast $2017'!I140*'5.4 Calc│Escalators'!I140</f>
        <v>0</v>
      </c>
      <c r="J140" s="23">
        <f>'5.3 Calc│Forecast $2017'!J140*'5.4 Calc│Escalators'!J140</f>
        <v>0</v>
      </c>
      <c r="K140" s="23">
        <f>'5.3 Calc│Forecast $2017'!K140*'5.4 Calc│Escalators'!K140</f>
        <v>0</v>
      </c>
      <c r="L140" s="40">
        <f t="shared" si="2"/>
        <v>0</v>
      </c>
      <c r="M140" s="62"/>
      <c r="N140" s="7"/>
    </row>
    <row r="141" spans="1:14" hidden="1">
      <c r="A141" s="8" t="str">
        <f>'5.0 Calc│Forecast Projects'!A141</f>
        <v>-</v>
      </c>
      <c r="B141" s="8" t="str">
        <f>'5.3 Calc│Forecast $2017'!B141</f>
        <v/>
      </c>
      <c r="C141" s="34" t="str">
        <f>IF(B141="[Delete]",0,'5.3 Calc│Forecast $2017'!C141)</f>
        <v>-</v>
      </c>
      <c r="D141" s="8" t="str">
        <f>IF($L141&gt;0,IFERROR(VLOOKUP($A141,'3.0 Input│AMP'!$A$13:$F$959,COLUMN(D141)+1,FALSE),"Other"),"")</f>
        <v/>
      </c>
      <c r="E141" s="8" t="str">
        <f>IF($L141&gt;0,IFERROR(VLOOKUP($A141,'3.0 Input│AMP'!$A$13:$F$959,COLUMN(E141)+1,FALSE),"Non-System"),"")</f>
        <v/>
      </c>
      <c r="F141" s="22"/>
      <c r="G141" s="23">
        <f>'5.3 Calc│Forecast $2017'!G141*'5.4 Calc│Escalators'!G141</f>
        <v>0</v>
      </c>
      <c r="H141" s="23">
        <f>'5.3 Calc│Forecast $2017'!H141*'5.4 Calc│Escalators'!H141</f>
        <v>0</v>
      </c>
      <c r="I141" s="23">
        <f>'5.3 Calc│Forecast $2017'!I141*'5.4 Calc│Escalators'!I141</f>
        <v>0</v>
      </c>
      <c r="J141" s="23">
        <f>'5.3 Calc│Forecast $2017'!J141*'5.4 Calc│Escalators'!J141</f>
        <v>0</v>
      </c>
      <c r="K141" s="23">
        <f>'5.3 Calc│Forecast $2017'!K141*'5.4 Calc│Escalators'!K141</f>
        <v>0</v>
      </c>
      <c r="L141" s="40">
        <f t="shared" si="2"/>
        <v>0</v>
      </c>
      <c r="M141" s="62"/>
      <c r="N141" s="7"/>
    </row>
    <row r="142" spans="1:14" hidden="1">
      <c r="A142" s="8" t="str">
        <f>'5.0 Calc│Forecast Projects'!A142</f>
        <v>-</v>
      </c>
      <c r="B142" s="8" t="str">
        <f>'5.3 Calc│Forecast $2017'!B142</f>
        <v/>
      </c>
      <c r="C142" s="34" t="str">
        <f>IF(B142="[Delete]",0,'5.3 Calc│Forecast $2017'!C142)</f>
        <v>-</v>
      </c>
      <c r="D142" s="8" t="str">
        <f>IF($L142&gt;0,IFERROR(VLOOKUP($A142,'3.0 Input│AMP'!$A$13:$F$959,COLUMN(D142)+1,FALSE),"Other"),"")</f>
        <v/>
      </c>
      <c r="E142" s="8" t="str">
        <f>IF($L142&gt;0,IFERROR(VLOOKUP($A142,'3.0 Input│AMP'!$A$13:$F$959,COLUMN(E142)+1,FALSE),"Non-System"),"")</f>
        <v/>
      </c>
      <c r="F142" s="22"/>
      <c r="G142" s="23">
        <f>'5.3 Calc│Forecast $2017'!G142*'5.4 Calc│Escalators'!G142</f>
        <v>0</v>
      </c>
      <c r="H142" s="23">
        <f>'5.3 Calc│Forecast $2017'!H142*'5.4 Calc│Escalators'!H142</f>
        <v>0</v>
      </c>
      <c r="I142" s="23">
        <f>'5.3 Calc│Forecast $2017'!I142*'5.4 Calc│Escalators'!I142</f>
        <v>0</v>
      </c>
      <c r="J142" s="23">
        <f>'5.3 Calc│Forecast $2017'!J142*'5.4 Calc│Escalators'!J142</f>
        <v>0</v>
      </c>
      <c r="K142" s="23">
        <f>'5.3 Calc│Forecast $2017'!K142*'5.4 Calc│Escalators'!K142</f>
        <v>0</v>
      </c>
      <c r="L142" s="40">
        <f t="shared" si="2"/>
        <v>0</v>
      </c>
      <c r="M142" s="62"/>
      <c r="N142" s="7"/>
    </row>
    <row r="143" spans="1:14" hidden="1">
      <c r="A143" s="8" t="str">
        <f>'5.0 Calc│Forecast Projects'!A143</f>
        <v>-</v>
      </c>
      <c r="B143" s="8" t="str">
        <f>'5.3 Calc│Forecast $2017'!B143</f>
        <v/>
      </c>
      <c r="C143" s="34" t="str">
        <f>IF(B143="[Delete]",0,'5.3 Calc│Forecast $2017'!C143)</f>
        <v>-</v>
      </c>
      <c r="D143" s="8"/>
      <c r="E143" s="8" t="str">
        <f>IF($L143&gt;0,IFERROR(VLOOKUP($A143,'3.0 Input│AMP'!$A$13:$F$959,COLUMN(E143)+1,FALSE),"Non-System"),"")</f>
        <v/>
      </c>
      <c r="F143" s="22"/>
      <c r="G143" s="23">
        <f>'5.3 Calc│Forecast $2017'!G143*'5.4 Calc│Escalators'!G143</f>
        <v>0</v>
      </c>
      <c r="H143" s="23">
        <f>'5.3 Calc│Forecast $2017'!H143*'5.4 Calc│Escalators'!H143</f>
        <v>0</v>
      </c>
      <c r="I143" s="23">
        <f>'5.3 Calc│Forecast $2017'!I143*'5.4 Calc│Escalators'!I143</f>
        <v>0</v>
      </c>
      <c r="J143" s="23">
        <f>'5.3 Calc│Forecast $2017'!J143*'5.4 Calc│Escalators'!J143</f>
        <v>0</v>
      </c>
      <c r="K143" s="23">
        <f>'5.3 Calc│Forecast $2017'!K143*'5.4 Calc│Escalators'!K143</f>
        <v>0</v>
      </c>
      <c r="L143" s="40">
        <f t="shared" si="2"/>
        <v>0</v>
      </c>
      <c r="M143" s="62"/>
      <c r="N143" s="7"/>
    </row>
    <row r="144" spans="1:14" hidden="1">
      <c r="A144" s="8" t="str">
        <f>'5.0 Calc│Forecast Projects'!A144</f>
        <v>-</v>
      </c>
      <c r="B144" s="8" t="str">
        <f>'5.3 Calc│Forecast $2017'!B144</f>
        <v/>
      </c>
      <c r="C144" s="34" t="str">
        <f>IF(B144="[Delete]",0,'5.3 Calc│Forecast $2017'!C144)</f>
        <v>-</v>
      </c>
      <c r="D144" s="8" t="str">
        <f>IF($L144&gt;0,IFERROR(VLOOKUP($A144,'3.0 Input│AMP'!$A$13:$F$959,COLUMN(D144)+1,FALSE),"Other"),"")</f>
        <v/>
      </c>
      <c r="E144" s="8" t="str">
        <f>IF($L144&gt;0,IFERROR(VLOOKUP($A144,'3.0 Input│AMP'!$A$13:$F$959,COLUMN(E144)+1,FALSE),"Non-System"),"")</f>
        <v/>
      </c>
      <c r="F144" s="22"/>
      <c r="G144" s="23">
        <f>'5.3 Calc│Forecast $2017'!G144*'5.4 Calc│Escalators'!G144</f>
        <v>0</v>
      </c>
      <c r="H144" s="23">
        <f>'5.3 Calc│Forecast $2017'!H144*'5.4 Calc│Escalators'!H144</f>
        <v>0</v>
      </c>
      <c r="I144" s="23">
        <f>'5.3 Calc│Forecast $2017'!I144*'5.4 Calc│Escalators'!I144</f>
        <v>0</v>
      </c>
      <c r="J144" s="23">
        <f>'5.3 Calc│Forecast $2017'!J144*'5.4 Calc│Escalators'!J144</f>
        <v>0</v>
      </c>
      <c r="K144" s="23">
        <f>'5.3 Calc│Forecast $2017'!K144*'5.4 Calc│Escalators'!K144</f>
        <v>0</v>
      </c>
      <c r="L144" s="40">
        <f t="shared" si="2"/>
        <v>0</v>
      </c>
      <c r="M144" s="62"/>
      <c r="N144" s="7"/>
    </row>
    <row r="145" spans="1:14" hidden="1">
      <c r="A145" s="8" t="str">
        <f>'5.0 Calc│Forecast Projects'!A145</f>
        <v>-</v>
      </c>
      <c r="B145" s="8" t="str">
        <f>'5.3 Calc│Forecast $2017'!B145</f>
        <v/>
      </c>
      <c r="C145" s="34" t="str">
        <f>IF(B145="[Delete]",0,'5.3 Calc│Forecast $2017'!C145)</f>
        <v>-</v>
      </c>
      <c r="D145" s="8" t="str">
        <f>IF($L145&gt;0,IFERROR(VLOOKUP($A145,'3.0 Input│AMP'!$A$13:$F$959,COLUMN(D145)+1,FALSE),"Other"),"")</f>
        <v/>
      </c>
      <c r="E145" s="8" t="str">
        <f>IF($L145&gt;0,IFERROR(VLOOKUP($A145,'3.0 Input│AMP'!$A$13:$F$959,COLUMN(E145)+1,FALSE),"Non-System"),"")</f>
        <v/>
      </c>
      <c r="F145" s="22"/>
      <c r="G145" s="23">
        <f>'5.3 Calc│Forecast $2017'!G145*'5.4 Calc│Escalators'!G145</f>
        <v>0</v>
      </c>
      <c r="H145" s="23">
        <f>'5.3 Calc│Forecast $2017'!H145*'5.4 Calc│Escalators'!H145</f>
        <v>0</v>
      </c>
      <c r="I145" s="23">
        <f>'5.3 Calc│Forecast $2017'!I145*'5.4 Calc│Escalators'!I145</f>
        <v>0</v>
      </c>
      <c r="J145" s="23">
        <f>'5.3 Calc│Forecast $2017'!J145*'5.4 Calc│Escalators'!J145</f>
        <v>0</v>
      </c>
      <c r="K145" s="23">
        <f>'5.3 Calc│Forecast $2017'!K145*'5.4 Calc│Escalators'!K145</f>
        <v>0</v>
      </c>
      <c r="L145" s="40">
        <f t="shared" si="2"/>
        <v>0</v>
      </c>
      <c r="M145" s="62"/>
      <c r="N145" s="7"/>
    </row>
    <row r="146" spans="1:14" hidden="1">
      <c r="A146" s="8" t="str">
        <f>'5.0 Calc│Forecast Projects'!A146</f>
        <v>-</v>
      </c>
      <c r="B146" s="8" t="str">
        <f>'5.3 Calc│Forecast $2017'!B146</f>
        <v/>
      </c>
      <c r="C146" s="34" t="str">
        <f>IF(B146="[Delete]",0,'5.3 Calc│Forecast $2017'!C146)</f>
        <v>-</v>
      </c>
      <c r="D146" s="8" t="str">
        <f>IF($L146&gt;0,IFERROR(VLOOKUP($A146,'3.0 Input│AMP'!$A$13:$F$959,COLUMN(D146)+1,FALSE),"Other"),"")</f>
        <v/>
      </c>
      <c r="E146" s="8" t="str">
        <f>IF($L146&gt;0,IFERROR(VLOOKUP($A146,'3.0 Input│AMP'!$A$13:$F$959,COLUMN(E146)+1,FALSE),"Non-System"),"")</f>
        <v/>
      </c>
      <c r="F146" s="22"/>
      <c r="G146" s="23">
        <f>'5.3 Calc│Forecast $2017'!G146*'5.4 Calc│Escalators'!G146</f>
        <v>0</v>
      </c>
      <c r="H146" s="23">
        <f>'5.3 Calc│Forecast $2017'!H146*'5.4 Calc│Escalators'!H146</f>
        <v>0</v>
      </c>
      <c r="I146" s="23">
        <f>'5.3 Calc│Forecast $2017'!I146*'5.4 Calc│Escalators'!I146</f>
        <v>0</v>
      </c>
      <c r="J146" s="23">
        <f>'5.3 Calc│Forecast $2017'!J146*'5.4 Calc│Escalators'!J146</f>
        <v>0</v>
      </c>
      <c r="K146" s="23">
        <f>'5.3 Calc│Forecast $2017'!K146*'5.4 Calc│Escalators'!K146</f>
        <v>0</v>
      </c>
      <c r="L146" s="40">
        <f t="shared" si="2"/>
        <v>0</v>
      </c>
      <c r="M146" s="62"/>
      <c r="N146" s="7"/>
    </row>
    <row r="147" spans="1:14" hidden="1">
      <c r="A147" s="8" t="str">
        <f>'5.0 Calc│Forecast Projects'!A147</f>
        <v>-</v>
      </c>
      <c r="B147" s="8" t="str">
        <f>'5.3 Calc│Forecast $2017'!B147</f>
        <v/>
      </c>
      <c r="C147" s="34" t="str">
        <f>IF(B147="[Delete]",0,'5.3 Calc│Forecast $2017'!C147)</f>
        <v>-</v>
      </c>
      <c r="D147" s="8" t="str">
        <f>IF($L147&gt;0,IFERROR(VLOOKUP($A147,'3.0 Input│AMP'!$A$13:$F$959,COLUMN(D147)+1,FALSE),"Other"),"")</f>
        <v/>
      </c>
      <c r="E147" s="8" t="str">
        <f>IF($L147&gt;0,IFERROR(VLOOKUP($A147,'3.0 Input│AMP'!$A$13:$F$959,COLUMN(E147)+1,FALSE),"Non-System"),"")</f>
        <v/>
      </c>
      <c r="F147" s="22"/>
      <c r="G147" s="23">
        <f>'5.3 Calc│Forecast $2017'!G147*'5.4 Calc│Escalators'!G147</f>
        <v>0</v>
      </c>
      <c r="H147" s="23">
        <f>'5.3 Calc│Forecast $2017'!H147*'5.4 Calc│Escalators'!H147</f>
        <v>0</v>
      </c>
      <c r="I147" s="23">
        <f>'5.3 Calc│Forecast $2017'!I147*'5.4 Calc│Escalators'!I147</f>
        <v>0</v>
      </c>
      <c r="J147" s="23">
        <f>'5.3 Calc│Forecast $2017'!J147*'5.4 Calc│Escalators'!J147</f>
        <v>0</v>
      </c>
      <c r="K147" s="23">
        <f>'5.3 Calc│Forecast $2017'!K147*'5.4 Calc│Escalators'!K147</f>
        <v>0</v>
      </c>
      <c r="L147" s="40">
        <f t="shared" si="2"/>
        <v>0</v>
      </c>
      <c r="M147" s="62"/>
      <c r="N147" s="7"/>
    </row>
    <row r="148" spans="1:14" hidden="1">
      <c r="A148" s="8" t="str">
        <f>'5.0 Calc│Forecast Projects'!A148</f>
        <v>-</v>
      </c>
      <c r="B148" s="8" t="str">
        <f>'5.3 Calc│Forecast $2017'!B148</f>
        <v/>
      </c>
      <c r="C148" s="34" t="str">
        <f>IF(B148="[Delete]",0,'5.3 Calc│Forecast $2017'!C148)</f>
        <v>-</v>
      </c>
      <c r="D148" s="8" t="str">
        <f>IF($L148&gt;0,IFERROR(VLOOKUP($A148,'3.0 Input│AMP'!$A$13:$F$959,COLUMN(D148)+1,FALSE),"Other"),"")</f>
        <v/>
      </c>
      <c r="E148" s="8" t="str">
        <f>IF($L148&gt;0,IFERROR(VLOOKUP($A148,'3.0 Input│AMP'!$A$13:$F$959,COLUMN(E148)+1,FALSE),"Non-System"),"")</f>
        <v/>
      </c>
      <c r="F148" s="22"/>
      <c r="G148" s="23">
        <f>'5.3 Calc│Forecast $2017'!G148*'5.4 Calc│Escalators'!G148</f>
        <v>0</v>
      </c>
      <c r="H148" s="23">
        <f>'5.3 Calc│Forecast $2017'!H148*'5.4 Calc│Escalators'!H148</f>
        <v>0</v>
      </c>
      <c r="I148" s="23">
        <f>'5.3 Calc│Forecast $2017'!I148*'5.4 Calc│Escalators'!I148</f>
        <v>0</v>
      </c>
      <c r="J148" s="23">
        <f>'5.3 Calc│Forecast $2017'!J148*'5.4 Calc│Escalators'!J148</f>
        <v>0</v>
      </c>
      <c r="K148" s="23">
        <f>'5.3 Calc│Forecast $2017'!K148*'5.4 Calc│Escalators'!K148</f>
        <v>0</v>
      </c>
      <c r="L148" s="40">
        <f t="shared" si="2"/>
        <v>0</v>
      </c>
      <c r="M148" s="62"/>
      <c r="N148" s="7"/>
    </row>
    <row r="149" spans="1:14" hidden="1">
      <c r="A149" s="8" t="str">
        <f>'5.0 Calc│Forecast Projects'!A149</f>
        <v>-</v>
      </c>
      <c r="B149" s="8" t="str">
        <f>'5.3 Calc│Forecast $2017'!B149</f>
        <v/>
      </c>
      <c r="C149" s="34" t="str">
        <f>IF(B149="[Delete]",0,'5.3 Calc│Forecast $2017'!C149)</f>
        <v>-</v>
      </c>
      <c r="D149" s="8" t="str">
        <f>IF($L149&gt;0,IFERROR(VLOOKUP($A149,'3.0 Input│AMP'!$A$13:$F$959,COLUMN(D149)+1,FALSE),"Other"),"")</f>
        <v/>
      </c>
      <c r="E149" s="8" t="str">
        <f>IF($L149&gt;0,IFERROR(VLOOKUP($A149,'3.0 Input│AMP'!$A$13:$F$959,COLUMN(E149)+1,FALSE),"Non-System"),"")</f>
        <v/>
      </c>
      <c r="F149" s="22"/>
      <c r="G149" s="23">
        <f>'5.3 Calc│Forecast $2017'!G149*'5.4 Calc│Escalators'!G149</f>
        <v>0</v>
      </c>
      <c r="H149" s="23">
        <f>'5.3 Calc│Forecast $2017'!H149*'5.4 Calc│Escalators'!H149</f>
        <v>0</v>
      </c>
      <c r="I149" s="23">
        <f>'5.3 Calc│Forecast $2017'!I149*'5.4 Calc│Escalators'!I149</f>
        <v>0</v>
      </c>
      <c r="J149" s="23">
        <f>'5.3 Calc│Forecast $2017'!J149*'5.4 Calc│Escalators'!J149</f>
        <v>0</v>
      </c>
      <c r="K149" s="23">
        <f>'5.3 Calc│Forecast $2017'!K149*'5.4 Calc│Escalators'!K149</f>
        <v>0</v>
      </c>
      <c r="L149" s="40">
        <f t="shared" si="2"/>
        <v>0</v>
      </c>
      <c r="M149" s="62"/>
      <c r="N149" s="7"/>
    </row>
    <row r="150" spans="1:14" hidden="1">
      <c r="A150" s="8" t="str">
        <f>'5.0 Calc│Forecast Projects'!A150</f>
        <v>-</v>
      </c>
      <c r="B150" s="8" t="str">
        <f>'5.3 Calc│Forecast $2017'!B150</f>
        <v/>
      </c>
      <c r="C150" s="34" t="str">
        <f>IF(B150="[Delete]",0,'5.3 Calc│Forecast $2017'!C150)</f>
        <v>-</v>
      </c>
      <c r="D150" s="8" t="str">
        <f>IF($L150&gt;0,IFERROR(VLOOKUP($A150,'3.0 Input│AMP'!$A$13:$F$959,COLUMN(D150)+1,FALSE),"Other"),"")</f>
        <v/>
      </c>
      <c r="E150" s="8" t="str">
        <f>IF($L150&gt;0,IFERROR(VLOOKUP($A150,'3.0 Input│AMP'!$A$13:$F$959,COLUMN(E150)+1,FALSE),"Non-System"),"")</f>
        <v/>
      </c>
      <c r="F150" s="22"/>
      <c r="G150" s="23">
        <f>'5.3 Calc│Forecast $2017'!G150*'5.4 Calc│Escalators'!G150</f>
        <v>0</v>
      </c>
      <c r="H150" s="23">
        <f>'5.3 Calc│Forecast $2017'!H150*'5.4 Calc│Escalators'!H150</f>
        <v>0</v>
      </c>
      <c r="I150" s="23">
        <f>'5.3 Calc│Forecast $2017'!I150*'5.4 Calc│Escalators'!I150</f>
        <v>0</v>
      </c>
      <c r="J150" s="23">
        <f>'5.3 Calc│Forecast $2017'!J150*'5.4 Calc│Escalators'!J150</f>
        <v>0</v>
      </c>
      <c r="K150" s="23">
        <f>'5.3 Calc│Forecast $2017'!K150*'5.4 Calc│Escalators'!K150</f>
        <v>0</v>
      </c>
      <c r="L150" s="40">
        <f t="shared" si="2"/>
        <v>0</v>
      </c>
      <c r="M150" s="62"/>
      <c r="N150" s="7"/>
    </row>
    <row r="151" spans="1:14" hidden="1">
      <c r="A151" s="8" t="str">
        <f>'5.0 Calc│Forecast Projects'!A151</f>
        <v>-</v>
      </c>
      <c r="B151" s="8" t="str">
        <f>'5.3 Calc│Forecast $2017'!B151</f>
        <v/>
      </c>
      <c r="C151" s="34" t="str">
        <f>IF(B151="[Delete]",0,'5.3 Calc│Forecast $2017'!C151)</f>
        <v>-</v>
      </c>
      <c r="D151" s="8" t="str">
        <f>IF($L151&gt;0,IFERROR(VLOOKUP($A151,'3.0 Input│AMP'!$A$13:$F$959,COLUMN(D151)+1,FALSE),"Other"),"")</f>
        <v/>
      </c>
      <c r="E151" s="8" t="str">
        <f>IF($L151&gt;0,IFERROR(VLOOKUP($A151,'3.0 Input│AMP'!$A$13:$F$959,COLUMN(E151)+1,FALSE),"Non-System"),"")</f>
        <v/>
      </c>
      <c r="F151" s="22"/>
      <c r="G151" s="23">
        <f>'5.3 Calc│Forecast $2017'!G151*'5.4 Calc│Escalators'!G151</f>
        <v>0</v>
      </c>
      <c r="H151" s="23">
        <f>'5.3 Calc│Forecast $2017'!H151*'5.4 Calc│Escalators'!H151</f>
        <v>0</v>
      </c>
      <c r="I151" s="23">
        <f>'5.3 Calc│Forecast $2017'!I151*'5.4 Calc│Escalators'!I151</f>
        <v>0</v>
      </c>
      <c r="J151" s="23">
        <f>'5.3 Calc│Forecast $2017'!J151*'5.4 Calc│Escalators'!J151</f>
        <v>0</v>
      </c>
      <c r="K151" s="23">
        <f>'5.3 Calc│Forecast $2017'!K151*'5.4 Calc│Escalators'!K151</f>
        <v>0</v>
      </c>
      <c r="L151" s="40">
        <f t="shared" si="2"/>
        <v>0</v>
      </c>
      <c r="M151" s="62"/>
      <c r="N151" s="7"/>
    </row>
    <row r="152" spans="1:14" hidden="1">
      <c r="A152" s="8" t="str">
        <f>'5.0 Calc│Forecast Projects'!A152</f>
        <v>-</v>
      </c>
      <c r="B152" s="8" t="str">
        <f>'5.3 Calc│Forecast $2017'!B152</f>
        <v/>
      </c>
      <c r="C152" s="34" t="str">
        <f>IF(B152="[Delete]",0,'5.3 Calc│Forecast $2017'!C152)</f>
        <v>-</v>
      </c>
      <c r="D152" s="8" t="str">
        <f>IF($L152&gt;0,IFERROR(VLOOKUP($A152,'3.0 Input│AMP'!$A$13:$F$959,COLUMN(D152)+1,FALSE),"Other"),"")</f>
        <v/>
      </c>
      <c r="E152" s="8" t="str">
        <f>IF($L152&gt;0,IFERROR(VLOOKUP($A152,'3.0 Input│AMP'!$A$13:$F$959,COLUMN(E152)+1,FALSE),"Non-System"),"")</f>
        <v/>
      </c>
      <c r="F152" s="22"/>
      <c r="G152" s="23">
        <f>'5.3 Calc│Forecast $2017'!G152*'5.4 Calc│Escalators'!G152</f>
        <v>0</v>
      </c>
      <c r="H152" s="23">
        <f>'5.3 Calc│Forecast $2017'!H152*'5.4 Calc│Escalators'!H152</f>
        <v>0</v>
      </c>
      <c r="I152" s="23">
        <f>'5.3 Calc│Forecast $2017'!I152*'5.4 Calc│Escalators'!I152</f>
        <v>0</v>
      </c>
      <c r="J152" s="23">
        <f>'5.3 Calc│Forecast $2017'!J152*'5.4 Calc│Escalators'!J152</f>
        <v>0</v>
      </c>
      <c r="K152" s="23">
        <f>'5.3 Calc│Forecast $2017'!K152*'5.4 Calc│Escalators'!K152</f>
        <v>0</v>
      </c>
      <c r="L152" s="40">
        <f t="shared" si="2"/>
        <v>0</v>
      </c>
      <c r="M152" s="62"/>
      <c r="N152" s="7"/>
    </row>
    <row r="153" spans="1:14" hidden="1">
      <c r="A153" s="8" t="str">
        <f>'5.0 Calc│Forecast Projects'!A153</f>
        <v>-</v>
      </c>
      <c r="B153" s="8" t="str">
        <f>'5.3 Calc│Forecast $2017'!B153</f>
        <v/>
      </c>
      <c r="C153" s="34" t="str">
        <f>IF(B153="[Delete]",0,'5.3 Calc│Forecast $2017'!C153)</f>
        <v>-</v>
      </c>
      <c r="D153" s="8" t="str">
        <f>IF($L153&gt;0,IFERROR(VLOOKUP($A153,'3.0 Input│AMP'!$A$13:$F$959,COLUMN(D153)+1,FALSE),"Other"),"")</f>
        <v/>
      </c>
      <c r="E153" s="8" t="str">
        <f>IF($L153&gt;0,IFERROR(VLOOKUP($A153,'3.0 Input│AMP'!$A$13:$F$959,COLUMN(E153)+1,FALSE),"Non-System"),"")</f>
        <v/>
      </c>
      <c r="F153" s="22"/>
      <c r="G153" s="23">
        <f>'5.3 Calc│Forecast $2017'!G153*'5.4 Calc│Escalators'!G153</f>
        <v>0</v>
      </c>
      <c r="H153" s="23">
        <f>'5.3 Calc│Forecast $2017'!H153*'5.4 Calc│Escalators'!H153</f>
        <v>0</v>
      </c>
      <c r="I153" s="23">
        <f>'5.3 Calc│Forecast $2017'!I153*'5.4 Calc│Escalators'!I153</f>
        <v>0</v>
      </c>
      <c r="J153" s="23">
        <f>'5.3 Calc│Forecast $2017'!J153*'5.4 Calc│Escalators'!J153</f>
        <v>0</v>
      </c>
      <c r="K153" s="23">
        <f>'5.3 Calc│Forecast $2017'!K153*'5.4 Calc│Escalators'!K153</f>
        <v>0</v>
      </c>
      <c r="L153" s="40">
        <f t="shared" si="2"/>
        <v>0</v>
      </c>
      <c r="M153" s="62"/>
      <c r="N153" s="7"/>
    </row>
    <row r="154" spans="1:14" hidden="1">
      <c r="A154" s="8" t="str">
        <f>'5.0 Calc│Forecast Projects'!A154</f>
        <v>-</v>
      </c>
      <c r="B154" s="8" t="str">
        <f>'5.3 Calc│Forecast $2017'!B154</f>
        <v/>
      </c>
      <c r="C154" s="34" t="str">
        <f>IF(B154="[Delete]",0,'5.3 Calc│Forecast $2017'!C154)</f>
        <v>-</v>
      </c>
      <c r="D154" s="8" t="str">
        <f>IF($L154&gt;0,IFERROR(VLOOKUP($A154,'3.0 Input│AMP'!$A$13:$F$959,COLUMN(D154)+1,FALSE),"Other"),"")</f>
        <v/>
      </c>
      <c r="E154" s="8" t="str">
        <f>IF($L154&gt;0,IFERROR(VLOOKUP($A154,'3.0 Input│AMP'!$A$13:$F$959,COLUMN(E154)+1,FALSE),"Non-System"),"")</f>
        <v/>
      </c>
      <c r="F154" s="22"/>
      <c r="G154" s="23">
        <f>'5.3 Calc│Forecast $2017'!G154*'5.4 Calc│Escalators'!G154</f>
        <v>0</v>
      </c>
      <c r="H154" s="23">
        <f>'5.3 Calc│Forecast $2017'!H154*'5.4 Calc│Escalators'!H154</f>
        <v>0</v>
      </c>
      <c r="I154" s="23">
        <f>'5.3 Calc│Forecast $2017'!I154*'5.4 Calc│Escalators'!I154</f>
        <v>0</v>
      </c>
      <c r="J154" s="23">
        <f>'5.3 Calc│Forecast $2017'!J154*'5.4 Calc│Escalators'!J154</f>
        <v>0</v>
      </c>
      <c r="K154" s="23">
        <f>'5.3 Calc│Forecast $2017'!K154*'5.4 Calc│Escalators'!K154</f>
        <v>0</v>
      </c>
      <c r="L154" s="40">
        <f t="shared" si="2"/>
        <v>0</v>
      </c>
      <c r="M154" s="62"/>
      <c r="N154" s="7"/>
    </row>
    <row r="155" spans="1:14" hidden="1">
      <c r="A155" s="8" t="str">
        <f>'5.0 Calc│Forecast Projects'!A155</f>
        <v>-</v>
      </c>
      <c r="B155" s="8" t="str">
        <f>'5.3 Calc│Forecast $2017'!B155</f>
        <v/>
      </c>
      <c r="C155" s="34" t="str">
        <f>IF(B155="[Delete]",0,'5.3 Calc│Forecast $2017'!C155)</f>
        <v>-</v>
      </c>
      <c r="D155" s="8" t="str">
        <f>IF($L155&gt;0,IFERROR(VLOOKUP($A155,'3.0 Input│AMP'!$A$13:$F$959,COLUMN(D155)+1,FALSE),"Other"),"")</f>
        <v/>
      </c>
      <c r="E155" s="8" t="str">
        <f>IF($L155&gt;0,IFERROR(VLOOKUP($A155,'3.0 Input│AMP'!$A$13:$F$959,COLUMN(E155)+1,FALSE),"Non-System"),"")</f>
        <v/>
      </c>
      <c r="F155" s="22"/>
      <c r="G155" s="23">
        <f>'5.3 Calc│Forecast $2017'!G155*'5.4 Calc│Escalators'!G155</f>
        <v>0</v>
      </c>
      <c r="H155" s="23">
        <f>'5.3 Calc│Forecast $2017'!H155*'5.4 Calc│Escalators'!H155</f>
        <v>0</v>
      </c>
      <c r="I155" s="23">
        <f>'5.3 Calc│Forecast $2017'!I155*'5.4 Calc│Escalators'!I155</f>
        <v>0</v>
      </c>
      <c r="J155" s="23">
        <f>'5.3 Calc│Forecast $2017'!J155*'5.4 Calc│Escalators'!J155</f>
        <v>0</v>
      </c>
      <c r="K155" s="23">
        <f>'5.3 Calc│Forecast $2017'!K155*'5.4 Calc│Escalators'!K155</f>
        <v>0</v>
      </c>
      <c r="L155" s="40">
        <f t="shared" si="2"/>
        <v>0</v>
      </c>
      <c r="M155" s="62"/>
      <c r="N155" s="7"/>
    </row>
    <row r="156" spans="1:14" hidden="1">
      <c r="A156" s="8" t="str">
        <f>'5.0 Calc│Forecast Projects'!A156</f>
        <v>-</v>
      </c>
      <c r="B156" s="8" t="str">
        <f>'5.3 Calc│Forecast $2017'!B156</f>
        <v/>
      </c>
      <c r="C156" s="34" t="str">
        <f>IF(B156="[Delete]",0,'5.3 Calc│Forecast $2017'!C156)</f>
        <v>-</v>
      </c>
      <c r="D156" s="8" t="str">
        <f>IF($L156&gt;0,IFERROR(VLOOKUP($A156,'3.0 Input│AMP'!$A$13:$F$959,COLUMN(D156)+1,FALSE),"Other"),"")</f>
        <v/>
      </c>
      <c r="E156" s="8" t="str">
        <f>IF($L156&gt;0,IFERROR(VLOOKUP($A156,'3.0 Input│AMP'!$A$13:$F$959,COLUMN(E156)+1,FALSE),"Non-System"),"")</f>
        <v/>
      </c>
      <c r="F156" s="22"/>
      <c r="G156" s="23">
        <f>'5.3 Calc│Forecast $2017'!G156*'5.4 Calc│Escalators'!G156</f>
        <v>0</v>
      </c>
      <c r="H156" s="23">
        <f>'5.3 Calc│Forecast $2017'!H156*'5.4 Calc│Escalators'!H156</f>
        <v>0</v>
      </c>
      <c r="I156" s="23">
        <f>'5.3 Calc│Forecast $2017'!I156*'5.4 Calc│Escalators'!I156</f>
        <v>0</v>
      </c>
      <c r="J156" s="23">
        <f>'5.3 Calc│Forecast $2017'!J156*'5.4 Calc│Escalators'!J156</f>
        <v>0</v>
      </c>
      <c r="K156" s="23">
        <f>'5.3 Calc│Forecast $2017'!K156*'5.4 Calc│Escalators'!K156</f>
        <v>0</v>
      </c>
      <c r="L156" s="40">
        <f t="shared" si="2"/>
        <v>0</v>
      </c>
      <c r="M156" s="62"/>
      <c r="N156" s="7"/>
    </row>
    <row r="157" spans="1:14" hidden="1">
      <c r="A157" s="8" t="str">
        <f>'5.0 Calc│Forecast Projects'!A157</f>
        <v>-</v>
      </c>
      <c r="B157" s="8" t="str">
        <f>'5.3 Calc│Forecast $2017'!B157</f>
        <v/>
      </c>
      <c r="C157" s="34" t="str">
        <f>IF(B157="[Delete]",0,'5.3 Calc│Forecast $2017'!C157)</f>
        <v>-</v>
      </c>
      <c r="D157" s="8" t="str">
        <f>IF($L157&gt;0,IFERROR(VLOOKUP($A157,'3.0 Input│AMP'!$A$13:$F$959,COLUMN(D157)+1,FALSE),"Other"),"")</f>
        <v/>
      </c>
      <c r="E157" s="8" t="str">
        <f>IF($L157&gt;0,IFERROR(VLOOKUP($A157,'3.0 Input│AMP'!$A$13:$F$959,COLUMN(E157)+1,FALSE),"Non-System"),"")</f>
        <v/>
      </c>
      <c r="F157" s="22"/>
      <c r="G157" s="23">
        <f>'5.3 Calc│Forecast $2017'!G157*'5.4 Calc│Escalators'!G157</f>
        <v>0</v>
      </c>
      <c r="H157" s="23">
        <f>'5.3 Calc│Forecast $2017'!H157*'5.4 Calc│Escalators'!H157</f>
        <v>0</v>
      </c>
      <c r="I157" s="23">
        <f>'5.3 Calc│Forecast $2017'!I157*'5.4 Calc│Escalators'!I157</f>
        <v>0</v>
      </c>
      <c r="J157" s="23">
        <f>'5.3 Calc│Forecast $2017'!J157*'5.4 Calc│Escalators'!J157</f>
        <v>0</v>
      </c>
      <c r="K157" s="23">
        <f>'5.3 Calc│Forecast $2017'!K157*'5.4 Calc│Escalators'!K157</f>
        <v>0</v>
      </c>
      <c r="L157" s="40">
        <f t="shared" si="2"/>
        <v>0</v>
      </c>
      <c r="M157" s="62"/>
      <c r="N157" s="7"/>
    </row>
    <row r="158" spans="1:14" hidden="1">
      <c r="A158" s="8" t="str">
        <f>'5.0 Calc│Forecast Projects'!A158</f>
        <v>-</v>
      </c>
      <c r="B158" s="8" t="str">
        <f>'5.3 Calc│Forecast $2017'!B158</f>
        <v/>
      </c>
      <c r="C158" s="34" t="str">
        <f>IF(B158="[Delete]",0,'5.3 Calc│Forecast $2017'!C158)</f>
        <v>-</v>
      </c>
      <c r="D158" s="8" t="str">
        <f>IF($L158&gt;0,IFERROR(VLOOKUP($A158,'3.0 Input│AMP'!$A$13:$F$959,COLUMN(D158)+1,FALSE),"Other"),"")</f>
        <v/>
      </c>
      <c r="E158" s="8" t="str">
        <f>IF($L158&gt;0,IFERROR(VLOOKUP($A158,'3.0 Input│AMP'!$A$13:$F$959,COLUMN(E158)+1,FALSE),"Non-System"),"")</f>
        <v/>
      </c>
      <c r="F158" s="22"/>
      <c r="G158" s="23">
        <f>'5.3 Calc│Forecast $2017'!G158*'5.4 Calc│Escalators'!G158</f>
        <v>0</v>
      </c>
      <c r="H158" s="23">
        <f>'5.3 Calc│Forecast $2017'!H158*'5.4 Calc│Escalators'!H158</f>
        <v>0</v>
      </c>
      <c r="I158" s="23">
        <f>'5.3 Calc│Forecast $2017'!I158*'5.4 Calc│Escalators'!I158</f>
        <v>0</v>
      </c>
      <c r="J158" s="23">
        <f>'5.3 Calc│Forecast $2017'!J158*'5.4 Calc│Escalators'!J158</f>
        <v>0</v>
      </c>
      <c r="K158" s="23">
        <f>'5.3 Calc│Forecast $2017'!K158*'5.4 Calc│Escalators'!K158</f>
        <v>0</v>
      </c>
      <c r="L158" s="40">
        <f t="shared" si="2"/>
        <v>0</v>
      </c>
      <c r="M158" s="62"/>
      <c r="N158" s="7"/>
    </row>
    <row r="159" spans="1:14" hidden="1">
      <c r="A159" s="8" t="str">
        <f>'5.0 Calc│Forecast Projects'!A159</f>
        <v>-</v>
      </c>
      <c r="B159" s="8" t="str">
        <f>'5.3 Calc│Forecast $2017'!B159</f>
        <v/>
      </c>
      <c r="C159" s="34" t="str">
        <f>IF(B159="[Delete]",0,'5.3 Calc│Forecast $2017'!C159)</f>
        <v>-</v>
      </c>
      <c r="D159" s="8" t="str">
        <f>IF($L159&gt;0,IFERROR(VLOOKUP($A159,'3.0 Input│AMP'!$A$13:$F$959,COLUMN(D159)+1,FALSE),"Other"),"")</f>
        <v/>
      </c>
      <c r="E159" s="8" t="str">
        <f>IF($L159&gt;0,IFERROR(VLOOKUP($A159,'3.0 Input│AMP'!$A$13:$F$959,COLUMN(E159)+1,FALSE),"Non-System"),"")</f>
        <v/>
      </c>
      <c r="F159" s="22"/>
      <c r="G159" s="23">
        <f>'5.3 Calc│Forecast $2017'!G159*'5.4 Calc│Escalators'!G159</f>
        <v>0</v>
      </c>
      <c r="H159" s="23">
        <f>'5.3 Calc│Forecast $2017'!H159*'5.4 Calc│Escalators'!H159</f>
        <v>0</v>
      </c>
      <c r="I159" s="23">
        <f>'5.3 Calc│Forecast $2017'!I159*'5.4 Calc│Escalators'!I159</f>
        <v>0</v>
      </c>
      <c r="J159" s="23">
        <f>'5.3 Calc│Forecast $2017'!J159*'5.4 Calc│Escalators'!J159</f>
        <v>0</v>
      </c>
      <c r="K159" s="23">
        <f>'5.3 Calc│Forecast $2017'!K159*'5.4 Calc│Escalators'!K159</f>
        <v>0</v>
      </c>
      <c r="L159" s="40">
        <f t="shared" si="2"/>
        <v>0</v>
      </c>
      <c r="M159" s="62"/>
      <c r="N159" s="7"/>
    </row>
    <row r="160" spans="1:14" hidden="1">
      <c r="A160" s="8" t="str">
        <f>'5.0 Calc│Forecast Projects'!A160</f>
        <v>-</v>
      </c>
      <c r="B160" s="8" t="str">
        <f>'5.3 Calc│Forecast $2017'!B160</f>
        <v/>
      </c>
      <c r="C160" s="34" t="str">
        <f>IF(B160="[Delete]",0,'5.3 Calc│Forecast $2017'!C160)</f>
        <v>-</v>
      </c>
      <c r="D160" s="8" t="str">
        <f>IF($L160&gt;0,IFERROR(VLOOKUP($A160,'3.0 Input│AMP'!$A$13:$F$959,COLUMN(D160)+1,FALSE),"Other"),"")</f>
        <v/>
      </c>
      <c r="E160" s="8" t="str">
        <f>IF($L160&gt;0,IFERROR(VLOOKUP($A160,'3.0 Input│AMP'!$A$13:$F$959,COLUMN(E160)+1,FALSE),"Non-System"),"")</f>
        <v/>
      </c>
      <c r="F160" s="22"/>
      <c r="G160" s="23">
        <f>'5.3 Calc│Forecast $2017'!G160*'5.4 Calc│Escalators'!G160</f>
        <v>0</v>
      </c>
      <c r="H160" s="23">
        <f>'5.3 Calc│Forecast $2017'!H160*'5.4 Calc│Escalators'!H160</f>
        <v>0</v>
      </c>
      <c r="I160" s="23">
        <f>'5.3 Calc│Forecast $2017'!I160*'5.4 Calc│Escalators'!I160</f>
        <v>0</v>
      </c>
      <c r="J160" s="23">
        <f>'5.3 Calc│Forecast $2017'!J160*'5.4 Calc│Escalators'!J160</f>
        <v>0</v>
      </c>
      <c r="K160" s="23">
        <f>'5.3 Calc│Forecast $2017'!K160*'5.4 Calc│Escalators'!K160</f>
        <v>0</v>
      </c>
      <c r="L160" s="40">
        <f t="shared" si="2"/>
        <v>0</v>
      </c>
      <c r="M160" s="62"/>
      <c r="N160" s="7"/>
    </row>
    <row r="161" spans="1:14" hidden="1">
      <c r="A161" s="8" t="str">
        <f>'5.0 Calc│Forecast Projects'!A161</f>
        <v>-</v>
      </c>
      <c r="B161" s="8" t="str">
        <f>'5.3 Calc│Forecast $2017'!B161</f>
        <v/>
      </c>
      <c r="C161" s="34" t="str">
        <f>IF(B161="[Delete]",0,'5.3 Calc│Forecast $2017'!C161)</f>
        <v>-</v>
      </c>
      <c r="D161" s="8" t="str">
        <f>IF($L161&gt;0,IFERROR(VLOOKUP($A161,'3.0 Input│AMP'!$A$13:$F$959,COLUMN(D161)+1,FALSE),"Other"),"")</f>
        <v/>
      </c>
      <c r="E161" s="8" t="str">
        <f>IF($L161&gt;0,IFERROR(VLOOKUP($A161,'3.0 Input│AMP'!$A$13:$F$959,COLUMN(E161)+1,FALSE),"Non-System"),"")</f>
        <v/>
      </c>
      <c r="F161" s="22"/>
      <c r="G161" s="23">
        <f>'5.3 Calc│Forecast $2017'!G161*'5.4 Calc│Escalators'!G161</f>
        <v>0</v>
      </c>
      <c r="H161" s="23">
        <f>'5.3 Calc│Forecast $2017'!H161*'5.4 Calc│Escalators'!H161</f>
        <v>0</v>
      </c>
      <c r="I161" s="23">
        <f>'5.3 Calc│Forecast $2017'!I161*'5.4 Calc│Escalators'!I161</f>
        <v>0</v>
      </c>
      <c r="J161" s="23">
        <f>'5.3 Calc│Forecast $2017'!J161*'5.4 Calc│Escalators'!J161</f>
        <v>0</v>
      </c>
      <c r="K161" s="23">
        <f>'5.3 Calc│Forecast $2017'!K161*'5.4 Calc│Escalators'!K161</f>
        <v>0</v>
      </c>
      <c r="L161" s="40">
        <f t="shared" si="2"/>
        <v>0</v>
      </c>
      <c r="M161" s="62"/>
      <c r="N161" s="7"/>
    </row>
    <row r="162" spans="1:14" hidden="1">
      <c r="A162" s="8" t="str">
        <f>'5.0 Calc│Forecast Projects'!A162</f>
        <v>-</v>
      </c>
      <c r="B162" s="8" t="str">
        <f>'5.3 Calc│Forecast $2017'!B162</f>
        <v/>
      </c>
      <c r="C162" s="34" t="str">
        <f>IF(B162="[Delete]",0,'5.3 Calc│Forecast $2017'!C162)</f>
        <v>-</v>
      </c>
      <c r="D162" s="8" t="str">
        <f>IF($L162&gt;0,IFERROR(VLOOKUP($A162,'3.0 Input│AMP'!$A$13:$F$959,COLUMN(D162)+1,FALSE),"Other"),"")</f>
        <v/>
      </c>
      <c r="E162" s="8" t="str">
        <f>IF($L162&gt;0,IFERROR(VLOOKUP($A162,'3.0 Input│AMP'!$A$13:$F$959,COLUMN(E162)+1,FALSE),"Non-System"),"")</f>
        <v/>
      </c>
      <c r="F162" s="22"/>
      <c r="G162" s="23">
        <f>'5.3 Calc│Forecast $2017'!G162*'5.4 Calc│Escalators'!G162</f>
        <v>0</v>
      </c>
      <c r="H162" s="23">
        <f>'5.3 Calc│Forecast $2017'!H162*'5.4 Calc│Escalators'!H162</f>
        <v>0</v>
      </c>
      <c r="I162" s="23">
        <f>'5.3 Calc│Forecast $2017'!I162*'5.4 Calc│Escalators'!I162</f>
        <v>0</v>
      </c>
      <c r="J162" s="23">
        <f>'5.3 Calc│Forecast $2017'!J162*'5.4 Calc│Escalators'!J162</f>
        <v>0</v>
      </c>
      <c r="K162" s="23">
        <f>'5.3 Calc│Forecast $2017'!K162*'5.4 Calc│Escalators'!K162</f>
        <v>0</v>
      </c>
      <c r="L162" s="40">
        <f t="shared" si="2"/>
        <v>0</v>
      </c>
      <c r="M162" s="62"/>
      <c r="N162" s="7"/>
    </row>
    <row r="163" spans="1:14" hidden="1">
      <c r="A163" s="8" t="str">
        <f>'5.0 Calc│Forecast Projects'!A163</f>
        <v>-</v>
      </c>
      <c r="B163" s="8" t="str">
        <f>'5.3 Calc│Forecast $2017'!B163</f>
        <v/>
      </c>
      <c r="C163" s="34" t="str">
        <f>IF(B163="[Delete]",0,'5.3 Calc│Forecast $2017'!C163)</f>
        <v>-</v>
      </c>
      <c r="D163" s="8" t="str">
        <f>IF($L163&gt;0,IFERROR(VLOOKUP($A163,'3.0 Input│AMP'!$A$13:$F$959,COLUMN(D163)+1,FALSE),"Other"),"")</f>
        <v/>
      </c>
      <c r="E163" s="8" t="str">
        <f>IF($L163&gt;0,IFERROR(VLOOKUP($A163,'3.0 Input│AMP'!$A$13:$F$959,COLUMN(E163)+1,FALSE),"Non-System"),"")</f>
        <v/>
      </c>
      <c r="F163" s="22"/>
      <c r="G163" s="23">
        <f>'5.3 Calc│Forecast $2017'!G163*'5.4 Calc│Escalators'!G163</f>
        <v>0</v>
      </c>
      <c r="H163" s="23">
        <f>'5.3 Calc│Forecast $2017'!H163*'5.4 Calc│Escalators'!H163</f>
        <v>0</v>
      </c>
      <c r="I163" s="23">
        <f>'5.3 Calc│Forecast $2017'!I163*'5.4 Calc│Escalators'!I163</f>
        <v>0</v>
      </c>
      <c r="J163" s="23">
        <f>'5.3 Calc│Forecast $2017'!J163*'5.4 Calc│Escalators'!J163</f>
        <v>0</v>
      </c>
      <c r="K163" s="23">
        <f>'5.3 Calc│Forecast $2017'!K163*'5.4 Calc│Escalators'!K163</f>
        <v>0</v>
      </c>
      <c r="L163" s="40">
        <f t="shared" si="2"/>
        <v>0</v>
      </c>
      <c r="M163" s="62"/>
      <c r="N163" s="7"/>
    </row>
    <row r="164" spans="1:14" hidden="1">
      <c r="A164" s="8" t="str">
        <f>'5.0 Calc│Forecast Projects'!A164</f>
        <v>-</v>
      </c>
      <c r="B164" s="8" t="str">
        <f>'5.3 Calc│Forecast $2017'!B164</f>
        <v/>
      </c>
      <c r="C164" s="34" t="str">
        <f>IF(B164="[Delete]",0,'5.3 Calc│Forecast $2017'!C164)</f>
        <v>-</v>
      </c>
      <c r="D164" s="8" t="str">
        <f>IF($L164&gt;0,IFERROR(VLOOKUP($A164,'3.0 Input│AMP'!$A$13:$F$959,COLUMN(D164)+1,FALSE),"Other"),"")</f>
        <v/>
      </c>
      <c r="E164" s="8" t="str">
        <f>IF($L164&gt;0,IFERROR(VLOOKUP($A164,'3.0 Input│AMP'!$A$13:$F$959,COLUMN(E164)+1,FALSE),"Non-System"),"")</f>
        <v/>
      </c>
      <c r="F164" s="22"/>
      <c r="G164" s="23">
        <f>'5.3 Calc│Forecast $2017'!G164*'5.4 Calc│Escalators'!G164</f>
        <v>0</v>
      </c>
      <c r="H164" s="23">
        <f>'5.3 Calc│Forecast $2017'!H164*'5.4 Calc│Escalators'!H164</f>
        <v>0</v>
      </c>
      <c r="I164" s="23">
        <f>'5.3 Calc│Forecast $2017'!I164*'5.4 Calc│Escalators'!I164</f>
        <v>0</v>
      </c>
      <c r="J164" s="23">
        <f>'5.3 Calc│Forecast $2017'!J164*'5.4 Calc│Escalators'!J164</f>
        <v>0</v>
      </c>
      <c r="K164" s="23">
        <f>'5.3 Calc│Forecast $2017'!K164*'5.4 Calc│Escalators'!K164</f>
        <v>0</v>
      </c>
      <c r="L164" s="40">
        <f t="shared" si="2"/>
        <v>0</v>
      </c>
      <c r="M164" s="62"/>
      <c r="N164" s="7"/>
    </row>
    <row r="165" spans="1:14" hidden="1">
      <c r="A165" s="8" t="str">
        <f>'5.0 Calc│Forecast Projects'!A165</f>
        <v>-</v>
      </c>
      <c r="B165" s="8" t="str">
        <f>'5.3 Calc│Forecast $2017'!B165</f>
        <v/>
      </c>
      <c r="C165" s="34" t="str">
        <f>IF(B165="[Delete]",0,'5.3 Calc│Forecast $2017'!C165)</f>
        <v>-</v>
      </c>
      <c r="D165" s="8" t="str">
        <f>IF($L165&gt;0,IFERROR(VLOOKUP($A165,'3.0 Input│AMP'!$A$13:$F$959,COLUMN(D165)+1,FALSE),"Other"),"")</f>
        <v/>
      </c>
      <c r="E165" s="8" t="str">
        <f>IF($L165&gt;0,IFERROR(VLOOKUP($A165,'3.0 Input│AMP'!$A$13:$F$959,COLUMN(E165)+1,FALSE),"Non-System"),"")</f>
        <v/>
      </c>
      <c r="F165" s="22"/>
      <c r="G165" s="23">
        <f>'5.3 Calc│Forecast $2017'!G165*'5.4 Calc│Escalators'!G165</f>
        <v>0</v>
      </c>
      <c r="H165" s="23">
        <f>'5.3 Calc│Forecast $2017'!H165*'5.4 Calc│Escalators'!H165</f>
        <v>0</v>
      </c>
      <c r="I165" s="23">
        <f>'5.3 Calc│Forecast $2017'!I165*'5.4 Calc│Escalators'!I165</f>
        <v>0</v>
      </c>
      <c r="J165" s="23">
        <f>'5.3 Calc│Forecast $2017'!J165*'5.4 Calc│Escalators'!J165</f>
        <v>0</v>
      </c>
      <c r="K165" s="23">
        <f>'5.3 Calc│Forecast $2017'!K165*'5.4 Calc│Escalators'!K165</f>
        <v>0</v>
      </c>
      <c r="L165" s="40">
        <f t="shared" si="2"/>
        <v>0</v>
      </c>
      <c r="M165" s="62"/>
      <c r="N165" s="7"/>
    </row>
    <row r="166" spans="1:14" hidden="1">
      <c r="A166" s="8" t="str">
        <f>'5.0 Calc│Forecast Projects'!A166</f>
        <v>-</v>
      </c>
      <c r="B166" s="8" t="str">
        <f>'5.3 Calc│Forecast $2017'!B166</f>
        <v/>
      </c>
      <c r="C166" s="34" t="str">
        <f>IF(B166="[Delete]",0,'5.3 Calc│Forecast $2017'!C166)</f>
        <v>-</v>
      </c>
      <c r="D166" s="8" t="str">
        <f>IF($L166&gt;0,IFERROR(VLOOKUP($A166,'3.0 Input│AMP'!$A$13:$F$959,COLUMN(D166)+1,FALSE),"Other"),"")</f>
        <v/>
      </c>
      <c r="E166" s="8" t="str">
        <f>IF($L166&gt;0,IFERROR(VLOOKUP($A166,'3.0 Input│AMP'!$A$13:$F$959,COLUMN(E166)+1,FALSE),"Non-System"),"")</f>
        <v/>
      </c>
      <c r="F166" s="22"/>
      <c r="G166" s="23">
        <f>'5.3 Calc│Forecast $2017'!G166*'5.4 Calc│Escalators'!G166</f>
        <v>0</v>
      </c>
      <c r="H166" s="23">
        <f>'5.3 Calc│Forecast $2017'!H166*'5.4 Calc│Escalators'!H166</f>
        <v>0</v>
      </c>
      <c r="I166" s="23">
        <f>'5.3 Calc│Forecast $2017'!I166*'5.4 Calc│Escalators'!I166</f>
        <v>0</v>
      </c>
      <c r="J166" s="23">
        <f>'5.3 Calc│Forecast $2017'!J166*'5.4 Calc│Escalators'!J166</f>
        <v>0</v>
      </c>
      <c r="K166" s="23">
        <f>'5.3 Calc│Forecast $2017'!K166*'5.4 Calc│Escalators'!K166</f>
        <v>0</v>
      </c>
      <c r="L166" s="40">
        <f t="shared" si="2"/>
        <v>0</v>
      </c>
      <c r="M166" s="62"/>
      <c r="N166" s="7"/>
    </row>
    <row r="167" spans="1:14" hidden="1">
      <c r="A167" s="8" t="str">
        <f>'5.0 Calc│Forecast Projects'!A167</f>
        <v>-</v>
      </c>
      <c r="B167" s="8" t="str">
        <f>'5.3 Calc│Forecast $2017'!B167</f>
        <v/>
      </c>
      <c r="C167" s="34" t="str">
        <f>IF(B167="[Delete]",0,'5.3 Calc│Forecast $2017'!C167)</f>
        <v>-</v>
      </c>
      <c r="D167" s="8" t="str">
        <f>IF($L167&gt;0,IFERROR(VLOOKUP($A167,'3.0 Input│AMP'!$A$13:$F$959,COLUMN(D167)+1,FALSE),"Other"),"")</f>
        <v/>
      </c>
      <c r="E167" s="8" t="str">
        <f>IF($L167&gt;0,IFERROR(VLOOKUP($A167,'3.0 Input│AMP'!$A$13:$F$959,COLUMN(E167)+1,FALSE),"Non-System"),"")</f>
        <v/>
      </c>
      <c r="F167" s="22"/>
      <c r="G167" s="23">
        <f>'5.3 Calc│Forecast $2017'!G167*'5.4 Calc│Escalators'!G167</f>
        <v>0</v>
      </c>
      <c r="H167" s="23">
        <f>'5.3 Calc│Forecast $2017'!H167*'5.4 Calc│Escalators'!H167</f>
        <v>0</v>
      </c>
      <c r="I167" s="23">
        <f>'5.3 Calc│Forecast $2017'!I167*'5.4 Calc│Escalators'!I167</f>
        <v>0</v>
      </c>
      <c r="J167" s="23">
        <f>'5.3 Calc│Forecast $2017'!J167*'5.4 Calc│Escalators'!J167</f>
        <v>0</v>
      </c>
      <c r="K167" s="23">
        <f>'5.3 Calc│Forecast $2017'!K167*'5.4 Calc│Escalators'!K167</f>
        <v>0</v>
      </c>
      <c r="L167" s="40">
        <f t="shared" si="2"/>
        <v>0</v>
      </c>
      <c r="M167" s="62"/>
      <c r="N167" s="7"/>
    </row>
    <row r="168" spans="1:14" hidden="1">
      <c r="A168" s="8" t="str">
        <f>'5.0 Calc│Forecast Projects'!A168</f>
        <v>-</v>
      </c>
      <c r="B168" s="8" t="str">
        <f>'5.3 Calc│Forecast $2017'!B168</f>
        <v/>
      </c>
      <c r="C168" s="34" t="str">
        <f>IF(B168="[Delete]",0,'5.3 Calc│Forecast $2017'!C168)</f>
        <v>-</v>
      </c>
      <c r="D168" s="8" t="str">
        <f>IF($L168&gt;0,IFERROR(VLOOKUP($A168,'3.0 Input│AMP'!$A$13:$F$959,COLUMN(D168)+1,FALSE),"Other"),"")</f>
        <v/>
      </c>
      <c r="E168" s="8" t="str">
        <f>IF($L168&gt;0,IFERROR(VLOOKUP($A168,'3.0 Input│AMP'!$A$13:$F$959,COLUMN(E168)+1,FALSE),"Non-System"),"")</f>
        <v/>
      </c>
      <c r="F168" s="22"/>
      <c r="G168" s="23">
        <f>'5.3 Calc│Forecast $2017'!G168*'5.4 Calc│Escalators'!G168</f>
        <v>0</v>
      </c>
      <c r="H168" s="23">
        <f>'5.3 Calc│Forecast $2017'!H168*'5.4 Calc│Escalators'!H168</f>
        <v>0</v>
      </c>
      <c r="I168" s="23">
        <f>'5.3 Calc│Forecast $2017'!I168*'5.4 Calc│Escalators'!I168</f>
        <v>0</v>
      </c>
      <c r="J168" s="23">
        <f>'5.3 Calc│Forecast $2017'!J168*'5.4 Calc│Escalators'!J168</f>
        <v>0</v>
      </c>
      <c r="K168" s="23">
        <f>'5.3 Calc│Forecast $2017'!K168*'5.4 Calc│Escalators'!K168</f>
        <v>0</v>
      </c>
      <c r="L168" s="40">
        <f t="shared" si="2"/>
        <v>0</v>
      </c>
      <c r="M168" s="62"/>
      <c r="N168" s="7"/>
    </row>
    <row r="169" spans="1:14" hidden="1">
      <c r="A169" s="8" t="str">
        <f>'5.0 Calc│Forecast Projects'!A169</f>
        <v>-</v>
      </c>
      <c r="B169" s="8" t="str">
        <f>'5.3 Calc│Forecast $2017'!B169</f>
        <v/>
      </c>
      <c r="C169" s="34" t="str">
        <f>IF(B169="[Delete]",0,'5.3 Calc│Forecast $2017'!C169)</f>
        <v>-</v>
      </c>
      <c r="D169" s="8" t="str">
        <f>IF($L169&gt;0,IFERROR(VLOOKUP($A169,'3.0 Input│AMP'!$A$13:$F$959,COLUMN(D169)+1,FALSE),"Other"),"")</f>
        <v/>
      </c>
      <c r="E169" s="8" t="str">
        <f>IF($L169&gt;0,IFERROR(VLOOKUP($A169,'3.0 Input│AMP'!$A$13:$F$959,COLUMN(E169)+1,FALSE),"Non-System"),"")</f>
        <v/>
      </c>
      <c r="F169" s="22"/>
      <c r="G169" s="23">
        <f>'5.3 Calc│Forecast $2017'!G169*'5.4 Calc│Escalators'!G169</f>
        <v>0</v>
      </c>
      <c r="H169" s="23">
        <f>'5.3 Calc│Forecast $2017'!H169*'5.4 Calc│Escalators'!H169</f>
        <v>0</v>
      </c>
      <c r="I169" s="23">
        <f>'5.3 Calc│Forecast $2017'!I169*'5.4 Calc│Escalators'!I169</f>
        <v>0</v>
      </c>
      <c r="J169" s="23">
        <f>'5.3 Calc│Forecast $2017'!J169*'5.4 Calc│Escalators'!J169</f>
        <v>0</v>
      </c>
      <c r="K169" s="23">
        <f>'5.3 Calc│Forecast $2017'!K169*'5.4 Calc│Escalators'!K169</f>
        <v>0</v>
      </c>
      <c r="L169" s="40">
        <f t="shared" si="2"/>
        <v>0</v>
      </c>
      <c r="M169" s="62"/>
      <c r="N169" s="7"/>
    </row>
    <row r="170" spans="1:14" hidden="1">
      <c r="A170" s="8" t="str">
        <f>'5.0 Calc│Forecast Projects'!A170</f>
        <v>-</v>
      </c>
      <c r="B170" s="8" t="str">
        <f>'5.3 Calc│Forecast $2017'!B170</f>
        <v/>
      </c>
      <c r="C170" s="34" t="str">
        <f>IF(B170="[Delete]",0,'5.3 Calc│Forecast $2017'!C170)</f>
        <v>-</v>
      </c>
      <c r="D170" s="8" t="str">
        <f>IF($L170&gt;0,IFERROR(VLOOKUP($A170,'3.0 Input│AMP'!$A$13:$F$959,COLUMN(D170)+1,FALSE),"Other"),"")</f>
        <v/>
      </c>
      <c r="E170" s="8" t="str">
        <f>IF($L170&gt;0,IFERROR(VLOOKUP($A170,'3.0 Input│AMP'!$A$13:$F$959,COLUMN(E170)+1,FALSE),"Non-System"),"")</f>
        <v/>
      </c>
      <c r="F170" s="22"/>
      <c r="G170" s="23">
        <f>'5.3 Calc│Forecast $2017'!G170*'5.4 Calc│Escalators'!G170</f>
        <v>0</v>
      </c>
      <c r="H170" s="23">
        <f>'5.3 Calc│Forecast $2017'!H170*'5.4 Calc│Escalators'!H170</f>
        <v>0</v>
      </c>
      <c r="I170" s="23">
        <f>'5.3 Calc│Forecast $2017'!I170*'5.4 Calc│Escalators'!I170</f>
        <v>0</v>
      </c>
      <c r="J170" s="23">
        <f>'5.3 Calc│Forecast $2017'!J170*'5.4 Calc│Escalators'!J170</f>
        <v>0</v>
      </c>
      <c r="K170" s="23">
        <f>'5.3 Calc│Forecast $2017'!K170*'5.4 Calc│Escalators'!K170</f>
        <v>0</v>
      </c>
      <c r="L170" s="40">
        <f t="shared" si="2"/>
        <v>0</v>
      </c>
      <c r="M170" s="62"/>
      <c r="N170" s="7"/>
    </row>
    <row r="171" spans="1:14" hidden="1">
      <c r="A171" s="8" t="str">
        <f>'5.0 Calc│Forecast Projects'!A171</f>
        <v>-</v>
      </c>
      <c r="B171" s="8" t="str">
        <f>'5.3 Calc│Forecast $2017'!B171</f>
        <v/>
      </c>
      <c r="C171" s="34" t="str">
        <f>IF(B171="[Delete]",0,'5.3 Calc│Forecast $2017'!C171)</f>
        <v>-</v>
      </c>
      <c r="D171" s="8" t="str">
        <f>IF($L171&gt;0,IFERROR(VLOOKUP($A171,'3.0 Input│AMP'!$A$13:$F$959,COLUMN(D171)+1,FALSE),"Other"),"")</f>
        <v/>
      </c>
      <c r="E171" s="8" t="str">
        <f>IF($L171&gt;0,IFERROR(VLOOKUP($A171,'3.0 Input│AMP'!$A$13:$F$959,COLUMN(E171)+1,FALSE),"Non-System"),"")</f>
        <v/>
      </c>
      <c r="F171" s="22"/>
      <c r="G171" s="23">
        <f>'5.3 Calc│Forecast $2017'!G171*'5.4 Calc│Escalators'!G171</f>
        <v>0</v>
      </c>
      <c r="H171" s="23">
        <f>'5.3 Calc│Forecast $2017'!H171*'5.4 Calc│Escalators'!H171</f>
        <v>0</v>
      </c>
      <c r="I171" s="23">
        <f>'5.3 Calc│Forecast $2017'!I171*'5.4 Calc│Escalators'!I171</f>
        <v>0</v>
      </c>
      <c r="J171" s="23">
        <f>'5.3 Calc│Forecast $2017'!J171*'5.4 Calc│Escalators'!J171</f>
        <v>0</v>
      </c>
      <c r="K171" s="23">
        <f>'5.3 Calc│Forecast $2017'!K171*'5.4 Calc│Escalators'!K171</f>
        <v>0</v>
      </c>
      <c r="L171" s="40">
        <f t="shared" si="2"/>
        <v>0</v>
      </c>
      <c r="M171" s="62"/>
      <c r="N171" s="7"/>
    </row>
    <row r="172" spans="1:14" hidden="1">
      <c r="A172" s="8" t="str">
        <f>'5.0 Calc│Forecast Projects'!A172</f>
        <v>-</v>
      </c>
      <c r="B172" s="8" t="str">
        <f>'5.3 Calc│Forecast $2017'!B172</f>
        <v/>
      </c>
      <c r="C172" s="34" t="str">
        <f>IF(B172="[Delete]",0,'5.3 Calc│Forecast $2017'!C172)</f>
        <v>-</v>
      </c>
      <c r="D172" s="8" t="str">
        <f>IF($L172&gt;0,IFERROR(VLOOKUP($A172,'3.0 Input│AMP'!$A$13:$F$959,COLUMN(D172)+1,FALSE),"Other"),"")</f>
        <v/>
      </c>
      <c r="E172" s="8" t="str">
        <f>IF($L172&gt;0,IFERROR(VLOOKUP($A172,'3.0 Input│AMP'!$A$13:$F$959,COLUMN(E172)+1,FALSE),"Non-System"),"")</f>
        <v/>
      </c>
      <c r="F172" s="22"/>
      <c r="G172" s="23">
        <f>'5.3 Calc│Forecast $2017'!G172*'5.4 Calc│Escalators'!G172</f>
        <v>0</v>
      </c>
      <c r="H172" s="23">
        <f>'5.3 Calc│Forecast $2017'!H172*'5.4 Calc│Escalators'!H172</f>
        <v>0</v>
      </c>
      <c r="I172" s="23">
        <f>'5.3 Calc│Forecast $2017'!I172*'5.4 Calc│Escalators'!I172</f>
        <v>0</v>
      </c>
      <c r="J172" s="23">
        <f>'5.3 Calc│Forecast $2017'!J172*'5.4 Calc│Escalators'!J172</f>
        <v>0</v>
      </c>
      <c r="K172" s="23">
        <f>'5.3 Calc│Forecast $2017'!K172*'5.4 Calc│Escalators'!K172</f>
        <v>0</v>
      </c>
      <c r="L172" s="40">
        <f t="shared" si="2"/>
        <v>0</v>
      </c>
      <c r="M172" s="62"/>
      <c r="N172" s="7"/>
    </row>
    <row r="173" spans="1:14" hidden="1">
      <c r="A173" s="8" t="str">
        <f>'5.0 Calc│Forecast Projects'!A173</f>
        <v>-</v>
      </c>
      <c r="B173" s="8" t="str">
        <f>'5.3 Calc│Forecast $2017'!B173</f>
        <v/>
      </c>
      <c r="C173" s="34" t="str">
        <f>IF(B173="[Delete]",0,'5.3 Calc│Forecast $2017'!C173)</f>
        <v>-</v>
      </c>
      <c r="D173" s="8" t="str">
        <f>IF($L173&gt;0,IFERROR(VLOOKUP($A173,'3.0 Input│AMP'!$A$13:$F$959,COLUMN(D173)+1,FALSE),"Other"),"")</f>
        <v/>
      </c>
      <c r="E173" s="8" t="str">
        <f>IF($L173&gt;0,IFERROR(VLOOKUP($A173,'3.0 Input│AMP'!$A$13:$F$959,COLUMN(E173)+1,FALSE),"Non-System"),"")</f>
        <v/>
      </c>
      <c r="F173" s="22"/>
      <c r="G173" s="23">
        <f>'5.3 Calc│Forecast $2017'!G173*'5.4 Calc│Escalators'!G173</f>
        <v>0</v>
      </c>
      <c r="H173" s="23">
        <f>'5.3 Calc│Forecast $2017'!H173*'5.4 Calc│Escalators'!H173</f>
        <v>0</v>
      </c>
      <c r="I173" s="23">
        <f>'5.3 Calc│Forecast $2017'!I173*'5.4 Calc│Escalators'!I173</f>
        <v>0</v>
      </c>
      <c r="J173" s="23">
        <f>'5.3 Calc│Forecast $2017'!J173*'5.4 Calc│Escalators'!J173</f>
        <v>0</v>
      </c>
      <c r="K173" s="23">
        <f>'5.3 Calc│Forecast $2017'!K173*'5.4 Calc│Escalators'!K173</f>
        <v>0</v>
      </c>
      <c r="L173" s="40">
        <f t="shared" si="2"/>
        <v>0</v>
      </c>
      <c r="M173" s="62"/>
      <c r="N173" s="7"/>
    </row>
    <row r="174" spans="1:14" hidden="1">
      <c r="A174" s="8" t="str">
        <f>'5.0 Calc│Forecast Projects'!A174</f>
        <v>-</v>
      </c>
      <c r="B174" s="8" t="str">
        <f>'5.3 Calc│Forecast $2017'!B174</f>
        <v/>
      </c>
      <c r="C174" s="34" t="str">
        <f>IF(B174="[Delete]",0,'5.3 Calc│Forecast $2017'!C174)</f>
        <v>-</v>
      </c>
      <c r="D174" s="8" t="str">
        <f>IF($L174&gt;0,IFERROR(VLOOKUP($A174,'3.0 Input│AMP'!$A$13:$F$959,COLUMN(D174)+1,FALSE),"Other"),"")</f>
        <v/>
      </c>
      <c r="E174" s="8" t="str">
        <f>IF($L174&gt;0,IFERROR(VLOOKUP($A174,'3.0 Input│AMP'!$A$13:$F$959,COLUMN(E174)+1,FALSE),"Non-System"),"")</f>
        <v/>
      </c>
      <c r="F174" s="22"/>
      <c r="G174" s="23">
        <f>'5.3 Calc│Forecast $2017'!G174*'5.4 Calc│Escalators'!G174</f>
        <v>0</v>
      </c>
      <c r="H174" s="23">
        <f>'5.3 Calc│Forecast $2017'!H174*'5.4 Calc│Escalators'!H174</f>
        <v>0</v>
      </c>
      <c r="I174" s="23">
        <f>'5.3 Calc│Forecast $2017'!I174*'5.4 Calc│Escalators'!I174</f>
        <v>0</v>
      </c>
      <c r="J174" s="23">
        <f>'5.3 Calc│Forecast $2017'!J174*'5.4 Calc│Escalators'!J174</f>
        <v>0</v>
      </c>
      <c r="K174" s="23">
        <f>'5.3 Calc│Forecast $2017'!K174*'5.4 Calc│Escalators'!K174</f>
        <v>0</v>
      </c>
      <c r="L174" s="40">
        <f t="shared" si="2"/>
        <v>0</v>
      </c>
      <c r="M174" s="62"/>
      <c r="N174" s="7"/>
    </row>
    <row r="175" spans="1:14" hidden="1">
      <c r="A175" s="8" t="str">
        <f>'5.0 Calc│Forecast Projects'!A175</f>
        <v>-</v>
      </c>
      <c r="B175" s="8" t="str">
        <f>'5.3 Calc│Forecast $2017'!B175</f>
        <v/>
      </c>
      <c r="C175" s="34" t="str">
        <f>IF(B175="[Delete]",0,'5.3 Calc│Forecast $2017'!C175)</f>
        <v>-</v>
      </c>
      <c r="D175" s="8" t="str">
        <f>IF($L175&gt;0,IFERROR(VLOOKUP($A175,'3.0 Input│AMP'!$A$13:$F$959,COLUMN(D175)+1,FALSE),"Other"),"")</f>
        <v/>
      </c>
      <c r="E175" s="8" t="str">
        <f>IF($L175&gt;0,IFERROR(VLOOKUP($A175,'3.0 Input│AMP'!$A$13:$F$959,COLUMN(E175)+1,FALSE),"Non-System"),"")</f>
        <v/>
      </c>
      <c r="F175" s="22"/>
      <c r="G175" s="23">
        <f>'5.3 Calc│Forecast $2017'!G175*'5.4 Calc│Escalators'!G175</f>
        <v>0</v>
      </c>
      <c r="H175" s="23">
        <f>'5.3 Calc│Forecast $2017'!H175*'5.4 Calc│Escalators'!H175</f>
        <v>0</v>
      </c>
      <c r="I175" s="23">
        <f>'5.3 Calc│Forecast $2017'!I175*'5.4 Calc│Escalators'!I175</f>
        <v>0</v>
      </c>
      <c r="J175" s="23">
        <f>'5.3 Calc│Forecast $2017'!J175*'5.4 Calc│Escalators'!J175</f>
        <v>0</v>
      </c>
      <c r="K175" s="23">
        <f>'5.3 Calc│Forecast $2017'!K175*'5.4 Calc│Escalators'!K175</f>
        <v>0</v>
      </c>
      <c r="L175" s="40">
        <f t="shared" si="2"/>
        <v>0</v>
      </c>
      <c r="M175" s="62"/>
      <c r="N175" s="7"/>
    </row>
    <row r="176" spans="1:14" hidden="1">
      <c r="A176" s="8" t="str">
        <f>'5.0 Calc│Forecast Projects'!A176</f>
        <v>-</v>
      </c>
      <c r="B176" s="8" t="str">
        <f>'5.3 Calc│Forecast $2017'!B176</f>
        <v/>
      </c>
      <c r="C176" s="34" t="str">
        <f>IF(B176="[Delete]",0,'5.3 Calc│Forecast $2017'!C176)</f>
        <v>-</v>
      </c>
      <c r="D176" s="8" t="str">
        <f>IF($L176&gt;0,IFERROR(VLOOKUP($A176,'3.0 Input│AMP'!$A$13:$F$959,COLUMN(D176)+1,FALSE),"Other"),"")</f>
        <v/>
      </c>
      <c r="E176" s="8" t="str">
        <f>IF($L176&gt;0,IFERROR(VLOOKUP($A176,'3.0 Input│AMP'!$A$13:$F$959,COLUMN(E176)+1,FALSE),"Non-System"),"")</f>
        <v/>
      </c>
      <c r="F176" s="22"/>
      <c r="G176" s="23">
        <f>'5.3 Calc│Forecast $2017'!G176*'5.4 Calc│Escalators'!G176</f>
        <v>0</v>
      </c>
      <c r="H176" s="23">
        <f>'5.3 Calc│Forecast $2017'!H176*'5.4 Calc│Escalators'!H176</f>
        <v>0</v>
      </c>
      <c r="I176" s="23">
        <f>'5.3 Calc│Forecast $2017'!I176*'5.4 Calc│Escalators'!I176</f>
        <v>0</v>
      </c>
      <c r="J176" s="23">
        <f>'5.3 Calc│Forecast $2017'!J176*'5.4 Calc│Escalators'!J176</f>
        <v>0</v>
      </c>
      <c r="K176" s="23">
        <f>'5.3 Calc│Forecast $2017'!K176*'5.4 Calc│Escalators'!K176</f>
        <v>0</v>
      </c>
      <c r="L176" s="40">
        <f t="shared" si="2"/>
        <v>0</v>
      </c>
      <c r="M176" s="62"/>
      <c r="N176" s="7"/>
    </row>
    <row r="177" spans="1:14" hidden="1">
      <c r="A177" s="8" t="str">
        <f>'5.0 Calc│Forecast Projects'!A177</f>
        <v>-</v>
      </c>
      <c r="B177" s="8" t="str">
        <f>'5.3 Calc│Forecast $2017'!B177</f>
        <v/>
      </c>
      <c r="C177" s="34" t="str">
        <f>IF(B177="[Delete]",0,'5.3 Calc│Forecast $2017'!C177)</f>
        <v>-</v>
      </c>
      <c r="D177" s="8" t="str">
        <f>IF($L177&gt;0,IFERROR(VLOOKUP($A177,'3.0 Input│AMP'!$A$13:$F$959,COLUMN(D177)+1,FALSE),"Other"),"")</f>
        <v/>
      </c>
      <c r="E177" s="8" t="str">
        <f>IF($L177&gt;0,IFERROR(VLOOKUP($A177,'3.0 Input│AMP'!$A$13:$F$959,COLUMN(E177)+1,FALSE),"Non-System"),"")</f>
        <v/>
      </c>
      <c r="F177" s="22"/>
      <c r="G177" s="23">
        <f>'5.3 Calc│Forecast $2017'!G177*'5.4 Calc│Escalators'!G177</f>
        <v>0</v>
      </c>
      <c r="H177" s="23">
        <f>'5.3 Calc│Forecast $2017'!H177*'5.4 Calc│Escalators'!H177</f>
        <v>0</v>
      </c>
      <c r="I177" s="23">
        <f>'5.3 Calc│Forecast $2017'!I177*'5.4 Calc│Escalators'!I177</f>
        <v>0</v>
      </c>
      <c r="J177" s="23">
        <f>'5.3 Calc│Forecast $2017'!J177*'5.4 Calc│Escalators'!J177</f>
        <v>0</v>
      </c>
      <c r="K177" s="23">
        <f>'5.3 Calc│Forecast $2017'!K177*'5.4 Calc│Escalators'!K177</f>
        <v>0</v>
      </c>
      <c r="L177" s="40">
        <f t="shared" si="2"/>
        <v>0</v>
      </c>
      <c r="M177" s="62"/>
      <c r="N177" s="7"/>
    </row>
    <row r="178" spans="1:14" hidden="1">
      <c r="A178" s="8" t="str">
        <f>'5.0 Calc│Forecast Projects'!A178</f>
        <v>-</v>
      </c>
      <c r="B178" s="8" t="str">
        <f>'5.3 Calc│Forecast $2017'!B178</f>
        <v/>
      </c>
      <c r="C178" s="34" t="str">
        <f>IF(B178="[Delete]",0,'5.3 Calc│Forecast $2017'!C178)</f>
        <v>-</v>
      </c>
      <c r="D178" s="8" t="str">
        <f>IF($L178&gt;0,IFERROR(VLOOKUP($A178,'3.0 Input│AMP'!$A$13:$F$959,COLUMN(D178)+1,FALSE),"Other"),"")</f>
        <v/>
      </c>
      <c r="E178" s="8" t="str">
        <f>IF($L178&gt;0,IFERROR(VLOOKUP($A178,'3.0 Input│AMP'!$A$13:$F$959,COLUMN(E178)+1,FALSE),"Non-System"),"")</f>
        <v/>
      </c>
      <c r="F178" s="22"/>
      <c r="G178" s="23">
        <f>'5.3 Calc│Forecast $2017'!G178*'5.4 Calc│Escalators'!G178</f>
        <v>0</v>
      </c>
      <c r="H178" s="23">
        <f>'5.3 Calc│Forecast $2017'!H178*'5.4 Calc│Escalators'!H178</f>
        <v>0</v>
      </c>
      <c r="I178" s="23">
        <f>'5.3 Calc│Forecast $2017'!I178*'5.4 Calc│Escalators'!I178</f>
        <v>0</v>
      </c>
      <c r="J178" s="23">
        <f>'5.3 Calc│Forecast $2017'!J178*'5.4 Calc│Escalators'!J178</f>
        <v>0</v>
      </c>
      <c r="K178" s="23">
        <f>'5.3 Calc│Forecast $2017'!K178*'5.4 Calc│Escalators'!K178</f>
        <v>0</v>
      </c>
      <c r="L178" s="40">
        <f t="shared" si="2"/>
        <v>0</v>
      </c>
      <c r="M178" s="62"/>
      <c r="N178" s="7"/>
    </row>
    <row r="179" spans="1:14" hidden="1">
      <c r="A179" s="8" t="str">
        <f>'5.0 Calc│Forecast Projects'!A179</f>
        <v>-</v>
      </c>
      <c r="B179" s="8" t="str">
        <f>'5.3 Calc│Forecast $2017'!B179</f>
        <v/>
      </c>
      <c r="C179" s="34" t="str">
        <f>IF(B179="[Delete]",0,'5.3 Calc│Forecast $2017'!C179)</f>
        <v>-</v>
      </c>
      <c r="D179" s="8" t="str">
        <f>IF($L179&gt;0,IFERROR(VLOOKUP($A179,'3.0 Input│AMP'!$A$13:$F$959,COLUMN(D179)+1,FALSE),"Other"),"")</f>
        <v/>
      </c>
      <c r="E179" s="8" t="str">
        <f>IF($L179&gt;0,IFERROR(VLOOKUP($A179,'3.0 Input│AMP'!$A$13:$F$959,COLUMN(E179)+1,FALSE),"Non-System"),"")</f>
        <v/>
      </c>
      <c r="F179" s="22"/>
      <c r="G179" s="23">
        <f>'5.3 Calc│Forecast $2017'!G179*'5.4 Calc│Escalators'!G179</f>
        <v>0</v>
      </c>
      <c r="H179" s="23">
        <f>'5.3 Calc│Forecast $2017'!H179*'5.4 Calc│Escalators'!H179</f>
        <v>0</v>
      </c>
      <c r="I179" s="23">
        <f>'5.3 Calc│Forecast $2017'!I179*'5.4 Calc│Escalators'!I179</f>
        <v>0</v>
      </c>
      <c r="J179" s="23">
        <f>'5.3 Calc│Forecast $2017'!J179*'5.4 Calc│Escalators'!J179</f>
        <v>0</v>
      </c>
      <c r="K179" s="23">
        <f>'5.3 Calc│Forecast $2017'!K179*'5.4 Calc│Escalators'!K179</f>
        <v>0</v>
      </c>
      <c r="L179" s="40">
        <f t="shared" si="2"/>
        <v>0</v>
      </c>
      <c r="M179" s="62"/>
      <c r="N179" s="7"/>
    </row>
    <row r="180" spans="1:14" hidden="1">
      <c r="A180" s="8" t="str">
        <f>'5.0 Calc│Forecast Projects'!A180</f>
        <v>-</v>
      </c>
      <c r="B180" s="8" t="str">
        <f>'5.3 Calc│Forecast $2017'!B180</f>
        <v/>
      </c>
      <c r="C180" s="34" t="str">
        <f>IF(B180="[Delete]",0,'5.3 Calc│Forecast $2017'!C180)</f>
        <v>-</v>
      </c>
      <c r="D180" s="8" t="str">
        <f>IF($L180&gt;0,IFERROR(VLOOKUP($A180,'3.0 Input│AMP'!$A$13:$F$959,COLUMN(D180)+1,FALSE),"Other"),"")</f>
        <v/>
      </c>
      <c r="E180" s="8" t="str">
        <f>IF($L180&gt;0,IFERROR(VLOOKUP($A180,'3.0 Input│AMP'!$A$13:$F$959,COLUMN(E180)+1,FALSE),"Non-System"),"")</f>
        <v/>
      </c>
      <c r="F180" s="22"/>
      <c r="G180" s="23">
        <f>'5.3 Calc│Forecast $2017'!G180*'5.4 Calc│Escalators'!G180</f>
        <v>0</v>
      </c>
      <c r="H180" s="23">
        <f>'5.3 Calc│Forecast $2017'!H180*'5.4 Calc│Escalators'!H180</f>
        <v>0</v>
      </c>
      <c r="I180" s="23">
        <f>'5.3 Calc│Forecast $2017'!I180*'5.4 Calc│Escalators'!I180</f>
        <v>0</v>
      </c>
      <c r="J180" s="23">
        <f>'5.3 Calc│Forecast $2017'!J180*'5.4 Calc│Escalators'!J180</f>
        <v>0</v>
      </c>
      <c r="K180" s="23">
        <f>'5.3 Calc│Forecast $2017'!K180*'5.4 Calc│Escalators'!K180</f>
        <v>0</v>
      </c>
      <c r="L180" s="40">
        <f t="shared" si="2"/>
        <v>0</v>
      </c>
      <c r="M180" s="62"/>
      <c r="N180" s="7"/>
    </row>
    <row r="181" spans="1:14" hidden="1">
      <c r="A181" s="8" t="str">
        <f>'5.0 Calc│Forecast Projects'!A181</f>
        <v>-</v>
      </c>
      <c r="B181" s="8" t="str">
        <f>'5.3 Calc│Forecast $2017'!B181</f>
        <v/>
      </c>
      <c r="C181" s="34" t="str">
        <f>IF(B181="[Delete]",0,'5.3 Calc│Forecast $2017'!C181)</f>
        <v>-</v>
      </c>
      <c r="D181" s="8" t="str">
        <f>IF($L181&gt;0,IFERROR(VLOOKUP($A181,'3.0 Input│AMP'!$A$13:$F$959,COLUMN(D181)+1,FALSE),"Other"),"")</f>
        <v/>
      </c>
      <c r="E181" s="8" t="str">
        <f>IF($L181&gt;0,IFERROR(VLOOKUP($A181,'3.0 Input│AMP'!$A$13:$F$959,COLUMN(E181)+1,FALSE),"Non-System"),"")</f>
        <v/>
      </c>
      <c r="F181" s="22"/>
      <c r="G181" s="23">
        <f>'5.3 Calc│Forecast $2017'!G181*'5.4 Calc│Escalators'!G181</f>
        <v>0</v>
      </c>
      <c r="H181" s="23">
        <f>'5.3 Calc│Forecast $2017'!H181*'5.4 Calc│Escalators'!H181</f>
        <v>0</v>
      </c>
      <c r="I181" s="23">
        <f>'5.3 Calc│Forecast $2017'!I181*'5.4 Calc│Escalators'!I181</f>
        <v>0</v>
      </c>
      <c r="J181" s="23">
        <f>'5.3 Calc│Forecast $2017'!J181*'5.4 Calc│Escalators'!J181</f>
        <v>0</v>
      </c>
      <c r="K181" s="23">
        <f>'5.3 Calc│Forecast $2017'!K181*'5.4 Calc│Escalators'!K181</f>
        <v>0</v>
      </c>
      <c r="L181" s="40">
        <f t="shared" si="2"/>
        <v>0</v>
      </c>
      <c r="M181" s="62"/>
      <c r="N181" s="7"/>
    </row>
    <row r="182" spans="1:14" hidden="1">
      <c r="A182" s="8" t="str">
        <f>'5.0 Calc│Forecast Projects'!A182</f>
        <v>-</v>
      </c>
      <c r="B182" s="8" t="str">
        <f>'5.3 Calc│Forecast $2017'!B182</f>
        <v/>
      </c>
      <c r="C182" s="34" t="str">
        <f>IF(B182="[Delete]",0,'5.3 Calc│Forecast $2017'!C182)</f>
        <v>-</v>
      </c>
      <c r="D182" s="8" t="str">
        <f>IF($L182&gt;0,IFERROR(VLOOKUP($A182,'3.0 Input│AMP'!$A$13:$F$959,COLUMN(D182)+1,FALSE),"Other"),"")</f>
        <v/>
      </c>
      <c r="E182" s="8" t="str">
        <f>IF($L182&gt;0,IFERROR(VLOOKUP($A182,'3.0 Input│AMP'!$A$13:$F$959,COLUMN(E182)+1,FALSE),"Non-System"),"")</f>
        <v/>
      </c>
      <c r="F182" s="22"/>
      <c r="G182" s="23">
        <f>'5.3 Calc│Forecast $2017'!G182*'5.4 Calc│Escalators'!G182</f>
        <v>0</v>
      </c>
      <c r="H182" s="23">
        <f>'5.3 Calc│Forecast $2017'!H182*'5.4 Calc│Escalators'!H182</f>
        <v>0</v>
      </c>
      <c r="I182" s="23">
        <f>'5.3 Calc│Forecast $2017'!I182*'5.4 Calc│Escalators'!I182</f>
        <v>0</v>
      </c>
      <c r="J182" s="23">
        <f>'5.3 Calc│Forecast $2017'!J182*'5.4 Calc│Escalators'!J182</f>
        <v>0</v>
      </c>
      <c r="K182" s="23">
        <f>'5.3 Calc│Forecast $2017'!K182*'5.4 Calc│Escalators'!K182</f>
        <v>0</v>
      </c>
      <c r="L182" s="40">
        <f t="shared" si="2"/>
        <v>0</v>
      </c>
      <c r="M182" s="62"/>
      <c r="N182" s="7"/>
    </row>
    <row r="183" spans="1:14" hidden="1">
      <c r="A183" s="8" t="str">
        <f>'5.0 Calc│Forecast Projects'!A183</f>
        <v>-</v>
      </c>
      <c r="B183" s="8" t="str">
        <f>'5.3 Calc│Forecast $2017'!B183</f>
        <v/>
      </c>
      <c r="C183" s="34" t="str">
        <f>IF(B183="[Delete]",0,'5.3 Calc│Forecast $2017'!C183)</f>
        <v>-</v>
      </c>
      <c r="D183" s="8" t="str">
        <f>IF($L183&gt;0,IFERROR(VLOOKUP($A183,'3.0 Input│AMP'!$A$13:$F$959,COLUMN(D183)+1,FALSE),"Other"),"")</f>
        <v/>
      </c>
      <c r="E183" s="8" t="str">
        <f>IF($L183&gt;0,IFERROR(VLOOKUP($A183,'3.0 Input│AMP'!$A$13:$F$959,COLUMN(E183)+1,FALSE),"Non-System"),"")</f>
        <v/>
      </c>
      <c r="F183" s="22"/>
      <c r="G183" s="23">
        <f>'5.3 Calc│Forecast $2017'!G183*'5.4 Calc│Escalators'!G183</f>
        <v>0</v>
      </c>
      <c r="H183" s="23">
        <f>'5.3 Calc│Forecast $2017'!H183*'5.4 Calc│Escalators'!H183</f>
        <v>0</v>
      </c>
      <c r="I183" s="23">
        <f>'5.3 Calc│Forecast $2017'!I183*'5.4 Calc│Escalators'!I183</f>
        <v>0</v>
      </c>
      <c r="J183" s="23">
        <f>'5.3 Calc│Forecast $2017'!J183*'5.4 Calc│Escalators'!J183</f>
        <v>0</v>
      </c>
      <c r="K183" s="23">
        <f>'5.3 Calc│Forecast $2017'!K183*'5.4 Calc│Escalators'!K183</f>
        <v>0</v>
      </c>
      <c r="L183" s="40">
        <f t="shared" si="2"/>
        <v>0</v>
      </c>
      <c r="M183" s="62"/>
      <c r="N183" s="7"/>
    </row>
    <row r="184" spans="1:14" hidden="1">
      <c r="A184" s="8" t="str">
        <f>'5.0 Calc│Forecast Projects'!A184</f>
        <v>-</v>
      </c>
      <c r="B184" s="8" t="str">
        <f>'5.3 Calc│Forecast $2017'!B184</f>
        <v/>
      </c>
      <c r="C184" s="34" t="str">
        <f>IF(B184="[Delete]",0,'5.3 Calc│Forecast $2017'!C184)</f>
        <v>-</v>
      </c>
      <c r="D184" s="8" t="str">
        <f>IF($L184&gt;0,IFERROR(VLOOKUP($A184,'3.0 Input│AMP'!$A$13:$F$959,COLUMN(D184)+1,FALSE),"Other"),"")</f>
        <v/>
      </c>
      <c r="E184" s="8" t="str">
        <f>IF($L184&gt;0,IFERROR(VLOOKUP($A184,'3.0 Input│AMP'!$A$13:$F$959,COLUMN(E184)+1,FALSE),"Non-System"),"")</f>
        <v/>
      </c>
      <c r="F184" s="22"/>
      <c r="G184" s="23">
        <f>'5.3 Calc│Forecast $2017'!G184*'5.4 Calc│Escalators'!G184</f>
        <v>0</v>
      </c>
      <c r="H184" s="23">
        <f>'5.3 Calc│Forecast $2017'!H184*'5.4 Calc│Escalators'!H184</f>
        <v>0</v>
      </c>
      <c r="I184" s="23">
        <f>'5.3 Calc│Forecast $2017'!I184*'5.4 Calc│Escalators'!I184</f>
        <v>0</v>
      </c>
      <c r="J184" s="23">
        <f>'5.3 Calc│Forecast $2017'!J184*'5.4 Calc│Escalators'!J184</f>
        <v>0</v>
      </c>
      <c r="K184" s="23">
        <f>'5.3 Calc│Forecast $2017'!K184*'5.4 Calc│Escalators'!K184</f>
        <v>0</v>
      </c>
      <c r="L184" s="40">
        <f t="shared" si="2"/>
        <v>0</v>
      </c>
      <c r="M184" s="62"/>
      <c r="N184" s="7"/>
    </row>
    <row r="185" spans="1:14" hidden="1">
      <c r="A185" s="8" t="str">
        <f>'5.0 Calc│Forecast Projects'!A185</f>
        <v>-</v>
      </c>
      <c r="B185" s="8" t="str">
        <f>'5.3 Calc│Forecast $2017'!B185</f>
        <v/>
      </c>
      <c r="C185" s="34" t="str">
        <f>IF(B185="[Delete]",0,'5.3 Calc│Forecast $2017'!C185)</f>
        <v>-</v>
      </c>
      <c r="D185" s="8" t="str">
        <f>IF($L185&gt;0,IFERROR(VLOOKUP($A185,'3.0 Input│AMP'!$A$13:$F$959,COLUMN(D185)+1,FALSE),"Other"),"")</f>
        <v/>
      </c>
      <c r="E185" s="8" t="str">
        <f>IF($L185&gt;0,IFERROR(VLOOKUP($A185,'3.0 Input│AMP'!$A$13:$F$959,COLUMN(E185)+1,FALSE),"Non-System"),"")</f>
        <v/>
      </c>
      <c r="F185" s="22"/>
      <c r="G185" s="23">
        <f>'5.3 Calc│Forecast $2017'!G185*'5.4 Calc│Escalators'!G185</f>
        <v>0</v>
      </c>
      <c r="H185" s="23">
        <f>'5.3 Calc│Forecast $2017'!H185*'5.4 Calc│Escalators'!H185</f>
        <v>0</v>
      </c>
      <c r="I185" s="23">
        <f>'5.3 Calc│Forecast $2017'!I185*'5.4 Calc│Escalators'!I185</f>
        <v>0</v>
      </c>
      <c r="J185" s="23">
        <f>'5.3 Calc│Forecast $2017'!J185*'5.4 Calc│Escalators'!J185</f>
        <v>0</v>
      </c>
      <c r="K185" s="23">
        <f>'5.3 Calc│Forecast $2017'!K185*'5.4 Calc│Escalators'!K185</f>
        <v>0</v>
      </c>
      <c r="L185" s="40">
        <f t="shared" si="2"/>
        <v>0</v>
      </c>
      <c r="M185" s="62"/>
      <c r="N185" s="7"/>
    </row>
    <row r="186" spans="1:14" hidden="1">
      <c r="A186" s="8" t="str">
        <f>'5.0 Calc│Forecast Projects'!A186</f>
        <v>-</v>
      </c>
      <c r="B186" s="8" t="str">
        <f>'5.3 Calc│Forecast $2017'!B186</f>
        <v/>
      </c>
      <c r="C186" s="34" t="str">
        <f>IF(B186="[Delete]",0,'5.3 Calc│Forecast $2017'!C186)</f>
        <v>-</v>
      </c>
      <c r="D186" s="8" t="str">
        <f>IF($L186&gt;0,IFERROR(VLOOKUP($A186,'3.0 Input│AMP'!$A$13:$F$959,COLUMN(D186)+1,FALSE),"Other"),"")</f>
        <v/>
      </c>
      <c r="E186" s="8" t="str">
        <f>IF($L186&gt;0,IFERROR(VLOOKUP($A186,'3.0 Input│AMP'!$A$13:$F$959,COLUMN(E186)+1,FALSE),"Non-System"),"")</f>
        <v/>
      </c>
      <c r="F186" s="22"/>
      <c r="G186" s="23">
        <f>'5.3 Calc│Forecast $2017'!G186*'5.4 Calc│Escalators'!G186</f>
        <v>0</v>
      </c>
      <c r="H186" s="23">
        <f>'5.3 Calc│Forecast $2017'!H186*'5.4 Calc│Escalators'!H186</f>
        <v>0</v>
      </c>
      <c r="I186" s="23">
        <f>'5.3 Calc│Forecast $2017'!I186*'5.4 Calc│Escalators'!I186</f>
        <v>0</v>
      </c>
      <c r="J186" s="23">
        <f>'5.3 Calc│Forecast $2017'!J186*'5.4 Calc│Escalators'!J186</f>
        <v>0</v>
      </c>
      <c r="K186" s="23">
        <f>'5.3 Calc│Forecast $2017'!K186*'5.4 Calc│Escalators'!K186</f>
        <v>0</v>
      </c>
      <c r="L186" s="40">
        <f t="shared" si="2"/>
        <v>0</v>
      </c>
      <c r="M186" s="62"/>
      <c r="N186" s="7"/>
    </row>
    <row r="187" spans="1:14" hidden="1">
      <c r="A187" s="8" t="str">
        <f>'5.0 Calc│Forecast Projects'!A187</f>
        <v>-</v>
      </c>
      <c r="B187" s="8" t="str">
        <f>'5.3 Calc│Forecast $2017'!B187</f>
        <v/>
      </c>
      <c r="C187" s="34" t="str">
        <f>IF(B187="[Delete]",0,'5.3 Calc│Forecast $2017'!C187)</f>
        <v>-</v>
      </c>
      <c r="D187" s="8" t="str">
        <f>IF($L187&gt;0,IFERROR(VLOOKUP($A187,'3.0 Input│AMP'!$A$13:$F$959,COLUMN(D187)+1,FALSE),"Other"),"")</f>
        <v/>
      </c>
      <c r="E187" s="8" t="str">
        <f>IF($L187&gt;0,IFERROR(VLOOKUP($A187,'3.0 Input│AMP'!$A$13:$F$959,COLUMN(E187)+1,FALSE),"Non-System"),"")</f>
        <v/>
      </c>
      <c r="F187" s="22"/>
      <c r="G187" s="23">
        <f>'5.3 Calc│Forecast $2017'!G187*'5.4 Calc│Escalators'!G187</f>
        <v>0</v>
      </c>
      <c r="H187" s="23">
        <f>'5.3 Calc│Forecast $2017'!H187*'5.4 Calc│Escalators'!H187</f>
        <v>0</v>
      </c>
      <c r="I187" s="23">
        <f>'5.3 Calc│Forecast $2017'!I187*'5.4 Calc│Escalators'!I187</f>
        <v>0</v>
      </c>
      <c r="J187" s="23">
        <f>'5.3 Calc│Forecast $2017'!J187*'5.4 Calc│Escalators'!J187</f>
        <v>0</v>
      </c>
      <c r="K187" s="23">
        <f>'5.3 Calc│Forecast $2017'!K187*'5.4 Calc│Escalators'!K187</f>
        <v>0</v>
      </c>
      <c r="L187" s="40">
        <f t="shared" si="2"/>
        <v>0</v>
      </c>
      <c r="M187" s="62"/>
      <c r="N187" s="7"/>
    </row>
    <row r="188" spans="1:14" hidden="1">
      <c r="A188" s="8" t="str">
        <f>'5.0 Calc│Forecast Projects'!A188</f>
        <v>-</v>
      </c>
      <c r="B188" s="8" t="str">
        <f>'5.3 Calc│Forecast $2017'!B188</f>
        <v/>
      </c>
      <c r="C188" s="34" t="str">
        <f>IF(B188="[Delete]",0,'5.3 Calc│Forecast $2017'!C188)</f>
        <v>-</v>
      </c>
      <c r="D188" s="8" t="str">
        <f>IF($L188&gt;0,IFERROR(VLOOKUP($A188,'3.0 Input│AMP'!$A$13:$F$959,COLUMN(D188)+1,FALSE),"Other"),"")</f>
        <v/>
      </c>
      <c r="E188" s="8" t="str">
        <f>IF($L188&gt;0,IFERROR(VLOOKUP($A188,'3.0 Input│AMP'!$A$13:$F$959,COLUMN(E188)+1,FALSE),"Non-System"),"")</f>
        <v/>
      </c>
      <c r="F188" s="22"/>
      <c r="G188" s="23">
        <f>'5.3 Calc│Forecast $2017'!G188*'5.4 Calc│Escalators'!G188</f>
        <v>0</v>
      </c>
      <c r="H188" s="23">
        <f>'5.3 Calc│Forecast $2017'!H188*'5.4 Calc│Escalators'!H188</f>
        <v>0</v>
      </c>
      <c r="I188" s="23">
        <f>'5.3 Calc│Forecast $2017'!I188*'5.4 Calc│Escalators'!I188</f>
        <v>0</v>
      </c>
      <c r="J188" s="23">
        <f>'5.3 Calc│Forecast $2017'!J188*'5.4 Calc│Escalators'!J188</f>
        <v>0</v>
      </c>
      <c r="K188" s="23">
        <f>'5.3 Calc│Forecast $2017'!K188*'5.4 Calc│Escalators'!K188</f>
        <v>0</v>
      </c>
      <c r="L188" s="40">
        <f t="shared" si="2"/>
        <v>0</v>
      </c>
      <c r="M188" s="62"/>
      <c r="N188" s="7"/>
    </row>
    <row r="189" spans="1:14" hidden="1">
      <c r="A189" s="8" t="str">
        <f>'5.0 Calc│Forecast Projects'!A189</f>
        <v>-</v>
      </c>
      <c r="B189" s="8" t="str">
        <f>'5.3 Calc│Forecast $2017'!B189</f>
        <v/>
      </c>
      <c r="C189" s="34" t="str">
        <f>IF(B189="[Delete]",0,'5.3 Calc│Forecast $2017'!C189)</f>
        <v>-</v>
      </c>
      <c r="D189" s="8" t="str">
        <f>IF($L189&gt;0,IFERROR(VLOOKUP($A189,'3.0 Input│AMP'!$A$13:$F$959,COLUMN(D189)+1,FALSE),"Other"),"")</f>
        <v/>
      </c>
      <c r="E189" s="8" t="str">
        <f>IF($L189&gt;0,IFERROR(VLOOKUP($A189,'3.0 Input│AMP'!$A$13:$F$959,COLUMN(E189)+1,FALSE),"Non-System"),"")</f>
        <v/>
      </c>
      <c r="F189" s="22"/>
      <c r="G189" s="23">
        <f>'5.3 Calc│Forecast $2017'!G189*'5.4 Calc│Escalators'!G189</f>
        <v>0</v>
      </c>
      <c r="H189" s="23">
        <f>'5.3 Calc│Forecast $2017'!H189*'5.4 Calc│Escalators'!H189</f>
        <v>0</v>
      </c>
      <c r="I189" s="23">
        <f>'5.3 Calc│Forecast $2017'!I189*'5.4 Calc│Escalators'!I189</f>
        <v>0</v>
      </c>
      <c r="J189" s="23">
        <f>'5.3 Calc│Forecast $2017'!J189*'5.4 Calc│Escalators'!J189</f>
        <v>0</v>
      </c>
      <c r="K189" s="23">
        <f>'5.3 Calc│Forecast $2017'!K189*'5.4 Calc│Escalators'!K189</f>
        <v>0</v>
      </c>
      <c r="L189" s="40">
        <f t="shared" si="2"/>
        <v>0</v>
      </c>
      <c r="M189" s="62"/>
      <c r="N189" s="7"/>
    </row>
    <row r="190" spans="1:14" hidden="1">
      <c r="A190" s="8" t="str">
        <f>'5.0 Calc│Forecast Projects'!A190</f>
        <v>-</v>
      </c>
      <c r="B190" s="8" t="str">
        <f>'5.3 Calc│Forecast $2017'!B190</f>
        <v/>
      </c>
      <c r="C190" s="34" t="str">
        <f>IF(B190="[Delete]",0,'5.3 Calc│Forecast $2017'!C190)</f>
        <v>-</v>
      </c>
      <c r="D190" s="8" t="str">
        <f>IF($L190&gt;0,IFERROR(VLOOKUP($A190,'3.0 Input│AMP'!$A$13:$F$959,COLUMN(D190)+1,FALSE),"Other"),"")</f>
        <v/>
      </c>
      <c r="E190" s="8" t="str">
        <f>IF($L190&gt;0,IFERROR(VLOOKUP($A190,'3.0 Input│AMP'!$A$13:$F$959,COLUMN(E190)+1,FALSE),"Non-System"),"")</f>
        <v/>
      </c>
      <c r="F190" s="22"/>
      <c r="G190" s="23">
        <f>'5.3 Calc│Forecast $2017'!G190*'5.4 Calc│Escalators'!G190</f>
        <v>0</v>
      </c>
      <c r="H190" s="23">
        <f>'5.3 Calc│Forecast $2017'!H190*'5.4 Calc│Escalators'!H190</f>
        <v>0</v>
      </c>
      <c r="I190" s="23">
        <f>'5.3 Calc│Forecast $2017'!I190*'5.4 Calc│Escalators'!I190</f>
        <v>0</v>
      </c>
      <c r="J190" s="23">
        <f>'5.3 Calc│Forecast $2017'!J190*'5.4 Calc│Escalators'!J190</f>
        <v>0</v>
      </c>
      <c r="K190" s="23">
        <f>'5.3 Calc│Forecast $2017'!K190*'5.4 Calc│Escalators'!K190</f>
        <v>0</v>
      </c>
      <c r="L190" s="40">
        <f t="shared" si="2"/>
        <v>0</v>
      </c>
      <c r="M190" s="62"/>
      <c r="N190" s="7"/>
    </row>
    <row r="191" spans="1:14" hidden="1">
      <c r="A191" s="8" t="str">
        <f>'5.0 Calc│Forecast Projects'!A191</f>
        <v>-</v>
      </c>
      <c r="B191" s="8" t="str">
        <f>'5.3 Calc│Forecast $2017'!B191</f>
        <v/>
      </c>
      <c r="C191" s="34" t="str">
        <f>IF(B191="[Delete]",0,'5.3 Calc│Forecast $2017'!C191)</f>
        <v>-</v>
      </c>
      <c r="D191" s="8" t="str">
        <f>IF($L191&gt;0,IFERROR(VLOOKUP($A191,'3.0 Input│AMP'!$A$13:$F$959,COLUMN(D191)+1,FALSE),"Other"),"")</f>
        <v/>
      </c>
      <c r="E191" s="8" t="str">
        <f>IF($L191&gt;0,IFERROR(VLOOKUP($A191,'3.0 Input│AMP'!$A$13:$F$959,COLUMN(E191)+1,FALSE),"Non-System"),"")</f>
        <v/>
      </c>
      <c r="F191" s="22"/>
      <c r="G191" s="23">
        <f>'5.3 Calc│Forecast $2017'!G191*'5.4 Calc│Escalators'!G191</f>
        <v>0</v>
      </c>
      <c r="H191" s="23">
        <f>'5.3 Calc│Forecast $2017'!H191*'5.4 Calc│Escalators'!H191</f>
        <v>0</v>
      </c>
      <c r="I191" s="23">
        <f>'5.3 Calc│Forecast $2017'!I191*'5.4 Calc│Escalators'!I191</f>
        <v>0</v>
      </c>
      <c r="J191" s="23">
        <f>'5.3 Calc│Forecast $2017'!J191*'5.4 Calc│Escalators'!J191</f>
        <v>0</v>
      </c>
      <c r="K191" s="23">
        <f>'5.3 Calc│Forecast $2017'!K191*'5.4 Calc│Escalators'!K191</f>
        <v>0</v>
      </c>
      <c r="L191" s="40">
        <f t="shared" si="2"/>
        <v>0</v>
      </c>
      <c r="M191" s="62"/>
      <c r="N191" s="7"/>
    </row>
    <row r="192" spans="1:14" hidden="1">
      <c r="A192" s="8" t="str">
        <f>'5.0 Calc│Forecast Projects'!A192</f>
        <v>-</v>
      </c>
      <c r="B192" s="8" t="str">
        <f>'5.3 Calc│Forecast $2017'!B192</f>
        <v/>
      </c>
      <c r="C192" s="34" t="str">
        <f>IF(B192="[Delete]",0,'5.3 Calc│Forecast $2017'!C192)</f>
        <v>-</v>
      </c>
      <c r="D192" s="8" t="str">
        <f>IF($L192&gt;0,IFERROR(VLOOKUP($A192,'3.0 Input│AMP'!$A$13:$F$959,COLUMN(D192)+1,FALSE),"Other"),"")</f>
        <v/>
      </c>
      <c r="E192" s="8" t="str">
        <f>IF($L192&gt;0,IFERROR(VLOOKUP($A192,'3.0 Input│AMP'!$A$13:$F$959,COLUMN(E192)+1,FALSE),"Non-System"),"")</f>
        <v/>
      </c>
      <c r="F192" s="22"/>
      <c r="G192" s="23">
        <f>'5.3 Calc│Forecast $2017'!G192*'5.4 Calc│Escalators'!G192</f>
        <v>0</v>
      </c>
      <c r="H192" s="23">
        <f>'5.3 Calc│Forecast $2017'!H192*'5.4 Calc│Escalators'!H192</f>
        <v>0</v>
      </c>
      <c r="I192" s="23">
        <f>'5.3 Calc│Forecast $2017'!I192*'5.4 Calc│Escalators'!I192</f>
        <v>0</v>
      </c>
      <c r="J192" s="23">
        <f>'5.3 Calc│Forecast $2017'!J192*'5.4 Calc│Escalators'!J192</f>
        <v>0</v>
      </c>
      <c r="K192" s="23">
        <f>'5.3 Calc│Forecast $2017'!K192*'5.4 Calc│Escalators'!K192</f>
        <v>0</v>
      </c>
      <c r="L192" s="40">
        <f t="shared" si="2"/>
        <v>0</v>
      </c>
      <c r="M192" s="62"/>
      <c r="N192" s="7"/>
    </row>
    <row r="193" spans="1:14" hidden="1">
      <c r="A193" s="8" t="str">
        <f>'5.0 Calc│Forecast Projects'!A193</f>
        <v>-</v>
      </c>
      <c r="B193" s="8" t="str">
        <f>'5.3 Calc│Forecast $2017'!B193</f>
        <v/>
      </c>
      <c r="C193" s="34" t="str">
        <f>IF(B193="[Delete]",0,'5.3 Calc│Forecast $2017'!C193)</f>
        <v>-</v>
      </c>
      <c r="D193" s="8" t="str">
        <f>IF($L193&gt;0,IFERROR(VLOOKUP($A193,'3.0 Input│AMP'!$A$13:$F$959,COLUMN(D193)+1,FALSE),"Other"),"")</f>
        <v/>
      </c>
      <c r="E193" s="8" t="str">
        <f>IF($L193&gt;0,IFERROR(VLOOKUP($A193,'3.0 Input│AMP'!$A$13:$F$959,COLUMN(E193)+1,FALSE),"Non-System"),"")</f>
        <v/>
      </c>
      <c r="F193" s="22"/>
      <c r="G193" s="23">
        <f>'5.3 Calc│Forecast $2017'!G193*'5.4 Calc│Escalators'!G193</f>
        <v>0</v>
      </c>
      <c r="H193" s="23">
        <f>'5.3 Calc│Forecast $2017'!H193*'5.4 Calc│Escalators'!H193</f>
        <v>0</v>
      </c>
      <c r="I193" s="23">
        <f>'5.3 Calc│Forecast $2017'!I193*'5.4 Calc│Escalators'!I193</f>
        <v>0</v>
      </c>
      <c r="J193" s="23">
        <f>'5.3 Calc│Forecast $2017'!J193*'5.4 Calc│Escalators'!J193</f>
        <v>0</v>
      </c>
      <c r="K193" s="23">
        <f>'5.3 Calc│Forecast $2017'!K193*'5.4 Calc│Escalators'!K193</f>
        <v>0</v>
      </c>
      <c r="L193" s="40">
        <f t="shared" si="2"/>
        <v>0</v>
      </c>
      <c r="M193" s="62"/>
      <c r="N193" s="7"/>
    </row>
    <row r="194" spans="1:14" hidden="1">
      <c r="A194" s="8" t="str">
        <f>'5.0 Calc│Forecast Projects'!A194</f>
        <v>-</v>
      </c>
      <c r="B194" s="8" t="str">
        <f>'5.3 Calc│Forecast $2017'!B194</f>
        <v/>
      </c>
      <c r="C194" s="34" t="str">
        <f>IF(B194="[Delete]",0,'5.3 Calc│Forecast $2017'!C194)</f>
        <v>-</v>
      </c>
      <c r="D194" s="8" t="str">
        <f>IF($L194&gt;0,IFERROR(VLOOKUP($A194,'3.0 Input│AMP'!$A$13:$F$959,COLUMN(D194)+1,FALSE),"Other"),"")</f>
        <v/>
      </c>
      <c r="E194" s="8" t="str">
        <f>IF($L194&gt;0,IFERROR(VLOOKUP($A194,'3.0 Input│AMP'!$A$13:$F$959,COLUMN(E194)+1,FALSE),"Non-System"),"")</f>
        <v/>
      </c>
      <c r="F194" s="22"/>
      <c r="G194" s="23">
        <f>'5.3 Calc│Forecast $2017'!G194*'5.4 Calc│Escalators'!G194</f>
        <v>0</v>
      </c>
      <c r="H194" s="23">
        <f>'5.3 Calc│Forecast $2017'!H194*'5.4 Calc│Escalators'!H194</f>
        <v>0</v>
      </c>
      <c r="I194" s="23">
        <f>'5.3 Calc│Forecast $2017'!I194*'5.4 Calc│Escalators'!I194</f>
        <v>0</v>
      </c>
      <c r="J194" s="23">
        <f>'5.3 Calc│Forecast $2017'!J194*'5.4 Calc│Escalators'!J194</f>
        <v>0</v>
      </c>
      <c r="K194" s="23">
        <f>'5.3 Calc│Forecast $2017'!K194*'5.4 Calc│Escalators'!K194</f>
        <v>0</v>
      </c>
      <c r="L194" s="40">
        <f t="shared" si="2"/>
        <v>0</v>
      </c>
      <c r="M194" s="62"/>
      <c r="N194" s="7"/>
    </row>
    <row r="195" spans="1:14" hidden="1">
      <c r="A195" s="8" t="str">
        <f>'5.0 Calc│Forecast Projects'!A195</f>
        <v>-</v>
      </c>
      <c r="B195" s="8" t="str">
        <f>'5.3 Calc│Forecast $2017'!B195</f>
        <v/>
      </c>
      <c r="C195" s="34" t="str">
        <f>IF(B195="[Delete]",0,'5.3 Calc│Forecast $2017'!C195)</f>
        <v>-</v>
      </c>
      <c r="D195" s="8" t="str">
        <f>IF($L195&gt;0,IFERROR(VLOOKUP($A195,'3.0 Input│AMP'!$A$13:$F$959,COLUMN(D195)+1,FALSE),"Other"),"")</f>
        <v/>
      </c>
      <c r="E195" s="8" t="str">
        <f>IF($L195&gt;0,IFERROR(VLOOKUP($A195,'3.0 Input│AMP'!$A$13:$F$959,COLUMN(E195)+1,FALSE),"Non-System"),"")</f>
        <v/>
      </c>
      <c r="F195" s="22"/>
      <c r="G195" s="23">
        <f>'5.3 Calc│Forecast $2017'!G195*'5.4 Calc│Escalators'!G195</f>
        <v>0</v>
      </c>
      <c r="H195" s="23">
        <f>'5.3 Calc│Forecast $2017'!H195*'5.4 Calc│Escalators'!H195</f>
        <v>0</v>
      </c>
      <c r="I195" s="23">
        <f>'5.3 Calc│Forecast $2017'!I195*'5.4 Calc│Escalators'!I195</f>
        <v>0</v>
      </c>
      <c r="J195" s="23">
        <f>'5.3 Calc│Forecast $2017'!J195*'5.4 Calc│Escalators'!J195</f>
        <v>0</v>
      </c>
      <c r="K195" s="23">
        <f>'5.3 Calc│Forecast $2017'!K195*'5.4 Calc│Escalators'!K195</f>
        <v>0</v>
      </c>
      <c r="L195" s="40">
        <f t="shared" si="2"/>
        <v>0</v>
      </c>
      <c r="M195" s="62"/>
      <c r="N195" s="7"/>
    </row>
    <row r="196" spans="1:14" hidden="1">
      <c r="A196" s="8" t="str">
        <f>'5.0 Calc│Forecast Projects'!A196</f>
        <v>-</v>
      </c>
      <c r="B196" s="8" t="str">
        <f>'5.3 Calc│Forecast $2017'!B196</f>
        <v/>
      </c>
      <c r="C196" s="34" t="str">
        <f>IF(B196="[Delete]",0,'5.3 Calc│Forecast $2017'!C196)</f>
        <v>-</v>
      </c>
      <c r="D196" s="8" t="str">
        <f>IF($L196&gt;0,IFERROR(VLOOKUP($A196,'3.0 Input│AMP'!$A$13:$F$959,COLUMN(D196)+1,FALSE),"Other"),"")</f>
        <v/>
      </c>
      <c r="E196" s="8" t="str">
        <f>IF($L196&gt;0,IFERROR(VLOOKUP($A196,'3.0 Input│AMP'!$A$13:$F$959,COLUMN(E196)+1,FALSE),"Non-System"),"")</f>
        <v/>
      </c>
      <c r="F196" s="22"/>
      <c r="G196" s="23">
        <f>'5.3 Calc│Forecast $2017'!G196*'5.4 Calc│Escalators'!G196</f>
        <v>0</v>
      </c>
      <c r="H196" s="23">
        <f>'5.3 Calc│Forecast $2017'!H196*'5.4 Calc│Escalators'!H196</f>
        <v>0</v>
      </c>
      <c r="I196" s="23">
        <f>'5.3 Calc│Forecast $2017'!I196*'5.4 Calc│Escalators'!I196</f>
        <v>0</v>
      </c>
      <c r="J196" s="23">
        <f>'5.3 Calc│Forecast $2017'!J196*'5.4 Calc│Escalators'!J196</f>
        <v>0</v>
      </c>
      <c r="K196" s="23">
        <f>'5.3 Calc│Forecast $2017'!K196*'5.4 Calc│Escalators'!K196</f>
        <v>0</v>
      </c>
      <c r="L196" s="40">
        <f t="shared" si="2"/>
        <v>0</v>
      </c>
      <c r="M196" s="62"/>
      <c r="N196" s="7"/>
    </row>
    <row r="197" spans="1:14" hidden="1">
      <c r="A197" s="8" t="str">
        <f>'5.0 Calc│Forecast Projects'!A197</f>
        <v>-</v>
      </c>
      <c r="B197" s="8" t="str">
        <f>'5.3 Calc│Forecast $2017'!B197</f>
        <v/>
      </c>
      <c r="C197" s="34" t="str">
        <f>IF(B197="[Delete]",0,'5.3 Calc│Forecast $2017'!C197)</f>
        <v>-</v>
      </c>
      <c r="D197" s="8" t="str">
        <f>IF($L197&gt;0,IFERROR(VLOOKUP($A197,'3.0 Input│AMP'!$A$13:$F$959,COLUMN(D197)+1,FALSE),"Other"),"")</f>
        <v/>
      </c>
      <c r="E197" s="8" t="str">
        <f>IF($L197&gt;0,IFERROR(VLOOKUP($A197,'3.0 Input│AMP'!$A$13:$F$959,COLUMN(E197)+1,FALSE),"Non-System"),"")</f>
        <v/>
      </c>
      <c r="F197" s="22"/>
      <c r="G197" s="23">
        <f>'5.3 Calc│Forecast $2017'!G197*'5.4 Calc│Escalators'!G197</f>
        <v>0</v>
      </c>
      <c r="H197" s="23">
        <f>'5.3 Calc│Forecast $2017'!H197*'5.4 Calc│Escalators'!H197</f>
        <v>0</v>
      </c>
      <c r="I197" s="23">
        <f>'5.3 Calc│Forecast $2017'!I197*'5.4 Calc│Escalators'!I197</f>
        <v>0</v>
      </c>
      <c r="J197" s="23">
        <f>'5.3 Calc│Forecast $2017'!J197*'5.4 Calc│Escalators'!J197</f>
        <v>0</v>
      </c>
      <c r="K197" s="23">
        <f>'5.3 Calc│Forecast $2017'!K197*'5.4 Calc│Escalators'!K197</f>
        <v>0</v>
      </c>
      <c r="L197" s="40">
        <f t="shared" si="2"/>
        <v>0</v>
      </c>
      <c r="M197" s="62"/>
      <c r="N197" s="7"/>
    </row>
    <row r="198" spans="1:14" hidden="1">
      <c r="A198" s="8" t="str">
        <f>'5.0 Calc│Forecast Projects'!A198</f>
        <v>-</v>
      </c>
      <c r="B198" s="8" t="str">
        <f>'5.3 Calc│Forecast $2017'!B198</f>
        <v/>
      </c>
      <c r="C198" s="34" t="str">
        <f>IF(B198="[Delete]",0,'5.3 Calc│Forecast $2017'!C198)</f>
        <v>-</v>
      </c>
      <c r="D198" s="8" t="str">
        <f>IF($L198&gt;0,IFERROR(VLOOKUP($A198,'3.0 Input│AMP'!$A$13:$F$959,COLUMN(D198)+1,FALSE),"Other"),"")</f>
        <v/>
      </c>
      <c r="E198" s="8" t="str">
        <f>IF($L198&gt;0,IFERROR(VLOOKUP($A198,'3.0 Input│AMP'!$A$13:$F$959,COLUMN(E198)+1,FALSE),"Non-System"),"")</f>
        <v/>
      </c>
      <c r="F198" s="22"/>
      <c r="G198" s="23">
        <f>'5.3 Calc│Forecast $2017'!G198*'5.4 Calc│Escalators'!G198</f>
        <v>0</v>
      </c>
      <c r="H198" s="23">
        <f>'5.3 Calc│Forecast $2017'!H198*'5.4 Calc│Escalators'!H198</f>
        <v>0</v>
      </c>
      <c r="I198" s="23">
        <f>'5.3 Calc│Forecast $2017'!I198*'5.4 Calc│Escalators'!I198</f>
        <v>0</v>
      </c>
      <c r="J198" s="23">
        <f>'5.3 Calc│Forecast $2017'!J198*'5.4 Calc│Escalators'!J198</f>
        <v>0</v>
      </c>
      <c r="K198" s="23">
        <f>'5.3 Calc│Forecast $2017'!K198*'5.4 Calc│Escalators'!K198</f>
        <v>0</v>
      </c>
      <c r="L198" s="40">
        <f>SUM(G198:K198)</f>
        <v>0</v>
      </c>
      <c r="M198" s="62"/>
      <c r="N198" s="7"/>
    </row>
    <row r="199" spans="1:14" hidden="1">
      <c r="A199" s="8" t="str">
        <f>'5.0 Calc│Forecast Projects'!A199</f>
        <v>-</v>
      </c>
      <c r="B199" s="8" t="str">
        <f>'5.3 Calc│Forecast $2017'!B199</f>
        <v/>
      </c>
      <c r="C199" s="34" t="str">
        <f>IF(B199="[Delete]",0,'5.3 Calc│Forecast $2017'!C199)</f>
        <v>-</v>
      </c>
      <c r="D199" s="8" t="str">
        <f>IF($L199&gt;0,IFERROR(VLOOKUP($A199,'3.0 Input│AMP'!$A$13:$F$959,COLUMN(D199)+1,FALSE),"Other"),"")</f>
        <v/>
      </c>
      <c r="E199" s="8" t="str">
        <f>IF($L199&gt;0,IFERROR(VLOOKUP($A199,'3.0 Input│AMP'!$A$13:$F$959,COLUMN(E199)+1,FALSE),"Non-System"),"")</f>
        <v/>
      </c>
      <c r="F199" s="22"/>
      <c r="G199" s="23">
        <f>'5.3 Calc│Forecast $2017'!G199*'5.4 Calc│Escalators'!G199</f>
        <v>0</v>
      </c>
      <c r="H199" s="23">
        <f>'5.3 Calc│Forecast $2017'!H199*'5.4 Calc│Escalators'!H199</f>
        <v>0</v>
      </c>
      <c r="I199" s="23">
        <f>'5.3 Calc│Forecast $2017'!I199*'5.4 Calc│Escalators'!I199</f>
        <v>0</v>
      </c>
      <c r="J199" s="23">
        <f>'5.3 Calc│Forecast $2017'!J199*'5.4 Calc│Escalators'!J199</f>
        <v>0</v>
      </c>
      <c r="K199" s="23">
        <f>'5.3 Calc│Forecast $2017'!K199*'5.4 Calc│Escalators'!K199</f>
        <v>0</v>
      </c>
      <c r="L199" s="40">
        <f>SUM(G199:K199)</f>
        <v>0</v>
      </c>
      <c r="M199" s="62"/>
      <c r="N199" s="7"/>
    </row>
    <row r="200" spans="1:14" hidden="1">
      <c r="A200" s="8" t="str">
        <f>'5.0 Calc│Forecast Projects'!A200</f>
        <v>-</v>
      </c>
      <c r="B200" s="8" t="str">
        <f>'5.3 Calc│Forecast $2017'!B200</f>
        <v/>
      </c>
      <c r="C200" s="34" t="str">
        <f>IF(B200="[Delete]",0,'5.3 Calc│Forecast $2017'!C200)</f>
        <v>-</v>
      </c>
      <c r="D200" s="8" t="str">
        <f>IF($L200&gt;0,IFERROR(VLOOKUP($A200,'3.0 Input│AMP'!$A$13:$F$959,COLUMN(D200)+1,FALSE),"Other"),"")</f>
        <v/>
      </c>
      <c r="E200" s="8" t="str">
        <f>IF($L200&gt;0,IFERROR(VLOOKUP($A200,'3.0 Input│AMP'!$A$13:$F$959,COLUMN(E200)+1,FALSE),"Non-System"),"")</f>
        <v/>
      </c>
      <c r="F200" s="22"/>
      <c r="G200" s="23">
        <f>'5.3 Calc│Forecast $2017'!G200*'5.4 Calc│Escalators'!G200</f>
        <v>0</v>
      </c>
      <c r="H200" s="23">
        <f>'5.3 Calc│Forecast $2017'!H200*'5.4 Calc│Escalators'!H200</f>
        <v>0</v>
      </c>
      <c r="I200" s="23">
        <f>'5.3 Calc│Forecast $2017'!I200*'5.4 Calc│Escalators'!I200</f>
        <v>0</v>
      </c>
      <c r="J200" s="23">
        <f>'5.3 Calc│Forecast $2017'!J200*'5.4 Calc│Escalators'!J200</f>
        <v>0</v>
      </c>
      <c r="K200" s="23">
        <f>'5.3 Calc│Forecast $2017'!K200*'5.4 Calc│Escalators'!K200</f>
        <v>0</v>
      </c>
      <c r="L200" s="40">
        <f>SUM(G200:K200)</f>
        <v>0</v>
      </c>
      <c r="M200" s="62"/>
      <c r="N200" s="7"/>
    </row>
  </sheetData>
  <autoFilter ref="A12:L200">
    <filterColumn colId="4">
      <filters>
        <filter val="Replacement"/>
      </filters>
    </filterColumn>
  </autoFilter>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BEAFA8"/>
  </sheetPr>
  <dimension ref="A1:R205"/>
  <sheetViews>
    <sheetView topLeftCell="A65" zoomScale="55" zoomScaleNormal="55" workbookViewId="0">
      <selection activeCell="A94" sqref="A94:L94"/>
    </sheetView>
  </sheetViews>
  <sheetFormatPr defaultRowHeight="18"/>
  <cols>
    <col min="1" max="1" width="6.26953125" style="62" bestFit="1" customWidth="1"/>
    <col min="2" max="2" width="60.1796875" style="62" customWidth="1"/>
    <col min="3" max="3" width="7.54296875" style="62" customWidth="1"/>
    <col min="4" max="4" width="14.1796875" style="62" customWidth="1"/>
    <col min="5" max="5" width="11.6328125" style="62" customWidth="1"/>
    <col min="6" max="6" width="12.1796875" style="62" customWidth="1"/>
    <col min="7" max="20" width="8.7265625" style="62" customWidth="1"/>
    <col min="21" max="21" width="24.08984375" style="62" customWidth="1"/>
    <col min="22" max="22" width="24" style="62" bestFit="1" customWidth="1"/>
    <col min="23" max="16384" width="8.7265625" style="62"/>
  </cols>
  <sheetData>
    <row r="1" spans="1:18" s="2" customFormat="1" ht="13.5"/>
    <row r="2" spans="1:18" s="2" customFormat="1" ht="13.5"/>
    <row r="3" spans="1:18" s="2" customFormat="1" ht="13.5"/>
    <row r="4" spans="1:18" s="2" customFormat="1" ht="13.5"/>
    <row r="5" spans="1:18" s="2" customFormat="1" ht="13.5"/>
    <row r="6" spans="1:18" s="2" customFormat="1" ht="13.5"/>
    <row r="7" spans="1:18" s="2" customFormat="1" ht="13.5"/>
    <row r="8" spans="1:18" s="2" customFormat="1" ht="13.5"/>
    <row r="9" spans="1:18" s="2" customFormat="1" ht="13.5"/>
    <row r="11" spans="1:18" ht="20.25">
      <c r="B11" s="5" t="str">
        <f ca="1">RIGHT(CELL("filename",B1),LEN(CELL("filename",B1))-FIND("]",CELL("filename",B1)))</f>
        <v>5.6 Calc│As Commissioned</v>
      </c>
      <c r="C11" s="17" t="s">
        <v>81</v>
      </c>
      <c r="D11" s="17" t="b">
        <f>MAX(A13:A1000)=MAX('5.0 Calc│Forecast Projects'!A13:A1000)</f>
        <v>1</v>
      </c>
      <c r="F11" s="17" t="s">
        <v>79</v>
      </c>
      <c r="G11" s="17"/>
      <c r="H11" s="17"/>
      <c r="I11" s="17"/>
      <c r="J11" s="17"/>
      <c r="K11" s="17"/>
      <c r="L11" s="101">
        <f>SUM(L13:L200)</f>
        <v>225.47607963550107</v>
      </c>
    </row>
    <row r="12" spans="1:18" s="11" customFormat="1" ht="36">
      <c r="A12" s="12" t="s">
        <v>3</v>
      </c>
      <c r="B12" s="12" t="s">
        <v>0</v>
      </c>
      <c r="C12" s="12" t="s">
        <v>46</v>
      </c>
      <c r="D12" s="12" t="s">
        <v>47</v>
      </c>
      <c r="E12" s="12" t="s">
        <v>48</v>
      </c>
      <c r="F12" s="12" t="s">
        <v>178</v>
      </c>
      <c r="G12" s="79">
        <f>'5.3 Calc│Forecast $2017'!G12</f>
        <v>2018</v>
      </c>
      <c r="H12" s="79">
        <f>'5.3 Calc│Forecast $2017'!H12</f>
        <v>2019</v>
      </c>
      <c r="I12" s="79">
        <f>'5.3 Calc│Forecast $2017'!I12</f>
        <v>2020</v>
      </c>
      <c r="J12" s="79">
        <f>'5.3 Calc│Forecast $2017'!J12</f>
        <v>2021</v>
      </c>
      <c r="K12" s="79">
        <f>'5.3 Calc│Forecast $2017'!K12</f>
        <v>2022</v>
      </c>
      <c r="L12" s="4" t="s">
        <v>59</v>
      </c>
      <c r="M12" s="62"/>
    </row>
    <row r="13" spans="1:18">
      <c r="A13" s="8">
        <f>'5.0 Calc│Forecast Projects'!A13</f>
        <v>1</v>
      </c>
      <c r="B13" s="8" t="str">
        <f>'5.3 Calc│Forecast $2017'!B13</f>
        <v>All CS buffer Air shutoff system for all compressors</v>
      </c>
      <c r="C13" s="8">
        <f>IF(B13="[Delete]",0,'5.3 Calc│Forecast $2017'!C13)</f>
        <v>202</v>
      </c>
      <c r="D13" s="8" t="str">
        <f>IF($L13&gt;0,IFERROR(VLOOKUP($A13,'3.0 Input│AMP'!$A$13:$F$959,COLUMN(D13)+1,FALSE),"Other"),"")</f>
        <v>Compressors</v>
      </c>
      <c r="E13" s="8" t="str">
        <f>IF($L13&gt;0,IFERROR(VLOOKUP($A13,'3.0 Input│AMP'!$A$13:$F$959,COLUMN(E13)+1,FALSE),"Non-System"),"")</f>
        <v>Replacement</v>
      </c>
      <c r="F13" s="118">
        <v>2019</v>
      </c>
      <c r="G13" s="23">
        <f>IF($F13=G$12,'5.5 Calc│Escalated capex'!$L13,IF($F13="incurred",'5.5 Calc│Escalated capex'!G13,0))+(IFERROR(VLOOKUP(B13,'4.2 Calc│Hist Com ($nom)'!$B$13:$L$266,11,FALSE)/1000000,0))</f>
        <v>0</v>
      </c>
      <c r="H13" s="23">
        <f>IF($F13=H$12,'5.5 Calc│Escalated capex'!$L13,IF($F13="incurred",'5.5 Calc│Escalated capex'!H13,0))</f>
        <v>0.59161866358222248</v>
      </c>
      <c r="I13" s="23">
        <f>IF($F13=I$12,'5.5 Calc│Escalated capex'!$L13,IF($F13="incurred",'5.5 Calc│Escalated capex'!I13,0))</f>
        <v>0</v>
      </c>
      <c r="J13" s="23">
        <f>IF($F13=J$12,'5.5 Calc│Escalated capex'!$L13,IF($F13="incurred",'5.5 Calc│Escalated capex'!J13,0))</f>
        <v>0</v>
      </c>
      <c r="K13" s="23">
        <f>IF($F13=K$12,'5.5 Calc│Escalated capex'!$L13,IF($F13="incurred",'5.5 Calc│Escalated capex'!K13,0))</f>
        <v>0</v>
      </c>
      <c r="L13" s="40">
        <f>SUM(G13:K13)</f>
        <v>0.59161866358222248</v>
      </c>
      <c r="N13" s="11"/>
      <c r="O13" s="11"/>
      <c r="P13" s="11"/>
      <c r="Q13" s="11"/>
      <c r="R13" s="11"/>
    </row>
    <row r="14" spans="1:18">
      <c r="A14" s="8">
        <f>'5.0 Calc│Forecast Projects'!A14</f>
        <v>2</v>
      </c>
      <c r="B14" s="8" t="str">
        <f>'5.3 Calc│Forecast $2017'!B14</f>
        <v>WCS A Process Safety</v>
      </c>
      <c r="C14" s="8">
        <f>IF(B14="[Delete]",0,'5.3 Calc│Forecast $2017'!C14)</f>
        <v>203</v>
      </c>
      <c r="D14" s="8" t="str">
        <f>IF($L14&gt;0,IFERROR(VLOOKUP($A14,'3.0 Input│AMP'!$A$13:$F$959,COLUMN(D14)+1,FALSE),"Other"),"")</f>
        <v>Compressors</v>
      </c>
      <c r="E14" s="8" t="str">
        <f>IF($L14&gt;0,IFERROR(VLOOKUP($A14,'3.0 Input│AMP'!$A$13:$F$959,COLUMN(E14)+1,FALSE),"Non-System"),"")</f>
        <v>Replacement</v>
      </c>
      <c r="F14" s="118">
        <v>2020</v>
      </c>
      <c r="G14" s="23">
        <f>IF($F14=G$12,'5.5 Calc│Escalated capex'!$L14,IF($F14="incurred",'5.5 Calc│Escalated capex'!G14,0))+(IFERROR(VLOOKUP(B14,'4.2 Calc│Hist Com ($nom)'!$B$13:$L$266,11,FALSE)/1000000,0))</f>
        <v>0</v>
      </c>
      <c r="H14" s="23">
        <f>IF($F14=H$12,'5.5 Calc│Escalated capex'!$L14,IF($F14="incurred",'5.5 Calc│Escalated capex'!H14,0))</f>
        <v>0</v>
      </c>
      <c r="I14" s="23">
        <f>IF($F14=I$12,'5.5 Calc│Escalated capex'!$L14,IF($F14="incurred",'5.5 Calc│Escalated capex'!I14,0))</f>
        <v>1.0802397846933336</v>
      </c>
      <c r="J14" s="23">
        <f>IF($F14=J$12,'5.5 Calc│Escalated capex'!$L14,IF($F14="incurred",'5.5 Calc│Escalated capex'!J14,0))</f>
        <v>0</v>
      </c>
      <c r="K14" s="23">
        <f>IF($F14=K$12,'5.5 Calc│Escalated capex'!$L14,IF($F14="incurred",'5.5 Calc│Escalated capex'!K14,0))</f>
        <v>0</v>
      </c>
      <c r="L14" s="40">
        <f t="shared" ref="L14:L77" si="0">SUM(G14:K14)</f>
        <v>1.0802397846933336</v>
      </c>
      <c r="N14" s="11"/>
      <c r="O14" s="11"/>
      <c r="P14" s="11"/>
      <c r="Q14" s="11"/>
      <c r="R14" s="11"/>
    </row>
    <row r="15" spans="1:18">
      <c r="A15" s="8">
        <f>'5.0 Calc│Forecast Projects'!A15</f>
        <v>3</v>
      </c>
      <c r="B15" s="8" t="str">
        <f>'5.3 Calc│Forecast $2017'!B15</f>
        <v>Brooklyn Compressor Station</v>
      </c>
      <c r="C15" s="8">
        <f>IF(B15="[Delete]",0,'5.3 Calc│Forecast $2017'!C15)</f>
        <v>204</v>
      </c>
      <c r="D15" s="8" t="str">
        <f>IF($L15&gt;0,IFERROR(VLOOKUP($A15,'3.0 Input│AMP'!$A$13:$F$959,COLUMN(D15)+1,FALSE),"Other"),"")</f>
        <v>Compressors</v>
      </c>
      <c r="E15" s="8" t="str">
        <f>IF($L15&gt;0,IFERROR(VLOOKUP($A15,'3.0 Input│AMP'!$A$13:$F$959,COLUMN(E15)+1,FALSE),"Non-System"),"")</f>
        <v>Replacement</v>
      </c>
      <c r="F15" s="118">
        <v>2018</v>
      </c>
      <c r="G15" s="23">
        <f>IF($F15=G$12,'5.5 Calc│Escalated capex'!$L15,IF($F15="incurred",'5.5 Calc│Escalated capex'!G15,0))+(IFERROR(VLOOKUP(B15,'4.2 Calc│Hist Com ($nom)'!$B$13:$L$266,11,FALSE)/1000000,0))</f>
        <v>7.1210572909055561</v>
      </c>
      <c r="H15" s="23">
        <f>IF($F15=H$12,'5.5 Calc│Escalated capex'!$L15,IF($F15="incurred",'5.5 Calc│Escalated capex'!H15,0))</f>
        <v>0</v>
      </c>
      <c r="I15" s="23">
        <f>IF($F15=I$12,'5.5 Calc│Escalated capex'!$L15,IF($F15="incurred",'5.5 Calc│Escalated capex'!I15,0))</f>
        <v>0</v>
      </c>
      <c r="J15" s="23">
        <f>IF($F15=J$12,'5.5 Calc│Escalated capex'!$L15,IF($F15="incurred",'5.5 Calc│Escalated capex'!J15,0))</f>
        <v>0</v>
      </c>
      <c r="K15" s="23">
        <f>IF($F15=K$12,'5.5 Calc│Escalated capex'!$L15,IF($F15="incurred",'5.5 Calc│Escalated capex'!K15,0))</f>
        <v>0</v>
      </c>
      <c r="L15" s="40">
        <f t="shared" si="0"/>
        <v>7.1210572909055561</v>
      </c>
      <c r="N15" s="11"/>
      <c r="O15" s="11"/>
      <c r="P15" s="11"/>
      <c r="Q15" s="11"/>
      <c r="R15" s="11"/>
    </row>
    <row r="16" spans="1:18">
      <c r="A16" s="8">
        <f>'5.0 Calc│Forecast Projects'!A16</f>
        <v>4</v>
      </c>
      <c r="B16" s="8" t="str">
        <f>'5.3 Calc│Forecast $2017'!B16</f>
        <v>Compressor Station Vent Stack Upgrade (BCS, WCS, GCS, SCS)</v>
      </c>
      <c r="C16" s="8">
        <f>IF(B16="[Delete]",0,'5.3 Calc│Forecast $2017'!C16)</f>
        <v>205</v>
      </c>
      <c r="D16" s="8" t="str">
        <f>IF($L16&gt;0,IFERROR(VLOOKUP($A16,'3.0 Input│AMP'!$A$13:$F$959,COLUMN(D16)+1,FALSE),"Other"),"")</f>
        <v>Compressors</v>
      </c>
      <c r="E16" s="8" t="str">
        <f>IF($L16&gt;0,IFERROR(VLOOKUP($A16,'3.0 Input│AMP'!$A$13:$F$959,COLUMN(E16)+1,FALSE),"Non-System"),"")</f>
        <v>Replacement</v>
      </c>
      <c r="F16" s="118">
        <v>2021</v>
      </c>
      <c r="G16" s="23">
        <f>IF($F16=G$12,'5.5 Calc│Escalated capex'!$L16,IF($F16="incurred",'5.5 Calc│Escalated capex'!G16,0))+(IFERROR(VLOOKUP(B16,'4.2 Calc│Hist Com ($nom)'!$B$13:$L$266,11,FALSE)/1000000,0))</f>
        <v>0</v>
      </c>
      <c r="H16" s="23">
        <f>IF($F16=H$12,'5.5 Calc│Escalated capex'!$L16,IF($F16="incurred",'5.5 Calc│Escalated capex'!H16,0))</f>
        <v>0</v>
      </c>
      <c r="I16" s="23">
        <f>IF($F16=I$12,'5.5 Calc│Escalated capex'!$L16,IF($F16="incurred",'5.5 Calc│Escalated capex'!I16,0))</f>
        <v>0</v>
      </c>
      <c r="J16" s="23">
        <f>IF($F16=J$12,'5.5 Calc│Escalated capex'!$L16,IF($F16="incurred",'5.5 Calc│Escalated capex'!J16,0))</f>
        <v>1.0241227994266668</v>
      </c>
      <c r="K16" s="23">
        <f>IF($F16=K$12,'5.5 Calc│Escalated capex'!$L16,IF($F16="incurred",'5.5 Calc│Escalated capex'!K16,0))</f>
        <v>0</v>
      </c>
      <c r="L16" s="40">
        <f t="shared" si="0"/>
        <v>1.0241227994266668</v>
      </c>
      <c r="N16" s="11"/>
      <c r="O16" s="11"/>
      <c r="P16" s="11"/>
      <c r="Q16" s="11"/>
      <c r="R16" s="11"/>
    </row>
    <row r="17" spans="1:18">
      <c r="A17" s="8">
        <f>'5.0 Calc│Forecast Projects'!A17</f>
        <v>5</v>
      </c>
      <c r="B17" s="8" t="str">
        <f>'5.3 Calc│Forecast $2017'!B17</f>
        <v>Longford Odorant Pump Power Gas Upgrade</v>
      </c>
      <c r="C17" s="8">
        <f>IF(B17="[Delete]",0,'5.3 Calc│Forecast $2017'!C17)</f>
        <v>206</v>
      </c>
      <c r="D17" s="8" t="str">
        <f>IF($L17&gt;0,IFERROR(VLOOKUP($A17,'3.0 Input│AMP'!$A$13:$F$959,COLUMN(D17)+1,FALSE),"Other"),"")</f>
        <v>Odourant Plants</v>
      </c>
      <c r="E17" s="8" t="str">
        <f>IF($L17&gt;0,IFERROR(VLOOKUP($A17,'3.0 Input│AMP'!$A$13:$F$959,COLUMN(E17)+1,FALSE),"Non-System"),"")</f>
        <v>Replacement</v>
      </c>
      <c r="F17" s="118">
        <v>2018</v>
      </c>
      <c r="G17" s="23">
        <f>IF($F17=G$12,'5.5 Calc│Escalated capex'!$L17,IF($F17="incurred",'5.5 Calc│Escalated capex'!G17,0))+(IFERROR(VLOOKUP(B17,'4.2 Calc│Hist Com ($nom)'!$B$13:$L$266,11,FALSE)/1000000,0))</f>
        <v>7.8079776755555594E-2</v>
      </c>
      <c r="H17" s="23">
        <f>IF($F17=H$12,'5.5 Calc│Escalated capex'!$L17,IF($F17="incurred",'5.5 Calc│Escalated capex'!H17,0))</f>
        <v>0</v>
      </c>
      <c r="I17" s="23">
        <f>IF($F17=I$12,'5.5 Calc│Escalated capex'!$L17,IF($F17="incurred",'5.5 Calc│Escalated capex'!I17,0))</f>
        <v>0</v>
      </c>
      <c r="J17" s="23">
        <f>IF($F17=J$12,'5.5 Calc│Escalated capex'!$L17,IF($F17="incurred",'5.5 Calc│Escalated capex'!J17,0))</f>
        <v>0</v>
      </c>
      <c r="K17" s="23">
        <f>IF($F17=K$12,'5.5 Calc│Escalated capex'!$L17,IF($F17="incurred",'5.5 Calc│Escalated capex'!K17,0))</f>
        <v>0</v>
      </c>
      <c r="L17" s="40">
        <f t="shared" si="0"/>
        <v>7.8079776755555594E-2</v>
      </c>
      <c r="N17" s="11"/>
      <c r="O17" s="11"/>
      <c r="P17" s="11"/>
      <c r="Q17" s="11"/>
      <c r="R17" s="11"/>
    </row>
    <row r="18" spans="1:18">
      <c r="A18" s="8">
        <f>'5.0 Calc│Forecast Projects'!A18</f>
        <v>6</v>
      </c>
      <c r="B18" s="8" t="str">
        <f>'5.3 Calc│Forecast $2017'!B18</f>
        <v>GCS compressor unit vent valves &amp; actuators replacement</v>
      </c>
      <c r="C18" s="8" t="str">
        <f>IF(B18="[Delete]",0,'5.3 Calc│Forecast $2017'!C18)</f>
        <v>207a</v>
      </c>
      <c r="D18" s="8" t="str">
        <f>IF($L18&gt;0,IFERROR(VLOOKUP($A18,'3.0 Input│AMP'!$A$13:$F$959,COLUMN(D18)+1,FALSE),"Other"),"")</f>
        <v>Compressors</v>
      </c>
      <c r="E18" s="8" t="str">
        <f>IF($L18&gt;0,IFERROR(VLOOKUP($A18,'3.0 Input│AMP'!$A$13:$F$959,COLUMN(E18)+1,FALSE),"Non-System"),"")</f>
        <v>Replacement</v>
      </c>
      <c r="F18" s="118">
        <v>2018</v>
      </c>
      <c r="G18" s="23">
        <f>IF($F18=G$12,'5.5 Calc│Escalated capex'!$L18,IF($F18="incurred",'5.5 Calc│Escalated capex'!G18,0))+(IFERROR(VLOOKUP(B18,'4.2 Calc│Hist Com ($nom)'!$B$13:$L$266,11,FALSE)/1000000,0))</f>
        <v>0.14402276734888891</v>
      </c>
      <c r="H18" s="23">
        <f>IF($F18=H$12,'5.5 Calc│Escalated capex'!$L18,IF($F18="incurred",'5.5 Calc│Escalated capex'!H18,0))</f>
        <v>0</v>
      </c>
      <c r="I18" s="23">
        <f>IF($F18=I$12,'5.5 Calc│Escalated capex'!$L18,IF($F18="incurred",'5.5 Calc│Escalated capex'!I18,0))</f>
        <v>0</v>
      </c>
      <c r="J18" s="23">
        <f>IF($F18=J$12,'5.5 Calc│Escalated capex'!$L18,IF($F18="incurred",'5.5 Calc│Escalated capex'!J18,0))</f>
        <v>0</v>
      </c>
      <c r="K18" s="23">
        <f>IF($F18=K$12,'5.5 Calc│Escalated capex'!$L18,IF($F18="incurred",'5.5 Calc│Escalated capex'!K18,0))</f>
        <v>0</v>
      </c>
      <c r="L18" s="40">
        <f t="shared" si="0"/>
        <v>0.14402276734888891</v>
      </c>
      <c r="N18" s="11"/>
      <c r="O18" s="11"/>
      <c r="P18" s="11"/>
      <c r="Q18" s="11"/>
      <c r="R18" s="11"/>
    </row>
    <row r="19" spans="1:18">
      <c r="A19" s="8">
        <f>'5.0 Calc│Forecast Projects'!A19</f>
        <v>7</v>
      </c>
      <c r="B19" s="8" t="str">
        <f>'5.3 Calc│Forecast $2017'!B19</f>
        <v>GCS unit discharge and station manifold check valves replacement</v>
      </c>
      <c r="C19" s="8" t="str">
        <f>IF(B19="[Delete]",0,'5.3 Calc│Forecast $2017'!C19)</f>
        <v>207b</v>
      </c>
      <c r="D19" s="8" t="str">
        <f>IF($L19&gt;0,IFERROR(VLOOKUP($A19,'3.0 Input│AMP'!$A$13:$F$959,COLUMN(D19)+1,FALSE),"Other"),"")</f>
        <v>Compressors</v>
      </c>
      <c r="E19" s="8" t="str">
        <f>IF($L19&gt;0,IFERROR(VLOOKUP($A19,'3.0 Input│AMP'!$A$13:$F$959,COLUMN(E19)+1,FALSE),"Non-System"),"")</f>
        <v>Replacement</v>
      </c>
      <c r="F19" s="118">
        <v>2020</v>
      </c>
      <c r="G19" s="23">
        <f>IF($F19=G$12,'5.5 Calc│Escalated capex'!$L19,IF($F19="incurred",'5.5 Calc│Escalated capex'!G19,0))+(IFERROR(VLOOKUP(B19,'4.2 Calc│Hist Com ($nom)'!$B$13:$L$266,11,FALSE)/1000000,0))</f>
        <v>0</v>
      </c>
      <c r="H19" s="23">
        <f>IF($F19=H$12,'5.5 Calc│Escalated capex'!$L19,IF($F19="incurred",'5.5 Calc│Escalated capex'!H19,0))</f>
        <v>0</v>
      </c>
      <c r="I19" s="23">
        <f>IF($F19=I$12,'5.5 Calc│Escalated capex'!$L19,IF($F19="incurred",'5.5 Calc│Escalated capex'!I19,0))</f>
        <v>0.93191823429555587</v>
      </c>
      <c r="J19" s="23">
        <f>IF($F19=J$12,'5.5 Calc│Escalated capex'!$L19,IF($F19="incurred",'5.5 Calc│Escalated capex'!J19,0))</f>
        <v>0</v>
      </c>
      <c r="K19" s="23">
        <f>IF($F19=K$12,'5.5 Calc│Escalated capex'!$L19,IF($F19="incurred",'5.5 Calc│Escalated capex'!K19,0))</f>
        <v>0</v>
      </c>
      <c r="L19" s="40">
        <f t="shared" si="0"/>
        <v>0.93191823429555587</v>
      </c>
      <c r="N19" s="11"/>
      <c r="O19" s="11"/>
      <c r="P19" s="11"/>
      <c r="Q19" s="11"/>
      <c r="R19" s="11"/>
    </row>
    <row r="20" spans="1:18">
      <c r="A20" s="8">
        <f>'5.0 Calc│Forecast Projects'!A20</f>
        <v>8</v>
      </c>
      <c r="B20" s="8" t="str">
        <f>'5.3 Calc│Forecast $2017'!B20</f>
        <v>GCS Decomm &amp; removal of turbine oil reservoir &amp; auto fill system</v>
      </c>
      <c r="C20" s="8" t="str">
        <f>IF(B20="[Delete]",0,'5.3 Calc│Forecast $2017'!C20)</f>
        <v>207c</v>
      </c>
      <c r="D20" s="8" t="str">
        <f>IF($L20&gt;0,IFERROR(VLOOKUP($A20,'3.0 Input│AMP'!$A$13:$F$959,COLUMN(D20)+1,FALSE),"Other"),"")</f>
        <v>Compressors</v>
      </c>
      <c r="E20" s="8" t="str">
        <f>IF($L20&gt;0,IFERROR(VLOOKUP($A20,'3.0 Input│AMP'!$A$13:$F$959,COLUMN(E20)+1,FALSE),"Non-System"),"")</f>
        <v>Replacement</v>
      </c>
      <c r="F20" s="118">
        <v>2019</v>
      </c>
      <c r="G20" s="23">
        <f>IF($F20=G$12,'5.5 Calc│Escalated capex'!$L20,IF($F20="incurred",'5.5 Calc│Escalated capex'!G20,0))+(IFERROR(VLOOKUP(B20,'4.2 Calc│Hist Com ($nom)'!$B$13:$L$266,11,FALSE)/1000000,0))</f>
        <v>0</v>
      </c>
      <c r="H20" s="23">
        <f>IF($F20=H$12,'5.5 Calc│Escalated capex'!$L20,IF($F20="incurred",'5.5 Calc│Escalated capex'!H20,0))</f>
        <v>9.0894356695555553E-2</v>
      </c>
      <c r="I20" s="23">
        <f>IF($F20=I$12,'5.5 Calc│Escalated capex'!$L20,IF($F20="incurred",'5.5 Calc│Escalated capex'!I20,0))</f>
        <v>0</v>
      </c>
      <c r="J20" s="23">
        <f>IF($F20=J$12,'5.5 Calc│Escalated capex'!$L20,IF($F20="incurred",'5.5 Calc│Escalated capex'!J20,0))</f>
        <v>0</v>
      </c>
      <c r="K20" s="23">
        <f>IF($F20=K$12,'5.5 Calc│Escalated capex'!$L20,IF($F20="incurred",'5.5 Calc│Escalated capex'!K20,0))</f>
        <v>0</v>
      </c>
      <c r="L20" s="40">
        <f t="shared" si="0"/>
        <v>9.0894356695555553E-2</v>
      </c>
      <c r="N20" s="11"/>
      <c r="O20" s="11"/>
      <c r="P20" s="11"/>
      <c r="Q20" s="11"/>
      <c r="R20" s="11"/>
    </row>
    <row r="21" spans="1:18">
      <c r="A21" s="8">
        <f>'5.0 Calc│Forecast Projects'!A21</f>
        <v>9</v>
      </c>
      <c r="B21" s="8" t="str">
        <f>'5.3 Calc│Forecast $2017'!B21</f>
        <v>BCS Instrument Air reliability upgrade</v>
      </c>
      <c r="C21" s="8">
        <f>IF(B21="[Delete]",0,'5.3 Calc│Forecast $2017'!C21)</f>
        <v>208</v>
      </c>
      <c r="D21" s="8" t="str">
        <f>IF($L21&gt;0,IFERROR(VLOOKUP($A21,'3.0 Input│AMP'!$A$13:$F$959,COLUMN(D21)+1,FALSE),"Other"),"")</f>
        <v>Compressors</v>
      </c>
      <c r="E21" s="8" t="str">
        <f>IF($L21&gt;0,IFERROR(VLOOKUP($A21,'3.0 Input│AMP'!$A$13:$F$959,COLUMN(E21)+1,FALSE),"Non-System"),"")</f>
        <v>Replacement</v>
      </c>
      <c r="F21" s="118">
        <v>2018</v>
      </c>
      <c r="G21" s="23">
        <f>IF($F21=G$12,'5.5 Calc│Escalated capex'!$L21,IF($F21="incurred",'5.5 Calc│Escalated capex'!G21,0))+(IFERROR(VLOOKUP(B21,'4.2 Calc│Hist Com ($nom)'!$B$13:$L$266,11,FALSE)/1000000,0))</f>
        <v>9.6898576344444459E-2</v>
      </c>
      <c r="H21" s="23">
        <f>IF($F21=H$12,'5.5 Calc│Escalated capex'!$L21,IF($F21="incurred",'5.5 Calc│Escalated capex'!H21,0))</f>
        <v>0</v>
      </c>
      <c r="I21" s="23">
        <f>IF($F21=I$12,'5.5 Calc│Escalated capex'!$L21,IF($F21="incurred",'5.5 Calc│Escalated capex'!I21,0))</f>
        <v>0</v>
      </c>
      <c r="J21" s="23">
        <f>IF($F21=J$12,'5.5 Calc│Escalated capex'!$L21,IF($F21="incurred",'5.5 Calc│Escalated capex'!J21,0))</f>
        <v>0</v>
      </c>
      <c r="K21" s="23">
        <f>IF($F21=K$12,'5.5 Calc│Escalated capex'!$L21,IF($F21="incurred",'5.5 Calc│Escalated capex'!K21,0))</f>
        <v>0</v>
      </c>
      <c r="L21" s="40">
        <f t="shared" si="0"/>
        <v>9.6898576344444459E-2</v>
      </c>
      <c r="N21" s="11"/>
      <c r="O21" s="11"/>
      <c r="P21" s="11"/>
      <c r="Q21" s="11"/>
      <c r="R21" s="11"/>
    </row>
    <row r="22" spans="1:18">
      <c r="A22" s="8">
        <f>'5.0 Calc│Forecast Projects'!A22</f>
        <v>10</v>
      </c>
      <c r="B22" s="8" t="str">
        <f>'5.3 Calc│Forecast $2017'!B22</f>
        <v>Compressor lagging and pipe coating replacement (expand to GCS, Springhurst/BCS12/WCS A/WCS B, Euroa)</v>
      </c>
      <c r="C22" s="8">
        <f>IF(B22="[Delete]",0,'5.3 Calc│Forecast $2017'!C22)</f>
        <v>209</v>
      </c>
      <c r="D22" s="8" t="str">
        <f>IF($L22&gt;0,IFERROR(VLOOKUP($A22,'3.0 Input│AMP'!$A$13:$F$959,COLUMN(D22)+1,FALSE),"Other"),"")</f>
        <v>Compressors</v>
      </c>
      <c r="E22" s="8" t="str">
        <f>IF($L22&gt;0,IFERROR(VLOOKUP($A22,'3.0 Input│AMP'!$A$13:$F$959,COLUMN(E22)+1,FALSE),"Non-System"),"")</f>
        <v>Replacement</v>
      </c>
      <c r="F22" s="118" t="s">
        <v>179</v>
      </c>
      <c r="G22" s="23">
        <f>IF($F22=G$12,'5.5 Calc│Escalated capex'!$L22,IF($F22="incurred",'5.5 Calc│Escalated capex'!G22,0))+(IFERROR(VLOOKUP(B22,'4.2 Calc│Hist Com ($nom)'!$B$13:$L$266,11,FALSE)/1000000,0))</f>
        <v>0.14973327291666669</v>
      </c>
      <c r="H22" s="23">
        <f>IF($F22=H$12,'5.5 Calc│Escalated capex'!$L22,IF($F22="incurred",'5.5 Calc│Escalated capex'!H22,0))</f>
        <v>0.14973327291666669</v>
      </c>
      <c r="I22" s="23">
        <f>IF($F22=I$12,'5.5 Calc│Escalated capex'!$L22,IF($F22="incurred",'5.5 Calc│Escalated capex'!I22,0))</f>
        <v>0.14973327291666669</v>
      </c>
      <c r="J22" s="23">
        <f>IF($F22=J$12,'5.5 Calc│Escalated capex'!$L22,IF($F22="incurred",'5.5 Calc│Escalated capex'!J22,0))</f>
        <v>0.14973327291666669</v>
      </c>
      <c r="K22" s="23">
        <f>IF($F22=K$12,'5.5 Calc│Escalated capex'!$L22,IF($F22="incurred",'5.5 Calc│Escalated capex'!K22,0))</f>
        <v>0.14973327291666669</v>
      </c>
      <c r="L22" s="40">
        <f t="shared" si="0"/>
        <v>0.74866636458333347</v>
      </c>
      <c r="N22" s="11"/>
      <c r="O22" s="11"/>
      <c r="P22" s="11"/>
      <c r="Q22" s="11"/>
      <c r="R22" s="11"/>
    </row>
    <row r="23" spans="1:18">
      <c r="A23" s="8">
        <f>'5.0 Calc│Forecast Projects'!A23</f>
        <v>11</v>
      </c>
      <c r="B23" s="8" t="str">
        <f>'5.3 Calc│Forecast $2017'!B23</f>
        <v>Storage shed-Dandenong, Wollert &amp; Springhurst</v>
      </c>
      <c r="C23" s="8">
        <f>IF(B23="[Delete]",0,'5.3 Calc│Forecast $2017'!C23)</f>
        <v>210</v>
      </c>
      <c r="D23" s="8" t="str">
        <f>IF($L23&gt;0,IFERROR(VLOOKUP($A23,'3.0 Input│AMP'!$A$13:$F$959,COLUMN(D23)+1,FALSE),"Other"),"")</f>
        <v>Buildings</v>
      </c>
      <c r="E23" s="8" t="str">
        <f>IF($L23&gt;0,IFERROR(VLOOKUP($A23,'3.0 Input│AMP'!$A$13:$F$959,COLUMN(E23)+1,FALSE),"Non-System"),"")</f>
        <v>Non-System</v>
      </c>
      <c r="F23" s="118">
        <v>2021</v>
      </c>
      <c r="G23" s="23">
        <f>IF($F23=G$12,'5.5 Calc│Escalated capex'!$L23,IF($F23="incurred",'5.5 Calc│Escalated capex'!G23,0))+(IFERROR(VLOOKUP(B23,'4.2 Calc│Hist Com ($nom)'!$B$13:$L$266,11,FALSE)/1000000,0))</f>
        <v>0</v>
      </c>
      <c r="H23" s="23">
        <f>IF($F23=H$12,'5.5 Calc│Escalated capex'!$L23,IF($F23="incurred",'5.5 Calc│Escalated capex'!H23,0))</f>
        <v>0</v>
      </c>
      <c r="I23" s="23">
        <f>IF($F23=I$12,'5.5 Calc│Escalated capex'!$L23,IF($F23="incurred",'5.5 Calc│Escalated capex'!I23,0))</f>
        <v>0</v>
      </c>
      <c r="J23" s="23">
        <f>IF($F23=J$12,'5.5 Calc│Escalated capex'!$L23,IF($F23="incurred",'5.5 Calc│Escalated capex'!J23,0))</f>
        <v>1.8628323568042866</v>
      </c>
      <c r="K23" s="23">
        <f>IF($F23=K$12,'5.5 Calc│Escalated capex'!$L23,IF($F23="incurred",'5.5 Calc│Escalated capex'!K23,0))</f>
        <v>0</v>
      </c>
      <c r="L23" s="40">
        <f t="shared" si="0"/>
        <v>1.8628323568042866</v>
      </c>
      <c r="N23" s="11"/>
      <c r="O23" s="11"/>
      <c r="P23" s="11"/>
      <c r="Q23" s="11"/>
      <c r="R23" s="11"/>
    </row>
    <row r="24" spans="1:18">
      <c r="A24" s="8">
        <f>'5.0 Calc│Forecast Projects'!A24</f>
        <v>12</v>
      </c>
      <c r="B24" s="8" t="str">
        <f>'5.3 Calc│Forecast $2017'!B24</f>
        <v>Iona CS aftercooler augmentation</v>
      </c>
      <c r="C24" s="8">
        <f>IF(B24="[Delete]",0,'5.3 Calc│Forecast $2017'!C24)</f>
        <v>211</v>
      </c>
      <c r="D24" s="8" t="str">
        <f>IF($L24&gt;0,IFERROR(VLOOKUP($A24,'3.0 Input│AMP'!$A$13:$F$959,COLUMN(D24)+1,FALSE),"Other"),"")</f>
        <v>Compressors</v>
      </c>
      <c r="E24" s="8" t="str">
        <f>IF($L24&gt;0,IFERROR(VLOOKUP($A24,'3.0 Input│AMP'!$A$13:$F$959,COLUMN(E24)+1,FALSE),"Non-System"),"")</f>
        <v>Replacement</v>
      </c>
      <c r="F24" s="118">
        <v>2021</v>
      </c>
      <c r="G24" s="23">
        <f>IF($F24=G$12,'5.5 Calc│Escalated capex'!$L24,IF($F24="incurred",'5.5 Calc│Escalated capex'!G24,0))+(IFERROR(VLOOKUP(B24,'4.2 Calc│Hist Com ($nom)'!$B$13:$L$266,11,FALSE)/1000000,0))</f>
        <v>0</v>
      </c>
      <c r="H24" s="23">
        <f>IF($F24=H$12,'5.5 Calc│Escalated capex'!$L24,IF($F24="incurred",'5.5 Calc│Escalated capex'!H24,0))</f>
        <v>0</v>
      </c>
      <c r="I24" s="23">
        <f>IF($F24=I$12,'5.5 Calc│Escalated capex'!$L24,IF($F24="incurred",'5.5 Calc│Escalated capex'!I24,0))</f>
        <v>0</v>
      </c>
      <c r="J24" s="23">
        <f>IF($F24=J$12,'5.5 Calc│Escalated capex'!$L24,IF($F24="incurred",'5.5 Calc│Escalated capex'!J24,0))</f>
        <v>1.7113687420666677</v>
      </c>
      <c r="K24" s="23">
        <f>IF($F24=K$12,'5.5 Calc│Escalated capex'!$L24,IF($F24="incurred",'5.5 Calc│Escalated capex'!K24,0))</f>
        <v>0</v>
      </c>
      <c r="L24" s="40">
        <f t="shared" si="0"/>
        <v>1.7113687420666677</v>
      </c>
      <c r="N24" s="11"/>
      <c r="O24" s="11"/>
      <c r="P24" s="11"/>
      <c r="Q24" s="11"/>
      <c r="R24" s="11"/>
    </row>
    <row r="25" spans="1:18">
      <c r="A25" s="8">
        <f>'5.0 Calc│Forecast Projects'!A25</f>
        <v>13</v>
      </c>
      <c r="B25" s="8" t="str">
        <f>'5.3 Calc│Forecast $2017'!B25</f>
        <v>Battery replacement</v>
      </c>
      <c r="C25" s="8">
        <f>IF(B25="[Delete]",0,'5.3 Calc│Forecast $2017'!C25)</f>
        <v>212</v>
      </c>
      <c r="D25" s="8" t="str">
        <f>IF($L25&gt;0,IFERROR(VLOOKUP($A25,'3.0 Input│AMP'!$A$13:$F$959,COLUMN(D25)+1,FALSE),"Other"),"")</f>
        <v>Other</v>
      </c>
      <c r="E25" s="8" t="str">
        <f>IF($L25&gt;0,IFERROR(VLOOKUP($A25,'3.0 Input│AMP'!$A$13:$F$959,COLUMN(E25)+1,FALSE),"Non-System"),"")</f>
        <v>Replacement</v>
      </c>
      <c r="F25" s="118" t="s">
        <v>179</v>
      </c>
      <c r="G25" s="23">
        <f>IF($F25=G$12,'5.5 Calc│Escalated capex'!$L25,IF($F25="incurred",'5.5 Calc│Escalated capex'!G25,0))+(IFERROR(VLOOKUP(B25,'4.2 Calc│Hist Com ($nom)'!$B$13:$L$266,11,FALSE)/1000000,0))</f>
        <v>7.2619197311111106E-2</v>
      </c>
      <c r="H25" s="23">
        <f>IF($F25=H$12,'5.5 Calc│Escalated capex'!$L25,IF($F25="incurred",'5.5 Calc│Escalated capex'!H25,0))</f>
        <v>7.2619197311111106E-2</v>
      </c>
      <c r="I25" s="23">
        <f>IF($F25=I$12,'5.5 Calc│Escalated capex'!$L25,IF($F25="incurred",'5.5 Calc│Escalated capex'!I25,0))</f>
        <v>7.2619197311111106E-2</v>
      </c>
      <c r="J25" s="23">
        <f>IF($F25=J$12,'5.5 Calc│Escalated capex'!$L25,IF($F25="incurred",'5.5 Calc│Escalated capex'!J25,0))</f>
        <v>7.2619197311111106E-2</v>
      </c>
      <c r="K25" s="23">
        <f>IF($F25=K$12,'5.5 Calc│Escalated capex'!$L25,IF($F25="incurred",'5.5 Calc│Escalated capex'!K25,0))</f>
        <v>7.2619197311111106E-2</v>
      </c>
      <c r="L25" s="40">
        <f t="shared" si="0"/>
        <v>0.36309598655555553</v>
      </c>
      <c r="N25" s="11"/>
      <c r="O25" s="11"/>
      <c r="P25" s="11"/>
      <c r="Q25" s="11"/>
      <c r="R25" s="11"/>
    </row>
    <row r="26" spans="1:18">
      <c r="A26" s="8">
        <f>'5.0 Calc│Forecast Projects'!A26</f>
        <v>14</v>
      </c>
      <c r="B26" s="8" t="str">
        <f>'5.3 Calc│Forecast $2017'!B26</f>
        <v>Wollert CG Instrument Air Conversion</v>
      </c>
      <c r="C26" s="8">
        <f>IF(B26="[Delete]",0,'5.3 Calc│Forecast $2017'!C26)</f>
        <v>216</v>
      </c>
      <c r="D26" s="8" t="str">
        <f>IF($L26&gt;0,IFERROR(VLOOKUP($A26,'3.0 Input│AMP'!$A$13:$F$959,COLUMN(D26)+1,FALSE),"Other"),"")</f>
        <v>City Gates &amp; Field Regs</v>
      </c>
      <c r="E26" s="8" t="str">
        <f>IF($L26&gt;0,IFERROR(VLOOKUP($A26,'3.0 Input│AMP'!$A$13:$F$959,COLUMN(E26)+1,FALSE),"Non-System"),"")</f>
        <v>Replacement</v>
      </c>
      <c r="F26" s="118">
        <v>2021</v>
      </c>
      <c r="G26" s="23">
        <f>IF($F26=G$12,'5.5 Calc│Escalated capex'!$L26,IF($F26="incurred",'5.5 Calc│Escalated capex'!G26,0))+(IFERROR(VLOOKUP(B26,'4.2 Calc│Hist Com ($nom)'!$B$13:$L$266,11,FALSE)/1000000,0))</f>
        <v>0</v>
      </c>
      <c r="H26" s="23">
        <f>IF($F26=H$12,'5.5 Calc│Escalated capex'!$L26,IF($F26="incurred",'5.5 Calc│Escalated capex'!H26,0))</f>
        <v>0</v>
      </c>
      <c r="I26" s="23">
        <f>IF($F26=I$12,'5.5 Calc│Escalated capex'!$L26,IF($F26="incurred",'5.5 Calc│Escalated capex'!I26,0))</f>
        <v>0</v>
      </c>
      <c r="J26" s="23">
        <f>IF($F26=J$12,'5.5 Calc│Escalated capex'!$L26,IF($F26="incurred",'5.5 Calc│Escalated capex'!J26,0))</f>
        <v>0.52099869961</v>
      </c>
      <c r="K26" s="23">
        <f>IF($F26=K$12,'5.5 Calc│Escalated capex'!$L26,IF($F26="incurred",'5.5 Calc│Escalated capex'!K26,0))</f>
        <v>0</v>
      </c>
      <c r="L26" s="40">
        <f t="shared" si="0"/>
        <v>0.52099869961</v>
      </c>
      <c r="N26" s="11"/>
      <c r="O26" s="11"/>
      <c r="P26" s="11"/>
      <c r="Q26" s="11"/>
      <c r="R26" s="11"/>
    </row>
    <row r="27" spans="1:18">
      <c r="A27" s="8">
        <f>'5.0 Calc│Forecast Projects'!A27</f>
        <v>15</v>
      </c>
      <c r="B27" s="8" t="str">
        <f>'5.3 Calc│Forecast $2017'!B27</f>
        <v>Pit installation on LV03 bypass valves on T33</v>
      </c>
      <c r="C27" s="8">
        <f>IF(B27="[Delete]",0,'5.3 Calc│Forecast $2017'!C27)</f>
        <v>220</v>
      </c>
      <c r="D27" s="8" t="str">
        <f>IF($L27&gt;0,IFERROR(VLOOKUP($A27,'3.0 Input│AMP'!$A$13:$F$959,COLUMN(D27)+1,FALSE),"Other"),"")</f>
        <v>Pipelines</v>
      </c>
      <c r="E27" s="8" t="str">
        <f>IF($L27&gt;0,IFERROR(VLOOKUP($A27,'3.0 Input│AMP'!$A$13:$F$959,COLUMN(E27)+1,FALSE),"Non-System"),"")</f>
        <v>Replacement</v>
      </c>
      <c r="F27" s="118">
        <v>2020</v>
      </c>
      <c r="G27" s="23">
        <f>IF($F27=G$12,'5.5 Calc│Escalated capex'!$L27,IF($F27="incurred",'5.5 Calc│Escalated capex'!G27,0))+(IFERROR(VLOOKUP(B27,'4.2 Calc│Hist Com ($nom)'!$B$13:$L$266,11,FALSE)/1000000,0))</f>
        <v>0</v>
      </c>
      <c r="H27" s="23">
        <f>IF($F27=H$12,'5.5 Calc│Escalated capex'!$L27,IF($F27="incurred",'5.5 Calc│Escalated capex'!H27,0))</f>
        <v>0</v>
      </c>
      <c r="I27" s="23">
        <f>IF($F27=I$12,'5.5 Calc│Escalated capex'!$L27,IF($F27="incurred",'5.5 Calc│Escalated capex'!I27,0))</f>
        <v>0.23852968222222226</v>
      </c>
      <c r="J27" s="23">
        <f>IF($F27=J$12,'5.5 Calc│Escalated capex'!$L27,IF($F27="incurred",'5.5 Calc│Escalated capex'!J27,0))</f>
        <v>0</v>
      </c>
      <c r="K27" s="23">
        <f>IF($F27=K$12,'5.5 Calc│Escalated capex'!$L27,IF($F27="incurred",'5.5 Calc│Escalated capex'!K27,0))</f>
        <v>0</v>
      </c>
      <c r="L27" s="40">
        <f t="shared" si="0"/>
        <v>0.23852968222222226</v>
      </c>
      <c r="N27" s="11"/>
      <c r="O27" s="11"/>
      <c r="P27" s="11"/>
      <c r="Q27" s="11"/>
      <c r="R27" s="11"/>
    </row>
    <row r="28" spans="1:18">
      <c r="A28" s="8">
        <f>'5.0 Calc│Forecast Projects'!A28</f>
        <v>16</v>
      </c>
      <c r="B28" s="8" t="str">
        <f>'5.3 Calc│Forecast $2017'!B28</f>
        <v>Dandenong water supply &amp; fire main modification</v>
      </c>
      <c r="C28" s="8">
        <f>IF(B28="[Delete]",0,'5.3 Calc│Forecast $2017'!C28)</f>
        <v>223</v>
      </c>
      <c r="D28" s="8" t="str">
        <f>IF($L28&gt;0,IFERROR(VLOOKUP($A28,'3.0 Input│AMP'!$A$13:$F$959,COLUMN(D28)+1,FALSE),"Other"),"")</f>
        <v>Buildings</v>
      </c>
      <c r="E28" s="8" t="str">
        <f>IF($L28&gt;0,IFERROR(VLOOKUP($A28,'3.0 Input│AMP'!$A$13:$F$959,COLUMN(E28)+1,FALSE),"Non-System"),"")</f>
        <v>Non-System</v>
      </c>
      <c r="F28" s="118">
        <v>2018</v>
      </c>
      <c r="G28" s="23">
        <f>IF($F28=G$12,'5.5 Calc│Escalated capex'!$L28,IF($F28="incurred",'5.5 Calc│Escalated capex'!G28,0))+(IFERROR(VLOOKUP(B28,'4.2 Calc│Hist Com ($nom)'!$B$13:$L$266,11,FALSE)/1000000,0))</f>
        <v>0.31027575534156471</v>
      </c>
      <c r="H28" s="23">
        <f>IF($F28=H$12,'5.5 Calc│Escalated capex'!$L28,IF($F28="incurred",'5.5 Calc│Escalated capex'!H28,0))</f>
        <v>0</v>
      </c>
      <c r="I28" s="23">
        <f>IF($F28=I$12,'5.5 Calc│Escalated capex'!$L28,IF($F28="incurred",'5.5 Calc│Escalated capex'!I28,0))</f>
        <v>0</v>
      </c>
      <c r="J28" s="23">
        <f>IF($F28=J$12,'5.5 Calc│Escalated capex'!$L28,IF($F28="incurred",'5.5 Calc│Escalated capex'!J28,0))</f>
        <v>0</v>
      </c>
      <c r="K28" s="23">
        <f>IF($F28=K$12,'5.5 Calc│Escalated capex'!$L28,IF($F28="incurred",'5.5 Calc│Escalated capex'!K28,0))</f>
        <v>0</v>
      </c>
      <c r="L28" s="40">
        <f t="shared" si="0"/>
        <v>0.31027575534156471</v>
      </c>
      <c r="N28" s="11"/>
      <c r="O28" s="11"/>
      <c r="P28" s="11"/>
      <c r="Q28" s="11"/>
      <c r="R28" s="11"/>
    </row>
    <row r="29" spans="1:18">
      <c r="A29" s="8">
        <f>'5.0 Calc│Forecast Projects'!A29</f>
        <v>17</v>
      </c>
      <c r="B29" s="8" t="str">
        <f>'5.3 Calc│Forecast $2017'!B29</f>
        <v>Culcairn Injection Gas Quality equipment</v>
      </c>
      <c r="C29" s="8">
        <f>IF(B29="[Delete]",0,'5.3 Calc│Forecast $2017'!C29)</f>
        <v>224</v>
      </c>
      <c r="D29" s="8" t="str">
        <f>IF($L29&gt;0,IFERROR(VLOOKUP($A29,'3.0 Input│AMP'!$A$13:$F$959,COLUMN(D29)+1,FALSE),"Other"),"")</f>
        <v>Gas Quality</v>
      </c>
      <c r="E29" s="8" t="str">
        <f>IF($L29&gt;0,IFERROR(VLOOKUP($A29,'3.0 Input│AMP'!$A$13:$F$959,COLUMN(E29)+1,FALSE),"Non-System"),"")</f>
        <v>Replacement</v>
      </c>
      <c r="F29" s="118">
        <v>2018</v>
      </c>
      <c r="G29" s="23">
        <f>IF($F29=G$12,'5.5 Calc│Escalated capex'!$L29,IF($F29="incurred",'5.5 Calc│Escalated capex'!G29,0))+(IFERROR(VLOOKUP(B29,'4.2 Calc│Hist Com ($nom)'!$B$13:$L$266,11,FALSE)/1000000,0))</f>
        <v>1.0063175288444446</v>
      </c>
      <c r="H29" s="23">
        <f>IF($F29=H$12,'5.5 Calc│Escalated capex'!$L29,IF($F29="incurred",'5.5 Calc│Escalated capex'!H29,0))</f>
        <v>0</v>
      </c>
      <c r="I29" s="23">
        <f>IF($F29=I$12,'5.5 Calc│Escalated capex'!$L29,IF($F29="incurred",'5.5 Calc│Escalated capex'!I29,0))</f>
        <v>0</v>
      </c>
      <c r="J29" s="23">
        <f>IF($F29=J$12,'5.5 Calc│Escalated capex'!$L29,IF($F29="incurred",'5.5 Calc│Escalated capex'!J29,0))</f>
        <v>0</v>
      </c>
      <c r="K29" s="23">
        <f>IF($F29=K$12,'5.5 Calc│Escalated capex'!$L29,IF($F29="incurred",'5.5 Calc│Escalated capex'!K29,0))</f>
        <v>0</v>
      </c>
      <c r="L29" s="40">
        <f t="shared" si="0"/>
        <v>1.0063175288444446</v>
      </c>
      <c r="N29" s="11"/>
      <c r="O29" s="11"/>
      <c r="P29" s="11"/>
      <c r="Q29" s="11"/>
      <c r="R29" s="11"/>
    </row>
    <row r="30" spans="1:18">
      <c r="A30" s="8">
        <f>'5.0 Calc│Forecast Projects'!A30</f>
        <v>18</v>
      </c>
      <c r="B30" s="8" t="str">
        <f>'5.3 Calc│Forecast $2017'!B30</f>
        <v>Positioner Replacement</v>
      </c>
      <c r="C30" s="8">
        <f>IF(B30="[Delete]",0,'5.3 Calc│Forecast $2017'!C30)</f>
        <v>225</v>
      </c>
      <c r="D30" s="8" t="str">
        <f>IF($L30&gt;0,IFERROR(VLOOKUP($A30,'3.0 Input│AMP'!$A$13:$F$959,COLUMN(D30)+1,FALSE),"Other"),"")</f>
        <v>Other</v>
      </c>
      <c r="E30" s="8" t="str">
        <f>IF($L30&gt;0,IFERROR(VLOOKUP($A30,'3.0 Input│AMP'!$A$13:$F$959,COLUMN(E30)+1,FALSE),"Non-System"),"")</f>
        <v>Replacement</v>
      </c>
      <c r="F30" s="118" t="s">
        <v>179</v>
      </c>
      <c r="G30" s="23">
        <f>IF($F30=G$12,'5.5 Calc│Escalated capex'!$L30,IF($F30="incurred",'5.5 Calc│Escalated capex'!G30,0))+(IFERROR(VLOOKUP(B30,'4.2 Calc│Hist Com ($nom)'!$B$13:$L$266,11,FALSE)/1000000,0))</f>
        <v>0.10486684811555554</v>
      </c>
      <c r="H30" s="23">
        <f>IF($F30=H$12,'5.5 Calc│Escalated capex'!$L30,IF($F30="incurred",'5.5 Calc│Escalated capex'!H30,0))</f>
        <v>0.10486684811555554</v>
      </c>
      <c r="I30" s="23">
        <f>IF($F30=I$12,'5.5 Calc│Escalated capex'!$L30,IF($F30="incurred",'5.5 Calc│Escalated capex'!I30,0))</f>
        <v>0.10486684811555554</v>
      </c>
      <c r="J30" s="23">
        <f>IF($F30=J$12,'5.5 Calc│Escalated capex'!$L30,IF($F30="incurred",'5.5 Calc│Escalated capex'!J30,0))</f>
        <v>0.10486684811555554</v>
      </c>
      <c r="K30" s="23">
        <f>IF($F30=K$12,'5.5 Calc│Escalated capex'!$L30,IF($F30="incurred",'5.5 Calc│Escalated capex'!K30,0))</f>
        <v>0.10486684811555554</v>
      </c>
      <c r="L30" s="40">
        <f t="shared" si="0"/>
        <v>0.52433424057777767</v>
      </c>
      <c r="N30" s="11"/>
      <c r="O30" s="11"/>
      <c r="P30" s="11"/>
      <c r="Q30" s="11"/>
      <c r="R30" s="11"/>
    </row>
    <row r="31" spans="1:18">
      <c r="A31" s="8">
        <f>'5.0 Calc│Forecast Projects'!A31</f>
        <v>19</v>
      </c>
      <c r="B31" s="8" t="str">
        <f>'5.3 Calc│Forecast $2017'!B31</f>
        <v>VTS Safety Management Study aerial photography</v>
      </c>
      <c r="C31" s="8">
        <f>IF(B31="[Delete]",0,'5.3 Calc│Forecast $2017'!C31)</f>
        <v>227</v>
      </c>
      <c r="D31" s="8" t="str">
        <f>IF($L31&gt;0,IFERROR(VLOOKUP($A31,'3.0 Input│AMP'!$A$13:$F$959,COLUMN(D31)+1,FALSE),"Other"),"")</f>
        <v>Other</v>
      </c>
      <c r="E31" s="8" t="str">
        <f>IF($L31&gt;0,IFERROR(VLOOKUP($A31,'3.0 Input│AMP'!$A$13:$F$959,COLUMN(E31)+1,FALSE),"Non-System"),"")</f>
        <v>Replacement</v>
      </c>
      <c r="F31" s="118">
        <v>2019</v>
      </c>
      <c r="G31" s="23">
        <f>IF($F31=G$12,'5.5 Calc│Escalated capex'!$L31,IF($F31="incurred",'5.5 Calc│Escalated capex'!G31,0))+(IFERROR(VLOOKUP(B31,'4.2 Calc│Hist Com ($nom)'!$B$13:$L$266,11,FALSE)/1000000,0))</f>
        <v>0</v>
      </c>
      <c r="H31" s="23">
        <f>IF($F31=H$12,'5.5 Calc│Escalated capex'!$L31,IF($F31="incurred",'5.5 Calc│Escalated capex'!H31,0))</f>
        <v>0.17073658325333343</v>
      </c>
      <c r="I31" s="23">
        <f>IF($F31=I$12,'5.5 Calc│Escalated capex'!$L31,IF($F31="incurred",'5.5 Calc│Escalated capex'!I31,0))</f>
        <v>0</v>
      </c>
      <c r="J31" s="23">
        <f>IF($F31=J$12,'5.5 Calc│Escalated capex'!$L31,IF($F31="incurred",'5.5 Calc│Escalated capex'!J31,0))</f>
        <v>0</v>
      </c>
      <c r="K31" s="23">
        <f>IF($F31=K$12,'5.5 Calc│Escalated capex'!$L31,IF($F31="incurred",'5.5 Calc│Escalated capex'!K31,0))</f>
        <v>0</v>
      </c>
      <c r="L31" s="40">
        <f t="shared" si="0"/>
        <v>0.17073658325333343</v>
      </c>
      <c r="N31" s="11"/>
      <c r="O31" s="11"/>
      <c r="P31" s="11"/>
      <c r="Q31" s="11"/>
      <c r="R31" s="11"/>
    </row>
    <row r="32" spans="1:18">
      <c r="A32" s="134">
        <f>'5.0 Calc│Forecast Projects'!A32</f>
        <v>20</v>
      </c>
      <c r="B32" s="134" t="str">
        <f>'5.3 Calc│Forecast $2017'!B32</f>
        <v>BCP Safety Measures for High Consequence areas-(urban growth, fracture control)</v>
      </c>
      <c r="C32" s="134" t="str">
        <f>IF(B32="[Delete]",0,'5.3 Calc│Forecast $2017'!C32)</f>
        <v>230a</v>
      </c>
      <c r="D32" s="134" t="str">
        <f>IF($L32&gt;0,IFERROR(VLOOKUP($A32,'3.0 Input│AMP'!$A$13:$F$959,COLUMN(D32)+1,FALSE),"Other"),"")</f>
        <v/>
      </c>
      <c r="E32" s="134" t="str">
        <f>IF($L32&gt;0,IFERROR(VLOOKUP($A32,'3.0 Input│AMP'!$A$13:$F$959,COLUMN(E32)+1,FALSE),"Non-System"),"")</f>
        <v/>
      </c>
      <c r="F32" s="142">
        <v>2019</v>
      </c>
      <c r="G32" s="133">
        <f>IF($F32=G$12,'5.5 Calc│Escalated capex'!$L32,IF($F32="incurred",'5.5 Calc│Escalated capex'!G32,0))+(IFERROR(VLOOKUP(B32,'4.2 Calc│Hist Com ($nom)'!$B$13:$L$266,11,FALSE)/1000000,0))</f>
        <v>0</v>
      </c>
      <c r="H32" s="133">
        <f>IF($F32=H$12,'5.5 Calc│Escalated capex'!$L32,IF($F32="incurred",'5.5 Calc│Escalated capex'!H32,0))</f>
        <v>0</v>
      </c>
      <c r="I32" s="133">
        <f>IF($F32=I$12,'5.5 Calc│Escalated capex'!$L32,IF($F32="incurred",'5.5 Calc│Escalated capex'!I32,0))</f>
        <v>0</v>
      </c>
      <c r="J32" s="133">
        <f>IF($F32=J$12,'5.5 Calc│Escalated capex'!$L32,IF($F32="incurred",'5.5 Calc│Escalated capex'!J32,0))</f>
        <v>0</v>
      </c>
      <c r="K32" s="133">
        <f>IF($F32=K$12,'5.5 Calc│Escalated capex'!$L32,IF($F32="incurred",'5.5 Calc│Escalated capex'!K32,0))</f>
        <v>0</v>
      </c>
      <c r="L32" s="143">
        <f t="shared" si="0"/>
        <v>0</v>
      </c>
      <c r="N32" s="11"/>
      <c r="O32" s="11"/>
      <c r="P32" s="11"/>
      <c r="Q32" s="11"/>
      <c r="R32" s="11"/>
    </row>
    <row r="33" spans="1:18">
      <c r="A33" s="134">
        <f>'5.0 Calc│Forecast Projects'!A33</f>
        <v>21</v>
      </c>
      <c r="B33" s="134" t="str">
        <f>'5.3 Calc│Forecast $2017'!B33</f>
        <v>BLP Safety Measures for High Consequence areas-(urban growth, fracture control)</v>
      </c>
      <c r="C33" s="134" t="str">
        <f>IF(B33="[Delete]",0,'5.3 Calc│Forecast $2017'!C33)</f>
        <v>230b</v>
      </c>
      <c r="D33" s="134" t="str">
        <f>IF($L33&gt;0,IFERROR(VLOOKUP($A33,'3.0 Input│AMP'!$A$13:$F$959,COLUMN(D33)+1,FALSE),"Other"),"")</f>
        <v/>
      </c>
      <c r="E33" s="134" t="str">
        <f>IF($L33&gt;0,IFERROR(VLOOKUP($A33,'3.0 Input│AMP'!$A$13:$F$959,COLUMN(E33)+1,FALSE),"Non-System"),"")</f>
        <v/>
      </c>
      <c r="F33" s="142">
        <v>2019</v>
      </c>
      <c r="G33" s="133">
        <f>IF($F33=G$12,'5.5 Calc│Escalated capex'!$L33,IF($F33="incurred",'5.5 Calc│Escalated capex'!G33,0))+(IFERROR(VLOOKUP(B33,'4.2 Calc│Hist Com ($nom)'!$B$13:$L$266,11,FALSE)/1000000,0))</f>
        <v>0</v>
      </c>
      <c r="H33" s="133">
        <f>IF($F33=H$12,'5.5 Calc│Escalated capex'!$L33,IF($F33="incurred",'5.5 Calc│Escalated capex'!H33,0))</f>
        <v>0</v>
      </c>
      <c r="I33" s="133">
        <f>IF($F33=I$12,'5.5 Calc│Escalated capex'!$L33,IF($F33="incurred",'5.5 Calc│Escalated capex'!I33,0))</f>
        <v>0</v>
      </c>
      <c r="J33" s="133">
        <f>IF($F33=J$12,'5.5 Calc│Escalated capex'!$L33,IF($F33="incurred",'5.5 Calc│Escalated capex'!J33,0))</f>
        <v>0</v>
      </c>
      <c r="K33" s="133">
        <f>IF($F33=K$12,'5.5 Calc│Escalated capex'!$L33,IF($F33="incurred",'5.5 Calc│Escalated capex'!K33,0))</f>
        <v>0</v>
      </c>
      <c r="L33" s="143">
        <f t="shared" si="0"/>
        <v>0</v>
      </c>
      <c r="N33" s="11"/>
      <c r="O33" s="11"/>
      <c r="P33" s="11"/>
      <c r="Q33" s="11"/>
      <c r="R33" s="11"/>
    </row>
    <row r="34" spans="1:18">
      <c r="A34" s="134">
        <f>'5.0 Calc│Forecast Projects'!A34</f>
        <v>22</v>
      </c>
      <c r="B34" s="134" t="str">
        <f>'5.3 Calc│Forecast $2017'!B34</f>
        <v>WOP Safety Measures for High Consequence areas-(urban growth, fracture control)</v>
      </c>
      <c r="C34" s="134" t="str">
        <f>IF(B34="[Delete]",0,'5.3 Calc│Forecast $2017'!C34)</f>
        <v>230c</v>
      </c>
      <c r="D34" s="134" t="str">
        <f>IF($L34&gt;0,IFERROR(VLOOKUP($A34,'3.0 Input│AMP'!$A$13:$F$959,COLUMN(D34)+1,FALSE),"Other"),"")</f>
        <v/>
      </c>
      <c r="E34" s="134" t="str">
        <f>IF($L34&gt;0,IFERROR(VLOOKUP($A34,'3.0 Input│AMP'!$A$13:$F$959,COLUMN(E34)+1,FALSE),"Non-System"),"")</f>
        <v/>
      </c>
      <c r="F34" s="142">
        <v>2019</v>
      </c>
      <c r="G34" s="133">
        <f>IF($F34=G$12,'5.5 Calc│Escalated capex'!$L34,IF($F34="incurred",'5.5 Calc│Escalated capex'!G34,0))+(IFERROR(VLOOKUP(B34,'4.2 Calc│Hist Com ($nom)'!$B$13:$L$266,11,FALSE)/1000000,0))</f>
        <v>0</v>
      </c>
      <c r="H34" s="133">
        <f>IF($F34=H$12,'5.5 Calc│Escalated capex'!$L34,IF($F34="incurred",'5.5 Calc│Escalated capex'!H34,0))</f>
        <v>0</v>
      </c>
      <c r="I34" s="133">
        <f>IF($F34=I$12,'5.5 Calc│Escalated capex'!$L34,IF($F34="incurred",'5.5 Calc│Escalated capex'!I34,0))</f>
        <v>0</v>
      </c>
      <c r="J34" s="133">
        <f>IF($F34=J$12,'5.5 Calc│Escalated capex'!$L34,IF($F34="incurred",'5.5 Calc│Escalated capex'!J34,0))</f>
        <v>0</v>
      </c>
      <c r="K34" s="133">
        <f>IF($F34=K$12,'5.5 Calc│Escalated capex'!$L34,IF($F34="incurred",'5.5 Calc│Escalated capex'!K34,0))</f>
        <v>0</v>
      </c>
      <c r="L34" s="143">
        <f t="shared" si="0"/>
        <v>0</v>
      </c>
      <c r="N34" s="11"/>
      <c r="O34" s="11"/>
      <c r="P34" s="11"/>
      <c r="Q34" s="11"/>
      <c r="R34" s="11"/>
    </row>
    <row r="35" spans="1:18">
      <c r="A35" s="134">
        <f>'5.0 Calc│Forecast Projects'!A35</f>
        <v>23</v>
      </c>
      <c r="B35" s="134" t="str">
        <f>'5.3 Calc│Forecast $2017'!B35</f>
        <v>ILP Safety Measures for High Consequence areas-(urban growth, fracture control)</v>
      </c>
      <c r="C35" s="134" t="str">
        <f>IF(B35="[Delete]",0,'5.3 Calc│Forecast $2017'!C35)</f>
        <v>230e</v>
      </c>
      <c r="D35" s="134" t="str">
        <f>IF($L35&gt;0,IFERROR(VLOOKUP($A35,'3.0 Input│AMP'!$A$13:$F$959,COLUMN(D35)+1,FALSE),"Other"),"")</f>
        <v/>
      </c>
      <c r="E35" s="134" t="str">
        <f>IF($L35&gt;0,IFERROR(VLOOKUP($A35,'3.0 Input│AMP'!$A$13:$F$959,COLUMN(E35)+1,FALSE),"Non-System"),"")</f>
        <v/>
      </c>
      <c r="F35" s="142">
        <v>2019</v>
      </c>
      <c r="G35" s="133">
        <f>IF($F35=G$12,'5.5 Calc│Escalated capex'!$L35,IF($F35="incurred",'5.5 Calc│Escalated capex'!G35,0))+(IFERROR(VLOOKUP(B35,'4.2 Calc│Hist Com ($nom)'!$B$13:$L$266,11,FALSE)/1000000,0))</f>
        <v>0</v>
      </c>
      <c r="H35" s="133">
        <f>IF($F35=H$12,'5.5 Calc│Escalated capex'!$L35,IF($F35="incurred",'5.5 Calc│Escalated capex'!H35,0))</f>
        <v>0</v>
      </c>
      <c r="I35" s="133">
        <f>IF($F35=I$12,'5.5 Calc│Escalated capex'!$L35,IF($F35="incurred",'5.5 Calc│Escalated capex'!I35,0))</f>
        <v>0</v>
      </c>
      <c r="J35" s="133">
        <f>IF($F35=J$12,'5.5 Calc│Escalated capex'!$L35,IF($F35="incurred",'5.5 Calc│Escalated capex'!J35,0))</f>
        <v>0</v>
      </c>
      <c r="K35" s="133">
        <f>IF($F35=K$12,'5.5 Calc│Escalated capex'!$L35,IF($F35="incurred",'5.5 Calc│Escalated capex'!K35,0))</f>
        <v>0</v>
      </c>
      <c r="L35" s="143">
        <f t="shared" si="0"/>
        <v>0</v>
      </c>
      <c r="N35" s="11"/>
      <c r="O35" s="11"/>
      <c r="P35" s="11"/>
      <c r="Q35" s="11"/>
      <c r="R35" s="11"/>
    </row>
    <row r="36" spans="1:18">
      <c r="A36" s="134">
        <f>'5.0 Calc│Forecast Projects'!A36</f>
        <v>24</v>
      </c>
      <c r="B36" s="134" t="str">
        <f>'5.3 Calc│Forecast $2017'!B36</f>
        <v>Turbine Overhauls</v>
      </c>
      <c r="C36" s="134">
        <f>IF(B36="[Delete]",0,'5.3 Calc│Forecast $2017'!C36)</f>
        <v>235</v>
      </c>
      <c r="D36" s="134" t="str">
        <f>IF($L36&gt;0,IFERROR(VLOOKUP($A36,'3.0 Input│AMP'!$A$13:$F$959,COLUMN(D36)+1,FALSE),"Other"),"")</f>
        <v/>
      </c>
      <c r="E36" s="134" t="str">
        <f>IF($L36&gt;0,IFERROR(VLOOKUP($A36,'3.0 Input│AMP'!$A$13:$F$959,COLUMN(E36)+1,FALSE),"Non-System"),"")</f>
        <v/>
      </c>
      <c r="F36" s="142">
        <v>2022</v>
      </c>
      <c r="G36" s="133">
        <f>IF($F36=G$12,'5.5 Calc│Escalated capex'!$L36,IF($F36="incurred",'5.5 Calc│Escalated capex'!G36,0))+(IFERROR(VLOOKUP(B36,'4.2 Calc│Hist Com ($nom)'!$B$13:$L$266,11,FALSE)/1000000,0))</f>
        <v>0</v>
      </c>
      <c r="H36" s="133">
        <f>IF($F36=H$12,'5.5 Calc│Escalated capex'!$L36,IF($F36="incurred",'5.5 Calc│Escalated capex'!H36,0))</f>
        <v>0</v>
      </c>
      <c r="I36" s="133">
        <f>IF($F36=I$12,'5.5 Calc│Escalated capex'!$L36,IF($F36="incurred",'5.5 Calc│Escalated capex'!I36,0))</f>
        <v>0</v>
      </c>
      <c r="J36" s="133">
        <f>IF($F36=J$12,'5.5 Calc│Escalated capex'!$L36,IF($F36="incurred",'5.5 Calc│Escalated capex'!J36,0))</f>
        <v>0</v>
      </c>
      <c r="K36" s="133">
        <f>IF($F36=K$12,'5.5 Calc│Escalated capex'!$L36,IF($F36="incurred",'5.5 Calc│Escalated capex'!K36,0))</f>
        <v>0</v>
      </c>
      <c r="L36" s="143">
        <f t="shared" si="0"/>
        <v>0</v>
      </c>
      <c r="N36" s="11"/>
      <c r="O36" s="11"/>
      <c r="P36" s="11"/>
      <c r="Q36" s="11"/>
      <c r="R36" s="11"/>
    </row>
    <row r="37" spans="1:18">
      <c r="A37" s="8">
        <f>'5.0 Calc│Forecast Projects'!A37</f>
        <v>25</v>
      </c>
      <c r="B37" s="8" t="str">
        <f>'5.3 Calc│Forecast $2017'!B37</f>
        <v>Iona CS Automation replacement</v>
      </c>
      <c r="C37" s="8">
        <f>IF(B37="[Delete]",0,'5.3 Calc│Forecast $2017'!C37)</f>
        <v>236</v>
      </c>
      <c r="D37" s="8" t="str">
        <f>IF($L37&gt;0,IFERROR(VLOOKUP($A37,'3.0 Input│AMP'!$A$13:$F$959,COLUMN(D37)+1,FALSE),"Other"),"")</f>
        <v>Compressors</v>
      </c>
      <c r="E37" s="8" t="str">
        <f>IF($L37&gt;0,IFERROR(VLOOKUP($A37,'3.0 Input│AMP'!$A$13:$F$959,COLUMN(E37)+1,FALSE),"Non-System"),"")</f>
        <v>Replacement</v>
      </c>
      <c r="F37" s="118">
        <v>2020</v>
      </c>
      <c r="G37" s="23">
        <f>IF($F37=G$12,'5.5 Calc│Escalated capex'!$L37,IF($F37="incurred",'5.5 Calc│Escalated capex'!G37,0))+(IFERROR(VLOOKUP(B37,'4.2 Calc│Hist Com ($nom)'!$B$13:$L$266,11,FALSE)/1000000,0))</f>
        <v>0</v>
      </c>
      <c r="H37" s="23">
        <f>IF($F37=H$12,'5.5 Calc│Escalated capex'!$L37,IF($F37="incurred",'5.5 Calc│Escalated capex'!H37,0))</f>
        <v>0</v>
      </c>
      <c r="I37" s="23">
        <f>IF($F37=I$12,'5.5 Calc│Escalated capex'!$L37,IF($F37="incurred",'5.5 Calc│Escalated capex'!I37,0))</f>
        <v>1.2123948789400005</v>
      </c>
      <c r="J37" s="23">
        <f>IF($F37=J$12,'5.5 Calc│Escalated capex'!$L37,IF($F37="incurred",'5.5 Calc│Escalated capex'!J37,0))</f>
        <v>0</v>
      </c>
      <c r="K37" s="23">
        <f>IF($F37=K$12,'5.5 Calc│Escalated capex'!$L37,IF($F37="incurred",'5.5 Calc│Escalated capex'!K37,0))</f>
        <v>0</v>
      </c>
      <c r="L37" s="40">
        <f t="shared" si="0"/>
        <v>1.2123948789400005</v>
      </c>
      <c r="N37" s="11"/>
      <c r="O37" s="11"/>
      <c r="P37" s="11"/>
      <c r="Q37" s="11"/>
      <c r="R37" s="11"/>
    </row>
    <row r="38" spans="1:18">
      <c r="A38" s="8">
        <f>'5.0 Calc│Forecast Projects'!A38</f>
        <v>26</v>
      </c>
      <c r="B38" s="8" t="str">
        <f>'5.3 Calc│Forecast $2017'!B38</f>
        <v>GCS Control Room and Unit Enclosure 1,2,3&amp;4 Fire Suppression System</v>
      </c>
      <c r="C38" s="8" t="str">
        <f>IF(B38="[Delete]",0,'5.3 Calc│Forecast $2017'!C38)</f>
        <v>237a</v>
      </c>
      <c r="D38" s="8" t="str">
        <f>IF($L38&gt;0,IFERROR(VLOOKUP($A38,'3.0 Input│AMP'!$A$13:$F$959,COLUMN(D38)+1,FALSE),"Other"),"")</f>
        <v>Compressors</v>
      </c>
      <c r="E38" s="8" t="str">
        <f>IF($L38&gt;0,IFERROR(VLOOKUP($A38,'3.0 Input│AMP'!$A$13:$F$959,COLUMN(E38)+1,FALSE),"Non-System"),"")</f>
        <v>Replacement</v>
      </c>
      <c r="F38" s="118">
        <v>2018</v>
      </c>
      <c r="G38" s="23">
        <f>IF($F38=G$12,'5.5 Calc│Escalated capex'!$L38,IF($F38="incurred",'5.5 Calc│Escalated capex'!G38,0))+(IFERROR(VLOOKUP(B38,'4.2 Calc│Hist Com ($nom)'!$B$13:$L$266,11,FALSE)/1000000,0))</f>
        <v>0.27748107232696667</v>
      </c>
      <c r="H38" s="23">
        <f>IF($F38=H$12,'5.5 Calc│Escalated capex'!$L38,IF($F38="incurred",'5.5 Calc│Escalated capex'!H38,0))</f>
        <v>0</v>
      </c>
      <c r="I38" s="23">
        <f>IF($F38=I$12,'5.5 Calc│Escalated capex'!$L38,IF($F38="incurred",'5.5 Calc│Escalated capex'!I38,0))</f>
        <v>0</v>
      </c>
      <c r="J38" s="23">
        <f>IF($F38=J$12,'5.5 Calc│Escalated capex'!$L38,IF($F38="incurred",'5.5 Calc│Escalated capex'!J38,0))</f>
        <v>0</v>
      </c>
      <c r="K38" s="23">
        <f>IF($F38=K$12,'5.5 Calc│Escalated capex'!$L38,IF($F38="incurred",'5.5 Calc│Escalated capex'!K38,0))</f>
        <v>0</v>
      </c>
      <c r="L38" s="40">
        <f t="shared" si="0"/>
        <v>0.27748107232696667</v>
      </c>
      <c r="N38" s="11"/>
      <c r="O38" s="11"/>
      <c r="P38" s="11"/>
      <c r="Q38" s="11"/>
      <c r="R38" s="11"/>
    </row>
    <row r="39" spans="1:18">
      <c r="A39" s="8">
        <f>'5.0 Calc│Forecast Projects'!A39</f>
        <v>27</v>
      </c>
      <c r="B39" s="8" t="str">
        <f>'5.3 Calc│Forecast $2017'!B39</f>
        <v>BCS MCC Room Fire Suppression System</v>
      </c>
      <c r="C39" s="8" t="str">
        <f>IF(B39="[Delete]",0,'5.3 Calc│Forecast $2017'!C39)</f>
        <v>237b</v>
      </c>
      <c r="D39" s="8" t="str">
        <f>IF($L39&gt;0,IFERROR(VLOOKUP($A39,'3.0 Input│AMP'!$A$13:$F$959,COLUMN(D39)+1,FALSE),"Other"),"")</f>
        <v>Compressors</v>
      </c>
      <c r="E39" s="8" t="str">
        <f>IF($L39&gt;0,IFERROR(VLOOKUP($A39,'3.0 Input│AMP'!$A$13:$F$959,COLUMN(E39)+1,FALSE),"Non-System"),"")</f>
        <v>Replacement</v>
      </c>
      <c r="F39" s="118">
        <v>2020</v>
      </c>
      <c r="G39" s="23">
        <f>IF($F39=G$12,'5.5 Calc│Escalated capex'!$L39,IF($F39="incurred",'5.5 Calc│Escalated capex'!G39,0))+(IFERROR(VLOOKUP(B39,'4.2 Calc│Hist Com ($nom)'!$B$13:$L$266,11,FALSE)/1000000,0))</f>
        <v>0</v>
      </c>
      <c r="H39" s="23">
        <f>IF($F39=H$12,'5.5 Calc│Escalated capex'!$L39,IF($F39="incurred",'5.5 Calc│Escalated capex'!H39,0))</f>
        <v>0</v>
      </c>
      <c r="I39" s="23">
        <f>IF($F39=I$12,'5.5 Calc│Escalated capex'!$L39,IF($F39="incurred",'5.5 Calc│Escalated capex'!I39,0))</f>
        <v>0.27748107232696667</v>
      </c>
      <c r="J39" s="23">
        <f>IF($F39=J$12,'5.5 Calc│Escalated capex'!$L39,IF($F39="incurred",'5.5 Calc│Escalated capex'!J39,0))</f>
        <v>0</v>
      </c>
      <c r="K39" s="23">
        <f>IF($F39=K$12,'5.5 Calc│Escalated capex'!$L39,IF($F39="incurred",'5.5 Calc│Escalated capex'!K39,0))</f>
        <v>0</v>
      </c>
      <c r="L39" s="40">
        <f t="shared" si="0"/>
        <v>0.27748107232696667</v>
      </c>
      <c r="N39" s="11"/>
      <c r="O39" s="11"/>
      <c r="P39" s="11"/>
      <c r="Q39" s="11"/>
      <c r="R39" s="11"/>
    </row>
    <row r="40" spans="1:18">
      <c r="A40" s="8">
        <f>'5.0 Calc│Forecast Projects'!A40</f>
        <v>28</v>
      </c>
      <c r="B40" s="8" t="str">
        <f>'5.3 Calc│Forecast $2017'!B40</f>
        <v>Iona CS Control Room and Unit Enclosure Fire Suppression System</v>
      </c>
      <c r="C40" s="8" t="str">
        <f>IF(B40="[Delete]",0,'5.3 Calc│Forecast $2017'!C40)</f>
        <v>237d</v>
      </c>
      <c r="D40" s="8" t="str">
        <f>IF($L40&gt;0,IFERROR(VLOOKUP($A40,'3.0 Input│AMP'!$A$13:$F$959,COLUMN(D40)+1,FALSE),"Other"),"")</f>
        <v>Compressors</v>
      </c>
      <c r="E40" s="8" t="str">
        <f>IF($L40&gt;0,IFERROR(VLOOKUP($A40,'3.0 Input│AMP'!$A$13:$F$959,COLUMN(E40)+1,FALSE),"Non-System"),"")</f>
        <v>Replacement</v>
      </c>
      <c r="F40" s="118">
        <v>2021</v>
      </c>
      <c r="G40" s="23">
        <f>IF($F40=G$12,'5.5 Calc│Escalated capex'!$L40,IF($F40="incurred",'5.5 Calc│Escalated capex'!G40,0))+(IFERROR(VLOOKUP(B40,'4.2 Calc│Hist Com ($nom)'!$B$13:$L$266,11,FALSE)/1000000,0))</f>
        <v>0</v>
      </c>
      <c r="H40" s="23">
        <f>IF($F40=H$12,'5.5 Calc│Escalated capex'!$L40,IF($F40="incurred",'5.5 Calc│Escalated capex'!H40,0))</f>
        <v>0</v>
      </c>
      <c r="I40" s="23">
        <f>IF($F40=I$12,'5.5 Calc│Escalated capex'!$L40,IF($F40="incurred",'5.5 Calc│Escalated capex'!I40,0))</f>
        <v>0</v>
      </c>
      <c r="J40" s="23">
        <f>IF($F40=J$12,'5.5 Calc│Escalated capex'!$L40,IF($F40="incurred",'5.5 Calc│Escalated capex'!J40,0))</f>
        <v>0.27748107232696667</v>
      </c>
      <c r="K40" s="23">
        <f>IF($F40=K$12,'5.5 Calc│Escalated capex'!$L40,IF($F40="incurred",'5.5 Calc│Escalated capex'!K40,0))</f>
        <v>0</v>
      </c>
      <c r="L40" s="40">
        <f t="shared" si="0"/>
        <v>0.27748107232696667</v>
      </c>
      <c r="N40" s="11"/>
      <c r="O40" s="11"/>
      <c r="P40" s="11"/>
      <c r="Q40" s="11"/>
      <c r="R40" s="11"/>
    </row>
    <row r="41" spans="1:18">
      <c r="A41" s="8">
        <f>'5.0 Calc│Forecast Projects'!A41</f>
        <v>29</v>
      </c>
      <c r="B41" s="8" t="str">
        <f>'5.3 Calc│Forecast $2017'!B41</f>
        <v>Lara City Gate Control Hut Fire Suppression System</v>
      </c>
      <c r="C41" s="8" t="str">
        <f>IF(B41="[Delete]",0,'5.3 Calc│Forecast $2017'!C41)</f>
        <v>237e</v>
      </c>
      <c r="D41" s="8" t="str">
        <f>IF($L41&gt;0,IFERROR(VLOOKUP($A41,'3.0 Input│AMP'!$A$13:$F$959,COLUMN(D41)+1,FALSE),"Other"),"")</f>
        <v>City Gates &amp; Field Regs</v>
      </c>
      <c r="E41" s="8" t="str">
        <f>IF($L41&gt;0,IFERROR(VLOOKUP($A41,'3.0 Input│AMP'!$A$13:$F$959,COLUMN(E41)+1,FALSE),"Non-System"),"")</f>
        <v>Replacement</v>
      </c>
      <c r="F41" s="118">
        <v>2022</v>
      </c>
      <c r="G41" s="23">
        <f>IF($F41=G$12,'5.5 Calc│Escalated capex'!$L41,IF($F41="incurred",'5.5 Calc│Escalated capex'!G41,0))+(IFERROR(VLOOKUP(B41,'4.2 Calc│Hist Com ($nom)'!$B$13:$L$266,11,FALSE)/1000000,0))</f>
        <v>0</v>
      </c>
      <c r="H41" s="23">
        <f>IF($F41=H$12,'5.5 Calc│Escalated capex'!$L41,IF($F41="incurred",'5.5 Calc│Escalated capex'!H41,0))</f>
        <v>0</v>
      </c>
      <c r="I41" s="23">
        <f>IF($F41=I$12,'5.5 Calc│Escalated capex'!$L41,IF($F41="incurred",'5.5 Calc│Escalated capex'!I41,0))</f>
        <v>0</v>
      </c>
      <c r="J41" s="23">
        <f>IF($F41=J$12,'5.5 Calc│Escalated capex'!$L41,IF($F41="incurred",'5.5 Calc│Escalated capex'!J41,0))</f>
        <v>0</v>
      </c>
      <c r="K41" s="23">
        <f>IF($F41=K$12,'5.5 Calc│Escalated capex'!$L41,IF($F41="incurred",'5.5 Calc│Escalated capex'!K41,0))</f>
        <v>8.472704498533333E-2</v>
      </c>
      <c r="L41" s="40">
        <f t="shared" si="0"/>
        <v>8.472704498533333E-2</v>
      </c>
      <c r="N41" s="11"/>
      <c r="O41" s="11"/>
      <c r="P41" s="11"/>
      <c r="Q41" s="11"/>
      <c r="R41" s="11"/>
    </row>
    <row r="42" spans="1:18">
      <c r="A42" s="8">
        <f>'5.0 Calc│Forecast Projects'!A42</f>
        <v>30</v>
      </c>
      <c r="B42" s="8" t="str">
        <f>'5.3 Calc│Forecast $2017'!B42</f>
        <v>BCS Control Room Fire Suppression System</v>
      </c>
      <c r="C42" s="8" t="str">
        <f>IF(B42="[Delete]",0,'5.3 Calc│Forecast $2017'!C42)</f>
        <v>237f</v>
      </c>
      <c r="D42" s="8" t="str">
        <f>IF($L42&gt;0,IFERROR(VLOOKUP($A42,'3.0 Input│AMP'!$A$13:$F$959,COLUMN(D42)+1,FALSE),"Other"),"")</f>
        <v>Compressors</v>
      </c>
      <c r="E42" s="8" t="str">
        <f>IF($L42&gt;0,IFERROR(VLOOKUP($A42,'3.0 Input│AMP'!$A$13:$F$959,COLUMN(E42)+1,FALSE),"Non-System"),"")</f>
        <v>Non-System</v>
      </c>
      <c r="F42" s="118">
        <v>2022</v>
      </c>
      <c r="G42" s="23">
        <f>IF($F42=G$12,'5.5 Calc│Escalated capex'!$L42,IF($F42="incurred",'5.5 Calc│Escalated capex'!G42,0))+(IFERROR(VLOOKUP(B42,'4.2 Calc│Hist Com ($nom)'!$B$13:$L$266,11,FALSE)/1000000,0))</f>
        <v>0</v>
      </c>
      <c r="H42" s="23">
        <f>IF($F42=H$12,'5.5 Calc│Escalated capex'!$L42,IF($F42="incurred",'5.5 Calc│Escalated capex'!H42,0))</f>
        <v>0</v>
      </c>
      <c r="I42" s="23">
        <f>IF($F42=I$12,'5.5 Calc│Escalated capex'!$L42,IF($F42="incurred",'5.5 Calc│Escalated capex'!I42,0))</f>
        <v>0</v>
      </c>
      <c r="J42" s="23">
        <f>IF($F42=J$12,'5.5 Calc│Escalated capex'!$L42,IF($F42="incurred",'5.5 Calc│Escalated capex'!J42,0))</f>
        <v>0</v>
      </c>
      <c r="K42" s="23">
        <f>IF($F42=K$12,'5.5 Calc│Escalated capex'!$L42,IF($F42="incurred",'5.5 Calc│Escalated capex'!K42,0))</f>
        <v>8.472704498533333E-2</v>
      </c>
      <c r="L42" s="40">
        <f t="shared" si="0"/>
        <v>8.472704498533333E-2</v>
      </c>
      <c r="N42" s="11"/>
      <c r="O42" s="11"/>
      <c r="P42" s="11"/>
      <c r="Q42" s="11"/>
      <c r="R42" s="11"/>
    </row>
    <row r="43" spans="1:18">
      <c r="A43" s="8">
        <f>'5.0 Calc│Forecast Projects'!A43</f>
        <v>31</v>
      </c>
      <c r="B43" s="8" t="str">
        <f>'5.3 Calc│Forecast $2017'!B43</f>
        <v>Emergency- BA escape sets</v>
      </c>
      <c r="C43" s="8" t="str">
        <f>IF(B43="[Delete]",0,'5.3 Calc│Forecast $2017'!C43)</f>
        <v>239a</v>
      </c>
      <c r="D43" s="8" t="str">
        <f>IF($L43&gt;0,IFERROR(VLOOKUP($A43,'3.0 Input│AMP'!$A$13:$F$959,COLUMN(D43)+1,FALSE),"Other"),"")</f>
        <v>Other</v>
      </c>
      <c r="E43" s="8" t="str">
        <f>IF($L43&gt;0,IFERROR(VLOOKUP($A43,'3.0 Input│AMP'!$A$13:$F$959,COLUMN(E43)+1,FALSE),"Non-System"),"")</f>
        <v>Replacement</v>
      </c>
      <c r="F43" s="118">
        <v>2018</v>
      </c>
      <c r="G43" s="23">
        <f>IF($F43=G$12,'5.5 Calc│Escalated capex'!$L43,IF($F43="incurred",'5.5 Calc│Escalated capex'!G43,0))+(IFERROR(VLOOKUP(B43,'4.2 Calc│Hist Com ($nom)'!$B$13:$L$266,11,FALSE)/1000000,0))</f>
        <v>1.8265108294000638E-2</v>
      </c>
      <c r="H43" s="23">
        <f>IF($F43=H$12,'5.5 Calc│Escalated capex'!$L43,IF($F43="incurred",'5.5 Calc│Escalated capex'!H43,0))</f>
        <v>0</v>
      </c>
      <c r="I43" s="23">
        <f>IF($F43=I$12,'5.5 Calc│Escalated capex'!$L43,IF($F43="incurred",'5.5 Calc│Escalated capex'!I43,0))</f>
        <v>0</v>
      </c>
      <c r="J43" s="23">
        <f>IF($F43=J$12,'5.5 Calc│Escalated capex'!$L43,IF($F43="incurred",'5.5 Calc│Escalated capex'!J43,0))</f>
        <v>0</v>
      </c>
      <c r="K43" s="23">
        <f>IF($F43=K$12,'5.5 Calc│Escalated capex'!$L43,IF($F43="incurred",'5.5 Calc│Escalated capex'!K43,0))</f>
        <v>0</v>
      </c>
      <c r="L43" s="40">
        <f t="shared" si="0"/>
        <v>1.8265108294000638E-2</v>
      </c>
      <c r="N43" s="11"/>
      <c r="O43" s="11"/>
      <c r="P43" s="11"/>
      <c r="Q43" s="11"/>
      <c r="R43" s="11"/>
    </row>
    <row r="44" spans="1:18">
      <c r="A44" s="8">
        <f>'5.0 Calc│Forecast Projects'!A44</f>
        <v>32</v>
      </c>
      <c r="B44" s="8" t="str">
        <f>'5.3 Calc│Forecast $2017'!B44</f>
        <v>Emergency- Response Equipment</v>
      </c>
      <c r="C44" s="8" t="str">
        <f>IF(B44="[Delete]",0,'5.3 Calc│Forecast $2017'!C44)</f>
        <v>239b</v>
      </c>
      <c r="D44" s="8" t="str">
        <f>IF($L44&gt;0,IFERROR(VLOOKUP($A44,'3.0 Input│AMP'!$A$13:$F$959,COLUMN(D44)+1,FALSE),"Other"),"")</f>
        <v>Other</v>
      </c>
      <c r="E44" s="8" t="str">
        <f>IF($L44&gt;0,IFERROR(VLOOKUP($A44,'3.0 Input│AMP'!$A$13:$F$959,COLUMN(E44)+1,FALSE),"Non-System"),"")</f>
        <v>Replacement</v>
      </c>
      <c r="F44" s="118" t="s">
        <v>179</v>
      </c>
      <c r="G44" s="23">
        <f>IF($F44=G$12,'5.5 Calc│Escalated capex'!$L44,IF($F44="incurred",'5.5 Calc│Escalated capex'!G44,0))+(IFERROR(VLOOKUP(B44,'4.2 Calc│Hist Com ($nom)'!$B$13:$L$266,11,FALSE)/1000000,0))</f>
        <v>0.26637361535020893</v>
      </c>
      <c r="H44" s="23">
        <f>IF($F44=H$12,'5.5 Calc│Escalated capex'!$L44,IF($F44="incurred",'5.5 Calc│Escalated capex'!H44,0))</f>
        <v>0.26637361535020893</v>
      </c>
      <c r="I44" s="23">
        <f>IF($F44=I$12,'5.5 Calc│Escalated capex'!$L44,IF($F44="incurred",'5.5 Calc│Escalated capex'!I44,0))</f>
        <v>0.26637361535020893</v>
      </c>
      <c r="J44" s="23">
        <f>IF($F44=J$12,'5.5 Calc│Escalated capex'!$L44,IF($F44="incurred",'5.5 Calc│Escalated capex'!J44,0))</f>
        <v>0.26637361535020893</v>
      </c>
      <c r="K44" s="23">
        <f>IF($F44=K$12,'5.5 Calc│Escalated capex'!$L44,IF($F44="incurred",'5.5 Calc│Escalated capex'!K44,0))</f>
        <v>0.26637361535020893</v>
      </c>
      <c r="L44" s="40">
        <f t="shared" si="0"/>
        <v>1.3318680767510447</v>
      </c>
      <c r="N44" s="11"/>
      <c r="O44" s="11"/>
      <c r="P44" s="11"/>
      <c r="Q44" s="11"/>
      <c r="R44" s="11"/>
    </row>
    <row r="45" spans="1:18">
      <c r="A45" s="8">
        <f>'5.0 Calc│Forecast Projects'!A45</f>
        <v>33</v>
      </c>
      <c r="B45" s="8" t="str">
        <f>'5.3 Calc│Forecast $2017'!B45</f>
        <v>Emergency- Spark Proof tools</v>
      </c>
      <c r="C45" s="8" t="str">
        <f>IF(B45="[Delete]",0,'5.3 Calc│Forecast $2017'!C45)</f>
        <v>239c</v>
      </c>
      <c r="D45" s="8" t="str">
        <f>IF($L45&gt;0,IFERROR(VLOOKUP($A45,'3.0 Input│AMP'!$A$13:$F$959,COLUMN(D45)+1,FALSE),"Other"),"")</f>
        <v>Other</v>
      </c>
      <c r="E45" s="8" t="str">
        <f>IF($L45&gt;0,IFERROR(VLOOKUP($A45,'3.0 Input│AMP'!$A$13:$F$959,COLUMN(E45)+1,FALSE),"Non-System"),"")</f>
        <v>Replacement</v>
      </c>
      <c r="F45" s="118" t="s">
        <v>179</v>
      </c>
      <c r="G45" s="23">
        <f>IF($F45=G$12,'5.5 Calc│Escalated capex'!$L45,IF($F45="incurred",'5.5 Calc│Escalated capex'!G45,0))+(IFERROR(VLOOKUP(B45,'4.2 Calc│Hist Com ($nom)'!$B$13:$L$266,11,FALSE)/1000000,0))</f>
        <v>1.8621614197384779E-3</v>
      </c>
      <c r="H45" s="23">
        <f>IF($F45=H$12,'5.5 Calc│Escalated capex'!$L45,IF($F45="incurred",'5.5 Calc│Escalated capex'!H45,0))</f>
        <v>1.8621614197384779E-3</v>
      </c>
      <c r="I45" s="23">
        <f>IF($F45=I$12,'5.5 Calc│Escalated capex'!$L45,IF($F45="incurred",'5.5 Calc│Escalated capex'!I45,0))</f>
        <v>1.8621614197384779E-3</v>
      </c>
      <c r="J45" s="23">
        <f>IF($F45=J$12,'5.5 Calc│Escalated capex'!$L45,IF($F45="incurred",'5.5 Calc│Escalated capex'!J45,0))</f>
        <v>1.8621614197384779E-3</v>
      </c>
      <c r="K45" s="23">
        <f>IF($F45=K$12,'5.5 Calc│Escalated capex'!$L45,IF($F45="incurred",'5.5 Calc│Escalated capex'!K45,0))</f>
        <v>1.8621614197384779E-3</v>
      </c>
      <c r="L45" s="40">
        <f t="shared" si="0"/>
        <v>9.3108070986923901E-3</v>
      </c>
      <c r="N45" s="11"/>
      <c r="O45" s="11"/>
      <c r="P45" s="11"/>
      <c r="Q45" s="11"/>
      <c r="R45" s="11"/>
    </row>
    <row r="46" spans="1:18">
      <c r="A46" s="8">
        <f>'5.0 Calc│Forecast Projects'!A46</f>
        <v>34</v>
      </c>
      <c r="B46" s="8" t="str">
        <f>'5.3 Calc│Forecast $2017'!B46</f>
        <v>Emergency - fully equipped caravan</v>
      </c>
      <c r="C46" s="8" t="str">
        <f>IF(B46="[Delete]",0,'5.3 Calc│Forecast $2017'!C46)</f>
        <v>239d</v>
      </c>
      <c r="D46" s="8" t="str">
        <f>IF($L46&gt;0,IFERROR(VLOOKUP($A46,'3.0 Input│AMP'!$A$13:$F$959,COLUMN(D46)+1,FALSE),"Other"),"")</f>
        <v>Other</v>
      </c>
      <c r="E46" s="8" t="str">
        <f>IF($L46&gt;0,IFERROR(VLOOKUP($A46,'3.0 Input│AMP'!$A$13:$F$959,COLUMN(E46)+1,FALSE),"Non-System"),"")</f>
        <v>Replacement</v>
      </c>
      <c r="F46" s="118">
        <v>2020</v>
      </c>
      <c r="G46" s="23">
        <f>IF($F46=G$12,'5.5 Calc│Escalated capex'!$L46,IF($F46="incurred",'5.5 Calc│Escalated capex'!G46,0))+(IFERROR(VLOOKUP(B46,'4.2 Calc│Hist Com ($nom)'!$B$13:$L$266,11,FALSE)/1000000,0))</f>
        <v>0</v>
      </c>
      <c r="H46" s="23">
        <f>IF($F46=H$12,'5.5 Calc│Escalated capex'!$L46,IF($F46="incurred",'5.5 Calc│Escalated capex'!H46,0))</f>
        <v>0</v>
      </c>
      <c r="I46" s="23">
        <f>IF($F46=I$12,'5.5 Calc│Escalated capex'!$L46,IF($F46="incurred",'5.5 Calc│Escalated capex'!I46,0))</f>
        <v>0.10325195029970984</v>
      </c>
      <c r="J46" s="23">
        <f>IF($F46=J$12,'5.5 Calc│Escalated capex'!$L46,IF($F46="incurred",'5.5 Calc│Escalated capex'!J46,0))</f>
        <v>0</v>
      </c>
      <c r="K46" s="23">
        <f>IF($F46=K$12,'5.5 Calc│Escalated capex'!$L46,IF($F46="incurred",'5.5 Calc│Escalated capex'!K46,0))</f>
        <v>0</v>
      </c>
      <c r="L46" s="40">
        <f t="shared" si="0"/>
        <v>0.10325195029970984</v>
      </c>
      <c r="N46" s="11"/>
      <c r="O46" s="11"/>
      <c r="P46" s="11"/>
      <c r="Q46" s="11"/>
      <c r="R46" s="11"/>
    </row>
    <row r="47" spans="1:18">
      <c r="A47" s="8">
        <f>'5.0 Calc│Forecast Projects'!A47</f>
        <v>35</v>
      </c>
      <c r="B47" s="8" t="str">
        <f>'5.3 Calc│Forecast $2017'!B47</f>
        <v>Emergency diesel fuel storage</v>
      </c>
      <c r="C47" s="8" t="str">
        <f>IF(B47="[Delete]",0,'5.3 Calc│Forecast $2017'!C47)</f>
        <v>239e</v>
      </c>
      <c r="D47" s="8" t="str">
        <f>IF($L47&gt;0,IFERROR(VLOOKUP($A47,'3.0 Input│AMP'!$A$13:$F$959,COLUMN(D47)+1,FALSE),"Other"),"")</f>
        <v>Other</v>
      </c>
      <c r="E47" s="8" t="str">
        <f>IF($L47&gt;0,IFERROR(VLOOKUP($A47,'3.0 Input│AMP'!$A$13:$F$959,COLUMN(E47)+1,FALSE),"Non-System"),"")</f>
        <v>Replacement</v>
      </c>
      <c r="F47" s="118">
        <v>2021</v>
      </c>
      <c r="G47" s="23">
        <f>IF($F47=G$12,'5.5 Calc│Escalated capex'!$L47,IF($F47="incurred",'5.5 Calc│Escalated capex'!G47,0))+(IFERROR(VLOOKUP(B47,'4.2 Calc│Hist Com ($nom)'!$B$13:$L$266,11,FALSE)/1000000,0))</f>
        <v>0</v>
      </c>
      <c r="H47" s="23">
        <f>IF($F47=H$12,'5.5 Calc│Escalated capex'!$L47,IF($F47="incurred",'5.5 Calc│Escalated capex'!H47,0))</f>
        <v>0</v>
      </c>
      <c r="I47" s="23">
        <f>IF($F47=I$12,'5.5 Calc│Escalated capex'!$L47,IF($F47="incurred",'5.5 Calc│Escalated capex'!I47,0))</f>
        <v>0</v>
      </c>
      <c r="J47" s="23">
        <f>IF($F47=J$12,'5.5 Calc│Escalated capex'!$L47,IF($F47="incurred",'5.5 Calc│Escalated capex'!J47,0))</f>
        <v>0.11782826383395222</v>
      </c>
      <c r="K47" s="23">
        <f>IF($F47=K$12,'5.5 Calc│Escalated capex'!$L47,IF($F47="incurred",'5.5 Calc│Escalated capex'!K47,0))</f>
        <v>0</v>
      </c>
      <c r="L47" s="40">
        <f t="shared" si="0"/>
        <v>0.11782826383395222</v>
      </c>
      <c r="N47" s="11"/>
      <c r="O47" s="11"/>
      <c r="P47" s="11"/>
      <c r="Q47" s="11"/>
      <c r="R47" s="11"/>
    </row>
    <row r="48" spans="1:18">
      <c r="A48" s="8">
        <f>'5.0 Calc│Forecast Projects'!A48</f>
        <v>36</v>
      </c>
      <c r="B48" s="8" t="str">
        <f>'5.3 Calc│Forecast $2017'!B48</f>
        <v>Vent stack for CL600 &amp; 900 pipeline</v>
      </c>
      <c r="C48" s="8">
        <f>IF(B48="[Delete]",0,'5.3 Calc│Forecast $2017'!C48)</f>
        <v>240</v>
      </c>
      <c r="D48" s="8" t="str">
        <f>IF($L48&gt;0,IFERROR(VLOOKUP($A48,'3.0 Input│AMP'!$A$13:$F$959,COLUMN(D48)+1,FALSE),"Other"),"")</f>
        <v>Pipelines</v>
      </c>
      <c r="E48" s="8" t="str">
        <f>IF($L48&gt;0,IFERROR(VLOOKUP($A48,'3.0 Input│AMP'!$A$13:$F$959,COLUMN(E48)+1,FALSE),"Non-System"),"")</f>
        <v>Replacement</v>
      </c>
      <c r="F48" s="118">
        <v>2018</v>
      </c>
      <c r="G48" s="23">
        <f>IF($F48=G$12,'5.5 Calc│Escalated capex'!$L48,IF($F48="incurred",'5.5 Calc│Escalated capex'!G48,0))+(IFERROR(VLOOKUP(B48,'4.2 Calc│Hist Com ($nom)'!$B$13:$L$266,11,FALSE)/1000000,0))</f>
        <v>0.21732779690666668</v>
      </c>
      <c r="H48" s="23">
        <f>IF($F48=H$12,'5.5 Calc│Escalated capex'!$L48,IF($F48="incurred",'5.5 Calc│Escalated capex'!H48,0))</f>
        <v>0</v>
      </c>
      <c r="I48" s="23">
        <f>IF($F48=I$12,'5.5 Calc│Escalated capex'!$L48,IF($F48="incurred",'5.5 Calc│Escalated capex'!I48,0))</f>
        <v>0</v>
      </c>
      <c r="J48" s="23">
        <f>IF($F48=J$12,'5.5 Calc│Escalated capex'!$L48,IF($F48="incurred",'5.5 Calc│Escalated capex'!J48,0))</f>
        <v>0</v>
      </c>
      <c r="K48" s="23">
        <f>IF($F48=K$12,'5.5 Calc│Escalated capex'!$L48,IF($F48="incurred",'5.5 Calc│Escalated capex'!K48,0))</f>
        <v>0</v>
      </c>
      <c r="L48" s="40">
        <f t="shared" si="0"/>
        <v>0.21732779690666668</v>
      </c>
      <c r="N48" s="11"/>
      <c r="O48" s="11"/>
      <c r="P48" s="11"/>
      <c r="Q48" s="11"/>
      <c r="R48" s="11"/>
    </row>
    <row r="49" spans="1:18">
      <c r="A49" s="8">
        <f>'5.0 Calc│Forecast Projects'!A49</f>
        <v>37</v>
      </c>
      <c r="B49" s="8" t="str">
        <f>'5.3 Calc│Forecast $2017'!B49</f>
        <v>Remote CP/critical drainage bond monitoring</v>
      </c>
      <c r="C49" s="8">
        <f>IF(B49="[Delete]",0,'5.3 Calc│Forecast $2017'!C49)</f>
        <v>241</v>
      </c>
      <c r="D49" s="8" t="str">
        <f>IF($L49&gt;0,IFERROR(VLOOKUP($A49,'3.0 Input│AMP'!$A$13:$F$959,COLUMN(D49)+1,FALSE),"Other"),"")</f>
        <v>Other</v>
      </c>
      <c r="E49" s="8" t="str">
        <f>IF($L49&gt;0,IFERROR(VLOOKUP($A49,'3.0 Input│AMP'!$A$13:$F$959,COLUMN(E49)+1,FALSE),"Non-System"),"")</f>
        <v>Replacement</v>
      </c>
      <c r="F49" s="118" t="s">
        <v>179</v>
      </c>
      <c r="G49" s="23">
        <f>IF($F49=G$12,'5.5 Calc│Escalated capex'!$L49,IF($F49="incurred",'5.5 Calc│Escalated capex'!G49,0))+(IFERROR(VLOOKUP(B49,'4.2 Calc│Hist Com ($nom)'!$B$13:$L$266,11,FALSE)/1000000,0))</f>
        <v>0.59209189772839521</v>
      </c>
      <c r="H49" s="23">
        <f>IF($F49=H$12,'5.5 Calc│Escalated capex'!$L49,IF($F49="incurred",'5.5 Calc│Escalated capex'!H49,0))</f>
        <v>6.2465056679012372E-2</v>
      </c>
      <c r="I49" s="23">
        <f>IF($F49=I$12,'5.5 Calc│Escalated capex'!$L49,IF($F49="incurred",'5.5 Calc│Escalated capex'!I49,0))</f>
        <v>6.2465056679012372E-2</v>
      </c>
      <c r="J49" s="23">
        <f>IF($F49=J$12,'5.5 Calc│Escalated capex'!$L49,IF($F49="incurred",'5.5 Calc│Escalated capex'!J49,0))</f>
        <v>6.2465056679012372E-2</v>
      </c>
      <c r="K49" s="23">
        <f>IF($F49=K$12,'5.5 Calc│Escalated capex'!$L49,IF($F49="incurred",'5.5 Calc│Escalated capex'!K49,0))</f>
        <v>6.2465056679012372E-2</v>
      </c>
      <c r="L49" s="40">
        <f t="shared" si="0"/>
        <v>0.84195212444444467</v>
      </c>
      <c r="N49" s="11"/>
      <c r="O49" s="11"/>
      <c r="P49" s="11"/>
      <c r="Q49" s="11"/>
      <c r="R49" s="11"/>
    </row>
    <row r="50" spans="1:18">
      <c r="A50" s="8">
        <f>'5.0 Calc│Forecast Projects'!A50</f>
        <v>38</v>
      </c>
      <c r="B50" s="8" t="str">
        <f>'5.3 Calc│Forecast $2017'!B50</f>
        <v>BCG Un-regulated Bypass Upgrade</v>
      </c>
      <c r="C50" s="8">
        <f>IF(B50="[Delete]",0,'5.3 Calc│Forecast $2017'!C50)</f>
        <v>242</v>
      </c>
      <c r="D50" s="8" t="str">
        <f>IF($L50&gt;0,IFERROR(VLOOKUP($A50,'3.0 Input│AMP'!$A$13:$F$959,COLUMN(D50)+1,FALSE),"Other"),"")</f>
        <v>City Gates &amp; Field Regs</v>
      </c>
      <c r="E50" s="8" t="str">
        <f>IF($L50&gt;0,IFERROR(VLOOKUP($A50,'3.0 Input│AMP'!$A$13:$F$959,COLUMN(E50)+1,FALSE),"Non-System"),"")</f>
        <v>Replacement</v>
      </c>
      <c r="F50" s="118">
        <v>2020</v>
      </c>
      <c r="G50" s="23">
        <f>IF($F50=G$12,'5.5 Calc│Escalated capex'!$L50,IF($F50="incurred",'5.5 Calc│Escalated capex'!G50,0))+(IFERROR(VLOOKUP(B50,'4.2 Calc│Hist Com ($nom)'!$B$13:$L$266,11,FALSE)/1000000,0))</f>
        <v>0</v>
      </c>
      <c r="H50" s="23">
        <f>IF($F50=H$12,'5.5 Calc│Escalated capex'!$L50,IF($F50="incurred",'5.5 Calc│Escalated capex'!H50,0))</f>
        <v>0</v>
      </c>
      <c r="I50" s="23">
        <f>IF($F50=I$12,'5.5 Calc│Escalated capex'!$L50,IF($F50="incurred",'5.5 Calc│Escalated capex'!I50,0))</f>
        <v>0.3537197428622223</v>
      </c>
      <c r="J50" s="23">
        <f>IF($F50=J$12,'5.5 Calc│Escalated capex'!$L50,IF($F50="incurred",'5.5 Calc│Escalated capex'!J50,0))</f>
        <v>0</v>
      </c>
      <c r="K50" s="23">
        <f>IF($F50=K$12,'5.5 Calc│Escalated capex'!$L50,IF($F50="incurred",'5.5 Calc│Escalated capex'!K50,0))</f>
        <v>0</v>
      </c>
      <c r="L50" s="40">
        <f t="shared" si="0"/>
        <v>0.3537197428622223</v>
      </c>
      <c r="N50" s="11"/>
      <c r="O50" s="11"/>
      <c r="P50" s="11"/>
      <c r="Q50" s="11"/>
      <c r="R50" s="11"/>
    </row>
    <row r="51" spans="1:18">
      <c r="A51" s="8">
        <f>'5.0 Calc│Forecast Projects'!A51</f>
        <v>39</v>
      </c>
      <c r="B51" s="8" t="str">
        <f>'5.3 Calc│Forecast $2017'!B51</f>
        <v>Security - Physical</v>
      </c>
      <c r="C51" s="8">
        <f>IF(B51="[Delete]",0,'5.3 Calc│Forecast $2017'!C51)</f>
        <v>243</v>
      </c>
      <c r="D51" s="8" t="str">
        <f>IF($L51&gt;0,IFERROR(VLOOKUP($A51,'3.0 Input│AMP'!$A$13:$F$959,COLUMN(D51)+1,FALSE),"Other"),"")</f>
        <v>Buildings</v>
      </c>
      <c r="E51" s="8" t="str">
        <f>IF($L51&gt;0,IFERROR(VLOOKUP($A51,'3.0 Input│AMP'!$A$13:$F$959,COLUMN(E51)+1,FALSE),"Non-System"),"")</f>
        <v>Non-System</v>
      </c>
      <c r="F51" s="118" t="s">
        <v>179</v>
      </c>
      <c r="G51" s="23">
        <f>IF($F51=G$12,'5.5 Calc│Escalated capex'!$L51,IF($F51="incurred",'5.5 Calc│Escalated capex'!G51,0))+(IFERROR(VLOOKUP(B51,'4.2 Calc│Hist Com ($nom)'!$B$13:$L$266,11,FALSE)/1000000,0))</f>
        <v>0.3495729355312438</v>
      </c>
      <c r="H51" s="23">
        <f>IF($F51=H$12,'5.5 Calc│Escalated capex'!$L51,IF($F51="incurred",'5.5 Calc│Escalated capex'!H51,0))</f>
        <v>0.3495729355312438</v>
      </c>
      <c r="I51" s="23">
        <f>IF($F51=I$12,'5.5 Calc│Escalated capex'!$L51,IF($F51="incurred",'5.5 Calc│Escalated capex'!I51,0))</f>
        <v>0.3495729355312438</v>
      </c>
      <c r="J51" s="23">
        <f>IF($F51=J$12,'5.5 Calc│Escalated capex'!$L51,IF($F51="incurred",'5.5 Calc│Escalated capex'!J51,0))</f>
        <v>0.3495729355312438</v>
      </c>
      <c r="K51" s="23">
        <f>IF($F51=K$12,'5.5 Calc│Escalated capex'!$L51,IF($F51="incurred",'5.5 Calc│Escalated capex'!K51,0))</f>
        <v>0.3495729355312438</v>
      </c>
      <c r="L51" s="40">
        <f t="shared" si="0"/>
        <v>1.747864677656219</v>
      </c>
      <c r="N51" s="11"/>
      <c r="O51" s="11"/>
      <c r="P51" s="11"/>
      <c r="Q51" s="11"/>
      <c r="R51" s="11"/>
    </row>
    <row r="52" spans="1:18">
      <c r="A52" s="8">
        <f>'5.0 Calc│Forecast Projects'!A52</f>
        <v>40</v>
      </c>
      <c r="B52" s="8" t="str">
        <f>'5.3 Calc│Forecast $2017'!B52</f>
        <v>CP - Cathodic Protection Replacement</v>
      </c>
      <c r="C52" s="8">
        <f>IF(B52="[Delete]",0,'5.3 Calc│Forecast $2017'!C52)</f>
        <v>244</v>
      </c>
      <c r="D52" s="8" t="str">
        <f>IF($L52&gt;0,IFERROR(VLOOKUP($A52,'3.0 Input│AMP'!$A$13:$F$959,COLUMN(D52)+1,FALSE),"Other"),"")</f>
        <v>Other</v>
      </c>
      <c r="E52" s="8" t="str">
        <f>IF($L52&gt;0,IFERROR(VLOOKUP($A52,'3.0 Input│AMP'!$A$13:$F$959,COLUMN(E52)+1,FALSE),"Non-System"),"")</f>
        <v>Replacement</v>
      </c>
      <c r="F52" s="118" t="s">
        <v>179</v>
      </c>
      <c r="G52" s="23">
        <f>IF($F52=G$12,'5.5 Calc│Escalated capex'!$L52,IF($F52="incurred",'5.5 Calc│Escalated capex'!G52,0))+(IFERROR(VLOOKUP(B52,'4.2 Calc│Hist Com ($nom)'!$B$13:$L$266,11,FALSE)/1000000,0))</f>
        <v>0.24018736742400013</v>
      </c>
      <c r="H52" s="23">
        <f>IF($F52=H$12,'5.5 Calc│Escalated capex'!$L52,IF($F52="incurred",'5.5 Calc│Escalated capex'!H52,0))</f>
        <v>0.24018736742400013</v>
      </c>
      <c r="I52" s="23">
        <f>IF($F52=I$12,'5.5 Calc│Escalated capex'!$L52,IF($F52="incurred",'5.5 Calc│Escalated capex'!I52,0))</f>
        <v>0.24018736742400013</v>
      </c>
      <c r="J52" s="23">
        <f>IF($F52=J$12,'5.5 Calc│Escalated capex'!$L52,IF($F52="incurred",'5.5 Calc│Escalated capex'!J52,0))</f>
        <v>0.24018736742400013</v>
      </c>
      <c r="K52" s="23">
        <f>IF($F52=K$12,'5.5 Calc│Escalated capex'!$L52,IF($F52="incurred",'5.5 Calc│Escalated capex'!K52,0))</f>
        <v>0.24018736742400013</v>
      </c>
      <c r="L52" s="40">
        <f t="shared" si="0"/>
        <v>1.2009368371200007</v>
      </c>
      <c r="N52" s="11"/>
      <c r="O52" s="11"/>
      <c r="P52" s="11"/>
      <c r="Q52" s="11"/>
      <c r="R52" s="11"/>
    </row>
    <row r="53" spans="1:18">
      <c r="A53" s="8">
        <f>'5.0 Calc│Forecast Projects'!A53</f>
        <v>41</v>
      </c>
      <c r="B53" s="8" t="str">
        <f>'5.3 Calc│Forecast $2017'!B53</f>
        <v>Equipment - Gas Detectors</v>
      </c>
      <c r="C53" s="8">
        <f>IF(B53="[Delete]",0,'5.3 Calc│Forecast $2017'!C53)</f>
        <v>245</v>
      </c>
      <c r="D53" s="8" t="str">
        <f>IF($L53&gt;0,IFERROR(VLOOKUP($A53,'3.0 Input│AMP'!$A$13:$F$959,COLUMN(D53)+1,FALSE),"Other"),"")</f>
        <v>Other</v>
      </c>
      <c r="E53" s="8" t="str">
        <f>IF($L53&gt;0,IFERROR(VLOOKUP($A53,'3.0 Input│AMP'!$A$13:$F$959,COLUMN(E53)+1,FALSE),"Non-System"),"")</f>
        <v>Non-System</v>
      </c>
      <c r="F53" s="118">
        <v>2021</v>
      </c>
      <c r="G53" s="23">
        <f>IF($F53=G$12,'5.5 Calc│Escalated capex'!$L53,IF($F53="incurred",'5.5 Calc│Escalated capex'!G53,0))+(IFERROR(VLOOKUP(B53,'4.2 Calc│Hist Com ($nom)'!$B$13:$L$266,11,FALSE)/1000000,0))</f>
        <v>0</v>
      </c>
      <c r="H53" s="23">
        <f>IF($F53=H$12,'5.5 Calc│Escalated capex'!$L53,IF($F53="incurred",'5.5 Calc│Escalated capex'!H53,0))</f>
        <v>0</v>
      </c>
      <c r="I53" s="23">
        <f>IF($F53=I$12,'5.5 Calc│Escalated capex'!$L53,IF($F53="incurred",'5.5 Calc│Escalated capex'!I53,0))</f>
        <v>0</v>
      </c>
      <c r="J53" s="23">
        <f>IF($F53=J$12,'5.5 Calc│Escalated capex'!$L53,IF($F53="incurred",'5.5 Calc│Escalated capex'!J53,0))</f>
        <v>4.7855710827983095E-2</v>
      </c>
      <c r="K53" s="23">
        <f>IF($F53=K$12,'5.5 Calc│Escalated capex'!$L53,IF($F53="incurred",'5.5 Calc│Escalated capex'!K53,0))</f>
        <v>0</v>
      </c>
      <c r="L53" s="40">
        <f t="shared" si="0"/>
        <v>4.7855710827983095E-2</v>
      </c>
      <c r="N53" s="11"/>
      <c r="O53" s="11"/>
      <c r="P53" s="11"/>
      <c r="Q53" s="11"/>
      <c r="R53" s="11"/>
    </row>
    <row r="54" spans="1:18">
      <c r="A54" s="8">
        <f>'5.0 Calc│Forecast Projects'!A54</f>
        <v>42</v>
      </c>
      <c r="B54" s="8" t="str">
        <f>'5.3 Calc│Forecast $2017'!B54</f>
        <v>Regulator Upgrade - Lara pneumatic control system upgrade</v>
      </c>
      <c r="C54" s="8">
        <f>IF(B54="[Delete]",0,'5.3 Calc│Forecast $2017'!C54)</f>
        <v>247</v>
      </c>
      <c r="D54" s="8" t="str">
        <f>IF($L54&gt;0,IFERROR(VLOOKUP($A54,'3.0 Input│AMP'!$A$13:$F$959,COLUMN(D54)+1,FALSE),"Other"),"")</f>
        <v>City Gates &amp; Field Regs</v>
      </c>
      <c r="E54" s="8" t="str">
        <f>IF($L54&gt;0,IFERROR(VLOOKUP($A54,'3.0 Input│AMP'!$A$13:$F$959,COLUMN(E54)+1,FALSE),"Non-System"),"")</f>
        <v>Replacement</v>
      </c>
      <c r="F54" s="118">
        <v>2019</v>
      </c>
      <c r="G54" s="23">
        <f>IF($F54=G$12,'5.5 Calc│Escalated capex'!$L54,IF($F54="incurred",'5.5 Calc│Escalated capex'!G54,0))+(IFERROR(VLOOKUP(B54,'4.2 Calc│Hist Com ($nom)'!$B$13:$L$266,11,FALSE)/1000000,0))</f>
        <v>0</v>
      </c>
      <c r="H54" s="23">
        <f>IF($F54=H$12,'5.5 Calc│Escalated capex'!$L54,IF($F54="incurred",'5.5 Calc│Escalated capex'!H54,0))</f>
        <v>0.63983092024444443</v>
      </c>
      <c r="I54" s="23">
        <f>IF($F54=I$12,'5.5 Calc│Escalated capex'!$L54,IF($F54="incurred",'5.5 Calc│Escalated capex'!I54,0))</f>
        <v>0</v>
      </c>
      <c r="J54" s="23">
        <f>IF($F54=J$12,'5.5 Calc│Escalated capex'!$L54,IF($F54="incurred",'5.5 Calc│Escalated capex'!J54,0))</f>
        <v>0</v>
      </c>
      <c r="K54" s="23">
        <f>IF($F54=K$12,'5.5 Calc│Escalated capex'!$L54,IF($F54="incurred",'5.5 Calc│Escalated capex'!K54,0))</f>
        <v>0</v>
      </c>
      <c r="L54" s="40">
        <f t="shared" si="0"/>
        <v>0.63983092024444443</v>
      </c>
      <c r="N54" s="11"/>
      <c r="O54" s="11"/>
      <c r="P54" s="11"/>
      <c r="Q54" s="11"/>
      <c r="R54" s="11"/>
    </row>
    <row r="55" spans="1:18">
      <c r="A55" s="8">
        <f>'5.0 Calc│Forecast Projects'!A55</f>
        <v>43</v>
      </c>
      <c r="B55" s="8" t="str">
        <f>'5.3 Calc│Forecast $2017'!B55</f>
        <v xml:space="preserve">Hazardous Area Rectification </v>
      </c>
      <c r="C55" s="8">
        <f>IF(B55="[Delete]",0,'5.3 Calc│Forecast $2017'!C55)</f>
        <v>249</v>
      </c>
      <c r="D55" s="8" t="str">
        <f>IF($L55&gt;0,IFERROR(VLOOKUP($A55,'3.0 Input│AMP'!$A$13:$F$959,COLUMN(D55)+1,FALSE),"Other"),"")</f>
        <v>Other</v>
      </c>
      <c r="E55" s="8" t="str">
        <f>IF($L55&gt;0,IFERROR(VLOOKUP($A55,'3.0 Input│AMP'!$A$13:$F$959,COLUMN(E55)+1,FALSE),"Non-System"),"")</f>
        <v>Replacement</v>
      </c>
      <c r="F55" s="118" t="s">
        <v>179</v>
      </c>
      <c r="G55" s="23">
        <f>IF($F55=G$12,'5.5 Calc│Escalated capex'!$L55,IF($F55="incurred",'5.5 Calc│Escalated capex'!G55,0))+(IFERROR(VLOOKUP(B55,'4.2 Calc│Hist Com ($nom)'!$B$13:$L$266,11,FALSE)/1000000,0))</f>
        <v>0.18391355555555564</v>
      </c>
      <c r="H55" s="23">
        <f>IF($F55=H$12,'5.5 Calc│Escalated capex'!$L55,IF($F55="incurred",'5.5 Calc│Escalated capex'!H55,0))</f>
        <v>0.18391355555555564</v>
      </c>
      <c r="I55" s="23">
        <f>IF($F55=I$12,'5.5 Calc│Escalated capex'!$L55,IF($F55="incurred",'5.5 Calc│Escalated capex'!I55,0))</f>
        <v>0.18391355555555564</v>
      </c>
      <c r="J55" s="23">
        <f>IF($F55=J$12,'5.5 Calc│Escalated capex'!$L55,IF($F55="incurred",'5.5 Calc│Escalated capex'!J55,0))</f>
        <v>0.18391355555555564</v>
      </c>
      <c r="K55" s="23">
        <f>IF($F55=K$12,'5.5 Calc│Escalated capex'!$L55,IF($F55="incurred",'5.5 Calc│Escalated capex'!K55,0))</f>
        <v>0.18391355555555564</v>
      </c>
      <c r="L55" s="40">
        <f t="shared" si="0"/>
        <v>0.91956777777777821</v>
      </c>
      <c r="N55" s="11"/>
      <c r="O55" s="11"/>
      <c r="P55" s="11"/>
      <c r="Q55" s="11"/>
      <c r="R55" s="11"/>
    </row>
    <row r="56" spans="1:18">
      <c r="A56" s="8">
        <f>'5.0 Calc│Forecast Projects'!A56</f>
        <v>44</v>
      </c>
      <c r="B56" s="8" t="str">
        <f>'5.3 Calc│Forecast $2017'!B56</f>
        <v>Actuate MLV's in T1 areas</v>
      </c>
      <c r="C56" s="8">
        <f>IF(B56="[Delete]",0,'5.3 Calc│Forecast $2017'!C56)</f>
        <v>250</v>
      </c>
      <c r="D56" s="8" t="str">
        <f>IF($L56&gt;0,IFERROR(VLOOKUP($A56,'3.0 Input│AMP'!$A$13:$F$959,COLUMN(D56)+1,FALSE),"Other"),"")</f>
        <v>Pipelines</v>
      </c>
      <c r="E56" s="8" t="str">
        <f>IF($L56&gt;0,IFERROR(VLOOKUP($A56,'3.0 Input│AMP'!$A$13:$F$959,COLUMN(E56)+1,FALSE),"Non-System"),"")</f>
        <v>Replacement</v>
      </c>
      <c r="F56" s="118">
        <v>2019</v>
      </c>
      <c r="G56" s="23">
        <f>IF($F56=G$12,'5.5 Calc│Escalated capex'!$L56,IF($F56="incurred",'5.5 Calc│Escalated capex'!G56,0))+(IFERROR(VLOOKUP(B56,'4.2 Calc│Hist Com ($nom)'!$B$13:$L$266,11,FALSE)/1000000,0))</f>
        <v>0</v>
      </c>
      <c r="H56" s="23">
        <f>IF($F56=H$12,'5.5 Calc│Escalated capex'!$L56,IF($F56="incurred",'5.5 Calc│Escalated capex'!H56,0))</f>
        <v>1.9769888910222231</v>
      </c>
      <c r="I56" s="23">
        <f>IF($F56=I$12,'5.5 Calc│Escalated capex'!$L56,IF($F56="incurred",'5.5 Calc│Escalated capex'!I56,0))</f>
        <v>0</v>
      </c>
      <c r="J56" s="23">
        <f>IF($F56=J$12,'5.5 Calc│Escalated capex'!$L56,IF($F56="incurred",'5.5 Calc│Escalated capex'!J56,0))</f>
        <v>0</v>
      </c>
      <c r="K56" s="23">
        <f>IF($F56=K$12,'5.5 Calc│Escalated capex'!$L56,IF($F56="incurred",'5.5 Calc│Escalated capex'!K56,0))</f>
        <v>0</v>
      </c>
      <c r="L56" s="40">
        <f t="shared" si="0"/>
        <v>1.9769888910222231</v>
      </c>
      <c r="N56" s="11"/>
      <c r="O56" s="11"/>
      <c r="P56" s="11"/>
      <c r="Q56" s="11"/>
      <c r="R56" s="11"/>
    </row>
    <row r="57" spans="1:18">
      <c r="A57" s="8">
        <f>'5.0 Calc│Forecast Projects'!A57</f>
        <v>45</v>
      </c>
      <c r="B57" s="8" t="str">
        <f>'5.3 Calc│Forecast $2017'!B57</f>
        <v>Asbestos removal and replacement</v>
      </c>
      <c r="C57" s="8">
        <f>IF(B57="[Delete]",0,'5.3 Calc│Forecast $2017'!C57)</f>
        <v>251</v>
      </c>
      <c r="D57" s="8" t="str">
        <f>IF($L57&gt;0,IFERROR(VLOOKUP($A57,'3.0 Input│AMP'!$A$13:$F$959,COLUMN(D57)+1,FALSE),"Other"),"")</f>
        <v>Other</v>
      </c>
      <c r="E57" s="8" t="str">
        <f>IF($L57&gt;0,IFERROR(VLOOKUP($A57,'3.0 Input│AMP'!$A$13:$F$959,COLUMN(E57)+1,FALSE),"Non-System"),"")</f>
        <v>Non-System</v>
      </c>
      <c r="F57" s="118" t="s">
        <v>179</v>
      </c>
      <c r="G57" s="23">
        <f>IF($F57=G$12,'5.5 Calc│Escalated capex'!$L57,IF($F57="incurred",'5.5 Calc│Escalated capex'!G57,0))+(IFERROR(VLOOKUP(B57,'4.2 Calc│Hist Com ($nom)'!$B$13:$L$266,11,FALSE)/1000000,0))</f>
        <v>7.2325555555555587E-2</v>
      </c>
      <c r="H57" s="23">
        <f>IF($F57=H$12,'5.5 Calc│Escalated capex'!$L57,IF($F57="incurred",'5.5 Calc│Escalated capex'!H57,0))</f>
        <v>7.2325555555555587E-2</v>
      </c>
      <c r="I57" s="23">
        <f>IF($F57=I$12,'5.5 Calc│Escalated capex'!$L57,IF($F57="incurred",'5.5 Calc│Escalated capex'!I57,0))</f>
        <v>7.2325555555555587E-2</v>
      </c>
      <c r="J57" s="23">
        <f>IF($F57=J$12,'5.5 Calc│Escalated capex'!$L57,IF($F57="incurred",'5.5 Calc│Escalated capex'!J57,0))</f>
        <v>7.2325555555555587E-2</v>
      </c>
      <c r="K57" s="23">
        <f>IF($F57=K$12,'5.5 Calc│Escalated capex'!$L57,IF($F57="incurred",'5.5 Calc│Escalated capex'!K57,0))</f>
        <v>7.2325555555555587E-2</v>
      </c>
      <c r="L57" s="40">
        <f t="shared" si="0"/>
        <v>0.36162777777777794</v>
      </c>
      <c r="N57" s="11"/>
      <c r="O57" s="11"/>
      <c r="P57" s="11"/>
      <c r="Q57" s="11"/>
      <c r="R57" s="11"/>
    </row>
    <row r="58" spans="1:18">
      <c r="A58" s="8">
        <f>'5.0 Calc│Forecast Projects'!A58</f>
        <v>46</v>
      </c>
      <c r="B58" s="8" t="str">
        <f>'5.3 Calc│Forecast $2017'!B58</f>
        <v>T33 non-piggable and encased sections (unknown technical solution)</v>
      </c>
      <c r="C58" s="8">
        <f>IF(B58="[Delete]",0,'5.3 Calc│Forecast $2017'!C58)</f>
        <v>257</v>
      </c>
      <c r="D58" s="8" t="str">
        <f>IF($L58&gt;0,IFERROR(VLOOKUP($A58,'3.0 Input│AMP'!$A$13:$F$959,COLUMN(D58)+1,FALSE),"Other"),"")</f>
        <v>Other</v>
      </c>
      <c r="E58" s="8" t="str">
        <f>IF($L58&gt;0,IFERROR(VLOOKUP($A58,'3.0 Input│AMP'!$A$13:$F$959,COLUMN(E58)+1,FALSE),"Non-System"),"")</f>
        <v>Replacement</v>
      </c>
      <c r="F58" s="118" t="s">
        <v>179</v>
      </c>
      <c r="G58" s="23">
        <f>IF($F58=G$12,'5.5 Calc│Escalated capex'!$L58,IF($F58="incurred",'5.5 Calc│Escalated capex'!G58,0))+(IFERROR(VLOOKUP(B58,'4.2 Calc│Hist Com ($nom)'!$B$13:$L$266,11,FALSE)/1000000,0))</f>
        <v>0.15680081255111117</v>
      </c>
      <c r="H58" s="23">
        <f>IF($F58=H$12,'5.5 Calc│Escalated capex'!$L58,IF($F58="incurred",'5.5 Calc│Escalated capex'!H58,0))</f>
        <v>0.15680081255111117</v>
      </c>
      <c r="I58" s="23">
        <f>IF($F58=I$12,'5.5 Calc│Escalated capex'!$L58,IF($F58="incurred",'5.5 Calc│Escalated capex'!I58,0))</f>
        <v>0.15680081255111117</v>
      </c>
      <c r="J58" s="23">
        <f>IF($F58=J$12,'5.5 Calc│Escalated capex'!$L58,IF($F58="incurred",'5.5 Calc│Escalated capex'!J58,0))</f>
        <v>0.15680081255111117</v>
      </c>
      <c r="K58" s="23">
        <f>IF($F58=K$12,'5.5 Calc│Escalated capex'!$L58,IF($F58="incurred",'5.5 Calc│Escalated capex'!K58,0))</f>
        <v>0</v>
      </c>
      <c r="L58" s="40">
        <f t="shared" si="0"/>
        <v>0.62720325020444467</v>
      </c>
      <c r="N58" s="11"/>
      <c r="O58" s="11"/>
      <c r="P58" s="11"/>
      <c r="Q58" s="11"/>
      <c r="R58" s="11"/>
    </row>
    <row r="59" spans="1:18">
      <c r="A59" s="8">
        <f>'5.0 Calc│Forecast Projects'!A59</f>
        <v>47</v>
      </c>
      <c r="B59" s="8" t="str">
        <f>'5.3 Calc│Forecast $2017'!B59</f>
        <v>Pigging Program T57 Ballan - Ballarat</v>
      </c>
      <c r="C59" s="8" t="str">
        <f>IF(B59="[Delete]",0,'5.3 Calc│Forecast $2017'!C59)</f>
        <v>258a</v>
      </c>
      <c r="D59" s="8" t="str">
        <f>IF($L59&gt;0,IFERROR(VLOOKUP($A59,'3.0 Input│AMP'!$A$13:$F$959,COLUMN(D59)+1,FALSE),"Other"),"")</f>
        <v>Other</v>
      </c>
      <c r="E59" s="8" t="str">
        <f>IF($L59&gt;0,IFERROR(VLOOKUP($A59,'3.0 Input│AMP'!$A$13:$F$959,COLUMN(E59)+1,FALSE),"Non-System"),"")</f>
        <v>Replacement</v>
      </c>
      <c r="F59" s="118">
        <v>2018</v>
      </c>
      <c r="G59" s="23">
        <f>IF($F59=G$12,'5.5 Calc│Escalated capex'!$L59,IF($F59="incurred",'5.5 Calc│Escalated capex'!G59,0))+(IFERROR(VLOOKUP(B59,'4.2 Calc│Hist Com ($nom)'!$B$13:$L$266,11,FALSE)/1000000,0))</f>
        <v>0.5835308480000001</v>
      </c>
      <c r="H59" s="23">
        <f>IF($F59=H$12,'5.5 Calc│Escalated capex'!$L59,IF($F59="incurred",'5.5 Calc│Escalated capex'!H59,0))</f>
        <v>0</v>
      </c>
      <c r="I59" s="23">
        <f>IF($F59=I$12,'5.5 Calc│Escalated capex'!$L59,IF($F59="incurred",'5.5 Calc│Escalated capex'!I59,0))</f>
        <v>0</v>
      </c>
      <c r="J59" s="23">
        <f>IF($F59=J$12,'5.5 Calc│Escalated capex'!$L59,IF($F59="incurred",'5.5 Calc│Escalated capex'!J59,0))</f>
        <v>0</v>
      </c>
      <c r="K59" s="23">
        <f>IF($F59=K$12,'5.5 Calc│Escalated capex'!$L59,IF($F59="incurred",'5.5 Calc│Escalated capex'!K59,0))</f>
        <v>0</v>
      </c>
      <c r="L59" s="40">
        <f t="shared" si="0"/>
        <v>0.5835308480000001</v>
      </c>
      <c r="N59" s="11"/>
      <c r="O59" s="11"/>
      <c r="P59" s="11"/>
      <c r="Q59" s="11"/>
      <c r="R59" s="11"/>
    </row>
    <row r="60" spans="1:18">
      <c r="A60" s="8">
        <f>'5.0 Calc│Forecast Projects'!A60</f>
        <v>48</v>
      </c>
      <c r="B60" s="8" t="str">
        <f>'5.3 Calc│Forecast $2017'!B60</f>
        <v>Pigging Program T62 Derrimut - Sunbury</v>
      </c>
      <c r="C60" s="8" t="str">
        <f>IF(B60="[Delete]",0,'5.3 Calc│Forecast $2017'!C60)</f>
        <v>258b</v>
      </c>
      <c r="D60" s="8" t="str">
        <f>IF($L60&gt;0,IFERROR(VLOOKUP($A60,'3.0 Input│AMP'!$A$13:$F$959,COLUMN(D60)+1,FALSE),"Other"),"")</f>
        <v>Other</v>
      </c>
      <c r="E60" s="8" t="str">
        <f>IF($L60&gt;0,IFERROR(VLOOKUP($A60,'3.0 Input│AMP'!$A$13:$F$959,COLUMN(E60)+1,FALSE),"Non-System"),"")</f>
        <v>Replacement</v>
      </c>
      <c r="F60" s="118">
        <v>2018</v>
      </c>
      <c r="G60" s="23">
        <f>IF($F60=G$12,'5.5 Calc│Escalated capex'!$L60,IF($F60="incurred",'5.5 Calc│Escalated capex'!G60,0))+(IFERROR(VLOOKUP(B60,'4.2 Calc│Hist Com ($nom)'!$B$13:$L$266,11,FALSE)/1000000,0))</f>
        <v>0.43994569159111124</v>
      </c>
      <c r="H60" s="23">
        <f>IF($F60=H$12,'5.5 Calc│Escalated capex'!$L60,IF($F60="incurred",'5.5 Calc│Escalated capex'!H60,0))</f>
        <v>0</v>
      </c>
      <c r="I60" s="23">
        <f>IF($F60=I$12,'5.5 Calc│Escalated capex'!$L60,IF($F60="incurred",'5.5 Calc│Escalated capex'!I60,0))</f>
        <v>0</v>
      </c>
      <c r="J60" s="23">
        <f>IF($F60=J$12,'5.5 Calc│Escalated capex'!$L60,IF($F60="incurred",'5.5 Calc│Escalated capex'!J60,0))</f>
        <v>0</v>
      </c>
      <c r="K60" s="23">
        <f>IF($F60=K$12,'5.5 Calc│Escalated capex'!$L60,IF($F60="incurred",'5.5 Calc│Escalated capex'!K60,0))</f>
        <v>0</v>
      </c>
      <c r="L60" s="40">
        <f t="shared" si="0"/>
        <v>0.43994569159111124</v>
      </c>
      <c r="N60" s="11"/>
      <c r="O60" s="11"/>
      <c r="P60" s="11"/>
      <c r="Q60" s="11"/>
      <c r="R60" s="11"/>
    </row>
    <row r="61" spans="1:18">
      <c r="A61" s="8">
        <f>'5.0 Calc│Forecast Projects'!A61</f>
        <v>49</v>
      </c>
      <c r="B61" s="8" t="str">
        <f>'5.3 Calc│Forecast $2017'!B61</f>
        <v>Pigging Program T61 Packenham - Wollert</v>
      </c>
      <c r="C61" s="8" t="str">
        <f>IF(B61="[Delete]",0,'5.3 Calc│Forecast $2017'!C61)</f>
        <v>258c</v>
      </c>
      <c r="D61" s="8" t="str">
        <f>IF($L61&gt;0,IFERROR(VLOOKUP($A61,'3.0 Input│AMP'!$A$13:$F$959,COLUMN(D61)+1,FALSE),"Other"),"")</f>
        <v>Other</v>
      </c>
      <c r="E61" s="8" t="str">
        <f>IF($L61&gt;0,IFERROR(VLOOKUP($A61,'3.0 Input│AMP'!$A$13:$F$959,COLUMN(E61)+1,FALSE),"Non-System"),"")</f>
        <v>Replacement</v>
      </c>
      <c r="F61" s="118">
        <v>2019</v>
      </c>
      <c r="G61" s="23">
        <f>IF($F61=G$12,'5.5 Calc│Escalated capex'!$L61,IF($F61="incurred",'5.5 Calc│Escalated capex'!G61,0))+(IFERROR(VLOOKUP(B61,'4.2 Calc│Hist Com ($nom)'!$B$13:$L$266,11,FALSE)/1000000,0))</f>
        <v>0</v>
      </c>
      <c r="H61" s="23">
        <f>IF($F61=H$12,'5.5 Calc│Escalated capex'!$L61,IF($F61="incurred",'5.5 Calc│Escalated capex'!H61,0))</f>
        <v>0.67148798122666686</v>
      </c>
      <c r="I61" s="23">
        <f>IF($F61=I$12,'5.5 Calc│Escalated capex'!$L61,IF($F61="incurred",'5.5 Calc│Escalated capex'!I61,0))</f>
        <v>0</v>
      </c>
      <c r="J61" s="23">
        <f>IF($F61=J$12,'5.5 Calc│Escalated capex'!$L61,IF($F61="incurred",'5.5 Calc│Escalated capex'!J61,0))</f>
        <v>0</v>
      </c>
      <c r="K61" s="23">
        <f>IF($F61=K$12,'5.5 Calc│Escalated capex'!$L61,IF($F61="incurred",'5.5 Calc│Escalated capex'!K61,0))</f>
        <v>0</v>
      </c>
      <c r="L61" s="40">
        <f t="shared" si="0"/>
        <v>0.67148798122666686</v>
      </c>
      <c r="N61" s="11"/>
      <c r="O61" s="11"/>
      <c r="P61" s="11"/>
      <c r="Q61" s="11"/>
      <c r="R61" s="11"/>
    </row>
    <row r="62" spans="1:18">
      <c r="A62" s="8">
        <f>'5.0 Calc│Forecast Projects'!A62</f>
        <v>50</v>
      </c>
      <c r="B62" s="8" t="str">
        <f>'5.3 Calc│Forecast $2017'!B62</f>
        <v>Pigging Program T16 Dandenong – West Melbourne</v>
      </c>
      <c r="C62" s="8" t="str">
        <f>IF(B62="[Delete]",0,'5.3 Calc│Forecast $2017'!C62)</f>
        <v>258d</v>
      </c>
      <c r="D62" s="8" t="str">
        <f>IF($L62&gt;0,IFERROR(VLOOKUP($A62,'3.0 Input│AMP'!$A$13:$F$959,COLUMN(D62)+1,FALSE),"Other"),"")</f>
        <v>Other</v>
      </c>
      <c r="E62" s="8" t="str">
        <f>IF($L62&gt;0,IFERROR(VLOOKUP($A62,'3.0 Input│AMP'!$A$13:$F$959,COLUMN(E62)+1,FALSE),"Non-System"),"")</f>
        <v>Replacement</v>
      </c>
      <c r="F62" s="118">
        <v>2021</v>
      </c>
      <c r="G62" s="23">
        <f>IF($F62=G$12,'5.5 Calc│Escalated capex'!$L62,IF($F62="incurred",'5.5 Calc│Escalated capex'!G62,0))+(IFERROR(VLOOKUP(B62,'4.2 Calc│Hist Com ($nom)'!$B$13:$L$266,11,FALSE)/1000000,0))</f>
        <v>0</v>
      </c>
      <c r="H62" s="23">
        <f>IF($F62=H$12,'5.5 Calc│Escalated capex'!$L62,IF($F62="incurred",'5.5 Calc│Escalated capex'!H62,0))</f>
        <v>0</v>
      </c>
      <c r="I62" s="23">
        <f>IF($F62=I$12,'5.5 Calc│Escalated capex'!$L62,IF($F62="incurred",'5.5 Calc│Escalated capex'!I62,0))</f>
        <v>0</v>
      </c>
      <c r="J62" s="23">
        <f>IF($F62=J$12,'5.5 Calc│Escalated capex'!$L62,IF($F62="incurred",'5.5 Calc│Escalated capex'!J62,0))</f>
        <v>1.4235415065600001</v>
      </c>
      <c r="K62" s="23">
        <f>IF($F62=K$12,'5.5 Calc│Escalated capex'!$L62,IF($F62="incurred",'5.5 Calc│Escalated capex'!K62,0))</f>
        <v>0</v>
      </c>
      <c r="L62" s="40">
        <f t="shared" si="0"/>
        <v>1.4235415065600001</v>
      </c>
      <c r="N62" s="11"/>
      <c r="O62" s="11"/>
      <c r="P62" s="11"/>
      <c r="Q62" s="11"/>
      <c r="R62" s="11"/>
    </row>
    <row r="63" spans="1:18">
      <c r="A63" s="8">
        <f>'5.0 Calc│Forecast Projects'!A63</f>
        <v>51</v>
      </c>
      <c r="B63" s="8" t="str">
        <f>'5.3 Calc│Forecast $2017'!B63</f>
        <v>Pigging Program T60 Longford -Dandenong</v>
      </c>
      <c r="C63" s="8" t="str">
        <f>IF(B63="[Delete]",0,'5.3 Calc│Forecast $2017'!C63)</f>
        <v>258e</v>
      </c>
      <c r="D63" s="8" t="str">
        <f>IF($L63&gt;0,IFERROR(VLOOKUP($A63,'3.0 Input│AMP'!$A$13:$F$959,COLUMN(D63)+1,FALSE),"Other"),"")</f>
        <v>Other</v>
      </c>
      <c r="E63" s="8" t="str">
        <f>IF($L63&gt;0,IFERROR(VLOOKUP($A63,'3.0 Input│AMP'!$A$13:$F$959,COLUMN(E63)+1,FALSE),"Non-System"),"")</f>
        <v>Replacement</v>
      </c>
      <c r="F63" s="118">
        <v>2022</v>
      </c>
      <c r="G63" s="23">
        <f>IF($F63=G$12,'5.5 Calc│Escalated capex'!$L63,IF($F63="incurred",'5.5 Calc│Escalated capex'!G63,0))+(IFERROR(VLOOKUP(B63,'4.2 Calc│Hist Com ($nom)'!$B$13:$L$266,11,FALSE)/1000000,0))</f>
        <v>0</v>
      </c>
      <c r="H63" s="23">
        <f>IF($F63=H$12,'5.5 Calc│Escalated capex'!$L63,IF($F63="incurred",'5.5 Calc│Escalated capex'!H63,0))</f>
        <v>0</v>
      </c>
      <c r="I63" s="23">
        <f>IF($F63=I$12,'5.5 Calc│Escalated capex'!$L63,IF($F63="incurred",'5.5 Calc│Escalated capex'!I63,0))</f>
        <v>0</v>
      </c>
      <c r="J63" s="23">
        <f>IF($F63=J$12,'5.5 Calc│Escalated capex'!$L63,IF($F63="incurred",'5.5 Calc│Escalated capex'!J63,0))</f>
        <v>0</v>
      </c>
      <c r="K63" s="23">
        <f>IF($F63=K$12,'5.5 Calc│Escalated capex'!$L63,IF($F63="incurred",'5.5 Calc│Escalated capex'!K63,0))</f>
        <v>2.4600224290133341</v>
      </c>
      <c r="L63" s="40">
        <f t="shared" si="0"/>
        <v>2.4600224290133341</v>
      </c>
      <c r="N63" s="11"/>
      <c r="O63" s="11"/>
      <c r="P63" s="11"/>
      <c r="Q63" s="11"/>
      <c r="R63" s="11"/>
    </row>
    <row r="64" spans="1:18">
      <c r="A64" s="8">
        <f>'5.0 Calc│Forecast Projects'!A64</f>
        <v>52</v>
      </c>
      <c r="B64" s="8" t="str">
        <f>'5.3 Calc│Forecast $2017'!B64</f>
        <v>Pigging Program T33 South Melbourne – Brooklyn</v>
      </c>
      <c r="C64" s="8" t="str">
        <f>IF(B64="[Delete]",0,'5.3 Calc│Forecast $2017'!C64)</f>
        <v>258f</v>
      </c>
      <c r="D64" s="8" t="str">
        <f>IF($L64&gt;0,IFERROR(VLOOKUP($A64,'3.0 Input│AMP'!$A$13:$F$959,COLUMN(D64)+1,FALSE),"Other"),"")</f>
        <v>Other</v>
      </c>
      <c r="E64" s="8" t="str">
        <f>IF($L64&gt;0,IFERROR(VLOOKUP($A64,'3.0 Input│AMP'!$A$13:$F$959,COLUMN(E64)+1,FALSE),"Non-System"),"")</f>
        <v>Replacement</v>
      </c>
      <c r="F64" s="118">
        <v>2021</v>
      </c>
      <c r="G64" s="23">
        <f>IF($F64=G$12,'5.5 Calc│Escalated capex'!$L64,IF($F64="incurred",'5.5 Calc│Escalated capex'!G64,0))+(IFERROR(VLOOKUP(B64,'4.2 Calc│Hist Com ($nom)'!$B$13:$L$266,11,FALSE)/1000000,0))</f>
        <v>0</v>
      </c>
      <c r="H64" s="23">
        <f>IF($F64=H$12,'5.5 Calc│Escalated capex'!$L64,IF($F64="incurred",'5.5 Calc│Escalated capex'!H64,0))</f>
        <v>0</v>
      </c>
      <c r="I64" s="23">
        <f>IF($F64=I$12,'5.5 Calc│Escalated capex'!$L64,IF($F64="incurred",'5.5 Calc│Escalated capex'!I64,0))</f>
        <v>0</v>
      </c>
      <c r="J64" s="23">
        <f>IF($F64=J$12,'5.5 Calc│Escalated capex'!$L64,IF($F64="incurred",'5.5 Calc│Escalated capex'!J64,0))</f>
        <v>1.057669086577778</v>
      </c>
      <c r="K64" s="23">
        <f>IF($F64=K$12,'5.5 Calc│Escalated capex'!$L64,IF($F64="incurred",'5.5 Calc│Escalated capex'!K64,0))</f>
        <v>0</v>
      </c>
      <c r="L64" s="40">
        <f t="shared" si="0"/>
        <v>1.057669086577778</v>
      </c>
      <c r="N64" s="11"/>
      <c r="O64" s="11"/>
      <c r="P64" s="11"/>
      <c r="Q64" s="11"/>
      <c r="R64" s="11"/>
    </row>
    <row r="65" spans="1:18">
      <c r="A65" s="8">
        <f>'5.0 Calc│Forecast Projects'!A65</f>
        <v>53</v>
      </c>
      <c r="B65" s="8" t="str">
        <f>'5.3 Calc│Forecast $2017'!B65</f>
        <v>Pigging Program T65 Dandenong to Princes Highway Pipeline (129)</v>
      </c>
      <c r="C65" s="8" t="str">
        <f>IF(B65="[Delete]",0,'5.3 Calc│Forecast $2017'!C65)</f>
        <v>258g</v>
      </c>
      <c r="D65" s="8" t="str">
        <f>IF($L65&gt;0,IFERROR(VLOOKUP($A65,'3.0 Input│AMP'!$A$13:$F$959,COLUMN(D65)+1,FALSE),"Other"),"")</f>
        <v>Other</v>
      </c>
      <c r="E65" s="8" t="str">
        <f>IF($L65&gt;0,IFERROR(VLOOKUP($A65,'3.0 Input│AMP'!$A$13:$F$959,COLUMN(E65)+1,FALSE),"Non-System"),"")</f>
        <v>Replacement</v>
      </c>
      <c r="F65" s="118">
        <v>2018</v>
      </c>
      <c r="G65" s="23">
        <f>IF($F65=G$12,'5.5 Calc│Escalated capex'!$L65,IF($F65="incurred",'5.5 Calc│Escalated capex'!G65,0))+(IFERROR(VLOOKUP(B65,'4.2 Calc│Hist Com ($nom)'!$B$13:$L$266,11,FALSE)/1000000,0))</f>
        <v>0.59213519203555576</v>
      </c>
      <c r="H65" s="23">
        <f>IF($F65=H$12,'5.5 Calc│Escalated capex'!$L65,IF($F65="incurred",'5.5 Calc│Escalated capex'!H65,0))</f>
        <v>0</v>
      </c>
      <c r="I65" s="23">
        <f>IF($F65=I$12,'5.5 Calc│Escalated capex'!$L65,IF($F65="incurred",'5.5 Calc│Escalated capex'!I65,0))</f>
        <v>0</v>
      </c>
      <c r="J65" s="23">
        <f>IF($F65=J$12,'5.5 Calc│Escalated capex'!$L65,IF($F65="incurred",'5.5 Calc│Escalated capex'!J65,0))</f>
        <v>0</v>
      </c>
      <c r="K65" s="23">
        <f>IF($F65=K$12,'5.5 Calc│Escalated capex'!$L65,IF($F65="incurred",'5.5 Calc│Escalated capex'!K65,0))</f>
        <v>0</v>
      </c>
      <c r="L65" s="40">
        <f t="shared" si="0"/>
        <v>0.59213519203555576</v>
      </c>
      <c r="N65" s="11"/>
      <c r="O65" s="11"/>
      <c r="P65" s="11"/>
      <c r="Q65" s="11"/>
      <c r="R65" s="11"/>
    </row>
    <row r="66" spans="1:18">
      <c r="A66" s="8">
        <f>'5.0 Calc│Forecast Projects'!A66</f>
        <v>54</v>
      </c>
      <c r="B66" s="8" t="str">
        <f>'5.3 Calc│Forecast $2017'!B66</f>
        <v>Pigging Program T66-70 Mt Franklin -Kyneton - Bendigo</v>
      </c>
      <c r="C66" s="8" t="str">
        <f>IF(B66="[Delete]",0,'5.3 Calc│Forecast $2017'!C66)</f>
        <v>258i</v>
      </c>
      <c r="D66" s="8" t="str">
        <f>IF($L66&gt;0,IFERROR(VLOOKUP($A66,'3.0 Input│AMP'!$A$13:$F$959,COLUMN(D66)+1,FALSE),"Other"),"")</f>
        <v>Other</v>
      </c>
      <c r="E66" s="8" t="str">
        <f>IF($L66&gt;0,IFERROR(VLOOKUP($A66,'3.0 Input│AMP'!$A$13:$F$959,COLUMN(E66)+1,FALSE),"Non-System"),"")</f>
        <v>Replacement</v>
      </c>
      <c r="F66" s="118">
        <v>2019</v>
      </c>
      <c r="G66" s="23">
        <f>IF($F66=G$12,'5.5 Calc│Escalated capex'!$L66,IF($F66="incurred",'5.5 Calc│Escalated capex'!G66,0))+(IFERROR(VLOOKUP(B66,'4.2 Calc│Hist Com ($nom)'!$B$13:$L$266,11,FALSE)/1000000,0))</f>
        <v>0</v>
      </c>
      <c r="H66" s="23">
        <f>IF($F66=H$12,'5.5 Calc│Escalated capex'!$L66,IF($F66="incurred",'5.5 Calc│Escalated capex'!H66,0))</f>
        <v>0.60684959900444446</v>
      </c>
      <c r="I66" s="23">
        <f>IF($F66=I$12,'5.5 Calc│Escalated capex'!$L66,IF($F66="incurred",'5.5 Calc│Escalated capex'!I66,0))</f>
        <v>0</v>
      </c>
      <c r="J66" s="23">
        <f>IF($F66=J$12,'5.5 Calc│Escalated capex'!$L66,IF($F66="incurred",'5.5 Calc│Escalated capex'!J66,0))</f>
        <v>0</v>
      </c>
      <c r="K66" s="23">
        <f>IF($F66=K$12,'5.5 Calc│Escalated capex'!$L66,IF($F66="incurred",'5.5 Calc│Escalated capex'!K66,0))</f>
        <v>0</v>
      </c>
      <c r="L66" s="40">
        <f t="shared" si="0"/>
        <v>0.60684959900444446</v>
      </c>
      <c r="N66" s="11"/>
      <c r="O66" s="11"/>
      <c r="P66" s="11"/>
      <c r="Q66" s="11"/>
      <c r="R66" s="11"/>
    </row>
    <row r="67" spans="1:18">
      <c r="A67" s="8">
        <f>'5.0 Calc│Forecast Projects'!A67</f>
        <v>55</v>
      </c>
      <c r="B67" s="8" t="str">
        <f>'5.3 Calc│Forecast $2017'!B67</f>
        <v>Pigging Program T75  Wandong - Kyneton</v>
      </c>
      <c r="C67" s="8" t="str">
        <f>IF(B67="[Delete]",0,'5.3 Calc│Forecast $2017'!C67)</f>
        <v>258k</v>
      </c>
      <c r="D67" s="8" t="str">
        <f>IF($L67&gt;0,IFERROR(VLOOKUP($A67,'3.0 Input│AMP'!$A$13:$F$959,COLUMN(D67)+1,FALSE),"Other"),"")</f>
        <v>Other</v>
      </c>
      <c r="E67" s="8" t="str">
        <f>IF($L67&gt;0,IFERROR(VLOOKUP($A67,'3.0 Input│AMP'!$A$13:$F$959,COLUMN(E67)+1,FALSE),"Non-System"),"")</f>
        <v>Replacement</v>
      </c>
      <c r="F67" s="118">
        <v>2019</v>
      </c>
      <c r="G67" s="23">
        <f>IF($F67=G$12,'5.5 Calc│Escalated capex'!$L67,IF($F67="incurred",'5.5 Calc│Escalated capex'!G67,0))+(IFERROR(VLOOKUP(B67,'4.2 Calc│Hist Com ($nom)'!$B$13:$L$266,11,FALSE)/1000000,0))</f>
        <v>0</v>
      </c>
      <c r="H67" s="23">
        <f>IF($F67=H$12,'5.5 Calc│Escalated capex'!$L67,IF($F67="incurred",'5.5 Calc│Escalated capex'!H67,0))</f>
        <v>0.53832960753777792</v>
      </c>
      <c r="I67" s="23">
        <f>IF($F67=I$12,'5.5 Calc│Escalated capex'!$L67,IF($F67="incurred",'5.5 Calc│Escalated capex'!I67,0))</f>
        <v>0</v>
      </c>
      <c r="J67" s="23">
        <f>IF($F67=J$12,'5.5 Calc│Escalated capex'!$L67,IF($F67="incurred",'5.5 Calc│Escalated capex'!J67,0))</f>
        <v>0</v>
      </c>
      <c r="K67" s="23">
        <f>IF($F67=K$12,'5.5 Calc│Escalated capex'!$L67,IF($F67="incurred",'5.5 Calc│Escalated capex'!K67,0))</f>
        <v>0</v>
      </c>
      <c r="L67" s="40">
        <f t="shared" si="0"/>
        <v>0.53832960753777792</v>
      </c>
      <c r="N67" s="11"/>
      <c r="O67" s="11"/>
      <c r="P67" s="11"/>
      <c r="Q67" s="11"/>
      <c r="R67" s="11"/>
    </row>
    <row r="68" spans="1:18">
      <c r="A68" s="8">
        <f>'5.0 Calc│Forecast Projects'!A68</f>
        <v>56</v>
      </c>
      <c r="B68" s="8" t="str">
        <f>'5.3 Calc│Forecast $2017'!B68</f>
        <v>Pigging Program T24 Brooklyn - Corio</v>
      </c>
      <c r="C68" s="8" t="str">
        <f>IF(B68="[Delete]",0,'5.3 Calc│Forecast $2017'!C68)</f>
        <v>258l</v>
      </c>
      <c r="D68" s="8" t="str">
        <f>IF($L68&gt;0,IFERROR(VLOOKUP($A68,'3.0 Input│AMP'!$A$13:$F$959,COLUMN(D68)+1,FALSE),"Other"),"")</f>
        <v>Other</v>
      </c>
      <c r="E68" s="8" t="str">
        <f>IF($L68&gt;0,IFERROR(VLOOKUP($A68,'3.0 Input│AMP'!$A$13:$F$959,COLUMN(E68)+1,FALSE),"Non-System"),"")</f>
        <v>Replacement</v>
      </c>
      <c r="F68" s="118">
        <v>2021</v>
      </c>
      <c r="G68" s="23">
        <f>IF($F68=G$12,'5.5 Calc│Escalated capex'!$L68,IF($F68="incurred",'5.5 Calc│Escalated capex'!G68,0))+(IFERROR(VLOOKUP(B68,'4.2 Calc│Hist Com ($nom)'!$B$13:$L$266,11,FALSE)/1000000,0))</f>
        <v>0</v>
      </c>
      <c r="H68" s="23">
        <f>IF($F68=H$12,'5.5 Calc│Escalated capex'!$L68,IF($F68="incurred",'5.5 Calc│Escalated capex'!H68,0))</f>
        <v>0</v>
      </c>
      <c r="I68" s="23">
        <f>IF($F68=I$12,'5.5 Calc│Escalated capex'!$L68,IF($F68="incurred",'5.5 Calc│Escalated capex'!I68,0))</f>
        <v>0</v>
      </c>
      <c r="J68" s="23">
        <f>IF($F68=J$12,'5.5 Calc│Escalated capex'!$L68,IF($F68="incurred",'5.5 Calc│Escalated capex'!J68,0))</f>
        <v>1.4265317343288892</v>
      </c>
      <c r="K68" s="23">
        <f>IF($F68=K$12,'5.5 Calc│Escalated capex'!$L68,IF($F68="incurred",'5.5 Calc│Escalated capex'!K68,0))</f>
        <v>0</v>
      </c>
      <c r="L68" s="40">
        <f t="shared" si="0"/>
        <v>1.4265317343288892</v>
      </c>
      <c r="N68" s="11"/>
      <c r="O68" s="11"/>
      <c r="P68" s="11"/>
      <c r="Q68" s="11"/>
      <c r="R68" s="11"/>
    </row>
    <row r="69" spans="1:18">
      <c r="A69" s="8">
        <f>'5.0 Calc│Forecast Projects'!A69</f>
        <v>57</v>
      </c>
      <c r="B69" s="8" t="str">
        <f>'5.3 Calc│Forecast $2017'!B69</f>
        <v>Pigging Program T70 Ballan – Bendigo</v>
      </c>
      <c r="C69" s="8" t="str">
        <f>IF(B69="[Delete]",0,'5.3 Calc│Forecast $2017'!C69)</f>
        <v>258m</v>
      </c>
      <c r="D69" s="8" t="str">
        <f>IF($L69&gt;0,IFERROR(VLOOKUP($A69,'3.0 Input│AMP'!$A$13:$F$959,COLUMN(D69)+1,FALSE),"Other"),"")</f>
        <v>Other</v>
      </c>
      <c r="E69" s="8" t="str">
        <f>IF($L69&gt;0,IFERROR(VLOOKUP($A69,'3.0 Input│AMP'!$A$13:$F$959,COLUMN(E69)+1,FALSE),"Non-System"),"")</f>
        <v>Replacement</v>
      </c>
      <c r="F69" s="118">
        <v>2019</v>
      </c>
      <c r="G69" s="23">
        <f>IF($F69=G$12,'5.5 Calc│Escalated capex'!$L69,IF($F69="incurred",'5.5 Calc│Escalated capex'!G69,0))+(IFERROR(VLOOKUP(B69,'4.2 Calc│Hist Com ($nom)'!$B$13:$L$266,11,FALSE)/1000000,0))</f>
        <v>0</v>
      </c>
      <c r="H69" s="23">
        <f>IF($F69=H$12,'5.5 Calc│Escalated capex'!$L69,IF($F69="incurred",'5.5 Calc│Escalated capex'!H69,0))</f>
        <v>0.57444642759111131</v>
      </c>
      <c r="I69" s="23">
        <f>IF($F69=I$12,'5.5 Calc│Escalated capex'!$L69,IF($F69="incurred",'5.5 Calc│Escalated capex'!I69,0))</f>
        <v>0</v>
      </c>
      <c r="J69" s="23">
        <f>IF($F69=J$12,'5.5 Calc│Escalated capex'!$L69,IF($F69="incurred",'5.5 Calc│Escalated capex'!J69,0))</f>
        <v>0</v>
      </c>
      <c r="K69" s="23">
        <f>IF($F69=K$12,'5.5 Calc│Escalated capex'!$L69,IF($F69="incurred",'5.5 Calc│Escalated capex'!K69,0))</f>
        <v>0</v>
      </c>
      <c r="L69" s="40">
        <f t="shared" si="0"/>
        <v>0.57444642759111131</v>
      </c>
      <c r="N69" s="11"/>
      <c r="O69" s="11"/>
      <c r="P69" s="11"/>
      <c r="Q69" s="11"/>
      <c r="R69" s="11"/>
    </row>
    <row r="70" spans="1:18">
      <c r="A70" s="8">
        <f>'5.0 Calc│Forecast Projects'!A70</f>
        <v>58</v>
      </c>
      <c r="B70" s="8" t="str">
        <f>'5.3 Calc│Forecast $2017'!B70</f>
        <v>Pigging Program T60 Longford – Tyers</v>
      </c>
      <c r="C70" s="8" t="str">
        <f>IF(B70="[Delete]",0,'5.3 Calc│Forecast $2017'!C70)</f>
        <v>258n</v>
      </c>
      <c r="D70" s="8" t="str">
        <f>IF($L70&gt;0,IFERROR(VLOOKUP($A70,'3.0 Input│AMP'!$A$13:$F$959,COLUMN(D70)+1,FALSE),"Other"),"")</f>
        <v>Other</v>
      </c>
      <c r="E70" s="8" t="str">
        <f>IF($L70&gt;0,IFERROR(VLOOKUP($A70,'3.0 Input│AMP'!$A$13:$F$959,COLUMN(E70)+1,FALSE),"Non-System"),"")</f>
        <v>Replacement</v>
      </c>
      <c r="F70" s="118">
        <v>2022</v>
      </c>
      <c r="G70" s="23">
        <f>IF($F70=G$12,'5.5 Calc│Escalated capex'!$L70,IF($F70="incurred",'5.5 Calc│Escalated capex'!G70,0))+(IFERROR(VLOOKUP(B70,'4.2 Calc│Hist Com ($nom)'!$B$13:$L$266,11,FALSE)/1000000,0))</f>
        <v>0</v>
      </c>
      <c r="H70" s="23">
        <f>IF($F70=H$12,'5.5 Calc│Escalated capex'!$L70,IF($F70="incurred",'5.5 Calc│Escalated capex'!H70,0))</f>
        <v>0</v>
      </c>
      <c r="I70" s="23">
        <f>IF($F70=I$12,'5.5 Calc│Escalated capex'!$L70,IF($F70="incurred",'5.5 Calc│Escalated capex'!I70,0))</f>
        <v>0</v>
      </c>
      <c r="J70" s="23">
        <f>IF($F70=J$12,'5.5 Calc│Escalated capex'!$L70,IF($F70="incurred",'5.5 Calc│Escalated capex'!J70,0))</f>
        <v>0</v>
      </c>
      <c r="K70" s="23">
        <f>IF($F70=K$12,'5.5 Calc│Escalated capex'!$L70,IF($F70="incurred",'5.5 Calc│Escalated capex'!K70,0))</f>
        <v>0.77326152732444475</v>
      </c>
      <c r="L70" s="40">
        <f t="shared" si="0"/>
        <v>0.77326152732444475</v>
      </c>
      <c r="N70" s="11"/>
      <c r="O70" s="11"/>
      <c r="P70" s="11"/>
      <c r="Q70" s="11"/>
      <c r="R70" s="11"/>
    </row>
    <row r="71" spans="1:18">
      <c r="A71" s="8">
        <f>'5.0 Calc│Forecast Projects'!A71</f>
        <v>59</v>
      </c>
      <c r="B71" s="8" t="str">
        <f>'5.3 Calc│Forecast $2017'!B71</f>
        <v>Pigging Program T63 Tyers - Morwell</v>
      </c>
      <c r="C71" s="8" t="str">
        <f>IF(B71="[Delete]",0,'5.3 Calc│Forecast $2017'!C71)</f>
        <v>258o</v>
      </c>
      <c r="D71" s="8" t="str">
        <f>IF($L71&gt;0,IFERROR(VLOOKUP($A71,'3.0 Input│AMP'!$A$13:$F$959,COLUMN(D71)+1,FALSE),"Other"),"")</f>
        <v>Other</v>
      </c>
      <c r="E71" s="8" t="str">
        <f>IF($L71&gt;0,IFERROR(VLOOKUP($A71,'3.0 Input│AMP'!$A$13:$F$959,COLUMN(E71)+1,FALSE),"Non-System"),"")</f>
        <v>Replacement</v>
      </c>
      <c r="F71" s="118">
        <v>2021</v>
      </c>
      <c r="G71" s="23">
        <f>IF($F71=G$12,'5.5 Calc│Escalated capex'!$L71,IF($F71="incurred",'5.5 Calc│Escalated capex'!G71,0))+(IFERROR(VLOOKUP(B71,'4.2 Calc│Hist Com ($nom)'!$B$13:$L$266,11,FALSE)/1000000,0))</f>
        <v>0</v>
      </c>
      <c r="H71" s="23">
        <f>IF($F71=H$12,'5.5 Calc│Escalated capex'!$L71,IF($F71="incurred",'5.5 Calc│Escalated capex'!H71,0))</f>
        <v>0</v>
      </c>
      <c r="I71" s="23">
        <f>IF($F71=I$12,'5.5 Calc│Escalated capex'!$L71,IF($F71="incurred",'5.5 Calc│Escalated capex'!I71,0))</f>
        <v>0</v>
      </c>
      <c r="J71" s="23">
        <f>IF($F71=J$12,'5.5 Calc│Escalated capex'!$L71,IF($F71="incurred",'5.5 Calc│Escalated capex'!J71,0))</f>
        <v>0.6313903625955557</v>
      </c>
      <c r="K71" s="23">
        <f>IF($F71=K$12,'5.5 Calc│Escalated capex'!$L71,IF($F71="incurred",'5.5 Calc│Escalated capex'!K71,0))</f>
        <v>0</v>
      </c>
      <c r="L71" s="40">
        <f t="shared" si="0"/>
        <v>0.6313903625955557</v>
      </c>
      <c r="N71" s="11"/>
      <c r="O71" s="11"/>
      <c r="P71" s="11"/>
      <c r="Q71" s="11"/>
      <c r="R71" s="11"/>
    </row>
    <row r="72" spans="1:18">
      <c r="A72" s="8">
        <f>'5.0 Calc│Forecast Projects'!A72</f>
        <v>60</v>
      </c>
      <c r="B72" s="8" t="str">
        <f>'5.3 Calc│Forecast $2017'!B72</f>
        <v>Pigging Program T96 &amp; T98 Chiltern- Rutherglen – Koonoomoo</v>
      </c>
      <c r="C72" s="8" t="str">
        <f>IF(B72="[Delete]",0,'5.3 Calc│Forecast $2017'!C72)</f>
        <v>258p</v>
      </c>
      <c r="D72" s="8" t="str">
        <f>IF($L72&gt;0,IFERROR(VLOOKUP($A72,'3.0 Input│AMP'!$A$13:$F$959,COLUMN(D72)+1,FALSE),"Other"),"")</f>
        <v>Other</v>
      </c>
      <c r="E72" s="8" t="str">
        <f>IF($L72&gt;0,IFERROR(VLOOKUP($A72,'3.0 Input│AMP'!$A$13:$F$959,COLUMN(E72)+1,FALSE),"Non-System"),"")</f>
        <v>Replacement</v>
      </c>
      <c r="F72" s="118">
        <v>2022</v>
      </c>
      <c r="G72" s="23">
        <f>IF($F72=G$12,'5.5 Calc│Escalated capex'!$L72,IF($F72="incurred",'5.5 Calc│Escalated capex'!G72,0))+(IFERROR(VLOOKUP(B72,'4.2 Calc│Hist Com ($nom)'!$B$13:$L$266,11,FALSE)/1000000,0))</f>
        <v>0</v>
      </c>
      <c r="H72" s="23">
        <f>IF($F72=H$12,'5.5 Calc│Escalated capex'!$L72,IF($F72="incurred",'5.5 Calc│Escalated capex'!H72,0))</f>
        <v>0</v>
      </c>
      <c r="I72" s="23">
        <f>IF($F72=I$12,'5.5 Calc│Escalated capex'!$L72,IF($F72="incurred",'5.5 Calc│Escalated capex'!I72,0))</f>
        <v>0</v>
      </c>
      <c r="J72" s="23">
        <f>IF($F72=J$12,'5.5 Calc│Escalated capex'!$L72,IF($F72="incurred",'5.5 Calc│Escalated capex'!J72,0))</f>
        <v>0</v>
      </c>
      <c r="K72" s="23">
        <f>IF($F72=K$12,'5.5 Calc│Escalated capex'!$L72,IF($F72="incurred",'5.5 Calc│Escalated capex'!K72,0))</f>
        <v>0.52751268010666685</v>
      </c>
      <c r="L72" s="40">
        <f t="shared" si="0"/>
        <v>0.52751268010666685</v>
      </c>
      <c r="N72" s="11"/>
      <c r="O72" s="11"/>
      <c r="P72" s="11"/>
      <c r="Q72" s="11"/>
      <c r="R72" s="11"/>
    </row>
    <row r="73" spans="1:18">
      <c r="A73" s="8">
        <f>'5.0 Calc│Forecast Projects'!A73</f>
        <v>61</v>
      </c>
      <c r="B73" s="8" t="str">
        <f>'5.3 Calc│Forecast $2017'!B73</f>
        <v>Pigging Program T118 Trugannina-Plumpton</v>
      </c>
      <c r="C73" s="8" t="str">
        <f>IF(B73="[Delete]",0,'5.3 Calc│Forecast $2017'!C73)</f>
        <v>258q</v>
      </c>
      <c r="D73" s="8" t="str">
        <f>IF($L73&gt;0,IFERROR(VLOOKUP($A73,'3.0 Input│AMP'!$A$13:$F$959,COLUMN(D73)+1,FALSE),"Other"),"")</f>
        <v>Other</v>
      </c>
      <c r="E73" s="8" t="str">
        <f>IF($L73&gt;0,IFERROR(VLOOKUP($A73,'3.0 Input│AMP'!$A$13:$F$959,COLUMN(E73)+1,FALSE),"Non-System"),"")</f>
        <v>Replacement</v>
      </c>
      <c r="F73" s="118">
        <v>2022</v>
      </c>
      <c r="G73" s="23">
        <f>IF($F73=G$12,'5.5 Calc│Escalated capex'!$L73,IF($F73="incurred",'5.5 Calc│Escalated capex'!G73,0))+(IFERROR(VLOOKUP(B73,'4.2 Calc│Hist Com ($nom)'!$B$13:$L$266,11,FALSE)/1000000,0))</f>
        <v>0</v>
      </c>
      <c r="H73" s="23">
        <f>IF($F73=H$12,'5.5 Calc│Escalated capex'!$L73,IF($F73="incurred",'5.5 Calc│Escalated capex'!H73,0))</f>
        <v>0</v>
      </c>
      <c r="I73" s="23">
        <f>IF($F73=I$12,'5.5 Calc│Escalated capex'!$L73,IF($F73="incurred",'5.5 Calc│Escalated capex'!I73,0))</f>
        <v>0</v>
      </c>
      <c r="J73" s="23">
        <f>IF($F73=J$12,'5.5 Calc│Escalated capex'!$L73,IF($F73="incurred",'5.5 Calc│Escalated capex'!J73,0))</f>
        <v>0</v>
      </c>
      <c r="K73" s="23">
        <f>IF($F73=K$12,'5.5 Calc│Escalated capex'!$L73,IF($F73="incurred",'5.5 Calc│Escalated capex'!K73,0))</f>
        <v>0.52934569898666672</v>
      </c>
      <c r="L73" s="40">
        <f t="shared" si="0"/>
        <v>0.52934569898666672</v>
      </c>
      <c r="N73" s="11"/>
      <c r="O73" s="11"/>
      <c r="P73" s="11"/>
      <c r="Q73" s="11"/>
      <c r="R73" s="11"/>
    </row>
    <row r="74" spans="1:18">
      <c r="A74" s="8">
        <f>'5.0 Calc│Forecast Projects'!A74</f>
        <v>62</v>
      </c>
      <c r="B74" s="8" t="str">
        <f>'5.3 Calc│Forecast $2017'!B74</f>
        <v>Pigging Program James Street to Laverton Pipeline (253)</v>
      </c>
      <c r="C74" s="8" t="str">
        <f>IF(B74="[Delete]",0,'5.3 Calc│Forecast $2017'!C74)</f>
        <v>258s</v>
      </c>
      <c r="D74" s="8" t="str">
        <f>IF($L74&gt;0,IFERROR(VLOOKUP($A74,'3.0 Input│AMP'!$A$13:$F$959,COLUMN(D74)+1,FALSE),"Other"),"")</f>
        <v>Other</v>
      </c>
      <c r="E74" s="8" t="str">
        <f>IF($L74&gt;0,IFERROR(VLOOKUP($A74,'3.0 Input│AMP'!$A$13:$F$959,COLUMN(E74)+1,FALSE),"Non-System"),"")</f>
        <v>Replacement</v>
      </c>
      <c r="F74" s="118">
        <v>2019</v>
      </c>
      <c r="G74" s="23">
        <f>IF($F74=G$12,'5.5 Calc│Escalated capex'!$L74,IF($F74="incurred",'5.5 Calc│Escalated capex'!G74,0))+(IFERROR(VLOOKUP(B74,'4.2 Calc│Hist Com ($nom)'!$B$13:$L$266,11,FALSE)/1000000,0))</f>
        <v>0</v>
      </c>
      <c r="H74" s="23">
        <f>IF($F74=H$12,'5.5 Calc│Escalated capex'!$L74,IF($F74="incurred",'5.5 Calc│Escalated capex'!H74,0))</f>
        <v>0.46265343630222228</v>
      </c>
      <c r="I74" s="23">
        <f>IF($F74=I$12,'5.5 Calc│Escalated capex'!$L74,IF($F74="incurred",'5.5 Calc│Escalated capex'!I74,0))</f>
        <v>0</v>
      </c>
      <c r="J74" s="23">
        <f>IF($F74=J$12,'5.5 Calc│Escalated capex'!$L74,IF($F74="incurred",'5.5 Calc│Escalated capex'!J74,0))</f>
        <v>0</v>
      </c>
      <c r="K74" s="23">
        <f>IF($F74=K$12,'5.5 Calc│Escalated capex'!$L74,IF($F74="incurred",'5.5 Calc│Escalated capex'!K74,0))</f>
        <v>0</v>
      </c>
      <c r="L74" s="40">
        <f t="shared" si="0"/>
        <v>0.46265343630222228</v>
      </c>
      <c r="N74" s="11"/>
      <c r="O74" s="11"/>
      <c r="P74" s="11"/>
      <c r="Q74" s="11"/>
      <c r="R74" s="11"/>
    </row>
    <row r="75" spans="1:18">
      <c r="A75" s="8">
        <f>'5.0 Calc│Forecast Projects'!A75</f>
        <v>63</v>
      </c>
      <c r="B75" s="8" t="str">
        <f>'5.3 Calc│Forecast $2017'!B75</f>
        <v>Pigging Program Tyres to Maryvale (67)</v>
      </c>
      <c r="C75" s="8" t="str">
        <f>IF(B75="[Delete]",0,'5.3 Calc│Forecast $2017'!C75)</f>
        <v>258u</v>
      </c>
      <c r="D75" s="8" t="str">
        <f>IF($L75&gt;0,IFERROR(VLOOKUP($A75,'3.0 Input│AMP'!$A$13:$F$959,COLUMN(D75)+1,FALSE),"Other"),"")</f>
        <v>Other</v>
      </c>
      <c r="E75" s="8" t="str">
        <f>IF($L75&gt;0,IFERROR(VLOOKUP($A75,'3.0 Input│AMP'!$A$13:$F$959,COLUMN(E75)+1,FALSE),"Non-System"),"")</f>
        <v>Replacement</v>
      </c>
      <c r="F75" s="118">
        <v>2018</v>
      </c>
      <c r="G75" s="23">
        <f>IF($F75=G$12,'5.5 Calc│Escalated capex'!$L75,IF($F75="incurred",'5.5 Calc│Escalated capex'!G75,0))+(IFERROR(VLOOKUP(B75,'4.2 Calc│Hist Com ($nom)'!$B$13:$L$266,11,FALSE)/1000000,0))</f>
        <v>0.39592017536000007</v>
      </c>
      <c r="H75" s="23">
        <f>IF($F75=H$12,'5.5 Calc│Escalated capex'!$L75,IF($F75="incurred",'5.5 Calc│Escalated capex'!H75,0))</f>
        <v>0</v>
      </c>
      <c r="I75" s="23">
        <f>IF($F75=I$12,'5.5 Calc│Escalated capex'!$L75,IF($F75="incurred",'5.5 Calc│Escalated capex'!I75,0))</f>
        <v>0</v>
      </c>
      <c r="J75" s="23">
        <f>IF($F75=J$12,'5.5 Calc│Escalated capex'!$L75,IF($F75="incurred",'5.5 Calc│Escalated capex'!J75,0))</f>
        <v>0</v>
      </c>
      <c r="K75" s="23">
        <f>IF($F75=K$12,'5.5 Calc│Escalated capex'!$L75,IF($F75="incurred",'5.5 Calc│Escalated capex'!K75,0))</f>
        <v>0</v>
      </c>
      <c r="L75" s="40">
        <f t="shared" si="0"/>
        <v>0.39592017536000007</v>
      </c>
      <c r="N75" s="11"/>
      <c r="O75" s="11"/>
      <c r="P75" s="11"/>
      <c r="Q75" s="11"/>
      <c r="R75" s="11"/>
    </row>
    <row r="76" spans="1:18">
      <c r="A76" s="8">
        <f>'5.0 Calc│Forecast Projects'!A76</f>
        <v>64</v>
      </c>
      <c r="B76" s="8" t="str">
        <f>'5.3 Calc│Forecast $2017'!B76</f>
        <v>Pigging Program T108 Newport</v>
      </c>
      <c r="C76" s="8" t="str">
        <f>IF(B76="[Delete]",0,'5.3 Calc│Forecast $2017'!C76)</f>
        <v>258v</v>
      </c>
      <c r="D76" s="8" t="str">
        <f>IF($L76&gt;0,IFERROR(VLOOKUP($A76,'3.0 Input│AMP'!$A$13:$F$959,COLUMN(D76)+1,FALSE),"Other"),"")</f>
        <v>Other</v>
      </c>
      <c r="E76" s="8" t="str">
        <f>IF($L76&gt;0,IFERROR(VLOOKUP($A76,'3.0 Input│AMP'!$A$13:$F$959,COLUMN(E76)+1,FALSE),"Non-System"),"")</f>
        <v>Replacement</v>
      </c>
      <c r="F76" s="118">
        <v>2018</v>
      </c>
      <c r="G76" s="23">
        <f>IF($F76=G$12,'5.5 Calc│Escalated capex'!$L76,IF($F76="incurred",'5.5 Calc│Escalated capex'!G76,0))+(IFERROR(VLOOKUP(B76,'4.2 Calc│Hist Com ($nom)'!$B$13:$L$266,11,FALSE)/1000000,0))</f>
        <v>0.48960383943111119</v>
      </c>
      <c r="H76" s="23">
        <f>IF($F76=H$12,'5.5 Calc│Escalated capex'!$L76,IF($F76="incurred",'5.5 Calc│Escalated capex'!H76,0))</f>
        <v>0</v>
      </c>
      <c r="I76" s="23">
        <f>IF($F76=I$12,'5.5 Calc│Escalated capex'!$L76,IF($F76="incurred",'5.5 Calc│Escalated capex'!I76,0))</f>
        <v>0</v>
      </c>
      <c r="J76" s="23">
        <f>IF($F76=J$12,'5.5 Calc│Escalated capex'!$L76,IF($F76="incurred",'5.5 Calc│Escalated capex'!J76,0))</f>
        <v>0</v>
      </c>
      <c r="K76" s="23">
        <f>IF($F76=K$12,'5.5 Calc│Escalated capex'!$L76,IF($F76="incurred",'5.5 Calc│Escalated capex'!K76,0))</f>
        <v>0</v>
      </c>
      <c r="L76" s="40">
        <f t="shared" si="0"/>
        <v>0.48960383943111119</v>
      </c>
      <c r="N76" s="11"/>
      <c r="O76" s="11"/>
      <c r="P76" s="11"/>
      <c r="Q76" s="11"/>
      <c r="R76" s="11"/>
    </row>
    <row r="77" spans="1:18">
      <c r="A77" s="8">
        <f>'5.0 Calc│Forecast Projects'!A77</f>
        <v>65</v>
      </c>
      <c r="B77" s="8" t="str">
        <f>'5.3 Calc│Forecast $2017'!B77</f>
        <v>Pigging Program Inner Ring Main</v>
      </c>
      <c r="C77" s="8" t="str">
        <f>IF(B77="[Delete]",0,'5.3 Calc│Forecast $2017'!C77)</f>
        <v>258w</v>
      </c>
      <c r="D77" s="8" t="str">
        <f>IF($L77&gt;0,IFERROR(VLOOKUP($A77,'3.0 Input│AMP'!$A$13:$F$959,COLUMN(D77)+1,FALSE),"Other"),"")</f>
        <v>Other</v>
      </c>
      <c r="E77" s="8" t="str">
        <f>IF($L77&gt;0,IFERROR(VLOOKUP($A77,'3.0 Input│AMP'!$A$13:$F$959,COLUMN(E77)+1,FALSE),"Non-System"),"")</f>
        <v>Replacement</v>
      </c>
      <c r="F77" s="118">
        <v>2020</v>
      </c>
      <c r="G77" s="23">
        <f>IF($F77=G$12,'5.5 Calc│Escalated capex'!$L77,IF($F77="incurred",'5.5 Calc│Escalated capex'!G77,0))+(IFERROR(VLOOKUP(B77,'4.2 Calc│Hist Com ($nom)'!$B$13:$L$266,11,FALSE)/1000000,0))</f>
        <v>0</v>
      </c>
      <c r="H77" s="23">
        <f>IF($F77=H$12,'5.5 Calc│Escalated capex'!$L77,IF($F77="incurred",'5.5 Calc│Escalated capex'!H77,0))</f>
        <v>0</v>
      </c>
      <c r="I77" s="23">
        <f>IF($F77=I$12,'5.5 Calc│Escalated capex'!$L77,IF($F77="incurred",'5.5 Calc│Escalated capex'!I77,0))</f>
        <v>3.6303296000000014E-3</v>
      </c>
      <c r="J77" s="23">
        <f>IF($F77=J$12,'5.5 Calc│Escalated capex'!$L77,IF($F77="incurred",'5.5 Calc│Escalated capex'!J77,0))</f>
        <v>0</v>
      </c>
      <c r="K77" s="23">
        <f>IF($F77=K$12,'5.5 Calc│Escalated capex'!$L77,IF($F77="incurred",'5.5 Calc│Escalated capex'!K77,0))</f>
        <v>0</v>
      </c>
      <c r="L77" s="40">
        <f t="shared" si="0"/>
        <v>3.6303296000000014E-3</v>
      </c>
      <c r="N77" s="11"/>
      <c r="O77" s="11"/>
      <c r="P77" s="11"/>
      <c r="Q77" s="11"/>
      <c r="R77" s="11"/>
    </row>
    <row r="78" spans="1:18">
      <c r="A78" s="8">
        <f>'5.0 Calc│Forecast Projects'!A78</f>
        <v>66</v>
      </c>
      <c r="B78" s="8" t="str">
        <f>'5.3 Calc│Forecast $2017'!B78</f>
        <v>Pigging Program T1 Morwell - Dandenong Repair Program</v>
      </c>
      <c r="C78" s="8" t="str">
        <f>IF(B78="[Delete]",0,'5.3 Calc│Forecast $2017'!C78)</f>
        <v>258x</v>
      </c>
      <c r="D78" s="8" t="str">
        <f>IF($L78&gt;0,IFERROR(VLOOKUP($A78,'3.0 Input│AMP'!$A$13:$F$959,COLUMN(D78)+1,FALSE),"Other"),"")</f>
        <v>Other</v>
      </c>
      <c r="E78" s="8" t="str">
        <f>IF($L78&gt;0,IFERROR(VLOOKUP($A78,'3.0 Input│AMP'!$A$13:$F$959,COLUMN(E78)+1,FALSE),"Non-System"),"")</f>
        <v>Replacement</v>
      </c>
      <c r="F78" s="118">
        <v>2019</v>
      </c>
      <c r="G78" s="23">
        <f>IF($F78=G$12,'5.5 Calc│Escalated capex'!$L78,IF($F78="incurred",'5.5 Calc│Escalated capex'!G78,0))+(IFERROR(VLOOKUP(B78,'4.2 Calc│Hist Com ($nom)'!$B$13:$L$266,11,FALSE)/1000000,0))</f>
        <v>0</v>
      </c>
      <c r="H78" s="23">
        <f>IF($F78=H$12,'5.5 Calc│Escalated capex'!$L78,IF($F78="incurred",'5.5 Calc│Escalated capex'!H78,0))</f>
        <v>1.1361714925511113</v>
      </c>
      <c r="I78" s="23">
        <f>IF($F78=I$12,'5.5 Calc│Escalated capex'!$L78,IF($F78="incurred",'5.5 Calc│Escalated capex'!I78,0))</f>
        <v>0</v>
      </c>
      <c r="J78" s="23">
        <f>IF($F78=J$12,'5.5 Calc│Escalated capex'!$L78,IF($F78="incurred",'5.5 Calc│Escalated capex'!J78,0))</f>
        <v>0</v>
      </c>
      <c r="K78" s="23">
        <f>IF($F78=K$12,'5.5 Calc│Escalated capex'!$L78,IF($F78="incurred",'5.5 Calc│Escalated capex'!K78,0))</f>
        <v>0</v>
      </c>
      <c r="L78" s="40">
        <f t="shared" ref="L78:L137" si="1">SUM(G78:K78)</f>
        <v>1.1361714925511113</v>
      </c>
      <c r="N78" s="11"/>
      <c r="O78" s="11"/>
      <c r="P78" s="11"/>
      <c r="Q78" s="11"/>
      <c r="R78" s="11"/>
    </row>
    <row r="79" spans="1:18">
      <c r="A79" s="134">
        <f>'5.0 Calc│Forecast Projects'!A79</f>
        <v>67</v>
      </c>
      <c r="B79" s="134" t="str">
        <f>'5.3 Calc│Forecast $2017'!B79</f>
        <v>Pig Trap Installation James Street to Laverton Pipeline (253)</v>
      </c>
      <c r="C79" s="134" t="str">
        <f>IF(B79="[Delete]",0,'5.3 Calc│Forecast $2017'!C79)</f>
        <v>259a</v>
      </c>
      <c r="D79" s="134" t="str">
        <f>IF($L79&gt;0,IFERROR(VLOOKUP($A79,'3.0 Input│AMP'!$A$13:$F$959,COLUMN(D79)+1,FALSE),"Other"),"")</f>
        <v/>
      </c>
      <c r="E79" s="134" t="str">
        <f>IF($L79&gt;0,IFERROR(VLOOKUP($A79,'3.0 Input│AMP'!$A$13:$F$959,COLUMN(E79)+1,FALSE),"Non-System"),"")</f>
        <v/>
      </c>
      <c r="F79" s="142">
        <v>2020</v>
      </c>
      <c r="G79" s="133">
        <f>IF($F79=G$12,'5.5 Calc│Escalated capex'!$L79,IF($F79="incurred",'5.5 Calc│Escalated capex'!G79,0))+(IFERROR(VLOOKUP(B79,'4.2 Calc│Hist Com ($nom)'!$B$13:$L$266,11,FALSE)/1000000,0))</f>
        <v>0</v>
      </c>
      <c r="H79" s="133">
        <f>IF($F79=H$12,'5.5 Calc│Escalated capex'!$L79,IF($F79="incurred",'5.5 Calc│Escalated capex'!H79,0))</f>
        <v>0</v>
      </c>
      <c r="I79" s="133">
        <f>IF($F79=I$12,'5.5 Calc│Escalated capex'!$L79,IF($F79="incurred",'5.5 Calc│Escalated capex'!I79,0))</f>
        <v>0</v>
      </c>
      <c r="J79" s="133">
        <f>IF($F79=J$12,'5.5 Calc│Escalated capex'!$L79,IF($F79="incurred",'5.5 Calc│Escalated capex'!J79,0))</f>
        <v>0</v>
      </c>
      <c r="K79" s="133">
        <f>IF($F79=K$12,'5.5 Calc│Escalated capex'!$L79,IF($F79="incurred",'5.5 Calc│Escalated capex'!K79,0))</f>
        <v>0</v>
      </c>
      <c r="L79" s="143">
        <f t="shared" si="1"/>
        <v>0</v>
      </c>
      <c r="N79" s="11"/>
      <c r="O79" s="11"/>
      <c r="P79" s="11"/>
      <c r="Q79" s="11"/>
      <c r="R79" s="11"/>
    </row>
    <row r="80" spans="1:18">
      <c r="A80" s="134">
        <f>'5.0 Calc│Forecast Projects'!A80</f>
        <v>68</v>
      </c>
      <c r="B80" s="134" t="str">
        <f>'5.3 Calc│Forecast $2017'!B80</f>
        <v>Pig Trap Installation Tyers to Maryvale Pipeline (67)</v>
      </c>
      <c r="C80" s="134" t="str">
        <f>IF(B80="[Delete]",0,'5.3 Calc│Forecast $2017'!C80)</f>
        <v>259d</v>
      </c>
      <c r="D80" s="134" t="str">
        <f>IF($L80&gt;0,IFERROR(VLOOKUP($A80,'3.0 Input│AMP'!$A$13:$F$959,COLUMN(D80)+1,FALSE),"Other"),"")</f>
        <v/>
      </c>
      <c r="E80" s="134" t="str">
        <f>IF($L80&gt;0,IFERROR(VLOOKUP($A80,'3.0 Input│AMP'!$A$13:$F$959,COLUMN(E80)+1,FALSE),"Non-System"),"")</f>
        <v/>
      </c>
      <c r="F80" s="142">
        <v>2019</v>
      </c>
      <c r="G80" s="133">
        <f>IF($F80=G$12,'5.5 Calc│Escalated capex'!$L80,IF($F80="incurred",'5.5 Calc│Escalated capex'!G80,0))+(IFERROR(VLOOKUP(B80,'4.2 Calc│Hist Com ($nom)'!$B$13:$L$266,11,FALSE)/1000000,0))</f>
        <v>0</v>
      </c>
      <c r="H80" s="133">
        <f>IF($F80=H$12,'5.5 Calc│Escalated capex'!$L80,IF($F80="incurred",'5.5 Calc│Escalated capex'!H80,0))</f>
        <v>0</v>
      </c>
      <c r="I80" s="133">
        <f>IF($F80=I$12,'5.5 Calc│Escalated capex'!$L80,IF($F80="incurred",'5.5 Calc│Escalated capex'!I80,0))</f>
        <v>0</v>
      </c>
      <c r="J80" s="133">
        <f>IF($F80=J$12,'5.5 Calc│Escalated capex'!$L80,IF($F80="incurred",'5.5 Calc│Escalated capex'!J80,0))</f>
        <v>0</v>
      </c>
      <c r="K80" s="133">
        <f>IF($F80=K$12,'5.5 Calc│Escalated capex'!$L80,IF($F80="incurred",'5.5 Calc│Escalated capex'!K80,0))</f>
        <v>0</v>
      </c>
      <c r="L80" s="143">
        <f t="shared" si="1"/>
        <v>0</v>
      </c>
      <c r="N80" s="11"/>
      <c r="O80" s="11"/>
      <c r="P80" s="11"/>
      <c r="Q80" s="11"/>
      <c r="R80" s="11"/>
    </row>
    <row r="81" spans="1:18">
      <c r="A81" s="134">
        <f>'5.0 Calc│Forecast Projects'!A81</f>
        <v>69</v>
      </c>
      <c r="B81" s="134" t="str">
        <f>'5.3 Calc│Forecast $2017'!B81</f>
        <v>Pig Trap Installation Trugannina to Plumpton</v>
      </c>
      <c r="C81" s="134" t="str">
        <f>IF(B81="[Delete]",0,'5.3 Calc│Forecast $2017'!C81)</f>
        <v>259g</v>
      </c>
      <c r="D81" s="134" t="str">
        <f>IF($L81&gt;0,IFERROR(VLOOKUP($A81,'3.0 Input│AMP'!$A$13:$F$959,COLUMN(D81)+1,FALSE),"Other"),"")</f>
        <v/>
      </c>
      <c r="E81" s="134" t="str">
        <f>IF($L81&gt;0,IFERROR(VLOOKUP($A81,'3.0 Input│AMP'!$A$13:$F$959,COLUMN(E81)+1,FALSE),"Non-System"),"")</f>
        <v/>
      </c>
      <c r="F81" s="142">
        <v>2022</v>
      </c>
      <c r="G81" s="133">
        <f>IF($F81=G$12,'5.5 Calc│Escalated capex'!$L81,IF($F81="incurred",'5.5 Calc│Escalated capex'!G81,0))+(IFERROR(VLOOKUP(B81,'4.2 Calc│Hist Com ($nom)'!$B$13:$L$266,11,FALSE)/1000000,0))</f>
        <v>0</v>
      </c>
      <c r="H81" s="133">
        <f>IF($F81=H$12,'5.5 Calc│Escalated capex'!$L81,IF($F81="incurred",'5.5 Calc│Escalated capex'!H81,0))</f>
        <v>0</v>
      </c>
      <c r="I81" s="133">
        <f>IF($F81=I$12,'5.5 Calc│Escalated capex'!$L81,IF($F81="incurred",'5.5 Calc│Escalated capex'!I81,0))</f>
        <v>0</v>
      </c>
      <c r="J81" s="133">
        <f>IF($F81=J$12,'5.5 Calc│Escalated capex'!$L81,IF($F81="incurred",'5.5 Calc│Escalated capex'!J81,0))</f>
        <v>0</v>
      </c>
      <c r="K81" s="133">
        <f>IF($F81=K$12,'5.5 Calc│Escalated capex'!$L81,IF($F81="incurred",'5.5 Calc│Escalated capex'!K81,0))</f>
        <v>0</v>
      </c>
      <c r="L81" s="143">
        <f t="shared" si="1"/>
        <v>0</v>
      </c>
      <c r="N81" s="11"/>
      <c r="O81" s="11"/>
      <c r="P81" s="11"/>
      <c r="Q81" s="11"/>
      <c r="R81" s="11"/>
    </row>
    <row r="82" spans="1:18">
      <c r="A82" s="8">
        <f>'5.0 Calc│Forecast Projects'!A82</f>
        <v>70</v>
      </c>
      <c r="B82" s="8" t="str">
        <f>'5.3 Calc│Forecast $2017'!B82</f>
        <v>Liquid Management - Brooklyn</v>
      </c>
      <c r="C82" s="8" t="str">
        <f>IF(B82="[Delete]",0,'5.3 Calc│Forecast $2017'!C82)</f>
        <v>260a</v>
      </c>
      <c r="D82" s="8" t="str">
        <f>IF($L82&gt;0,IFERROR(VLOOKUP($A82,'3.0 Input│AMP'!$A$13:$F$959,COLUMN(D82)+1,FALSE),"Other"),"")</f>
        <v>City Gates &amp; Field Regs</v>
      </c>
      <c r="E82" s="8" t="str">
        <f>IF($L82&gt;0,IFERROR(VLOOKUP($A82,'3.0 Input│AMP'!$A$13:$F$959,COLUMN(E82)+1,FALSE),"Non-System"),"")</f>
        <v>Replacement</v>
      </c>
      <c r="F82" s="118">
        <v>2022</v>
      </c>
      <c r="G82" s="23">
        <f>IF($F82=G$12,'5.5 Calc│Escalated capex'!$L82,IF($F82="incurred",'5.5 Calc│Escalated capex'!G82,0))+(IFERROR(VLOOKUP(B82,'4.2 Calc│Hist Com ($nom)'!$B$13:$L$266,11,FALSE)/1000000,0))</f>
        <v>0</v>
      </c>
      <c r="H82" s="23">
        <f>IF($F82=H$12,'5.5 Calc│Escalated capex'!$L82,IF($F82="incurred",'5.5 Calc│Escalated capex'!H82,0))</f>
        <v>0</v>
      </c>
      <c r="I82" s="23">
        <f>IF($F82=I$12,'5.5 Calc│Escalated capex'!$L82,IF($F82="incurred",'5.5 Calc│Escalated capex'!I82,0))</f>
        <v>0</v>
      </c>
      <c r="J82" s="23">
        <f>IF($F82=J$12,'5.5 Calc│Escalated capex'!$L82,IF($F82="incurred",'5.5 Calc│Escalated capex'!J82,0))</f>
        <v>0</v>
      </c>
      <c r="K82" s="23">
        <f>IF($F82=K$12,'5.5 Calc│Escalated capex'!$L82,IF($F82="incurred",'5.5 Calc│Escalated capex'!K82,0))</f>
        <v>0.16222188157777778</v>
      </c>
      <c r="L82" s="40">
        <f t="shared" si="1"/>
        <v>0.16222188157777778</v>
      </c>
      <c r="N82" s="11"/>
      <c r="O82" s="11"/>
      <c r="P82" s="11"/>
      <c r="Q82" s="11"/>
      <c r="R82" s="11"/>
    </row>
    <row r="83" spans="1:18">
      <c r="A83" s="8">
        <f>'5.0 Calc│Forecast Projects'!A83</f>
        <v>71</v>
      </c>
      <c r="B83" s="8" t="str">
        <f>'5.3 Calc│Forecast $2017'!B83</f>
        <v>Liquid Management - Pakenham</v>
      </c>
      <c r="C83" s="8" t="str">
        <f>IF(B83="[Delete]",0,'5.3 Calc│Forecast $2017'!C83)</f>
        <v>260b</v>
      </c>
      <c r="D83" s="8" t="str">
        <f>IF($L83&gt;0,IFERROR(VLOOKUP($A83,'3.0 Input│AMP'!$A$13:$F$959,COLUMN(D83)+1,FALSE),"Other"),"")</f>
        <v>City Gates &amp; Field Regs</v>
      </c>
      <c r="E83" s="8" t="str">
        <f>IF($L83&gt;0,IFERROR(VLOOKUP($A83,'3.0 Input│AMP'!$A$13:$F$959,COLUMN(E83)+1,FALSE),"Non-System"),"")</f>
        <v>Replacement</v>
      </c>
      <c r="F83" s="118">
        <v>2021</v>
      </c>
      <c r="G83" s="23">
        <f>IF($F83=G$12,'5.5 Calc│Escalated capex'!$L83,IF($F83="incurred",'5.5 Calc│Escalated capex'!G83,0))+(IFERROR(VLOOKUP(B83,'4.2 Calc│Hist Com ($nom)'!$B$13:$L$266,11,FALSE)/1000000,0))</f>
        <v>0</v>
      </c>
      <c r="H83" s="23">
        <f>IF($F83=H$12,'5.5 Calc│Escalated capex'!$L83,IF($F83="incurred",'5.5 Calc│Escalated capex'!H83,0))</f>
        <v>0</v>
      </c>
      <c r="I83" s="23">
        <f>IF($F83=I$12,'5.5 Calc│Escalated capex'!$L83,IF($F83="incurred",'5.5 Calc│Escalated capex'!I83,0))</f>
        <v>0</v>
      </c>
      <c r="J83" s="23">
        <f>IF($F83=J$12,'5.5 Calc│Escalated capex'!$L83,IF($F83="incurred",'5.5 Calc│Escalated capex'!J83,0))</f>
        <v>0.16222188157777778</v>
      </c>
      <c r="K83" s="23">
        <f>IF($F83=K$12,'5.5 Calc│Escalated capex'!$L83,IF($F83="incurred",'5.5 Calc│Escalated capex'!K83,0))</f>
        <v>0</v>
      </c>
      <c r="L83" s="40">
        <f t="shared" si="1"/>
        <v>0.16222188157777778</v>
      </c>
      <c r="N83" s="11"/>
      <c r="O83" s="11"/>
      <c r="P83" s="11"/>
      <c r="Q83" s="11"/>
      <c r="R83" s="11"/>
    </row>
    <row r="84" spans="1:18">
      <c r="A84" s="8">
        <f>'5.0 Calc│Forecast Projects'!A84</f>
        <v>72</v>
      </c>
      <c r="B84" s="8" t="str">
        <f>'5.3 Calc│Forecast $2017'!B84</f>
        <v>RTU replacement</v>
      </c>
      <c r="C84" s="8">
        <f>IF(B84="[Delete]",0,'5.3 Calc│Forecast $2017'!C84)</f>
        <v>262</v>
      </c>
      <c r="D84" s="8" t="str">
        <f>IF($L84&gt;0,IFERROR(VLOOKUP($A84,'3.0 Input│AMP'!$A$13:$F$959,COLUMN(D84)+1,FALSE),"Other"),"")</f>
        <v>Other</v>
      </c>
      <c r="E84" s="8" t="str">
        <f>IF($L84&gt;0,IFERROR(VLOOKUP($A84,'3.0 Input│AMP'!$A$13:$F$959,COLUMN(E84)+1,FALSE),"Non-System"),"")</f>
        <v>Replacement</v>
      </c>
      <c r="F84" s="118" t="s">
        <v>179</v>
      </c>
      <c r="G84" s="23">
        <f>IF($F84=G$12,'5.5 Calc│Escalated capex'!$L84,IF($F84="incurred",'5.5 Calc│Escalated capex'!G84,0))+(IFERROR(VLOOKUP(B84,'4.2 Calc│Hist Com ($nom)'!$B$13:$L$266,11,FALSE)/1000000,0))</f>
        <v>0.14652810392888893</v>
      </c>
      <c r="H84" s="23">
        <f>IF($F84=H$12,'5.5 Calc│Escalated capex'!$L84,IF($F84="incurred",'5.5 Calc│Escalated capex'!H84,0))</f>
        <v>0.14652810392888893</v>
      </c>
      <c r="I84" s="23">
        <f>IF($F84=I$12,'5.5 Calc│Escalated capex'!$L84,IF($F84="incurred",'5.5 Calc│Escalated capex'!I84,0))</f>
        <v>0.14652810392888893</v>
      </c>
      <c r="J84" s="23">
        <f>IF($F84=J$12,'5.5 Calc│Escalated capex'!$L84,IF($F84="incurred",'5.5 Calc│Escalated capex'!J84,0))</f>
        <v>0.14652810392888893</v>
      </c>
      <c r="K84" s="23">
        <f>IF($F84=K$12,'5.5 Calc│Escalated capex'!$L84,IF($F84="incurred",'5.5 Calc│Escalated capex'!K84,0))</f>
        <v>0.14652810392888893</v>
      </c>
      <c r="L84" s="40">
        <f t="shared" si="1"/>
        <v>0.73264051964444465</v>
      </c>
      <c r="N84" s="11"/>
      <c r="O84" s="11"/>
      <c r="P84" s="11"/>
      <c r="Q84" s="11"/>
      <c r="R84" s="11"/>
    </row>
    <row r="85" spans="1:18">
      <c r="A85" s="8">
        <f>'5.0 Calc│Forecast Projects'!A85</f>
        <v>73</v>
      </c>
      <c r="B85" s="8" t="str">
        <f>'5.3 Calc│Forecast $2017'!B85</f>
        <v>Pipe Support replacement</v>
      </c>
      <c r="C85" s="8">
        <f>IF(B85="[Delete]",0,'5.3 Calc│Forecast $2017'!C85)</f>
        <v>263</v>
      </c>
      <c r="D85" s="8" t="str">
        <f>IF($L85&gt;0,IFERROR(VLOOKUP($A85,'3.0 Input│AMP'!$A$13:$F$959,COLUMN(D85)+1,FALSE),"Other"),"")</f>
        <v>Pipelines</v>
      </c>
      <c r="E85" s="8" t="str">
        <f>IF($L85&gt;0,IFERROR(VLOOKUP($A85,'3.0 Input│AMP'!$A$13:$F$959,COLUMN(E85)+1,FALSE),"Non-System"),"")</f>
        <v>Replacement</v>
      </c>
      <c r="F85" s="118" t="s">
        <v>179</v>
      </c>
      <c r="G85" s="23">
        <f>IF($F85=G$12,'5.5 Calc│Escalated capex'!$L85,IF($F85="incurred",'5.5 Calc│Escalated capex'!G85,0))+(IFERROR(VLOOKUP(B85,'4.2 Calc│Hist Com ($nom)'!$B$13:$L$266,11,FALSE)/1000000,0))</f>
        <v>0.17028642982213335</v>
      </c>
      <c r="H85" s="23">
        <f>IF($F85=H$12,'5.5 Calc│Escalated capex'!$L85,IF($F85="incurred",'5.5 Calc│Escalated capex'!H85,0))</f>
        <v>0.17028642982213335</v>
      </c>
      <c r="I85" s="23">
        <f>IF($F85=I$12,'5.5 Calc│Escalated capex'!$L85,IF($F85="incurred",'5.5 Calc│Escalated capex'!I85,0))</f>
        <v>0.17028642982213335</v>
      </c>
      <c r="J85" s="23">
        <f>IF($F85=J$12,'5.5 Calc│Escalated capex'!$L85,IF($F85="incurred",'5.5 Calc│Escalated capex'!J85,0))</f>
        <v>0.17028642982213335</v>
      </c>
      <c r="K85" s="23">
        <f>IF($F85=K$12,'5.5 Calc│Escalated capex'!$L85,IF($F85="incurred",'5.5 Calc│Escalated capex'!K85,0))</f>
        <v>0.17028642982213335</v>
      </c>
      <c r="L85" s="40">
        <f t="shared" si="1"/>
        <v>0.85143214911066678</v>
      </c>
      <c r="N85" s="11"/>
      <c r="O85" s="11"/>
      <c r="P85" s="11"/>
      <c r="Q85" s="11"/>
      <c r="R85" s="11"/>
    </row>
    <row r="86" spans="1:18">
      <c r="A86" s="8">
        <f>'5.0 Calc│Forecast Projects'!A86</f>
        <v>74</v>
      </c>
      <c r="B86" s="8" t="str">
        <f>'5.3 Calc│Forecast $2017'!B86</f>
        <v>HMI upgrade to CLEAR SCADA at BCS, SCS and WCS &amp; CG, Longford</v>
      </c>
      <c r="C86" s="8">
        <f>IF(B86="[Delete]",0,'5.3 Calc│Forecast $2017'!C86)</f>
        <v>264</v>
      </c>
      <c r="D86" s="8" t="str">
        <f>IF($L86&gt;0,IFERROR(VLOOKUP($A86,'3.0 Input│AMP'!$A$13:$F$959,COLUMN(D86)+1,FALSE),"Other"),"")</f>
        <v>Other</v>
      </c>
      <c r="E86" s="8" t="str">
        <f>IF($L86&gt;0,IFERROR(VLOOKUP($A86,'3.0 Input│AMP'!$A$13:$F$959,COLUMN(E86)+1,FALSE),"Non-System"),"")</f>
        <v>Non-System</v>
      </c>
      <c r="F86" s="118" t="s">
        <v>179</v>
      </c>
      <c r="G86" s="23">
        <f>IF($F86=G$12,'5.5 Calc│Escalated capex'!$L86,IF($F86="incurred",'5.5 Calc│Escalated capex'!G86,0))+(IFERROR(VLOOKUP(B86,'4.2 Calc│Hist Com ($nom)'!$B$13:$L$266,11,FALSE)/1000000,0))</f>
        <v>6.2952163555555593E-2</v>
      </c>
      <c r="H86" s="23">
        <f>IF($F86=H$12,'5.5 Calc│Escalated capex'!$L86,IF($F86="incurred",'5.5 Calc│Escalated capex'!H86,0))</f>
        <v>6.2952163555555593E-2</v>
      </c>
      <c r="I86" s="23">
        <f>IF($F86=I$12,'5.5 Calc│Escalated capex'!$L86,IF($F86="incurred",'5.5 Calc│Escalated capex'!I86,0))</f>
        <v>6.2952163555555593E-2</v>
      </c>
      <c r="J86" s="23">
        <f>IF($F86=J$12,'5.5 Calc│Escalated capex'!$L86,IF($F86="incurred",'5.5 Calc│Escalated capex'!J86,0))</f>
        <v>6.2952163555555593E-2</v>
      </c>
      <c r="K86" s="23">
        <f>IF($F86=K$12,'5.5 Calc│Escalated capex'!$L86,IF($F86="incurred",'5.5 Calc│Escalated capex'!K86,0))</f>
        <v>6.2952163555555593E-2</v>
      </c>
      <c r="L86" s="40">
        <f t="shared" si="1"/>
        <v>0.31476081777777798</v>
      </c>
      <c r="N86" s="11"/>
      <c r="O86" s="11"/>
      <c r="P86" s="11"/>
      <c r="Q86" s="11"/>
      <c r="R86" s="11"/>
    </row>
    <row r="87" spans="1:18">
      <c r="A87" s="8">
        <f>'5.0 Calc│Forecast Projects'!A87</f>
        <v>75</v>
      </c>
      <c r="B87" s="8" t="str">
        <f>'5.3 Calc│Forecast $2017'!B87</f>
        <v>BCS Unit 12 Inlet Filter Replacement/Augmentation</v>
      </c>
      <c r="C87" s="8">
        <f>IF(B87="[Delete]",0,'5.3 Calc│Forecast $2017'!C87)</f>
        <v>267</v>
      </c>
      <c r="D87" s="8" t="str">
        <f>IF($L87&gt;0,IFERROR(VLOOKUP($A87,'3.0 Input│AMP'!$A$13:$F$959,COLUMN(D87)+1,FALSE),"Other"),"")</f>
        <v>Compressors</v>
      </c>
      <c r="E87" s="8" t="str">
        <f>IF($L87&gt;0,IFERROR(VLOOKUP($A87,'3.0 Input│AMP'!$A$13:$F$959,COLUMN(E87)+1,FALSE),"Non-System"),"")</f>
        <v>Replacement</v>
      </c>
      <c r="F87" s="118">
        <v>2018</v>
      </c>
      <c r="G87" s="23">
        <f>IF($F87=G$12,'5.5 Calc│Escalated capex'!$L87,IF($F87="incurred",'5.5 Calc│Escalated capex'!G87,0))+(IFERROR(VLOOKUP(B87,'4.2 Calc│Hist Com ($nom)'!$B$13:$L$266,11,FALSE)/1000000,0))</f>
        <v>0.65683943184222238</v>
      </c>
      <c r="H87" s="23">
        <f>IF($F87=H$12,'5.5 Calc│Escalated capex'!$L87,IF($F87="incurred",'5.5 Calc│Escalated capex'!H87,0))</f>
        <v>0</v>
      </c>
      <c r="I87" s="23">
        <f>IF($F87=I$12,'5.5 Calc│Escalated capex'!$L87,IF($F87="incurred",'5.5 Calc│Escalated capex'!I87,0))</f>
        <v>0</v>
      </c>
      <c r="J87" s="23">
        <f>IF($F87=J$12,'5.5 Calc│Escalated capex'!$L87,IF($F87="incurred",'5.5 Calc│Escalated capex'!J87,0))</f>
        <v>0</v>
      </c>
      <c r="K87" s="23">
        <f>IF($F87=K$12,'5.5 Calc│Escalated capex'!$L87,IF($F87="incurred",'5.5 Calc│Escalated capex'!K87,0))</f>
        <v>0</v>
      </c>
      <c r="L87" s="40">
        <f t="shared" si="1"/>
        <v>0.65683943184222238</v>
      </c>
      <c r="N87" s="11"/>
      <c r="O87" s="11"/>
      <c r="P87" s="11"/>
      <c r="Q87" s="11"/>
      <c r="R87" s="11"/>
    </row>
    <row r="88" spans="1:18">
      <c r="A88" s="134">
        <f>'5.0 Calc│Forecast Projects'!A88</f>
        <v>76</v>
      </c>
      <c r="B88" s="134" t="str">
        <f>'5.3 Calc│Forecast $2017'!B88</f>
        <v>Coogee decommissioning, Step Change</v>
      </c>
      <c r="C88" s="134">
        <f>IF(B88="[Delete]",0,'5.3 Calc│Forecast $2017'!C88)</f>
        <v>268</v>
      </c>
      <c r="D88" s="134" t="s">
        <v>18</v>
      </c>
      <c r="E88" s="134" t="str">
        <f>IF($L88&gt;0,IFERROR(VLOOKUP($A88,'3.0 Input│AMP'!$A$13:$F$959,COLUMN(E88)+1,FALSE),"Non-System"),"")</f>
        <v/>
      </c>
      <c r="F88" s="142">
        <v>2018</v>
      </c>
      <c r="G88" s="133">
        <f>IF($F88=G$12,'5.5 Calc│Escalated capex'!$L88,IF($F88="incurred",'5.5 Calc│Escalated capex'!G88,0))+(IFERROR(VLOOKUP(B88,'4.2 Calc│Hist Com ($nom)'!$B$13:$L$266,11,FALSE)/1000000,0))</f>
        <v>0</v>
      </c>
      <c r="H88" s="133">
        <f>IF($F88=H$12,'5.5 Calc│Escalated capex'!$L88,IF($F88="incurred",'5.5 Calc│Escalated capex'!H88,0))</f>
        <v>0</v>
      </c>
      <c r="I88" s="133">
        <f>IF($F88=I$12,'5.5 Calc│Escalated capex'!$L88,IF($F88="incurred",'5.5 Calc│Escalated capex'!I88,0))</f>
        <v>0</v>
      </c>
      <c r="J88" s="133">
        <f>IF($F88=J$12,'5.5 Calc│Escalated capex'!$L88,IF($F88="incurred",'5.5 Calc│Escalated capex'!J88,0))</f>
        <v>0</v>
      </c>
      <c r="K88" s="133">
        <f>IF($F88=K$12,'5.5 Calc│Escalated capex'!$L88,IF($F88="incurred",'5.5 Calc│Escalated capex'!K88,0))</f>
        <v>0</v>
      </c>
      <c r="L88" s="143">
        <f t="shared" si="1"/>
        <v>0</v>
      </c>
      <c r="N88" s="11"/>
      <c r="O88" s="11"/>
      <c r="P88" s="11"/>
      <c r="Q88" s="11"/>
      <c r="R88" s="11"/>
    </row>
    <row r="89" spans="1:18">
      <c r="A89" s="8">
        <f>'5.0 Calc│Forecast Projects'!A89</f>
        <v>77</v>
      </c>
      <c r="B89" s="8" t="str">
        <f>'5.3 Calc│Forecast $2017'!B89</f>
        <v>Compressor Type B Compliance</v>
      </c>
      <c r="C89" s="8">
        <f>IF(B89="[Delete]",0,'5.3 Calc│Forecast $2017'!C89)</f>
        <v>271</v>
      </c>
      <c r="D89" s="8" t="str">
        <f>IF($L89&gt;0,IFERROR(VLOOKUP($A89,'3.0 Input│AMP'!$A$13:$F$959,COLUMN(D89)+1,FALSE),"Other"),"")</f>
        <v>Compressors</v>
      </c>
      <c r="E89" s="8" t="str">
        <f>IF($L89&gt;0,IFERROR(VLOOKUP($A89,'3.0 Input│AMP'!$A$13:$F$959,COLUMN(E89)+1,FALSE),"Non-System"),"")</f>
        <v>Replacement</v>
      </c>
      <c r="F89" s="118" t="s">
        <v>179</v>
      </c>
      <c r="G89" s="23">
        <f>IF($F89=G$12,'5.5 Calc│Escalated capex'!$L89,IF($F89="incurred",'5.5 Calc│Escalated capex'!G89,0))+(IFERROR(VLOOKUP(B89,'4.2 Calc│Hist Com ($nom)'!$B$13:$L$266,11,FALSE)/1000000,0))</f>
        <v>0.22391841149555555</v>
      </c>
      <c r="H89" s="23">
        <f>IF($F89=H$12,'5.5 Calc│Escalated capex'!$L89,IF($F89="incurred",'5.5 Calc│Escalated capex'!H89,0))</f>
        <v>0.22391841149555555</v>
      </c>
      <c r="I89" s="23">
        <f>IF($F89=I$12,'5.5 Calc│Escalated capex'!$L89,IF($F89="incurred",'5.5 Calc│Escalated capex'!I89,0))</f>
        <v>0.22391841149555555</v>
      </c>
      <c r="J89" s="23">
        <f>IF($F89=J$12,'5.5 Calc│Escalated capex'!$L89,IF($F89="incurred",'5.5 Calc│Escalated capex'!J89,0))</f>
        <v>0.22391841149555555</v>
      </c>
      <c r="K89" s="23">
        <f>IF($F89=K$12,'5.5 Calc│Escalated capex'!$L89,IF($F89="incurred",'5.5 Calc│Escalated capex'!K89,0))</f>
        <v>0.22391841149555555</v>
      </c>
      <c r="L89" s="40">
        <f t="shared" si="1"/>
        <v>1.1195920574777778</v>
      </c>
      <c r="N89" s="11"/>
      <c r="O89" s="11"/>
      <c r="P89" s="11"/>
      <c r="Q89" s="11"/>
      <c r="R89" s="11"/>
    </row>
    <row r="90" spans="1:18">
      <c r="A90" s="8">
        <f>'5.0 Calc│Forecast Projects'!A90</f>
        <v>78</v>
      </c>
      <c r="B90" s="8" t="str">
        <f>'5.3 Calc│Forecast $2017'!B90</f>
        <v>Dandenong LNG Isolation Valve Upgrade</v>
      </c>
      <c r="C90" s="8">
        <f>IF(B90="[Delete]",0,'5.3 Calc│Forecast $2017'!C90)</f>
        <v>275</v>
      </c>
      <c r="D90" s="8" t="str">
        <f>IF($L90&gt;0,IFERROR(VLOOKUP($A90,'3.0 Input│AMP'!$A$13:$F$959,COLUMN(D90)+1,FALSE),"Other"),"")</f>
        <v>Pipelines</v>
      </c>
      <c r="E90" s="8" t="str">
        <f>IF($L90&gt;0,IFERROR(VLOOKUP($A90,'3.0 Input│AMP'!$A$13:$F$959,COLUMN(E90)+1,FALSE),"Non-System"),"")</f>
        <v>Replacement</v>
      </c>
      <c r="F90" s="118">
        <v>2018</v>
      </c>
      <c r="G90" s="23">
        <f>IF($F90=G$12,'5.5 Calc│Escalated capex'!$L90,IF($F90="incurred",'5.5 Calc│Escalated capex'!G90,0))+(IFERROR(VLOOKUP(B90,'4.2 Calc│Hist Com ($nom)'!$B$13:$L$266,11,FALSE)/1000000,0))</f>
        <v>0.67058374646666685</v>
      </c>
      <c r="H90" s="23">
        <f>IF($F90=H$12,'5.5 Calc│Escalated capex'!$L90,IF($F90="incurred",'5.5 Calc│Escalated capex'!H90,0))</f>
        <v>0</v>
      </c>
      <c r="I90" s="23">
        <f>IF($F90=I$12,'5.5 Calc│Escalated capex'!$L90,IF($F90="incurred",'5.5 Calc│Escalated capex'!I90,0))</f>
        <v>0</v>
      </c>
      <c r="J90" s="23">
        <f>IF($F90=J$12,'5.5 Calc│Escalated capex'!$L90,IF($F90="incurred",'5.5 Calc│Escalated capex'!J90,0))</f>
        <v>0</v>
      </c>
      <c r="K90" s="23">
        <f>IF($F90=K$12,'5.5 Calc│Escalated capex'!$L90,IF($F90="incurred",'5.5 Calc│Escalated capex'!K90,0))</f>
        <v>0</v>
      </c>
      <c r="L90" s="40">
        <f t="shared" si="1"/>
        <v>0.67058374646666685</v>
      </c>
      <c r="N90" s="11"/>
      <c r="O90" s="11"/>
      <c r="P90" s="11"/>
      <c r="Q90" s="11"/>
      <c r="R90" s="11"/>
    </row>
    <row r="91" spans="1:18">
      <c r="A91" s="8">
        <f>'5.0 Calc│Forecast Projects'!A91</f>
        <v>79</v>
      </c>
      <c r="B91" s="8" t="str">
        <f>'5.3 Calc│Forecast $2017'!B91</f>
        <v>Morwell-Dandenong Fatigue Crack Detection from High Loads</v>
      </c>
      <c r="C91" s="8">
        <f>IF(B91="[Delete]",0,'5.3 Calc│Forecast $2017'!C91)</f>
        <v>276</v>
      </c>
      <c r="D91" s="8" t="str">
        <f>IF($L91&gt;0,IFERROR(VLOOKUP($A91,'3.0 Input│AMP'!$A$13:$F$959,COLUMN(D91)+1,FALSE),"Other"),"")</f>
        <v>Pipelines</v>
      </c>
      <c r="E91" s="8" t="str">
        <f>IF($L91&gt;0,IFERROR(VLOOKUP($A91,'3.0 Input│AMP'!$A$13:$F$959,COLUMN(E91)+1,FALSE),"Non-System"),"")</f>
        <v>Replacement</v>
      </c>
      <c r="F91" s="118">
        <v>2018</v>
      </c>
      <c r="G91" s="23">
        <f>IF($F91=G$12,'5.5 Calc│Escalated capex'!$L91,IF($F91="incurred",'5.5 Calc│Escalated capex'!G91,0))+(IFERROR(VLOOKUP(B91,'4.2 Calc│Hist Com ($nom)'!$B$13:$L$266,11,FALSE)/1000000,0))</f>
        <v>0.26949741866666677</v>
      </c>
      <c r="H91" s="23">
        <f>IF($F91=H$12,'5.5 Calc│Escalated capex'!$L91,IF($F91="incurred",'5.5 Calc│Escalated capex'!H91,0))</f>
        <v>0</v>
      </c>
      <c r="I91" s="23">
        <f>IF($F91=I$12,'5.5 Calc│Escalated capex'!$L91,IF($F91="incurred",'5.5 Calc│Escalated capex'!I91,0))</f>
        <v>0</v>
      </c>
      <c r="J91" s="23">
        <f>IF($F91=J$12,'5.5 Calc│Escalated capex'!$L91,IF($F91="incurred",'5.5 Calc│Escalated capex'!J91,0))</f>
        <v>0</v>
      </c>
      <c r="K91" s="23">
        <f>IF($F91=K$12,'5.5 Calc│Escalated capex'!$L91,IF($F91="incurred",'5.5 Calc│Escalated capex'!K91,0))</f>
        <v>0</v>
      </c>
      <c r="L91" s="40">
        <f t="shared" si="1"/>
        <v>0.26949741866666677</v>
      </c>
      <c r="N91" s="11"/>
      <c r="O91" s="11"/>
      <c r="P91" s="11"/>
      <c r="Q91" s="11"/>
      <c r="R91" s="11"/>
    </row>
    <row r="92" spans="1:18">
      <c r="A92" s="8">
        <f>'5.0 Calc│Forecast Projects'!A92</f>
        <v>80</v>
      </c>
      <c r="B92" s="8" t="str">
        <f>'5.3 Calc│Forecast $2017'!B92</f>
        <v>Unibolt Enclosure Replacement</v>
      </c>
      <c r="C92" s="8">
        <f>IF(B92="[Delete]",0,'5.3 Calc│Forecast $2017'!C92)</f>
        <v>277</v>
      </c>
      <c r="D92" s="8" t="str">
        <f>IF($L92&gt;0,IFERROR(VLOOKUP($A92,'3.0 Input│AMP'!$A$13:$F$959,COLUMN(D92)+1,FALSE),"Other"),"")</f>
        <v>Other</v>
      </c>
      <c r="E92" s="8" t="str">
        <f>IF($L92&gt;0,IFERROR(VLOOKUP($A92,'3.0 Input│AMP'!$A$13:$F$959,COLUMN(E92)+1,FALSE),"Non-System"),"")</f>
        <v>Replacement</v>
      </c>
      <c r="F92" s="118" t="s">
        <v>179</v>
      </c>
      <c r="G92" s="23">
        <f>IF($F92=G$12,'5.5 Calc│Escalated capex'!$L92,IF($F92="incurred",'5.5 Calc│Escalated capex'!G92,0))+(IFERROR(VLOOKUP(B92,'4.2 Calc│Hist Com ($nom)'!$B$13:$L$266,11,FALSE)/1000000,0))</f>
        <v>4.5941192888888899E-2</v>
      </c>
      <c r="H92" s="23">
        <f>IF($F92=H$12,'5.5 Calc│Escalated capex'!$L92,IF($F92="incurred",'5.5 Calc│Escalated capex'!H92,0))</f>
        <v>4.5941192888888899E-2</v>
      </c>
      <c r="I92" s="23">
        <f>IF($F92=I$12,'5.5 Calc│Escalated capex'!$L92,IF($F92="incurred",'5.5 Calc│Escalated capex'!I92,0))</f>
        <v>4.5941192888888899E-2</v>
      </c>
      <c r="J92" s="23">
        <f>IF($F92=J$12,'5.5 Calc│Escalated capex'!$L92,IF($F92="incurred",'5.5 Calc│Escalated capex'!J92,0))</f>
        <v>4.5941192888888899E-2</v>
      </c>
      <c r="K92" s="23">
        <f>IF($F92=K$12,'5.5 Calc│Escalated capex'!$L92,IF($F92="incurred",'5.5 Calc│Escalated capex'!K92,0))</f>
        <v>4.5941192888888899E-2</v>
      </c>
      <c r="L92" s="40">
        <f t="shared" si="1"/>
        <v>0.22970596444444449</v>
      </c>
      <c r="N92" s="11"/>
      <c r="O92" s="11"/>
      <c r="P92" s="11"/>
      <c r="Q92" s="11"/>
      <c r="R92" s="11"/>
    </row>
    <row r="93" spans="1:18">
      <c r="A93" s="8">
        <f>'5.0 Calc│Forecast Projects'!A93</f>
        <v>81</v>
      </c>
      <c r="B93" s="8" t="str">
        <f>'5.3 Calc│Forecast $2017'!B93</f>
        <v>WAN Upgrade (Satellite project)</v>
      </c>
      <c r="C93" s="8">
        <f>IF(B93="[Delete]",0,'5.3 Calc│Forecast $2017'!C93)</f>
        <v>278</v>
      </c>
      <c r="D93" s="8" t="str">
        <f>IF($L93&gt;0,IFERROR(VLOOKUP($A93,'3.0 Input│AMP'!$A$13:$F$959,COLUMN(D93)+1,FALSE),"Other"),"")</f>
        <v>Other</v>
      </c>
      <c r="E93" s="8" t="str">
        <f>IF($L93&gt;0,IFERROR(VLOOKUP($A93,'3.0 Input│AMP'!$A$13:$F$959,COLUMN(E93)+1,FALSE),"Non-System"),"")</f>
        <v>Non-System</v>
      </c>
      <c r="F93" s="118" t="s">
        <v>179</v>
      </c>
      <c r="G93" s="23">
        <f>IF($F93=G$12,'5.5 Calc│Escalated capex'!$L93,IF($F93="incurred",'5.5 Calc│Escalated capex'!G93,0))+(IFERROR(VLOOKUP(B93,'4.2 Calc│Hist Com ($nom)'!$B$13:$L$266,11,FALSE)/1000000,0))</f>
        <v>0.97845309600888886</v>
      </c>
      <c r="H93" s="23">
        <f>IF($F93=H$12,'5.5 Calc│Escalated capex'!$L93,IF($F93="incurred",'5.5 Calc│Escalated capex'!H93,0))</f>
        <v>0.97845309600888886</v>
      </c>
      <c r="I93" s="23">
        <f>IF($F93=I$12,'5.5 Calc│Escalated capex'!$L93,IF($F93="incurred",'5.5 Calc│Escalated capex'!I93,0))</f>
        <v>0.97845309600888886</v>
      </c>
      <c r="J93" s="23">
        <f>IF($F93=J$12,'5.5 Calc│Escalated capex'!$L93,IF($F93="incurred",'5.5 Calc│Escalated capex'!J93,0))</f>
        <v>0.97845309600888886</v>
      </c>
      <c r="K93" s="23">
        <f>IF($F93=K$12,'5.5 Calc│Escalated capex'!$L93,IF($F93="incurred",'5.5 Calc│Escalated capex'!K93,0))</f>
        <v>0.97845309600888886</v>
      </c>
      <c r="L93" s="40">
        <f t="shared" si="1"/>
        <v>4.8922654800444443</v>
      </c>
      <c r="N93" s="11"/>
      <c r="O93" s="11"/>
      <c r="P93" s="11"/>
      <c r="Q93" s="11"/>
      <c r="R93" s="11"/>
    </row>
    <row r="94" spans="1:18">
      <c r="A94" s="134">
        <f>'5.0 Calc│Forecast Projects'!A94</f>
        <v>82</v>
      </c>
      <c r="B94" s="134" t="str">
        <f>'5.3 Calc│Forecast $2017'!B94</f>
        <v>Warragul Looping 6" (Southern Route)</v>
      </c>
      <c r="C94" s="134" t="str">
        <f>IF(B94="[Delete]",0,'5.3 Calc│Forecast $2017'!C94)</f>
        <v>Warragul 6" (Sth)</v>
      </c>
      <c r="D94" s="134" t="str">
        <f>IF($L94&gt;0,IFERROR(VLOOKUP($A94,'3.0 Input│AMP'!$A$13:$F$959,COLUMN(D94)+1,FALSE),"Other"),"")</f>
        <v>Pipelines</v>
      </c>
      <c r="E94" s="134" t="str">
        <f>IF($L94&gt;0,IFERROR(VLOOKUP($A94,'3.0 Input│AMP'!$A$13:$F$959,COLUMN(E94)+1,FALSE),"Non-System"),"")</f>
        <v>Augmentation</v>
      </c>
      <c r="F94" s="142">
        <v>2020</v>
      </c>
      <c r="G94" s="133">
        <f>IF($F94=G$12,'5.5 Calc│Escalated capex'!$L94,IF($F94="incurred",'5.5 Calc│Escalated capex'!G94,0))+(IFERROR(VLOOKUP(B94,'4.2 Calc│Hist Com ($nom)'!$B$13:$L$266,11,FALSE)/1000000,0))</f>
        <v>0</v>
      </c>
      <c r="H94" s="133">
        <f>IF($F94=H$12,'5.5 Calc│Escalated capex'!$L94,IF($F94="incurred",'5.5 Calc│Escalated capex'!H94,0))</f>
        <v>0</v>
      </c>
      <c r="I94" s="133">
        <f>IF($F94=I$12,'5.5 Calc│Escalated capex'!$L94,IF($F94="incurred",'5.5 Calc│Escalated capex'!I94,0))</f>
        <v>3.6162777777777784</v>
      </c>
      <c r="J94" s="133">
        <f>IF($F94=J$12,'5.5 Calc│Escalated capex'!$L94,IF($F94="incurred",'5.5 Calc│Escalated capex'!J94,0))</f>
        <v>0</v>
      </c>
      <c r="K94" s="133">
        <f>IF($F94=K$12,'5.5 Calc│Escalated capex'!$L94,IF($F94="incurred",'5.5 Calc│Escalated capex'!K94,0))</f>
        <v>0</v>
      </c>
      <c r="L94" s="143">
        <f t="shared" si="1"/>
        <v>3.6162777777777784</v>
      </c>
      <c r="N94" s="11"/>
      <c r="O94" s="11"/>
      <c r="P94" s="11"/>
      <c r="Q94" s="11"/>
      <c r="R94" s="11"/>
    </row>
    <row r="95" spans="1:18">
      <c r="A95" s="8">
        <f>'5.0 Calc│Forecast Projects'!A95</f>
        <v>83</v>
      </c>
      <c r="B95" s="8" t="str">
        <f>'5.3 Calc│Forecast $2017'!B95</f>
        <v>Anglesea Pipeline Extension</v>
      </c>
      <c r="C95" s="8" t="str">
        <f>IF(B95="[Delete]",0,'5.3 Calc│Forecast $2017'!C95)</f>
        <v>Anglesea</v>
      </c>
      <c r="D95" s="8" t="str">
        <f>IF($L95&gt;0,IFERROR(VLOOKUP($A95,'3.0 Input│AMP'!$A$13:$F$959,COLUMN(D95)+1,FALSE),"Other"),"")</f>
        <v>Pipelines</v>
      </c>
      <c r="E95" s="8" t="str">
        <f>IF($L95&gt;0,IFERROR(VLOOKUP($A95,'3.0 Input│AMP'!$A$13:$F$959,COLUMN(E95)+1,FALSE),"Non-System"),"")</f>
        <v>Augmentation</v>
      </c>
      <c r="F95" s="118">
        <v>2018</v>
      </c>
      <c r="G95" s="23">
        <f>IF($F95=G$12,'5.5 Calc│Escalated capex'!$L95,IF($F95="incurred",'5.5 Calc│Escalated capex'!G95,0))+(IFERROR(VLOOKUP(B95,'4.2 Calc│Hist Com ($nom)'!$B$13:$L$266,11,FALSE)/1000000,0))</f>
        <v>26.444803106424697</v>
      </c>
      <c r="H95" s="23">
        <f>IF($F95=H$12,'5.5 Calc│Escalated capex'!$L95,IF($F95="incurred",'5.5 Calc│Escalated capex'!H95,0))</f>
        <v>0</v>
      </c>
      <c r="I95" s="23">
        <f>IF($F95=I$12,'5.5 Calc│Escalated capex'!$L95,IF($F95="incurred",'5.5 Calc│Escalated capex'!I95,0))</f>
        <v>0</v>
      </c>
      <c r="J95" s="23">
        <f>IF($F95=J$12,'5.5 Calc│Escalated capex'!$L95,IF($F95="incurred",'5.5 Calc│Escalated capex'!J95,0))</f>
        <v>0</v>
      </c>
      <c r="K95" s="23">
        <f>IF($F95=K$12,'5.5 Calc│Escalated capex'!$L95,IF($F95="incurred",'5.5 Calc│Escalated capex'!K95,0))</f>
        <v>0</v>
      </c>
      <c r="L95" s="40">
        <f t="shared" si="1"/>
        <v>26.444803106424697</v>
      </c>
      <c r="M95" s="57"/>
      <c r="N95" s="11"/>
      <c r="O95" s="11"/>
      <c r="P95" s="11"/>
      <c r="Q95" s="11"/>
      <c r="R95" s="11"/>
    </row>
    <row r="96" spans="1:18">
      <c r="A96" s="8">
        <f>'5.0 Calc│Forecast Projects'!A96</f>
        <v>84</v>
      </c>
      <c r="B96" s="8" t="str">
        <f>'5.3 Calc│Forecast $2017'!B96</f>
        <v>BCS Reconfiguration (2B)</v>
      </c>
      <c r="C96" s="8" t="str">
        <f>IF(B96="[Delete]",0,'5.3 Calc│Forecast $2017'!C96)</f>
        <v>BCS Reconfig (2A)</v>
      </c>
      <c r="D96" s="8" t="str">
        <f>IF($L96&gt;0,IFERROR(VLOOKUP($A96,'3.0 Input│AMP'!$A$13:$F$959,COLUMN(D96)+1,FALSE),"Other"),"")</f>
        <v>Compressors</v>
      </c>
      <c r="E96" s="8" t="str">
        <f>IF($L96&gt;0,IFERROR(VLOOKUP($A96,'3.0 Input│AMP'!$A$13:$F$959,COLUMN(E96)+1,FALSE),"Non-System"),"")</f>
        <v>Augmentation</v>
      </c>
      <c r="F96" s="118">
        <v>2018</v>
      </c>
      <c r="G96" s="23">
        <f>IF($F96=G$12,'5.5 Calc│Escalated capex'!$L96,IF($F96="incurred",'5.5 Calc│Escalated capex'!G96,0))+(IFERROR(VLOOKUP(B96,'4.2 Calc│Hist Com ($nom)'!$B$13:$L$266,11,FALSE)/1000000,0))</f>
        <v>2.025261456865556</v>
      </c>
      <c r="H96" s="23">
        <f>IF($F96=H$12,'5.5 Calc│Escalated capex'!$L96,IF($F96="incurred",'5.5 Calc│Escalated capex'!H96,0))</f>
        <v>0</v>
      </c>
      <c r="I96" s="23">
        <f>IF($F96=I$12,'5.5 Calc│Escalated capex'!$L96,IF($F96="incurred",'5.5 Calc│Escalated capex'!I96,0))</f>
        <v>0</v>
      </c>
      <c r="J96" s="23">
        <f>IF($F96=J$12,'5.5 Calc│Escalated capex'!$L96,IF($F96="incurred",'5.5 Calc│Escalated capex'!J96,0))</f>
        <v>0</v>
      </c>
      <c r="K96" s="23">
        <f>IF($F96=K$12,'5.5 Calc│Escalated capex'!$L96,IF($F96="incurred",'5.5 Calc│Escalated capex'!K96,0))</f>
        <v>0</v>
      </c>
      <c r="L96" s="40">
        <f t="shared" si="1"/>
        <v>2.025261456865556</v>
      </c>
      <c r="N96" s="11"/>
      <c r="O96" s="11"/>
      <c r="P96" s="11"/>
      <c r="Q96" s="11"/>
      <c r="R96" s="11"/>
    </row>
    <row r="97" spans="1:18">
      <c r="A97" s="8">
        <f>'5.0 Calc│Forecast Projects'!A97</f>
        <v>85</v>
      </c>
      <c r="B97" s="8" t="str">
        <f>'5.3 Calc│Forecast $2017'!B97</f>
        <v>Winchelsea Bi-Directional Flow</v>
      </c>
      <c r="C97" s="8" t="str">
        <f>IF(B97="[Delete]",0,'5.3 Calc│Forecast $2017'!C97)</f>
        <v>Winchelsea Bi-Direction</v>
      </c>
      <c r="D97" s="8" t="str">
        <f>IF($L97&gt;0,IFERROR(VLOOKUP($A97,'3.0 Input│AMP'!$A$13:$F$959,COLUMN(D97)+1,FALSE),"Other"),"")</f>
        <v>Compressors</v>
      </c>
      <c r="E97" s="8" t="str">
        <f>IF($L97&gt;0,IFERROR(VLOOKUP($A97,'3.0 Input│AMP'!$A$13:$F$959,COLUMN(E97)+1,FALSE),"Non-System"),"")</f>
        <v>Augmentation</v>
      </c>
      <c r="F97" s="118">
        <v>2018</v>
      </c>
      <c r="G97" s="23">
        <f>IF($F97=G$12,'5.5 Calc│Escalated capex'!$L97,IF($F97="incurred",'5.5 Calc│Escalated capex'!G97,0))+(IFERROR(VLOOKUP(B97,'4.2 Calc│Hist Com ($nom)'!$B$13:$L$266,11,FALSE)/1000000,0))</f>
        <v>1.4677502936824449</v>
      </c>
      <c r="H97" s="23">
        <f>IF($F97=H$12,'5.5 Calc│Escalated capex'!$L97,IF($F97="incurred",'5.5 Calc│Escalated capex'!H97,0))</f>
        <v>0</v>
      </c>
      <c r="I97" s="23">
        <f>IF($F97=I$12,'5.5 Calc│Escalated capex'!$L97,IF($F97="incurred",'5.5 Calc│Escalated capex'!I97,0))</f>
        <v>0</v>
      </c>
      <c r="J97" s="23">
        <f>IF($F97=J$12,'5.5 Calc│Escalated capex'!$L97,IF($F97="incurred",'5.5 Calc│Escalated capex'!J97,0))</f>
        <v>0</v>
      </c>
      <c r="K97" s="23">
        <f>IF($F97=K$12,'5.5 Calc│Escalated capex'!$L97,IF($F97="incurred",'5.5 Calc│Escalated capex'!K97,0))</f>
        <v>0</v>
      </c>
      <c r="L97" s="40">
        <f t="shared" si="1"/>
        <v>1.4677502936824449</v>
      </c>
      <c r="N97" s="11"/>
      <c r="O97" s="11"/>
      <c r="P97" s="11"/>
      <c r="Q97" s="11"/>
      <c r="R97" s="11"/>
    </row>
    <row r="98" spans="1:18">
      <c r="A98" s="8">
        <f>'5.0 Calc│Forecast Projects'!A98</f>
        <v>86</v>
      </c>
      <c r="B98" s="8" t="str">
        <f>'5.3 Calc│Forecast $2017'!B98</f>
        <v>WORM (50km x 20" Pipeline)</v>
      </c>
      <c r="C98" s="8" t="str">
        <f>IF(B98="[Delete]",0,'5.3 Calc│Forecast $2017'!C98)</f>
        <v>WORM (Pipeline)</v>
      </c>
      <c r="D98" s="8" t="str">
        <f>IF($L98&gt;0,IFERROR(VLOOKUP($A98,'3.0 Input│AMP'!$A$13:$F$959,COLUMN(D98)+1,FALSE),"Other"),"")</f>
        <v>Pipelines</v>
      </c>
      <c r="E98" s="8" t="str">
        <f>IF($L98&gt;0,IFERROR(VLOOKUP($A98,'3.0 Input│AMP'!$A$13:$F$959,COLUMN(E98)+1,FALSE),"Non-System"),"")</f>
        <v>Augmentation</v>
      </c>
      <c r="F98" s="118">
        <v>2020</v>
      </c>
      <c r="G98" s="23">
        <f>IF($F98=G$12,'5.5 Calc│Escalated capex'!$L98,IF($F98="incurred",'5.5 Calc│Escalated capex'!G98,0))+(IFERROR(VLOOKUP(B98,'4.2 Calc│Hist Com ($nom)'!$B$13:$L$266,11,FALSE)/1000000,0))</f>
        <v>0</v>
      </c>
      <c r="H98" s="23">
        <f>IF($F98=H$12,'5.5 Calc│Escalated capex'!$L98,IF($F98="incurred",'5.5 Calc│Escalated capex'!H98,0))</f>
        <v>0</v>
      </c>
      <c r="I98" s="23">
        <f>IF($F98=I$12,'5.5 Calc│Escalated capex'!$L98,IF($F98="incurred",'5.5 Calc│Escalated capex'!I98,0))</f>
        <v>96.836480722111133</v>
      </c>
      <c r="J98" s="23">
        <f>IF($F98=J$12,'5.5 Calc│Escalated capex'!$L98,IF($F98="incurred",'5.5 Calc│Escalated capex'!J98,0))</f>
        <v>0</v>
      </c>
      <c r="K98" s="23">
        <f>IF($F98=K$12,'5.5 Calc│Escalated capex'!$L98,IF($F98="incurred",'5.5 Calc│Escalated capex'!K98,0))</f>
        <v>0</v>
      </c>
      <c r="L98" s="40">
        <f t="shared" si="1"/>
        <v>96.836480722111133</v>
      </c>
      <c r="N98" s="11"/>
      <c r="O98" s="11"/>
      <c r="P98" s="11"/>
      <c r="Q98" s="11"/>
      <c r="R98" s="11"/>
    </row>
    <row r="99" spans="1:18">
      <c r="A99" s="8">
        <f>'5.0 Calc│Forecast Projects'!A99</f>
        <v>87</v>
      </c>
      <c r="B99" s="8" t="str">
        <f>'5.3 Calc│Forecast $2017'!B99</f>
        <v>WORM (C50 at Wollert)</v>
      </c>
      <c r="C99" s="8" t="str">
        <f>IF(B99="[Delete]",0,'5.3 Calc│Forecast $2017'!C99)</f>
        <v>WORM (C50)</v>
      </c>
      <c r="D99" s="8" t="str">
        <f>IF($L99&gt;0,IFERROR(VLOOKUP($A99,'3.0 Input│AMP'!$A$13:$F$959,COLUMN(D99)+1,FALSE),"Other"),"")</f>
        <v>Compressors</v>
      </c>
      <c r="E99" s="8" t="str">
        <f>IF($L99&gt;0,IFERROR(VLOOKUP($A99,'3.0 Input│AMP'!$A$13:$F$959,COLUMN(E99)+1,FALSE),"Non-System"),"")</f>
        <v>Augmentation</v>
      </c>
      <c r="F99" s="118">
        <v>2020</v>
      </c>
      <c r="G99" s="23">
        <f>IF($F99=G$12,'5.5 Calc│Escalated capex'!$L99,IF($F99="incurred",'5.5 Calc│Escalated capex'!G99,0))+(IFERROR(VLOOKUP(B99,'4.2 Calc│Hist Com ($nom)'!$B$13:$L$266,11,FALSE)/1000000,0))</f>
        <v>0</v>
      </c>
      <c r="H99" s="23">
        <f>IF($F99=H$12,'5.5 Calc│Escalated capex'!$L99,IF($F99="incurred",'5.5 Calc│Escalated capex'!H99,0))</f>
        <v>0</v>
      </c>
      <c r="I99" s="23">
        <f>IF($F99=I$12,'5.5 Calc│Escalated capex'!$L99,IF($F99="incurred",'5.5 Calc│Escalated capex'!I99,0))</f>
        <v>26.153628646111109</v>
      </c>
      <c r="J99" s="23">
        <f>IF($F99=J$12,'5.5 Calc│Escalated capex'!$L99,IF($F99="incurred",'5.5 Calc│Escalated capex'!J99,0))</f>
        <v>0</v>
      </c>
      <c r="K99" s="23">
        <f>IF($F99=K$12,'5.5 Calc│Escalated capex'!$L99,IF($F99="incurred",'5.5 Calc│Escalated capex'!K99,0))</f>
        <v>0</v>
      </c>
      <c r="L99" s="40">
        <f t="shared" si="1"/>
        <v>26.153628646111109</v>
      </c>
      <c r="N99" s="11"/>
      <c r="O99" s="11"/>
      <c r="P99" s="11"/>
      <c r="Q99" s="11"/>
      <c r="R99" s="11"/>
    </row>
    <row r="100" spans="1:18">
      <c r="A100" s="8">
        <f>'5.0 Calc│Forecast Projects'!A100</f>
        <v>88</v>
      </c>
      <c r="B100" s="8" t="str">
        <f>'5.3 Calc│Forecast $2017'!B100</f>
        <v>WORM (PRS at Wollert)</v>
      </c>
      <c r="C100" s="8" t="str">
        <f>IF(B100="[Delete]",0,'5.3 Calc│Forecast $2017'!C100)</f>
        <v>WORM (PRS)</v>
      </c>
      <c r="D100" s="8" t="str">
        <f>IF($L100&gt;0,IFERROR(VLOOKUP($A100,'3.0 Input│AMP'!$A$13:$F$959,COLUMN(D100)+1,FALSE),"Other"),"")</f>
        <v>City Gates &amp; Field Regs</v>
      </c>
      <c r="E100" s="8" t="str">
        <f>IF($L100&gt;0,IFERROR(VLOOKUP($A100,'3.0 Input│AMP'!$A$13:$F$959,COLUMN(E100)+1,FALSE),"Non-System"),"")</f>
        <v>Augmentation</v>
      </c>
      <c r="F100" s="118">
        <v>2020</v>
      </c>
      <c r="G100" s="23">
        <f>IF($F100=G$12,'5.5 Calc│Escalated capex'!$L100,IF($F100="incurred",'5.5 Calc│Escalated capex'!G100,0))+(IFERROR(VLOOKUP(B100,'4.2 Calc│Hist Com ($nom)'!$B$13:$L$266,11,FALSE)/1000000,0))</f>
        <v>0</v>
      </c>
      <c r="H100" s="23">
        <f>IF($F100=H$12,'5.5 Calc│Escalated capex'!$L100,IF($F100="incurred",'5.5 Calc│Escalated capex'!H100,0))</f>
        <v>0</v>
      </c>
      <c r="I100" s="23">
        <f>IF($F100=I$12,'5.5 Calc│Escalated capex'!$L100,IF($F100="incurred",'5.5 Calc│Escalated capex'!I100,0))</f>
        <v>3.7205784614444455</v>
      </c>
      <c r="J100" s="23">
        <f>IF($F100=J$12,'5.5 Calc│Escalated capex'!$L100,IF($F100="incurred",'5.5 Calc│Escalated capex'!J100,0))</f>
        <v>0</v>
      </c>
      <c r="K100" s="23">
        <f>IF($F100=K$12,'5.5 Calc│Escalated capex'!$L100,IF($F100="incurred",'5.5 Calc│Escalated capex'!K100,0))</f>
        <v>0</v>
      </c>
      <c r="L100" s="40">
        <f t="shared" si="1"/>
        <v>3.7205784614444455</v>
      </c>
      <c r="N100" s="11"/>
      <c r="O100" s="11"/>
      <c r="P100" s="11"/>
      <c r="Q100" s="11"/>
      <c r="R100" s="11"/>
    </row>
    <row r="101" spans="1:18">
      <c r="A101" s="8">
        <f>'5.0 Calc│Forecast Projects'!A101</f>
        <v>89</v>
      </c>
      <c r="B101" s="8" t="str">
        <f>'5.3 Calc│Forecast $2017'!B101</f>
        <v xml:space="preserve">Enterprise Content Management </v>
      </c>
      <c r="C101" s="8" t="str">
        <f>IF(B101="[Delete]",0,'5.3 Calc│Forecast $2017'!C101)</f>
        <v>APA</v>
      </c>
      <c r="D101" s="8" t="str">
        <f>IF($L101&gt;0,IFERROR(VLOOKUP($A101,'3.0 Input│AMP'!$A$13:$F$959,COLUMN(D101)+1,FALSE),"Other"),"")</f>
        <v/>
      </c>
      <c r="E101" s="8" t="str">
        <f>IF($L101&gt;0,IFERROR(VLOOKUP($A101,'3.0 Input│AMP'!$A$13:$F$959,COLUMN(E101)+1,FALSE),"Non-System"),"")</f>
        <v/>
      </c>
      <c r="F101" s="118" t="s">
        <v>179</v>
      </c>
      <c r="G101" s="23">
        <f>IF($F101=G$12,'5.5 Calc│Escalated capex'!$L101,IF($F101="incurred",'5.5 Calc│Escalated capex'!G101,0))+(IFERROR(VLOOKUP(B101,'4.2 Calc│Hist Com ($nom)'!$B$13:$L$266,11,FALSE)/1000000,0))</f>
        <v>0</v>
      </c>
      <c r="H101" s="23">
        <f>IF($F101=H$12,'5.5 Calc│Escalated capex'!$L101,IF($F101="incurred",'5.5 Calc│Escalated capex'!H101,0))</f>
        <v>0</v>
      </c>
      <c r="I101" s="23">
        <f>IF($F101=I$12,'5.5 Calc│Escalated capex'!$L101,IF($F101="incurred",'5.5 Calc│Escalated capex'!I101,0))</f>
        <v>0</v>
      </c>
      <c r="J101" s="23">
        <f>IF($F101=J$12,'5.5 Calc│Escalated capex'!$L101,IF($F101="incurred",'5.5 Calc│Escalated capex'!J101,0))</f>
        <v>0</v>
      </c>
      <c r="K101" s="23">
        <f>IF($F101=K$12,'5.5 Calc│Escalated capex'!$L101,IF($F101="incurred",'5.5 Calc│Escalated capex'!K101,0))</f>
        <v>0</v>
      </c>
      <c r="L101" s="40">
        <f t="shared" si="1"/>
        <v>0</v>
      </c>
      <c r="N101" s="11"/>
      <c r="O101" s="11"/>
      <c r="P101" s="11"/>
      <c r="Q101" s="11"/>
      <c r="R101" s="11"/>
    </row>
    <row r="102" spans="1:18">
      <c r="A102" s="8">
        <f>'5.0 Calc│Forecast Projects'!A102</f>
        <v>90</v>
      </c>
      <c r="B102" s="8" t="str">
        <f>'5.3 Calc│Forecast $2017'!B102</f>
        <v xml:space="preserve">Victoria CRE </v>
      </c>
      <c r="C102" s="8" t="str">
        <f>IF(B102="[Delete]",0,'5.3 Calc│Forecast $2017'!C102)</f>
        <v>APA</v>
      </c>
      <c r="D102" s="8" t="str">
        <f>IF($L102&gt;0,IFERROR(VLOOKUP($A102,'3.0 Input│AMP'!$A$13:$F$959,COLUMN(D102)+1,FALSE),"Other"),"")</f>
        <v/>
      </c>
      <c r="E102" s="8" t="str">
        <f>IF($L102&gt;0,IFERROR(VLOOKUP($A102,'3.0 Input│AMP'!$A$13:$F$959,COLUMN(E102)+1,FALSE),"Non-System"),"")</f>
        <v/>
      </c>
      <c r="F102" s="118">
        <v>2018</v>
      </c>
      <c r="G102" s="23">
        <f>IF($F102=G$12,'5.5 Calc│Escalated capex'!$L102,IF($F102="incurred",'5.5 Calc│Escalated capex'!G102,0))+(IFERROR(VLOOKUP(B102,'4.2 Calc│Hist Com ($nom)'!$B$13:$L$266,11,FALSE)/1000000,0))</f>
        <v>0</v>
      </c>
      <c r="H102" s="23">
        <f>IF($F102=H$12,'5.5 Calc│Escalated capex'!$L102,IF($F102="incurred",'5.5 Calc│Escalated capex'!H102,0))</f>
        <v>0</v>
      </c>
      <c r="I102" s="23">
        <f>IF($F102=I$12,'5.5 Calc│Escalated capex'!$L102,IF($F102="incurred",'5.5 Calc│Escalated capex'!I102,0))</f>
        <v>0</v>
      </c>
      <c r="J102" s="23">
        <f>IF($F102=J$12,'5.5 Calc│Escalated capex'!$L102,IF($F102="incurred",'5.5 Calc│Escalated capex'!J102,0))</f>
        <v>0</v>
      </c>
      <c r="K102" s="23">
        <f>IF($F102=K$12,'5.5 Calc│Escalated capex'!$L102,IF($F102="incurred",'5.5 Calc│Escalated capex'!K102,0))</f>
        <v>0</v>
      </c>
      <c r="L102" s="40">
        <f t="shared" si="1"/>
        <v>0</v>
      </c>
      <c r="N102" s="11"/>
      <c r="O102" s="11"/>
      <c r="P102" s="11"/>
      <c r="Q102" s="11"/>
      <c r="R102" s="11"/>
    </row>
    <row r="103" spans="1:18">
      <c r="A103" s="8">
        <f>'5.0 Calc│Forecast Projects'!A103</f>
        <v>91</v>
      </c>
      <c r="B103" s="8" t="str">
        <f>'5.3 Calc│Forecast $2017'!B103</f>
        <v xml:space="preserve">APA Grid Energy Components Upgrade </v>
      </c>
      <c r="C103" s="8" t="str">
        <f>IF(B103="[Delete]",0,'5.3 Calc│Forecast $2017'!C103)</f>
        <v>APA</v>
      </c>
      <c r="D103" s="8" t="str">
        <f>IF($L103&gt;0,IFERROR(VLOOKUP($A103,'3.0 Input│AMP'!$A$13:$F$959,COLUMN(D103)+1,FALSE),"Other"),"")</f>
        <v/>
      </c>
      <c r="E103" s="8" t="str">
        <f>IF($L103&gt;0,IFERROR(VLOOKUP($A103,'3.0 Input│AMP'!$A$13:$F$959,COLUMN(E103)+1,FALSE),"Non-System"),"")</f>
        <v/>
      </c>
      <c r="F103" s="118">
        <v>2018</v>
      </c>
      <c r="G103" s="23">
        <f>IF($F103=G$12,'5.5 Calc│Escalated capex'!$L103,IF($F103="incurred",'5.5 Calc│Escalated capex'!G103,0))+(IFERROR(VLOOKUP(B103,'4.2 Calc│Hist Com ($nom)'!$B$13:$L$266,11,FALSE)/1000000,0))</f>
        <v>0</v>
      </c>
      <c r="H103" s="23">
        <f>IF($F103=H$12,'5.5 Calc│Escalated capex'!$L103,IF($F103="incurred",'5.5 Calc│Escalated capex'!H103,0))</f>
        <v>0</v>
      </c>
      <c r="I103" s="23">
        <f>IF($F103=I$12,'5.5 Calc│Escalated capex'!$L103,IF($F103="incurred",'5.5 Calc│Escalated capex'!I103,0))</f>
        <v>0</v>
      </c>
      <c r="J103" s="23">
        <f>IF($F103=J$12,'5.5 Calc│Escalated capex'!$L103,IF($F103="incurred",'5.5 Calc│Escalated capex'!J103,0))</f>
        <v>0</v>
      </c>
      <c r="K103" s="23">
        <f>IF($F103=K$12,'5.5 Calc│Escalated capex'!$L103,IF($F103="incurred",'5.5 Calc│Escalated capex'!K103,0))</f>
        <v>0</v>
      </c>
      <c r="L103" s="40">
        <f t="shared" si="1"/>
        <v>0</v>
      </c>
      <c r="N103" s="11"/>
      <c r="O103" s="11"/>
      <c r="P103" s="11"/>
      <c r="Q103" s="11"/>
      <c r="R103" s="11"/>
    </row>
    <row r="104" spans="1:18">
      <c r="A104" s="8">
        <f>'5.0 Calc│Forecast Projects'!A104</f>
        <v>92</v>
      </c>
      <c r="B104" s="8" t="str">
        <f>'5.3 Calc│Forecast $2017'!B104</f>
        <v xml:space="preserve">APA Grid Extend Program </v>
      </c>
      <c r="C104" s="8" t="str">
        <f>IF(B104="[Delete]",0,'5.3 Calc│Forecast $2017'!C104)</f>
        <v>APA</v>
      </c>
      <c r="D104" s="8" t="str">
        <f>IF($L104&gt;0,IFERROR(VLOOKUP($A104,'3.0 Input│AMP'!$A$13:$F$959,COLUMN(D104)+1,FALSE),"Other"),"")</f>
        <v>Other</v>
      </c>
      <c r="E104" s="8" t="str">
        <f>IF($L104&gt;0,IFERROR(VLOOKUP($A104,'3.0 Input│AMP'!$A$13:$F$959,COLUMN(E104)+1,FALSE),"Non-System"),"")</f>
        <v>Non-System</v>
      </c>
      <c r="F104" s="118">
        <v>2018</v>
      </c>
      <c r="G104" s="23">
        <f>IF($F104=G$12,'5.5 Calc│Escalated capex'!$L104,IF($F104="incurred",'5.5 Calc│Escalated capex'!G104,0))+(IFERROR(VLOOKUP(B104,'4.2 Calc│Hist Com ($nom)'!$B$13:$L$266,11,FALSE)/1000000,0))</f>
        <v>0.26990062016092475</v>
      </c>
      <c r="H104" s="23">
        <f>IF($F104=H$12,'5.5 Calc│Escalated capex'!$L104,IF($F104="incurred",'5.5 Calc│Escalated capex'!H104,0))</f>
        <v>0</v>
      </c>
      <c r="I104" s="23">
        <f>IF($F104=I$12,'5.5 Calc│Escalated capex'!$L104,IF($F104="incurred",'5.5 Calc│Escalated capex'!I104,0))</f>
        <v>0</v>
      </c>
      <c r="J104" s="23">
        <f>IF($F104=J$12,'5.5 Calc│Escalated capex'!$L104,IF($F104="incurred",'5.5 Calc│Escalated capex'!J104,0))</f>
        <v>0</v>
      </c>
      <c r="K104" s="23">
        <f>IF($F104=K$12,'5.5 Calc│Escalated capex'!$L104,IF($F104="incurred",'5.5 Calc│Escalated capex'!K104,0))</f>
        <v>0</v>
      </c>
      <c r="L104" s="40">
        <f t="shared" si="1"/>
        <v>0.26990062016092475</v>
      </c>
      <c r="N104" s="11"/>
      <c r="O104" s="11"/>
      <c r="P104" s="11"/>
      <c r="Q104" s="11"/>
      <c r="R104" s="11"/>
    </row>
    <row r="105" spans="1:18">
      <c r="A105" s="8">
        <f>'5.0 Calc│Forecast Projects'!A105</f>
        <v>93</v>
      </c>
      <c r="B105" s="8" t="str">
        <f>'5.3 Calc│Forecast $2017'!B105</f>
        <v xml:space="preserve">APA Grid Services Initiatives Program </v>
      </c>
      <c r="C105" s="8" t="str">
        <f>IF(B105="[Delete]",0,'5.3 Calc│Forecast $2017'!C105)</f>
        <v>APA</v>
      </c>
      <c r="D105" s="8" t="str">
        <f>IF($L105&gt;0,IFERROR(VLOOKUP($A105,'3.0 Input│AMP'!$A$13:$F$959,COLUMN(D105)+1,FALSE),"Other"),"")</f>
        <v/>
      </c>
      <c r="E105" s="8" t="str">
        <f>IF($L105&gt;0,IFERROR(VLOOKUP($A105,'3.0 Input│AMP'!$A$13:$F$959,COLUMN(E105)+1,FALSE),"Non-System"),"")</f>
        <v/>
      </c>
      <c r="F105" s="118">
        <v>2021</v>
      </c>
      <c r="G105" s="23">
        <f>IF($F105=G$12,'5.5 Calc│Escalated capex'!$L105,IF($F105="incurred",'5.5 Calc│Escalated capex'!G105,0))+(IFERROR(VLOOKUP(B105,'4.2 Calc│Hist Com ($nom)'!$B$13:$L$266,11,FALSE)/1000000,0))</f>
        <v>0</v>
      </c>
      <c r="H105" s="23">
        <f>IF($F105=H$12,'5.5 Calc│Escalated capex'!$L105,IF($F105="incurred",'5.5 Calc│Escalated capex'!H105,0))</f>
        <v>0</v>
      </c>
      <c r="I105" s="23">
        <f>IF($F105=I$12,'5.5 Calc│Escalated capex'!$L105,IF($F105="incurred",'5.5 Calc│Escalated capex'!I105,0))</f>
        <v>0</v>
      </c>
      <c r="J105" s="23">
        <f>IF($F105=J$12,'5.5 Calc│Escalated capex'!$L105,IF($F105="incurred",'5.5 Calc│Escalated capex'!J105,0))</f>
        <v>0</v>
      </c>
      <c r="K105" s="23">
        <f>IF($F105=K$12,'5.5 Calc│Escalated capex'!$L105,IF($F105="incurred",'5.5 Calc│Escalated capex'!K105,0))</f>
        <v>0</v>
      </c>
      <c r="L105" s="40">
        <f t="shared" si="1"/>
        <v>0</v>
      </c>
      <c r="N105" s="11"/>
      <c r="O105" s="11"/>
      <c r="P105" s="11"/>
      <c r="Q105" s="11"/>
      <c r="R105" s="11"/>
    </row>
    <row r="106" spans="1:18">
      <c r="A106" s="8">
        <f>'5.0 Calc│Forecast Projects'!A106</f>
        <v>94</v>
      </c>
      <c r="B106" s="8" t="str">
        <f>'5.3 Calc│Forecast $2017'!B106</f>
        <v xml:space="preserve">Hyperion Upgrade to 11.1.2.4 </v>
      </c>
      <c r="C106" s="8" t="str">
        <f>IF(B106="[Delete]",0,'5.3 Calc│Forecast $2017'!C106)</f>
        <v>APA</v>
      </c>
      <c r="D106" s="8" t="str">
        <f>IF($L106&gt;0,IFERROR(VLOOKUP($A106,'3.0 Input│AMP'!$A$13:$F$959,COLUMN(D106)+1,FALSE),"Other"),"")</f>
        <v/>
      </c>
      <c r="E106" s="8" t="str">
        <f>IF($L106&gt;0,IFERROR(VLOOKUP($A106,'3.0 Input│AMP'!$A$13:$F$959,COLUMN(E106)+1,FALSE),"Non-System"),"")</f>
        <v/>
      </c>
      <c r="F106" s="118">
        <v>2018</v>
      </c>
      <c r="G106" s="23">
        <f>IF($F106=G$12,'5.5 Calc│Escalated capex'!$L106,IF($F106="incurred",'5.5 Calc│Escalated capex'!G106,0))+(IFERROR(VLOOKUP(B106,'4.2 Calc│Hist Com ($nom)'!$B$13:$L$266,11,FALSE)/1000000,0))</f>
        <v>0</v>
      </c>
      <c r="H106" s="23">
        <f>IF($F106=H$12,'5.5 Calc│Escalated capex'!$L106,IF($F106="incurred",'5.5 Calc│Escalated capex'!H106,0))</f>
        <v>0</v>
      </c>
      <c r="I106" s="23">
        <f>IF($F106=I$12,'5.5 Calc│Escalated capex'!$L106,IF($F106="incurred",'5.5 Calc│Escalated capex'!I106,0))</f>
        <v>0</v>
      </c>
      <c r="J106" s="23">
        <f>IF($F106=J$12,'5.5 Calc│Escalated capex'!$L106,IF($F106="incurred",'5.5 Calc│Escalated capex'!J106,0))</f>
        <v>0</v>
      </c>
      <c r="K106" s="23">
        <f>IF($F106=K$12,'5.5 Calc│Escalated capex'!$L106,IF($F106="incurred",'5.5 Calc│Escalated capex'!K106,0))</f>
        <v>0</v>
      </c>
      <c r="L106" s="40">
        <f t="shared" si="1"/>
        <v>0</v>
      </c>
      <c r="N106" s="11"/>
      <c r="O106" s="11"/>
      <c r="P106" s="11"/>
      <c r="Q106" s="11"/>
      <c r="R106" s="11"/>
    </row>
    <row r="107" spans="1:18">
      <c r="A107" s="8">
        <f>'5.0 Calc│Forecast Projects'!A107</f>
        <v>95</v>
      </c>
      <c r="B107" s="8" t="str">
        <f>'5.3 Calc│Forecast $2017'!B107</f>
        <v xml:space="preserve">BI - Transmission Dashboard and Enterprise Pilot </v>
      </c>
      <c r="C107" s="8" t="str">
        <f>IF(B107="[Delete]",0,'5.3 Calc│Forecast $2017'!C107)</f>
        <v>APA</v>
      </c>
      <c r="D107" s="8" t="str">
        <f>IF($L107&gt;0,IFERROR(VLOOKUP($A107,'3.0 Input│AMP'!$A$13:$F$959,COLUMN(D107)+1,FALSE),"Other"),"")</f>
        <v>Other</v>
      </c>
      <c r="E107" s="8" t="str">
        <f>IF($L107&gt;0,IFERROR(VLOOKUP($A107,'3.0 Input│AMP'!$A$13:$F$959,COLUMN(E107)+1,FALSE),"Non-System"),"")</f>
        <v>Non-System</v>
      </c>
      <c r="F107" s="118">
        <v>2018</v>
      </c>
      <c r="G107" s="23">
        <f>IF($F107=G$12,'5.5 Calc│Escalated capex'!$L107,IF($F107="incurred",'5.5 Calc│Escalated capex'!G107,0))+(IFERROR(VLOOKUP(B107,'4.2 Calc│Hist Com ($nom)'!$B$13:$L$266,11,FALSE)/1000000,0))</f>
        <v>0.37786086822529469</v>
      </c>
      <c r="H107" s="23">
        <f>IF($F107=H$12,'5.5 Calc│Escalated capex'!$L107,IF($F107="incurred",'5.5 Calc│Escalated capex'!H107,0))</f>
        <v>0</v>
      </c>
      <c r="I107" s="23">
        <f>IF($F107=I$12,'5.5 Calc│Escalated capex'!$L107,IF($F107="incurred",'5.5 Calc│Escalated capex'!I107,0))</f>
        <v>0</v>
      </c>
      <c r="J107" s="23">
        <f>IF($F107=J$12,'5.5 Calc│Escalated capex'!$L107,IF($F107="incurred",'5.5 Calc│Escalated capex'!J107,0))</f>
        <v>0</v>
      </c>
      <c r="K107" s="23">
        <f>IF($F107=K$12,'5.5 Calc│Escalated capex'!$L107,IF($F107="incurred",'5.5 Calc│Escalated capex'!K107,0))</f>
        <v>0</v>
      </c>
      <c r="L107" s="40">
        <f t="shared" si="1"/>
        <v>0.37786086822529469</v>
      </c>
      <c r="N107" s="11"/>
      <c r="O107" s="11"/>
      <c r="P107" s="11"/>
      <c r="Q107" s="11"/>
      <c r="R107" s="11"/>
    </row>
    <row r="108" spans="1:18">
      <c r="A108" s="8">
        <f>'5.0 Calc│Forecast Projects'!A108</f>
        <v>96</v>
      </c>
      <c r="B108" s="8" t="str">
        <f>'5.3 Calc│Forecast $2017'!B108</f>
        <v xml:space="preserve">HR Systems Refresh </v>
      </c>
      <c r="C108" s="8" t="str">
        <f>IF(B108="[Delete]",0,'5.3 Calc│Forecast $2017'!C108)</f>
        <v>APA</v>
      </c>
      <c r="D108" s="8" t="str">
        <f>IF($L108&gt;0,IFERROR(VLOOKUP($A108,'3.0 Input│AMP'!$A$13:$F$959,COLUMN(D108)+1,FALSE),"Other"),"")</f>
        <v/>
      </c>
      <c r="E108" s="8" t="str">
        <f>IF($L108&gt;0,IFERROR(VLOOKUP($A108,'3.0 Input│AMP'!$A$13:$F$959,COLUMN(E108)+1,FALSE),"Non-System"),"")</f>
        <v/>
      </c>
      <c r="F108" s="118">
        <v>2018</v>
      </c>
      <c r="G108" s="23">
        <f>IF($F108=G$12,'5.5 Calc│Escalated capex'!$L108,IF($F108="incurred",'5.5 Calc│Escalated capex'!G108,0))+(IFERROR(VLOOKUP(B108,'4.2 Calc│Hist Com ($nom)'!$B$13:$L$266,11,FALSE)/1000000,0))</f>
        <v>0</v>
      </c>
      <c r="H108" s="23">
        <f>IF($F108=H$12,'5.5 Calc│Escalated capex'!$L108,IF($F108="incurred",'5.5 Calc│Escalated capex'!H108,0))</f>
        <v>0</v>
      </c>
      <c r="I108" s="23">
        <f>IF($F108=I$12,'5.5 Calc│Escalated capex'!$L108,IF($F108="incurred",'5.5 Calc│Escalated capex'!I108,0))</f>
        <v>0</v>
      </c>
      <c r="J108" s="23">
        <f>IF($F108=J$12,'5.5 Calc│Escalated capex'!$L108,IF($F108="incurred",'5.5 Calc│Escalated capex'!J108,0))</f>
        <v>0</v>
      </c>
      <c r="K108" s="23">
        <f>IF($F108=K$12,'5.5 Calc│Escalated capex'!$L108,IF($F108="incurred",'5.5 Calc│Escalated capex'!K108,0))</f>
        <v>0</v>
      </c>
      <c r="L108" s="40">
        <f t="shared" si="1"/>
        <v>0</v>
      </c>
      <c r="N108" s="11"/>
      <c r="O108" s="11"/>
      <c r="P108" s="11"/>
      <c r="Q108" s="11"/>
      <c r="R108" s="11"/>
    </row>
    <row r="109" spans="1:18">
      <c r="A109" s="8">
        <f>'5.0 Calc│Forecast Projects'!A109</f>
        <v>97</v>
      </c>
      <c r="B109" s="8" t="str">
        <f>'5.3 Calc│Forecast $2017'!B109</f>
        <v xml:space="preserve">Transmission EAM Data Management Tool </v>
      </c>
      <c r="C109" s="8" t="str">
        <f>IF(B109="[Delete]",0,'5.3 Calc│Forecast $2017'!C109)</f>
        <v>APA</v>
      </c>
      <c r="D109" s="8" t="str">
        <f>IF($L109&gt;0,IFERROR(VLOOKUP($A109,'3.0 Input│AMP'!$A$13:$F$959,COLUMN(D109)+1,FALSE),"Other"),"")</f>
        <v/>
      </c>
      <c r="E109" s="8" t="str">
        <f>IF($L109&gt;0,IFERROR(VLOOKUP($A109,'3.0 Input│AMP'!$A$13:$F$959,COLUMN(E109)+1,FALSE),"Non-System"),"")</f>
        <v/>
      </c>
      <c r="F109" s="118">
        <v>2019</v>
      </c>
      <c r="G109" s="23">
        <f>IF($F109=G$12,'5.5 Calc│Escalated capex'!$L109,IF($F109="incurred",'5.5 Calc│Escalated capex'!G109,0))+(IFERROR(VLOOKUP(B109,'4.2 Calc│Hist Com ($nom)'!$B$13:$L$266,11,FALSE)/1000000,0))</f>
        <v>0</v>
      </c>
      <c r="H109" s="23">
        <f>IF($F109=H$12,'5.5 Calc│Escalated capex'!$L109,IF($F109="incurred",'5.5 Calc│Escalated capex'!H109,0))</f>
        <v>0</v>
      </c>
      <c r="I109" s="23">
        <f>IF($F109=I$12,'5.5 Calc│Escalated capex'!$L109,IF($F109="incurred",'5.5 Calc│Escalated capex'!I109,0))</f>
        <v>0</v>
      </c>
      <c r="J109" s="23">
        <f>IF($F109=J$12,'5.5 Calc│Escalated capex'!$L109,IF($F109="incurred",'5.5 Calc│Escalated capex'!J109,0))</f>
        <v>0</v>
      </c>
      <c r="K109" s="23">
        <f>IF($F109=K$12,'5.5 Calc│Escalated capex'!$L109,IF($F109="incurred",'5.5 Calc│Escalated capex'!K109,0))</f>
        <v>0</v>
      </c>
      <c r="L109" s="40">
        <f t="shared" si="1"/>
        <v>0</v>
      </c>
      <c r="N109" s="11"/>
      <c r="O109" s="11"/>
      <c r="P109" s="11"/>
      <c r="Q109" s="11"/>
      <c r="R109" s="11"/>
    </row>
    <row r="110" spans="1:18">
      <c r="A110" s="8">
        <f>'5.0 Calc│Forecast Projects'!A110</f>
        <v>98</v>
      </c>
      <c r="B110" s="8" t="str">
        <f>'5.3 Calc│Forecast $2017'!B110</f>
        <v xml:space="preserve">SharePoint Upgrade </v>
      </c>
      <c r="C110" s="8" t="str">
        <f>IF(B110="[Delete]",0,'5.3 Calc│Forecast $2017'!C110)</f>
        <v>APA</v>
      </c>
      <c r="D110" s="8" t="str">
        <f>IF($L110&gt;0,IFERROR(VLOOKUP($A110,'3.0 Input│AMP'!$A$13:$F$959,COLUMN(D110)+1,FALSE),"Other"),"")</f>
        <v>Other</v>
      </c>
      <c r="E110" s="8" t="str">
        <f>IF($L110&gt;0,IFERROR(VLOOKUP($A110,'3.0 Input│AMP'!$A$13:$F$959,COLUMN(E110)+1,FALSE),"Non-System"),"")</f>
        <v>Non-System</v>
      </c>
      <c r="F110" s="118">
        <v>2018</v>
      </c>
      <c r="G110" s="23">
        <f>IF($F110=G$12,'5.5 Calc│Escalated capex'!$L110,IF($F110="incurred",'5.5 Calc│Escalated capex'!G110,0))+(IFERROR(VLOOKUP(B110,'4.2 Calc│Hist Com ($nom)'!$B$13:$L$266,11,FALSE)/1000000,0))</f>
        <v>2.6318387332759999E-2</v>
      </c>
      <c r="H110" s="23">
        <f>IF($F110=H$12,'5.5 Calc│Escalated capex'!$L110,IF($F110="incurred",'5.5 Calc│Escalated capex'!H110,0))</f>
        <v>0</v>
      </c>
      <c r="I110" s="23">
        <f>IF($F110=I$12,'5.5 Calc│Escalated capex'!$L110,IF($F110="incurred",'5.5 Calc│Escalated capex'!I110,0))</f>
        <v>0</v>
      </c>
      <c r="J110" s="23">
        <f>IF($F110=J$12,'5.5 Calc│Escalated capex'!$L110,IF($F110="incurred",'5.5 Calc│Escalated capex'!J110,0))</f>
        <v>0</v>
      </c>
      <c r="K110" s="23">
        <f>IF($F110=K$12,'5.5 Calc│Escalated capex'!$L110,IF($F110="incurred",'5.5 Calc│Escalated capex'!K110,0))</f>
        <v>0</v>
      </c>
      <c r="L110" s="40">
        <f t="shared" si="1"/>
        <v>2.6318387332759999E-2</v>
      </c>
      <c r="N110" s="11"/>
      <c r="O110" s="11"/>
      <c r="P110" s="11"/>
      <c r="Q110" s="11"/>
      <c r="R110" s="11"/>
    </row>
    <row r="111" spans="1:18">
      <c r="A111" s="8">
        <f>'5.0 Calc│Forecast Projects'!A111</f>
        <v>99</v>
      </c>
      <c r="B111" s="8" t="str">
        <f>'5.3 Calc│Forecast $2017'!B111</f>
        <v xml:space="preserve">eForm Digitisation </v>
      </c>
      <c r="C111" s="8" t="str">
        <f>IF(B111="[Delete]",0,'5.3 Calc│Forecast $2017'!C111)</f>
        <v>APA</v>
      </c>
      <c r="D111" s="8" t="str">
        <f>IF($L111&gt;0,IFERROR(VLOOKUP($A111,'3.0 Input│AMP'!$A$13:$F$959,COLUMN(D111)+1,FALSE),"Other"),"")</f>
        <v>Other</v>
      </c>
      <c r="E111" s="8" t="str">
        <f>IF($L111&gt;0,IFERROR(VLOOKUP($A111,'3.0 Input│AMP'!$A$13:$F$959,COLUMN(E111)+1,FALSE),"Non-System"),"")</f>
        <v>Non-System</v>
      </c>
      <c r="F111" s="118">
        <v>2018</v>
      </c>
      <c r="G111" s="23">
        <f>IF($F111=G$12,'5.5 Calc│Escalated capex'!$L111,IF($F111="incurred",'5.5 Calc│Escalated capex'!G111,0))+(IFERROR(VLOOKUP(B111,'4.2 Calc│Hist Com ($nom)'!$B$13:$L$266,11,FALSE)/1000000,0))</f>
        <v>0.62131122760774937</v>
      </c>
      <c r="H111" s="23">
        <f>IF($F111=H$12,'5.5 Calc│Escalated capex'!$L111,IF($F111="incurred",'5.5 Calc│Escalated capex'!H111,0))</f>
        <v>0</v>
      </c>
      <c r="I111" s="23">
        <f>IF($F111=I$12,'5.5 Calc│Escalated capex'!$L111,IF($F111="incurred",'5.5 Calc│Escalated capex'!I111,0))</f>
        <v>0</v>
      </c>
      <c r="J111" s="23">
        <f>IF($F111=J$12,'5.5 Calc│Escalated capex'!$L111,IF($F111="incurred",'5.5 Calc│Escalated capex'!J111,0))</f>
        <v>0</v>
      </c>
      <c r="K111" s="23">
        <f>IF($F111=K$12,'5.5 Calc│Escalated capex'!$L111,IF($F111="incurred",'5.5 Calc│Escalated capex'!K111,0))</f>
        <v>0</v>
      </c>
      <c r="L111" s="40">
        <f t="shared" si="1"/>
        <v>0.62131122760774937</v>
      </c>
      <c r="N111" s="11"/>
      <c r="O111" s="11"/>
      <c r="P111" s="11"/>
      <c r="Q111" s="11"/>
      <c r="R111" s="11"/>
    </row>
    <row r="112" spans="1:18">
      <c r="A112" s="8">
        <f>'5.0 Calc│Forecast Projects'!A112</f>
        <v>100</v>
      </c>
      <c r="B112" s="8" t="str">
        <f>'5.3 Calc│Forecast $2017'!B112</f>
        <v xml:space="preserve">Historian Upgrade - version 2012 to 2015 </v>
      </c>
      <c r="C112" s="8" t="str">
        <f>IF(B112="[Delete]",0,'5.3 Calc│Forecast $2017'!C112)</f>
        <v>APA</v>
      </c>
      <c r="D112" s="8" t="str">
        <f>IF($L112&gt;0,IFERROR(VLOOKUP($A112,'3.0 Input│AMP'!$A$13:$F$959,COLUMN(D112)+1,FALSE),"Other"),"")</f>
        <v/>
      </c>
      <c r="E112" s="8" t="str">
        <f>IF($L112&gt;0,IFERROR(VLOOKUP($A112,'3.0 Input│AMP'!$A$13:$F$959,COLUMN(E112)+1,FALSE),"Non-System"),"")</f>
        <v/>
      </c>
      <c r="F112" s="118">
        <v>2018</v>
      </c>
      <c r="G112" s="23">
        <f>IF($F112=G$12,'5.5 Calc│Escalated capex'!$L112,IF($F112="incurred",'5.5 Calc│Escalated capex'!G112,0))+(IFERROR(VLOOKUP(B112,'4.2 Calc│Hist Com ($nom)'!$B$13:$L$266,11,FALSE)/1000000,0))</f>
        <v>0</v>
      </c>
      <c r="H112" s="23">
        <f>IF($F112=H$12,'5.5 Calc│Escalated capex'!$L112,IF($F112="incurred",'5.5 Calc│Escalated capex'!H112,0))</f>
        <v>0</v>
      </c>
      <c r="I112" s="23">
        <f>IF($F112=I$12,'5.5 Calc│Escalated capex'!$L112,IF($F112="incurred",'5.5 Calc│Escalated capex'!I112,0))</f>
        <v>0</v>
      </c>
      <c r="J112" s="23">
        <f>IF($F112=J$12,'5.5 Calc│Escalated capex'!$L112,IF($F112="incurred",'5.5 Calc│Escalated capex'!J112,0))</f>
        <v>0</v>
      </c>
      <c r="K112" s="23">
        <f>IF($F112=K$12,'5.5 Calc│Escalated capex'!$L112,IF($F112="incurred",'5.5 Calc│Escalated capex'!K112,0))</f>
        <v>0</v>
      </c>
      <c r="L112" s="40">
        <f t="shared" si="1"/>
        <v>0</v>
      </c>
      <c r="N112" s="11"/>
      <c r="O112" s="11"/>
      <c r="P112" s="11"/>
      <c r="Q112" s="11"/>
      <c r="R112" s="11"/>
    </row>
    <row r="113" spans="1:18">
      <c r="A113" s="8">
        <f>'5.0 Calc│Forecast Projects'!A113</f>
        <v>101</v>
      </c>
      <c r="B113" s="8" t="str">
        <f>'5.3 Calc│Forecast $2017'!B113</f>
        <v xml:space="preserve">Hazardous Area Platform </v>
      </c>
      <c r="C113" s="8" t="str">
        <f>IF(B113="[Delete]",0,'5.3 Calc│Forecast $2017'!C113)</f>
        <v>APA</v>
      </c>
      <c r="D113" s="8" t="str">
        <f>IF($L113&gt;0,IFERROR(VLOOKUP($A113,'3.0 Input│AMP'!$A$13:$F$959,COLUMN(D113)+1,FALSE),"Other"),"")</f>
        <v>Other</v>
      </c>
      <c r="E113" s="8" t="str">
        <f>IF($L113&gt;0,IFERROR(VLOOKUP($A113,'3.0 Input│AMP'!$A$13:$F$959,COLUMN(E113)+1,FALSE),"Non-System"),"")</f>
        <v>Non-System</v>
      </c>
      <c r="F113" s="118">
        <v>2020</v>
      </c>
      <c r="G113" s="23">
        <f>IF($F113=G$12,'5.5 Calc│Escalated capex'!$L113,IF($F113="incurred",'5.5 Calc│Escalated capex'!G113,0))+(IFERROR(VLOOKUP(B113,'4.2 Calc│Hist Com ($nom)'!$B$13:$L$266,11,FALSE)/1000000,0))</f>
        <v>0</v>
      </c>
      <c r="H113" s="23">
        <f>IF($F113=H$12,'5.5 Calc│Escalated capex'!$L113,IF($F113="incurred",'5.5 Calc│Escalated capex'!H113,0))</f>
        <v>0</v>
      </c>
      <c r="I113" s="23">
        <f>IF($F113=I$12,'5.5 Calc│Escalated capex'!$L113,IF($F113="incurred",'5.5 Calc│Escalated capex'!I113,0))</f>
        <v>0.1676073458622134</v>
      </c>
      <c r="J113" s="23">
        <f>IF($F113=J$12,'5.5 Calc│Escalated capex'!$L113,IF($F113="incurred",'5.5 Calc│Escalated capex'!J113,0))</f>
        <v>0</v>
      </c>
      <c r="K113" s="23">
        <f>IF($F113=K$12,'5.5 Calc│Escalated capex'!$L113,IF($F113="incurred",'5.5 Calc│Escalated capex'!K113,0))</f>
        <v>0</v>
      </c>
      <c r="L113" s="40">
        <f t="shared" si="1"/>
        <v>0.1676073458622134</v>
      </c>
      <c r="N113" s="11"/>
      <c r="O113" s="11"/>
      <c r="P113" s="11"/>
      <c r="Q113" s="11"/>
      <c r="R113" s="11"/>
    </row>
    <row r="114" spans="1:18">
      <c r="A114" s="8">
        <f>'5.0 Calc│Forecast Projects'!A114</f>
        <v>102</v>
      </c>
      <c r="B114" s="8" t="str">
        <f>'5.3 Calc│Forecast $2017'!B114</f>
        <v xml:space="preserve">PPM Refresh </v>
      </c>
      <c r="C114" s="8" t="str">
        <f>IF(B114="[Delete]",0,'5.3 Calc│Forecast $2017'!C114)</f>
        <v>APA</v>
      </c>
      <c r="D114" s="8" t="str">
        <f>IF($L114&gt;0,IFERROR(VLOOKUP($A114,'3.0 Input│AMP'!$A$13:$F$959,COLUMN(D114)+1,FALSE),"Other"),"")</f>
        <v>Other</v>
      </c>
      <c r="E114" s="8" t="str">
        <f>IF($L114&gt;0,IFERROR(VLOOKUP($A114,'3.0 Input│AMP'!$A$13:$F$959,COLUMN(E114)+1,FALSE),"Non-System"),"")</f>
        <v>Non-System</v>
      </c>
      <c r="F114" s="118">
        <v>2018</v>
      </c>
      <c r="G114" s="23">
        <f>IF($F114=G$12,'5.5 Calc│Escalated capex'!$L114,IF($F114="incurred",'5.5 Calc│Escalated capex'!G114,0))+(IFERROR(VLOOKUP(B114,'4.2 Calc│Hist Com ($nom)'!$B$13:$L$266,11,FALSE)/1000000,0))</f>
        <v>0.32388074419310975</v>
      </c>
      <c r="H114" s="23">
        <f>IF($F114=H$12,'5.5 Calc│Escalated capex'!$L114,IF($F114="incurred",'5.5 Calc│Escalated capex'!H114,0))</f>
        <v>0</v>
      </c>
      <c r="I114" s="23">
        <f>IF($F114=I$12,'5.5 Calc│Escalated capex'!$L114,IF($F114="incurred",'5.5 Calc│Escalated capex'!I114,0))</f>
        <v>0</v>
      </c>
      <c r="J114" s="23">
        <f>IF($F114=J$12,'5.5 Calc│Escalated capex'!$L114,IF($F114="incurred",'5.5 Calc│Escalated capex'!J114,0))</f>
        <v>0</v>
      </c>
      <c r="K114" s="23">
        <f>IF($F114=K$12,'5.5 Calc│Escalated capex'!$L114,IF($F114="incurred",'5.5 Calc│Escalated capex'!K114,0))</f>
        <v>0</v>
      </c>
      <c r="L114" s="40">
        <f t="shared" si="1"/>
        <v>0.32388074419310975</v>
      </c>
      <c r="N114" s="11"/>
      <c r="O114" s="11"/>
      <c r="P114" s="11"/>
      <c r="Q114" s="11"/>
      <c r="R114" s="11"/>
    </row>
    <row r="115" spans="1:18">
      <c r="A115" s="8">
        <f>'5.0 Calc│Forecast Projects'!A115</f>
        <v>103</v>
      </c>
      <c r="B115" s="8" t="str">
        <f>'5.3 Calc│Forecast $2017'!B115</f>
        <v xml:space="preserve">BizTalk Upgrade FY2018 </v>
      </c>
      <c r="C115" s="8" t="str">
        <f>IF(B115="[Delete]",0,'5.3 Calc│Forecast $2017'!C115)</f>
        <v>APA</v>
      </c>
      <c r="D115" s="8" t="str">
        <f>IF($L115&gt;0,IFERROR(VLOOKUP($A115,'3.0 Input│AMP'!$A$13:$F$959,COLUMN(D115)+1,FALSE),"Other"),"")</f>
        <v>Other</v>
      </c>
      <c r="E115" s="8" t="str">
        <f>IF($L115&gt;0,IFERROR(VLOOKUP($A115,'3.0 Input│AMP'!$A$13:$F$959,COLUMN(E115)+1,FALSE),"Non-System"),"")</f>
        <v>Non-System</v>
      </c>
      <c r="F115" s="118">
        <v>2018</v>
      </c>
      <c r="G115" s="23">
        <f>IF($F115=G$12,'5.5 Calc│Escalated capex'!$L115,IF($F115="incurred",'5.5 Calc│Escalated capex'!G115,0))+(IFERROR(VLOOKUP(B115,'4.2 Calc│Hist Com ($nom)'!$B$13:$L$266,11,FALSE)/1000000,0))</f>
        <v>0.1377321665440191</v>
      </c>
      <c r="H115" s="23">
        <f>IF($F115=H$12,'5.5 Calc│Escalated capex'!$L115,IF($F115="incurred",'5.5 Calc│Escalated capex'!H115,0))</f>
        <v>0</v>
      </c>
      <c r="I115" s="23">
        <f>IF($F115=I$12,'5.5 Calc│Escalated capex'!$L115,IF($F115="incurred",'5.5 Calc│Escalated capex'!I115,0))</f>
        <v>0</v>
      </c>
      <c r="J115" s="23">
        <f>IF($F115=J$12,'5.5 Calc│Escalated capex'!$L115,IF($F115="incurred",'5.5 Calc│Escalated capex'!J115,0))</f>
        <v>0</v>
      </c>
      <c r="K115" s="23">
        <f>IF($F115=K$12,'5.5 Calc│Escalated capex'!$L115,IF($F115="incurred",'5.5 Calc│Escalated capex'!K115,0))</f>
        <v>0</v>
      </c>
      <c r="L115" s="40">
        <f t="shared" si="1"/>
        <v>0.1377321665440191</v>
      </c>
      <c r="N115" s="11"/>
      <c r="O115" s="11"/>
      <c r="P115" s="11"/>
      <c r="Q115" s="11"/>
      <c r="R115" s="11"/>
    </row>
    <row r="116" spans="1:18">
      <c r="A116" s="8">
        <f>'5.0 Calc│Forecast Projects'!A116</f>
        <v>104</v>
      </c>
      <c r="B116" s="8" t="str">
        <f>'5.3 Calc│Forecast $2017'!B116</f>
        <v xml:space="preserve">Automated Testing Tool </v>
      </c>
      <c r="C116" s="8" t="str">
        <f>IF(B116="[Delete]",0,'5.3 Calc│Forecast $2017'!C116)</f>
        <v>APA</v>
      </c>
      <c r="D116" s="8" t="str">
        <f>IF($L116&gt;0,IFERROR(VLOOKUP($A116,'3.0 Input│AMP'!$A$13:$F$959,COLUMN(D116)+1,FALSE),"Other"),"")</f>
        <v>Other</v>
      </c>
      <c r="E116" s="8" t="str">
        <f>IF($L116&gt;0,IFERROR(VLOOKUP($A116,'3.0 Input│AMP'!$A$13:$F$959,COLUMN(E116)+1,FALSE),"Non-System"),"")</f>
        <v>Non-System</v>
      </c>
      <c r="F116" s="118">
        <v>2018</v>
      </c>
      <c r="G116" s="23">
        <f>IF($F116=G$12,'5.5 Calc│Escalated capex'!$L116,IF($F116="incurred",'5.5 Calc│Escalated capex'!G116,0))+(IFERROR(VLOOKUP(B116,'4.2 Calc│Hist Com ($nom)'!$B$13:$L$266,11,FALSE)/1000000,0))</f>
        <v>7.1985595030021443E-2</v>
      </c>
      <c r="H116" s="23">
        <f>IF($F116=H$12,'5.5 Calc│Escalated capex'!$L116,IF($F116="incurred",'5.5 Calc│Escalated capex'!H116,0))</f>
        <v>0</v>
      </c>
      <c r="I116" s="23">
        <f>IF($F116=I$12,'5.5 Calc│Escalated capex'!$L116,IF($F116="incurred",'5.5 Calc│Escalated capex'!I116,0))</f>
        <v>0</v>
      </c>
      <c r="J116" s="23">
        <f>IF($F116=J$12,'5.5 Calc│Escalated capex'!$L116,IF($F116="incurred",'5.5 Calc│Escalated capex'!J116,0))</f>
        <v>0</v>
      </c>
      <c r="K116" s="23">
        <f>IF($F116=K$12,'5.5 Calc│Escalated capex'!$L116,IF($F116="incurred",'5.5 Calc│Escalated capex'!K116,0))</f>
        <v>0</v>
      </c>
      <c r="L116" s="40">
        <f t="shared" si="1"/>
        <v>7.1985595030021443E-2</v>
      </c>
      <c r="N116" s="11"/>
      <c r="O116" s="11"/>
      <c r="P116" s="11"/>
      <c r="Q116" s="11"/>
      <c r="R116" s="11"/>
    </row>
    <row r="117" spans="1:18">
      <c r="A117" s="8">
        <f>'5.0 Calc│Forecast Projects'!A117</f>
        <v>105</v>
      </c>
      <c r="B117" s="8" t="str">
        <f>'5.3 Calc│Forecast $2017'!B117</f>
        <v xml:space="preserve">Code Management Software </v>
      </c>
      <c r="C117" s="8" t="str">
        <f>IF(B117="[Delete]",0,'5.3 Calc│Forecast $2017'!C117)</f>
        <v>APA</v>
      </c>
      <c r="D117" s="8" t="str">
        <f>IF($L117&gt;0,IFERROR(VLOOKUP($A117,'3.0 Input│AMP'!$A$13:$F$959,COLUMN(D117)+1,FALSE),"Other"),"")</f>
        <v>Other</v>
      </c>
      <c r="E117" s="8" t="str">
        <f>IF($L117&gt;0,IFERROR(VLOOKUP($A117,'3.0 Input│AMP'!$A$13:$F$959,COLUMN(E117)+1,FALSE),"Non-System"),"")</f>
        <v>Non-System</v>
      </c>
      <c r="F117" s="118">
        <v>2020</v>
      </c>
      <c r="G117" s="23">
        <f>IF($F117=G$12,'5.5 Calc│Escalated capex'!$L117,IF($F117="incurred",'5.5 Calc│Escalated capex'!G117,0))+(IFERROR(VLOOKUP(B117,'4.2 Calc│Hist Com ($nom)'!$B$13:$L$266,11,FALSE)/1000000,0))</f>
        <v>0</v>
      </c>
      <c r="H117" s="23">
        <f>IF($F117=H$12,'5.5 Calc│Escalated capex'!$L117,IF($F117="incurred",'5.5 Calc│Escalated capex'!H117,0))</f>
        <v>0</v>
      </c>
      <c r="I117" s="23">
        <f>IF($F117=I$12,'5.5 Calc│Escalated capex'!$L117,IF($F117="incurred",'5.5 Calc│Escalated capex'!I117,0))</f>
        <v>9.7804495006268879E-2</v>
      </c>
      <c r="J117" s="23">
        <f>IF($F117=J$12,'5.5 Calc│Escalated capex'!$L117,IF($F117="incurred",'5.5 Calc│Escalated capex'!J117,0))</f>
        <v>0</v>
      </c>
      <c r="K117" s="23">
        <f>IF($F117=K$12,'5.5 Calc│Escalated capex'!$L117,IF($F117="incurred",'5.5 Calc│Escalated capex'!K117,0))</f>
        <v>0</v>
      </c>
      <c r="L117" s="40">
        <f t="shared" si="1"/>
        <v>9.7804495006268879E-2</v>
      </c>
      <c r="N117" s="11"/>
      <c r="O117" s="11"/>
      <c r="P117" s="11"/>
      <c r="Q117" s="11"/>
      <c r="R117" s="11"/>
    </row>
    <row r="118" spans="1:18">
      <c r="A118" s="8">
        <f>'5.0 Calc│Forecast Projects'!A118</f>
        <v>106</v>
      </c>
      <c r="B118" s="8" t="str">
        <f>'5.3 Calc│Forecast $2017'!B118</f>
        <v xml:space="preserve">CRM Upgrade </v>
      </c>
      <c r="C118" s="8" t="str">
        <f>IF(B118="[Delete]",0,'5.3 Calc│Forecast $2017'!C118)</f>
        <v>APA</v>
      </c>
      <c r="D118" s="8" t="str">
        <f>IF($L118&gt;0,IFERROR(VLOOKUP($A118,'3.0 Input│AMP'!$A$13:$F$959,COLUMN(D118)+1,FALSE),"Other"),"")</f>
        <v>Other</v>
      </c>
      <c r="E118" s="8" t="str">
        <f>IF($L118&gt;0,IFERROR(VLOOKUP($A118,'3.0 Input│AMP'!$A$13:$F$959,COLUMN(E118)+1,FALSE),"Non-System"),"")</f>
        <v>Non-System</v>
      </c>
      <c r="F118" s="118">
        <v>2018</v>
      </c>
      <c r="G118" s="23">
        <f>IF($F118=G$12,'5.5 Calc│Escalated capex'!$L118,IF($F118="incurred",'5.5 Calc│Escalated capex'!G118,0))+(IFERROR(VLOOKUP(B118,'4.2 Calc│Hist Com ($nom)'!$B$13:$L$266,11,FALSE)/1000000,0))</f>
        <v>0.15840294660523857</v>
      </c>
      <c r="H118" s="23">
        <f>IF($F118=H$12,'5.5 Calc│Escalated capex'!$L118,IF($F118="incurred",'5.5 Calc│Escalated capex'!H118,0))</f>
        <v>0</v>
      </c>
      <c r="I118" s="23">
        <f>IF($F118=I$12,'5.5 Calc│Escalated capex'!$L118,IF($F118="incurred",'5.5 Calc│Escalated capex'!I118,0))</f>
        <v>0</v>
      </c>
      <c r="J118" s="23">
        <f>IF($F118=J$12,'5.5 Calc│Escalated capex'!$L118,IF($F118="incurred",'5.5 Calc│Escalated capex'!J118,0))</f>
        <v>0</v>
      </c>
      <c r="K118" s="23">
        <f>IF($F118=K$12,'5.5 Calc│Escalated capex'!$L118,IF($F118="incurred",'5.5 Calc│Escalated capex'!K118,0))</f>
        <v>0</v>
      </c>
      <c r="L118" s="40">
        <f t="shared" si="1"/>
        <v>0.15840294660523857</v>
      </c>
      <c r="N118" s="11"/>
      <c r="O118" s="11"/>
      <c r="P118" s="11"/>
      <c r="Q118" s="11"/>
      <c r="R118" s="11"/>
    </row>
    <row r="119" spans="1:18">
      <c r="A119" s="8">
        <f>'5.0 Calc│Forecast Projects'!A119</f>
        <v>107</v>
      </c>
      <c r="B119" s="8" t="str">
        <f>'5.3 Calc│Forecast $2017'!B119</f>
        <v xml:space="preserve">X-Info Aware Version 2 </v>
      </c>
      <c r="C119" s="8" t="str">
        <f>IF(B119="[Delete]",0,'5.3 Calc│Forecast $2017'!C119)</f>
        <v>APA</v>
      </c>
      <c r="D119" s="8" t="str">
        <f>IF($L119&gt;0,IFERROR(VLOOKUP($A119,'3.0 Input│AMP'!$A$13:$F$959,COLUMN(D119)+1,FALSE),"Other"),"")</f>
        <v>Other</v>
      </c>
      <c r="E119" s="8" t="str">
        <f>IF($L119&gt;0,IFERROR(VLOOKUP($A119,'3.0 Input│AMP'!$A$13:$F$959,COLUMN(E119)+1,FALSE),"Non-System"),"")</f>
        <v>Non-System</v>
      </c>
      <c r="F119" s="118">
        <v>2018</v>
      </c>
      <c r="G119" s="23">
        <f>IF($F119=G$12,'5.5 Calc│Escalated capex'!$L119,IF($F119="incurred",'5.5 Calc│Escalated capex'!G119,0))+(IFERROR(VLOOKUP(B119,'4.2 Calc│Hist Com ($nom)'!$B$13:$L$266,11,FALSE)/1000000,0))</f>
        <v>4.6431705427896305E-2</v>
      </c>
      <c r="H119" s="23">
        <f>IF($F119=H$12,'5.5 Calc│Escalated capex'!$L119,IF($F119="incurred",'5.5 Calc│Escalated capex'!H119,0))</f>
        <v>0</v>
      </c>
      <c r="I119" s="23">
        <f>IF($F119=I$12,'5.5 Calc│Escalated capex'!$L119,IF($F119="incurred",'5.5 Calc│Escalated capex'!I119,0))</f>
        <v>0</v>
      </c>
      <c r="J119" s="23">
        <f>IF($F119=J$12,'5.5 Calc│Escalated capex'!$L119,IF($F119="incurred",'5.5 Calc│Escalated capex'!J119,0))</f>
        <v>0</v>
      </c>
      <c r="K119" s="23">
        <f>IF($F119=K$12,'5.5 Calc│Escalated capex'!$L119,IF($F119="incurred",'5.5 Calc│Escalated capex'!K119,0))</f>
        <v>0</v>
      </c>
      <c r="L119" s="40">
        <f t="shared" si="1"/>
        <v>4.6431705427896305E-2</v>
      </c>
      <c r="N119" s="11"/>
      <c r="O119" s="11"/>
      <c r="P119" s="11"/>
      <c r="Q119" s="11"/>
      <c r="R119" s="11"/>
    </row>
    <row r="120" spans="1:18">
      <c r="A120" s="8">
        <f>'5.0 Calc│Forecast Projects'!A120</f>
        <v>108</v>
      </c>
      <c r="B120" s="8" t="str">
        <f>'5.3 Calc│Forecast $2017'!B120</f>
        <v xml:space="preserve">Supplier Qualification and Compliance </v>
      </c>
      <c r="C120" s="8" t="str">
        <f>IF(B120="[Delete]",0,'5.3 Calc│Forecast $2017'!C120)</f>
        <v>APA</v>
      </c>
      <c r="D120" s="8" t="str">
        <f>IF($L120&gt;0,IFERROR(VLOOKUP($A120,'3.0 Input│AMP'!$A$13:$F$959,COLUMN(D120)+1,FALSE),"Other"),"")</f>
        <v>Other</v>
      </c>
      <c r="E120" s="8" t="str">
        <f>IF($L120&gt;0,IFERROR(VLOOKUP($A120,'3.0 Input│AMP'!$A$13:$F$959,COLUMN(E120)+1,FALSE),"Non-System"),"")</f>
        <v>Non-System</v>
      </c>
      <c r="F120" s="118">
        <v>2019</v>
      </c>
      <c r="G120" s="23">
        <f>IF($F120=G$12,'5.5 Calc│Escalated capex'!$L120,IF($F120="incurred",'5.5 Calc│Escalated capex'!G120,0))+(IFERROR(VLOOKUP(B120,'4.2 Calc│Hist Com ($nom)'!$B$13:$L$266,11,FALSE)/1000000,0))</f>
        <v>0</v>
      </c>
      <c r="H120" s="23">
        <f>IF($F120=H$12,'5.5 Calc│Escalated capex'!$L120,IF($F120="incurred",'5.5 Calc│Escalated capex'!H120,0))</f>
        <v>9.5372514981056727E-2</v>
      </c>
      <c r="I120" s="23">
        <f>IF($F120=I$12,'5.5 Calc│Escalated capex'!$L120,IF($F120="incurred",'5.5 Calc│Escalated capex'!I120,0))</f>
        <v>0</v>
      </c>
      <c r="J120" s="23">
        <f>IF($F120=J$12,'5.5 Calc│Escalated capex'!$L120,IF($F120="incurred",'5.5 Calc│Escalated capex'!J120,0))</f>
        <v>0</v>
      </c>
      <c r="K120" s="23">
        <f>IF($F120=K$12,'5.5 Calc│Escalated capex'!$L120,IF($F120="incurred",'5.5 Calc│Escalated capex'!K120,0))</f>
        <v>0</v>
      </c>
      <c r="L120" s="40">
        <f t="shared" si="1"/>
        <v>9.5372514981056727E-2</v>
      </c>
      <c r="N120" s="11"/>
      <c r="O120" s="11"/>
      <c r="P120" s="11"/>
      <c r="Q120" s="11"/>
      <c r="R120" s="11"/>
    </row>
    <row r="121" spans="1:18">
      <c r="A121" s="8">
        <f>'5.0 Calc│Forecast Projects'!A121</f>
        <v>109</v>
      </c>
      <c r="B121" s="8" t="str">
        <f>'5.3 Calc│Forecast $2017'!B121</f>
        <v xml:space="preserve">Oracle eBS Upgrade to 12.2 </v>
      </c>
      <c r="C121" s="8" t="str">
        <f>IF(B121="[Delete]",0,'5.3 Calc│Forecast $2017'!C121)</f>
        <v>APA</v>
      </c>
      <c r="D121" s="8" t="str">
        <f>IF($L121&gt;0,IFERROR(VLOOKUP($A121,'3.0 Input│AMP'!$A$13:$F$959,COLUMN(D121)+1,FALSE),"Other"),"")</f>
        <v>Other</v>
      </c>
      <c r="E121" s="8" t="str">
        <f>IF($L121&gt;0,IFERROR(VLOOKUP($A121,'3.0 Input│AMP'!$A$13:$F$959,COLUMN(E121)+1,FALSE),"Non-System"),"")</f>
        <v>Non-System</v>
      </c>
      <c r="F121" s="118">
        <v>2018</v>
      </c>
      <c r="G121" s="23">
        <f>IF($F121=G$12,'5.5 Calc│Escalated capex'!$L121,IF($F121="incurred",'5.5 Calc│Escalated capex'!G121,0))+(IFERROR(VLOOKUP(B121,'4.2 Calc│Hist Com ($nom)'!$B$13:$L$266,11,FALSE)/1000000,0))</f>
        <v>0.16662115643629363</v>
      </c>
      <c r="H121" s="23">
        <f>IF($F121=H$12,'5.5 Calc│Escalated capex'!$L121,IF($F121="incurred",'5.5 Calc│Escalated capex'!H121,0))</f>
        <v>0</v>
      </c>
      <c r="I121" s="23">
        <f>IF($F121=I$12,'5.5 Calc│Escalated capex'!$L121,IF($F121="incurred",'5.5 Calc│Escalated capex'!I121,0))</f>
        <v>0</v>
      </c>
      <c r="J121" s="23">
        <f>IF($F121=J$12,'5.5 Calc│Escalated capex'!$L121,IF($F121="incurred",'5.5 Calc│Escalated capex'!J121,0))</f>
        <v>0</v>
      </c>
      <c r="K121" s="23">
        <f>IF($F121=K$12,'5.5 Calc│Escalated capex'!$L121,IF($F121="incurred",'5.5 Calc│Escalated capex'!K121,0))</f>
        <v>0</v>
      </c>
      <c r="L121" s="40">
        <f t="shared" si="1"/>
        <v>0.16662115643629363</v>
      </c>
      <c r="N121" s="11"/>
      <c r="O121" s="11"/>
      <c r="P121" s="11"/>
      <c r="Q121" s="11"/>
      <c r="R121" s="11"/>
    </row>
    <row r="122" spans="1:18">
      <c r="A122" s="8">
        <f>'5.0 Calc│Forecast Projects'!A122</f>
        <v>110</v>
      </c>
      <c r="B122" s="8" t="str">
        <f>'5.3 Calc│Forecast $2017'!B122</f>
        <v xml:space="preserve">BizTalk System Upgrade 2020 </v>
      </c>
      <c r="C122" s="8" t="str">
        <f>IF(B122="[Delete]",0,'5.3 Calc│Forecast $2017'!C122)</f>
        <v>APA</v>
      </c>
      <c r="D122" s="8" t="str">
        <f>IF($L122&gt;0,IFERROR(VLOOKUP($A122,'3.0 Input│AMP'!$A$13:$F$959,COLUMN(D122)+1,FALSE),"Other"),"")</f>
        <v>Other</v>
      </c>
      <c r="E122" s="8" t="str">
        <f>IF($L122&gt;0,IFERROR(VLOOKUP($A122,'3.0 Input│AMP'!$A$13:$F$959,COLUMN(E122)+1,FALSE),"Non-System"),"")</f>
        <v>Non-System</v>
      </c>
      <c r="F122" s="118">
        <v>2019</v>
      </c>
      <c r="G122" s="23">
        <f>IF($F122=G$12,'5.5 Calc│Escalated capex'!$L122,IF($F122="incurred",'5.5 Calc│Escalated capex'!G122,0))+(IFERROR(VLOOKUP(B122,'4.2 Calc│Hist Com ($nom)'!$B$13:$L$266,11,FALSE)/1000000,0))</f>
        <v>0</v>
      </c>
      <c r="H122" s="23">
        <f>IF($F122=H$12,'5.5 Calc│Escalated capex'!$L122,IF($F122="incurred",'5.5 Calc│Escalated capex'!H122,0))</f>
        <v>0.1377321665440191</v>
      </c>
      <c r="I122" s="23">
        <f>IF($F122=I$12,'5.5 Calc│Escalated capex'!$L122,IF($F122="incurred",'5.5 Calc│Escalated capex'!I122,0))</f>
        <v>0</v>
      </c>
      <c r="J122" s="23">
        <f>IF($F122=J$12,'5.5 Calc│Escalated capex'!$L122,IF($F122="incurred",'5.5 Calc│Escalated capex'!J122,0))</f>
        <v>0</v>
      </c>
      <c r="K122" s="23">
        <f>IF($F122=K$12,'5.5 Calc│Escalated capex'!$L122,IF($F122="incurred",'5.5 Calc│Escalated capex'!K122,0))</f>
        <v>0</v>
      </c>
      <c r="L122" s="40">
        <f t="shared" si="1"/>
        <v>0.1377321665440191</v>
      </c>
      <c r="N122" s="11"/>
      <c r="O122" s="11"/>
      <c r="P122" s="11"/>
      <c r="Q122" s="11"/>
      <c r="R122" s="11"/>
    </row>
    <row r="123" spans="1:18">
      <c r="A123" s="8">
        <f>'5.0 Calc│Forecast Projects'!A123</f>
        <v>111</v>
      </c>
      <c r="B123" s="8" t="str">
        <f>'5.3 Calc│Forecast $2017'!B123</f>
        <v>Applications Renewal</v>
      </c>
      <c r="C123" s="8" t="str">
        <f>IF(B123="[Delete]",0,'5.3 Calc│Forecast $2017'!C123)</f>
        <v>APA</v>
      </c>
      <c r="D123" s="8" t="str">
        <f>IF($L123&gt;0,IFERROR(VLOOKUP($A123,'3.0 Input│AMP'!$A$13:$F$959,COLUMN(D123)+1,FALSE),"Other"),"")</f>
        <v>Other</v>
      </c>
      <c r="E123" s="8" t="str">
        <f>IF($L123&gt;0,IFERROR(VLOOKUP($A123,'3.0 Input│AMP'!$A$13:$F$959,COLUMN(E123)+1,FALSE),"Non-System"),"")</f>
        <v>Non-System</v>
      </c>
      <c r="F123" s="118" t="s">
        <v>179</v>
      </c>
      <c r="G123" s="23">
        <f>IF($F123=G$12,'5.5 Calc│Escalated capex'!$L123,IF($F123="incurred",'5.5 Calc│Escalated capex'!G123,0))+(IFERROR(VLOOKUP(B123,'4.2 Calc│Hist Com ($nom)'!$B$13:$L$266,11,FALSE)/1000000,0))</f>
        <v>0.74492571164415233</v>
      </c>
      <c r="H123" s="23">
        <f>IF($F123=H$12,'5.5 Calc│Escalated capex'!$L123,IF($F123="incurred",'5.5 Calc│Escalated capex'!H123,0))</f>
        <v>0.93061733831486859</v>
      </c>
      <c r="I123" s="23">
        <f>IF($F123=I$12,'5.5 Calc│Escalated capex'!$L123,IF($F123="incurred",'5.5 Calc│Escalated capex'!I123,0))</f>
        <v>0.74492571164415233</v>
      </c>
      <c r="J123" s="23">
        <f>IF($F123=J$12,'5.5 Calc│Escalated capex'!$L123,IF($F123="incurred",'5.5 Calc│Escalated capex'!J123,0))</f>
        <v>0.93061733831486859</v>
      </c>
      <c r="K123" s="23">
        <f>IF($F123=K$12,'5.5 Calc│Escalated capex'!$L123,IF($F123="incurred",'5.5 Calc│Escalated capex'!K123,0))</f>
        <v>0.74492571164415233</v>
      </c>
      <c r="L123" s="40">
        <f t="shared" si="1"/>
        <v>4.0960118115621942</v>
      </c>
      <c r="N123" s="11"/>
      <c r="O123" s="11"/>
      <c r="P123" s="11"/>
      <c r="Q123" s="11"/>
      <c r="R123" s="11"/>
    </row>
    <row r="124" spans="1:18">
      <c r="A124" s="8">
        <f>'5.0 Calc│Forecast Projects'!A124</f>
        <v>112</v>
      </c>
      <c r="B124" s="8" t="str">
        <f>'5.3 Calc│Forecast $2017'!B124</f>
        <v>Infrastructure Renewal</v>
      </c>
      <c r="C124" s="8" t="str">
        <f>IF(B124="[Delete]",0,'5.3 Calc│Forecast $2017'!C124)</f>
        <v>APA</v>
      </c>
      <c r="D124" s="8" t="str">
        <f>IF($L124&gt;0,IFERROR(VLOOKUP($A124,'3.0 Input│AMP'!$A$13:$F$959,COLUMN(D124)+1,FALSE),"Other"),"")</f>
        <v>Other</v>
      </c>
      <c r="E124" s="8" t="str">
        <f>IF($L124&gt;0,IFERROR(VLOOKUP($A124,'3.0 Input│AMP'!$A$13:$F$959,COLUMN(E124)+1,FALSE),"Non-System"),"")</f>
        <v>Non-System</v>
      </c>
      <c r="F124" s="118" t="s">
        <v>179</v>
      </c>
      <c r="G124" s="23">
        <f>IF($F124=G$12,'5.5 Calc│Escalated capex'!$L124,IF($F124="incurred",'5.5 Calc│Escalated capex'!G124,0))+(IFERROR(VLOOKUP(B124,'4.2 Calc│Hist Com ($nom)'!$B$13:$L$266,11,FALSE)/1000000,0))</f>
        <v>0.24291055814483231</v>
      </c>
      <c r="H124" s="23">
        <f>IF($F124=H$12,'5.5 Calc│Escalated capex'!$L124,IF($F124="incurred",'5.5 Calc│Escalated capex'!H124,0))</f>
        <v>8.0970186048277437E-2</v>
      </c>
      <c r="I124" s="23">
        <f>IF($F124=I$12,'5.5 Calc│Escalated capex'!$L124,IF($F124="incurred",'5.5 Calc│Escalated capex'!I124,0))</f>
        <v>8.0970186048277437E-2</v>
      </c>
      <c r="J124" s="23">
        <f>IF($F124=J$12,'5.5 Calc│Escalated capex'!$L124,IF($F124="incurred",'5.5 Calc│Escalated capex'!J124,0))</f>
        <v>8.0970186048277437E-2</v>
      </c>
      <c r="K124" s="23">
        <f>IF($F124=K$12,'5.5 Calc│Escalated capex'!$L124,IF($F124="incurred",'5.5 Calc│Escalated capex'!K124,0))</f>
        <v>0</v>
      </c>
      <c r="L124" s="40">
        <f t="shared" si="1"/>
        <v>0.48582111628966462</v>
      </c>
      <c r="N124" s="11"/>
      <c r="O124" s="11"/>
      <c r="P124" s="11"/>
      <c r="Q124" s="11"/>
      <c r="R124" s="11"/>
    </row>
    <row r="125" spans="1:18">
      <c r="A125" s="8">
        <f>'5.0 Calc│Forecast Projects'!A125</f>
        <v>113</v>
      </c>
      <c r="B125" s="8" t="str">
        <f>'5.3 Calc│Forecast $2017'!B125</f>
        <v>Dandenong Relocation</v>
      </c>
      <c r="C125" s="8" t="str">
        <f>IF(B125="[Delete]",0,'5.3 Calc│Forecast $2017'!C125)</f>
        <v>APA</v>
      </c>
      <c r="D125" s="8" t="str">
        <f>IF($L125&gt;0,IFERROR(VLOOKUP($A125,'3.0 Input│AMP'!$A$13:$F$959,COLUMN(D125)+1,FALSE),"Other"),"")</f>
        <v/>
      </c>
      <c r="E125" s="8" t="str">
        <f>IF($L125&gt;0,IFERROR(VLOOKUP($A125,'3.0 Input│AMP'!$A$13:$F$959,COLUMN(E125)+1,FALSE),"Non-System"),"")</f>
        <v/>
      </c>
      <c r="F125" s="118" t="s">
        <v>179</v>
      </c>
      <c r="G125" s="23">
        <f>IF($F125=G$12,'5.5 Calc│Escalated capex'!$L125,IF($F125="incurred",'5.5 Calc│Escalated capex'!G125,0))+(IFERROR(VLOOKUP(B125,'4.2 Calc│Hist Com ($nom)'!$B$13:$L$266,11,FALSE)/1000000,0))</f>
        <v>0</v>
      </c>
      <c r="H125" s="23">
        <f>IF($F125=H$12,'5.5 Calc│Escalated capex'!$L125,IF($F125="incurred",'5.5 Calc│Escalated capex'!H125,0))</f>
        <v>0</v>
      </c>
      <c r="I125" s="23">
        <f>IF($F125=I$12,'5.5 Calc│Escalated capex'!$L125,IF($F125="incurred",'5.5 Calc│Escalated capex'!I125,0))</f>
        <v>0</v>
      </c>
      <c r="J125" s="23">
        <f>IF($F125=J$12,'5.5 Calc│Escalated capex'!$L125,IF($F125="incurred",'5.5 Calc│Escalated capex'!J125,0))</f>
        <v>0</v>
      </c>
      <c r="K125" s="23">
        <f>IF($F125=K$12,'5.5 Calc│Escalated capex'!$L125,IF($F125="incurred",'5.5 Calc│Escalated capex'!K125,0))</f>
        <v>0</v>
      </c>
      <c r="L125" s="40">
        <f t="shared" ref="L125" si="2">SUM(G125:K125)</f>
        <v>0</v>
      </c>
      <c r="N125" s="11"/>
      <c r="O125" s="11"/>
      <c r="P125" s="11"/>
      <c r="Q125" s="11"/>
      <c r="R125" s="11"/>
    </row>
    <row r="126" spans="1:18">
      <c r="A126" s="8" t="str">
        <f>'5.0 Calc│Forecast Projects'!A126</f>
        <v>-</v>
      </c>
      <c r="B126" s="7" t="s">
        <v>194</v>
      </c>
      <c r="C126" s="8" t="s">
        <v>29</v>
      </c>
      <c r="D126" s="7" t="str">
        <f>VLOOKUP($B126,'2.0 Input│Historic Capex'!$B$13:$D$219,2,FALSE)</f>
        <v>Compressors</v>
      </c>
      <c r="E126" s="7" t="str">
        <f>VLOOKUP($B126,'2.0 Input│Historic Capex'!$B$13:$D$219,3,FALSE)</f>
        <v>Replacement</v>
      </c>
      <c r="F126" s="118">
        <v>2018</v>
      </c>
      <c r="G126" s="23">
        <f>IF($F126=G$12,'5.5 Calc│Escalated capex'!$L126,IF($F126="incurred",'5.5 Calc│Escalated capex'!G126,0))+(IFERROR(VLOOKUP(B126,'4.2 Calc│Hist Com ($nom)'!$B$13:$L$266,11,FALSE)/1000000,0))</f>
        <v>2.9947999999999999E-2</v>
      </c>
      <c r="H126" s="23">
        <f>IF($F126=H$12,'5.5 Calc│Escalated capex'!$L126,IF($F126="incurred",'5.5 Calc│Escalated capex'!H126,0))</f>
        <v>0</v>
      </c>
      <c r="I126" s="23">
        <f>IF($F126=I$12,'5.5 Calc│Escalated capex'!$L126,IF($F126="incurred",'5.5 Calc│Escalated capex'!I126,0))</f>
        <v>0</v>
      </c>
      <c r="J126" s="23">
        <f>IF($F126=J$12,'5.5 Calc│Escalated capex'!$L126,IF($F126="incurred",'5.5 Calc│Escalated capex'!J126,0))</f>
        <v>0</v>
      </c>
      <c r="K126" s="23">
        <f>IF($F126=K$12,'5.5 Calc│Escalated capex'!$L126,IF($F126="incurred",'5.5 Calc│Escalated capex'!K126,0))</f>
        <v>0</v>
      </c>
      <c r="L126" s="40">
        <f t="shared" si="1"/>
        <v>2.9947999999999999E-2</v>
      </c>
      <c r="N126" s="11"/>
      <c r="O126" s="11"/>
      <c r="P126" s="11"/>
      <c r="Q126" s="11"/>
      <c r="R126" s="11"/>
    </row>
    <row r="127" spans="1:18">
      <c r="A127" s="8" t="str">
        <f>'5.0 Calc│Forecast Projects'!A127</f>
        <v>-</v>
      </c>
      <c r="B127" s="7" t="s">
        <v>189</v>
      </c>
      <c r="C127" s="8" t="s">
        <v>29</v>
      </c>
      <c r="D127" s="7" t="str">
        <f>VLOOKUP($B127,'2.0 Input│Historic Capex'!$B$13:$D$219,2,FALSE)</f>
        <v>Pipelines</v>
      </c>
      <c r="E127" s="7" t="str">
        <f>VLOOKUP($B127,'2.0 Input│Historic Capex'!$B$13:$D$219,3,FALSE)</f>
        <v>Replacement</v>
      </c>
      <c r="F127" s="118">
        <v>2018</v>
      </c>
      <c r="G127" s="23">
        <f>IF($F127=G$12,'5.5 Calc│Escalated capex'!$L127,IF($F127="incurred",'5.5 Calc│Escalated capex'!G127,0))+(IFERROR(VLOOKUP(B127,'4.2 Calc│Hist Com ($nom)'!$B$13:$L$266,11,FALSE)/1000000,0))</f>
        <v>0.88891742000000007</v>
      </c>
      <c r="H127" s="23">
        <f>IF($F127=H$12,'5.5 Calc│Escalated capex'!$L127,IF($F127="incurred",'5.5 Calc│Escalated capex'!H127,0))</f>
        <v>0</v>
      </c>
      <c r="I127" s="23">
        <f>IF($F127=I$12,'5.5 Calc│Escalated capex'!$L127,IF($F127="incurred",'5.5 Calc│Escalated capex'!I127,0))</f>
        <v>0</v>
      </c>
      <c r="J127" s="23">
        <f>IF($F127=J$12,'5.5 Calc│Escalated capex'!$L127,IF($F127="incurred",'5.5 Calc│Escalated capex'!J127,0))</f>
        <v>0</v>
      </c>
      <c r="K127" s="23">
        <f>IF($F127=K$12,'5.5 Calc│Escalated capex'!$L127,IF($F127="incurred",'5.5 Calc│Escalated capex'!K127,0))</f>
        <v>0</v>
      </c>
      <c r="L127" s="40">
        <f t="shared" si="1"/>
        <v>0.88891742000000007</v>
      </c>
      <c r="N127" s="11"/>
      <c r="O127" s="11"/>
      <c r="P127" s="11"/>
      <c r="Q127" s="11"/>
      <c r="R127" s="11"/>
    </row>
    <row r="128" spans="1:18">
      <c r="A128" s="8" t="str">
        <f>'5.0 Calc│Forecast Projects'!A128</f>
        <v>-</v>
      </c>
      <c r="B128" s="7" t="s">
        <v>190</v>
      </c>
      <c r="C128" s="8" t="s">
        <v>29</v>
      </c>
      <c r="D128" s="7" t="str">
        <f>VLOOKUP($B128,'2.0 Input│Historic Capex'!$B$13:$D$219,2,FALSE)</f>
        <v>City Gates &amp; Field Regs</v>
      </c>
      <c r="E128" s="7" t="str">
        <f>VLOOKUP($B128,'2.0 Input│Historic Capex'!$B$13:$D$219,3,FALSE)</f>
        <v>Replacement</v>
      </c>
      <c r="F128" s="118">
        <v>2018</v>
      </c>
      <c r="G128" s="23">
        <f>IF($F128=G$12,'5.5 Calc│Escalated capex'!$L128,IF($F128="incurred",'5.5 Calc│Escalated capex'!G128,0))+(IFERROR(VLOOKUP(B128,'4.2 Calc│Hist Com ($nom)'!$B$13:$L$266,11,FALSE)/1000000,0))</f>
        <v>2.9347400000000003E-2</v>
      </c>
      <c r="H128" s="23">
        <f>IF($F128=H$12,'5.5 Calc│Escalated capex'!$L128,IF($F128="incurred",'5.5 Calc│Escalated capex'!H128,0))</f>
        <v>0</v>
      </c>
      <c r="I128" s="23">
        <f>IF($F128=I$12,'5.5 Calc│Escalated capex'!$L128,IF($F128="incurred",'5.5 Calc│Escalated capex'!I128,0))</f>
        <v>0</v>
      </c>
      <c r="J128" s="23">
        <f>IF($F128=J$12,'5.5 Calc│Escalated capex'!$L128,IF($F128="incurred",'5.5 Calc│Escalated capex'!J128,0))</f>
        <v>0</v>
      </c>
      <c r="K128" s="23">
        <f>IF($F128=K$12,'5.5 Calc│Escalated capex'!$L128,IF($F128="incurred",'5.5 Calc│Escalated capex'!K128,0))</f>
        <v>0</v>
      </c>
      <c r="L128" s="40">
        <f t="shared" si="1"/>
        <v>2.9347400000000003E-2</v>
      </c>
      <c r="N128" s="11"/>
      <c r="O128" s="11"/>
      <c r="P128" s="11"/>
      <c r="Q128" s="11"/>
      <c r="R128" s="11"/>
    </row>
    <row r="129" spans="1:18">
      <c r="A129" s="8" t="str">
        <f>'5.0 Calc│Forecast Projects'!A129</f>
        <v>-</v>
      </c>
      <c r="B129" s="7" t="s">
        <v>191</v>
      </c>
      <c r="C129" s="8" t="s">
        <v>29</v>
      </c>
      <c r="D129" s="7" t="str">
        <f>VLOOKUP($B129,'2.0 Input│Historic Capex'!$B$13:$D$219,2,FALSE)</f>
        <v>Gas Quality</v>
      </c>
      <c r="E129" s="7" t="str">
        <f>VLOOKUP($B129,'2.0 Input│Historic Capex'!$B$13:$D$219,3,FALSE)</f>
        <v>Replacement</v>
      </c>
      <c r="F129" s="118">
        <v>2018</v>
      </c>
      <c r="G129" s="23">
        <f>IF($F129=G$12,'5.5 Calc│Escalated capex'!$L129,IF($F129="incurred",'5.5 Calc│Escalated capex'!G129,0))+(IFERROR(VLOOKUP(B129,'4.2 Calc│Hist Com ($nom)'!$B$13:$L$266,11,FALSE)/1000000,0))</f>
        <v>0.06</v>
      </c>
      <c r="H129" s="23">
        <f>IF($F129=H$12,'5.5 Calc│Escalated capex'!$L129,IF($F129="incurred",'5.5 Calc│Escalated capex'!H129,0))</f>
        <v>0</v>
      </c>
      <c r="I129" s="23">
        <f>IF($F129=I$12,'5.5 Calc│Escalated capex'!$L129,IF($F129="incurred",'5.5 Calc│Escalated capex'!I129,0))</f>
        <v>0</v>
      </c>
      <c r="J129" s="23">
        <f>IF($F129=J$12,'5.5 Calc│Escalated capex'!$L129,IF($F129="incurred",'5.5 Calc│Escalated capex'!J129,0))</f>
        <v>0</v>
      </c>
      <c r="K129" s="23">
        <f>IF($F129=K$12,'5.5 Calc│Escalated capex'!$L129,IF($F129="incurred",'5.5 Calc│Escalated capex'!K129,0))</f>
        <v>0</v>
      </c>
      <c r="L129" s="40">
        <f t="shared" si="1"/>
        <v>0.06</v>
      </c>
      <c r="N129" s="11"/>
      <c r="O129" s="11"/>
      <c r="P129" s="11"/>
      <c r="Q129" s="11"/>
      <c r="R129" s="11"/>
    </row>
    <row r="130" spans="1:18">
      <c r="A130" s="8" t="str">
        <f>'5.0 Calc│Forecast Projects'!A130</f>
        <v>-</v>
      </c>
      <c r="B130" s="7" t="s">
        <v>192</v>
      </c>
      <c r="C130" s="8" t="s">
        <v>29</v>
      </c>
      <c r="D130" s="7" t="str">
        <f>VLOOKUP($B130,'2.0 Input│Historic Capex'!$B$13:$D$219,2,FALSE)</f>
        <v>Other</v>
      </c>
      <c r="E130" s="7" t="str">
        <f>VLOOKUP($B130,'2.0 Input│Historic Capex'!$B$13:$D$219,3,FALSE)</f>
        <v>Replacement</v>
      </c>
      <c r="F130" s="118">
        <v>2018</v>
      </c>
      <c r="G130" s="23">
        <f>IF($F130=G$12,'5.5 Calc│Escalated capex'!$L130,IF($F130="incurred",'5.5 Calc│Escalated capex'!G130,0))+(IFERROR(VLOOKUP(B130,'4.2 Calc│Hist Com ($nom)'!$B$13:$L$266,11,FALSE)/1000000,0))</f>
        <v>0.1908504</v>
      </c>
      <c r="H130" s="23">
        <f>IF($F130=H$12,'5.5 Calc│Escalated capex'!$L130,IF($F130="incurred",'5.5 Calc│Escalated capex'!H130,0))</f>
        <v>0</v>
      </c>
      <c r="I130" s="23">
        <f>IF($F130=I$12,'5.5 Calc│Escalated capex'!$L130,IF($F130="incurred",'5.5 Calc│Escalated capex'!I130,0))</f>
        <v>0</v>
      </c>
      <c r="J130" s="23">
        <f>IF($F130=J$12,'5.5 Calc│Escalated capex'!$L130,IF($F130="incurred",'5.5 Calc│Escalated capex'!J130,0))</f>
        <v>0</v>
      </c>
      <c r="K130" s="23">
        <f>IF($F130=K$12,'5.5 Calc│Escalated capex'!$L130,IF($F130="incurred",'5.5 Calc│Escalated capex'!K130,0))</f>
        <v>0</v>
      </c>
      <c r="L130" s="40">
        <f t="shared" si="1"/>
        <v>0.1908504</v>
      </c>
      <c r="N130" s="11"/>
      <c r="O130" s="11"/>
      <c r="P130" s="11"/>
      <c r="Q130" s="11"/>
      <c r="R130" s="11"/>
    </row>
    <row r="131" spans="1:18">
      <c r="A131" s="8" t="str">
        <f>'5.0 Calc│Forecast Projects'!A131</f>
        <v>-</v>
      </c>
      <c r="B131" s="8" t="str">
        <f>'5.3 Calc│Forecast $2017'!B131</f>
        <v/>
      </c>
      <c r="C131" s="8" t="str">
        <f>IF(B131="[Delete]",0,'5.3 Calc│Forecast $2017'!C131)</f>
        <v>-</v>
      </c>
      <c r="D131" s="8" t="str">
        <f>IF($L131&gt;0,IFERROR(VLOOKUP($A131,'3.0 Input│AMP'!$A$13:$F$959,COLUMN(D131)+1,FALSE),"Other"),"")</f>
        <v/>
      </c>
      <c r="E131" s="8" t="str">
        <f>IF($L131&gt;0,IFERROR(VLOOKUP($A131,'3.0 Input│AMP'!$A$13:$F$959,COLUMN(E131)+1,FALSE),"Non-System"),"")</f>
        <v/>
      </c>
      <c r="F131" s="7"/>
      <c r="G131" s="23">
        <f>IF($F131=G$12,'5.5 Calc│Escalated capex'!$L131,IF($F131="incurred",'5.5 Calc│Escalated capex'!G131,0))+(IFERROR(VLOOKUP(B131,'4.2 Calc│Hist Com ($nom)'!$B$13:$L$266,11,FALSE)/1000000,0))</f>
        <v>0</v>
      </c>
      <c r="H131" s="23">
        <f>IF($F131=H$12,'5.5 Calc│Escalated capex'!$L131,IF($F131="incurred",'5.5 Calc│Escalated capex'!H131,0))</f>
        <v>0</v>
      </c>
      <c r="I131" s="23">
        <f>IF($F131=I$12,'5.5 Calc│Escalated capex'!$L131,IF($F131="incurred",'5.5 Calc│Escalated capex'!I131,0))</f>
        <v>0</v>
      </c>
      <c r="J131" s="23">
        <f>IF($F131=J$12,'5.5 Calc│Escalated capex'!$L131,IF($F131="incurred",'5.5 Calc│Escalated capex'!J131,0))</f>
        <v>0</v>
      </c>
      <c r="K131" s="23">
        <f>IF($F131=K$12,'5.5 Calc│Escalated capex'!$L131,IF($F131="incurred",'5.5 Calc│Escalated capex'!K131,0))</f>
        <v>0</v>
      </c>
      <c r="L131" s="40">
        <f t="shared" si="1"/>
        <v>0</v>
      </c>
    </row>
    <row r="132" spans="1:18">
      <c r="A132" s="8" t="str">
        <f>'5.0 Calc│Forecast Projects'!A132</f>
        <v>-</v>
      </c>
      <c r="B132" s="8" t="str">
        <f>'5.3 Calc│Forecast $2017'!B132</f>
        <v/>
      </c>
      <c r="C132" s="8" t="str">
        <f>IF(B132="[Delete]",0,'5.3 Calc│Forecast $2017'!C132)</f>
        <v>-</v>
      </c>
      <c r="D132" s="8" t="str">
        <f>IF($L132&gt;0,IFERROR(VLOOKUP($A132,'3.0 Input│AMP'!$A$13:$F$959,COLUMN(D132)+1,FALSE),"Other"),"")</f>
        <v/>
      </c>
      <c r="E132" s="8" t="str">
        <f>IF($L132&gt;0,IFERROR(VLOOKUP($A132,'3.0 Input│AMP'!$A$13:$F$959,COLUMN(E132)+1,FALSE),"Non-System"),"")</f>
        <v/>
      </c>
      <c r="F132" s="7"/>
      <c r="G132" s="23">
        <f>IF($F132=G$12,'5.5 Calc│Escalated capex'!$L132,IF($F132="incurred",'5.5 Calc│Escalated capex'!G132,0))+(IFERROR(VLOOKUP(B132,'4.2 Calc│Hist Com ($nom)'!$B$13:$L$266,11,FALSE)/1000000,0))</f>
        <v>0</v>
      </c>
      <c r="H132" s="23">
        <f>IF($F132=H$12,'5.5 Calc│Escalated capex'!$L132,IF($F132="incurred",'5.5 Calc│Escalated capex'!H132,0))</f>
        <v>0</v>
      </c>
      <c r="I132" s="23">
        <f>IF($F132=I$12,'5.5 Calc│Escalated capex'!$L132,IF($F132="incurred",'5.5 Calc│Escalated capex'!I132,0))</f>
        <v>0</v>
      </c>
      <c r="J132" s="23">
        <f>IF($F132=J$12,'5.5 Calc│Escalated capex'!$L132,IF($F132="incurred",'5.5 Calc│Escalated capex'!J132,0))</f>
        <v>0</v>
      </c>
      <c r="K132" s="23">
        <f>IF($F132=K$12,'5.5 Calc│Escalated capex'!$L132,IF($F132="incurred",'5.5 Calc│Escalated capex'!K132,0))</f>
        <v>0</v>
      </c>
      <c r="L132" s="40">
        <f t="shared" si="1"/>
        <v>0</v>
      </c>
    </row>
    <row r="133" spans="1:18">
      <c r="A133" s="8" t="str">
        <f>'5.0 Calc│Forecast Projects'!A133</f>
        <v>-</v>
      </c>
      <c r="B133" s="8" t="str">
        <f>'5.3 Calc│Forecast $2017'!B133</f>
        <v/>
      </c>
      <c r="C133" s="8" t="str">
        <f>IF(B133="[Delete]",0,'5.3 Calc│Forecast $2017'!C133)</f>
        <v>-</v>
      </c>
      <c r="D133" s="8" t="str">
        <f>IF($L133&gt;0,IFERROR(VLOOKUP($A133,'3.0 Input│AMP'!$A$13:$F$959,COLUMN(D133)+1,FALSE),"Other"),"")</f>
        <v/>
      </c>
      <c r="E133" s="8" t="str">
        <f>IF($L133&gt;0,IFERROR(VLOOKUP($A133,'3.0 Input│AMP'!$A$13:$F$959,COLUMN(E133)+1,FALSE),"Non-System"),"")</f>
        <v/>
      </c>
      <c r="F133" s="7"/>
      <c r="G133" s="23">
        <f>IF($F133=G$12,'5.5 Calc│Escalated capex'!$L133,IF($F133="incurred",'5.5 Calc│Escalated capex'!G133,0))+(IFERROR(VLOOKUP(B133,'4.2 Calc│Hist Com ($nom)'!$B$13:$L$266,11,FALSE)/1000000,0))</f>
        <v>0</v>
      </c>
      <c r="H133" s="23">
        <f>IF($F133=H$12,'5.5 Calc│Escalated capex'!$L133,IF($F133="incurred",'5.5 Calc│Escalated capex'!H133,0))</f>
        <v>0</v>
      </c>
      <c r="I133" s="23">
        <f>IF($F133=I$12,'5.5 Calc│Escalated capex'!$L133,IF($F133="incurred",'5.5 Calc│Escalated capex'!I133,0))</f>
        <v>0</v>
      </c>
      <c r="J133" s="23">
        <f>IF($F133=J$12,'5.5 Calc│Escalated capex'!$L133,IF($F133="incurred",'5.5 Calc│Escalated capex'!J133,0))</f>
        <v>0</v>
      </c>
      <c r="K133" s="23">
        <f>IF($F133=K$12,'5.5 Calc│Escalated capex'!$L133,IF($F133="incurred",'5.5 Calc│Escalated capex'!K133,0))</f>
        <v>0</v>
      </c>
      <c r="L133" s="40">
        <f t="shared" si="1"/>
        <v>0</v>
      </c>
    </row>
    <row r="134" spans="1:18">
      <c r="A134" s="8" t="str">
        <f>'5.0 Calc│Forecast Projects'!A134</f>
        <v>-</v>
      </c>
      <c r="B134" s="8" t="str">
        <f>'5.3 Calc│Forecast $2017'!B134</f>
        <v/>
      </c>
      <c r="C134" s="8" t="str">
        <f>IF(B134="[Delete]",0,'5.3 Calc│Forecast $2017'!C134)</f>
        <v>-</v>
      </c>
      <c r="D134" s="8" t="str">
        <f>IF($L134&gt;0,IFERROR(VLOOKUP($A134,'3.0 Input│AMP'!$A$13:$F$959,COLUMN(D134)+1,FALSE),"Other"),"")</f>
        <v/>
      </c>
      <c r="E134" s="8" t="str">
        <f>IF($L134&gt;0,IFERROR(VLOOKUP($A134,'3.0 Input│AMP'!$A$13:$F$959,COLUMN(E134)+1,FALSE),"Non-System"),"")</f>
        <v/>
      </c>
      <c r="F134" s="7"/>
      <c r="G134" s="23">
        <f>IF($F134=G$12,'5.5 Calc│Escalated capex'!$L134,IF($F134="incurred",'5.5 Calc│Escalated capex'!G134,0))+(IFERROR(VLOOKUP(B134,'4.2 Calc│Hist Com ($nom)'!$B$13:$L$266,11,FALSE)/1000000,0))</f>
        <v>0</v>
      </c>
      <c r="H134" s="23">
        <f>IF($F134=H$12,'5.5 Calc│Escalated capex'!$L134,IF($F134="incurred",'5.5 Calc│Escalated capex'!H134,0))</f>
        <v>0</v>
      </c>
      <c r="I134" s="23">
        <f>IF($F134=I$12,'5.5 Calc│Escalated capex'!$L134,IF($F134="incurred",'5.5 Calc│Escalated capex'!I134,0))</f>
        <v>0</v>
      </c>
      <c r="J134" s="23">
        <f>IF($F134=J$12,'5.5 Calc│Escalated capex'!$L134,IF($F134="incurred",'5.5 Calc│Escalated capex'!J134,0))</f>
        <v>0</v>
      </c>
      <c r="K134" s="23">
        <f>IF($F134=K$12,'5.5 Calc│Escalated capex'!$L134,IF($F134="incurred",'5.5 Calc│Escalated capex'!K134,0))</f>
        <v>0</v>
      </c>
      <c r="L134" s="40">
        <f t="shared" si="1"/>
        <v>0</v>
      </c>
    </row>
    <row r="135" spans="1:18">
      <c r="A135" s="8" t="str">
        <f>'5.0 Calc│Forecast Projects'!A135</f>
        <v>-</v>
      </c>
      <c r="B135" s="8" t="str">
        <f>'5.3 Calc│Forecast $2017'!B135</f>
        <v/>
      </c>
      <c r="C135" s="8" t="str">
        <f>IF(B135="[Delete]",0,'5.3 Calc│Forecast $2017'!C135)</f>
        <v>-</v>
      </c>
      <c r="D135" s="8" t="str">
        <f>IF($L135&gt;0,IFERROR(VLOOKUP($A135,'3.0 Input│AMP'!$A$13:$F$959,COLUMN(D135)+1,FALSE),"Other"),"")</f>
        <v/>
      </c>
      <c r="E135" s="8" t="str">
        <f>IF($L135&gt;0,IFERROR(VLOOKUP($A135,'3.0 Input│AMP'!$A$13:$F$959,COLUMN(E135)+1,FALSE),"Non-System"),"")</f>
        <v/>
      </c>
      <c r="F135" s="7"/>
      <c r="G135" s="23">
        <f>IF($F135=G$12,'5.5 Calc│Escalated capex'!$L135,IF($F135="incurred",'5.5 Calc│Escalated capex'!G135,0))+(IFERROR(VLOOKUP(B135,'4.2 Calc│Hist Com ($nom)'!$B$13:$L$266,11,FALSE)/1000000,0))</f>
        <v>0</v>
      </c>
      <c r="H135" s="23">
        <f>IF($F135=H$12,'5.5 Calc│Escalated capex'!$L135,IF($F135="incurred",'5.5 Calc│Escalated capex'!H135,0))</f>
        <v>0</v>
      </c>
      <c r="I135" s="23">
        <f>IF($F135=I$12,'5.5 Calc│Escalated capex'!$L135,IF($F135="incurred",'5.5 Calc│Escalated capex'!I135,0))</f>
        <v>0</v>
      </c>
      <c r="J135" s="23">
        <f>IF($F135=J$12,'5.5 Calc│Escalated capex'!$L135,IF($F135="incurred",'5.5 Calc│Escalated capex'!J135,0))</f>
        <v>0</v>
      </c>
      <c r="K135" s="23">
        <f>IF($F135=K$12,'5.5 Calc│Escalated capex'!$L135,IF($F135="incurred",'5.5 Calc│Escalated capex'!K135,0))</f>
        <v>0</v>
      </c>
      <c r="L135" s="40">
        <f t="shared" si="1"/>
        <v>0</v>
      </c>
    </row>
    <row r="136" spans="1:18">
      <c r="A136" s="8" t="str">
        <f>'5.0 Calc│Forecast Projects'!A136</f>
        <v>-</v>
      </c>
      <c r="B136" s="8" t="str">
        <f>'5.3 Calc│Forecast $2017'!B136</f>
        <v/>
      </c>
      <c r="C136" s="8" t="str">
        <f>IF(B136="[Delete]",0,'5.3 Calc│Forecast $2017'!C136)</f>
        <v>-</v>
      </c>
      <c r="D136" s="8" t="str">
        <f>IF($L136&gt;0,IFERROR(VLOOKUP($A136,'3.0 Input│AMP'!$A$13:$F$959,COLUMN(D136)+1,FALSE),"Other"),"")</f>
        <v/>
      </c>
      <c r="E136" s="8" t="str">
        <f>IF($L136&gt;0,IFERROR(VLOOKUP($A136,'3.0 Input│AMP'!$A$13:$F$959,COLUMN(E136)+1,FALSE),"Non-System"),"")</f>
        <v/>
      </c>
      <c r="F136" s="7"/>
      <c r="G136" s="23">
        <f>IF($F136=G$12,'5.5 Calc│Escalated capex'!$L136,IF($F136="incurred",'5.5 Calc│Escalated capex'!G136,0))+(IFERROR(VLOOKUP(B136,'4.2 Calc│Hist Com ($nom)'!$B$13:$L$266,11,FALSE)/1000000,0))</f>
        <v>0</v>
      </c>
      <c r="H136" s="23">
        <f>IF($F136=H$12,'5.5 Calc│Escalated capex'!$L136,IF($F136="incurred",'5.5 Calc│Escalated capex'!H136,0))</f>
        <v>0</v>
      </c>
      <c r="I136" s="23">
        <f>IF($F136=I$12,'5.5 Calc│Escalated capex'!$L136,IF($F136="incurred",'5.5 Calc│Escalated capex'!I136,0))</f>
        <v>0</v>
      </c>
      <c r="J136" s="23">
        <f>IF($F136=J$12,'5.5 Calc│Escalated capex'!$L136,IF($F136="incurred",'5.5 Calc│Escalated capex'!J136,0))</f>
        <v>0</v>
      </c>
      <c r="K136" s="23">
        <f>IF($F136=K$12,'5.5 Calc│Escalated capex'!$L136,IF($F136="incurred",'5.5 Calc│Escalated capex'!K136,0))</f>
        <v>0</v>
      </c>
      <c r="L136" s="40">
        <f t="shared" si="1"/>
        <v>0</v>
      </c>
    </row>
    <row r="137" spans="1:18">
      <c r="A137" s="8" t="str">
        <f>'5.0 Calc│Forecast Projects'!A137</f>
        <v>-</v>
      </c>
      <c r="B137" s="8" t="str">
        <f>'5.3 Calc│Forecast $2017'!B137</f>
        <v/>
      </c>
      <c r="C137" s="8" t="str">
        <f>IF(B137="[Delete]",0,'5.3 Calc│Forecast $2017'!C137)</f>
        <v>-</v>
      </c>
      <c r="D137" s="8" t="str">
        <f>IF($L137&gt;0,IFERROR(VLOOKUP($A137,'3.0 Input│AMP'!$A$13:$F$959,COLUMN(D137)+1,FALSE),"Other"),"")</f>
        <v/>
      </c>
      <c r="E137" s="8" t="str">
        <f>IF($L137&gt;0,IFERROR(VLOOKUP($A137,'3.0 Input│AMP'!$A$13:$F$959,COLUMN(E137)+1,FALSE),"Non-System"),"")</f>
        <v/>
      </c>
      <c r="F137" s="7"/>
      <c r="G137" s="23">
        <f>IF($F137=G$12,'5.5 Calc│Escalated capex'!$L137,IF($F137="incurred",'5.5 Calc│Escalated capex'!G137,0))+(IFERROR(VLOOKUP(B137,'4.2 Calc│Hist Com ($nom)'!$B$13:$L$266,11,FALSE)/1000000,0))</f>
        <v>0</v>
      </c>
      <c r="H137" s="23">
        <f>IF($F137=H$12,'5.5 Calc│Escalated capex'!$L137,IF($F137="incurred",'5.5 Calc│Escalated capex'!H137,0))</f>
        <v>0</v>
      </c>
      <c r="I137" s="23">
        <f>IF($F137=I$12,'5.5 Calc│Escalated capex'!$L137,IF($F137="incurred",'5.5 Calc│Escalated capex'!I137,0))</f>
        <v>0</v>
      </c>
      <c r="J137" s="23">
        <f>IF($F137=J$12,'5.5 Calc│Escalated capex'!$L137,IF($F137="incurred",'5.5 Calc│Escalated capex'!J137,0))</f>
        <v>0</v>
      </c>
      <c r="K137" s="23">
        <f>IF($F137=K$12,'5.5 Calc│Escalated capex'!$L137,IF($F137="incurred",'5.5 Calc│Escalated capex'!K137,0))</f>
        <v>0</v>
      </c>
      <c r="L137" s="40">
        <f t="shared" si="1"/>
        <v>0</v>
      </c>
    </row>
    <row r="138" spans="1:18">
      <c r="A138" s="8" t="str">
        <f>'5.0 Calc│Forecast Projects'!A138</f>
        <v>-</v>
      </c>
      <c r="B138" s="8" t="str">
        <f>'5.3 Calc│Forecast $2017'!B138</f>
        <v/>
      </c>
      <c r="C138" s="8" t="str">
        <f>IF(B138="[Delete]",0,'5.3 Calc│Forecast $2017'!C138)</f>
        <v>-</v>
      </c>
      <c r="D138" s="8" t="str">
        <f>IF($L138&gt;0,IFERROR(VLOOKUP($A138,'3.0 Input│AMP'!$A$13:$F$959,COLUMN(D138)+1,FALSE),"Other"),"")</f>
        <v/>
      </c>
      <c r="E138" s="8" t="str">
        <f>IF($L138&gt;0,IFERROR(VLOOKUP($A138,'3.0 Input│AMP'!$A$13:$F$959,COLUMN(E138)+1,FALSE),"Non-System"),"")</f>
        <v/>
      </c>
      <c r="F138" s="7"/>
      <c r="G138" s="23">
        <f>IF($F138=G$12,'5.5 Calc│Escalated capex'!$L138,IF($F138="incurred",'5.5 Calc│Escalated capex'!G138,0))+(IFERROR(VLOOKUP(B138,'4.2 Calc│Hist Com ($nom)'!$B$13:$L$266,11,FALSE)/1000000,0))</f>
        <v>0</v>
      </c>
      <c r="H138" s="23">
        <f>IF($F138=H$12,'5.5 Calc│Escalated capex'!$L138,IF($F138="incurred",'5.5 Calc│Escalated capex'!H138,0))</f>
        <v>0</v>
      </c>
      <c r="I138" s="23">
        <f>IF($F138=I$12,'5.5 Calc│Escalated capex'!$L138,IF($F138="incurred",'5.5 Calc│Escalated capex'!I138,0))</f>
        <v>0</v>
      </c>
      <c r="J138" s="23">
        <f>IF($F138=J$12,'5.5 Calc│Escalated capex'!$L138,IF($F138="incurred",'5.5 Calc│Escalated capex'!J138,0))</f>
        <v>0</v>
      </c>
      <c r="K138" s="23">
        <f>IF($F138=K$12,'5.5 Calc│Escalated capex'!$L138,IF($F138="incurred",'5.5 Calc│Escalated capex'!K138,0))</f>
        <v>0</v>
      </c>
      <c r="L138" s="40">
        <f t="shared" ref="L138:L178" si="3">SUM(G138:K138)</f>
        <v>0</v>
      </c>
    </row>
    <row r="139" spans="1:18">
      <c r="A139" s="8" t="str">
        <f>'5.0 Calc│Forecast Projects'!A139</f>
        <v>-</v>
      </c>
      <c r="B139" s="8" t="str">
        <f>'5.3 Calc│Forecast $2017'!B139</f>
        <v/>
      </c>
      <c r="C139" s="8" t="str">
        <f>IF(B139="[Delete]",0,'5.3 Calc│Forecast $2017'!C139)</f>
        <v>-</v>
      </c>
      <c r="D139" s="8" t="str">
        <f>IF($L139&gt;0,IFERROR(VLOOKUP($A139,'3.0 Input│AMP'!$A$13:$F$959,COLUMN(D139)+1,FALSE),"Other"),"")</f>
        <v/>
      </c>
      <c r="E139" s="8" t="str">
        <f>IF($L139&gt;0,IFERROR(VLOOKUP($A139,'3.0 Input│AMP'!$A$13:$F$959,COLUMN(E139)+1,FALSE),"Non-System"),"")</f>
        <v/>
      </c>
      <c r="F139" s="7"/>
      <c r="G139" s="23">
        <f>IF($F139=G$12,'5.5 Calc│Escalated capex'!$L139,IF($F139="incurred",'5.5 Calc│Escalated capex'!G139,0))+(IFERROR(VLOOKUP(B139,'4.2 Calc│Hist Com ($nom)'!$B$13:$L$266,11,FALSE)/1000000,0))</f>
        <v>0</v>
      </c>
      <c r="H139" s="23">
        <f>IF($F139=H$12,'5.5 Calc│Escalated capex'!$L139,IF($F139="incurred",'5.5 Calc│Escalated capex'!H139,0))</f>
        <v>0</v>
      </c>
      <c r="I139" s="23">
        <f>IF($F139=I$12,'5.5 Calc│Escalated capex'!$L139,IF($F139="incurred",'5.5 Calc│Escalated capex'!I139,0))</f>
        <v>0</v>
      </c>
      <c r="J139" s="23">
        <f>IF($F139=J$12,'5.5 Calc│Escalated capex'!$L139,IF($F139="incurred",'5.5 Calc│Escalated capex'!J139,0))</f>
        <v>0</v>
      </c>
      <c r="K139" s="23">
        <f>IF($F139=K$12,'5.5 Calc│Escalated capex'!$L139,IF($F139="incurred",'5.5 Calc│Escalated capex'!K139,0))</f>
        <v>0</v>
      </c>
      <c r="L139" s="40">
        <f t="shared" si="3"/>
        <v>0</v>
      </c>
    </row>
    <row r="140" spans="1:18">
      <c r="A140" s="8" t="str">
        <f>'5.0 Calc│Forecast Projects'!A140</f>
        <v>-</v>
      </c>
      <c r="B140" s="8" t="str">
        <f>'5.3 Calc│Forecast $2017'!B140</f>
        <v/>
      </c>
      <c r="C140" s="8" t="str">
        <f>IF(B140="[Delete]",0,'5.3 Calc│Forecast $2017'!C140)</f>
        <v>-</v>
      </c>
      <c r="D140" s="8" t="str">
        <f>IF($L140&gt;0,IFERROR(VLOOKUP($A140,'3.0 Input│AMP'!$A$13:$F$959,COLUMN(D140)+1,FALSE),"Other"),"")</f>
        <v/>
      </c>
      <c r="E140" s="8" t="str">
        <f>IF($L140&gt;0,IFERROR(VLOOKUP($A140,'3.0 Input│AMP'!$A$13:$F$959,COLUMN(E140)+1,FALSE),"Non-System"),"")</f>
        <v/>
      </c>
      <c r="F140" s="7"/>
      <c r="G140" s="23">
        <f>IF($F140=G$12,'5.5 Calc│Escalated capex'!$L140,IF($F140="incurred",'5.5 Calc│Escalated capex'!G140,0))+(IFERROR(VLOOKUP(B140,'4.2 Calc│Hist Com ($nom)'!$B$13:$L$266,11,FALSE)/1000000,0))</f>
        <v>0</v>
      </c>
      <c r="H140" s="23">
        <f>IF($F140=H$12,'5.5 Calc│Escalated capex'!$L140,IF($F140="incurred",'5.5 Calc│Escalated capex'!H140,0))</f>
        <v>0</v>
      </c>
      <c r="I140" s="23">
        <f>IF($F140=I$12,'5.5 Calc│Escalated capex'!$L140,IF($F140="incurred",'5.5 Calc│Escalated capex'!I140,0))</f>
        <v>0</v>
      </c>
      <c r="J140" s="23">
        <f>IF($F140=J$12,'5.5 Calc│Escalated capex'!$L140,IF($F140="incurred",'5.5 Calc│Escalated capex'!J140,0))</f>
        <v>0</v>
      </c>
      <c r="K140" s="23">
        <f>IF($F140=K$12,'5.5 Calc│Escalated capex'!$L140,IF($F140="incurred",'5.5 Calc│Escalated capex'!K140,0))</f>
        <v>0</v>
      </c>
      <c r="L140" s="40">
        <f t="shared" si="3"/>
        <v>0</v>
      </c>
    </row>
    <row r="141" spans="1:18">
      <c r="A141" s="8" t="str">
        <f>'5.0 Calc│Forecast Projects'!A141</f>
        <v>-</v>
      </c>
      <c r="B141" s="8" t="str">
        <f>'5.3 Calc│Forecast $2017'!B141</f>
        <v/>
      </c>
      <c r="C141" s="8" t="str">
        <f>IF(B141="[Delete]",0,'5.3 Calc│Forecast $2017'!C141)</f>
        <v>-</v>
      </c>
      <c r="D141" s="8" t="str">
        <f>IF($L141&gt;0,IFERROR(VLOOKUP($A141,'3.0 Input│AMP'!$A$13:$F$959,COLUMN(D141)+1,FALSE),"Other"),"")</f>
        <v/>
      </c>
      <c r="E141" s="8" t="str">
        <f>IF($L141&gt;0,IFERROR(VLOOKUP($A141,'3.0 Input│AMP'!$A$13:$F$959,COLUMN(E141)+1,FALSE),"Non-System"),"")</f>
        <v/>
      </c>
      <c r="F141" s="7"/>
      <c r="G141" s="23">
        <f>IF($F141=G$12,'5.5 Calc│Escalated capex'!$L141,IF($F141="incurred",'5.5 Calc│Escalated capex'!G141,0))+(IFERROR(VLOOKUP(B141,'4.2 Calc│Hist Com ($nom)'!$B$13:$L$266,11,FALSE)/1000000,0))</f>
        <v>0</v>
      </c>
      <c r="H141" s="23">
        <f>IF($F141=H$12,'5.5 Calc│Escalated capex'!$L141,IF($F141="incurred",'5.5 Calc│Escalated capex'!H141,0))</f>
        <v>0</v>
      </c>
      <c r="I141" s="23">
        <f>IF($F141=I$12,'5.5 Calc│Escalated capex'!$L141,IF($F141="incurred",'5.5 Calc│Escalated capex'!I141,0))</f>
        <v>0</v>
      </c>
      <c r="J141" s="23">
        <f>IF($F141=J$12,'5.5 Calc│Escalated capex'!$L141,IF($F141="incurred",'5.5 Calc│Escalated capex'!J141,0))</f>
        <v>0</v>
      </c>
      <c r="K141" s="23">
        <f>IF($F141=K$12,'5.5 Calc│Escalated capex'!$L141,IF($F141="incurred",'5.5 Calc│Escalated capex'!K141,0))</f>
        <v>0</v>
      </c>
      <c r="L141" s="40">
        <f t="shared" si="3"/>
        <v>0</v>
      </c>
    </row>
    <row r="142" spans="1:18">
      <c r="A142" s="8" t="str">
        <f>'5.0 Calc│Forecast Projects'!A142</f>
        <v>-</v>
      </c>
      <c r="B142" s="8" t="str">
        <f>'5.3 Calc│Forecast $2017'!B142</f>
        <v/>
      </c>
      <c r="C142" s="8" t="str">
        <f>IF(B142="[Delete]",0,'5.3 Calc│Forecast $2017'!C142)</f>
        <v>-</v>
      </c>
      <c r="D142" s="8" t="str">
        <f>IF($L142&gt;0,IFERROR(VLOOKUP($A142,'3.0 Input│AMP'!$A$13:$F$959,COLUMN(D142)+1,FALSE),"Other"),"")</f>
        <v/>
      </c>
      <c r="E142" s="8" t="str">
        <f>IF($L142&gt;0,IFERROR(VLOOKUP($A142,'3.0 Input│AMP'!$A$13:$F$959,COLUMN(E142)+1,FALSE),"Non-System"),"")</f>
        <v/>
      </c>
      <c r="F142" s="7"/>
      <c r="G142" s="23">
        <f>IF($F142=G$12,'5.5 Calc│Escalated capex'!$L142,IF($F142="incurred",'5.5 Calc│Escalated capex'!G142,0))+(IFERROR(VLOOKUP(B142,'4.2 Calc│Hist Com ($nom)'!$B$13:$L$266,11,FALSE)/1000000,0))</f>
        <v>0</v>
      </c>
      <c r="H142" s="23">
        <f>IF($F142=H$12,'5.5 Calc│Escalated capex'!$L142,IF($F142="incurred",'5.5 Calc│Escalated capex'!H142,0))</f>
        <v>0</v>
      </c>
      <c r="I142" s="23">
        <f>IF($F142=I$12,'5.5 Calc│Escalated capex'!$L142,IF($F142="incurred",'5.5 Calc│Escalated capex'!I142,0))</f>
        <v>0</v>
      </c>
      <c r="J142" s="23">
        <f>IF($F142=J$12,'5.5 Calc│Escalated capex'!$L142,IF($F142="incurred",'5.5 Calc│Escalated capex'!J142,0))</f>
        <v>0</v>
      </c>
      <c r="K142" s="23">
        <f>IF($F142=K$12,'5.5 Calc│Escalated capex'!$L142,IF($F142="incurred",'5.5 Calc│Escalated capex'!K142,0))</f>
        <v>0</v>
      </c>
      <c r="L142" s="40">
        <f t="shared" si="3"/>
        <v>0</v>
      </c>
    </row>
    <row r="143" spans="1:18">
      <c r="A143" s="8" t="str">
        <f>'5.0 Calc│Forecast Projects'!A143</f>
        <v>-</v>
      </c>
      <c r="B143" s="8" t="str">
        <f>'5.3 Calc│Forecast $2017'!B143</f>
        <v/>
      </c>
      <c r="C143" s="8" t="str">
        <f>IF(B143="[Delete]",0,'5.3 Calc│Forecast $2017'!C143)</f>
        <v>-</v>
      </c>
      <c r="D143" s="8" t="str">
        <f>IF($L143&gt;0,IFERROR(VLOOKUP($A143,'3.0 Input│AMP'!$A$13:$F$959,COLUMN(D143)+1,FALSE),"Other"),"")</f>
        <v/>
      </c>
      <c r="E143" s="8" t="str">
        <f>IF($L143&gt;0,IFERROR(VLOOKUP($A143,'3.0 Input│AMP'!$A$13:$F$959,COLUMN(E143)+1,FALSE),"Non-System"),"")</f>
        <v/>
      </c>
      <c r="F143" s="7"/>
      <c r="G143" s="23">
        <f>IF($F143=G$12,'5.5 Calc│Escalated capex'!$L143,IF($F143="incurred",'5.5 Calc│Escalated capex'!G143,0))+(IFERROR(VLOOKUP(B143,'4.2 Calc│Hist Com ($nom)'!$B$13:$L$266,11,FALSE)/1000000,0))</f>
        <v>0</v>
      </c>
      <c r="H143" s="23">
        <f>IF($F143=H$12,'5.5 Calc│Escalated capex'!$L143,IF($F143="incurred",'5.5 Calc│Escalated capex'!H143,0))</f>
        <v>0</v>
      </c>
      <c r="I143" s="23">
        <f>IF($F143=I$12,'5.5 Calc│Escalated capex'!$L143,IF($F143="incurred",'5.5 Calc│Escalated capex'!I143,0))</f>
        <v>0</v>
      </c>
      <c r="J143" s="23">
        <f>IF($F143=J$12,'5.5 Calc│Escalated capex'!$L143,IF($F143="incurred",'5.5 Calc│Escalated capex'!J143,0))</f>
        <v>0</v>
      </c>
      <c r="K143" s="23">
        <f>IF($F143=K$12,'5.5 Calc│Escalated capex'!$L143,IF($F143="incurred",'5.5 Calc│Escalated capex'!K143,0))</f>
        <v>0</v>
      </c>
      <c r="L143" s="40">
        <f t="shared" si="3"/>
        <v>0</v>
      </c>
    </row>
    <row r="144" spans="1:18">
      <c r="A144" s="8" t="str">
        <f>'5.0 Calc│Forecast Projects'!A144</f>
        <v>-</v>
      </c>
      <c r="B144" s="8" t="str">
        <f>'5.3 Calc│Forecast $2017'!B144</f>
        <v/>
      </c>
      <c r="C144" s="8" t="str">
        <f>IF(B144="[Delete]",0,'5.3 Calc│Forecast $2017'!C144)</f>
        <v>-</v>
      </c>
      <c r="D144" s="8" t="str">
        <f>IF($L144&gt;0,IFERROR(VLOOKUP($A144,'3.0 Input│AMP'!$A$13:$F$959,COLUMN(D144)+1,FALSE),"Other"),"")</f>
        <v/>
      </c>
      <c r="E144" s="8" t="str">
        <f>IF($L144&gt;0,IFERROR(VLOOKUP($A144,'3.0 Input│AMP'!$A$13:$F$959,COLUMN(E144)+1,FALSE),"Non-System"),"")</f>
        <v/>
      </c>
      <c r="F144" s="7"/>
      <c r="G144" s="23">
        <f>IF($F144=G$12,'5.5 Calc│Escalated capex'!$L144,IF($F144="incurred",'5.5 Calc│Escalated capex'!G144,0))+(IFERROR(VLOOKUP(B144,'4.2 Calc│Hist Com ($nom)'!$B$13:$L$266,11,FALSE)/1000000,0))</f>
        <v>0</v>
      </c>
      <c r="H144" s="23">
        <f>IF($F144=H$12,'5.5 Calc│Escalated capex'!$L144,IF($F144="incurred",'5.5 Calc│Escalated capex'!H144,0))</f>
        <v>0</v>
      </c>
      <c r="I144" s="23">
        <f>IF($F144=I$12,'5.5 Calc│Escalated capex'!$L144,IF($F144="incurred",'5.5 Calc│Escalated capex'!I144,0))</f>
        <v>0</v>
      </c>
      <c r="J144" s="23">
        <f>IF($F144=J$12,'5.5 Calc│Escalated capex'!$L144,IF($F144="incurred",'5.5 Calc│Escalated capex'!J144,0))</f>
        <v>0</v>
      </c>
      <c r="K144" s="23">
        <f>IF($F144=K$12,'5.5 Calc│Escalated capex'!$L144,IF($F144="incurred",'5.5 Calc│Escalated capex'!K144,0))</f>
        <v>0</v>
      </c>
      <c r="L144" s="40">
        <f t="shared" si="3"/>
        <v>0</v>
      </c>
    </row>
    <row r="145" spans="1:12">
      <c r="A145" s="8" t="str">
        <f>'5.0 Calc│Forecast Projects'!A145</f>
        <v>-</v>
      </c>
      <c r="B145" s="8" t="str">
        <f>'5.3 Calc│Forecast $2017'!B145</f>
        <v/>
      </c>
      <c r="C145" s="8" t="str">
        <f>IF(B145="[Delete]",0,'5.3 Calc│Forecast $2017'!C145)</f>
        <v>-</v>
      </c>
      <c r="D145" s="8" t="str">
        <f>IF($L145&gt;0,IFERROR(VLOOKUP($A145,'3.0 Input│AMP'!$A$13:$F$959,COLUMN(D145)+1,FALSE),"Other"),"")</f>
        <v/>
      </c>
      <c r="E145" s="8" t="str">
        <f>IF($L145&gt;0,IFERROR(VLOOKUP($A145,'3.0 Input│AMP'!$A$13:$F$959,COLUMN(E145)+1,FALSE),"Non-System"),"")</f>
        <v/>
      </c>
      <c r="F145" s="7"/>
      <c r="G145" s="23">
        <f>IF($F145=G$12,'5.5 Calc│Escalated capex'!$L145,IF($F145="incurred",'5.5 Calc│Escalated capex'!G145,0))+(IFERROR(VLOOKUP(B145,'4.2 Calc│Hist Com ($nom)'!$B$13:$L$266,11,FALSE)/1000000,0))</f>
        <v>0</v>
      </c>
      <c r="H145" s="23">
        <f>IF($F145=H$12,'5.5 Calc│Escalated capex'!$L145,IF($F145="incurred",'5.5 Calc│Escalated capex'!H145,0))</f>
        <v>0</v>
      </c>
      <c r="I145" s="23">
        <f>IF($F145=I$12,'5.5 Calc│Escalated capex'!$L145,IF($F145="incurred",'5.5 Calc│Escalated capex'!I145,0))</f>
        <v>0</v>
      </c>
      <c r="J145" s="23">
        <f>IF($F145=J$12,'5.5 Calc│Escalated capex'!$L145,IF($F145="incurred",'5.5 Calc│Escalated capex'!J145,0))</f>
        <v>0</v>
      </c>
      <c r="K145" s="23">
        <f>IF($F145=K$12,'5.5 Calc│Escalated capex'!$L145,IF($F145="incurred",'5.5 Calc│Escalated capex'!K145,0))</f>
        <v>0</v>
      </c>
      <c r="L145" s="40">
        <f t="shared" si="3"/>
        <v>0</v>
      </c>
    </row>
    <row r="146" spans="1:12">
      <c r="A146" s="8" t="str">
        <f>'5.0 Calc│Forecast Projects'!A146</f>
        <v>-</v>
      </c>
      <c r="B146" s="8" t="str">
        <f>'5.3 Calc│Forecast $2017'!B146</f>
        <v/>
      </c>
      <c r="C146" s="8" t="str">
        <f>IF(B146="[Delete]",0,'5.3 Calc│Forecast $2017'!C146)</f>
        <v>-</v>
      </c>
      <c r="D146" s="8" t="str">
        <f>IF($L146&gt;0,IFERROR(VLOOKUP($A146,'3.0 Input│AMP'!$A$13:$F$959,COLUMN(D146)+1,FALSE),"Other"),"")</f>
        <v/>
      </c>
      <c r="E146" s="8" t="str">
        <f>IF($L146&gt;0,IFERROR(VLOOKUP($A146,'3.0 Input│AMP'!$A$13:$F$959,COLUMN(E146)+1,FALSE),"Non-System"),"")</f>
        <v/>
      </c>
      <c r="F146" s="7"/>
      <c r="G146" s="23">
        <f>IF($F146=G$12,'5.5 Calc│Escalated capex'!$L146,IF($F146="incurred",'5.5 Calc│Escalated capex'!G146,0))+(IFERROR(VLOOKUP(B146,'4.2 Calc│Hist Com ($nom)'!$B$13:$L$266,11,FALSE)/1000000,0))</f>
        <v>0</v>
      </c>
      <c r="H146" s="23">
        <f>IF($F146=H$12,'5.5 Calc│Escalated capex'!$L146,IF($F146="incurred",'5.5 Calc│Escalated capex'!H146,0))</f>
        <v>0</v>
      </c>
      <c r="I146" s="23">
        <f>IF($F146=I$12,'5.5 Calc│Escalated capex'!$L146,IF($F146="incurred",'5.5 Calc│Escalated capex'!I146,0))</f>
        <v>0</v>
      </c>
      <c r="J146" s="23">
        <f>IF($F146=J$12,'5.5 Calc│Escalated capex'!$L146,IF($F146="incurred",'5.5 Calc│Escalated capex'!J146,0))</f>
        <v>0</v>
      </c>
      <c r="K146" s="23">
        <f>IF($F146=K$12,'5.5 Calc│Escalated capex'!$L146,IF($F146="incurred",'5.5 Calc│Escalated capex'!K146,0))</f>
        <v>0</v>
      </c>
      <c r="L146" s="40">
        <f t="shared" si="3"/>
        <v>0</v>
      </c>
    </row>
    <row r="147" spans="1:12">
      <c r="A147" s="8" t="str">
        <f>'5.0 Calc│Forecast Projects'!A147</f>
        <v>-</v>
      </c>
      <c r="B147" s="8" t="str">
        <f>'5.3 Calc│Forecast $2017'!B147</f>
        <v/>
      </c>
      <c r="C147" s="8" t="str">
        <f>IF(B147="[Delete]",0,'5.3 Calc│Forecast $2017'!C147)</f>
        <v>-</v>
      </c>
      <c r="D147" s="8" t="str">
        <f>IF($L147&gt;0,IFERROR(VLOOKUP($A147,'3.0 Input│AMP'!$A$13:$F$959,COLUMN(D147)+1,FALSE),"Other"),"")</f>
        <v/>
      </c>
      <c r="E147" s="8" t="str">
        <f>IF($L147&gt;0,IFERROR(VLOOKUP($A147,'3.0 Input│AMP'!$A$13:$F$959,COLUMN(E147)+1,FALSE),"Non-System"),"")</f>
        <v/>
      </c>
      <c r="F147" s="7"/>
      <c r="G147" s="23">
        <f>IF($F147=G$12,'5.5 Calc│Escalated capex'!$L147,IF($F147="incurred",'5.5 Calc│Escalated capex'!G147,0))+(IFERROR(VLOOKUP(B147,'4.2 Calc│Hist Com ($nom)'!$B$13:$L$266,11,FALSE)/1000000,0))</f>
        <v>0</v>
      </c>
      <c r="H147" s="23">
        <f>IF($F147=H$12,'5.5 Calc│Escalated capex'!$L147,IF($F147="incurred",'5.5 Calc│Escalated capex'!H147,0))</f>
        <v>0</v>
      </c>
      <c r="I147" s="23">
        <f>IF($F147=I$12,'5.5 Calc│Escalated capex'!$L147,IF($F147="incurred",'5.5 Calc│Escalated capex'!I147,0))</f>
        <v>0</v>
      </c>
      <c r="J147" s="23">
        <f>IF($F147=J$12,'5.5 Calc│Escalated capex'!$L147,IF($F147="incurred",'5.5 Calc│Escalated capex'!J147,0))</f>
        <v>0</v>
      </c>
      <c r="K147" s="23">
        <f>IF($F147=K$12,'5.5 Calc│Escalated capex'!$L147,IF($F147="incurred",'5.5 Calc│Escalated capex'!K147,0))</f>
        <v>0</v>
      </c>
      <c r="L147" s="40">
        <f t="shared" si="3"/>
        <v>0</v>
      </c>
    </row>
    <row r="148" spans="1:12">
      <c r="A148" s="8" t="str">
        <f>'5.0 Calc│Forecast Projects'!A148</f>
        <v>-</v>
      </c>
      <c r="B148" s="8" t="str">
        <f>'5.3 Calc│Forecast $2017'!B148</f>
        <v/>
      </c>
      <c r="C148" s="8" t="str">
        <f>IF(B148="[Delete]",0,'5.3 Calc│Forecast $2017'!C148)</f>
        <v>-</v>
      </c>
      <c r="D148" s="8" t="str">
        <f>IF($L148&gt;0,IFERROR(VLOOKUP($A148,'3.0 Input│AMP'!$A$13:$F$959,COLUMN(D148)+1,FALSE),"Other"),"")</f>
        <v/>
      </c>
      <c r="E148" s="8" t="str">
        <f>IF($L148&gt;0,IFERROR(VLOOKUP($A148,'3.0 Input│AMP'!$A$13:$F$959,COLUMN(E148)+1,FALSE),"Non-System"),"")</f>
        <v/>
      </c>
      <c r="F148" s="7"/>
      <c r="G148" s="23">
        <f>IF($F148=G$12,'5.5 Calc│Escalated capex'!$L148,IF($F148="incurred",'5.5 Calc│Escalated capex'!G148,0))+(IFERROR(VLOOKUP(B148,'4.2 Calc│Hist Com ($nom)'!$B$13:$L$266,11,FALSE)/1000000,0))</f>
        <v>0</v>
      </c>
      <c r="H148" s="23">
        <f>IF($F148=H$12,'5.5 Calc│Escalated capex'!$L148,IF($F148="incurred",'5.5 Calc│Escalated capex'!H148,0))</f>
        <v>0</v>
      </c>
      <c r="I148" s="23">
        <f>IF($F148=I$12,'5.5 Calc│Escalated capex'!$L148,IF($F148="incurred",'5.5 Calc│Escalated capex'!I148,0))</f>
        <v>0</v>
      </c>
      <c r="J148" s="23">
        <f>IF($F148=J$12,'5.5 Calc│Escalated capex'!$L148,IF($F148="incurred",'5.5 Calc│Escalated capex'!J148,0))</f>
        <v>0</v>
      </c>
      <c r="K148" s="23">
        <f>IF($F148=K$12,'5.5 Calc│Escalated capex'!$L148,IF($F148="incurred",'5.5 Calc│Escalated capex'!K148,0))</f>
        <v>0</v>
      </c>
      <c r="L148" s="40">
        <f t="shared" si="3"/>
        <v>0</v>
      </c>
    </row>
    <row r="149" spans="1:12">
      <c r="A149" s="8" t="str">
        <f>'5.0 Calc│Forecast Projects'!A149</f>
        <v>-</v>
      </c>
      <c r="B149" s="8" t="str">
        <f>'5.3 Calc│Forecast $2017'!B149</f>
        <v/>
      </c>
      <c r="C149" s="8" t="str">
        <f>IF(B149="[Delete]",0,'5.3 Calc│Forecast $2017'!C149)</f>
        <v>-</v>
      </c>
      <c r="D149" s="8" t="str">
        <f>IF($L149&gt;0,IFERROR(VLOOKUP($A149,'3.0 Input│AMP'!$A$13:$F$959,COLUMN(D149)+1,FALSE),"Other"),"")</f>
        <v/>
      </c>
      <c r="E149" s="8" t="str">
        <f>IF($L149&gt;0,IFERROR(VLOOKUP($A149,'3.0 Input│AMP'!$A$13:$F$959,COLUMN(E149)+1,FALSE),"Non-System"),"")</f>
        <v/>
      </c>
      <c r="F149" s="7"/>
      <c r="G149" s="23">
        <f>IF($F149=G$12,'5.5 Calc│Escalated capex'!$L149,IF($F149="incurred",'5.5 Calc│Escalated capex'!G149,0))+(IFERROR(VLOOKUP(B149,'4.2 Calc│Hist Com ($nom)'!$B$13:$L$266,11,FALSE)/1000000,0))</f>
        <v>0</v>
      </c>
      <c r="H149" s="23">
        <f>IF($F149=H$12,'5.5 Calc│Escalated capex'!$L149,IF($F149="incurred",'5.5 Calc│Escalated capex'!H149,0))</f>
        <v>0</v>
      </c>
      <c r="I149" s="23">
        <f>IF($F149=I$12,'5.5 Calc│Escalated capex'!$L149,IF($F149="incurred",'5.5 Calc│Escalated capex'!I149,0))</f>
        <v>0</v>
      </c>
      <c r="J149" s="23">
        <f>IF($F149=J$12,'5.5 Calc│Escalated capex'!$L149,IF($F149="incurred",'5.5 Calc│Escalated capex'!J149,0))</f>
        <v>0</v>
      </c>
      <c r="K149" s="23">
        <f>IF($F149=K$12,'5.5 Calc│Escalated capex'!$L149,IF($F149="incurred",'5.5 Calc│Escalated capex'!K149,0))</f>
        <v>0</v>
      </c>
      <c r="L149" s="40">
        <f t="shared" si="3"/>
        <v>0</v>
      </c>
    </row>
    <row r="150" spans="1:12">
      <c r="A150" s="8" t="str">
        <f>'5.0 Calc│Forecast Projects'!A150</f>
        <v>-</v>
      </c>
      <c r="B150" s="8" t="str">
        <f>'5.3 Calc│Forecast $2017'!B150</f>
        <v/>
      </c>
      <c r="C150" s="8" t="str">
        <f>IF(B150="[Delete]",0,'5.3 Calc│Forecast $2017'!C150)</f>
        <v>-</v>
      </c>
      <c r="D150" s="8" t="str">
        <f>IF($L150&gt;0,IFERROR(VLOOKUP($A150,'3.0 Input│AMP'!$A$13:$F$959,COLUMN(D150)+1,FALSE),"Other"),"")</f>
        <v/>
      </c>
      <c r="E150" s="8" t="str">
        <f>IF($L150&gt;0,IFERROR(VLOOKUP($A150,'3.0 Input│AMP'!$A$13:$F$959,COLUMN(E150)+1,FALSE),"Non-System"),"")</f>
        <v/>
      </c>
      <c r="F150" s="7"/>
      <c r="G150" s="23">
        <f>IF($F150=G$12,'5.5 Calc│Escalated capex'!$L150,IF($F150="incurred",'5.5 Calc│Escalated capex'!G150,0))+(IFERROR(VLOOKUP(B150,'4.2 Calc│Hist Com ($nom)'!$B$13:$L$266,11,FALSE)/1000000,0))</f>
        <v>0</v>
      </c>
      <c r="H150" s="23">
        <f>IF($F150=H$12,'5.5 Calc│Escalated capex'!$L150,IF($F150="incurred",'5.5 Calc│Escalated capex'!H150,0))</f>
        <v>0</v>
      </c>
      <c r="I150" s="23">
        <f>IF($F150=I$12,'5.5 Calc│Escalated capex'!$L150,IF($F150="incurred",'5.5 Calc│Escalated capex'!I150,0))</f>
        <v>0</v>
      </c>
      <c r="J150" s="23">
        <f>IF($F150=J$12,'5.5 Calc│Escalated capex'!$L150,IF($F150="incurred",'5.5 Calc│Escalated capex'!J150,0))</f>
        <v>0</v>
      </c>
      <c r="K150" s="23">
        <f>IF($F150=K$12,'5.5 Calc│Escalated capex'!$L150,IF($F150="incurred",'5.5 Calc│Escalated capex'!K150,0))</f>
        <v>0</v>
      </c>
      <c r="L150" s="40">
        <f t="shared" si="3"/>
        <v>0</v>
      </c>
    </row>
    <row r="151" spans="1:12">
      <c r="A151" s="8" t="str">
        <f>'5.0 Calc│Forecast Projects'!A151</f>
        <v>-</v>
      </c>
      <c r="B151" s="8" t="str">
        <f>'5.3 Calc│Forecast $2017'!B151</f>
        <v/>
      </c>
      <c r="C151" s="8" t="str">
        <f>IF(B151="[Delete]",0,'5.3 Calc│Forecast $2017'!C151)</f>
        <v>-</v>
      </c>
      <c r="D151" s="8" t="str">
        <f>IF($L151&gt;0,IFERROR(VLOOKUP($A151,'3.0 Input│AMP'!$A$13:$F$959,COLUMN(D151)+1,FALSE),"Other"),"")</f>
        <v/>
      </c>
      <c r="E151" s="8" t="str">
        <f>IF($L151&gt;0,IFERROR(VLOOKUP($A151,'3.0 Input│AMP'!$A$13:$F$959,COLUMN(E151)+1,FALSE),"Non-System"),"")</f>
        <v/>
      </c>
      <c r="F151" s="7"/>
      <c r="G151" s="23">
        <f>IF($F151=G$12,'5.5 Calc│Escalated capex'!$L151,IF($F151="incurred",'5.5 Calc│Escalated capex'!G151,0))+(IFERROR(VLOOKUP(B151,'4.2 Calc│Hist Com ($nom)'!$B$13:$L$266,11,FALSE)/1000000,0))</f>
        <v>0</v>
      </c>
      <c r="H151" s="23">
        <f>IF($F151=H$12,'5.5 Calc│Escalated capex'!$L151,IF($F151="incurred",'5.5 Calc│Escalated capex'!H151,0))</f>
        <v>0</v>
      </c>
      <c r="I151" s="23">
        <f>IF($F151=I$12,'5.5 Calc│Escalated capex'!$L151,IF($F151="incurred",'5.5 Calc│Escalated capex'!I151,0))</f>
        <v>0</v>
      </c>
      <c r="J151" s="23">
        <f>IF($F151=J$12,'5.5 Calc│Escalated capex'!$L151,IF($F151="incurred",'5.5 Calc│Escalated capex'!J151,0))</f>
        <v>0</v>
      </c>
      <c r="K151" s="23">
        <f>IF($F151=K$12,'5.5 Calc│Escalated capex'!$L151,IF($F151="incurred",'5.5 Calc│Escalated capex'!K151,0))</f>
        <v>0</v>
      </c>
      <c r="L151" s="40">
        <f t="shared" si="3"/>
        <v>0</v>
      </c>
    </row>
    <row r="152" spans="1:12">
      <c r="A152" s="8" t="str">
        <f>'5.0 Calc│Forecast Projects'!A152</f>
        <v>-</v>
      </c>
      <c r="B152" s="8" t="str">
        <f>'5.3 Calc│Forecast $2017'!B152</f>
        <v/>
      </c>
      <c r="C152" s="8" t="str">
        <f>IF(B152="[Delete]",0,'5.3 Calc│Forecast $2017'!C152)</f>
        <v>-</v>
      </c>
      <c r="D152" s="8" t="str">
        <f>IF($L152&gt;0,IFERROR(VLOOKUP($A152,'3.0 Input│AMP'!$A$13:$F$959,COLUMN(D152)+1,FALSE),"Other"),"")</f>
        <v/>
      </c>
      <c r="E152" s="8" t="str">
        <f>IF($L152&gt;0,IFERROR(VLOOKUP($A152,'3.0 Input│AMP'!$A$13:$F$959,COLUMN(E152)+1,FALSE),"Non-System"),"")</f>
        <v/>
      </c>
      <c r="F152" s="7"/>
      <c r="G152" s="23">
        <f>IF($F152=G$12,'5.5 Calc│Escalated capex'!$L152,IF($F152="incurred",'5.5 Calc│Escalated capex'!G152,0))+(IFERROR(VLOOKUP(B152,'4.2 Calc│Hist Com ($nom)'!$B$13:$L$266,11,FALSE)/1000000,0))</f>
        <v>0</v>
      </c>
      <c r="H152" s="23">
        <f>IF($F152=H$12,'5.5 Calc│Escalated capex'!$L152,IF($F152="incurred",'5.5 Calc│Escalated capex'!H152,0))</f>
        <v>0</v>
      </c>
      <c r="I152" s="23">
        <f>IF($F152=I$12,'5.5 Calc│Escalated capex'!$L152,IF($F152="incurred",'5.5 Calc│Escalated capex'!I152,0))</f>
        <v>0</v>
      </c>
      <c r="J152" s="23">
        <f>IF($F152=J$12,'5.5 Calc│Escalated capex'!$L152,IF($F152="incurred",'5.5 Calc│Escalated capex'!J152,0))</f>
        <v>0</v>
      </c>
      <c r="K152" s="23">
        <f>IF($F152=K$12,'5.5 Calc│Escalated capex'!$L152,IF($F152="incurred",'5.5 Calc│Escalated capex'!K152,0))</f>
        <v>0</v>
      </c>
      <c r="L152" s="40">
        <f t="shared" si="3"/>
        <v>0</v>
      </c>
    </row>
    <row r="153" spans="1:12">
      <c r="A153" s="8" t="str">
        <f>'5.0 Calc│Forecast Projects'!A153</f>
        <v>-</v>
      </c>
      <c r="B153" s="8" t="str">
        <f>'5.3 Calc│Forecast $2017'!B153</f>
        <v/>
      </c>
      <c r="C153" s="8" t="str">
        <f>IF(B153="[Delete]",0,'5.3 Calc│Forecast $2017'!C153)</f>
        <v>-</v>
      </c>
      <c r="D153" s="8" t="str">
        <f>IF($L153&gt;0,IFERROR(VLOOKUP($A153,'3.0 Input│AMP'!$A$13:$F$959,COLUMN(D153)+1,FALSE),"Other"),"")</f>
        <v/>
      </c>
      <c r="E153" s="8" t="str">
        <f>IF($L153&gt;0,IFERROR(VLOOKUP($A153,'3.0 Input│AMP'!$A$13:$F$959,COLUMN(E153)+1,FALSE),"Non-System"),"")</f>
        <v/>
      </c>
      <c r="F153" s="7"/>
      <c r="G153" s="23">
        <f>IF($F153=G$12,'5.5 Calc│Escalated capex'!$L153,IF($F153="incurred",'5.5 Calc│Escalated capex'!G153,0))+(IFERROR(VLOOKUP(B153,'4.2 Calc│Hist Com ($nom)'!$B$13:$L$266,11,FALSE)/1000000,0))</f>
        <v>0</v>
      </c>
      <c r="H153" s="23">
        <f>IF($F153=H$12,'5.5 Calc│Escalated capex'!$L153,IF($F153="incurred",'5.5 Calc│Escalated capex'!H153,0))</f>
        <v>0</v>
      </c>
      <c r="I153" s="23">
        <f>IF($F153=I$12,'5.5 Calc│Escalated capex'!$L153,IF($F153="incurred",'5.5 Calc│Escalated capex'!I153,0))</f>
        <v>0</v>
      </c>
      <c r="J153" s="23">
        <f>IF($F153=J$12,'5.5 Calc│Escalated capex'!$L153,IF($F153="incurred",'5.5 Calc│Escalated capex'!J153,0))</f>
        <v>0</v>
      </c>
      <c r="K153" s="23">
        <f>IF($F153=K$12,'5.5 Calc│Escalated capex'!$L153,IF($F153="incurred",'5.5 Calc│Escalated capex'!K153,0))</f>
        <v>0</v>
      </c>
      <c r="L153" s="40">
        <f t="shared" si="3"/>
        <v>0</v>
      </c>
    </row>
    <row r="154" spans="1:12">
      <c r="A154" s="8" t="str">
        <f>'5.0 Calc│Forecast Projects'!A154</f>
        <v>-</v>
      </c>
      <c r="B154" s="8" t="str">
        <f>'5.3 Calc│Forecast $2017'!B154</f>
        <v/>
      </c>
      <c r="C154" s="8" t="str">
        <f>IF(B154="[Delete]",0,'5.3 Calc│Forecast $2017'!C154)</f>
        <v>-</v>
      </c>
      <c r="D154" s="8" t="str">
        <f>IF($L154&gt;0,IFERROR(VLOOKUP($A154,'3.0 Input│AMP'!$A$13:$F$959,COLUMN(D154)+1,FALSE),"Other"),"")</f>
        <v/>
      </c>
      <c r="E154" s="8" t="str">
        <f>IF($L154&gt;0,IFERROR(VLOOKUP($A154,'3.0 Input│AMP'!$A$13:$F$959,COLUMN(E154)+1,FALSE),"Non-System"),"")</f>
        <v/>
      </c>
      <c r="F154" s="7"/>
      <c r="G154" s="23">
        <f>IF($F154=G$12,'5.5 Calc│Escalated capex'!$L154,IF($F154="incurred",'5.5 Calc│Escalated capex'!G154,0))+(IFERROR(VLOOKUP(B154,'4.2 Calc│Hist Com ($nom)'!$B$13:$L$266,11,FALSE)/1000000,0))</f>
        <v>0</v>
      </c>
      <c r="H154" s="23">
        <f>IF($F154=H$12,'5.5 Calc│Escalated capex'!$L154,IF($F154="incurred",'5.5 Calc│Escalated capex'!H154,0))</f>
        <v>0</v>
      </c>
      <c r="I154" s="23">
        <f>IF($F154=I$12,'5.5 Calc│Escalated capex'!$L154,IF($F154="incurred",'5.5 Calc│Escalated capex'!I154,0))</f>
        <v>0</v>
      </c>
      <c r="J154" s="23">
        <f>IF($F154=J$12,'5.5 Calc│Escalated capex'!$L154,IF($F154="incurred",'5.5 Calc│Escalated capex'!J154,0))</f>
        <v>0</v>
      </c>
      <c r="K154" s="23">
        <f>IF($F154=K$12,'5.5 Calc│Escalated capex'!$L154,IF($F154="incurred",'5.5 Calc│Escalated capex'!K154,0))</f>
        <v>0</v>
      </c>
      <c r="L154" s="40">
        <f t="shared" si="3"/>
        <v>0</v>
      </c>
    </row>
    <row r="155" spans="1:12">
      <c r="A155" s="8" t="str">
        <f>'5.0 Calc│Forecast Projects'!A155</f>
        <v>-</v>
      </c>
      <c r="B155" s="8" t="str">
        <f>'5.3 Calc│Forecast $2017'!B155</f>
        <v/>
      </c>
      <c r="C155" s="8" t="str">
        <f>IF(B155="[Delete]",0,'5.3 Calc│Forecast $2017'!C155)</f>
        <v>-</v>
      </c>
      <c r="D155" s="8" t="str">
        <f>IF($L155&gt;0,IFERROR(VLOOKUP($A155,'3.0 Input│AMP'!$A$13:$F$959,COLUMN(D155)+1,FALSE),"Other"),"")</f>
        <v/>
      </c>
      <c r="E155" s="8" t="str">
        <f>IF($L155&gt;0,IFERROR(VLOOKUP($A155,'3.0 Input│AMP'!$A$13:$F$959,COLUMN(E155)+1,FALSE),"Non-System"),"")</f>
        <v/>
      </c>
      <c r="F155" s="7"/>
      <c r="G155" s="23">
        <f>IF($F155=G$12,'5.5 Calc│Escalated capex'!$L155,IF($F155="incurred",'5.5 Calc│Escalated capex'!G155,0))+(IFERROR(VLOOKUP(B155,'4.2 Calc│Hist Com ($nom)'!$B$13:$L$266,11,FALSE)/1000000,0))</f>
        <v>0</v>
      </c>
      <c r="H155" s="23">
        <f>IF($F155=H$12,'5.5 Calc│Escalated capex'!$L155,IF($F155="incurred",'5.5 Calc│Escalated capex'!H155,0))</f>
        <v>0</v>
      </c>
      <c r="I155" s="23">
        <f>IF($F155=I$12,'5.5 Calc│Escalated capex'!$L155,IF($F155="incurred",'5.5 Calc│Escalated capex'!I155,0))</f>
        <v>0</v>
      </c>
      <c r="J155" s="23">
        <f>IF($F155=J$12,'5.5 Calc│Escalated capex'!$L155,IF($F155="incurred",'5.5 Calc│Escalated capex'!J155,0))</f>
        <v>0</v>
      </c>
      <c r="K155" s="23">
        <f>IF($F155=K$12,'5.5 Calc│Escalated capex'!$L155,IF($F155="incurred",'5.5 Calc│Escalated capex'!K155,0))</f>
        <v>0</v>
      </c>
      <c r="L155" s="40">
        <f t="shared" si="3"/>
        <v>0</v>
      </c>
    </row>
    <row r="156" spans="1:12">
      <c r="A156" s="8" t="str">
        <f>'5.0 Calc│Forecast Projects'!A156</f>
        <v>-</v>
      </c>
      <c r="B156" s="8" t="str">
        <f>'5.3 Calc│Forecast $2017'!B156</f>
        <v/>
      </c>
      <c r="C156" s="8" t="str">
        <f>IF(B156="[Delete]",0,'5.3 Calc│Forecast $2017'!C156)</f>
        <v>-</v>
      </c>
      <c r="D156" s="8" t="str">
        <f>IF($L156&gt;0,IFERROR(VLOOKUP($A156,'3.0 Input│AMP'!$A$13:$F$959,COLUMN(D156)+1,FALSE),"Other"),"")</f>
        <v/>
      </c>
      <c r="E156" s="8" t="str">
        <f>IF($L156&gt;0,IFERROR(VLOOKUP($A156,'3.0 Input│AMP'!$A$13:$F$959,COLUMN(E156)+1,FALSE),"Non-System"),"")</f>
        <v/>
      </c>
      <c r="F156" s="7"/>
      <c r="G156" s="23">
        <f>IF($F156=G$12,'5.5 Calc│Escalated capex'!$L156,IF($F156="incurred",'5.5 Calc│Escalated capex'!G156,0))+(IFERROR(VLOOKUP(B156,'4.2 Calc│Hist Com ($nom)'!$B$13:$L$266,11,FALSE)/1000000,0))</f>
        <v>0</v>
      </c>
      <c r="H156" s="23">
        <f>IF($F156=H$12,'5.5 Calc│Escalated capex'!$L156,IF($F156="incurred",'5.5 Calc│Escalated capex'!H156,0))</f>
        <v>0</v>
      </c>
      <c r="I156" s="23">
        <f>IF($F156=I$12,'5.5 Calc│Escalated capex'!$L156,IF($F156="incurred",'5.5 Calc│Escalated capex'!I156,0))</f>
        <v>0</v>
      </c>
      <c r="J156" s="23">
        <f>IF($F156=J$12,'5.5 Calc│Escalated capex'!$L156,IF($F156="incurred",'5.5 Calc│Escalated capex'!J156,0))</f>
        <v>0</v>
      </c>
      <c r="K156" s="23">
        <f>IF($F156=K$12,'5.5 Calc│Escalated capex'!$L156,IF($F156="incurred",'5.5 Calc│Escalated capex'!K156,0))</f>
        <v>0</v>
      </c>
      <c r="L156" s="40">
        <f t="shared" si="3"/>
        <v>0</v>
      </c>
    </row>
    <row r="157" spans="1:12">
      <c r="A157" s="8" t="str">
        <f>'5.0 Calc│Forecast Projects'!A157</f>
        <v>-</v>
      </c>
      <c r="B157" s="8" t="str">
        <f>'5.3 Calc│Forecast $2017'!B157</f>
        <v/>
      </c>
      <c r="C157" s="8" t="str">
        <f>IF(B157="[Delete]",0,'5.3 Calc│Forecast $2017'!C157)</f>
        <v>-</v>
      </c>
      <c r="D157" s="8" t="str">
        <f>IF($L157&gt;0,IFERROR(VLOOKUP($A157,'3.0 Input│AMP'!$A$13:$F$959,COLUMN(D157)+1,FALSE),"Other"),"")</f>
        <v/>
      </c>
      <c r="E157" s="8" t="str">
        <f>IF($L157&gt;0,IFERROR(VLOOKUP($A157,'3.0 Input│AMP'!$A$13:$F$959,COLUMN(E157)+1,FALSE),"Non-System"),"")</f>
        <v/>
      </c>
      <c r="F157" s="7"/>
      <c r="G157" s="23">
        <f>IF($F157=G$12,'5.5 Calc│Escalated capex'!$L157,IF($F157="incurred",'5.5 Calc│Escalated capex'!G157,0))+(IFERROR(VLOOKUP(B157,'4.2 Calc│Hist Com ($nom)'!$B$13:$L$266,11,FALSE)/1000000,0))</f>
        <v>0</v>
      </c>
      <c r="H157" s="23">
        <f>IF($F157=H$12,'5.5 Calc│Escalated capex'!$L157,IF($F157="incurred",'5.5 Calc│Escalated capex'!H157,0))</f>
        <v>0</v>
      </c>
      <c r="I157" s="23">
        <f>IF($F157=I$12,'5.5 Calc│Escalated capex'!$L157,IF($F157="incurred",'5.5 Calc│Escalated capex'!I157,0))</f>
        <v>0</v>
      </c>
      <c r="J157" s="23">
        <f>IF($F157=J$12,'5.5 Calc│Escalated capex'!$L157,IF($F157="incurred",'5.5 Calc│Escalated capex'!J157,0))</f>
        <v>0</v>
      </c>
      <c r="K157" s="23">
        <f>IF($F157=K$12,'5.5 Calc│Escalated capex'!$L157,IF($F157="incurred",'5.5 Calc│Escalated capex'!K157,0))</f>
        <v>0</v>
      </c>
      <c r="L157" s="40">
        <f t="shared" si="3"/>
        <v>0</v>
      </c>
    </row>
    <row r="158" spans="1:12">
      <c r="A158" s="8" t="str">
        <f>'5.0 Calc│Forecast Projects'!A158</f>
        <v>-</v>
      </c>
      <c r="B158" s="8" t="str">
        <f>'5.3 Calc│Forecast $2017'!B158</f>
        <v/>
      </c>
      <c r="C158" s="8" t="str">
        <f>IF(B158="[Delete]",0,'5.3 Calc│Forecast $2017'!C158)</f>
        <v>-</v>
      </c>
      <c r="D158" s="8" t="str">
        <f>IF($L158&gt;0,IFERROR(VLOOKUP($A158,'3.0 Input│AMP'!$A$13:$F$959,COLUMN(D158)+1,FALSE),"Other"),"")</f>
        <v/>
      </c>
      <c r="E158" s="8" t="str">
        <f>IF($L158&gt;0,IFERROR(VLOOKUP($A158,'3.0 Input│AMP'!$A$13:$F$959,COLUMN(E158)+1,FALSE),"Non-System"),"")</f>
        <v/>
      </c>
      <c r="F158" s="7"/>
      <c r="G158" s="23">
        <f>IF($F158=G$12,'5.5 Calc│Escalated capex'!$L158,IF($F158="incurred",'5.5 Calc│Escalated capex'!G158,0))+(IFERROR(VLOOKUP(B158,'4.2 Calc│Hist Com ($nom)'!$B$13:$L$266,11,FALSE)/1000000,0))</f>
        <v>0</v>
      </c>
      <c r="H158" s="23">
        <f>IF($F158=H$12,'5.5 Calc│Escalated capex'!$L158,IF($F158="incurred",'5.5 Calc│Escalated capex'!H158,0))</f>
        <v>0</v>
      </c>
      <c r="I158" s="23">
        <f>IF($F158=I$12,'5.5 Calc│Escalated capex'!$L158,IF($F158="incurred",'5.5 Calc│Escalated capex'!I158,0))</f>
        <v>0</v>
      </c>
      <c r="J158" s="23">
        <f>IF($F158=J$12,'5.5 Calc│Escalated capex'!$L158,IF($F158="incurred",'5.5 Calc│Escalated capex'!J158,0))</f>
        <v>0</v>
      </c>
      <c r="K158" s="23">
        <f>IF($F158=K$12,'5.5 Calc│Escalated capex'!$L158,IF($F158="incurred",'5.5 Calc│Escalated capex'!K158,0))</f>
        <v>0</v>
      </c>
      <c r="L158" s="40">
        <f t="shared" si="3"/>
        <v>0</v>
      </c>
    </row>
    <row r="159" spans="1:12">
      <c r="A159" s="8" t="str">
        <f>'5.0 Calc│Forecast Projects'!A159</f>
        <v>-</v>
      </c>
      <c r="B159" s="8" t="str">
        <f>'5.3 Calc│Forecast $2017'!B159</f>
        <v/>
      </c>
      <c r="C159" s="8" t="str">
        <f>IF(B159="[Delete]",0,'5.3 Calc│Forecast $2017'!C159)</f>
        <v>-</v>
      </c>
      <c r="D159" s="8" t="str">
        <f>IF($L159&gt;0,IFERROR(VLOOKUP($A159,'3.0 Input│AMP'!$A$13:$F$959,COLUMN(D159)+1,FALSE),"Other"),"")</f>
        <v/>
      </c>
      <c r="E159" s="8" t="str">
        <f>IF($L159&gt;0,IFERROR(VLOOKUP($A159,'3.0 Input│AMP'!$A$13:$F$959,COLUMN(E159)+1,FALSE),"Non-System"),"")</f>
        <v/>
      </c>
      <c r="F159" s="7"/>
      <c r="G159" s="23">
        <f>IF($F159=G$12,'5.5 Calc│Escalated capex'!$L159,IF($F159="incurred",'5.5 Calc│Escalated capex'!G159,0))+(IFERROR(VLOOKUP(B159,'4.2 Calc│Hist Com ($nom)'!$B$13:$L$266,11,FALSE)/1000000,0))</f>
        <v>0</v>
      </c>
      <c r="H159" s="23">
        <f>IF($F159=H$12,'5.5 Calc│Escalated capex'!$L159,IF($F159="incurred",'5.5 Calc│Escalated capex'!H159,0))</f>
        <v>0</v>
      </c>
      <c r="I159" s="23">
        <f>IF($F159=I$12,'5.5 Calc│Escalated capex'!$L159,IF($F159="incurred",'5.5 Calc│Escalated capex'!I159,0))</f>
        <v>0</v>
      </c>
      <c r="J159" s="23">
        <f>IF($F159=J$12,'5.5 Calc│Escalated capex'!$L159,IF($F159="incurred",'5.5 Calc│Escalated capex'!J159,0))</f>
        <v>0</v>
      </c>
      <c r="K159" s="23">
        <f>IF($F159=K$12,'5.5 Calc│Escalated capex'!$L159,IF($F159="incurred",'5.5 Calc│Escalated capex'!K159,0))</f>
        <v>0</v>
      </c>
      <c r="L159" s="40">
        <f t="shared" si="3"/>
        <v>0</v>
      </c>
    </row>
    <row r="160" spans="1:12">
      <c r="A160" s="8" t="str">
        <f>'5.0 Calc│Forecast Projects'!A160</f>
        <v>-</v>
      </c>
      <c r="B160" s="8" t="str">
        <f>'5.3 Calc│Forecast $2017'!B160</f>
        <v/>
      </c>
      <c r="C160" s="8" t="str">
        <f>IF(B160="[Delete]",0,'5.3 Calc│Forecast $2017'!C160)</f>
        <v>-</v>
      </c>
      <c r="D160" s="8" t="str">
        <f>IF($L160&gt;0,IFERROR(VLOOKUP($A160,'3.0 Input│AMP'!$A$13:$F$959,COLUMN(D160)+1,FALSE),"Other"),"")</f>
        <v/>
      </c>
      <c r="E160" s="8" t="str">
        <f>IF($L160&gt;0,IFERROR(VLOOKUP($A160,'3.0 Input│AMP'!$A$13:$F$959,COLUMN(E160)+1,FALSE),"Non-System"),"")</f>
        <v/>
      </c>
      <c r="F160" s="7"/>
      <c r="G160" s="23">
        <f>IF($F160=G$12,'5.5 Calc│Escalated capex'!$L160,IF($F160="incurred",'5.5 Calc│Escalated capex'!G160,0))+(IFERROR(VLOOKUP(B160,'4.2 Calc│Hist Com ($nom)'!$B$13:$L$266,11,FALSE)/1000000,0))</f>
        <v>0</v>
      </c>
      <c r="H160" s="23">
        <f>IF($F160=H$12,'5.5 Calc│Escalated capex'!$L160,IF($F160="incurred",'5.5 Calc│Escalated capex'!H160,0))</f>
        <v>0</v>
      </c>
      <c r="I160" s="23">
        <f>IF($F160=I$12,'5.5 Calc│Escalated capex'!$L160,IF($F160="incurred",'5.5 Calc│Escalated capex'!I160,0))</f>
        <v>0</v>
      </c>
      <c r="J160" s="23">
        <f>IF($F160=J$12,'5.5 Calc│Escalated capex'!$L160,IF($F160="incurred",'5.5 Calc│Escalated capex'!J160,0))</f>
        <v>0</v>
      </c>
      <c r="K160" s="23">
        <f>IF($F160=K$12,'5.5 Calc│Escalated capex'!$L160,IF($F160="incurred",'5.5 Calc│Escalated capex'!K160,0))</f>
        <v>0</v>
      </c>
      <c r="L160" s="40">
        <f t="shared" si="3"/>
        <v>0</v>
      </c>
    </row>
    <row r="161" spans="1:12">
      <c r="A161" s="8" t="str">
        <f>'5.0 Calc│Forecast Projects'!A161</f>
        <v>-</v>
      </c>
      <c r="B161" s="8" t="str">
        <f>'5.3 Calc│Forecast $2017'!B161</f>
        <v/>
      </c>
      <c r="C161" s="8" t="str">
        <f>IF(B161="[Delete]",0,'5.3 Calc│Forecast $2017'!C161)</f>
        <v>-</v>
      </c>
      <c r="D161" s="8" t="str">
        <f>IF($L161&gt;0,IFERROR(VLOOKUP($A161,'3.0 Input│AMP'!$A$13:$F$959,COLUMN(D161)+1,FALSE),"Other"),"")</f>
        <v/>
      </c>
      <c r="E161" s="8" t="str">
        <f>IF($L161&gt;0,IFERROR(VLOOKUP($A161,'3.0 Input│AMP'!$A$13:$F$959,COLUMN(E161)+1,FALSE),"Non-System"),"")</f>
        <v/>
      </c>
      <c r="F161" s="7"/>
      <c r="G161" s="23">
        <f>IF($F161=G$12,'5.5 Calc│Escalated capex'!$L161,IF($F161="incurred",'5.5 Calc│Escalated capex'!G161,0))+(IFERROR(VLOOKUP(B161,'4.2 Calc│Hist Com ($nom)'!$B$13:$L$266,11,FALSE)/1000000,0))</f>
        <v>0</v>
      </c>
      <c r="H161" s="23">
        <f>IF($F161=H$12,'5.5 Calc│Escalated capex'!$L161,IF($F161="incurred",'5.5 Calc│Escalated capex'!H161,0))</f>
        <v>0</v>
      </c>
      <c r="I161" s="23">
        <f>IF($F161=I$12,'5.5 Calc│Escalated capex'!$L161,IF($F161="incurred",'5.5 Calc│Escalated capex'!I161,0))</f>
        <v>0</v>
      </c>
      <c r="J161" s="23">
        <f>IF($F161=J$12,'5.5 Calc│Escalated capex'!$L161,IF($F161="incurred",'5.5 Calc│Escalated capex'!J161,0))</f>
        <v>0</v>
      </c>
      <c r="K161" s="23">
        <f>IF($F161=K$12,'5.5 Calc│Escalated capex'!$L161,IF($F161="incurred",'5.5 Calc│Escalated capex'!K161,0))</f>
        <v>0</v>
      </c>
      <c r="L161" s="40">
        <f t="shared" si="3"/>
        <v>0</v>
      </c>
    </row>
    <row r="162" spans="1:12">
      <c r="A162" s="8" t="str">
        <f>'5.0 Calc│Forecast Projects'!A162</f>
        <v>-</v>
      </c>
      <c r="B162" s="8" t="str">
        <f>'5.3 Calc│Forecast $2017'!B162</f>
        <v/>
      </c>
      <c r="C162" s="8" t="str">
        <f>IF(B162="[Delete]",0,'5.3 Calc│Forecast $2017'!C162)</f>
        <v>-</v>
      </c>
      <c r="D162" s="8" t="str">
        <f>IF($L162&gt;0,IFERROR(VLOOKUP($A162,'3.0 Input│AMP'!$A$13:$F$959,COLUMN(D162)+1,FALSE),"Other"),"")</f>
        <v/>
      </c>
      <c r="E162" s="8" t="str">
        <f>IF($L162&gt;0,IFERROR(VLOOKUP($A162,'3.0 Input│AMP'!$A$13:$F$959,COLUMN(E162)+1,FALSE),"Non-System"),"")</f>
        <v/>
      </c>
      <c r="F162" s="7"/>
      <c r="G162" s="23">
        <f>IF($F162=G$12,'5.5 Calc│Escalated capex'!$L162,IF($F162="incurred",'5.5 Calc│Escalated capex'!G162,0))+(IFERROR(VLOOKUP(B162,'4.2 Calc│Hist Com ($nom)'!$B$13:$L$266,11,FALSE)/1000000,0))</f>
        <v>0</v>
      </c>
      <c r="H162" s="23">
        <f>IF($F162=H$12,'5.5 Calc│Escalated capex'!$L162,IF($F162="incurred",'5.5 Calc│Escalated capex'!H162,0))</f>
        <v>0</v>
      </c>
      <c r="I162" s="23">
        <f>IF($F162=I$12,'5.5 Calc│Escalated capex'!$L162,IF($F162="incurred",'5.5 Calc│Escalated capex'!I162,0))</f>
        <v>0</v>
      </c>
      <c r="J162" s="23">
        <f>IF($F162=J$12,'5.5 Calc│Escalated capex'!$L162,IF($F162="incurred",'5.5 Calc│Escalated capex'!J162,0))</f>
        <v>0</v>
      </c>
      <c r="K162" s="23">
        <f>IF($F162=K$12,'5.5 Calc│Escalated capex'!$L162,IF($F162="incurred",'5.5 Calc│Escalated capex'!K162,0))</f>
        <v>0</v>
      </c>
      <c r="L162" s="40">
        <f t="shared" si="3"/>
        <v>0</v>
      </c>
    </row>
    <row r="163" spans="1:12">
      <c r="A163" s="8" t="str">
        <f>'5.0 Calc│Forecast Projects'!A163</f>
        <v>-</v>
      </c>
      <c r="B163" s="8" t="str">
        <f>'5.3 Calc│Forecast $2017'!B163</f>
        <v/>
      </c>
      <c r="C163" s="8" t="str">
        <f>IF(B163="[Delete]",0,'5.3 Calc│Forecast $2017'!C163)</f>
        <v>-</v>
      </c>
      <c r="D163" s="8" t="str">
        <f>IF($L163&gt;0,IFERROR(VLOOKUP($A163,'3.0 Input│AMP'!$A$13:$F$959,COLUMN(D163)+1,FALSE),"Other"),"")</f>
        <v/>
      </c>
      <c r="E163" s="8" t="str">
        <f>IF($L163&gt;0,IFERROR(VLOOKUP($A163,'3.0 Input│AMP'!$A$13:$F$959,COLUMN(E163)+1,FALSE),"Non-System"),"")</f>
        <v/>
      </c>
      <c r="F163" s="7"/>
      <c r="G163" s="23">
        <f>IF($F163=G$12,'5.5 Calc│Escalated capex'!$L163,IF($F163="incurred",'5.5 Calc│Escalated capex'!G163,0))+(IFERROR(VLOOKUP(B163,'4.2 Calc│Hist Com ($nom)'!$B$13:$L$266,11,FALSE)/1000000,0))</f>
        <v>0</v>
      </c>
      <c r="H163" s="23">
        <f>IF($F163=H$12,'5.5 Calc│Escalated capex'!$L163,IF($F163="incurred",'5.5 Calc│Escalated capex'!H163,0))</f>
        <v>0</v>
      </c>
      <c r="I163" s="23">
        <f>IF($F163=I$12,'5.5 Calc│Escalated capex'!$L163,IF($F163="incurred",'5.5 Calc│Escalated capex'!I163,0))</f>
        <v>0</v>
      </c>
      <c r="J163" s="23">
        <f>IF($F163=J$12,'5.5 Calc│Escalated capex'!$L163,IF($F163="incurred",'5.5 Calc│Escalated capex'!J163,0))</f>
        <v>0</v>
      </c>
      <c r="K163" s="23">
        <f>IF($F163=K$12,'5.5 Calc│Escalated capex'!$L163,IF($F163="incurred",'5.5 Calc│Escalated capex'!K163,0))</f>
        <v>0</v>
      </c>
      <c r="L163" s="40">
        <f t="shared" si="3"/>
        <v>0</v>
      </c>
    </row>
    <row r="164" spans="1:12">
      <c r="A164" s="8" t="str">
        <f>'5.0 Calc│Forecast Projects'!A164</f>
        <v>-</v>
      </c>
      <c r="B164" s="8" t="str">
        <f>'5.3 Calc│Forecast $2017'!B164</f>
        <v/>
      </c>
      <c r="C164" s="8" t="str">
        <f>IF(B164="[Delete]",0,'5.3 Calc│Forecast $2017'!C164)</f>
        <v>-</v>
      </c>
      <c r="D164" s="8" t="str">
        <f>IF($L164&gt;0,IFERROR(VLOOKUP($A164,'3.0 Input│AMP'!$A$13:$F$959,COLUMN(D164)+1,FALSE),"Other"),"")</f>
        <v/>
      </c>
      <c r="E164" s="8" t="str">
        <f>IF($L164&gt;0,IFERROR(VLOOKUP($A164,'3.0 Input│AMP'!$A$13:$F$959,COLUMN(E164)+1,FALSE),"Non-System"),"")</f>
        <v/>
      </c>
      <c r="F164" s="7"/>
      <c r="G164" s="23">
        <f>IF($F164=G$12,'5.5 Calc│Escalated capex'!$L164,IF($F164="incurred",'5.5 Calc│Escalated capex'!G164,0))+(IFERROR(VLOOKUP(B164,'4.2 Calc│Hist Com ($nom)'!$B$13:$L$266,11,FALSE)/1000000,0))</f>
        <v>0</v>
      </c>
      <c r="H164" s="23">
        <f>IF($F164=H$12,'5.5 Calc│Escalated capex'!$L164,IF($F164="incurred",'5.5 Calc│Escalated capex'!H164,0))</f>
        <v>0</v>
      </c>
      <c r="I164" s="23">
        <f>IF($F164=I$12,'5.5 Calc│Escalated capex'!$L164,IF($F164="incurred",'5.5 Calc│Escalated capex'!I164,0))</f>
        <v>0</v>
      </c>
      <c r="J164" s="23">
        <f>IF($F164=J$12,'5.5 Calc│Escalated capex'!$L164,IF($F164="incurred",'5.5 Calc│Escalated capex'!J164,0))</f>
        <v>0</v>
      </c>
      <c r="K164" s="23">
        <f>IF($F164=K$12,'5.5 Calc│Escalated capex'!$L164,IF($F164="incurred",'5.5 Calc│Escalated capex'!K164,0))</f>
        <v>0</v>
      </c>
      <c r="L164" s="40">
        <f t="shared" si="3"/>
        <v>0</v>
      </c>
    </row>
    <row r="165" spans="1:12">
      <c r="A165" s="8" t="str">
        <f>'5.0 Calc│Forecast Projects'!A165</f>
        <v>-</v>
      </c>
      <c r="B165" s="8" t="str">
        <f>'5.3 Calc│Forecast $2017'!B165</f>
        <v/>
      </c>
      <c r="C165" s="8" t="str">
        <f>IF(B165="[Delete]",0,'5.3 Calc│Forecast $2017'!C165)</f>
        <v>-</v>
      </c>
      <c r="D165" s="8" t="str">
        <f>IF($L165&gt;0,IFERROR(VLOOKUP($A165,'3.0 Input│AMP'!$A$13:$F$959,COLUMN(D165)+1,FALSE),"Other"),"")</f>
        <v/>
      </c>
      <c r="E165" s="8" t="str">
        <f>IF($L165&gt;0,IFERROR(VLOOKUP($A165,'3.0 Input│AMP'!$A$13:$F$959,COLUMN(E165)+1,FALSE),"Non-System"),"")</f>
        <v/>
      </c>
      <c r="F165" s="7"/>
      <c r="G165" s="23">
        <f>IF($F165=G$12,'5.5 Calc│Escalated capex'!$L165,IF($F165="incurred",'5.5 Calc│Escalated capex'!G165,0))+(IFERROR(VLOOKUP(B165,'4.2 Calc│Hist Com ($nom)'!$B$13:$L$266,11,FALSE)/1000000,0))</f>
        <v>0</v>
      </c>
      <c r="H165" s="23">
        <f>IF($F165=H$12,'5.5 Calc│Escalated capex'!$L165,IF($F165="incurred",'5.5 Calc│Escalated capex'!H165,0))</f>
        <v>0</v>
      </c>
      <c r="I165" s="23">
        <f>IF($F165=I$12,'5.5 Calc│Escalated capex'!$L165,IF($F165="incurred",'5.5 Calc│Escalated capex'!I165,0))</f>
        <v>0</v>
      </c>
      <c r="J165" s="23">
        <f>IF($F165=J$12,'5.5 Calc│Escalated capex'!$L165,IF($F165="incurred",'5.5 Calc│Escalated capex'!J165,0))</f>
        <v>0</v>
      </c>
      <c r="K165" s="23">
        <f>IF($F165=K$12,'5.5 Calc│Escalated capex'!$L165,IF($F165="incurred",'5.5 Calc│Escalated capex'!K165,0))</f>
        <v>0</v>
      </c>
      <c r="L165" s="40">
        <f t="shared" si="3"/>
        <v>0</v>
      </c>
    </row>
    <row r="166" spans="1:12">
      <c r="A166" s="8" t="str">
        <f>'5.0 Calc│Forecast Projects'!A166</f>
        <v>-</v>
      </c>
      <c r="B166" s="8" t="str">
        <f>'5.3 Calc│Forecast $2017'!B166</f>
        <v/>
      </c>
      <c r="C166" s="8" t="str">
        <f>IF(B166="[Delete]",0,'5.3 Calc│Forecast $2017'!C166)</f>
        <v>-</v>
      </c>
      <c r="D166" s="8" t="str">
        <f>IF($L166&gt;0,IFERROR(VLOOKUP($A166,'3.0 Input│AMP'!$A$13:$F$959,COLUMN(D166)+1,FALSE),"Other"),"")</f>
        <v/>
      </c>
      <c r="E166" s="8" t="str">
        <f>IF($L166&gt;0,IFERROR(VLOOKUP($A166,'3.0 Input│AMP'!$A$13:$F$959,COLUMN(E166)+1,FALSE),"Non-System"),"")</f>
        <v/>
      </c>
      <c r="F166" s="7"/>
      <c r="G166" s="23">
        <f>IF($F166=G$12,'5.5 Calc│Escalated capex'!$L166,IF($F166="incurred",'5.5 Calc│Escalated capex'!G166,0))+(IFERROR(VLOOKUP(B166,'4.2 Calc│Hist Com ($nom)'!$B$13:$L$266,11,FALSE)/1000000,0))</f>
        <v>0</v>
      </c>
      <c r="H166" s="23">
        <f>IF($F166=H$12,'5.5 Calc│Escalated capex'!$L166,IF($F166="incurred",'5.5 Calc│Escalated capex'!H166,0))</f>
        <v>0</v>
      </c>
      <c r="I166" s="23">
        <f>IF($F166=I$12,'5.5 Calc│Escalated capex'!$L166,IF($F166="incurred",'5.5 Calc│Escalated capex'!I166,0))</f>
        <v>0</v>
      </c>
      <c r="J166" s="23">
        <f>IF($F166=J$12,'5.5 Calc│Escalated capex'!$L166,IF($F166="incurred",'5.5 Calc│Escalated capex'!J166,0))</f>
        <v>0</v>
      </c>
      <c r="K166" s="23">
        <f>IF($F166=K$12,'5.5 Calc│Escalated capex'!$L166,IF($F166="incurred",'5.5 Calc│Escalated capex'!K166,0))</f>
        <v>0</v>
      </c>
      <c r="L166" s="40">
        <f t="shared" si="3"/>
        <v>0</v>
      </c>
    </row>
    <row r="167" spans="1:12">
      <c r="A167" s="8" t="str">
        <f>'5.0 Calc│Forecast Projects'!A167</f>
        <v>-</v>
      </c>
      <c r="B167" s="8" t="str">
        <f>'5.3 Calc│Forecast $2017'!B167</f>
        <v/>
      </c>
      <c r="C167" s="8" t="str">
        <f>IF(B167="[Delete]",0,'5.3 Calc│Forecast $2017'!C167)</f>
        <v>-</v>
      </c>
      <c r="D167" s="8" t="str">
        <f>IF($L167&gt;0,IFERROR(VLOOKUP($A167,'3.0 Input│AMP'!$A$13:$F$959,COLUMN(D167)+1,FALSE),"Other"),"")</f>
        <v/>
      </c>
      <c r="E167" s="8" t="str">
        <f>IF($L167&gt;0,IFERROR(VLOOKUP($A167,'3.0 Input│AMP'!$A$13:$F$959,COLUMN(E167)+1,FALSE),"Non-System"),"")</f>
        <v/>
      </c>
      <c r="F167" s="7"/>
      <c r="G167" s="23">
        <f>IF($F167=G$12,'5.5 Calc│Escalated capex'!$L167,IF($F167="incurred",'5.5 Calc│Escalated capex'!G167,0))+(IFERROR(VLOOKUP(B167,'4.2 Calc│Hist Com ($nom)'!$B$13:$L$266,11,FALSE)/1000000,0))</f>
        <v>0</v>
      </c>
      <c r="H167" s="23">
        <f>IF($F167=H$12,'5.5 Calc│Escalated capex'!$L167,IF($F167="incurred",'5.5 Calc│Escalated capex'!H167,0))</f>
        <v>0</v>
      </c>
      <c r="I167" s="23">
        <f>IF($F167=I$12,'5.5 Calc│Escalated capex'!$L167,IF($F167="incurred",'5.5 Calc│Escalated capex'!I167,0))</f>
        <v>0</v>
      </c>
      <c r="J167" s="23">
        <f>IF($F167=J$12,'5.5 Calc│Escalated capex'!$L167,IF($F167="incurred",'5.5 Calc│Escalated capex'!J167,0))</f>
        <v>0</v>
      </c>
      <c r="K167" s="23">
        <f>IF($F167=K$12,'5.5 Calc│Escalated capex'!$L167,IF($F167="incurred",'5.5 Calc│Escalated capex'!K167,0))</f>
        <v>0</v>
      </c>
      <c r="L167" s="40">
        <f t="shared" si="3"/>
        <v>0</v>
      </c>
    </row>
    <row r="168" spans="1:12">
      <c r="A168" s="8" t="str">
        <f>'5.0 Calc│Forecast Projects'!A168</f>
        <v>-</v>
      </c>
      <c r="B168" s="8" t="str">
        <f>'5.3 Calc│Forecast $2017'!B168</f>
        <v/>
      </c>
      <c r="C168" s="8" t="str">
        <f>IF(B168="[Delete]",0,'5.3 Calc│Forecast $2017'!C168)</f>
        <v>-</v>
      </c>
      <c r="D168" s="8" t="str">
        <f>IF($L168&gt;0,IFERROR(VLOOKUP($A168,'3.0 Input│AMP'!$A$13:$F$959,COLUMN(D168)+1,FALSE),"Other"),"")</f>
        <v/>
      </c>
      <c r="E168" s="8" t="str">
        <f>IF($L168&gt;0,IFERROR(VLOOKUP($A168,'3.0 Input│AMP'!$A$13:$F$959,COLUMN(E168)+1,FALSE),"Non-System"),"")</f>
        <v/>
      </c>
      <c r="F168" s="7"/>
      <c r="G168" s="23">
        <f>IF($F168=G$12,'5.5 Calc│Escalated capex'!$L168,IF($F168="incurred",'5.5 Calc│Escalated capex'!G168,0))+(IFERROR(VLOOKUP(B168,'4.2 Calc│Hist Com ($nom)'!$B$13:$L$266,11,FALSE)/1000000,0))</f>
        <v>0</v>
      </c>
      <c r="H168" s="23">
        <f>IF($F168=H$12,'5.5 Calc│Escalated capex'!$L168,IF($F168="incurred",'5.5 Calc│Escalated capex'!H168,0))</f>
        <v>0</v>
      </c>
      <c r="I168" s="23">
        <f>IF($F168=I$12,'5.5 Calc│Escalated capex'!$L168,IF($F168="incurred",'5.5 Calc│Escalated capex'!I168,0))</f>
        <v>0</v>
      </c>
      <c r="J168" s="23">
        <f>IF($F168=J$12,'5.5 Calc│Escalated capex'!$L168,IF($F168="incurred",'5.5 Calc│Escalated capex'!J168,0))</f>
        <v>0</v>
      </c>
      <c r="K168" s="23">
        <f>IF($F168=K$12,'5.5 Calc│Escalated capex'!$L168,IF($F168="incurred",'5.5 Calc│Escalated capex'!K168,0))</f>
        <v>0</v>
      </c>
      <c r="L168" s="40">
        <f t="shared" si="3"/>
        <v>0</v>
      </c>
    </row>
    <row r="169" spans="1:12">
      <c r="A169" s="8" t="str">
        <f>'5.0 Calc│Forecast Projects'!A169</f>
        <v>-</v>
      </c>
      <c r="B169" s="8" t="str">
        <f>'5.3 Calc│Forecast $2017'!B169</f>
        <v/>
      </c>
      <c r="C169" s="8" t="str">
        <f>IF(B169="[Delete]",0,'5.3 Calc│Forecast $2017'!C169)</f>
        <v>-</v>
      </c>
      <c r="D169" s="8" t="str">
        <f>IF($L169&gt;0,IFERROR(VLOOKUP($A169,'3.0 Input│AMP'!$A$13:$F$959,COLUMN(D169)+1,FALSE),"Other"),"")</f>
        <v/>
      </c>
      <c r="E169" s="8" t="str">
        <f>IF($L169&gt;0,IFERROR(VLOOKUP($A169,'3.0 Input│AMP'!$A$13:$F$959,COLUMN(E169)+1,FALSE),"Non-System"),"")</f>
        <v/>
      </c>
      <c r="F169" s="7"/>
      <c r="G169" s="23">
        <f>IF($F169=G$12,'5.5 Calc│Escalated capex'!$L169,IF($F169="incurred",'5.5 Calc│Escalated capex'!G169,0))+(IFERROR(VLOOKUP(B169,'4.2 Calc│Hist Com ($nom)'!$B$13:$L$266,11,FALSE)/1000000,0))</f>
        <v>0</v>
      </c>
      <c r="H169" s="23">
        <f>IF($F169=H$12,'5.5 Calc│Escalated capex'!$L169,IF($F169="incurred",'5.5 Calc│Escalated capex'!H169,0))</f>
        <v>0</v>
      </c>
      <c r="I169" s="23">
        <f>IF($F169=I$12,'5.5 Calc│Escalated capex'!$L169,IF($F169="incurred",'5.5 Calc│Escalated capex'!I169,0))</f>
        <v>0</v>
      </c>
      <c r="J169" s="23">
        <f>IF($F169=J$12,'5.5 Calc│Escalated capex'!$L169,IF($F169="incurred",'5.5 Calc│Escalated capex'!J169,0))</f>
        <v>0</v>
      </c>
      <c r="K169" s="23">
        <f>IF($F169=K$12,'5.5 Calc│Escalated capex'!$L169,IF($F169="incurred",'5.5 Calc│Escalated capex'!K169,0))</f>
        <v>0</v>
      </c>
      <c r="L169" s="40">
        <f t="shared" si="3"/>
        <v>0</v>
      </c>
    </row>
    <row r="170" spans="1:12">
      <c r="A170" s="8" t="str">
        <f>'5.0 Calc│Forecast Projects'!A170</f>
        <v>-</v>
      </c>
      <c r="B170" s="8" t="str">
        <f>'5.3 Calc│Forecast $2017'!B170</f>
        <v/>
      </c>
      <c r="C170" s="8" t="str">
        <f>IF(B170="[Delete]",0,'5.3 Calc│Forecast $2017'!C170)</f>
        <v>-</v>
      </c>
      <c r="D170" s="8" t="str">
        <f>IF($L170&gt;0,IFERROR(VLOOKUP($A170,'3.0 Input│AMP'!$A$13:$F$959,COLUMN(D170)+1,FALSE),"Other"),"")</f>
        <v/>
      </c>
      <c r="E170" s="8" t="str">
        <f>IF($L170&gt;0,IFERROR(VLOOKUP($A170,'3.0 Input│AMP'!$A$13:$F$959,COLUMN(E170)+1,FALSE),"Non-System"),"")</f>
        <v/>
      </c>
      <c r="F170" s="7"/>
      <c r="G170" s="23">
        <f>IF($F170=G$12,'5.5 Calc│Escalated capex'!$L170,IF($F170="incurred",'5.5 Calc│Escalated capex'!G170,0))+(IFERROR(VLOOKUP(B170,'4.2 Calc│Hist Com ($nom)'!$B$13:$L$266,11,FALSE)/1000000,0))</f>
        <v>0</v>
      </c>
      <c r="H170" s="23">
        <f>IF($F170=H$12,'5.5 Calc│Escalated capex'!$L170,IF($F170="incurred",'5.5 Calc│Escalated capex'!H170,0))</f>
        <v>0</v>
      </c>
      <c r="I170" s="23">
        <f>IF($F170=I$12,'5.5 Calc│Escalated capex'!$L170,IF($F170="incurred",'5.5 Calc│Escalated capex'!I170,0))</f>
        <v>0</v>
      </c>
      <c r="J170" s="23">
        <f>IF($F170=J$12,'5.5 Calc│Escalated capex'!$L170,IF($F170="incurred",'5.5 Calc│Escalated capex'!J170,0))</f>
        <v>0</v>
      </c>
      <c r="K170" s="23">
        <f>IF($F170=K$12,'5.5 Calc│Escalated capex'!$L170,IF($F170="incurred",'5.5 Calc│Escalated capex'!K170,0))</f>
        <v>0</v>
      </c>
      <c r="L170" s="40">
        <f t="shared" si="3"/>
        <v>0</v>
      </c>
    </row>
    <row r="171" spans="1:12">
      <c r="A171" s="8" t="str">
        <f>'5.0 Calc│Forecast Projects'!A171</f>
        <v>-</v>
      </c>
      <c r="B171" s="8" t="str">
        <f>'5.3 Calc│Forecast $2017'!B171</f>
        <v/>
      </c>
      <c r="C171" s="8" t="str">
        <f>IF(B171="[Delete]",0,'5.3 Calc│Forecast $2017'!C171)</f>
        <v>-</v>
      </c>
      <c r="D171" s="8" t="str">
        <f>IF($L171&gt;0,IFERROR(VLOOKUP($A171,'3.0 Input│AMP'!$A$13:$F$959,COLUMN(D171)+1,FALSE),"Other"),"")</f>
        <v/>
      </c>
      <c r="E171" s="8" t="str">
        <f>IF($L171&gt;0,IFERROR(VLOOKUP($A171,'3.0 Input│AMP'!$A$13:$F$959,COLUMN(E171)+1,FALSE),"Non-System"),"")</f>
        <v/>
      </c>
      <c r="F171" s="7"/>
      <c r="G171" s="23">
        <f>IF($F171=G$12,'5.5 Calc│Escalated capex'!$L171,IF($F171="incurred",'5.5 Calc│Escalated capex'!G171,0))+(IFERROR(VLOOKUP(B171,'4.2 Calc│Hist Com ($nom)'!$B$13:$L$266,11,FALSE)/1000000,0))</f>
        <v>0</v>
      </c>
      <c r="H171" s="23">
        <f>IF($F171=H$12,'5.5 Calc│Escalated capex'!$L171,IF($F171="incurred",'5.5 Calc│Escalated capex'!H171,0))</f>
        <v>0</v>
      </c>
      <c r="I171" s="23">
        <f>IF($F171=I$12,'5.5 Calc│Escalated capex'!$L171,IF($F171="incurred",'5.5 Calc│Escalated capex'!I171,0))</f>
        <v>0</v>
      </c>
      <c r="J171" s="23">
        <f>IF($F171=J$12,'5.5 Calc│Escalated capex'!$L171,IF($F171="incurred",'5.5 Calc│Escalated capex'!J171,0))</f>
        <v>0</v>
      </c>
      <c r="K171" s="23">
        <f>IF($F171=K$12,'5.5 Calc│Escalated capex'!$L171,IF($F171="incurred",'5.5 Calc│Escalated capex'!K171,0))</f>
        <v>0</v>
      </c>
      <c r="L171" s="40">
        <f t="shared" si="3"/>
        <v>0</v>
      </c>
    </row>
    <row r="172" spans="1:12">
      <c r="A172" s="8" t="str">
        <f>'5.0 Calc│Forecast Projects'!A172</f>
        <v>-</v>
      </c>
      <c r="B172" s="8" t="str">
        <f>'5.3 Calc│Forecast $2017'!B172</f>
        <v/>
      </c>
      <c r="C172" s="8" t="str">
        <f>IF(B172="[Delete]",0,'5.3 Calc│Forecast $2017'!C172)</f>
        <v>-</v>
      </c>
      <c r="D172" s="8" t="str">
        <f>IF($L172&gt;0,IFERROR(VLOOKUP($A172,'3.0 Input│AMP'!$A$13:$F$959,COLUMN(D172)+1,FALSE),"Other"),"")</f>
        <v/>
      </c>
      <c r="E172" s="8" t="str">
        <f>IF($L172&gt;0,IFERROR(VLOOKUP($A172,'3.0 Input│AMP'!$A$13:$F$959,COLUMN(E172)+1,FALSE),"Non-System"),"")</f>
        <v/>
      </c>
      <c r="F172" s="7"/>
      <c r="G172" s="23">
        <f>IF($F172=G$12,'5.5 Calc│Escalated capex'!$L172,IF($F172="incurred",'5.5 Calc│Escalated capex'!G172,0))+(IFERROR(VLOOKUP(B172,'4.2 Calc│Hist Com ($nom)'!$B$13:$L$266,11,FALSE)/1000000,0))</f>
        <v>0</v>
      </c>
      <c r="H172" s="23">
        <f>IF($F172=H$12,'5.5 Calc│Escalated capex'!$L172,IF($F172="incurred",'5.5 Calc│Escalated capex'!H172,0))</f>
        <v>0</v>
      </c>
      <c r="I172" s="23">
        <f>IF($F172=I$12,'5.5 Calc│Escalated capex'!$L172,IF($F172="incurred",'5.5 Calc│Escalated capex'!I172,0))</f>
        <v>0</v>
      </c>
      <c r="J172" s="23">
        <f>IF($F172=J$12,'5.5 Calc│Escalated capex'!$L172,IF($F172="incurred",'5.5 Calc│Escalated capex'!J172,0))</f>
        <v>0</v>
      </c>
      <c r="K172" s="23">
        <f>IF($F172=K$12,'5.5 Calc│Escalated capex'!$L172,IF($F172="incurred",'5.5 Calc│Escalated capex'!K172,0))</f>
        <v>0</v>
      </c>
      <c r="L172" s="40">
        <f t="shared" si="3"/>
        <v>0</v>
      </c>
    </row>
    <row r="173" spans="1:12">
      <c r="A173" s="8" t="str">
        <f>'5.0 Calc│Forecast Projects'!A173</f>
        <v>-</v>
      </c>
      <c r="B173" s="8" t="str">
        <f>'5.3 Calc│Forecast $2017'!B173</f>
        <v/>
      </c>
      <c r="C173" s="8" t="str">
        <f>IF(B173="[Delete]",0,'5.3 Calc│Forecast $2017'!C173)</f>
        <v>-</v>
      </c>
      <c r="D173" s="8" t="str">
        <f>IF($L173&gt;0,IFERROR(VLOOKUP($A173,'3.0 Input│AMP'!$A$13:$F$959,COLUMN(D173)+1,FALSE),"Other"),"")</f>
        <v/>
      </c>
      <c r="E173" s="8" t="str">
        <f>IF($L173&gt;0,IFERROR(VLOOKUP($A173,'3.0 Input│AMP'!$A$13:$F$959,COLUMN(E173)+1,FALSE),"Non-System"),"")</f>
        <v/>
      </c>
      <c r="F173" s="7"/>
      <c r="G173" s="23">
        <f>IF($F173=G$12,'5.5 Calc│Escalated capex'!$L173,IF($F173="incurred",'5.5 Calc│Escalated capex'!G173,0))+(IFERROR(VLOOKUP(B173,'4.2 Calc│Hist Com ($nom)'!$B$13:$L$266,11,FALSE)/1000000,0))</f>
        <v>0</v>
      </c>
      <c r="H173" s="23">
        <f>IF($F173=H$12,'5.5 Calc│Escalated capex'!$L173,IF($F173="incurred",'5.5 Calc│Escalated capex'!H173,0))</f>
        <v>0</v>
      </c>
      <c r="I173" s="23">
        <f>IF($F173=I$12,'5.5 Calc│Escalated capex'!$L173,IF($F173="incurred",'5.5 Calc│Escalated capex'!I173,0))</f>
        <v>0</v>
      </c>
      <c r="J173" s="23">
        <f>IF($F173=J$12,'5.5 Calc│Escalated capex'!$L173,IF($F173="incurred",'5.5 Calc│Escalated capex'!J173,0))</f>
        <v>0</v>
      </c>
      <c r="K173" s="23">
        <f>IF($F173=K$12,'5.5 Calc│Escalated capex'!$L173,IF($F173="incurred",'5.5 Calc│Escalated capex'!K173,0))</f>
        <v>0</v>
      </c>
      <c r="L173" s="40">
        <f t="shared" si="3"/>
        <v>0</v>
      </c>
    </row>
    <row r="174" spans="1:12">
      <c r="A174" s="8" t="str">
        <f>'5.0 Calc│Forecast Projects'!A174</f>
        <v>-</v>
      </c>
      <c r="B174" s="8" t="str">
        <f>'5.3 Calc│Forecast $2017'!B174</f>
        <v/>
      </c>
      <c r="C174" s="8" t="str">
        <f>IF(B174="[Delete]",0,'5.3 Calc│Forecast $2017'!C174)</f>
        <v>-</v>
      </c>
      <c r="D174" s="8" t="str">
        <f>IF($L174&gt;0,IFERROR(VLOOKUP($A174,'3.0 Input│AMP'!$A$13:$F$959,COLUMN(D174)+1,FALSE),"Other"),"")</f>
        <v/>
      </c>
      <c r="E174" s="8" t="str">
        <f>IF($L174&gt;0,IFERROR(VLOOKUP($A174,'3.0 Input│AMP'!$A$13:$F$959,COLUMN(E174)+1,FALSE),"Non-System"),"")</f>
        <v/>
      </c>
      <c r="F174" s="7"/>
      <c r="G174" s="23">
        <f>IF($F174=G$12,'5.5 Calc│Escalated capex'!$L174,IF($F174="incurred",'5.5 Calc│Escalated capex'!G174,0))+(IFERROR(VLOOKUP(B174,'4.2 Calc│Hist Com ($nom)'!$B$13:$L$266,11,FALSE)/1000000,0))</f>
        <v>0</v>
      </c>
      <c r="H174" s="23">
        <f>IF($F174=H$12,'5.5 Calc│Escalated capex'!$L174,IF($F174="incurred",'5.5 Calc│Escalated capex'!H174,0))</f>
        <v>0</v>
      </c>
      <c r="I174" s="23">
        <f>IF($F174=I$12,'5.5 Calc│Escalated capex'!$L174,IF($F174="incurred",'5.5 Calc│Escalated capex'!I174,0))</f>
        <v>0</v>
      </c>
      <c r="J174" s="23">
        <f>IF($F174=J$12,'5.5 Calc│Escalated capex'!$L174,IF($F174="incurred",'5.5 Calc│Escalated capex'!J174,0))</f>
        <v>0</v>
      </c>
      <c r="K174" s="23">
        <f>IF($F174=K$12,'5.5 Calc│Escalated capex'!$L174,IF($F174="incurred",'5.5 Calc│Escalated capex'!K174,0))</f>
        <v>0</v>
      </c>
      <c r="L174" s="40">
        <f t="shared" si="3"/>
        <v>0</v>
      </c>
    </row>
    <row r="175" spans="1:12">
      <c r="A175" s="8" t="str">
        <f>'5.0 Calc│Forecast Projects'!A175</f>
        <v>-</v>
      </c>
      <c r="B175" s="8" t="str">
        <f>'5.3 Calc│Forecast $2017'!B175</f>
        <v/>
      </c>
      <c r="C175" s="8" t="str">
        <f>IF(B175="[Delete]",0,'5.3 Calc│Forecast $2017'!C175)</f>
        <v>-</v>
      </c>
      <c r="D175" s="8" t="str">
        <f>IF($L175&gt;0,IFERROR(VLOOKUP($A175,'3.0 Input│AMP'!$A$13:$F$959,COLUMN(D175)+1,FALSE),"Other"),"")</f>
        <v/>
      </c>
      <c r="E175" s="8" t="str">
        <f>IF($L175&gt;0,IFERROR(VLOOKUP($A175,'3.0 Input│AMP'!$A$13:$F$959,COLUMN(E175)+1,FALSE),"Non-System"),"")</f>
        <v/>
      </c>
      <c r="F175" s="7"/>
      <c r="G175" s="23">
        <f>IF($F175=G$12,'5.5 Calc│Escalated capex'!$L175,IF($F175="incurred",'5.5 Calc│Escalated capex'!G175,0))+(IFERROR(VLOOKUP(B175,'4.2 Calc│Hist Com ($nom)'!$B$13:$L$266,11,FALSE)/1000000,0))</f>
        <v>0</v>
      </c>
      <c r="H175" s="23">
        <f>IF($F175=H$12,'5.5 Calc│Escalated capex'!$L175,IF($F175="incurred",'5.5 Calc│Escalated capex'!H175,0))</f>
        <v>0</v>
      </c>
      <c r="I175" s="23">
        <f>IF($F175=I$12,'5.5 Calc│Escalated capex'!$L175,IF($F175="incurred",'5.5 Calc│Escalated capex'!I175,0))</f>
        <v>0</v>
      </c>
      <c r="J175" s="23">
        <f>IF($F175=J$12,'5.5 Calc│Escalated capex'!$L175,IF($F175="incurred",'5.5 Calc│Escalated capex'!J175,0))</f>
        <v>0</v>
      </c>
      <c r="K175" s="23">
        <f>IF($F175=K$12,'5.5 Calc│Escalated capex'!$L175,IF($F175="incurred",'5.5 Calc│Escalated capex'!K175,0))</f>
        <v>0</v>
      </c>
      <c r="L175" s="40">
        <f t="shared" si="3"/>
        <v>0</v>
      </c>
    </row>
    <row r="176" spans="1:12">
      <c r="A176" s="8" t="str">
        <f>'5.0 Calc│Forecast Projects'!A176</f>
        <v>-</v>
      </c>
      <c r="B176" s="8" t="str">
        <f>'5.3 Calc│Forecast $2017'!B176</f>
        <v/>
      </c>
      <c r="C176" s="8" t="str">
        <f>IF(B176="[Delete]",0,'5.3 Calc│Forecast $2017'!C176)</f>
        <v>-</v>
      </c>
      <c r="D176" s="8" t="str">
        <f>IF($L176&gt;0,IFERROR(VLOOKUP($A176,'3.0 Input│AMP'!$A$13:$F$959,COLUMN(D176)+1,FALSE),"Other"),"")</f>
        <v/>
      </c>
      <c r="E176" s="8" t="str">
        <f>IF($L176&gt;0,IFERROR(VLOOKUP($A176,'3.0 Input│AMP'!$A$13:$F$959,COLUMN(E176)+1,FALSE),"Non-System"),"")</f>
        <v/>
      </c>
      <c r="F176" s="7"/>
      <c r="G176" s="23">
        <f>IF($F176=G$12,'5.5 Calc│Escalated capex'!$L176,IF($F176="incurred",'5.5 Calc│Escalated capex'!G176,0))+(IFERROR(VLOOKUP(B176,'4.2 Calc│Hist Com ($nom)'!$B$13:$L$266,11,FALSE)/1000000,0))</f>
        <v>0</v>
      </c>
      <c r="H176" s="23">
        <f>IF($F176=H$12,'5.5 Calc│Escalated capex'!$L176,IF($F176="incurred",'5.5 Calc│Escalated capex'!H176,0))</f>
        <v>0</v>
      </c>
      <c r="I176" s="23">
        <f>IF($F176=I$12,'5.5 Calc│Escalated capex'!$L176,IF($F176="incurred",'5.5 Calc│Escalated capex'!I176,0))</f>
        <v>0</v>
      </c>
      <c r="J176" s="23">
        <f>IF($F176=J$12,'5.5 Calc│Escalated capex'!$L176,IF($F176="incurred",'5.5 Calc│Escalated capex'!J176,0))</f>
        <v>0</v>
      </c>
      <c r="K176" s="23">
        <f>IF($F176=K$12,'5.5 Calc│Escalated capex'!$L176,IF($F176="incurred",'5.5 Calc│Escalated capex'!K176,0))</f>
        <v>0</v>
      </c>
      <c r="L176" s="40">
        <f t="shared" si="3"/>
        <v>0</v>
      </c>
    </row>
    <row r="177" spans="1:12">
      <c r="A177" s="8" t="str">
        <f>'5.0 Calc│Forecast Projects'!A177</f>
        <v>-</v>
      </c>
      <c r="B177" s="8" t="str">
        <f>'5.3 Calc│Forecast $2017'!B177</f>
        <v/>
      </c>
      <c r="C177" s="8" t="str">
        <f>IF(B177="[Delete]",0,'5.3 Calc│Forecast $2017'!C177)</f>
        <v>-</v>
      </c>
      <c r="D177" s="8" t="str">
        <f>IF($L177&gt;0,IFERROR(VLOOKUP($A177,'3.0 Input│AMP'!$A$13:$F$959,COLUMN(D177)+1,FALSE),"Other"),"")</f>
        <v/>
      </c>
      <c r="E177" s="8" t="str">
        <f>IF($L177&gt;0,IFERROR(VLOOKUP($A177,'3.0 Input│AMP'!$A$13:$F$959,COLUMN(E177)+1,FALSE),"Non-System"),"")</f>
        <v/>
      </c>
      <c r="F177" s="7"/>
      <c r="G177" s="23">
        <f>IF($F177=G$12,'5.5 Calc│Escalated capex'!$L177,IF($F177="incurred",'5.5 Calc│Escalated capex'!G177,0))+(IFERROR(VLOOKUP(B177,'4.2 Calc│Hist Com ($nom)'!$B$13:$L$266,11,FALSE)/1000000,0))</f>
        <v>0</v>
      </c>
      <c r="H177" s="23">
        <f>IF($F177=H$12,'5.5 Calc│Escalated capex'!$L177,IF($F177="incurred",'5.5 Calc│Escalated capex'!H177,0))</f>
        <v>0</v>
      </c>
      <c r="I177" s="23">
        <f>IF($F177=I$12,'5.5 Calc│Escalated capex'!$L177,IF($F177="incurred",'5.5 Calc│Escalated capex'!I177,0))</f>
        <v>0</v>
      </c>
      <c r="J177" s="23">
        <f>IF($F177=J$12,'5.5 Calc│Escalated capex'!$L177,IF($F177="incurred",'5.5 Calc│Escalated capex'!J177,0))</f>
        <v>0</v>
      </c>
      <c r="K177" s="23">
        <f>IF($F177=K$12,'5.5 Calc│Escalated capex'!$L177,IF($F177="incurred",'5.5 Calc│Escalated capex'!K177,0))</f>
        <v>0</v>
      </c>
      <c r="L177" s="40">
        <f t="shared" si="3"/>
        <v>0</v>
      </c>
    </row>
    <row r="178" spans="1:12">
      <c r="A178" s="8" t="str">
        <f>'5.0 Calc│Forecast Projects'!A178</f>
        <v>-</v>
      </c>
      <c r="B178" s="8" t="str">
        <f>'5.3 Calc│Forecast $2017'!B178</f>
        <v/>
      </c>
      <c r="C178" s="8" t="str">
        <f>IF(B178="[Delete]",0,'5.3 Calc│Forecast $2017'!C178)</f>
        <v>-</v>
      </c>
      <c r="D178" s="8" t="str">
        <f>IF($L178&gt;0,IFERROR(VLOOKUP($A178,'3.0 Input│AMP'!$A$13:$F$959,COLUMN(D178)+1,FALSE),"Other"),"")</f>
        <v/>
      </c>
      <c r="E178" s="8" t="str">
        <f>IF($L178&gt;0,IFERROR(VLOOKUP($A178,'3.0 Input│AMP'!$A$13:$F$959,COLUMN(E178)+1,FALSE),"Non-System"),"")</f>
        <v/>
      </c>
      <c r="F178" s="7"/>
      <c r="G178" s="23">
        <f>IF($F178=G$12,'5.5 Calc│Escalated capex'!$L178,IF($F178="incurred",'5.5 Calc│Escalated capex'!G178,0))+(IFERROR(VLOOKUP(B178,'4.2 Calc│Hist Com ($nom)'!$B$13:$L$266,11,FALSE)/1000000,0))</f>
        <v>0</v>
      </c>
      <c r="H178" s="23">
        <f>IF($F178=H$12,'5.5 Calc│Escalated capex'!$L178,IF($F178="incurred",'5.5 Calc│Escalated capex'!H178,0))</f>
        <v>0</v>
      </c>
      <c r="I178" s="23">
        <f>IF($F178=I$12,'5.5 Calc│Escalated capex'!$L178,IF($F178="incurred",'5.5 Calc│Escalated capex'!I178,0))</f>
        <v>0</v>
      </c>
      <c r="J178" s="23">
        <f>IF($F178=J$12,'5.5 Calc│Escalated capex'!$L178,IF($F178="incurred",'5.5 Calc│Escalated capex'!J178,0))</f>
        <v>0</v>
      </c>
      <c r="K178" s="23">
        <f>IF($F178=K$12,'5.5 Calc│Escalated capex'!$L178,IF($F178="incurred",'5.5 Calc│Escalated capex'!K178,0))</f>
        <v>0</v>
      </c>
      <c r="L178" s="40">
        <f t="shared" si="3"/>
        <v>0</v>
      </c>
    </row>
    <row r="179" spans="1:12">
      <c r="A179" s="8" t="str">
        <f>'5.0 Calc│Forecast Projects'!A179</f>
        <v>-</v>
      </c>
      <c r="B179" s="8" t="str">
        <f>'5.3 Calc│Forecast $2017'!B179</f>
        <v/>
      </c>
      <c r="C179" s="8" t="str">
        <f>IF(B179="[Delete]",0,'5.3 Calc│Forecast $2017'!C179)</f>
        <v>-</v>
      </c>
      <c r="D179" s="8" t="str">
        <f>IF($L179&gt;0,IFERROR(VLOOKUP($A179,'3.0 Input│AMP'!$A$13:$F$959,COLUMN(D179)+1,FALSE),"Other"),"")</f>
        <v/>
      </c>
      <c r="E179" s="8" t="str">
        <f>IF($L179&gt;0,IFERROR(VLOOKUP($A179,'3.0 Input│AMP'!$A$13:$F$959,COLUMN(E179)+1,FALSE),"Non-System"),"")</f>
        <v/>
      </c>
      <c r="F179" s="22"/>
      <c r="G179" s="23"/>
      <c r="H179" s="23"/>
      <c r="I179" s="23"/>
      <c r="J179" s="23"/>
      <c r="K179" s="23"/>
      <c r="L179" s="40">
        <f t="shared" ref="L179:L200" si="4">SUM(G179:K179)</f>
        <v>0</v>
      </c>
    </row>
    <row r="180" spans="1:12">
      <c r="A180" s="8" t="str">
        <f>'5.0 Calc│Forecast Projects'!A180</f>
        <v>-</v>
      </c>
      <c r="B180" s="8" t="str">
        <f>'5.3 Calc│Forecast $2017'!B180</f>
        <v/>
      </c>
      <c r="C180" s="8" t="str">
        <f>IF(B180="[Delete]",0,'5.3 Calc│Forecast $2017'!C180)</f>
        <v>-</v>
      </c>
      <c r="D180" s="8" t="str">
        <f>IF($L180&gt;0,IFERROR(VLOOKUP($A180,'3.0 Input│AMP'!$A$13:$F$959,COLUMN(D180)+1,FALSE),"Other"),"")</f>
        <v/>
      </c>
      <c r="E180" s="8" t="str">
        <f>IF($L180&gt;0,IFERROR(VLOOKUP($A180,'3.0 Input│AMP'!$A$13:$F$959,COLUMN(E180)+1,FALSE),"Non-System"),"")</f>
        <v/>
      </c>
      <c r="F180" s="22"/>
      <c r="G180" s="23"/>
      <c r="H180" s="23"/>
      <c r="I180" s="23"/>
      <c r="J180" s="23"/>
      <c r="K180" s="23"/>
      <c r="L180" s="40">
        <f t="shared" si="4"/>
        <v>0</v>
      </c>
    </row>
    <row r="181" spans="1:12">
      <c r="A181" s="8" t="str">
        <f>'5.0 Calc│Forecast Projects'!A181</f>
        <v>-</v>
      </c>
      <c r="B181" s="8" t="str">
        <f>'5.3 Calc│Forecast $2017'!B181</f>
        <v/>
      </c>
      <c r="C181" s="8" t="str">
        <f>IF(B181="[Delete]",0,'5.3 Calc│Forecast $2017'!C181)</f>
        <v>-</v>
      </c>
      <c r="D181" s="8" t="str">
        <f>IF($L181&gt;0,IFERROR(VLOOKUP($A181,'3.0 Input│AMP'!$A$13:$F$959,COLUMN(D181)+1,FALSE),"Other"),"")</f>
        <v/>
      </c>
      <c r="E181" s="8" t="str">
        <f>IF($L181&gt;0,IFERROR(VLOOKUP($A181,'3.0 Input│AMP'!$A$13:$F$959,COLUMN(E181)+1,FALSE),"Non-System"),"")</f>
        <v/>
      </c>
      <c r="F181" s="22"/>
      <c r="G181" s="23"/>
      <c r="H181" s="23"/>
      <c r="I181" s="23"/>
      <c r="J181" s="23"/>
      <c r="K181" s="23"/>
      <c r="L181" s="40">
        <f t="shared" si="4"/>
        <v>0</v>
      </c>
    </row>
    <row r="182" spans="1:12">
      <c r="A182" s="8" t="str">
        <f>'5.0 Calc│Forecast Projects'!A182</f>
        <v>-</v>
      </c>
      <c r="B182" s="8" t="str">
        <f>'5.3 Calc│Forecast $2017'!B182</f>
        <v/>
      </c>
      <c r="C182" s="8" t="str">
        <f>IF(B182="[Delete]",0,'5.3 Calc│Forecast $2017'!C182)</f>
        <v>-</v>
      </c>
      <c r="D182" s="8" t="str">
        <f>IF($L182&gt;0,IFERROR(VLOOKUP($A182,'3.0 Input│AMP'!$A$13:$F$959,COLUMN(D182)+1,FALSE),"Other"),"")</f>
        <v/>
      </c>
      <c r="E182" s="8" t="str">
        <f>IF($L182&gt;0,IFERROR(VLOOKUP($A182,'3.0 Input│AMP'!$A$13:$F$959,COLUMN(E182)+1,FALSE),"Non-System"),"")</f>
        <v/>
      </c>
      <c r="F182" s="22"/>
      <c r="G182" s="23"/>
      <c r="H182" s="23"/>
      <c r="I182" s="23"/>
      <c r="J182" s="23"/>
      <c r="K182" s="23"/>
      <c r="L182" s="40">
        <f t="shared" si="4"/>
        <v>0</v>
      </c>
    </row>
    <row r="183" spans="1:12">
      <c r="A183" s="8" t="str">
        <f>'5.0 Calc│Forecast Projects'!A183</f>
        <v>-</v>
      </c>
      <c r="B183" s="8" t="str">
        <f>'5.3 Calc│Forecast $2017'!B183</f>
        <v/>
      </c>
      <c r="C183" s="8" t="str">
        <f>IF(B183="[Delete]",0,'5.3 Calc│Forecast $2017'!C183)</f>
        <v>-</v>
      </c>
      <c r="D183" s="8" t="str">
        <f>IF($L183&gt;0,IFERROR(VLOOKUP($A183,'3.0 Input│AMP'!$A$13:$F$959,COLUMN(D183)+1,FALSE),"Other"),"")</f>
        <v/>
      </c>
      <c r="E183" s="8" t="str">
        <f>IF($L183&gt;0,IFERROR(VLOOKUP($A183,'3.0 Input│AMP'!$A$13:$F$959,COLUMN(E183)+1,FALSE),"Non-System"),"")</f>
        <v/>
      </c>
      <c r="F183" s="22"/>
      <c r="G183" s="23"/>
      <c r="H183" s="23"/>
      <c r="I183" s="23"/>
      <c r="J183" s="23"/>
      <c r="K183" s="23"/>
      <c r="L183" s="40">
        <f t="shared" si="4"/>
        <v>0</v>
      </c>
    </row>
    <row r="184" spans="1:12">
      <c r="A184" s="8" t="str">
        <f>'5.0 Calc│Forecast Projects'!A184</f>
        <v>-</v>
      </c>
      <c r="B184" s="8" t="str">
        <f>'5.3 Calc│Forecast $2017'!B184</f>
        <v/>
      </c>
      <c r="C184" s="8" t="str">
        <f>IF(B184="[Delete]",0,'5.3 Calc│Forecast $2017'!C184)</f>
        <v>-</v>
      </c>
      <c r="D184" s="8" t="str">
        <f>IF($L184&gt;0,IFERROR(VLOOKUP($A184,'3.0 Input│AMP'!$A$13:$F$959,COLUMN(D184)+1,FALSE),"Other"),"")</f>
        <v/>
      </c>
      <c r="E184" s="8" t="str">
        <f>IF($L184&gt;0,IFERROR(VLOOKUP($A184,'3.0 Input│AMP'!$A$13:$F$959,COLUMN(E184)+1,FALSE),"Non-System"),"")</f>
        <v/>
      </c>
      <c r="F184" s="22"/>
      <c r="G184" s="23"/>
      <c r="H184" s="23"/>
      <c r="I184" s="23"/>
      <c r="J184" s="23"/>
      <c r="K184" s="23"/>
      <c r="L184" s="40">
        <f t="shared" si="4"/>
        <v>0</v>
      </c>
    </row>
    <row r="185" spans="1:12">
      <c r="A185" s="8" t="str">
        <f>'5.0 Calc│Forecast Projects'!A185</f>
        <v>-</v>
      </c>
      <c r="B185" s="8" t="str">
        <f>'5.3 Calc│Forecast $2017'!B185</f>
        <v/>
      </c>
      <c r="C185" s="8" t="str">
        <f>IF(B185="[Delete]",0,'5.3 Calc│Forecast $2017'!C185)</f>
        <v>-</v>
      </c>
      <c r="D185" s="8" t="str">
        <f>IF($L185&gt;0,IFERROR(VLOOKUP($A185,'3.0 Input│AMP'!$A$13:$F$959,COLUMN(D185)+1,FALSE),"Other"),"")</f>
        <v/>
      </c>
      <c r="E185" s="8" t="str">
        <f>IF($L185&gt;0,IFERROR(VLOOKUP($A185,'3.0 Input│AMP'!$A$13:$F$959,COLUMN(E185)+1,FALSE),"Non-System"),"")</f>
        <v/>
      </c>
      <c r="F185" s="22"/>
      <c r="G185" s="23"/>
      <c r="H185" s="23"/>
      <c r="I185" s="23"/>
      <c r="J185" s="23"/>
      <c r="K185" s="23"/>
      <c r="L185" s="40">
        <f t="shared" si="4"/>
        <v>0</v>
      </c>
    </row>
    <row r="186" spans="1:12">
      <c r="A186" s="8" t="str">
        <f>'5.0 Calc│Forecast Projects'!A186</f>
        <v>-</v>
      </c>
      <c r="B186" s="8" t="str">
        <f>'5.3 Calc│Forecast $2017'!B186</f>
        <v/>
      </c>
      <c r="C186" s="8" t="str">
        <f>IF(B186="[Delete]",0,'5.3 Calc│Forecast $2017'!C186)</f>
        <v>-</v>
      </c>
      <c r="D186" s="8" t="str">
        <f>IF($L186&gt;0,IFERROR(VLOOKUP($A186,'3.0 Input│AMP'!$A$13:$F$959,COLUMN(D186)+1,FALSE),"Other"),"")</f>
        <v/>
      </c>
      <c r="E186" s="8" t="str">
        <f>IF($L186&gt;0,IFERROR(VLOOKUP($A186,'3.0 Input│AMP'!$A$13:$F$959,COLUMN(E186)+1,FALSE),"Non-System"),"")</f>
        <v/>
      </c>
      <c r="F186" s="22"/>
      <c r="G186" s="23"/>
      <c r="H186" s="23"/>
      <c r="I186" s="23"/>
      <c r="J186" s="23"/>
      <c r="K186" s="23"/>
      <c r="L186" s="40">
        <f t="shared" si="4"/>
        <v>0</v>
      </c>
    </row>
    <row r="187" spans="1:12">
      <c r="A187" s="8" t="str">
        <f>'5.0 Calc│Forecast Projects'!A187</f>
        <v>-</v>
      </c>
      <c r="B187" s="8" t="str">
        <f>'5.3 Calc│Forecast $2017'!B187</f>
        <v/>
      </c>
      <c r="C187" s="8" t="str">
        <f>IF(B187="[Delete]",0,'5.3 Calc│Forecast $2017'!C187)</f>
        <v>-</v>
      </c>
      <c r="D187" s="8" t="str">
        <f>IF($L187&gt;0,IFERROR(VLOOKUP($A187,'3.0 Input│AMP'!$A$13:$F$959,COLUMN(D187)+1,FALSE),"Other"),"")</f>
        <v/>
      </c>
      <c r="E187" s="8" t="str">
        <f>IF($L187&gt;0,IFERROR(VLOOKUP($A187,'3.0 Input│AMP'!$A$13:$F$959,COLUMN(E187)+1,FALSE),"Non-System"),"")</f>
        <v/>
      </c>
      <c r="F187" s="22"/>
      <c r="G187" s="23"/>
      <c r="H187" s="23"/>
      <c r="I187" s="23"/>
      <c r="J187" s="23"/>
      <c r="K187" s="23"/>
      <c r="L187" s="40">
        <f t="shared" si="4"/>
        <v>0</v>
      </c>
    </row>
    <row r="188" spans="1:12">
      <c r="A188" s="8" t="str">
        <f>'5.0 Calc│Forecast Projects'!A188</f>
        <v>-</v>
      </c>
      <c r="B188" s="8" t="str">
        <f>'5.3 Calc│Forecast $2017'!B188</f>
        <v/>
      </c>
      <c r="C188" s="8" t="str">
        <f>IF(B188="[Delete]",0,'5.3 Calc│Forecast $2017'!C188)</f>
        <v>-</v>
      </c>
      <c r="D188" s="8" t="str">
        <f>IF($L188&gt;0,IFERROR(VLOOKUP($A188,'3.0 Input│AMP'!$A$13:$F$959,COLUMN(D188)+1,FALSE),"Other"),"")</f>
        <v/>
      </c>
      <c r="E188" s="8" t="str">
        <f>IF($L188&gt;0,IFERROR(VLOOKUP($A188,'3.0 Input│AMP'!$A$13:$F$959,COLUMN(E188)+1,FALSE),"Non-System"),"")</f>
        <v/>
      </c>
      <c r="F188" s="22"/>
      <c r="G188" s="23"/>
      <c r="H188" s="23"/>
      <c r="I188" s="23"/>
      <c r="J188" s="23"/>
      <c r="K188" s="23"/>
      <c r="L188" s="40">
        <f t="shared" si="4"/>
        <v>0</v>
      </c>
    </row>
    <row r="189" spans="1:12">
      <c r="A189" s="8" t="str">
        <f>'5.0 Calc│Forecast Projects'!A189</f>
        <v>-</v>
      </c>
      <c r="B189" s="8" t="str">
        <f>'5.3 Calc│Forecast $2017'!B189</f>
        <v/>
      </c>
      <c r="C189" s="8" t="str">
        <f>IF(B189="[Delete]",0,'5.3 Calc│Forecast $2017'!C189)</f>
        <v>-</v>
      </c>
      <c r="D189" s="8" t="str">
        <f>IF($L189&gt;0,IFERROR(VLOOKUP($A189,'3.0 Input│AMP'!$A$13:$F$959,COLUMN(D189)+1,FALSE),"Other"),"")</f>
        <v/>
      </c>
      <c r="E189" s="8" t="str">
        <f>IF($L189&gt;0,IFERROR(VLOOKUP($A189,'3.0 Input│AMP'!$A$13:$F$959,COLUMN(E189)+1,FALSE),"Non-System"),"")</f>
        <v/>
      </c>
      <c r="F189" s="22"/>
      <c r="G189" s="23"/>
      <c r="H189" s="23"/>
      <c r="I189" s="23"/>
      <c r="J189" s="23"/>
      <c r="K189" s="23"/>
      <c r="L189" s="40">
        <f t="shared" si="4"/>
        <v>0</v>
      </c>
    </row>
    <row r="190" spans="1:12">
      <c r="A190" s="8" t="str">
        <f>'5.0 Calc│Forecast Projects'!A190</f>
        <v>-</v>
      </c>
      <c r="B190" s="8" t="str">
        <f>'5.3 Calc│Forecast $2017'!B190</f>
        <v/>
      </c>
      <c r="C190" s="8" t="str">
        <f>IF(B190="[Delete]",0,'5.3 Calc│Forecast $2017'!C190)</f>
        <v>-</v>
      </c>
      <c r="D190" s="8" t="str">
        <f>IF($L190&gt;0,IFERROR(VLOOKUP($A190,'3.0 Input│AMP'!$A$13:$F$959,COLUMN(D190)+1,FALSE),"Other"),"")</f>
        <v/>
      </c>
      <c r="E190" s="8" t="str">
        <f>IF($L190&gt;0,IFERROR(VLOOKUP($A190,'3.0 Input│AMP'!$A$13:$F$959,COLUMN(E190)+1,FALSE),"Non-System"),"")</f>
        <v/>
      </c>
      <c r="F190" s="22"/>
      <c r="G190" s="23"/>
      <c r="H190" s="23"/>
      <c r="I190" s="23"/>
      <c r="J190" s="23"/>
      <c r="K190" s="23"/>
      <c r="L190" s="40">
        <f t="shared" si="4"/>
        <v>0</v>
      </c>
    </row>
    <row r="191" spans="1:12">
      <c r="A191" s="8" t="str">
        <f>'5.0 Calc│Forecast Projects'!A191</f>
        <v>-</v>
      </c>
      <c r="B191" s="8" t="str">
        <f>'5.3 Calc│Forecast $2017'!B191</f>
        <v/>
      </c>
      <c r="C191" s="8" t="str">
        <f>IF(B191="[Delete]",0,'5.3 Calc│Forecast $2017'!C191)</f>
        <v>-</v>
      </c>
      <c r="D191" s="8" t="str">
        <f>IF($L191&gt;0,IFERROR(VLOOKUP($A191,'3.0 Input│AMP'!$A$13:$F$959,COLUMN(D191)+1,FALSE),"Other"),"")</f>
        <v/>
      </c>
      <c r="E191" s="8" t="str">
        <f>IF($L191&gt;0,IFERROR(VLOOKUP($A191,'3.0 Input│AMP'!$A$13:$F$959,COLUMN(E191)+1,FALSE),"Non-System"),"")</f>
        <v/>
      </c>
      <c r="F191" s="22"/>
      <c r="G191" s="23"/>
      <c r="H191" s="23"/>
      <c r="I191" s="23"/>
      <c r="J191" s="23"/>
      <c r="K191" s="23"/>
      <c r="L191" s="40">
        <f t="shared" si="4"/>
        <v>0</v>
      </c>
    </row>
    <row r="192" spans="1:12">
      <c r="A192" s="8" t="str">
        <f>'5.0 Calc│Forecast Projects'!A192</f>
        <v>-</v>
      </c>
      <c r="B192" s="8" t="str">
        <f>'5.3 Calc│Forecast $2017'!B192</f>
        <v/>
      </c>
      <c r="C192" s="8" t="str">
        <f>IF(B192="[Delete]",0,'5.3 Calc│Forecast $2017'!C192)</f>
        <v>-</v>
      </c>
      <c r="D192" s="8" t="str">
        <f>IF($L192&gt;0,IFERROR(VLOOKUP($A192,'3.0 Input│AMP'!$A$13:$F$959,COLUMN(D192)+1,FALSE),"Other"),"")</f>
        <v/>
      </c>
      <c r="E192" s="8" t="str">
        <f>IF($L192&gt;0,IFERROR(VLOOKUP($A192,'3.0 Input│AMP'!$A$13:$F$959,COLUMN(E192)+1,FALSE),"Non-System"),"")</f>
        <v/>
      </c>
      <c r="F192" s="22"/>
      <c r="G192" s="23"/>
      <c r="H192" s="23"/>
      <c r="I192" s="23"/>
      <c r="J192" s="23"/>
      <c r="K192" s="23"/>
      <c r="L192" s="40">
        <f t="shared" si="4"/>
        <v>0</v>
      </c>
    </row>
    <row r="193" spans="1:12">
      <c r="A193" s="8" t="str">
        <f>'5.0 Calc│Forecast Projects'!A193</f>
        <v>-</v>
      </c>
      <c r="B193" s="8" t="str">
        <f>'5.3 Calc│Forecast $2017'!B193</f>
        <v/>
      </c>
      <c r="C193" s="8" t="str">
        <f>IF(B193="[Delete]",0,'5.3 Calc│Forecast $2017'!C193)</f>
        <v>-</v>
      </c>
      <c r="D193" s="8" t="str">
        <f>IF($L193&gt;0,IFERROR(VLOOKUP($A193,'3.0 Input│AMP'!$A$13:$F$959,COLUMN(D193)+1,FALSE),"Other"),"")</f>
        <v/>
      </c>
      <c r="E193" s="8" t="str">
        <f>IF($L193&gt;0,IFERROR(VLOOKUP($A193,'3.0 Input│AMP'!$A$13:$F$959,COLUMN(E193)+1,FALSE),"Non-System"),"")</f>
        <v/>
      </c>
      <c r="F193" s="22"/>
      <c r="G193" s="23"/>
      <c r="H193" s="23"/>
      <c r="I193" s="23"/>
      <c r="J193" s="23"/>
      <c r="K193" s="23"/>
      <c r="L193" s="40">
        <f t="shared" si="4"/>
        <v>0</v>
      </c>
    </row>
    <row r="194" spans="1:12">
      <c r="A194" s="8" t="str">
        <f>'5.0 Calc│Forecast Projects'!A194</f>
        <v>-</v>
      </c>
      <c r="B194" s="8" t="str">
        <f>'5.3 Calc│Forecast $2017'!B194</f>
        <v/>
      </c>
      <c r="C194" s="8" t="str">
        <f>IF(B194="[Delete]",0,'5.3 Calc│Forecast $2017'!C194)</f>
        <v>-</v>
      </c>
      <c r="D194" s="8" t="str">
        <f>IF($L194&gt;0,IFERROR(VLOOKUP($A194,'3.0 Input│AMP'!$A$13:$F$959,COLUMN(D194)+1,FALSE),"Other"),"")</f>
        <v/>
      </c>
      <c r="E194" s="8" t="str">
        <f>IF($L194&gt;0,IFERROR(VLOOKUP($A194,'3.0 Input│AMP'!$A$13:$F$959,COLUMN(E194)+1,FALSE),"Non-System"),"")</f>
        <v/>
      </c>
      <c r="F194" s="22"/>
      <c r="G194" s="23"/>
      <c r="H194" s="23"/>
      <c r="I194" s="23"/>
      <c r="J194" s="23"/>
      <c r="K194" s="23"/>
      <c r="L194" s="40">
        <f t="shared" si="4"/>
        <v>0</v>
      </c>
    </row>
    <row r="195" spans="1:12">
      <c r="A195" s="8" t="str">
        <f>'5.0 Calc│Forecast Projects'!A195</f>
        <v>-</v>
      </c>
      <c r="B195" s="8" t="str">
        <f>'5.3 Calc│Forecast $2017'!B195</f>
        <v/>
      </c>
      <c r="C195" s="8" t="str">
        <f>IF(B195="[Delete]",0,'5.3 Calc│Forecast $2017'!C195)</f>
        <v>-</v>
      </c>
      <c r="D195" s="8" t="str">
        <f>IF($L195&gt;0,IFERROR(VLOOKUP($A195,'3.0 Input│AMP'!$A$13:$F$959,COLUMN(D195)+1,FALSE),"Other"),"")</f>
        <v/>
      </c>
      <c r="E195" s="8" t="str">
        <f>IF($L195&gt;0,IFERROR(VLOOKUP($A195,'3.0 Input│AMP'!$A$13:$F$959,COLUMN(E195)+1,FALSE),"Non-System"),"")</f>
        <v/>
      </c>
      <c r="F195" s="22"/>
      <c r="G195" s="23"/>
      <c r="H195" s="23"/>
      <c r="I195" s="23"/>
      <c r="J195" s="23"/>
      <c r="K195" s="23"/>
      <c r="L195" s="40">
        <f t="shared" si="4"/>
        <v>0</v>
      </c>
    </row>
    <row r="196" spans="1:12">
      <c r="A196" s="8" t="str">
        <f>'5.0 Calc│Forecast Projects'!A196</f>
        <v>-</v>
      </c>
      <c r="B196" s="8" t="str">
        <f>'5.3 Calc│Forecast $2017'!B196</f>
        <v/>
      </c>
      <c r="C196" s="8" t="str">
        <f>IF(B196="[Delete]",0,'5.3 Calc│Forecast $2017'!C196)</f>
        <v>-</v>
      </c>
      <c r="D196" s="8" t="str">
        <f>IF($L196&gt;0,IFERROR(VLOOKUP($A196,'3.0 Input│AMP'!$A$13:$F$959,COLUMN(D196)+1,FALSE),"Other"),"")</f>
        <v/>
      </c>
      <c r="E196" s="8" t="str">
        <f>IF($L196&gt;0,IFERROR(VLOOKUP($A196,'3.0 Input│AMP'!$A$13:$F$959,COLUMN(E196)+1,FALSE),"Non-System"),"")</f>
        <v/>
      </c>
      <c r="F196" s="22"/>
      <c r="G196" s="23"/>
      <c r="H196" s="23"/>
      <c r="I196" s="23"/>
      <c r="J196" s="23"/>
      <c r="K196" s="23"/>
      <c r="L196" s="40">
        <f t="shared" si="4"/>
        <v>0</v>
      </c>
    </row>
    <row r="197" spans="1:12">
      <c r="A197" s="8" t="str">
        <f>'5.0 Calc│Forecast Projects'!A197</f>
        <v>-</v>
      </c>
      <c r="B197" s="8" t="str">
        <f>'5.3 Calc│Forecast $2017'!B197</f>
        <v/>
      </c>
      <c r="C197" s="8" t="str">
        <f>IF(B197="[Delete]",0,'5.3 Calc│Forecast $2017'!C197)</f>
        <v>-</v>
      </c>
      <c r="D197" s="8" t="str">
        <f>IF($L197&gt;0,IFERROR(VLOOKUP($A197,'3.0 Input│AMP'!$A$13:$F$959,COLUMN(D197)+1,FALSE),"Other"),"")</f>
        <v/>
      </c>
      <c r="E197" s="8" t="str">
        <f>IF($L197&gt;0,IFERROR(VLOOKUP($A197,'3.0 Input│AMP'!$A$13:$F$959,COLUMN(E197)+1,FALSE),"Non-System"),"")</f>
        <v/>
      </c>
      <c r="F197" s="22"/>
      <c r="G197" s="23"/>
      <c r="H197" s="23"/>
      <c r="I197" s="23"/>
      <c r="J197" s="23"/>
      <c r="K197" s="23"/>
      <c r="L197" s="40">
        <f t="shared" si="4"/>
        <v>0</v>
      </c>
    </row>
    <row r="198" spans="1:12">
      <c r="A198" s="8" t="str">
        <f>'5.0 Calc│Forecast Projects'!A198</f>
        <v>-</v>
      </c>
      <c r="B198" s="8" t="str">
        <f>'5.3 Calc│Forecast $2017'!B198</f>
        <v/>
      </c>
      <c r="C198" s="8" t="str">
        <f>IF(B198="[Delete]",0,'5.3 Calc│Forecast $2017'!C198)</f>
        <v>-</v>
      </c>
      <c r="D198" s="8" t="str">
        <f>IF($L198&gt;0,IFERROR(VLOOKUP($A198,'3.0 Input│AMP'!$A$13:$F$959,COLUMN(D198)+1,FALSE),"Other"),"")</f>
        <v/>
      </c>
      <c r="E198" s="8" t="str">
        <f>IF($L198&gt;0,IFERROR(VLOOKUP($A198,'3.0 Input│AMP'!$A$13:$F$959,COLUMN(E198)+1,FALSE),"Non-System"),"")</f>
        <v/>
      </c>
      <c r="F198" s="22"/>
      <c r="G198" s="23"/>
      <c r="H198" s="23"/>
      <c r="I198" s="23"/>
      <c r="J198" s="23"/>
      <c r="K198" s="23"/>
      <c r="L198" s="40">
        <f t="shared" si="4"/>
        <v>0</v>
      </c>
    </row>
    <row r="199" spans="1:12">
      <c r="A199" s="8" t="str">
        <f>'5.0 Calc│Forecast Projects'!A199</f>
        <v>-</v>
      </c>
      <c r="B199" s="8" t="str">
        <f>'5.3 Calc│Forecast $2017'!B199</f>
        <v/>
      </c>
      <c r="C199" s="8" t="str">
        <f>IF(B199="[Delete]",0,'5.3 Calc│Forecast $2017'!C199)</f>
        <v>-</v>
      </c>
      <c r="D199" s="8" t="str">
        <f>IF($L199&gt;0,IFERROR(VLOOKUP($A199,'3.0 Input│AMP'!$A$13:$F$959,COLUMN(D199)+1,FALSE),"Other"),"")</f>
        <v/>
      </c>
      <c r="E199" s="8" t="str">
        <f>IF($L199&gt;0,IFERROR(VLOOKUP($A199,'3.0 Input│AMP'!$A$13:$F$959,COLUMN(E199)+1,FALSE),"Non-System"),"")</f>
        <v/>
      </c>
      <c r="F199" s="22"/>
      <c r="G199" s="23"/>
      <c r="H199" s="23"/>
      <c r="I199" s="23"/>
      <c r="J199" s="23"/>
      <c r="K199" s="23"/>
      <c r="L199" s="40">
        <f t="shared" si="4"/>
        <v>0</v>
      </c>
    </row>
    <row r="200" spans="1:12">
      <c r="A200" s="8" t="str">
        <f>'5.0 Calc│Forecast Projects'!A200</f>
        <v>-</v>
      </c>
      <c r="B200" s="8" t="str">
        <f>'5.3 Calc│Forecast $2017'!B200</f>
        <v/>
      </c>
      <c r="C200" s="8" t="str">
        <f>IF(B200="[Delete]",0,'5.3 Calc│Forecast $2017'!C200)</f>
        <v>-</v>
      </c>
      <c r="D200" s="8" t="str">
        <f>IF($L200&gt;0,IFERROR(VLOOKUP($A200,'3.0 Input│AMP'!$A$13:$F$959,COLUMN(D200)+1,FALSE),"Other"),"")</f>
        <v/>
      </c>
      <c r="E200" s="8" t="str">
        <f>IF($L200&gt;0,IFERROR(VLOOKUP($A200,'3.0 Input│AMP'!$A$13:$F$959,COLUMN(E200)+1,FALSE),"Non-System"),"")</f>
        <v/>
      </c>
      <c r="F200" s="22"/>
      <c r="G200" s="23"/>
      <c r="H200" s="23"/>
      <c r="I200" s="23"/>
      <c r="J200" s="23"/>
      <c r="K200" s="23"/>
      <c r="L200" s="40">
        <f t="shared" si="4"/>
        <v>0</v>
      </c>
    </row>
    <row r="205" spans="1:12">
      <c r="G205" s="57"/>
    </row>
  </sheetData>
  <autoFilter ref="A12:L200"/>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69"/>
  <sheetViews>
    <sheetView zoomScaleNormal="100" workbookViewId="0">
      <selection activeCell="B7" sqref="B7"/>
    </sheetView>
  </sheetViews>
  <sheetFormatPr defaultColWidth="8.7265625" defaultRowHeight="18"/>
  <cols>
    <col min="1" max="1" width="1" style="62" customWidth="1"/>
    <col min="2" max="2" width="17.54296875" style="62" customWidth="1"/>
    <col min="3" max="8" width="5.1796875" style="62" customWidth="1"/>
    <col min="9" max="9" width="4.1796875" style="62" bestFit="1" customWidth="1"/>
    <col min="10" max="10" width="6.1796875" style="62" customWidth="1"/>
    <col min="11" max="11" width="1.08984375" style="43" customWidth="1"/>
    <col min="12" max="12" width="8.7265625" style="62"/>
    <col min="13" max="13" width="17.54296875" style="62" customWidth="1"/>
    <col min="14" max="21" width="5.1796875" style="62" customWidth="1"/>
    <col min="22" max="22" width="1.08984375" style="43" customWidth="1"/>
    <col min="23" max="23" width="3.6328125" style="62" customWidth="1"/>
    <col min="24" max="16384" width="8.7265625" style="62"/>
  </cols>
  <sheetData>
    <row r="1" spans="1:23" s="2" customFormat="1" ht="13.5">
      <c r="K1" s="42"/>
      <c r="V1" s="42"/>
    </row>
    <row r="2" spans="1:23" s="2" customFormat="1" ht="13.5">
      <c r="K2" s="42"/>
      <c r="V2" s="42"/>
    </row>
    <row r="3" spans="1:23" s="2" customFormat="1" ht="13.5">
      <c r="K3" s="42"/>
      <c r="V3" s="42"/>
    </row>
    <row r="4" spans="1:23" s="2" customFormat="1" ht="13.5">
      <c r="K4" s="42"/>
      <c r="V4" s="42"/>
    </row>
    <row r="5" spans="1:23" s="2" customFormat="1" ht="13.5">
      <c r="K5" s="42"/>
      <c r="V5" s="42"/>
    </row>
    <row r="6" spans="1:23" s="2" customFormat="1" ht="13.5">
      <c r="K6" s="42"/>
      <c r="V6" s="42"/>
    </row>
    <row r="7" spans="1:23" s="2" customFormat="1" ht="13.5">
      <c r="K7" s="42"/>
      <c r="V7" s="42"/>
    </row>
    <row r="8" spans="1:23" s="2" customFormat="1" ht="13.5">
      <c r="K8" s="42"/>
      <c r="V8" s="42"/>
    </row>
    <row r="9" spans="1:23" s="2" customFormat="1" ht="13.5">
      <c r="K9" s="42"/>
      <c r="V9" s="42"/>
    </row>
    <row r="10" spans="1:23">
      <c r="A10" s="52"/>
      <c r="B10" s="52"/>
      <c r="C10" s="52"/>
      <c r="D10" s="52"/>
      <c r="E10" s="52"/>
      <c r="F10" s="52"/>
      <c r="G10" s="52"/>
      <c r="H10" s="52"/>
      <c r="I10" s="52"/>
      <c r="J10" s="52"/>
      <c r="L10" s="52"/>
      <c r="M10" s="52"/>
      <c r="N10" s="52"/>
      <c r="O10" s="52"/>
      <c r="P10" s="52"/>
      <c r="Q10" s="52"/>
      <c r="R10" s="52"/>
      <c r="S10" s="52"/>
      <c r="T10" s="52"/>
      <c r="U10" s="52"/>
      <c r="W10" s="52"/>
    </row>
    <row r="11" spans="1:23" ht="20.25">
      <c r="A11" s="33" t="s">
        <v>572</v>
      </c>
      <c r="B11" s="33"/>
      <c r="J11" s="52"/>
      <c r="L11" s="33" t="str">
        <f ca="1">RIGHT(CELL("filename",A1),LEN(CELL("filename",A1))-FIND("]",CELL("filename",A1)))</f>
        <v>Draft Decision - Output│Tables</v>
      </c>
      <c r="M11" s="52"/>
      <c r="N11" s="52"/>
      <c r="O11" s="52"/>
      <c r="P11" s="52"/>
      <c r="Q11" s="52"/>
      <c r="R11" s="52"/>
      <c r="S11" s="52"/>
      <c r="T11" s="52"/>
      <c r="U11" s="52"/>
      <c r="W11" s="52"/>
    </row>
    <row r="12" spans="1:23">
      <c r="J12" s="52"/>
      <c r="L12" s="52"/>
      <c r="M12" s="52"/>
      <c r="N12" s="52"/>
      <c r="O12" s="52"/>
      <c r="P12" s="52"/>
      <c r="Q12" s="52"/>
      <c r="R12" s="52"/>
      <c r="S12" s="52"/>
      <c r="T12" s="52"/>
      <c r="U12" s="52"/>
      <c r="W12" s="52"/>
    </row>
    <row r="13" spans="1:23" ht="20.25">
      <c r="A13" s="52"/>
      <c r="B13" s="6" t="s">
        <v>62</v>
      </c>
      <c r="C13" s="52"/>
      <c r="D13" s="52"/>
      <c r="E13" s="52"/>
      <c r="G13" s="52"/>
      <c r="H13" s="52"/>
      <c r="J13" s="52"/>
      <c r="L13" s="52"/>
      <c r="M13" s="6" t="s">
        <v>62</v>
      </c>
      <c r="N13" s="52"/>
      <c r="O13" s="52"/>
      <c r="P13" s="52"/>
      <c r="R13" s="52"/>
      <c r="S13" s="52"/>
      <c r="T13" s="52"/>
      <c r="U13" s="52"/>
      <c r="W13" s="52"/>
    </row>
    <row r="14" spans="1:23">
      <c r="A14" s="52"/>
      <c r="B14" s="52"/>
      <c r="C14" s="52"/>
      <c r="D14" s="52"/>
      <c r="E14" s="52"/>
      <c r="F14" s="52"/>
      <c r="G14" s="52"/>
      <c r="H14" s="52"/>
      <c r="J14" s="52"/>
      <c r="L14" s="52"/>
      <c r="M14" s="52"/>
      <c r="N14" s="52"/>
      <c r="O14" s="52"/>
      <c r="P14" s="52"/>
      <c r="Q14" s="52"/>
      <c r="R14" s="52"/>
      <c r="S14" s="52"/>
      <c r="T14" s="52"/>
      <c r="U14" s="52"/>
      <c r="W14" s="52"/>
    </row>
    <row r="15" spans="1:23">
      <c r="A15" s="52"/>
      <c r="B15" s="63"/>
      <c r="C15" s="64">
        <f>'3.2 Input│Other'!G23</f>
        <v>2013</v>
      </c>
      <c r="D15" s="64">
        <f>'3.2 Input│Other'!H23</f>
        <v>2014</v>
      </c>
      <c r="E15" s="64">
        <f>'3.2 Input│Other'!I23</f>
        <v>2015</v>
      </c>
      <c r="F15" s="64" t="str">
        <f>'3.2 Input│Other'!J23</f>
        <v>2016 (e)</v>
      </c>
      <c r="G15" s="64" t="str">
        <f>'3.2 Input│Other'!K23</f>
        <v>2017 (f)</v>
      </c>
      <c r="H15" s="65" t="s">
        <v>12</v>
      </c>
      <c r="L15" s="52"/>
      <c r="M15" s="63"/>
      <c r="N15" s="64">
        <f>'3.2 Input│Other'!G23</f>
        <v>2013</v>
      </c>
      <c r="O15" s="64">
        <f>'3.2 Input│Other'!H23</f>
        <v>2014</v>
      </c>
      <c r="P15" s="64">
        <f>'3.2 Input│Other'!I23</f>
        <v>2015</v>
      </c>
      <c r="Q15" s="64" t="str">
        <f>'3.2 Input│Other'!J23</f>
        <v>2016 (e)</v>
      </c>
      <c r="R15" s="64" t="str">
        <f>'3.2 Input│Other'!K23</f>
        <v>2017 (f)</v>
      </c>
      <c r="S15" s="65" t="s">
        <v>12</v>
      </c>
      <c r="U15" s="52"/>
      <c r="W15" s="52"/>
    </row>
    <row r="16" spans="1:23" ht="19.5" thickBot="1">
      <c r="A16" s="52"/>
      <c r="B16" s="60" t="s">
        <v>94</v>
      </c>
      <c r="C16" s="59">
        <v>15.59618949935094</v>
      </c>
      <c r="D16" s="59">
        <v>124.17519471017128</v>
      </c>
      <c r="E16" s="59">
        <v>94.527162881557089</v>
      </c>
      <c r="F16" s="59">
        <v>105.01358694339756</v>
      </c>
      <c r="G16" s="59">
        <v>68.986806772887945</v>
      </c>
      <c r="H16" s="59">
        <f>SUM(C16:G16)</f>
        <v>408.29894080736483</v>
      </c>
      <c r="L16" s="52"/>
      <c r="M16" s="60" t="s">
        <v>94</v>
      </c>
      <c r="N16" s="59">
        <f>SUM('4.1 Calc│Hist Act ($nom)'!G$13:G$218)/1000000</f>
        <v>15.59618949935094</v>
      </c>
      <c r="O16" s="59">
        <f>SUM('4.1 Calc│Hist Act ($nom)'!H$13:H$218)/1000000</f>
        <v>124.17519471017128</v>
      </c>
      <c r="P16" s="59">
        <f>SUM('4.1 Calc│Hist Act ($nom)'!I$13:I$218)/1000000</f>
        <v>94.527162881557089</v>
      </c>
      <c r="Q16" s="59">
        <f>SUM('4.1 Calc│Hist Act ($nom)'!J$13:J$218)/1000000</f>
        <v>105.01358694339756</v>
      </c>
      <c r="R16" s="59">
        <f>SUM('4.1 Calc│Hist Act ($nom)'!K$13:K$218)/1000000</f>
        <v>62.986806772887938</v>
      </c>
      <c r="S16" s="59">
        <f>SUM(N16:R16)</f>
        <v>402.29894080736477</v>
      </c>
      <c r="U16" s="52"/>
      <c r="W16" s="41"/>
    </row>
    <row r="17" spans="1:23">
      <c r="A17" s="52"/>
      <c r="B17" s="52"/>
      <c r="C17" s="52"/>
      <c r="D17" s="52"/>
      <c r="E17" s="52"/>
      <c r="F17" s="52"/>
      <c r="G17" s="52"/>
      <c r="H17" s="52"/>
      <c r="J17" s="52"/>
      <c r="L17" s="52"/>
      <c r="M17" s="52"/>
      <c r="N17" s="52"/>
      <c r="O17" s="52"/>
      <c r="P17" s="52"/>
      <c r="Q17" s="52"/>
      <c r="R17" s="52"/>
      <c r="S17" s="52"/>
      <c r="T17" s="52"/>
      <c r="U17" s="52"/>
      <c r="W17" s="52"/>
    </row>
    <row r="18" spans="1:23" ht="21" customHeight="1">
      <c r="A18" s="52"/>
      <c r="B18" s="6" t="s">
        <v>64</v>
      </c>
      <c r="C18" s="52"/>
      <c r="D18" s="52"/>
      <c r="E18" s="52"/>
      <c r="F18" s="52"/>
      <c r="G18" s="52"/>
      <c r="H18" s="52"/>
      <c r="J18" s="52"/>
      <c r="L18" s="52"/>
      <c r="M18" s="6" t="s">
        <v>64</v>
      </c>
      <c r="N18" s="52"/>
      <c r="O18" s="52"/>
      <c r="P18" s="52"/>
      <c r="Q18" s="52"/>
      <c r="R18" s="52"/>
      <c r="S18" s="52"/>
      <c r="T18" s="52"/>
      <c r="U18" s="52"/>
      <c r="W18" s="52"/>
    </row>
    <row r="19" spans="1:23">
      <c r="A19" s="52"/>
      <c r="B19" s="52"/>
      <c r="C19" s="52"/>
      <c r="D19" s="52"/>
      <c r="E19" s="52"/>
      <c r="F19" s="52"/>
      <c r="G19" s="52"/>
      <c r="H19" s="52"/>
      <c r="J19" s="52"/>
      <c r="L19" s="52"/>
      <c r="M19" s="52"/>
      <c r="N19" s="52"/>
      <c r="O19" s="52"/>
      <c r="P19" s="52"/>
      <c r="Q19" s="52"/>
      <c r="R19" s="52"/>
      <c r="S19" s="52"/>
      <c r="T19" s="52"/>
      <c r="U19" s="52"/>
      <c r="W19" s="52"/>
    </row>
    <row r="20" spans="1:23">
      <c r="A20" s="52"/>
      <c r="B20" s="63" t="s">
        <v>70</v>
      </c>
      <c r="C20" s="65">
        <f>C15</f>
        <v>2013</v>
      </c>
      <c r="D20" s="65">
        <f>D15</f>
        <v>2014</v>
      </c>
      <c r="E20" s="65">
        <f>E15</f>
        <v>2015</v>
      </c>
      <c r="F20" s="65" t="str">
        <f>F15</f>
        <v>2016 (e)</v>
      </c>
      <c r="G20" s="65" t="str">
        <f>G15</f>
        <v>2017 (f)</v>
      </c>
      <c r="H20" s="65" t="s">
        <v>12</v>
      </c>
      <c r="L20" s="52"/>
      <c r="M20" s="63" t="s">
        <v>70</v>
      </c>
      <c r="N20" s="65">
        <f>N15</f>
        <v>2013</v>
      </c>
      <c r="O20" s="65">
        <f>O15</f>
        <v>2014</v>
      </c>
      <c r="P20" s="65">
        <f>P15</f>
        <v>2015</v>
      </c>
      <c r="Q20" s="65" t="str">
        <f>Q15</f>
        <v>2016 (e)</v>
      </c>
      <c r="R20" s="65" t="str">
        <f>R15</f>
        <v>2017 (f)</v>
      </c>
      <c r="S20" s="65" t="s">
        <v>12</v>
      </c>
      <c r="U20" s="52"/>
    </row>
    <row r="21" spans="1:23" ht="19.5" thickBot="1">
      <c r="A21" s="52"/>
      <c r="B21" s="146" t="str">
        <f>'3.2 Input│Other'!A44</f>
        <v>Pipelines</v>
      </c>
      <c r="C21" s="94">
        <v>4.1116081399999995</v>
      </c>
      <c r="D21" s="94">
        <v>85.826054459999995</v>
      </c>
      <c r="E21" s="94">
        <v>72.077350691284835</v>
      </c>
      <c r="F21" s="94">
        <v>93.252585488861541</v>
      </c>
      <c r="G21" s="94">
        <v>52.540986772887941</v>
      </c>
      <c r="H21" s="94">
        <f t="shared" ref="H21:H29" si="0">SUM(C21:G21)</f>
        <v>307.80858555303433</v>
      </c>
      <c r="L21" s="52"/>
      <c r="M21" s="60" t="str">
        <f>'3.2 Input│Other'!A44</f>
        <v>Pipelines</v>
      </c>
      <c r="N21" s="94">
        <f>SUMIF('4.1 Calc│Hist Act ($nom)'!$C$13:$C$1007,$M21,'4.1 Calc│Hist Act ($nom)'!G$13:G$1007)/1000000</f>
        <v>4.1116081399999995</v>
      </c>
      <c r="O21" s="94">
        <f>SUMIF('4.1 Calc│Hist Act ($nom)'!$C$13:$C$1007,$M21,'4.1 Calc│Hist Act ($nom)'!H$13:H$1007)/1000000</f>
        <v>85.826054459999995</v>
      </c>
      <c r="P21" s="94">
        <f>SUMIF('4.1 Calc│Hist Act ($nom)'!$C$13:$C$1007,$M21,'4.1 Calc│Hist Act ($nom)'!I$13:I$1007)/1000000</f>
        <v>72.077350691284835</v>
      </c>
      <c r="Q21" s="94">
        <f>SUMIF('4.1 Calc│Hist Act ($nom)'!$C$13:$C$1007,$M21,'4.1 Calc│Hist Act ($nom)'!J$13:J$1007)/1000000</f>
        <v>93.252585488861541</v>
      </c>
      <c r="R21" s="94">
        <f>SUMIF('4.1 Calc│Hist Act ($nom)'!$C$13:$C$1007,$M21,'4.1 Calc│Hist Act ($nom)'!K$13:K$1007)/1000000</f>
        <v>52.540986772887941</v>
      </c>
      <c r="S21" s="94">
        <f t="shared" ref="S21:S29" si="1">SUM(N21:R21)</f>
        <v>307.80858555303433</v>
      </c>
      <c r="U21" s="52"/>
    </row>
    <row r="22" spans="1:23" ht="19.5" thickBot="1">
      <c r="A22" s="52"/>
      <c r="B22" s="146" t="str">
        <f>'3.2 Input│Other'!A45</f>
        <v>Compressors</v>
      </c>
      <c r="C22" s="94">
        <v>8.4012452599999978</v>
      </c>
      <c r="D22" s="94">
        <v>27.798434779999997</v>
      </c>
      <c r="E22" s="94">
        <v>7.7656691999999987</v>
      </c>
      <c r="F22" s="94">
        <v>6.3170084000000006</v>
      </c>
      <c r="G22" s="94">
        <v>0.96499999999999997</v>
      </c>
      <c r="H22" s="94">
        <f t="shared" si="0"/>
        <v>51.247357639999997</v>
      </c>
      <c r="L22" s="52"/>
      <c r="M22" s="60" t="str">
        <f>'3.2 Input│Other'!A45</f>
        <v>Compressors</v>
      </c>
      <c r="N22" s="94">
        <f>SUMIF('4.1 Calc│Hist Act ($nom)'!$C$13:$C$1007,$M22,'4.1 Calc│Hist Act ($nom)'!G$13:G$1007)/1000000</f>
        <v>8.4012452599999978</v>
      </c>
      <c r="O22" s="94">
        <f>SUMIF('4.1 Calc│Hist Act ($nom)'!$C$13:$C$1007,$M22,'4.1 Calc│Hist Act ($nom)'!H$13:H$1007)/1000000</f>
        <v>27.798434779999997</v>
      </c>
      <c r="P22" s="94">
        <f>SUMIF('4.1 Calc│Hist Act ($nom)'!$C$13:$C$1007,$M22,'4.1 Calc│Hist Act ($nom)'!I$13:I$1007)/1000000</f>
        <v>7.7656691999999987</v>
      </c>
      <c r="Q22" s="94">
        <f>SUMIF('4.1 Calc│Hist Act ($nom)'!$C$13:$C$1007,$M22,'4.1 Calc│Hist Act ($nom)'!J$13:J$1007)/1000000</f>
        <v>6.3170084000000006</v>
      </c>
      <c r="R22" s="94">
        <f>SUMIF('4.1 Calc│Hist Act ($nom)'!$C$13:$C$1007,$M22,'4.1 Calc│Hist Act ($nom)'!K$13:K$1007)/1000000</f>
        <v>0.96499999999999997</v>
      </c>
      <c r="S22" s="94">
        <f t="shared" si="1"/>
        <v>51.247357639999997</v>
      </c>
      <c r="U22" s="52"/>
    </row>
    <row r="23" spans="1:23" ht="19.5" thickBot="1">
      <c r="A23" s="52"/>
      <c r="B23" s="146" t="str">
        <f>'3.2 Input│Other'!A46</f>
        <v>City Gates &amp; Field Regs</v>
      </c>
      <c r="C23" s="94">
        <v>1.1037303900000002</v>
      </c>
      <c r="D23" s="94">
        <v>5.1063915600000005</v>
      </c>
      <c r="E23" s="94">
        <v>8.3757912600000015</v>
      </c>
      <c r="F23" s="94">
        <v>1.5030263800000003</v>
      </c>
      <c r="G23" s="94">
        <v>3.46</v>
      </c>
      <c r="H23" s="94">
        <f t="shared" si="0"/>
        <v>19.548939590000003</v>
      </c>
      <c r="L23" s="52"/>
      <c r="M23" s="60" t="str">
        <f>'3.2 Input│Other'!A46</f>
        <v>City Gates &amp; Field Regs</v>
      </c>
      <c r="N23" s="94">
        <f>SUMIF('4.1 Calc│Hist Act ($nom)'!$C$13:$C$1007,$M23,'4.1 Calc│Hist Act ($nom)'!G$13:G$1007)/1000000</f>
        <v>1.1037303900000002</v>
      </c>
      <c r="O23" s="94">
        <f>SUMIF('4.1 Calc│Hist Act ($nom)'!$C$13:$C$1007,$M23,'4.1 Calc│Hist Act ($nom)'!H$13:H$1007)/1000000</f>
        <v>5.1063915600000005</v>
      </c>
      <c r="P23" s="94">
        <f>SUMIF('4.1 Calc│Hist Act ($nom)'!$C$13:$C$1007,$M23,'4.1 Calc│Hist Act ($nom)'!I$13:I$1007)/1000000</f>
        <v>8.3757912600000015</v>
      </c>
      <c r="Q23" s="94">
        <f>SUMIF('4.1 Calc│Hist Act ($nom)'!$C$13:$C$1007,$M23,'4.1 Calc│Hist Act ($nom)'!J$13:J$1007)/1000000</f>
        <v>1.5030263800000003</v>
      </c>
      <c r="R23" s="94">
        <f>SUMIF('4.1 Calc│Hist Act ($nom)'!$C$13:$C$1007,$M23,'4.1 Calc│Hist Act ($nom)'!K$13:K$1007)/1000000</f>
        <v>0.46</v>
      </c>
      <c r="S23" s="94">
        <f t="shared" si="1"/>
        <v>16.548939590000003</v>
      </c>
      <c r="U23" s="52"/>
    </row>
    <row r="24" spans="1:23" ht="19.5" thickBot="1">
      <c r="A24" s="52"/>
      <c r="B24" s="146" t="str">
        <f>'3.2 Input│Other'!A47</f>
        <v>Odourant Plants</v>
      </c>
      <c r="C24" s="94">
        <v>0</v>
      </c>
      <c r="D24" s="94">
        <v>0</v>
      </c>
      <c r="E24" s="94">
        <v>0</v>
      </c>
      <c r="F24" s="94">
        <v>0</v>
      </c>
      <c r="G24" s="94">
        <v>0</v>
      </c>
      <c r="H24" s="94">
        <f t="shared" si="0"/>
        <v>0</v>
      </c>
      <c r="L24" s="52"/>
      <c r="M24" s="60" t="str">
        <f>'3.2 Input│Other'!A47</f>
        <v>Odourant Plants</v>
      </c>
      <c r="N24" s="94">
        <f>SUMIF('4.1 Calc│Hist Act ($nom)'!$C$13:$C$1007,$M24,'4.1 Calc│Hist Act ($nom)'!G$13:G$1007)/1000000</f>
        <v>0</v>
      </c>
      <c r="O24" s="94">
        <f>SUMIF('4.1 Calc│Hist Act ($nom)'!$C$13:$C$1007,$M24,'4.1 Calc│Hist Act ($nom)'!H$13:H$1007)/1000000</f>
        <v>0</v>
      </c>
      <c r="P24" s="94">
        <f>SUMIF('4.1 Calc│Hist Act ($nom)'!$C$13:$C$1007,$M24,'4.1 Calc│Hist Act ($nom)'!I$13:I$1007)/1000000</f>
        <v>0</v>
      </c>
      <c r="Q24" s="94">
        <f>SUMIF('4.1 Calc│Hist Act ($nom)'!$C$13:$C$1007,$M24,'4.1 Calc│Hist Act ($nom)'!J$13:J$1007)/1000000</f>
        <v>0</v>
      </c>
      <c r="R24" s="94">
        <f>SUMIF('4.1 Calc│Hist Act ($nom)'!$C$13:$C$1007,$M24,'4.1 Calc│Hist Act ($nom)'!K$13:K$1007)/1000000</f>
        <v>0</v>
      </c>
      <c r="S24" s="94">
        <f t="shared" si="1"/>
        <v>0</v>
      </c>
      <c r="U24" s="52"/>
    </row>
    <row r="25" spans="1:23" ht="19.5" thickBot="1">
      <c r="A25" s="52"/>
      <c r="B25" s="146" t="str">
        <f>'3.2 Input│Other'!A48</f>
        <v>Gas Quality</v>
      </c>
      <c r="C25" s="94">
        <v>0</v>
      </c>
      <c r="D25" s="94">
        <v>9.1009779999999998E-2</v>
      </c>
      <c r="E25" s="94">
        <v>0.28584741000000002</v>
      </c>
      <c r="F25" s="94">
        <v>0.3509485</v>
      </c>
      <c r="G25" s="94">
        <v>0.05</v>
      </c>
      <c r="H25" s="94">
        <f t="shared" si="0"/>
        <v>0.77780569000000011</v>
      </c>
      <c r="L25" s="52"/>
      <c r="M25" s="60" t="str">
        <f>'3.2 Input│Other'!A48</f>
        <v>Gas Quality</v>
      </c>
      <c r="N25" s="94">
        <f>SUMIF('4.1 Calc│Hist Act ($nom)'!$C$13:$C$1007,$M25,'4.1 Calc│Hist Act ($nom)'!G$13:G$1007)/1000000</f>
        <v>0</v>
      </c>
      <c r="O25" s="94">
        <f>SUMIF('4.1 Calc│Hist Act ($nom)'!$C$13:$C$1007,$M25,'4.1 Calc│Hist Act ($nom)'!H$13:H$1007)/1000000</f>
        <v>9.1009779999999998E-2</v>
      </c>
      <c r="P25" s="94">
        <f>SUMIF('4.1 Calc│Hist Act ($nom)'!$C$13:$C$1007,$M25,'4.1 Calc│Hist Act ($nom)'!I$13:I$1007)/1000000</f>
        <v>0.28584741000000002</v>
      </c>
      <c r="Q25" s="94">
        <f>SUMIF('4.1 Calc│Hist Act ($nom)'!$C$13:$C$1007,$M25,'4.1 Calc│Hist Act ($nom)'!J$13:J$1007)/1000000</f>
        <v>0.3509485</v>
      </c>
      <c r="R25" s="94">
        <f>SUMIF('4.1 Calc│Hist Act ($nom)'!$C$13:$C$1007,$M25,'4.1 Calc│Hist Act ($nom)'!K$13:K$1007)/1000000</f>
        <v>0.05</v>
      </c>
      <c r="S25" s="94">
        <f t="shared" si="1"/>
        <v>0.77780569000000011</v>
      </c>
      <c r="U25" s="52"/>
    </row>
    <row r="26" spans="1:23" ht="19.5" thickBot="1">
      <c r="A26" s="52"/>
      <c r="B26" s="146" t="str">
        <f>'3.2 Input│Other'!A49</f>
        <v>Other</v>
      </c>
      <c r="C26" s="94">
        <v>1.9333039123409448</v>
      </c>
      <c r="D26" s="94">
        <v>5.125968723061292</v>
      </c>
      <c r="E26" s="94">
        <v>5.0020928033122525</v>
      </c>
      <c r="F26" s="94">
        <v>3.5331357894860154</v>
      </c>
      <c r="G26" s="94">
        <v>11.923769999999999</v>
      </c>
      <c r="H26" s="94">
        <f t="shared" si="0"/>
        <v>27.518271228200504</v>
      </c>
      <c r="L26" s="52"/>
      <c r="M26" s="60" t="str">
        <f>'3.2 Input│Other'!A49</f>
        <v>Other</v>
      </c>
      <c r="N26" s="94">
        <f>SUMIF('4.1 Calc│Hist Act ($nom)'!$C$13:$C$1007,$M26,'4.1 Calc│Hist Act ($nom)'!G$13:G$1007)/1000000</f>
        <v>1.9333039123409448</v>
      </c>
      <c r="O26" s="94">
        <f>SUMIF('4.1 Calc│Hist Act ($nom)'!$C$13:$C$1007,$M26,'4.1 Calc│Hist Act ($nom)'!H$13:H$1007)/1000000</f>
        <v>5.125968723061292</v>
      </c>
      <c r="P26" s="94">
        <f>SUMIF('4.1 Calc│Hist Act ($nom)'!$C$13:$C$1007,$M26,'4.1 Calc│Hist Act ($nom)'!I$13:I$1007)/1000000</f>
        <v>5.0020928033122525</v>
      </c>
      <c r="Q26" s="94">
        <f>SUMIF('4.1 Calc│Hist Act ($nom)'!$C$13:$C$1007,$M26,'4.1 Calc│Hist Act ($nom)'!J$13:J$1007)/1000000</f>
        <v>3.5331357894860154</v>
      </c>
      <c r="R26" s="94">
        <f>SUMIF('4.1 Calc│Hist Act ($nom)'!$C$13:$C$1007,$M26,'4.1 Calc│Hist Act ($nom)'!K$13:K$1007)/1000000</f>
        <v>8.9237699999999993</v>
      </c>
      <c r="S26" s="94">
        <f t="shared" si="1"/>
        <v>24.518271228200504</v>
      </c>
      <c r="U26" s="52"/>
    </row>
    <row r="27" spans="1:23" ht="19.5" thickBot="1">
      <c r="A27" s="52"/>
      <c r="B27" s="146" t="str">
        <f>'3.2 Input│Other'!A50</f>
        <v>Buildings</v>
      </c>
      <c r="C27" s="94">
        <v>4.6301797009999993E-2</v>
      </c>
      <c r="D27" s="94">
        <v>0.22733540711</v>
      </c>
      <c r="E27" s="94">
        <v>1.0204115169600001</v>
      </c>
      <c r="F27" s="94">
        <v>5.6882385049999998E-2</v>
      </c>
      <c r="G27" s="94">
        <v>4.7050000000000002E-2</v>
      </c>
      <c r="H27" s="94">
        <f t="shared" si="0"/>
        <v>1.39798110613</v>
      </c>
      <c r="L27" s="52"/>
      <c r="M27" s="60" t="str">
        <f>'3.2 Input│Other'!A50</f>
        <v>Buildings</v>
      </c>
      <c r="N27" s="94">
        <f>SUMIF('4.1 Calc│Hist Act ($nom)'!$C$13:$C$1007,$M27,'4.1 Calc│Hist Act ($nom)'!G$13:G$1007)/1000000</f>
        <v>4.6301797009999993E-2</v>
      </c>
      <c r="O27" s="94">
        <f>SUMIF('4.1 Calc│Hist Act ($nom)'!$C$13:$C$1007,$M27,'4.1 Calc│Hist Act ($nom)'!H$13:H$1007)/1000000</f>
        <v>0.22733540711</v>
      </c>
      <c r="P27" s="94">
        <f>SUMIF('4.1 Calc│Hist Act ($nom)'!$C$13:$C$1007,$M27,'4.1 Calc│Hist Act ($nom)'!I$13:I$1007)/1000000</f>
        <v>1.0204115169600001</v>
      </c>
      <c r="Q27" s="94">
        <f>SUMIF('4.1 Calc│Hist Act ($nom)'!$C$13:$C$1007,$M27,'4.1 Calc│Hist Act ($nom)'!J$13:J$1007)/1000000</f>
        <v>5.6882385049999998E-2</v>
      </c>
      <c r="R27" s="94">
        <f>SUMIF('4.1 Calc│Hist Act ($nom)'!$C$13:$C$1007,$M27,'4.1 Calc│Hist Act ($nom)'!K$13:K$1007)/1000000</f>
        <v>4.7050000000000002E-2</v>
      </c>
      <c r="S27" s="94">
        <f t="shared" si="1"/>
        <v>1.39798110613</v>
      </c>
      <c r="U27" s="52"/>
    </row>
    <row r="28" spans="1:23" ht="19.5" thickBot="1">
      <c r="A28" s="52"/>
      <c r="B28" s="146" t="str">
        <f>'3.2 Input│Other'!A51</f>
        <v>General Land</v>
      </c>
      <c r="C28" s="94">
        <v>0</v>
      </c>
      <c r="D28" s="94">
        <v>0</v>
      </c>
      <c r="E28" s="94">
        <v>0</v>
      </c>
      <c r="F28" s="94">
        <v>0</v>
      </c>
      <c r="G28" s="94">
        <v>0</v>
      </c>
      <c r="H28" s="94">
        <f t="shared" si="0"/>
        <v>0</v>
      </c>
      <c r="L28" s="52"/>
      <c r="M28" s="60" t="str">
        <f>'3.2 Input│Other'!A51</f>
        <v>General Land</v>
      </c>
      <c r="N28" s="94">
        <f>SUMIF('4.1 Calc│Hist Act ($nom)'!$C$13:$C$1007,$M28,'4.1 Calc│Hist Act ($nom)'!G$13:G$1007)/1000000</f>
        <v>0</v>
      </c>
      <c r="O28" s="94">
        <f>SUMIF('4.1 Calc│Hist Act ($nom)'!$C$13:$C$1007,$M28,'4.1 Calc│Hist Act ($nom)'!H$13:H$1007)/1000000</f>
        <v>0</v>
      </c>
      <c r="P28" s="94">
        <f>SUMIF('4.1 Calc│Hist Act ($nom)'!$C$13:$C$1007,$M28,'4.1 Calc│Hist Act ($nom)'!I$13:I$1007)/1000000</f>
        <v>0</v>
      </c>
      <c r="Q28" s="94">
        <f>SUMIF('4.1 Calc│Hist Act ($nom)'!$C$13:$C$1007,$M28,'4.1 Calc│Hist Act ($nom)'!J$13:J$1007)/1000000</f>
        <v>0</v>
      </c>
      <c r="R28" s="94">
        <f>SUMIF('4.1 Calc│Hist Act ($nom)'!$C$13:$C$1007,$M28,'4.1 Calc│Hist Act ($nom)'!K$13:K$1007)/1000000</f>
        <v>0</v>
      </c>
      <c r="S28" s="94">
        <f t="shared" si="1"/>
        <v>0</v>
      </c>
      <c r="U28" s="52"/>
    </row>
    <row r="29" spans="1:23" ht="19.5" thickBot="1">
      <c r="A29" s="52"/>
      <c r="B29" s="60" t="s">
        <v>12</v>
      </c>
      <c r="C29" s="94">
        <f>SUM(C21:C28)</f>
        <v>15.596189499350944</v>
      </c>
      <c r="D29" s="94">
        <f>SUM(D21:D28)</f>
        <v>124.17519471017128</v>
      </c>
      <c r="E29" s="94">
        <f>SUM(E21:E28)</f>
        <v>94.527162881557089</v>
      </c>
      <c r="F29" s="94">
        <f>SUM(F21:F28)</f>
        <v>105.01358694339756</v>
      </c>
      <c r="G29" s="94">
        <f>SUM(G21:G28)</f>
        <v>68.986806772887945</v>
      </c>
      <c r="H29" s="94">
        <f t="shared" si="0"/>
        <v>408.29894080736483</v>
      </c>
      <c r="J29" s="115">
        <f>S16-S29</f>
        <v>0</v>
      </c>
      <c r="L29" s="52"/>
      <c r="M29" s="60" t="s">
        <v>12</v>
      </c>
      <c r="N29" s="94">
        <f>SUM(N21:N28)</f>
        <v>15.596189499350944</v>
      </c>
      <c r="O29" s="94">
        <f>SUM(O21:O28)</f>
        <v>124.17519471017128</v>
      </c>
      <c r="P29" s="94">
        <f>SUM(P21:P28)</f>
        <v>94.527162881557089</v>
      </c>
      <c r="Q29" s="94">
        <f>SUM(Q21:Q28)</f>
        <v>105.01358694339756</v>
      </c>
      <c r="R29" s="94">
        <f>SUM(R21:R28)</f>
        <v>62.986806772887938</v>
      </c>
      <c r="S29" s="94">
        <f t="shared" si="1"/>
        <v>402.29894080736483</v>
      </c>
      <c r="U29" s="115">
        <f>S61-SUM('5.5 Calc│Escalated capex'!L13:L200)</f>
        <v>0</v>
      </c>
    </row>
    <row r="30" spans="1:23">
      <c r="A30" s="52"/>
      <c r="B30" s="52"/>
      <c r="C30" s="52"/>
      <c r="D30" s="52"/>
      <c r="E30" s="52"/>
      <c r="F30" s="52"/>
      <c r="G30" s="52"/>
      <c r="H30" s="52"/>
      <c r="J30" s="52"/>
      <c r="L30" s="52"/>
      <c r="M30" s="52"/>
      <c r="N30" s="52"/>
      <c r="O30" s="52"/>
      <c r="P30" s="52"/>
      <c r="Q30" s="52"/>
      <c r="R30" s="52"/>
      <c r="S30" s="52"/>
      <c r="T30" s="52"/>
      <c r="U30" s="52"/>
      <c r="W30" s="52"/>
    </row>
    <row r="31" spans="1:23" ht="20.25">
      <c r="A31" s="52"/>
      <c r="B31" s="6" t="s">
        <v>69</v>
      </c>
      <c r="C31" s="52"/>
      <c r="D31" s="52"/>
      <c r="E31" s="52"/>
      <c r="F31" s="52"/>
      <c r="G31" s="52"/>
      <c r="H31" s="52"/>
      <c r="J31" s="52"/>
      <c r="L31" s="52"/>
      <c r="M31" s="6" t="s">
        <v>69</v>
      </c>
      <c r="N31" s="52"/>
      <c r="O31" s="52"/>
      <c r="P31" s="52"/>
      <c r="Q31" s="52"/>
      <c r="R31" s="52"/>
      <c r="S31" s="52"/>
      <c r="T31" s="52"/>
      <c r="U31" s="52"/>
      <c r="W31" s="52"/>
    </row>
    <row r="32" spans="1:23">
      <c r="A32" s="52"/>
      <c r="B32" s="52"/>
      <c r="C32" s="52"/>
      <c r="D32" s="52"/>
      <c r="E32" s="52"/>
      <c r="F32" s="52"/>
      <c r="G32" s="52"/>
      <c r="H32" s="52"/>
      <c r="J32" s="52"/>
      <c r="L32" s="52"/>
      <c r="M32" s="52"/>
      <c r="N32" s="52"/>
      <c r="O32" s="52"/>
      <c r="P32" s="52"/>
      <c r="Q32" s="52"/>
      <c r="R32" s="52"/>
      <c r="S32" s="52"/>
      <c r="T32" s="52"/>
      <c r="U32" s="52"/>
      <c r="W32" s="52"/>
    </row>
    <row r="33" spans="1:23">
      <c r="A33" s="52"/>
      <c r="B33" s="63" t="s">
        <v>66</v>
      </c>
      <c r="C33" s="64">
        <f>C20</f>
        <v>2013</v>
      </c>
      <c r="D33" s="64">
        <f>D20</f>
        <v>2014</v>
      </c>
      <c r="E33" s="64">
        <f>E20</f>
        <v>2015</v>
      </c>
      <c r="F33" s="64" t="str">
        <f>F20</f>
        <v>2016 (e)</v>
      </c>
      <c r="G33" s="64" t="str">
        <f>G20</f>
        <v>2017 (f)</v>
      </c>
      <c r="H33" s="64" t="s">
        <v>12</v>
      </c>
      <c r="J33" s="52"/>
      <c r="L33" s="52"/>
      <c r="M33" s="63" t="s">
        <v>66</v>
      </c>
      <c r="N33" s="64">
        <f>N20</f>
        <v>2013</v>
      </c>
      <c r="O33" s="64">
        <f>O20</f>
        <v>2014</v>
      </c>
      <c r="P33" s="64">
        <f>P20</f>
        <v>2015</v>
      </c>
      <c r="Q33" s="64" t="str">
        <f>Q20</f>
        <v>2016 (e)</v>
      </c>
      <c r="R33" s="64" t="str">
        <f>R20</f>
        <v>2017 (f)</v>
      </c>
      <c r="S33" s="64" t="s">
        <v>12</v>
      </c>
      <c r="T33" s="52"/>
      <c r="U33" s="52"/>
      <c r="W33" s="52"/>
    </row>
    <row r="34" spans="1:23" ht="19.5" thickBot="1">
      <c r="A34" s="52"/>
      <c r="B34" s="146" t="str">
        <f>'3.2 Input│Other'!A54</f>
        <v>Augmentation</v>
      </c>
      <c r="C34" s="59">
        <v>12.30992417</v>
      </c>
      <c r="D34" s="59">
        <v>112.41567938</v>
      </c>
      <c r="E34" s="59">
        <v>74.588733811284854</v>
      </c>
      <c r="F34" s="59">
        <v>92.136398998861537</v>
      </c>
      <c r="G34" s="59">
        <v>52.33098677288794</v>
      </c>
      <c r="H34" s="59">
        <f>SUM(C34:G34)</f>
        <v>343.78172313303435</v>
      </c>
      <c r="J34" s="52"/>
      <c r="L34" s="52"/>
      <c r="M34" s="60" t="str">
        <f>'3.2 Input│Other'!A54</f>
        <v>Augmentation</v>
      </c>
      <c r="N34" s="59">
        <f>SUMIF('4.1 Calc│Hist Act ($nom)'!$D$13:$D$1007,$M34,'4.1 Calc│Hist Act ($nom)'!G$13:G$1007)/1000000</f>
        <v>12.30992417</v>
      </c>
      <c r="O34" s="59">
        <f>SUMIF('4.1 Calc│Hist Act ($nom)'!$D$13:$D$1007,$M34,'4.1 Calc│Hist Act ($nom)'!H$13:H$1007)/1000000</f>
        <v>112.41567938</v>
      </c>
      <c r="P34" s="59">
        <f>SUMIF('4.1 Calc│Hist Act ($nom)'!$D$13:$D$1007,$M34,'4.1 Calc│Hist Act ($nom)'!I$13:I$1007)/1000000</f>
        <v>74.588733811284854</v>
      </c>
      <c r="Q34" s="59">
        <f>SUMIF('4.1 Calc│Hist Act ($nom)'!$D$13:$D$1007,$M34,'4.1 Calc│Hist Act ($nom)'!J$13:J$1007)/1000000</f>
        <v>92.136398998861537</v>
      </c>
      <c r="R34" s="59">
        <f>SUMIF('4.1 Calc│Hist Act ($nom)'!$D$13:$D$1007,$M34,'4.1 Calc│Hist Act ($nom)'!K$13:K$1007)/1000000</f>
        <v>52.33098677288794</v>
      </c>
      <c r="S34" s="59">
        <f>SUM(N34:R34)</f>
        <v>343.78172313303435</v>
      </c>
      <c r="T34" s="52"/>
      <c r="U34" s="52"/>
      <c r="W34" s="52"/>
    </row>
    <row r="35" spans="1:23" ht="19.5" thickBot="1">
      <c r="A35" s="52"/>
      <c r="B35" s="146" t="str">
        <f>'3.2 Input│Other'!A55</f>
        <v>Replacement</v>
      </c>
      <c r="C35" s="59">
        <v>1.5504420000000005</v>
      </c>
      <c r="D35" s="59">
        <v>7.52168832</v>
      </c>
      <c r="E35" s="59">
        <v>14.208332649999999</v>
      </c>
      <c r="F35" s="59">
        <v>10.524078330000002</v>
      </c>
      <c r="G35" s="59">
        <v>8.1050000000000004</v>
      </c>
      <c r="H35" s="59">
        <f>SUM(C35:G35)</f>
        <v>41.909541300000001</v>
      </c>
      <c r="J35" s="52"/>
      <c r="L35" s="52"/>
      <c r="M35" s="60" t="str">
        <f>'3.2 Input│Other'!A55</f>
        <v>Replacement</v>
      </c>
      <c r="N35" s="59">
        <f>SUMIF('4.1 Calc│Hist Act ($nom)'!$D$13:$D$1007,$M35,'4.1 Calc│Hist Act ($nom)'!G$13:G$1007)/1000000</f>
        <v>1.5504420000000005</v>
      </c>
      <c r="O35" s="59">
        <f>SUMIF('4.1 Calc│Hist Act ($nom)'!$D$13:$D$1007,$M35,'4.1 Calc│Hist Act ($nom)'!H$13:H$1007)/1000000</f>
        <v>7.52168832</v>
      </c>
      <c r="P35" s="59">
        <f>SUMIF('4.1 Calc│Hist Act ($nom)'!$D$13:$D$1007,$M35,'4.1 Calc│Hist Act ($nom)'!I$13:I$1007)/1000000</f>
        <v>14.208332649999999</v>
      </c>
      <c r="Q35" s="59">
        <f>SUMIF('4.1 Calc│Hist Act ($nom)'!$D$13:$D$1007,$M35,'4.1 Calc│Hist Act ($nom)'!J$13:J$1007)/1000000</f>
        <v>10.524078330000002</v>
      </c>
      <c r="R35" s="59">
        <f>SUMIF('4.1 Calc│Hist Act ($nom)'!$D$13:$D$1007,$M35,'4.1 Calc│Hist Act ($nom)'!K$13:K$1007)/1000000</f>
        <v>2.105</v>
      </c>
      <c r="S35" s="59">
        <f>SUM(N35:R35)</f>
        <v>35.909541300000001</v>
      </c>
      <c r="T35" s="52"/>
      <c r="U35" s="52"/>
      <c r="W35" s="52"/>
    </row>
    <row r="36" spans="1:23" ht="19.5" thickBot="1">
      <c r="A36" s="52"/>
      <c r="B36" s="146" t="str">
        <f>'3.2 Input│Other'!A56</f>
        <v>Non-System</v>
      </c>
      <c r="C36" s="59">
        <v>1.7358233293509449</v>
      </c>
      <c r="D36" s="59">
        <v>4.2378270101712925</v>
      </c>
      <c r="E36" s="59">
        <v>5.7300964202722522</v>
      </c>
      <c r="F36" s="59">
        <v>2.3531096145360153</v>
      </c>
      <c r="G36" s="59">
        <v>8.5508199999999999</v>
      </c>
      <c r="H36" s="59">
        <f>SUM(C36:G36)</f>
        <v>22.607676374330502</v>
      </c>
      <c r="J36" s="52"/>
      <c r="L36" s="52"/>
      <c r="M36" s="60" t="str">
        <f>'3.2 Input│Other'!A56</f>
        <v>Non-System</v>
      </c>
      <c r="N36" s="59">
        <f>SUMIF('4.1 Calc│Hist Act ($nom)'!$D$13:$D$1007,$M36,'4.1 Calc│Hist Act ($nom)'!G$13:G$1007)/1000000</f>
        <v>1.7358233293509449</v>
      </c>
      <c r="O36" s="59">
        <f>SUMIF('4.1 Calc│Hist Act ($nom)'!$D$13:$D$1007,$M36,'4.1 Calc│Hist Act ($nom)'!H$13:H$1007)/1000000</f>
        <v>4.2378270101712925</v>
      </c>
      <c r="P36" s="59">
        <f>SUMIF('4.1 Calc│Hist Act ($nom)'!$D$13:$D$1007,$M36,'4.1 Calc│Hist Act ($nom)'!I$13:I$1007)/1000000</f>
        <v>5.7300964202722522</v>
      </c>
      <c r="Q36" s="59">
        <f>SUMIF('4.1 Calc│Hist Act ($nom)'!$D$13:$D$1007,$M36,'4.1 Calc│Hist Act ($nom)'!J$13:J$1007)/1000000</f>
        <v>2.3531096145360153</v>
      </c>
      <c r="R36" s="59">
        <f>SUMIF('4.1 Calc│Hist Act ($nom)'!$D$13:$D$1007,$M36,'4.1 Calc│Hist Act ($nom)'!K$13:K$1007)/1000000</f>
        <v>8.5508199999999999</v>
      </c>
      <c r="S36" s="59">
        <f>SUM(N36:R36)</f>
        <v>22.607676374330502</v>
      </c>
      <c r="T36" s="52"/>
      <c r="U36" s="52"/>
      <c r="W36" s="52"/>
    </row>
    <row r="37" spans="1:23" ht="19.5" thickBot="1">
      <c r="A37" s="52"/>
      <c r="B37" s="60" t="s">
        <v>12</v>
      </c>
      <c r="C37" s="59">
        <f>SUM(C34:C36)</f>
        <v>15.596189499350945</v>
      </c>
      <c r="D37" s="59">
        <f>SUM(D34:D36)</f>
        <v>124.17519471017128</v>
      </c>
      <c r="E37" s="59">
        <f>SUM(E34:E36)</f>
        <v>94.527162881557103</v>
      </c>
      <c r="F37" s="59">
        <f>SUM(F34:F36)</f>
        <v>105.01358694339754</v>
      </c>
      <c r="G37" s="59">
        <f>SUM(G34:G36)</f>
        <v>68.986806772887945</v>
      </c>
      <c r="H37" s="59">
        <f>SUM(C37:G37)</f>
        <v>408.29894080736483</v>
      </c>
      <c r="J37" s="115">
        <f>S16-S37</f>
        <v>0</v>
      </c>
      <c r="L37" s="52"/>
      <c r="M37" s="60" t="s">
        <v>12</v>
      </c>
      <c r="N37" s="59">
        <f>SUM(N34:N36)</f>
        <v>15.596189499350945</v>
      </c>
      <c r="O37" s="59">
        <f>SUM(O34:O36)</f>
        <v>124.17519471017128</v>
      </c>
      <c r="P37" s="59">
        <f>SUM(P34:P36)</f>
        <v>94.527162881557103</v>
      </c>
      <c r="Q37" s="59">
        <f>SUM(Q34:Q36)</f>
        <v>105.01358694339754</v>
      </c>
      <c r="R37" s="59">
        <f>SUM(R34:R36)</f>
        <v>62.986806772887938</v>
      </c>
      <c r="S37" s="59">
        <f>SUM(N37:R37)</f>
        <v>402.29894080736483</v>
      </c>
      <c r="T37" s="52"/>
      <c r="U37" s="115">
        <f>S69-S61</f>
        <v>0</v>
      </c>
      <c r="W37" s="52"/>
    </row>
    <row r="38" spans="1:23">
      <c r="A38" s="52"/>
      <c r="B38" s="52"/>
      <c r="C38" s="52"/>
      <c r="D38" s="52"/>
      <c r="E38" s="52"/>
      <c r="F38" s="52"/>
      <c r="G38" s="52"/>
      <c r="H38" s="41"/>
      <c r="J38" s="52"/>
      <c r="L38" s="52"/>
      <c r="M38" s="52"/>
      <c r="N38" s="52"/>
      <c r="O38" s="52"/>
      <c r="P38" s="52"/>
      <c r="Q38" s="52"/>
      <c r="R38" s="52"/>
      <c r="S38" s="41"/>
      <c r="T38" s="52"/>
      <c r="U38" s="52"/>
      <c r="W38" s="52"/>
    </row>
    <row r="43" spans="1:23" ht="20.25">
      <c r="A43" s="33" t="s">
        <v>570</v>
      </c>
      <c r="B43" s="33"/>
      <c r="C43" s="33"/>
      <c r="L43" s="33" t="s">
        <v>571</v>
      </c>
      <c r="M43" s="33"/>
    </row>
    <row r="45" spans="1:23" ht="20.25">
      <c r="B45" s="6" t="s">
        <v>215</v>
      </c>
      <c r="C45" s="52"/>
      <c r="D45" s="52"/>
      <c r="E45" s="52"/>
      <c r="F45" s="52"/>
      <c r="G45" s="52"/>
      <c r="H45" s="52"/>
      <c r="M45" s="6" t="s">
        <v>215</v>
      </c>
      <c r="N45" s="52"/>
      <c r="O45" s="52"/>
      <c r="P45" s="52"/>
      <c r="Q45" s="52"/>
      <c r="R45" s="52"/>
      <c r="S45" s="52"/>
    </row>
    <row r="46" spans="1:23">
      <c r="B46" s="52"/>
      <c r="C46" s="52"/>
      <c r="D46" s="52"/>
      <c r="E46" s="52"/>
      <c r="F46" s="52"/>
      <c r="G46" s="52"/>
      <c r="H46" s="52"/>
      <c r="M46" s="52"/>
      <c r="N46" s="52"/>
      <c r="O46" s="52"/>
      <c r="P46" s="52"/>
      <c r="Q46" s="52"/>
      <c r="R46" s="52"/>
      <c r="S46" s="52"/>
    </row>
    <row r="47" spans="1:23">
      <c r="B47" s="63"/>
      <c r="C47" s="64">
        <v>2018</v>
      </c>
      <c r="D47" s="64">
        <v>2019</v>
      </c>
      <c r="E47" s="64">
        <v>2020</v>
      </c>
      <c r="F47" s="64">
        <v>2021</v>
      </c>
      <c r="G47" s="64">
        <v>2022</v>
      </c>
      <c r="H47" s="64" t="s">
        <v>12</v>
      </c>
      <c r="M47" s="63"/>
      <c r="N47" s="64">
        <v>2018</v>
      </c>
      <c r="O47" s="64">
        <v>2019</v>
      </c>
      <c r="P47" s="64">
        <v>2020</v>
      </c>
      <c r="Q47" s="64">
        <v>2021</v>
      </c>
      <c r="R47" s="64">
        <v>2022</v>
      </c>
      <c r="S47" s="64" t="s">
        <v>12</v>
      </c>
    </row>
    <row r="48" spans="1:23" ht="19.5" thickBot="1">
      <c r="B48" s="60" t="str">
        <f>B16</f>
        <v>Capital expenditure</v>
      </c>
      <c r="C48" s="59">
        <v>77.709757715599295</v>
      </c>
      <c r="D48" s="59">
        <v>71.924415136356856</v>
      </c>
      <c r="E48" s="59">
        <v>73.72860850879583</v>
      </c>
      <c r="F48" s="59">
        <v>17.790419625208358</v>
      </c>
      <c r="G48" s="59">
        <v>14.91993372284446</v>
      </c>
      <c r="H48" s="59">
        <f>SUM(C48:G48)</f>
        <v>256.07313470880479</v>
      </c>
      <c r="M48" s="60" t="str">
        <f>M16</f>
        <v>Capital expenditure</v>
      </c>
      <c r="N48" s="59">
        <f>SUM('5.5 Calc│Escalated capex'!G$13:G$1000)</f>
        <v>61.13482034174929</v>
      </c>
      <c r="O48" s="59">
        <f>SUM('5.5 Calc│Escalated capex'!H$13:H$1000)</f>
        <v>56.935116698828736</v>
      </c>
      <c r="P48" s="59">
        <f>SUM('5.5 Calc│Escalated capex'!I$13:I$1000)</f>
        <v>72.341027506059532</v>
      </c>
      <c r="Q48" s="59">
        <f>SUM('5.5 Calc│Escalated capex'!J$13:J$1000)</f>
        <v>13.725735840311096</v>
      </c>
      <c r="R48" s="59">
        <f>SUM('5.5 Calc│Escalated capex'!K$13:K$1000)</f>
        <v>10.872428745817453</v>
      </c>
      <c r="S48" s="59">
        <f>SUM(N48:R48)</f>
        <v>215.00912913276611</v>
      </c>
    </row>
    <row r="49" spans="2:19">
      <c r="B49" s="52"/>
      <c r="C49" s="52"/>
      <c r="D49" s="52"/>
      <c r="E49" s="52"/>
      <c r="F49" s="52"/>
      <c r="G49" s="52"/>
      <c r="H49" s="52"/>
      <c r="M49" s="52"/>
      <c r="N49" s="52"/>
      <c r="O49" s="52"/>
      <c r="P49" s="52"/>
      <c r="Q49" s="52"/>
      <c r="R49" s="52"/>
      <c r="S49" s="52"/>
    </row>
    <row r="50" spans="2:19" ht="20.25">
      <c r="B50" s="6" t="s">
        <v>120</v>
      </c>
      <c r="C50" s="52"/>
      <c r="D50" s="52"/>
      <c r="E50" s="52"/>
      <c r="F50" s="52"/>
      <c r="G50" s="52"/>
      <c r="H50" s="52"/>
      <c r="M50" s="6" t="s">
        <v>120</v>
      </c>
      <c r="N50" s="52"/>
      <c r="O50" s="52"/>
      <c r="P50" s="52"/>
      <c r="Q50" s="52"/>
      <c r="R50" s="52"/>
      <c r="S50" s="52"/>
    </row>
    <row r="51" spans="2:19">
      <c r="B51" s="52"/>
      <c r="C51" s="52"/>
      <c r="D51" s="52"/>
      <c r="E51" s="52"/>
      <c r="F51" s="52"/>
      <c r="G51" s="52"/>
      <c r="H51" s="52"/>
      <c r="M51" s="52"/>
      <c r="N51" s="52"/>
      <c r="O51" s="52"/>
      <c r="P51" s="52"/>
      <c r="Q51" s="52"/>
      <c r="R51" s="52"/>
      <c r="S51" s="52"/>
    </row>
    <row r="52" spans="2:19">
      <c r="B52" s="64"/>
      <c r="C52" s="64">
        <f>C47</f>
        <v>2018</v>
      </c>
      <c r="D52" s="64">
        <f>D47</f>
        <v>2019</v>
      </c>
      <c r="E52" s="64">
        <f>E47</f>
        <v>2020</v>
      </c>
      <c r="F52" s="64">
        <f>F47</f>
        <v>2021</v>
      </c>
      <c r="G52" s="64">
        <f>G47</f>
        <v>2022</v>
      </c>
      <c r="H52" s="64" t="s">
        <v>12</v>
      </c>
      <c r="M52" s="64"/>
      <c r="N52" s="64">
        <f>N47</f>
        <v>2018</v>
      </c>
      <c r="O52" s="64">
        <f>O47</f>
        <v>2019</v>
      </c>
      <c r="P52" s="64">
        <f>P47</f>
        <v>2020</v>
      </c>
      <c r="Q52" s="64">
        <f>Q47</f>
        <v>2021</v>
      </c>
      <c r="R52" s="64">
        <f>R47</f>
        <v>2022</v>
      </c>
      <c r="S52" s="64" t="s">
        <v>12</v>
      </c>
    </row>
    <row r="53" spans="2:19" ht="19.5" thickBot="1">
      <c r="B53" s="60" t="str">
        <f t="shared" ref="B53:B61" si="2">B21</f>
        <v>Pipelines</v>
      </c>
      <c r="C53" s="59">
        <v>50.675177505770733</v>
      </c>
      <c r="D53" s="59">
        <v>48.794943871094866</v>
      </c>
      <c r="E53" s="59">
        <v>53.162519915142688</v>
      </c>
      <c r="F53" s="59">
        <v>3.197000765570682</v>
      </c>
      <c r="G53" s="59">
        <v>0.50398136164230101</v>
      </c>
      <c r="H53" s="59">
        <f t="shared" ref="H53:H61" si="3">SUM(C53:G53)</f>
        <v>156.33362341922128</v>
      </c>
      <c r="M53" s="60" t="str">
        <f t="shared" ref="M53:M61" si="4">M21</f>
        <v>Pipelines</v>
      </c>
      <c r="N53" s="59">
        <f>SUMIF('5.5 Calc│Escalated capex'!$D$13:$D$1000,$M53,'5.5 Calc│Escalated capex'!G$13:G$1000)</f>
        <v>35.932876802356262</v>
      </c>
      <c r="O53" s="59">
        <f>SUMIF('5.5 Calc│Escalated capex'!$D$13:$D$1000,$M53,'5.5 Calc│Escalated capex'!H$13:H$1000)</f>
        <v>33.805645433566767</v>
      </c>
      <c r="P53" s="59">
        <f>SUMIF('5.5 Calc│Escalated capex'!$D$13:$D$1000,$M53,'5.5 Calc│Escalated capex'!I$13:I$1000)</f>
        <v>51.774938912406384</v>
      </c>
      <c r="Q53" s="59">
        <f>SUMIF('5.5 Calc│Escalated capex'!$D$13:$D$1000,$M53,'5.5 Calc│Escalated capex'!J$13:J$1000)</f>
        <v>0.17028642982213335</v>
      </c>
      <c r="R53" s="59">
        <f>SUMIF('5.5 Calc│Escalated capex'!$D$13:$D$1000,$M53,'5.5 Calc│Escalated capex'!K$13:K$1000)</f>
        <v>0.17028642982213335</v>
      </c>
      <c r="S53" s="59">
        <f t="shared" ref="S53:S61" si="5">SUM(N53:R53)</f>
        <v>121.85403400797367</v>
      </c>
    </row>
    <row r="54" spans="2:19" ht="19.5" thickBot="1">
      <c r="B54" s="60" t="str">
        <f t="shared" si="2"/>
        <v>Compressors</v>
      </c>
      <c r="C54" s="59">
        <v>14.425354922795339</v>
      </c>
      <c r="D54" s="59">
        <v>13.497158874115431</v>
      </c>
      <c r="E54" s="59">
        <v>12.972673530034127</v>
      </c>
      <c r="F54" s="59">
        <v>4.4041622359986468</v>
      </c>
      <c r="G54" s="59">
        <v>6.5458745382395795</v>
      </c>
      <c r="H54" s="59">
        <f t="shared" si="3"/>
        <v>51.845224101183128</v>
      </c>
      <c r="M54" s="60" t="str">
        <f t="shared" si="4"/>
        <v>Compressors</v>
      </c>
      <c r="N54" s="59">
        <f>SUMIF('5.5 Calc│Escalated capex'!$D$13:$D$1000,$M54,'5.5 Calc│Escalated capex'!G$13:G$1000)</f>
        <v>14.425354922795339</v>
      </c>
      <c r="O54" s="59">
        <f>SUMIF('5.5 Calc│Escalated capex'!$D$13:$D$1000,$M54,'5.5 Calc│Escalated capex'!H$13:H$1000)</f>
        <v>13.497158874115431</v>
      </c>
      <c r="P54" s="59">
        <f>SUMIF('5.5 Calc│Escalated capex'!$D$13:$D$1000,$M54,'5.5 Calc│Escalated capex'!I$13:I$1000)</f>
        <v>12.972673530034127</v>
      </c>
      <c r="Q54" s="59">
        <f>SUMIF('5.5 Calc│Escalated capex'!$D$13:$D$1000,$M54,'5.5 Calc│Escalated capex'!J$13:J$1000)</f>
        <v>3.3661927868499295</v>
      </c>
      <c r="R54" s="59">
        <f>SUMIF('5.5 Calc│Escalated capex'!$D$13:$D$1000,$M54,'5.5 Calc│Escalated capex'!K$13:K$1000)</f>
        <v>2.8320644930327408</v>
      </c>
      <c r="S54" s="59">
        <f t="shared" si="5"/>
        <v>47.093444606827568</v>
      </c>
    </row>
    <row r="55" spans="2:19" ht="19.5" thickBot="1">
      <c r="B55" s="60" t="str">
        <f t="shared" si="2"/>
        <v>City Gates &amp; Field Regs</v>
      </c>
      <c r="C55" s="59">
        <v>0</v>
      </c>
      <c r="D55" s="59">
        <v>2.3360946594574079</v>
      </c>
      <c r="E55" s="59">
        <v>2.3780344650937044</v>
      </c>
      <c r="F55" s="59">
        <v>0.68322058118777784</v>
      </c>
      <c r="G55" s="59">
        <v>0.24694892656311113</v>
      </c>
      <c r="H55" s="59">
        <f t="shared" si="3"/>
        <v>5.644298632302001</v>
      </c>
      <c r="M55" s="60" t="str">
        <f t="shared" si="4"/>
        <v>City Gates &amp; Field Regs</v>
      </c>
      <c r="N55" s="59">
        <f>SUMIF('5.5 Calc│Escalated capex'!$D$13:$D$1000,$M55,'5.5 Calc│Escalated capex'!G$13:G$1000)</f>
        <v>0</v>
      </c>
      <c r="O55" s="59">
        <f>SUMIF('5.5 Calc│Escalated capex'!$D$13:$D$1000,$M55,'5.5 Calc│Escalated capex'!H$13:H$1000)</f>
        <v>2.3360946594574079</v>
      </c>
      <c r="P55" s="59">
        <f>SUMIF('5.5 Calc│Escalated capex'!$D$13:$D$1000,$M55,'5.5 Calc│Escalated capex'!I$13:I$1000)</f>
        <v>2.3780344650937044</v>
      </c>
      <c r="Q55" s="59">
        <f>SUMIF('5.5 Calc│Escalated capex'!$D$13:$D$1000,$M55,'5.5 Calc│Escalated capex'!J$13:J$1000)</f>
        <v>0.68322058118777784</v>
      </c>
      <c r="R55" s="59">
        <f>SUMIF('5.5 Calc│Escalated capex'!$D$13:$D$1000,$M55,'5.5 Calc│Escalated capex'!K$13:K$1000)</f>
        <v>0.24694892656311113</v>
      </c>
      <c r="S55" s="59">
        <f t="shared" si="5"/>
        <v>5.644298632302001</v>
      </c>
    </row>
    <row r="56" spans="2:19" ht="19.5" thickBot="1">
      <c r="B56" s="60" t="str">
        <f t="shared" si="2"/>
        <v>Odourant Plants</v>
      </c>
      <c r="C56" s="59">
        <v>7.8079776755555594E-2</v>
      </c>
      <c r="D56" s="59">
        <v>0</v>
      </c>
      <c r="E56" s="59">
        <v>0</v>
      </c>
      <c r="F56" s="59">
        <v>0</v>
      </c>
      <c r="G56" s="59">
        <v>0</v>
      </c>
      <c r="H56" s="59">
        <f t="shared" si="3"/>
        <v>7.8079776755555594E-2</v>
      </c>
      <c r="M56" s="60" t="str">
        <f t="shared" si="4"/>
        <v>Odourant Plants</v>
      </c>
      <c r="N56" s="59">
        <f>SUMIF('5.5 Calc│Escalated capex'!$D$13:$D$1000,$M56,'5.5 Calc│Escalated capex'!G$13:G$1000)</f>
        <v>7.8079776755555594E-2</v>
      </c>
      <c r="O56" s="59">
        <f>SUMIF('5.5 Calc│Escalated capex'!$D$13:$D$1000,$M56,'5.5 Calc│Escalated capex'!H$13:H$1000)</f>
        <v>0</v>
      </c>
      <c r="P56" s="59">
        <f>SUMIF('5.5 Calc│Escalated capex'!$D$13:$D$1000,$M56,'5.5 Calc│Escalated capex'!I$13:I$1000)</f>
        <v>0</v>
      </c>
      <c r="Q56" s="59">
        <f>SUMIF('5.5 Calc│Escalated capex'!$D$13:$D$1000,$M56,'5.5 Calc│Escalated capex'!J$13:J$1000)</f>
        <v>0</v>
      </c>
      <c r="R56" s="59">
        <f>SUMIF('5.5 Calc│Escalated capex'!$D$13:$D$1000,$M56,'5.5 Calc│Escalated capex'!K$13:K$1000)</f>
        <v>0</v>
      </c>
      <c r="S56" s="59">
        <f t="shared" si="5"/>
        <v>7.8079776755555594E-2</v>
      </c>
    </row>
    <row r="57" spans="2:19" ht="19.5" thickBot="1">
      <c r="B57" s="60" t="str">
        <f t="shared" si="2"/>
        <v>Gas Quality</v>
      </c>
      <c r="C57" s="59">
        <v>1.0063175288444446</v>
      </c>
      <c r="D57" s="59">
        <v>0</v>
      </c>
      <c r="E57" s="59">
        <v>0</v>
      </c>
      <c r="F57" s="59">
        <v>0</v>
      </c>
      <c r="G57" s="59">
        <v>0</v>
      </c>
      <c r="H57" s="59">
        <f t="shared" si="3"/>
        <v>1.0063175288444446</v>
      </c>
      <c r="M57" s="60" t="str">
        <f t="shared" si="4"/>
        <v>Gas Quality</v>
      </c>
      <c r="N57" s="59">
        <f>SUMIF('5.5 Calc│Escalated capex'!$D$13:$D$1000,$M57,'5.5 Calc│Escalated capex'!G$13:G$1000)</f>
        <v>1.0063175288444446</v>
      </c>
      <c r="O57" s="59">
        <f>SUMIF('5.5 Calc│Escalated capex'!$D$13:$D$1000,$M57,'5.5 Calc│Escalated capex'!H$13:H$1000)</f>
        <v>0</v>
      </c>
      <c r="P57" s="59">
        <f>SUMIF('5.5 Calc│Escalated capex'!$D$13:$D$1000,$M57,'5.5 Calc│Escalated capex'!I$13:I$1000)</f>
        <v>0</v>
      </c>
      <c r="Q57" s="59">
        <f>SUMIF('5.5 Calc│Escalated capex'!$D$13:$D$1000,$M57,'5.5 Calc│Escalated capex'!J$13:J$1000)</f>
        <v>0</v>
      </c>
      <c r="R57" s="59">
        <f>SUMIF('5.5 Calc│Escalated capex'!$D$13:$D$1000,$M57,'5.5 Calc│Escalated capex'!K$13:K$1000)</f>
        <v>0</v>
      </c>
      <c r="S57" s="59">
        <f t="shared" si="5"/>
        <v>1.0063175288444446</v>
      </c>
    </row>
    <row r="58" spans="2:19" ht="19.5" thickBot="1">
      <c r="B58" s="60" t="str">
        <f t="shared" si="2"/>
        <v>Other</v>
      </c>
      <c r="C58" s="59">
        <v>10.864979290560434</v>
      </c>
      <c r="D58" s="59">
        <v>6.3257006772231215</v>
      </c>
      <c r="E58" s="59">
        <v>4.2448635440593065</v>
      </c>
      <c r="F58" s="59">
        <v>8.5355189879852471</v>
      </c>
      <c r="G58" s="59">
        <v>7.2735559608682259</v>
      </c>
      <c r="H58" s="59">
        <f t="shared" si="3"/>
        <v>37.24461846069633</v>
      </c>
      <c r="M58" s="60" t="str">
        <f t="shared" si="4"/>
        <v>Other</v>
      </c>
      <c r="N58" s="59">
        <f>SUMIF('5.5 Calc│Escalated capex'!$D$13:$D$1000,$M58,'5.5 Calc│Escalated capex'!G$13:G$1000)</f>
        <v>9.0323426201248775</v>
      </c>
      <c r="O58" s="59">
        <f>SUMIF('5.5 Calc│Escalated capex'!$D$13:$D$1000,$M58,'5.5 Calc│Escalated capex'!H$13:H$1000)</f>
        <v>6.3257006772231215</v>
      </c>
      <c r="P58" s="59">
        <f>SUMIF('5.5 Calc│Escalated capex'!$D$13:$D$1000,$M58,'5.5 Calc│Escalated capex'!I$13:I$1000)</f>
        <v>4.2448635440593065</v>
      </c>
      <c r="Q58" s="59">
        <f>SUMIF('5.5 Calc│Escalated capex'!$D$13:$D$1000,$M58,'5.5 Calc│Escalated capex'!J$13:J$1000)</f>
        <v>8.5355189879852471</v>
      </c>
      <c r="R58" s="59">
        <f>SUMIF('5.5 Calc│Escalated capex'!$D$13:$D$1000,$M58,'5.5 Calc│Escalated capex'!K$13:K$1000)</f>
        <v>7.2735559608682259</v>
      </c>
      <c r="S58" s="59">
        <f t="shared" si="5"/>
        <v>35.411981790260782</v>
      </c>
    </row>
    <row r="59" spans="2:19" ht="19.5" thickBot="1">
      <c r="B59" s="60" t="str">
        <f t="shared" si="2"/>
        <v>Buildings</v>
      </c>
      <c r="C59" s="59">
        <v>0.65984869087280851</v>
      </c>
      <c r="D59" s="59">
        <v>0.970517054466006</v>
      </c>
      <c r="E59" s="59">
        <v>0.970517054466006</v>
      </c>
      <c r="F59" s="59">
        <v>0.970517054466006</v>
      </c>
      <c r="G59" s="59">
        <v>0.3495729355312438</v>
      </c>
      <c r="H59" s="59">
        <f t="shared" si="3"/>
        <v>3.9209727898020703</v>
      </c>
      <c r="M59" s="60" t="str">
        <f t="shared" si="4"/>
        <v>Buildings</v>
      </c>
      <c r="N59" s="59">
        <f>SUMIF('5.5 Calc│Escalated capex'!$D$13:$D$1000,$M59,'5.5 Calc│Escalated capex'!G$13:G$1000)</f>
        <v>0.65984869087280851</v>
      </c>
      <c r="O59" s="59">
        <f>SUMIF('5.5 Calc│Escalated capex'!$D$13:$D$1000,$M59,'5.5 Calc│Escalated capex'!H$13:H$1000)</f>
        <v>0.970517054466006</v>
      </c>
      <c r="P59" s="59">
        <f>SUMIF('5.5 Calc│Escalated capex'!$D$13:$D$1000,$M59,'5.5 Calc│Escalated capex'!I$13:I$1000)</f>
        <v>0.970517054466006</v>
      </c>
      <c r="Q59" s="59">
        <f>SUMIF('5.5 Calc│Escalated capex'!$D$13:$D$1000,$M59,'5.5 Calc│Escalated capex'!J$13:J$1000)</f>
        <v>0.970517054466006</v>
      </c>
      <c r="R59" s="59">
        <f>SUMIF('5.5 Calc│Escalated capex'!$D$13:$D$1000,$M59,'5.5 Calc│Escalated capex'!K$13:K$1000)</f>
        <v>0.3495729355312438</v>
      </c>
      <c r="S59" s="59">
        <f t="shared" si="5"/>
        <v>3.9209727898020703</v>
      </c>
    </row>
    <row r="60" spans="2:19" ht="19.5" thickBot="1">
      <c r="B60" s="60" t="str">
        <f t="shared" si="2"/>
        <v>General Land</v>
      </c>
      <c r="C60" s="59">
        <v>0</v>
      </c>
      <c r="D60" s="59">
        <v>0</v>
      </c>
      <c r="E60" s="59">
        <v>0</v>
      </c>
      <c r="F60" s="59">
        <v>0</v>
      </c>
      <c r="G60" s="59">
        <v>0</v>
      </c>
      <c r="H60" s="59">
        <f t="shared" si="3"/>
        <v>0</v>
      </c>
      <c r="M60" s="60" t="str">
        <f t="shared" si="4"/>
        <v>General Land</v>
      </c>
      <c r="N60" s="59">
        <f>SUMIF('5.5 Calc│Escalated capex'!$D$13:$D$1000,$M60,'5.5 Calc│Escalated capex'!G$13:G$1000)</f>
        <v>0</v>
      </c>
      <c r="O60" s="59">
        <f>SUMIF('5.5 Calc│Escalated capex'!$D$13:$D$1000,$M60,'5.5 Calc│Escalated capex'!H$13:H$1000)</f>
        <v>0</v>
      </c>
      <c r="P60" s="59">
        <f>SUMIF('5.5 Calc│Escalated capex'!$D$13:$D$1000,$M60,'5.5 Calc│Escalated capex'!I$13:I$1000)</f>
        <v>0</v>
      </c>
      <c r="Q60" s="59">
        <f>SUMIF('5.5 Calc│Escalated capex'!$D$13:$D$1000,$M60,'5.5 Calc│Escalated capex'!J$13:J$1000)</f>
        <v>0</v>
      </c>
      <c r="R60" s="59">
        <f>SUMIF('5.5 Calc│Escalated capex'!$D$13:$D$1000,$M60,'5.5 Calc│Escalated capex'!K$13:K$1000)</f>
        <v>0</v>
      </c>
      <c r="S60" s="59">
        <f t="shared" si="5"/>
        <v>0</v>
      </c>
    </row>
    <row r="61" spans="2:19" ht="18.75" thickBot="1">
      <c r="B61" s="69" t="str">
        <f t="shared" si="2"/>
        <v>Total</v>
      </c>
      <c r="C61" s="70">
        <f>SUM(C53:C60)</f>
        <v>77.709757715599309</v>
      </c>
      <c r="D61" s="70">
        <f>SUM(D53:D60)</f>
        <v>71.924415136356828</v>
      </c>
      <c r="E61" s="70">
        <f>SUM(E53:E60)</f>
        <v>73.728608508795816</v>
      </c>
      <c r="F61" s="70">
        <f>SUM(F53:F60)</f>
        <v>17.790419625208358</v>
      </c>
      <c r="G61" s="70">
        <f>SUM(G53:G60)</f>
        <v>14.91993372284446</v>
      </c>
      <c r="H61" s="70">
        <f t="shared" si="3"/>
        <v>256.07313470880473</v>
      </c>
      <c r="M61" s="69" t="str">
        <f t="shared" si="4"/>
        <v>Total</v>
      </c>
      <c r="N61" s="70">
        <f>SUM(N53:N60)</f>
        <v>61.134820341749283</v>
      </c>
      <c r="O61" s="70">
        <f>SUM(O53:O60)</f>
        <v>56.935116698828729</v>
      </c>
      <c r="P61" s="70">
        <f>SUM(P53:P60)</f>
        <v>72.341027506059532</v>
      </c>
      <c r="Q61" s="70">
        <f>SUM(Q53:Q60)</f>
        <v>13.725735840311094</v>
      </c>
      <c r="R61" s="70">
        <f>SUM(R53:R60)</f>
        <v>10.872428745817455</v>
      </c>
      <c r="S61" s="70">
        <f t="shared" si="5"/>
        <v>215.00912913276611</v>
      </c>
    </row>
    <row r="62" spans="2:19">
      <c r="B62" s="52"/>
      <c r="C62" s="52"/>
      <c r="D62" s="52"/>
      <c r="E62" s="52"/>
      <c r="F62" s="52"/>
      <c r="G62" s="52"/>
      <c r="H62" s="52"/>
      <c r="M62" s="52"/>
      <c r="N62" s="52"/>
      <c r="O62" s="52"/>
      <c r="P62" s="52"/>
      <c r="Q62" s="52"/>
      <c r="R62" s="52"/>
      <c r="S62" s="52"/>
    </row>
    <row r="63" spans="2:19" ht="20.25">
      <c r="B63" s="6" t="s">
        <v>119</v>
      </c>
      <c r="C63" s="41"/>
      <c r="D63" s="41"/>
      <c r="E63" s="41"/>
      <c r="F63" s="41"/>
      <c r="G63" s="41"/>
      <c r="H63" s="52"/>
      <c r="M63" s="6" t="s">
        <v>119</v>
      </c>
      <c r="N63" s="41"/>
      <c r="O63" s="41"/>
      <c r="P63" s="41"/>
      <c r="Q63" s="41"/>
      <c r="R63" s="41"/>
      <c r="S63" s="52"/>
    </row>
    <row r="64" spans="2:19" ht="20.25">
      <c r="B64" s="6"/>
      <c r="C64" s="41"/>
      <c r="D64" s="41"/>
      <c r="E64" s="41"/>
      <c r="F64" s="41"/>
      <c r="G64" s="41"/>
      <c r="H64" s="52"/>
      <c r="M64" s="6"/>
      <c r="N64" s="41"/>
      <c r="O64" s="41"/>
      <c r="P64" s="41"/>
      <c r="Q64" s="41"/>
      <c r="R64" s="41"/>
      <c r="S64" s="52"/>
    </row>
    <row r="65" spans="2:19">
      <c r="B65" s="63" t="s">
        <v>66</v>
      </c>
      <c r="C65" s="64">
        <f>C52</f>
        <v>2018</v>
      </c>
      <c r="D65" s="64">
        <f>D52</f>
        <v>2019</v>
      </c>
      <c r="E65" s="64">
        <f>E52</f>
        <v>2020</v>
      </c>
      <c r="F65" s="64">
        <f>F52</f>
        <v>2021</v>
      </c>
      <c r="G65" s="64">
        <f>G52</f>
        <v>2022</v>
      </c>
      <c r="H65" s="64" t="s">
        <v>12</v>
      </c>
      <c r="M65" s="63" t="s">
        <v>66</v>
      </c>
      <c r="N65" s="64">
        <f>N52</f>
        <v>2018</v>
      </c>
      <c r="O65" s="64">
        <f>O52</f>
        <v>2019</v>
      </c>
      <c r="P65" s="64">
        <f>P52</f>
        <v>2020</v>
      </c>
      <c r="Q65" s="64">
        <f>Q52</f>
        <v>2021</v>
      </c>
      <c r="R65" s="64">
        <f>R52</f>
        <v>2022</v>
      </c>
      <c r="S65" s="64" t="s">
        <v>12</v>
      </c>
    </row>
    <row r="66" spans="2:19" ht="19.5" thickBot="1">
      <c r="B66" s="60" t="str">
        <f>B34</f>
        <v>Augmentation</v>
      </c>
      <c r="C66" s="59">
        <v>44.387367171048794</v>
      </c>
      <c r="D66" s="59">
        <v>49.732879936634518</v>
      </c>
      <c r="E66" s="59">
        <v>60.945192082221041</v>
      </c>
      <c r="F66" s="59">
        <v>0</v>
      </c>
      <c r="G66" s="59">
        <v>0</v>
      </c>
      <c r="H66" s="59">
        <f>SUM(C66:G66)</f>
        <v>155.06543918990434</v>
      </c>
      <c r="M66" s="60" t="str">
        <f>M34</f>
        <v>Augmentation</v>
      </c>
      <c r="N66" s="59">
        <f>SUMIF('5.5 Calc│Escalated capex'!$E$13:$E$1000,$M66,'5.5 Calc│Escalated capex'!G$13:G$1000)</f>
        <v>44.387367171048794</v>
      </c>
      <c r="O66" s="59">
        <f>SUMIF('5.5 Calc│Escalated capex'!$E$13:$E$1000,$M66,'5.5 Calc│Escalated capex'!H$13:H$1000)</f>
        <v>46.837160642784511</v>
      </c>
      <c r="P66" s="59">
        <f>SUMIF('5.5 Calc│Escalated capex'!$E$13:$E$1000,$M66,'5.5 Calc│Escalated capex'!I$13:I$1000)</f>
        <v>59.77236536784882</v>
      </c>
      <c r="Q66" s="59">
        <f>SUMIF('5.5 Calc│Escalated capex'!$E$13:$E$1000,$M66,'5.5 Calc│Escalated capex'!J$13:J$1000)</f>
        <v>0</v>
      </c>
      <c r="R66" s="59">
        <f>SUMIF('5.5 Calc│Escalated capex'!$E$13:$E$1000,$M66,'5.5 Calc│Escalated capex'!K$13:K$1000)</f>
        <v>0</v>
      </c>
      <c r="S66" s="59">
        <f>SUM(N66:R66)</f>
        <v>150.99689318168214</v>
      </c>
    </row>
    <row r="67" spans="2:19" ht="19.5" thickBot="1">
      <c r="B67" s="60" t="str">
        <f>B35</f>
        <v>Replacement</v>
      </c>
      <c r="C67" s="59">
        <v>29.084919713847469</v>
      </c>
      <c r="D67" s="59">
        <v>18.638969205823422</v>
      </c>
      <c r="E67" s="59">
        <v>9.5309224467643627</v>
      </c>
      <c r="F67" s="59">
        <v>14.222902447877354</v>
      </c>
      <c r="G67" s="59">
        <v>12.626977215563731</v>
      </c>
      <c r="H67" s="59">
        <f>SUM(C67:G67)</f>
        <v>84.104691029876335</v>
      </c>
      <c r="M67" s="60" t="str">
        <f>M35</f>
        <v>Replacement</v>
      </c>
      <c r="N67" s="59">
        <f>SUMIF('5.5 Calc│Escalated capex'!$E$13:$E$1000,$M67,'5.5 Calc│Escalated capex'!G$13:G$1000)</f>
        <v>12.509982339997443</v>
      </c>
      <c r="O67" s="59">
        <f>SUMIF('5.5 Calc│Escalated capex'!$E$13:$E$1000,$M67,'5.5 Calc│Escalated capex'!H$13:H$1000)</f>
        <v>6.545390062145322</v>
      </c>
      <c r="P67" s="59">
        <f>SUMIF('5.5 Calc│Escalated capex'!$E$13:$E$1000,$M67,'5.5 Calc│Escalated capex'!I$13:I$1000)</f>
        <v>9.3161681584002878</v>
      </c>
      <c r="Q67" s="59">
        <f>SUMIF('5.5 Calc│Escalated capex'!$E$13:$E$1000,$M67,'5.5 Calc│Escalated capex'!J$13:J$1000)</f>
        <v>10.158218662980087</v>
      </c>
      <c r="R67" s="59">
        <f>SUMIF('5.5 Calc│Escalated capex'!$E$13:$E$1000,$M67,'5.5 Calc│Escalated capex'!K$13:K$1000)</f>
        <v>8.5794722385367237</v>
      </c>
      <c r="S67" s="59">
        <f>SUM(N67:R67)</f>
        <v>47.109231462059867</v>
      </c>
    </row>
    <row r="68" spans="2:19" ht="19.5" thickBot="1">
      <c r="B68" s="60" t="str">
        <f>B36</f>
        <v>Non-System</v>
      </c>
      <c r="C68" s="59">
        <v>4.2374708307030522</v>
      </c>
      <c r="D68" s="59">
        <v>3.5525659938989027</v>
      </c>
      <c r="E68" s="59">
        <v>3.2524939798104207</v>
      </c>
      <c r="F68" s="59">
        <v>3.5675171773310077</v>
      </c>
      <c r="G68" s="59">
        <v>2.2929565072807296</v>
      </c>
      <c r="H68" s="59">
        <f>SUM(C68:G68)</f>
        <v>16.903004489024113</v>
      </c>
      <c r="M68" s="60" t="str">
        <f>M36</f>
        <v>Non-System</v>
      </c>
      <c r="N68" s="59">
        <f>SUMIF('5.5 Calc│Escalated capex'!$E$13:$E$1000,$M68,'5.5 Calc│Escalated capex'!G$13:G$1000)</f>
        <v>4.2374708307030522</v>
      </c>
      <c r="O68" s="59">
        <f>SUMIF('5.5 Calc│Escalated capex'!$E$13:$E$1000,$M68,'5.5 Calc│Escalated capex'!H$13:H$1000)</f>
        <v>3.5525659938989027</v>
      </c>
      <c r="P68" s="59">
        <f>SUMIF('5.5 Calc│Escalated capex'!$E$13:$E$1000,$M68,'5.5 Calc│Escalated capex'!I$13:I$1000)</f>
        <v>3.2524939798104207</v>
      </c>
      <c r="Q68" s="59">
        <f>SUMIF('5.5 Calc│Escalated capex'!$E$13:$E$1000,$M68,'5.5 Calc│Escalated capex'!J$13:J$1000)</f>
        <v>3.5675171773310077</v>
      </c>
      <c r="R68" s="59">
        <f>SUMIF('5.5 Calc│Escalated capex'!$E$13:$E$1000,$M68,'5.5 Calc│Escalated capex'!K$13:K$1000)</f>
        <v>2.2929565072807296</v>
      </c>
      <c r="S68" s="59">
        <f>SUM(N68:R68)</f>
        <v>16.903004489024113</v>
      </c>
    </row>
    <row r="69" spans="2:19" ht="18.75" thickBot="1">
      <c r="B69" s="69" t="s">
        <v>12</v>
      </c>
      <c r="C69" s="70">
        <f>SUM(C66:C68)</f>
        <v>77.709757715599309</v>
      </c>
      <c r="D69" s="70">
        <f>SUM(D66:D68)</f>
        <v>71.924415136356842</v>
      </c>
      <c r="E69" s="70">
        <f>SUM(E66:E68)</f>
        <v>73.72860850879583</v>
      </c>
      <c r="F69" s="70">
        <f>SUM(F66:F68)</f>
        <v>17.790419625208362</v>
      </c>
      <c r="G69" s="70">
        <f>SUM(G66:G68)</f>
        <v>14.91993372284446</v>
      </c>
      <c r="H69" s="70">
        <f>SUM(C69:G69)</f>
        <v>256.07313470880479</v>
      </c>
      <c r="M69" s="69" t="s">
        <v>12</v>
      </c>
      <c r="N69" s="70">
        <f>SUM(N66:N68)</f>
        <v>61.13482034174929</v>
      </c>
      <c r="O69" s="70">
        <f>SUM(O66:O68)</f>
        <v>56.935116698828736</v>
      </c>
      <c r="P69" s="70">
        <f>SUM(P66:P68)</f>
        <v>72.341027506059532</v>
      </c>
      <c r="Q69" s="70">
        <f>SUM(Q66:Q68)</f>
        <v>13.725735840311094</v>
      </c>
      <c r="R69" s="70">
        <f>SUM(R66:R68)</f>
        <v>10.872428745817453</v>
      </c>
      <c r="S69" s="70">
        <f>SUM(N69:R69)</f>
        <v>215.00912913276611</v>
      </c>
    </row>
  </sheetData>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C8102E"/>
  </sheetPr>
  <dimension ref="A1:U40"/>
  <sheetViews>
    <sheetView topLeftCell="A10" zoomScaleNormal="100" workbookViewId="0">
      <selection activeCell="G29" sqref="G29:K36"/>
    </sheetView>
  </sheetViews>
  <sheetFormatPr defaultColWidth="8.7265625" defaultRowHeight="18"/>
  <cols>
    <col min="1" max="5" width="1" style="9" customWidth="1"/>
    <col min="6" max="6" width="14.26953125" style="9" customWidth="1"/>
    <col min="7" max="12" width="5.1796875" style="9" customWidth="1"/>
    <col min="13" max="13" width="8.7265625" style="9"/>
    <col min="14" max="14" width="7.36328125" style="9" bestFit="1" customWidth="1"/>
    <col min="15" max="15" width="13.1796875" style="9" bestFit="1" customWidth="1"/>
    <col min="16" max="16384" width="8.7265625" style="9"/>
  </cols>
  <sheetData>
    <row r="1" spans="1:15" s="2" customFormat="1" ht="13.5"/>
    <row r="2" spans="1:15" s="2" customFormat="1" ht="13.5"/>
    <row r="3" spans="1:15" s="2" customFormat="1" ht="13.5"/>
    <row r="4" spans="1:15" s="2" customFormat="1" ht="13.5"/>
    <row r="5" spans="1:15" s="2" customFormat="1" ht="13.5"/>
    <row r="6" spans="1:15" s="2" customFormat="1" ht="13.5"/>
    <row r="7" spans="1:15" s="2" customFormat="1" ht="13.5"/>
    <row r="8" spans="1:15" s="2" customFormat="1" ht="13.5"/>
    <row r="9" spans="1:15" s="2" customFormat="1" ht="13.5"/>
    <row r="10" spans="1:15">
      <c r="L10" s="14"/>
      <c r="M10" s="14"/>
    </row>
    <row r="11" spans="1:15" ht="20.25">
      <c r="A11" s="5" t="str">
        <f ca="1">RIGHT(CELL("filename",A1),LEN(CELL("filename",A1))-FIND("]",CELL("filename",A1)))</f>
        <v>1.0 Output│PTRM</v>
      </c>
      <c r="H11" s="17" t="s">
        <v>9</v>
      </c>
      <c r="I11" s="17" t="b">
        <f>ROUND(L24,2)=ROUND(SUM('5.5 Calc│Escalated capex'!L13:L1000),2)</f>
        <v>1</v>
      </c>
      <c r="L11" s="14"/>
      <c r="M11" s="14"/>
    </row>
    <row r="12" spans="1:15" s="14" customFormat="1" ht="20.25">
      <c r="A12" s="5"/>
    </row>
    <row r="13" spans="1:15" s="14" customFormat="1" ht="20.25">
      <c r="A13" s="5"/>
      <c r="F13" s="6" t="s">
        <v>180</v>
      </c>
    </row>
    <row r="14" spans="1:15" s="14" customFormat="1" ht="20.25">
      <c r="A14" s="5"/>
    </row>
    <row r="15" spans="1:15" s="11" customFormat="1">
      <c r="A15" s="12"/>
      <c r="C15" s="9"/>
      <c r="D15" s="9"/>
      <c r="E15" s="9"/>
      <c r="F15" s="63" t="s">
        <v>559</v>
      </c>
      <c r="G15" s="63">
        <v>2018</v>
      </c>
      <c r="H15" s="63">
        <f>G15+1</f>
        <v>2019</v>
      </c>
      <c r="I15" s="63">
        <f>H15+1</f>
        <v>2020</v>
      </c>
      <c r="J15" s="63">
        <f>I15+1</f>
        <v>2021</v>
      </c>
      <c r="K15" s="63">
        <f>J15+1</f>
        <v>2022</v>
      </c>
      <c r="L15" s="65" t="s">
        <v>12</v>
      </c>
      <c r="M15" s="14"/>
      <c r="N15" s="62"/>
      <c r="O15" s="62"/>
    </row>
    <row r="16" spans="1:15" ht="19.5" thickBot="1">
      <c r="F16" s="60" t="str">
        <f>'3.2 Input│Other'!A44</f>
        <v>Pipelines</v>
      </c>
      <c r="G16" s="59">
        <f>SUMIF('5.5 Calc│Escalated capex'!$D$13:$D$1000,$F16,'5.5 Calc│Escalated capex'!G$13:G$1000)</f>
        <v>35.932876802356262</v>
      </c>
      <c r="H16" s="59">
        <f>SUMIF('5.5 Calc│Escalated capex'!$D$13:$D$1000,$F16,'5.5 Calc│Escalated capex'!H$13:H$1000)</f>
        <v>33.805645433566767</v>
      </c>
      <c r="I16" s="59">
        <f>SUMIF('5.5 Calc│Escalated capex'!$D$13:$D$1000,$F16,'5.5 Calc│Escalated capex'!I$13:I$1000)</f>
        <v>51.774938912406384</v>
      </c>
      <c r="J16" s="59">
        <f>SUMIF('5.5 Calc│Escalated capex'!$D$13:$D$1000,$F16,'5.5 Calc│Escalated capex'!J$13:J$1000)</f>
        <v>0.17028642982213335</v>
      </c>
      <c r="K16" s="59">
        <f>SUMIF('5.5 Calc│Escalated capex'!$D$13:$D$1000,$F16,'5.5 Calc│Escalated capex'!K$13:K$1000)</f>
        <v>0.17028642982213335</v>
      </c>
      <c r="L16" s="59">
        <f>SUM(G16:K16)</f>
        <v>121.85403400797367</v>
      </c>
      <c r="M16" s="14"/>
      <c r="N16" s="62"/>
      <c r="O16" s="62"/>
    </row>
    <row r="17" spans="6:21" ht="19.5" thickBot="1">
      <c r="F17" s="60" t="str">
        <f>'3.2 Input│Other'!A45</f>
        <v>Compressors</v>
      </c>
      <c r="G17" s="59">
        <f>SUMIF('5.5 Calc│Escalated capex'!$D$13:$D$1000,$F17,'5.5 Calc│Escalated capex'!G$13:G$1000)</f>
        <v>14.425354922795339</v>
      </c>
      <c r="H17" s="59">
        <f>SUMIF('5.5 Calc│Escalated capex'!$D$13:$D$1000,$F17,'5.5 Calc│Escalated capex'!H$13:H$1000)</f>
        <v>13.497158874115431</v>
      </c>
      <c r="I17" s="59">
        <f>SUMIF('5.5 Calc│Escalated capex'!$D$13:$D$1000,$F17,'5.5 Calc│Escalated capex'!I$13:I$1000)</f>
        <v>12.972673530034127</v>
      </c>
      <c r="J17" s="59">
        <f>SUMIF('5.5 Calc│Escalated capex'!$D$13:$D$1000,$F17,'5.5 Calc│Escalated capex'!J$13:J$1000)</f>
        <v>3.3661927868499295</v>
      </c>
      <c r="K17" s="59">
        <f>SUMIF('5.5 Calc│Escalated capex'!$D$13:$D$1000,$F17,'5.5 Calc│Escalated capex'!K$13:K$1000)</f>
        <v>2.8320644930327408</v>
      </c>
      <c r="L17" s="59">
        <f t="shared" ref="L17:L24" si="0">SUM(G17:K17)</f>
        <v>47.093444606827568</v>
      </c>
      <c r="M17" s="14"/>
      <c r="N17" s="62"/>
      <c r="O17" s="62"/>
    </row>
    <row r="18" spans="6:21" ht="19.5" thickBot="1">
      <c r="F18" s="60" t="str">
        <f>'3.2 Input│Other'!A46</f>
        <v>City Gates &amp; Field Regs</v>
      </c>
      <c r="G18" s="59">
        <f>SUMIF('5.5 Calc│Escalated capex'!$D$13:$D$1000,$F18,'5.5 Calc│Escalated capex'!G$13:G$1000)</f>
        <v>0</v>
      </c>
      <c r="H18" s="59">
        <f>SUMIF('5.5 Calc│Escalated capex'!$D$13:$D$1000,$F18,'5.5 Calc│Escalated capex'!H$13:H$1000)</f>
        <v>2.3360946594574079</v>
      </c>
      <c r="I18" s="59">
        <f>SUMIF('5.5 Calc│Escalated capex'!$D$13:$D$1000,$F18,'5.5 Calc│Escalated capex'!I$13:I$1000)</f>
        <v>2.3780344650937044</v>
      </c>
      <c r="J18" s="59">
        <f>SUMIF('5.5 Calc│Escalated capex'!$D$13:$D$1000,$F18,'5.5 Calc│Escalated capex'!J$13:J$1000)</f>
        <v>0.68322058118777784</v>
      </c>
      <c r="K18" s="59">
        <f>SUMIF('5.5 Calc│Escalated capex'!$D$13:$D$1000,$F18,'5.5 Calc│Escalated capex'!K$13:K$1000)</f>
        <v>0.24694892656311113</v>
      </c>
      <c r="L18" s="59">
        <f t="shared" si="0"/>
        <v>5.644298632302001</v>
      </c>
      <c r="M18" s="14"/>
      <c r="N18" s="62"/>
      <c r="O18" s="62"/>
    </row>
    <row r="19" spans="6:21" ht="19.5" thickBot="1">
      <c r="F19" s="60" t="str">
        <f>'3.2 Input│Other'!A47</f>
        <v>Odourant Plants</v>
      </c>
      <c r="G19" s="59">
        <f>SUMIF('5.5 Calc│Escalated capex'!$D$13:$D$1000,$F19,'5.5 Calc│Escalated capex'!G$13:G$1000)</f>
        <v>7.8079776755555594E-2</v>
      </c>
      <c r="H19" s="59">
        <f>SUMIF('5.5 Calc│Escalated capex'!$D$13:$D$1000,$F19,'5.5 Calc│Escalated capex'!H$13:H$1000)</f>
        <v>0</v>
      </c>
      <c r="I19" s="59">
        <f>SUMIF('5.5 Calc│Escalated capex'!$D$13:$D$1000,$F19,'5.5 Calc│Escalated capex'!I$13:I$1000)</f>
        <v>0</v>
      </c>
      <c r="J19" s="59">
        <f>SUMIF('5.5 Calc│Escalated capex'!$D$13:$D$1000,$F19,'5.5 Calc│Escalated capex'!J$13:J$1000)</f>
        <v>0</v>
      </c>
      <c r="K19" s="59">
        <f>SUMIF('5.5 Calc│Escalated capex'!$D$13:$D$1000,$F19,'5.5 Calc│Escalated capex'!K$13:K$1000)</f>
        <v>0</v>
      </c>
      <c r="L19" s="59">
        <f t="shared" si="0"/>
        <v>7.8079776755555594E-2</v>
      </c>
      <c r="M19" s="14"/>
      <c r="N19" s="62"/>
      <c r="O19" s="62"/>
    </row>
    <row r="20" spans="6:21" ht="19.5" thickBot="1">
      <c r="F20" s="60" t="str">
        <f>'3.2 Input│Other'!A48</f>
        <v>Gas Quality</v>
      </c>
      <c r="G20" s="59">
        <f>SUMIF('5.5 Calc│Escalated capex'!$D$13:$D$1000,$F20,'5.5 Calc│Escalated capex'!G$13:G$1000)</f>
        <v>1.0063175288444446</v>
      </c>
      <c r="H20" s="59">
        <f>SUMIF('5.5 Calc│Escalated capex'!$D$13:$D$1000,$F20,'5.5 Calc│Escalated capex'!H$13:H$1000)</f>
        <v>0</v>
      </c>
      <c r="I20" s="59">
        <f>SUMIF('5.5 Calc│Escalated capex'!$D$13:$D$1000,$F20,'5.5 Calc│Escalated capex'!I$13:I$1000)</f>
        <v>0</v>
      </c>
      <c r="J20" s="59">
        <f>SUMIF('5.5 Calc│Escalated capex'!$D$13:$D$1000,$F20,'5.5 Calc│Escalated capex'!J$13:J$1000)</f>
        <v>0</v>
      </c>
      <c r="K20" s="59">
        <f>SUMIF('5.5 Calc│Escalated capex'!$D$13:$D$1000,$F20,'5.5 Calc│Escalated capex'!K$13:K$1000)</f>
        <v>0</v>
      </c>
      <c r="L20" s="59">
        <f t="shared" si="0"/>
        <v>1.0063175288444446</v>
      </c>
      <c r="M20" s="14"/>
      <c r="N20" s="62"/>
      <c r="O20" s="62"/>
    </row>
    <row r="21" spans="6:21" ht="19.5" thickBot="1">
      <c r="F21" s="60" t="str">
        <f>'3.2 Input│Other'!A49</f>
        <v>Other</v>
      </c>
      <c r="G21" s="59">
        <f>SUMIF('5.5 Calc│Escalated capex'!$D$13:$D$1000,$F21,'5.5 Calc│Escalated capex'!G$13:G$1000)</f>
        <v>9.0323426201248775</v>
      </c>
      <c r="H21" s="59">
        <f>SUMIF('5.5 Calc│Escalated capex'!$D$13:$D$1000,$F21,'5.5 Calc│Escalated capex'!H$13:H$1000)</f>
        <v>6.3257006772231215</v>
      </c>
      <c r="I21" s="59">
        <f>SUMIF('5.5 Calc│Escalated capex'!$D$13:$D$1000,$F21,'5.5 Calc│Escalated capex'!I$13:I$1000)</f>
        <v>4.2448635440593065</v>
      </c>
      <c r="J21" s="59">
        <f>SUMIF('5.5 Calc│Escalated capex'!$D$13:$D$1000,$F21,'5.5 Calc│Escalated capex'!J$13:J$1000)</f>
        <v>8.5355189879852471</v>
      </c>
      <c r="K21" s="59">
        <f>SUMIF('5.5 Calc│Escalated capex'!$D$13:$D$1000,$F21,'5.5 Calc│Escalated capex'!K$13:K$1000)</f>
        <v>7.2735559608682259</v>
      </c>
      <c r="L21" s="59">
        <f t="shared" si="0"/>
        <v>35.411981790260782</v>
      </c>
      <c r="M21" s="14"/>
      <c r="N21" s="62"/>
      <c r="O21" s="62"/>
    </row>
    <row r="22" spans="6:21" ht="19.5" thickBot="1">
      <c r="F22" s="60" t="str">
        <f>'3.2 Input│Other'!A50</f>
        <v>Buildings</v>
      </c>
      <c r="G22" s="59">
        <f>SUMIF('5.5 Calc│Escalated capex'!$D$13:$D$1000,$F22,'5.5 Calc│Escalated capex'!G$13:G$1000)</f>
        <v>0.65984869087280851</v>
      </c>
      <c r="H22" s="59">
        <f>SUMIF('5.5 Calc│Escalated capex'!$D$13:$D$1000,$F22,'5.5 Calc│Escalated capex'!H$13:H$1000)</f>
        <v>0.970517054466006</v>
      </c>
      <c r="I22" s="59">
        <f>SUMIF('5.5 Calc│Escalated capex'!$D$13:$D$1000,$F22,'5.5 Calc│Escalated capex'!I$13:I$1000)</f>
        <v>0.970517054466006</v>
      </c>
      <c r="J22" s="59">
        <f>SUMIF('5.5 Calc│Escalated capex'!$D$13:$D$1000,$F22,'5.5 Calc│Escalated capex'!J$13:J$1000)</f>
        <v>0.970517054466006</v>
      </c>
      <c r="K22" s="59">
        <f>SUMIF('5.5 Calc│Escalated capex'!$D$13:$D$1000,$F22,'5.5 Calc│Escalated capex'!K$13:K$1000)</f>
        <v>0.3495729355312438</v>
      </c>
      <c r="L22" s="59">
        <f t="shared" si="0"/>
        <v>3.9209727898020703</v>
      </c>
      <c r="M22" s="14"/>
      <c r="N22" s="62"/>
      <c r="O22" s="62"/>
    </row>
    <row r="23" spans="6:21" ht="19.5" thickBot="1">
      <c r="F23" s="60" t="str">
        <f>'3.2 Input│Other'!A51</f>
        <v>General Land</v>
      </c>
      <c r="G23" s="59">
        <f>SUMIF('5.5 Calc│Escalated capex'!$D$13:$D$1000,$F23,'5.5 Calc│Escalated capex'!G$13:G$1000)</f>
        <v>0</v>
      </c>
      <c r="H23" s="59">
        <f>SUMIF('5.5 Calc│Escalated capex'!$D$13:$D$1000,$F23,'5.5 Calc│Escalated capex'!H$13:H$1000)</f>
        <v>0</v>
      </c>
      <c r="I23" s="59">
        <f>SUMIF('5.5 Calc│Escalated capex'!$D$13:$D$1000,$F23,'5.5 Calc│Escalated capex'!I$13:I$1000)</f>
        <v>0</v>
      </c>
      <c r="J23" s="59">
        <f>SUMIF('5.5 Calc│Escalated capex'!$D$13:$D$1000,$F23,'5.5 Calc│Escalated capex'!J$13:J$1000)</f>
        <v>0</v>
      </c>
      <c r="K23" s="59">
        <f>SUMIF('5.5 Calc│Escalated capex'!$D$13:$D$1000,$F23,'5.5 Calc│Escalated capex'!K$13:K$1000)</f>
        <v>0</v>
      </c>
      <c r="L23" s="59">
        <f t="shared" si="0"/>
        <v>0</v>
      </c>
      <c r="M23" s="14"/>
      <c r="N23" s="62"/>
      <c r="O23" s="62"/>
      <c r="P23" s="62"/>
      <c r="Q23" s="62"/>
      <c r="R23" s="62"/>
      <c r="S23" s="62"/>
      <c r="T23" s="62"/>
      <c r="U23" s="62"/>
    </row>
    <row r="24" spans="6:21" ht="18.75" thickBot="1">
      <c r="F24" s="69" t="s">
        <v>12</v>
      </c>
      <c r="G24" s="70">
        <f>SUM(G16:G23)</f>
        <v>61.134820341749283</v>
      </c>
      <c r="H24" s="70">
        <f>SUM(H16:H23)</f>
        <v>56.935116698828729</v>
      </c>
      <c r="I24" s="70">
        <f>SUM(I16:I23)</f>
        <v>72.341027506059532</v>
      </c>
      <c r="J24" s="70">
        <f>SUM(J16:J23)</f>
        <v>13.725735840311094</v>
      </c>
      <c r="K24" s="70">
        <f>SUM(K16:K23)</f>
        <v>10.872428745817455</v>
      </c>
      <c r="L24" s="70">
        <f t="shared" si="0"/>
        <v>215.00912913276611</v>
      </c>
      <c r="M24" s="14"/>
      <c r="N24" s="62"/>
      <c r="O24" s="62"/>
      <c r="P24" s="62"/>
      <c r="Q24" s="62"/>
      <c r="R24" s="62"/>
      <c r="S24" s="62"/>
      <c r="T24" s="62"/>
      <c r="U24" s="62"/>
    </row>
    <row r="25" spans="6:21">
      <c r="L25" s="14"/>
      <c r="M25" s="37"/>
      <c r="N25" s="62"/>
      <c r="O25" s="62"/>
      <c r="P25" s="62"/>
      <c r="Q25" s="62"/>
      <c r="R25" s="62"/>
      <c r="S25" s="62"/>
      <c r="T25" s="62"/>
      <c r="U25" s="62"/>
    </row>
    <row r="26" spans="6:21" ht="20.25">
      <c r="F26" s="6" t="s">
        <v>182</v>
      </c>
      <c r="G26" s="62"/>
      <c r="H26" s="62"/>
      <c r="I26" s="62"/>
      <c r="J26" s="62"/>
      <c r="K26" s="62"/>
      <c r="L26" s="62"/>
      <c r="M26" s="14"/>
      <c r="N26" s="62"/>
      <c r="O26" s="62"/>
      <c r="P26" s="62"/>
      <c r="Q26" s="62"/>
      <c r="R26" s="62"/>
      <c r="S26" s="62"/>
      <c r="T26" s="62"/>
      <c r="U26" s="62"/>
    </row>
    <row r="27" spans="6:21">
      <c r="F27" s="62"/>
      <c r="G27" s="62"/>
      <c r="H27" s="62"/>
      <c r="I27" s="62"/>
      <c r="J27" s="62"/>
      <c r="K27" s="62"/>
      <c r="L27" s="62"/>
      <c r="M27" s="14"/>
      <c r="N27" s="62"/>
      <c r="O27" s="62"/>
      <c r="P27" s="62"/>
      <c r="Q27" s="62"/>
      <c r="R27" s="62"/>
      <c r="S27" s="62"/>
      <c r="T27" s="62"/>
      <c r="U27" s="62"/>
    </row>
    <row r="28" spans="6:21">
      <c r="F28" s="63" t="s">
        <v>13</v>
      </c>
      <c r="G28" s="63">
        <v>2018</v>
      </c>
      <c r="H28" s="63">
        <f>G28+1</f>
        <v>2019</v>
      </c>
      <c r="I28" s="63">
        <f>H28+1</f>
        <v>2020</v>
      </c>
      <c r="J28" s="63">
        <f>I28+1</f>
        <v>2021</v>
      </c>
      <c r="K28" s="63">
        <f>J28+1</f>
        <v>2022</v>
      </c>
      <c r="L28" s="65" t="s">
        <v>12</v>
      </c>
      <c r="M28" s="14"/>
      <c r="N28" s="62"/>
      <c r="O28" s="62"/>
      <c r="P28" s="62"/>
      <c r="Q28" s="62"/>
      <c r="R28" s="62"/>
      <c r="S28" s="62"/>
      <c r="T28" s="62"/>
      <c r="U28" s="62"/>
    </row>
    <row r="29" spans="6:21" ht="19.5" thickBot="1">
      <c r="F29" s="60" t="str">
        <f>F16</f>
        <v>Pipelines</v>
      </c>
      <c r="G29" s="59">
        <f>SUMIF('5.6 Calc│As Commissioned'!$D$13:$D$1000,$F29,'5.6 Calc│As Commissioned'!G$13:G$1000)</f>
        <v>28.661415918286828</v>
      </c>
      <c r="H29" s="59">
        <f>SUMIF('5.6 Calc│As Commissioned'!$D$13:$D$1000,$F29,'5.6 Calc│As Commissioned'!H$13:H$1000)</f>
        <v>2.1472753208443565</v>
      </c>
      <c r="I29" s="59">
        <f>SUMIF('5.6 Calc│As Commissioned'!$D$13:$D$1000,$F29,'5.6 Calc│As Commissioned'!I$13:I$1000)</f>
        <v>100.86157461193326</v>
      </c>
      <c r="J29" s="59">
        <f>SUMIF('5.6 Calc│As Commissioned'!$D$13:$D$1000,$F29,'5.6 Calc│As Commissioned'!J$13:J$1000)</f>
        <v>0.17028642982213335</v>
      </c>
      <c r="K29" s="59">
        <f>SUMIF('5.6 Calc│As Commissioned'!$D$13:$D$1000,$F29,'5.6 Calc│As Commissioned'!K$13:K$1000)</f>
        <v>0.17028642982213335</v>
      </c>
      <c r="L29" s="59">
        <f>SUM(G29:K29)</f>
        <v>132.01083871070873</v>
      </c>
      <c r="M29" s="14"/>
      <c r="N29" s="62"/>
      <c r="O29" s="62"/>
      <c r="P29" s="62"/>
      <c r="Q29" s="62"/>
      <c r="R29" s="62"/>
      <c r="S29" s="62"/>
      <c r="T29" s="62"/>
      <c r="U29" s="62"/>
    </row>
    <row r="30" spans="6:21" ht="19.5" thickBot="1">
      <c r="F30" s="60" t="str">
        <f t="shared" ref="F30:F36" si="1">F17</f>
        <v>Compressors</v>
      </c>
      <c r="G30" s="59">
        <f>SUMIF('5.6 Calc│As Commissioned'!$D$13:$D$1000,$F30,'5.6 Calc│As Commissioned'!G$13:G$1000)</f>
        <v>12.1929105737283</v>
      </c>
      <c r="H30" s="59">
        <f>SUMIF('5.6 Calc│As Commissioned'!$D$13:$D$1000,$F30,'5.6 Calc│As Commissioned'!H$13:H$1000)</f>
        <v>1.0561647046900002</v>
      </c>
      <c r="I30" s="59">
        <f>SUMIF('5.6 Calc│As Commissioned'!$D$13:$D$1000,$F30,'5.6 Calc│As Commissioned'!I$13:I$1000)</f>
        <v>30.029314300779188</v>
      </c>
      <c r="J30" s="59">
        <f>SUMIF('5.6 Calc│As Commissioned'!$D$13:$D$1000,$F30,'5.6 Calc│As Commissioned'!J$13:J$1000)</f>
        <v>3.3866242982325234</v>
      </c>
      <c r="K30" s="59">
        <f>SUMIF('5.6 Calc│As Commissioned'!$D$13:$D$1000,$F30,'5.6 Calc│As Commissioned'!K$13:K$1000)</f>
        <v>0.45837872939755553</v>
      </c>
      <c r="L30" s="59">
        <f t="shared" ref="L30:L37" si="2">SUM(G30:K30)</f>
        <v>47.123392606827572</v>
      </c>
      <c r="N30" s="110"/>
      <c r="O30" s="62"/>
      <c r="P30" s="62"/>
      <c r="Q30" s="62"/>
      <c r="R30" s="62"/>
      <c r="S30" s="62"/>
      <c r="T30" s="62"/>
      <c r="U30" s="62"/>
    </row>
    <row r="31" spans="6:21" ht="19.5" thickBot="1">
      <c r="F31" s="60" t="str">
        <f t="shared" si="1"/>
        <v>City Gates &amp; Field Regs</v>
      </c>
      <c r="G31" s="59">
        <f>SUMIF('5.6 Calc│As Commissioned'!$D$13:$D$1000,$F31,'5.6 Calc│As Commissioned'!G$13:G$1000)</f>
        <v>2.9347400000000003E-2</v>
      </c>
      <c r="H31" s="59">
        <f>SUMIF('5.6 Calc│As Commissioned'!$D$13:$D$1000,$F31,'5.6 Calc│As Commissioned'!H$13:H$1000)</f>
        <v>0.63983092024444443</v>
      </c>
      <c r="I31" s="59">
        <f>SUMIF('5.6 Calc│As Commissioned'!$D$13:$D$1000,$F31,'5.6 Calc│As Commissioned'!I$13:I$1000)</f>
        <v>4.0742982043066682</v>
      </c>
      <c r="J31" s="59">
        <f>SUMIF('5.6 Calc│As Commissioned'!$D$13:$D$1000,$F31,'5.6 Calc│As Commissioned'!J$13:J$1000)</f>
        <v>0.68322058118777784</v>
      </c>
      <c r="K31" s="59">
        <f>SUMIF('5.6 Calc│As Commissioned'!$D$13:$D$1000,$F31,'5.6 Calc│As Commissioned'!K$13:K$1000)</f>
        <v>0.24694892656311113</v>
      </c>
      <c r="L31" s="59">
        <f t="shared" si="2"/>
        <v>5.6736460323020017</v>
      </c>
      <c r="N31" s="110"/>
      <c r="O31" s="62"/>
      <c r="P31" s="62"/>
      <c r="Q31" s="62"/>
      <c r="R31" s="62"/>
      <c r="S31" s="62"/>
      <c r="T31" s="62"/>
      <c r="U31" s="62"/>
    </row>
    <row r="32" spans="6:21" ht="19.5" thickBot="1">
      <c r="F32" s="60" t="str">
        <f t="shared" si="1"/>
        <v>Odourant Plants</v>
      </c>
      <c r="G32" s="59">
        <f>SUMIF('5.6 Calc│As Commissioned'!$D$13:$D$1000,$F32,'5.6 Calc│As Commissioned'!G$13:G$1000)</f>
        <v>7.8079776755555594E-2</v>
      </c>
      <c r="H32" s="59">
        <f>SUMIF('5.6 Calc│As Commissioned'!$D$13:$D$1000,$F32,'5.6 Calc│As Commissioned'!H$13:H$1000)</f>
        <v>0</v>
      </c>
      <c r="I32" s="59">
        <f>SUMIF('5.6 Calc│As Commissioned'!$D$13:$D$1000,$F32,'5.6 Calc│As Commissioned'!I$13:I$1000)</f>
        <v>0</v>
      </c>
      <c r="J32" s="59">
        <f>SUMIF('5.6 Calc│As Commissioned'!$D$13:$D$1000,$F32,'5.6 Calc│As Commissioned'!J$13:J$1000)</f>
        <v>0</v>
      </c>
      <c r="K32" s="59">
        <f>SUMIF('5.6 Calc│As Commissioned'!$D$13:$D$1000,$F32,'5.6 Calc│As Commissioned'!K$13:K$1000)</f>
        <v>0</v>
      </c>
      <c r="L32" s="59">
        <f t="shared" si="2"/>
        <v>7.8079776755555594E-2</v>
      </c>
      <c r="N32" s="110"/>
      <c r="O32" s="62"/>
      <c r="P32" s="62"/>
      <c r="Q32" s="62"/>
      <c r="R32" s="62"/>
      <c r="S32" s="62"/>
      <c r="T32" s="62"/>
      <c r="U32" s="62"/>
    </row>
    <row r="33" spans="6:21" ht="19.5" thickBot="1">
      <c r="F33" s="60" t="str">
        <f t="shared" si="1"/>
        <v>Gas Quality</v>
      </c>
      <c r="G33" s="59">
        <f>SUMIF('5.6 Calc│As Commissioned'!$D$13:$D$1000,$F33,'5.6 Calc│As Commissioned'!G$13:G$1000)</f>
        <v>1.0663175288444446</v>
      </c>
      <c r="H33" s="59">
        <f>SUMIF('5.6 Calc│As Commissioned'!$D$13:$D$1000,$F33,'5.6 Calc│As Commissioned'!H$13:H$1000)</f>
        <v>0</v>
      </c>
      <c r="I33" s="59">
        <f>SUMIF('5.6 Calc│As Commissioned'!$D$13:$D$1000,$F33,'5.6 Calc│As Commissioned'!I$13:I$1000)</f>
        <v>0</v>
      </c>
      <c r="J33" s="59">
        <f>SUMIF('5.6 Calc│As Commissioned'!$D$13:$D$1000,$F33,'5.6 Calc│As Commissioned'!J$13:J$1000)</f>
        <v>0</v>
      </c>
      <c r="K33" s="59">
        <f>SUMIF('5.6 Calc│As Commissioned'!$D$13:$D$1000,$F33,'5.6 Calc│As Commissioned'!K$13:K$1000)</f>
        <v>0</v>
      </c>
      <c r="L33" s="59">
        <f t="shared" si="2"/>
        <v>1.0663175288444446</v>
      </c>
      <c r="N33" s="110"/>
      <c r="O33" s="62"/>
      <c r="P33" s="62"/>
      <c r="Q33" s="62"/>
      <c r="R33" s="62"/>
      <c r="S33" s="62"/>
      <c r="T33" s="62"/>
      <c r="U33" s="62"/>
    </row>
    <row r="34" spans="6:21" ht="19.5" thickBot="1">
      <c r="F34" s="60" t="str">
        <f t="shared" si="1"/>
        <v>Other</v>
      </c>
      <c r="G34" s="59">
        <f>SUMIF('5.6 Calc│As Commissioned'!$D$13:$D$1000,$F34,'5.6 Calc│As Commissioned'!G$13:G$1000)</f>
        <v>8.8234485094575259</v>
      </c>
      <c r="H34" s="59">
        <f>SUMIF('5.6 Calc│As Commissioned'!$D$13:$D$1000,$F34,'5.6 Calc│As Commissioned'!H$13:H$1000)</f>
        <v>7.8006560596989605</v>
      </c>
      <c r="I34" s="59">
        <f>SUMIF('5.6 Calc│As Commissioned'!$D$13:$D$1000,$F34,'5.6 Calc│As Commissioned'!I$13:I$1000)</f>
        <v>3.5934787448046932</v>
      </c>
      <c r="J34" s="59">
        <f>SUMIF('5.6 Calc│As Commissioned'!$D$13:$D$1000,$F34,'5.6 Calc│As Commissioned'!J$13:J$1000)</f>
        <v>8.1116929154313766</v>
      </c>
      <c r="K34" s="59">
        <f>SUMIF('5.6 Calc│As Commissioned'!$D$13:$D$1000,$F34,'5.6 Calc│As Commissioned'!K$13:K$1000)</f>
        <v>7.2735559608682259</v>
      </c>
      <c r="L34" s="59">
        <f t="shared" si="2"/>
        <v>35.602832190260784</v>
      </c>
      <c r="N34" s="110"/>
      <c r="O34" s="62"/>
      <c r="P34" s="62"/>
      <c r="Q34" s="62"/>
      <c r="R34" s="62"/>
      <c r="S34" s="62"/>
      <c r="T34" s="62"/>
      <c r="U34" s="62"/>
    </row>
    <row r="35" spans="6:21" ht="19.5" thickBot="1">
      <c r="F35" s="60" t="str">
        <f t="shared" si="1"/>
        <v>Buildings</v>
      </c>
      <c r="G35" s="59">
        <f>SUMIF('5.6 Calc│As Commissioned'!$D$13:$D$1000,$F35,'5.6 Calc│As Commissioned'!G$13:G$1000)</f>
        <v>0.65984869087280851</v>
      </c>
      <c r="H35" s="59">
        <f>SUMIF('5.6 Calc│As Commissioned'!$D$13:$D$1000,$F35,'5.6 Calc│As Commissioned'!H$13:H$1000)</f>
        <v>0.3495729355312438</v>
      </c>
      <c r="I35" s="59">
        <f>SUMIF('5.6 Calc│As Commissioned'!$D$13:$D$1000,$F35,'5.6 Calc│As Commissioned'!I$13:I$1000)</f>
        <v>0.3495729355312438</v>
      </c>
      <c r="J35" s="59">
        <f>SUMIF('5.6 Calc│As Commissioned'!$D$13:$D$1000,$F35,'5.6 Calc│As Commissioned'!J$13:J$1000)</f>
        <v>2.2124052923355304</v>
      </c>
      <c r="K35" s="59">
        <f>SUMIF('5.6 Calc│As Commissioned'!$D$13:$D$1000,$F35,'5.6 Calc│As Commissioned'!K$13:K$1000)</f>
        <v>0.3495729355312438</v>
      </c>
      <c r="L35" s="59">
        <f t="shared" si="2"/>
        <v>3.9209727898020703</v>
      </c>
      <c r="N35" s="110"/>
      <c r="O35" s="62"/>
      <c r="P35" s="62"/>
      <c r="Q35" s="62"/>
      <c r="R35" s="62"/>
      <c r="S35" s="62"/>
      <c r="T35" s="62"/>
      <c r="U35" s="62"/>
    </row>
    <row r="36" spans="6:21" ht="19.5" thickBot="1">
      <c r="F36" s="60" t="str">
        <f t="shared" si="1"/>
        <v>General Land</v>
      </c>
      <c r="G36" s="59">
        <f>SUMIF('5.6 Calc│As Commissioned'!$D$13:$D$1000,$F36,'5.6 Calc│As Commissioned'!G$13:G$1000)</f>
        <v>0</v>
      </c>
      <c r="H36" s="59">
        <f>SUMIF('5.6 Calc│As Commissioned'!$D$13:$D$1000,$F36,'5.6 Calc│As Commissioned'!H$13:H$1000)</f>
        <v>0</v>
      </c>
      <c r="I36" s="59">
        <f>SUMIF('5.6 Calc│As Commissioned'!$D$13:$D$1000,$F36,'5.6 Calc│As Commissioned'!I$13:I$1000)</f>
        <v>0</v>
      </c>
      <c r="J36" s="59">
        <f>SUMIF('5.6 Calc│As Commissioned'!$D$13:$D$1000,$F36,'5.6 Calc│As Commissioned'!J$13:J$1000)</f>
        <v>0</v>
      </c>
      <c r="K36" s="59">
        <f>SUMIF('5.6 Calc│As Commissioned'!$D$13:$D$1000,$F36,'5.6 Calc│As Commissioned'!K$13:K$1000)</f>
        <v>0</v>
      </c>
      <c r="L36" s="59">
        <f t="shared" si="2"/>
        <v>0</v>
      </c>
      <c r="N36" s="110"/>
      <c r="O36" s="62"/>
      <c r="P36" s="62"/>
      <c r="Q36" s="62"/>
      <c r="R36" s="62"/>
      <c r="S36" s="62"/>
      <c r="T36" s="62"/>
      <c r="U36" s="62"/>
    </row>
    <row r="37" spans="6:21" ht="18.75" thickBot="1">
      <c r="F37" s="69" t="s">
        <v>12</v>
      </c>
      <c r="G37" s="70">
        <f>SUM(G29:G36)</f>
        <v>51.511368397945461</v>
      </c>
      <c r="H37" s="70">
        <f>SUM(H29:H36)</f>
        <v>11.993499941009006</v>
      </c>
      <c r="I37" s="70">
        <f>SUM(I29:I36)</f>
        <v>138.90823879735507</v>
      </c>
      <c r="J37" s="70">
        <f>SUM(J29:J36)</f>
        <v>14.564229517009341</v>
      </c>
      <c r="K37" s="70">
        <f>SUM(K29:K36)</f>
        <v>8.4987429821822698</v>
      </c>
      <c r="L37" s="70">
        <f t="shared" si="2"/>
        <v>225.47607963550115</v>
      </c>
      <c r="N37" s="110"/>
      <c r="O37" s="62"/>
      <c r="P37" s="62"/>
      <c r="Q37" s="62"/>
      <c r="R37" s="62"/>
      <c r="S37" s="62"/>
      <c r="T37" s="62"/>
      <c r="U37" s="62"/>
    </row>
    <row r="38" spans="6:21">
      <c r="N38" s="62"/>
      <c r="O38" s="62"/>
      <c r="P38" s="62"/>
      <c r="Q38" s="62"/>
      <c r="R38" s="62"/>
      <c r="S38" s="62"/>
      <c r="T38" s="62"/>
      <c r="U38" s="62"/>
    </row>
    <row r="39" spans="6:21" ht="18.75">
      <c r="L39" s="117">
        <f>'1.1 Output│RFM'!N39</f>
        <v>0</v>
      </c>
      <c r="N39" s="62"/>
      <c r="O39" s="62"/>
      <c r="P39" s="62"/>
      <c r="Q39" s="62"/>
      <c r="R39" s="62"/>
      <c r="S39" s="62"/>
      <c r="T39" s="62"/>
      <c r="U39" s="62"/>
    </row>
    <row r="40" spans="6:21" ht="18.75">
      <c r="L40" s="115">
        <f>L24+L39</f>
        <v>215.00912913276611</v>
      </c>
      <c r="M40" s="124">
        <f>(L40-L37)*1000000</f>
        <v>-10466950.502735045</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C8102E"/>
  </sheetPr>
  <dimension ref="A1:V86"/>
  <sheetViews>
    <sheetView topLeftCell="A13" zoomScaleNormal="100" workbookViewId="0">
      <selection activeCell="R25" sqref="R25"/>
    </sheetView>
  </sheetViews>
  <sheetFormatPr defaultColWidth="8.7265625" defaultRowHeight="18"/>
  <cols>
    <col min="1" max="5" width="1" style="9" customWidth="1"/>
    <col min="6" max="6" width="14.453125" style="9" customWidth="1"/>
    <col min="7" max="7" width="5.1796875" style="9" customWidth="1"/>
    <col min="8" max="8" width="5.453125" style="9" bestFit="1" customWidth="1"/>
    <col min="9" max="12" width="5.1796875" style="9" customWidth="1"/>
    <col min="13" max="13" width="8.7265625" style="9"/>
    <col min="14" max="14" width="8.81640625" style="9" bestFit="1" customWidth="1"/>
    <col min="15" max="15" width="3.453125" style="9" bestFit="1" customWidth="1"/>
    <col min="16" max="16" width="14.36328125" style="9" bestFit="1" customWidth="1"/>
    <col min="17" max="17" width="11.81640625" style="9" bestFit="1" customWidth="1"/>
    <col min="18" max="18" width="12.6328125" style="9" customWidth="1"/>
    <col min="19" max="19" width="11.81640625" style="9" bestFit="1" customWidth="1"/>
    <col min="20" max="20" width="10.81640625" style="9" bestFit="1" customWidth="1"/>
    <col min="21" max="21" width="12.26953125" style="9" bestFit="1" customWidth="1"/>
    <col min="22" max="22" width="9.7265625" style="9" customWidth="1"/>
    <col min="23" max="16384" width="8.7265625" style="9"/>
  </cols>
  <sheetData>
    <row r="1" spans="1:22" s="2" customFormat="1" ht="13.5"/>
    <row r="2" spans="1:22" s="2" customFormat="1" ht="13.5"/>
    <row r="3" spans="1:22" s="2" customFormat="1" ht="13.5"/>
    <row r="4" spans="1:22" s="2" customFormat="1" ht="13.5"/>
    <row r="5" spans="1:22" s="2" customFormat="1" ht="13.5"/>
    <row r="6" spans="1:22" s="2" customFormat="1" ht="13.5"/>
    <row r="7" spans="1:22" s="2" customFormat="1" ht="13.5"/>
    <row r="8" spans="1:22" s="2" customFormat="1" ht="13.5"/>
    <row r="9" spans="1:22" s="2" customFormat="1" ht="13.5"/>
    <row r="10" spans="1:22">
      <c r="A10" s="32"/>
      <c r="B10" s="32"/>
      <c r="C10" s="32"/>
      <c r="D10" s="32"/>
      <c r="E10" s="32"/>
      <c r="F10" s="32"/>
      <c r="G10" s="32"/>
      <c r="H10" s="32"/>
      <c r="I10" s="32"/>
      <c r="J10" s="32"/>
      <c r="K10" s="32"/>
      <c r="L10" s="32"/>
      <c r="M10" s="32"/>
      <c r="N10" s="32"/>
    </row>
    <row r="11" spans="1:22" ht="20.25">
      <c r="A11" s="33" t="str">
        <f ca="1">RIGHT(CELL("filename",A1),LEN(CELL("filename",A1))-FIND("]",CELL("filename",A1)))</f>
        <v>1.1 Output│RFM</v>
      </c>
      <c r="B11" s="32"/>
      <c r="C11" s="32"/>
      <c r="D11" s="32"/>
      <c r="E11" s="32"/>
      <c r="F11" s="32"/>
      <c r="G11" s="17" t="s">
        <v>9</v>
      </c>
      <c r="H11" s="17" t="b">
        <f>ROUND(L24,2)=ROUND(SUM('4.1 Calc│Hist Act ($nom)'!$L$13:$L$1007)/1000000,2)</f>
        <v>1</v>
      </c>
      <c r="I11" s="32"/>
      <c r="K11" s="32"/>
      <c r="M11" s="32"/>
      <c r="N11" s="32"/>
      <c r="O11" s="32"/>
      <c r="P11" s="57"/>
      <c r="Q11" s="57"/>
    </row>
    <row r="12" spans="1:22" s="14" customFormat="1" ht="20.25">
      <c r="A12" s="33"/>
      <c r="B12" s="32"/>
      <c r="C12" s="32"/>
      <c r="D12" s="32"/>
      <c r="E12" s="32"/>
      <c r="F12" s="32"/>
      <c r="G12" s="32"/>
      <c r="H12" s="32"/>
      <c r="I12" s="32"/>
      <c r="J12" s="32"/>
      <c r="K12" s="32"/>
      <c r="L12" s="32"/>
      <c r="M12" s="32"/>
      <c r="N12" s="32"/>
      <c r="O12" s="57"/>
      <c r="P12" s="57"/>
    </row>
    <row r="13" spans="1:22" s="14" customFormat="1" ht="20.25">
      <c r="A13" s="33"/>
      <c r="B13" s="32"/>
      <c r="C13" s="32"/>
      <c r="D13" s="32"/>
      <c r="E13" s="32"/>
      <c r="F13" s="6" t="s">
        <v>203</v>
      </c>
      <c r="G13" s="32"/>
      <c r="H13" s="32"/>
      <c r="I13" s="32"/>
      <c r="J13" s="32"/>
      <c r="K13" s="32"/>
      <c r="L13" s="32"/>
      <c r="M13" s="32"/>
      <c r="N13" s="32"/>
      <c r="R13" s="62"/>
      <c r="S13" s="62"/>
    </row>
    <row r="14" spans="1:22" s="14" customFormat="1" ht="20.25">
      <c r="A14" s="33"/>
      <c r="B14" s="32"/>
      <c r="C14" s="32"/>
      <c r="D14" s="32"/>
      <c r="E14" s="32"/>
      <c r="F14" s="52"/>
      <c r="G14" s="52"/>
      <c r="H14" s="52"/>
      <c r="I14" s="52"/>
      <c r="J14" s="52"/>
      <c r="K14" s="52"/>
      <c r="L14" s="52"/>
      <c r="M14" s="52"/>
      <c r="N14" s="62"/>
      <c r="O14" s="62"/>
      <c r="P14" s="62"/>
      <c r="Q14" s="62"/>
      <c r="R14" s="62"/>
      <c r="S14" s="62"/>
      <c r="T14" s="62"/>
      <c r="U14" s="62"/>
      <c r="V14" s="62"/>
    </row>
    <row r="15" spans="1:22" s="11" customFormat="1">
      <c r="A15" s="30"/>
      <c r="B15" s="31"/>
      <c r="C15" s="32"/>
      <c r="D15" s="32"/>
      <c r="E15" s="32"/>
      <c r="F15" s="66" t="s">
        <v>13</v>
      </c>
      <c r="G15" s="65">
        <f>YEAR('3.2 Input│Other'!B14)</f>
        <v>2013</v>
      </c>
      <c r="H15" s="65">
        <f>G15+1</f>
        <v>2014</v>
      </c>
      <c r="I15" s="65">
        <f>H15+1</f>
        <v>2015</v>
      </c>
      <c r="J15" s="65">
        <f>I15+1</f>
        <v>2016</v>
      </c>
      <c r="K15" s="65">
        <f>J15+1</f>
        <v>2017</v>
      </c>
      <c r="L15" s="65" t="s">
        <v>12</v>
      </c>
      <c r="M15" s="31"/>
      <c r="N15" s="62"/>
      <c r="O15" s="62"/>
      <c r="P15" s="62"/>
      <c r="Q15" s="62"/>
      <c r="R15" s="62"/>
      <c r="S15" s="62"/>
      <c r="T15" s="62"/>
      <c r="U15" s="62"/>
      <c r="V15" s="62"/>
    </row>
    <row r="16" spans="1:22" ht="19.5" thickBot="1">
      <c r="A16" s="32"/>
      <c r="B16" s="32"/>
      <c r="C16" s="32"/>
      <c r="D16" s="32"/>
      <c r="E16" s="32"/>
      <c r="F16" s="60" t="s">
        <v>14</v>
      </c>
      <c r="G16" s="59">
        <f>SUMIF('4.1 Calc│Hist Act ($nom)'!$C$13:$C$1001,$F16,'4.1 Calc│Hist Act ($nom)'!G$13:G$1001)/1000000</f>
        <v>4.1116081399999995</v>
      </c>
      <c r="H16" s="59">
        <f>SUMIF('4.1 Calc│Hist Act ($nom)'!$C$13:$C$1001,$F16,'4.1 Calc│Hist Act ($nom)'!H$13:H$1001)/1000000</f>
        <v>85.826054459999995</v>
      </c>
      <c r="I16" s="59">
        <f>SUMIF('4.1 Calc│Hist Act ($nom)'!$C$13:$C$1001,$F16,'4.1 Calc│Hist Act ($nom)'!I$13:I$1001)/1000000</f>
        <v>72.077350691284835</v>
      </c>
      <c r="J16" s="59">
        <f>SUMIF('4.1 Calc│Hist Act ($nom)'!$C$13:$C$1001,$F16,'4.1 Calc│Hist Act ($nom)'!J$13:J$1001)/1000000</f>
        <v>93.252585488861541</v>
      </c>
      <c r="K16" s="59">
        <f>SUMIF('4.1 Calc│Hist Act ($nom)'!$C$13:$C$1001,$F16,'4.1 Calc│Hist Act ($nom)'!K$13:K$1001)/1000000</f>
        <v>52.540986772887941</v>
      </c>
      <c r="L16" s="59">
        <f t="shared" ref="L16:L24" si="0">SUM(G16:K16)</f>
        <v>307.80858555303433</v>
      </c>
      <c r="M16" s="52"/>
      <c r="N16" s="116">
        <f>SUMIF('2.0 Input│Historic Capex'!$C$13:$C$219,'1.1 Output│RFM'!F16,'2.0 Input│Historic Capex'!$L$13:$L$219)/1000000</f>
        <v>307.80858555303433</v>
      </c>
      <c r="O16" s="115">
        <f>N16-L16</f>
        <v>0</v>
      </c>
      <c r="P16" s="62"/>
      <c r="Q16" s="62"/>
      <c r="R16" s="62"/>
      <c r="S16" s="62"/>
      <c r="T16" s="62"/>
      <c r="U16" s="62"/>
      <c r="V16" s="62"/>
    </row>
    <row r="17" spans="1:22" ht="19.5" thickBot="1">
      <c r="A17" s="32"/>
      <c r="B17" s="32"/>
      <c r="C17" s="32"/>
      <c r="D17" s="32"/>
      <c r="E17" s="32"/>
      <c r="F17" s="60" t="s">
        <v>15</v>
      </c>
      <c r="G17" s="59">
        <f>SUMIF('4.1 Calc│Hist Act ($nom)'!$C$13:$C$1001,$F17,'4.1 Calc│Hist Act ($nom)'!G$13:G$1001)/1000000</f>
        <v>8.4012452599999978</v>
      </c>
      <c r="H17" s="59">
        <f>SUMIF('4.1 Calc│Hist Act ($nom)'!$C$13:$C$1001,$F17,'4.1 Calc│Hist Act ($nom)'!H$13:H$1001)/1000000</f>
        <v>27.798434779999997</v>
      </c>
      <c r="I17" s="59">
        <f>SUMIF('4.1 Calc│Hist Act ($nom)'!$C$13:$C$1001,$F17,'4.1 Calc│Hist Act ($nom)'!I$13:I$1001)/1000000</f>
        <v>7.7656691999999987</v>
      </c>
      <c r="J17" s="59">
        <f>SUMIF('4.1 Calc│Hist Act ($nom)'!$C$13:$C$1001,$F17,'4.1 Calc│Hist Act ($nom)'!J$13:J$1001)/1000000</f>
        <v>6.3170084000000006</v>
      </c>
      <c r="K17" s="59">
        <f>SUMIF('4.1 Calc│Hist Act ($nom)'!$C$13:$C$1001,$F17,'4.1 Calc│Hist Act ($nom)'!K$13:K$1001)/1000000</f>
        <v>0.96499999999999997</v>
      </c>
      <c r="L17" s="59">
        <f t="shared" si="0"/>
        <v>51.247357639999997</v>
      </c>
      <c r="M17" s="52"/>
      <c r="N17" s="116">
        <f>SUMIF('2.0 Input│Historic Capex'!$C$13:$C$219,'1.1 Output│RFM'!F17,'2.0 Input│Historic Capex'!$L$13:$L$219)/1000000</f>
        <v>51.247357640000011</v>
      </c>
      <c r="O17" s="115">
        <f t="shared" ref="O17:O24" si="1">N17-L17</f>
        <v>0</v>
      </c>
      <c r="P17" s="62"/>
      <c r="Q17" s="62"/>
      <c r="R17" s="62"/>
      <c r="S17" s="62"/>
      <c r="T17" s="62"/>
      <c r="U17" s="62"/>
      <c r="V17" s="62"/>
    </row>
    <row r="18" spans="1:22" ht="19.5" thickBot="1">
      <c r="A18" s="32"/>
      <c r="B18" s="32"/>
      <c r="C18" s="32"/>
      <c r="D18" s="32"/>
      <c r="E18" s="32"/>
      <c r="F18" s="60" t="s">
        <v>51</v>
      </c>
      <c r="G18" s="59">
        <f>SUMIF('4.1 Calc│Hist Act ($nom)'!$C$13:$C$1001,$F18,'4.1 Calc│Hist Act ($nom)'!G$13:G$1001)/1000000</f>
        <v>1.1037303900000002</v>
      </c>
      <c r="H18" s="59">
        <f>SUMIF('4.1 Calc│Hist Act ($nom)'!$C$13:$C$1001,$F18,'4.1 Calc│Hist Act ($nom)'!H$13:H$1001)/1000000</f>
        <v>5.1063915600000005</v>
      </c>
      <c r="I18" s="59">
        <f>SUMIF('4.1 Calc│Hist Act ($nom)'!$C$13:$C$1001,$F18,'4.1 Calc│Hist Act ($nom)'!I$13:I$1001)/1000000</f>
        <v>8.3757912600000015</v>
      </c>
      <c r="J18" s="59">
        <f>SUMIF('4.1 Calc│Hist Act ($nom)'!$C$13:$C$1001,$F18,'4.1 Calc│Hist Act ($nom)'!J$13:J$1001)/1000000</f>
        <v>1.5030263800000003</v>
      </c>
      <c r="K18" s="59">
        <f>SUMIF('4.1 Calc│Hist Act ($nom)'!$C$13:$C$1001,$F18,'4.1 Calc│Hist Act ($nom)'!K$13:K$1001)/1000000</f>
        <v>0.46</v>
      </c>
      <c r="L18" s="59">
        <f t="shared" si="0"/>
        <v>16.548939590000003</v>
      </c>
      <c r="M18" s="52"/>
      <c r="N18" s="116">
        <f>SUMIF('2.0 Input│Historic Capex'!$C$13:$C$219,'1.1 Output│RFM'!F18,'2.0 Input│Historic Capex'!$L$13:$L$219)/1000000</f>
        <v>16.54893959</v>
      </c>
      <c r="O18" s="115">
        <f t="shared" si="1"/>
        <v>0</v>
      </c>
      <c r="P18" s="62"/>
      <c r="Q18" s="62"/>
      <c r="R18" s="62"/>
      <c r="S18" s="62"/>
      <c r="T18" s="62"/>
      <c r="U18" s="62"/>
      <c r="V18" s="62"/>
    </row>
    <row r="19" spans="1:22" ht="19.5" thickBot="1">
      <c r="A19" s="32"/>
      <c r="B19" s="32"/>
      <c r="C19" s="32"/>
      <c r="D19" s="32"/>
      <c r="E19" s="32"/>
      <c r="F19" s="60" t="s">
        <v>16</v>
      </c>
      <c r="G19" s="59">
        <f>SUMIF('4.1 Calc│Hist Act ($nom)'!$C$13:$C$1001,$F19,'4.1 Calc│Hist Act ($nom)'!G$13:G$1001)/1000000</f>
        <v>0</v>
      </c>
      <c r="H19" s="59">
        <f>SUMIF('4.1 Calc│Hist Act ($nom)'!$C$13:$C$1001,$F19,'4.1 Calc│Hist Act ($nom)'!H$13:H$1001)/1000000</f>
        <v>0</v>
      </c>
      <c r="I19" s="59">
        <f>SUMIF('4.1 Calc│Hist Act ($nom)'!$C$13:$C$1001,$F19,'4.1 Calc│Hist Act ($nom)'!I$13:I$1001)/1000000</f>
        <v>0</v>
      </c>
      <c r="J19" s="59">
        <f>SUMIF('4.1 Calc│Hist Act ($nom)'!$C$13:$C$1001,$F19,'4.1 Calc│Hist Act ($nom)'!J$13:J$1001)/1000000</f>
        <v>0</v>
      </c>
      <c r="K19" s="59">
        <f>SUMIF('4.1 Calc│Hist Act ($nom)'!$C$13:$C$1001,$F19,'4.1 Calc│Hist Act ($nom)'!K$13:K$1001)/1000000</f>
        <v>0</v>
      </c>
      <c r="L19" s="59">
        <f t="shared" si="0"/>
        <v>0</v>
      </c>
      <c r="M19" s="52"/>
      <c r="N19" s="116">
        <f>SUMIF('2.0 Input│Historic Capex'!$C$13:$C$219,'1.1 Output│RFM'!F19,'2.0 Input│Historic Capex'!$L$13:$L$219)/1000000</f>
        <v>0</v>
      </c>
      <c r="O19" s="115">
        <f t="shared" si="1"/>
        <v>0</v>
      </c>
      <c r="P19" s="62"/>
      <c r="Q19" s="62"/>
      <c r="R19" s="62"/>
      <c r="S19" s="62"/>
      <c r="T19" s="62"/>
      <c r="U19" s="62"/>
      <c r="V19" s="62"/>
    </row>
    <row r="20" spans="1:22" ht="19.5" thickBot="1">
      <c r="A20" s="32"/>
      <c r="B20" s="32"/>
      <c r="C20" s="32"/>
      <c r="D20" s="32"/>
      <c r="E20" s="32"/>
      <c r="F20" s="60" t="s">
        <v>17</v>
      </c>
      <c r="G20" s="59">
        <f>SUMIF('4.1 Calc│Hist Act ($nom)'!$C$13:$C$1001,$F20,'4.1 Calc│Hist Act ($nom)'!G$13:G$1001)/1000000</f>
        <v>0</v>
      </c>
      <c r="H20" s="59">
        <f>SUMIF('4.1 Calc│Hist Act ($nom)'!$C$13:$C$1001,$F20,'4.1 Calc│Hist Act ($nom)'!H$13:H$1001)/1000000</f>
        <v>9.1009779999999998E-2</v>
      </c>
      <c r="I20" s="59">
        <f>SUMIF('4.1 Calc│Hist Act ($nom)'!$C$13:$C$1001,$F20,'4.1 Calc│Hist Act ($nom)'!I$13:I$1001)/1000000</f>
        <v>0.28584741000000002</v>
      </c>
      <c r="J20" s="59">
        <f>SUMIF('4.1 Calc│Hist Act ($nom)'!$C$13:$C$1001,$F20,'4.1 Calc│Hist Act ($nom)'!J$13:J$1001)/1000000</f>
        <v>0.3509485</v>
      </c>
      <c r="K20" s="59">
        <f>SUMIF('4.1 Calc│Hist Act ($nom)'!$C$13:$C$1001,$F20,'4.1 Calc│Hist Act ($nom)'!K$13:K$1001)/1000000</f>
        <v>0.05</v>
      </c>
      <c r="L20" s="59">
        <f t="shared" si="0"/>
        <v>0.77780569000000011</v>
      </c>
      <c r="M20" s="52"/>
      <c r="N20" s="116">
        <f>SUMIF('2.0 Input│Historic Capex'!$C$13:$C$219,'1.1 Output│RFM'!F20,'2.0 Input│Historic Capex'!$L$13:$L$219)/1000000</f>
        <v>0.77780569000000011</v>
      </c>
      <c r="O20" s="115">
        <f t="shared" si="1"/>
        <v>0</v>
      </c>
      <c r="P20" s="62"/>
      <c r="Q20" s="62"/>
      <c r="R20" s="62"/>
      <c r="S20" s="62"/>
      <c r="T20" s="62"/>
      <c r="U20" s="62"/>
      <c r="V20" s="62"/>
    </row>
    <row r="21" spans="1:22" ht="19.5" thickBot="1">
      <c r="A21" s="32"/>
      <c r="B21" s="32"/>
      <c r="C21" s="32"/>
      <c r="D21" s="32"/>
      <c r="E21" s="32"/>
      <c r="F21" s="60" t="s">
        <v>18</v>
      </c>
      <c r="G21" s="59">
        <f>SUMIF('4.1 Calc│Hist Act ($nom)'!$C$13:$C$1001,$F21,'4.1 Calc│Hist Act ($nom)'!G$13:G$1001)/1000000</f>
        <v>1.9333039123409448</v>
      </c>
      <c r="H21" s="59">
        <f>SUMIF('4.1 Calc│Hist Act ($nom)'!$C$13:$C$1001,$F21,'4.1 Calc│Hist Act ($nom)'!H$13:H$1001)/1000000</f>
        <v>5.125968723061292</v>
      </c>
      <c r="I21" s="59">
        <f>SUMIF('4.1 Calc│Hist Act ($nom)'!$C$13:$C$1001,$F21,'4.1 Calc│Hist Act ($nom)'!I$13:I$1001)/1000000</f>
        <v>5.0020928033122525</v>
      </c>
      <c r="J21" s="59">
        <f>SUMIF('4.1 Calc│Hist Act ($nom)'!$C$13:$C$1001,$F21,'4.1 Calc│Hist Act ($nom)'!J$13:J$1001)/1000000</f>
        <v>3.5331357894860154</v>
      </c>
      <c r="K21" s="59">
        <f>SUMIF('4.1 Calc│Hist Act ($nom)'!$C$13:$C$1001,$F21,'4.1 Calc│Hist Act ($nom)'!K$13:K$1001)/1000000</f>
        <v>8.9237699999999993</v>
      </c>
      <c r="L21" s="59">
        <f t="shared" si="0"/>
        <v>24.518271228200504</v>
      </c>
      <c r="M21" s="52"/>
      <c r="N21" s="116">
        <f>SUMIF('2.0 Input│Historic Capex'!$C$13:$C$219,'1.1 Output│RFM'!F21,'2.0 Input│Historic Capex'!$L$13:$L$219)/1000000</f>
        <v>24.518271228200508</v>
      </c>
      <c r="O21" s="115">
        <f t="shared" si="1"/>
        <v>0</v>
      </c>
      <c r="P21" s="62"/>
      <c r="Q21" s="62"/>
      <c r="R21" s="62"/>
      <c r="S21" s="62"/>
      <c r="T21" s="57"/>
      <c r="U21" s="62"/>
      <c r="V21" s="62"/>
    </row>
    <row r="22" spans="1:22" ht="19.5" thickBot="1">
      <c r="A22" s="32"/>
      <c r="B22" s="32"/>
      <c r="C22" s="32"/>
      <c r="D22" s="32"/>
      <c r="E22" s="32"/>
      <c r="F22" s="60" t="s">
        <v>50</v>
      </c>
      <c r="G22" s="59">
        <f>SUMIF('4.1 Calc│Hist Act ($nom)'!$C$13:$C$1001,$F22,'4.1 Calc│Hist Act ($nom)'!G$13:G$1001)/1000000</f>
        <v>4.6301797009999993E-2</v>
      </c>
      <c r="H22" s="59">
        <f>SUMIF('4.1 Calc│Hist Act ($nom)'!$C$13:$C$1001,$F22,'4.1 Calc│Hist Act ($nom)'!H$13:H$1001)/1000000</f>
        <v>0.22733540711</v>
      </c>
      <c r="I22" s="59">
        <f>SUMIF('4.1 Calc│Hist Act ($nom)'!$C$13:$C$1001,$F22,'4.1 Calc│Hist Act ($nom)'!I$13:I$1001)/1000000</f>
        <v>1.0204115169600001</v>
      </c>
      <c r="J22" s="59">
        <f>SUMIF('4.1 Calc│Hist Act ($nom)'!$C$13:$C$1001,$F22,'4.1 Calc│Hist Act ($nom)'!J$13:J$1001)/1000000</f>
        <v>5.6882385049999998E-2</v>
      </c>
      <c r="K22" s="59">
        <f>SUMIF('4.1 Calc│Hist Act ($nom)'!$C$13:$C$1001,$F22,'4.1 Calc│Hist Act ($nom)'!K$13:K$1001)/1000000</f>
        <v>4.7050000000000002E-2</v>
      </c>
      <c r="L22" s="59">
        <f t="shared" si="0"/>
        <v>1.39798110613</v>
      </c>
      <c r="M22" s="52"/>
      <c r="N22" s="116">
        <f>SUMIF('2.0 Input│Historic Capex'!$C$13:$C$219,'1.1 Output│RFM'!F22,'2.0 Input│Historic Capex'!$L$13:$L$219)/1000000</f>
        <v>1.3979811061300003</v>
      </c>
      <c r="O22" s="115">
        <f t="shared" si="1"/>
        <v>0</v>
      </c>
      <c r="P22" s="62"/>
      <c r="Q22" s="62"/>
      <c r="R22" s="62"/>
      <c r="S22" s="62"/>
      <c r="T22" s="62"/>
      <c r="U22" s="62"/>
      <c r="V22" s="62"/>
    </row>
    <row r="23" spans="1:22" ht="19.5" thickBot="1">
      <c r="A23" s="32"/>
      <c r="B23" s="32"/>
      <c r="C23" s="32"/>
      <c r="D23" s="32"/>
      <c r="E23" s="32"/>
      <c r="F23" s="60" t="str">
        <f>'3.2 Input│Other'!A51</f>
        <v>General Land</v>
      </c>
      <c r="G23" s="59">
        <f>SUMIF('4.1 Calc│Hist Act ($nom)'!$C$13:$C$1001,$F23,'4.1 Calc│Hist Act ($nom)'!G$13:G$1001)/1000000</f>
        <v>0</v>
      </c>
      <c r="H23" s="59">
        <f>SUMIF('4.1 Calc│Hist Act ($nom)'!$C$13:$C$1001,$F23,'4.1 Calc│Hist Act ($nom)'!H$13:H$1001)/1000000</f>
        <v>0</v>
      </c>
      <c r="I23" s="59">
        <f>SUMIF('4.1 Calc│Hist Act ($nom)'!$C$13:$C$1001,$F23,'4.1 Calc│Hist Act ($nom)'!I$13:I$1001)/1000000</f>
        <v>0</v>
      </c>
      <c r="J23" s="59">
        <f>SUMIF('4.1 Calc│Hist Act ($nom)'!$C$13:$C$1001,$F23,'4.1 Calc│Hist Act ($nom)'!J$13:J$1001)/1000000</f>
        <v>0</v>
      </c>
      <c r="K23" s="59">
        <f>SUMIF('4.1 Calc│Hist Act ($nom)'!$C$13:$C$1001,$F23,'4.1 Calc│Hist Act ($nom)'!K$13:K$1001)/1000000</f>
        <v>0</v>
      </c>
      <c r="L23" s="59">
        <f t="shared" si="0"/>
        <v>0</v>
      </c>
      <c r="M23" s="52"/>
      <c r="N23" s="116">
        <f>SUMIF('2.0 Input│Historic Capex'!$C$13:$C$219,'1.1 Output│RFM'!F23,'2.0 Input│Historic Capex'!$L$13:$L$219)/1000000</f>
        <v>0</v>
      </c>
      <c r="O23" s="115">
        <f t="shared" si="1"/>
        <v>0</v>
      </c>
      <c r="P23" s="62"/>
      <c r="Q23" s="62"/>
      <c r="R23" s="62"/>
      <c r="S23" s="62"/>
      <c r="T23" s="62"/>
      <c r="U23" s="62"/>
      <c r="V23" s="62"/>
    </row>
    <row r="24" spans="1:22" ht="19.5" thickBot="1">
      <c r="A24" s="32"/>
      <c r="B24" s="32"/>
      <c r="C24" s="32"/>
      <c r="D24" s="32"/>
      <c r="E24" s="32"/>
      <c r="F24" s="60" t="s">
        <v>12</v>
      </c>
      <c r="G24" s="59">
        <f>SUM(G16:G23)</f>
        <v>15.596189499350944</v>
      </c>
      <c r="H24" s="59">
        <f>SUM(H16:H23)</f>
        <v>124.17519471017128</v>
      </c>
      <c r="I24" s="59">
        <f>SUM(I16:I23)</f>
        <v>94.527162881557089</v>
      </c>
      <c r="J24" s="59">
        <f>SUM(J16:J23)</f>
        <v>105.01358694339756</v>
      </c>
      <c r="K24" s="59">
        <f>SUM(K16:K23)</f>
        <v>62.986806772887938</v>
      </c>
      <c r="L24" s="59">
        <f t="shared" si="0"/>
        <v>402.29894080736483</v>
      </c>
      <c r="M24" s="52"/>
      <c r="N24" s="116">
        <f>SUM(N16:N23)</f>
        <v>402.29894080736477</v>
      </c>
      <c r="O24" s="115">
        <f t="shared" si="1"/>
        <v>0</v>
      </c>
      <c r="P24" s="62"/>
      <c r="Q24" s="62"/>
      <c r="R24" s="62"/>
      <c r="S24" s="62"/>
      <c r="T24" s="62"/>
      <c r="U24" s="62"/>
      <c r="V24" s="62"/>
    </row>
    <row r="25" spans="1:22">
      <c r="A25" s="32"/>
      <c r="B25" s="32"/>
      <c r="C25" s="32"/>
      <c r="D25" s="32"/>
      <c r="E25" s="32"/>
      <c r="F25" s="52"/>
      <c r="H25" s="52"/>
      <c r="I25" s="52"/>
      <c r="J25" s="52"/>
      <c r="K25" s="52"/>
      <c r="L25" s="52"/>
      <c r="M25" s="52"/>
      <c r="N25" s="48"/>
      <c r="O25" s="110"/>
      <c r="P25" s="62"/>
      <c r="Q25" s="62"/>
      <c r="R25" s="62"/>
      <c r="S25" s="62"/>
      <c r="T25" s="62"/>
      <c r="U25" s="62"/>
      <c r="V25" s="62"/>
    </row>
    <row r="26" spans="1:22" ht="20.25">
      <c r="A26" s="52"/>
      <c r="B26" s="52"/>
      <c r="C26" s="52"/>
      <c r="D26" s="52"/>
      <c r="E26" s="52"/>
      <c r="F26" s="6" t="s">
        <v>246</v>
      </c>
      <c r="G26" s="52"/>
      <c r="H26" s="52"/>
      <c r="I26" s="52"/>
      <c r="J26" s="52"/>
      <c r="K26" s="52"/>
      <c r="L26" s="52"/>
      <c r="M26" s="52"/>
      <c r="N26" s="52"/>
      <c r="O26" s="62"/>
      <c r="P26" s="62"/>
      <c r="Q26" s="62"/>
      <c r="R26" s="62"/>
      <c r="S26" s="62"/>
      <c r="T26" s="62"/>
      <c r="U26" s="62"/>
      <c r="V26" s="62"/>
    </row>
    <row r="27" spans="1:22">
      <c r="A27" s="52"/>
      <c r="B27" s="52"/>
      <c r="C27" s="52"/>
      <c r="D27" s="52"/>
      <c r="E27" s="52"/>
      <c r="F27" s="52"/>
      <c r="G27" s="52"/>
      <c r="H27" s="52"/>
      <c r="I27" s="52"/>
      <c r="J27" s="52"/>
      <c r="K27" s="52"/>
      <c r="L27" s="52"/>
      <c r="M27" s="52"/>
      <c r="N27" s="62"/>
      <c r="O27" s="62"/>
      <c r="P27" s="62"/>
      <c r="Q27" s="62"/>
      <c r="R27" s="62"/>
      <c r="S27" s="62"/>
      <c r="T27" s="62"/>
      <c r="U27" s="62"/>
      <c r="V27" s="62"/>
    </row>
    <row r="28" spans="1:22">
      <c r="A28" s="52"/>
      <c r="B28" s="52"/>
      <c r="C28" s="52"/>
      <c r="D28" s="52"/>
      <c r="E28" s="52"/>
      <c r="F28" s="66" t="s">
        <v>13</v>
      </c>
      <c r="G28" s="65">
        <f>G15</f>
        <v>2013</v>
      </c>
      <c r="H28" s="65">
        <f t="shared" ref="H28:K28" si="2">H15</f>
        <v>2014</v>
      </c>
      <c r="I28" s="65">
        <f t="shared" si="2"/>
        <v>2015</v>
      </c>
      <c r="J28" s="65">
        <f t="shared" si="2"/>
        <v>2016</v>
      </c>
      <c r="K28" s="65">
        <f t="shared" si="2"/>
        <v>2017</v>
      </c>
      <c r="L28" s="65" t="s">
        <v>12</v>
      </c>
      <c r="M28" s="31"/>
      <c r="N28" s="62"/>
      <c r="O28" s="62"/>
      <c r="P28" s="62"/>
      <c r="Q28" s="62"/>
      <c r="R28" s="62"/>
      <c r="S28" s="62"/>
    </row>
    <row r="29" spans="1:22" ht="19.5" thickBot="1">
      <c r="A29" s="52"/>
      <c r="B29" s="52"/>
      <c r="C29" s="52"/>
      <c r="D29" s="52"/>
      <c r="E29" s="52"/>
      <c r="F29" s="60" t="str">
        <f>F16</f>
        <v>Pipelines</v>
      </c>
      <c r="G29" s="59">
        <f>SUMIF('4.2 Calc│Hist Com ($nom)'!$C$13:$C$1001,$F29,'4.2 Calc│Hist Com ($nom)'!G$13:G$1001)/1000000</f>
        <v>7.0440089999999997E-2</v>
      </c>
      <c r="H29" s="59">
        <f>SUMIF('4.2 Calc│Hist Com ($nom)'!$C$13:$C$1001,$F29,'4.2 Calc│Hist Com ($nom)'!H$13:H$1001)/1000000</f>
        <v>32.491632114001042</v>
      </c>
      <c r="I29" s="59">
        <f>SUMIF('4.2 Calc│Hist Com ($nom)'!$C$13:$C$1001,$F29,'4.2 Calc│Hist Com ($nom)'!I$13:I$1001)/1000000</f>
        <v>123.67592664599896</v>
      </c>
      <c r="J29" s="59">
        <f>SUMIF('4.2 Calc│Hist Com ($nom)'!$C$13:$C$1001,$F29,'4.2 Calc│Hist Com ($nom)'!J$13:J$1001)/1000000</f>
        <v>0.23888557999999999</v>
      </c>
      <c r="K29" s="59">
        <f>SUMIF('4.2 Calc│Hist Com ($nom)'!$C$13:$C$1001,$F29,'4.2 Calc│Hist Com ($nom)'!K$13:K$1001)/1000000</f>
        <v>141.17489642029929</v>
      </c>
      <c r="L29" s="59">
        <f t="shared" ref="L29:L37" si="3">SUM(G29:K29)</f>
        <v>297.65178085029925</v>
      </c>
      <c r="M29" s="52"/>
      <c r="N29" s="116">
        <f>SUMIF('4.2 Calc│Hist Com ($nom)'!$C$13:$C$266,F29,'4.2 Calc│Hist Com ($nom)'!$M$13:$M$266)/1000000</f>
        <v>297.65178085029925</v>
      </c>
      <c r="O29" s="115">
        <f>N29-L29</f>
        <v>0</v>
      </c>
      <c r="P29" s="62"/>
    </row>
    <row r="30" spans="1:22" ht="19.5" thickBot="1">
      <c r="A30" s="52"/>
      <c r="B30" s="52"/>
      <c r="C30" s="52"/>
      <c r="D30" s="52"/>
      <c r="E30" s="52"/>
      <c r="F30" s="60" t="str">
        <f t="shared" ref="F30:F36" si="4">F17</f>
        <v>Compressors</v>
      </c>
      <c r="G30" s="59">
        <f>SUMIF('4.2 Calc│Hist Com ($nom)'!$C$13:$C$1001,$F30,'4.2 Calc│Hist Com ($nom)'!G$13:G$1001)/1000000</f>
        <v>0.23527466</v>
      </c>
      <c r="H30" s="59">
        <f>SUMIF('4.2 Calc│Hist Com ($nom)'!$C$13:$C$1001,$F30,'4.2 Calc│Hist Com ($nom)'!H$13:H$1001)/1000000</f>
        <v>0.25427061000000001</v>
      </c>
      <c r="I30" s="59">
        <f>SUMIF('4.2 Calc│Hist Com ($nom)'!$C$13:$C$1001,$F30,'4.2 Calc│Hist Com ($nom)'!I$13:I$1001)/1000000</f>
        <v>37.321645719999999</v>
      </c>
      <c r="J30" s="59">
        <f>SUMIF('4.2 Calc│Hist Com ($nom)'!$C$13:$C$1001,$F30,'4.2 Calc│Hist Com ($nom)'!J$13:J$1001)/1000000</f>
        <v>11.205523899999999</v>
      </c>
      <c r="K30" s="59">
        <f>SUMIF('4.2 Calc│Hist Com ($nom)'!$C$13:$C$1001,$F30,'4.2 Calc│Hist Com ($nom)'!K$13:K$1001)/1000000</f>
        <v>2.2006947499999998</v>
      </c>
      <c r="L30" s="59">
        <f t="shared" si="3"/>
        <v>51.21740964</v>
      </c>
      <c r="M30" s="52"/>
      <c r="N30" s="116">
        <f>SUMIF('4.2 Calc│Hist Com ($nom)'!$C$13:$C$266,F30,'4.2 Calc│Hist Com ($nom)'!$M$13:$M$266)/1000000</f>
        <v>51.217409640000007</v>
      </c>
      <c r="O30" s="115">
        <f t="shared" ref="O30:O37" si="5">N30-L30</f>
        <v>0</v>
      </c>
      <c r="P30" s="62"/>
    </row>
    <row r="31" spans="1:22" ht="19.5" thickBot="1">
      <c r="A31" s="52"/>
      <c r="B31" s="52"/>
      <c r="C31" s="52"/>
      <c r="D31" s="52"/>
      <c r="E31" s="52"/>
      <c r="F31" s="60" t="str">
        <f t="shared" si="4"/>
        <v>City Gates &amp; Field Regs</v>
      </c>
      <c r="G31" s="59">
        <f>SUMIF('4.2 Calc│Hist Com ($nom)'!$C$13:$C$1001,$F31,'4.2 Calc│Hist Com ($nom)'!G$13:G$1001)/1000000</f>
        <v>0.16393119</v>
      </c>
      <c r="H31" s="59">
        <f>SUMIF('4.2 Calc│Hist Com ($nom)'!$C$13:$C$1001,$F31,'4.2 Calc│Hist Com ($nom)'!H$13:H$1001)/1000000</f>
        <v>2.9485348199999999</v>
      </c>
      <c r="I31" s="59">
        <f>SUMIF('4.2 Calc│Hist Com ($nom)'!$C$13:$C$1001,$F31,'4.2 Calc│Hist Com ($nom)'!I$13:I$1001)/1000000</f>
        <v>11.376533500000001</v>
      </c>
      <c r="J31" s="59">
        <f>SUMIF('4.2 Calc│Hist Com ($nom)'!$C$13:$C$1001,$F31,'4.2 Calc│Hist Com ($nom)'!J$13:J$1001)/1000000</f>
        <v>1.1834547000000004</v>
      </c>
      <c r="K31" s="59">
        <f>SUMIF('4.2 Calc│Hist Com ($nom)'!$C$13:$C$1001,$F31,'4.2 Calc│Hist Com ($nom)'!K$13:K$1001)/1000000</f>
        <v>0.84713797999999996</v>
      </c>
      <c r="L31" s="59">
        <f t="shared" si="3"/>
        <v>16.519592190000001</v>
      </c>
      <c r="M31" s="52"/>
      <c r="N31" s="116">
        <f>SUMIF('4.2 Calc│Hist Com ($nom)'!$C$13:$C$266,F31,'4.2 Calc│Hist Com ($nom)'!$M$13:$M$266)/1000000</f>
        <v>16.519592189999997</v>
      </c>
      <c r="O31" s="115">
        <f t="shared" si="5"/>
        <v>0</v>
      </c>
      <c r="P31" s="62"/>
    </row>
    <row r="32" spans="1:22" ht="19.5" thickBot="1">
      <c r="A32" s="52"/>
      <c r="B32" s="52"/>
      <c r="C32" s="52"/>
      <c r="D32" s="52"/>
      <c r="E32" s="52"/>
      <c r="F32" s="60" t="str">
        <f t="shared" si="4"/>
        <v>Odourant Plants</v>
      </c>
      <c r="G32" s="59">
        <f>SUMIF('4.2 Calc│Hist Com ($nom)'!$C$13:$C$1001,$F32,'4.2 Calc│Hist Com ($nom)'!G$13:G$1001)/1000000</f>
        <v>0</v>
      </c>
      <c r="H32" s="59">
        <f>SUMIF('4.2 Calc│Hist Com ($nom)'!$C$13:$C$1001,$F32,'4.2 Calc│Hist Com ($nom)'!H$13:H$1001)/1000000</f>
        <v>0</v>
      </c>
      <c r="I32" s="59">
        <f>SUMIF('4.2 Calc│Hist Com ($nom)'!$C$13:$C$1001,$F32,'4.2 Calc│Hist Com ($nom)'!I$13:I$1001)/1000000</f>
        <v>0</v>
      </c>
      <c r="J32" s="59">
        <f>SUMIF('4.2 Calc│Hist Com ($nom)'!$C$13:$C$1001,$F32,'4.2 Calc│Hist Com ($nom)'!J$13:J$1001)/1000000</f>
        <v>0</v>
      </c>
      <c r="K32" s="59">
        <f>SUMIF('4.2 Calc│Hist Com ($nom)'!$C$13:$C$1001,$F32,'4.2 Calc│Hist Com ($nom)'!K$13:K$1001)/1000000</f>
        <v>0</v>
      </c>
      <c r="L32" s="59">
        <f t="shared" si="3"/>
        <v>0</v>
      </c>
      <c r="M32" s="52"/>
      <c r="N32" s="116">
        <f>SUMIF('4.2 Calc│Hist Com ($nom)'!$C$13:$C$266,F32,'4.2 Calc│Hist Com ($nom)'!$M$13:$M$266)/1000000</f>
        <v>0</v>
      </c>
      <c r="O32" s="115">
        <f t="shared" si="5"/>
        <v>0</v>
      </c>
      <c r="P32" s="62"/>
    </row>
    <row r="33" spans="1:16" ht="19.5" thickBot="1">
      <c r="A33" s="52"/>
      <c r="B33" s="52"/>
      <c r="C33" s="52"/>
      <c r="D33" s="52"/>
      <c r="E33" s="52"/>
      <c r="F33" s="60" t="str">
        <f t="shared" si="4"/>
        <v>Gas Quality</v>
      </c>
      <c r="G33" s="59">
        <f>SUMIF('4.2 Calc│Hist Com ($nom)'!$C$13:$C$1001,$F33,'4.2 Calc│Hist Com ($nom)'!G$13:G$1001)/1000000</f>
        <v>0</v>
      </c>
      <c r="H33" s="59">
        <f>SUMIF('4.2 Calc│Hist Com ($nom)'!$C$13:$C$1001,$F33,'4.2 Calc│Hist Com ($nom)'!H$13:H$1001)/1000000</f>
        <v>9.1009779999999998E-2</v>
      </c>
      <c r="I33" s="59">
        <f>SUMIF('4.2 Calc│Hist Com ($nom)'!$C$13:$C$1001,$F33,'4.2 Calc│Hist Com ($nom)'!I$13:I$1001)/1000000</f>
        <v>0.28584741000000002</v>
      </c>
      <c r="J33" s="59">
        <f>SUMIF('4.2 Calc│Hist Com ($nom)'!$C$13:$C$1001,$F33,'4.2 Calc│Hist Com ($nom)'!J$13:J$1001)/1000000</f>
        <v>0.34094849999999999</v>
      </c>
      <c r="K33" s="59">
        <f>SUMIF('4.2 Calc│Hist Com ($nom)'!$C$13:$C$1001,$F33,'4.2 Calc│Hist Com ($nom)'!K$13:K$1001)/1000000</f>
        <v>0</v>
      </c>
      <c r="L33" s="59">
        <f t="shared" si="3"/>
        <v>0.71780569000000005</v>
      </c>
      <c r="M33" s="52"/>
      <c r="N33" s="116">
        <f>SUMIF('4.2 Calc│Hist Com ($nom)'!$C$13:$C$266,F33,'4.2 Calc│Hist Com ($nom)'!$M$13:$M$266)/1000000</f>
        <v>0.71780569000000005</v>
      </c>
      <c r="O33" s="115">
        <f t="shared" si="5"/>
        <v>0</v>
      </c>
      <c r="P33" s="62"/>
    </row>
    <row r="34" spans="1:16" ht="19.5" thickBot="1">
      <c r="A34" s="52"/>
      <c r="B34" s="52"/>
      <c r="C34" s="52"/>
      <c r="D34" s="52"/>
      <c r="E34" s="52"/>
      <c r="F34" s="60" t="str">
        <f t="shared" si="4"/>
        <v>Other</v>
      </c>
      <c r="G34" s="59">
        <f>SUMIF('4.2 Calc│Hist Com ($nom)'!$C$13:$C$1001,$F34,'4.2 Calc│Hist Com ($nom)'!G$13:G$1001)/1000000</f>
        <v>0.85817583633504013</v>
      </c>
      <c r="H34" s="59">
        <f>SUMIF('4.2 Calc│Hist Com ($nom)'!$C$13:$C$1001,$F34,'4.2 Calc│Hist Com ($nom)'!H$13:H$1001)/1000000</f>
        <v>3.4061243198138054</v>
      </c>
      <c r="I34" s="59">
        <f>SUMIF('4.2 Calc│Hist Com ($nom)'!$C$13:$C$1001,$F34,'4.2 Calc│Hist Com ($nom)'!I$13:I$1001)/1000000</f>
        <v>7.2062760331511599</v>
      </c>
      <c r="J34" s="59">
        <f>SUMIF('4.2 Calc│Hist Com ($nom)'!$C$13:$C$1001,$F34,'4.2 Calc│Hist Com ($nom)'!J$13:J$1001)/1000000</f>
        <v>2.9309777089005</v>
      </c>
      <c r="K34" s="59">
        <f>SUMIF('4.2 Calc│Hist Com ($nom)'!$C$13:$C$1001,$F34,'4.2 Calc│Hist Com ($nom)'!K$13:K$1001)/1000000</f>
        <v>9.9258669299999998</v>
      </c>
      <c r="L34" s="59">
        <f t="shared" si="3"/>
        <v>24.327420828200502</v>
      </c>
      <c r="M34" s="52"/>
      <c r="N34" s="116">
        <f>SUMIF('4.2 Calc│Hist Com ($nom)'!$C$13:$C$266,F34,'4.2 Calc│Hist Com ($nom)'!$M$13:$M$266)/1000000</f>
        <v>24.327420828200506</v>
      </c>
      <c r="O34" s="115">
        <f t="shared" si="5"/>
        <v>0</v>
      </c>
      <c r="P34" s="62"/>
    </row>
    <row r="35" spans="1:16" ht="19.5" thickBot="1">
      <c r="A35" s="52"/>
      <c r="B35" s="52"/>
      <c r="C35" s="52"/>
      <c r="D35" s="52"/>
      <c r="E35" s="52"/>
      <c r="F35" s="60" t="str">
        <f t="shared" si="4"/>
        <v>Buildings</v>
      </c>
      <c r="G35" s="59">
        <f>SUMIF('4.2 Calc│Hist Com ($nom)'!$C$13:$C$1001,$F35,'4.2 Calc│Hist Com ($nom)'!G$13:G$1001)/1000000</f>
        <v>0</v>
      </c>
      <c r="H35" s="59">
        <f>SUMIF('4.2 Calc│Hist Com ($nom)'!$C$13:$C$1001,$F35,'4.2 Calc│Hist Com ($nom)'!H$13:H$1001)/1000000</f>
        <v>0.18051168490000002</v>
      </c>
      <c r="I35" s="59">
        <f>SUMIF('4.2 Calc│Hist Com ($nom)'!$C$13:$C$1001,$F35,'4.2 Calc│Hist Com ($nom)'!I$13:I$1001)/1000000</f>
        <v>1.1135370361800001</v>
      </c>
      <c r="J35" s="59">
        <f>SUMIF('4.2 Calc│Hist Com ($nom)'!$C$13:$C$1001,$F35,'4.2 Calc│Hist Com ($nom)'!J$13:J$1001)/1000000</f>
        <v>5.4025585049999991E-2</v>
      </c>
      <c r="K35" s="59">
        <f>SUMIF('4.2 Calc│Hist Com ($nom)'!$C$13:$C$1001,$F35,'4.2 Calc│Hist Com ($nom)'!K$13:K$1001)/1000000</f>
        <v>2.8568000000000001E-3</v>
      </c>
      <c r="L35" s="59">
        <f t="shared" si="3"/>
        <v>1.3509311061300002</v>
      </c>
      <c r="M35" s="52"/>
      <c r="N35" s="116">
        <f>SUMIF('4.2 Calc│Hist Com ($nom)'!$C$13:$C$266,F35,'4.2 Calc│Hist Com ($nom)'!$M$13:$M$266)/1000000</f>
        <v>1.3509311061300002</v>
      </c>
      <c r="O35" s="115">
        <f t="shared" si="5"/>
        <v>0</v>
      </c>
      <c r="P35" s="62"/>
    </row>
    <row r="36" spans="1:16" ht="19.5" thickBot="1">
      <c r="A36" s="52"/>
      <c r="B36" s="52"/>
      <c r="C36" s="52"/>
      <c r="D36" s="52"/>
      <c r="E36" s="52"/>
      <c r="F36" s="60" t="str">
        <f t="shared" si="4"/>
        <v>General Land</v>
      </c>
      <c r="G36" s="59">
        <f>SUMIF('4.2 Calc│Hist Com ($nom)'!$C$13:$C$1001,$F36,'4.2 Calc│Hist Com ($nom)'!G$13:G$1001)/1000000</f>
        <v>0</v>
      </c>
      <c r="H36" s="59">
        <f>SUMIF('4.2 Calc│Hist Com ($nom)'!$C$13:$C$1001,$F36,'4.2 Calc│Hist Com ($nom)'!H$13:H$1001)/1000000</f>
        <v>0</v>
      </c>
      <c r="I36" s="59">
        <f>SUMIF('4.2 Calc│Hist Com ($nom)'!$C$13:$C$1001,$F36,'4.2 Calc│Hist Com ($nom)'!I$13:I$1001)/1000000</f>
        <v>0</v>
      </c>
      <c r="J36" s="59">
        <f>SUMIF('4.2 Calc│Hist Com ($nom)'!$C$13:$C$1001,$F36,'4.2 Calc│Hist Com ($nom)'!J$13:J$1001)/1000000</f>
        <v>0</v>
      </c>
      <c r="K36" s="59">
        <f>SUMIF('4.2 Calc│Hist Com ($nom)'!$C$13:$C$1001,$F36,'4.2 Calc│Hist Com ($nom)'!K$13:K$1001)/1000000</f>
        <v>0</v>
      </c>
      <c r="L36" s="59">
        <f t="shared" si="3"/>
        <v>0</v>
      </c>
      <c r="M36" s="52"/>
      <c r="N36" s="116">
        <f>SUMIF('4.2 Calc│Hist Com ($nom)'!$C$13:$C$266,F36,'4.2 Calc│Hist Com ($nom)'!$M$13:$M$266)/1000000</f>
        <v>0</v>
      </c>
      <c r="O36" s="115">
        <f t="shared" si="5"/>
        <v>0</v>
      </c>
      <c r="P36" s="62"/>
    </row>
    <row r="37" spans="1:16" ht="19.5" thickBot="1">
      <c r="A37" s="52"/>
      <c r="B37" s="52"/>
      <c r="C37" s="52"/>
      <c r="D37" s="52"/>
      <c r="E37" s="52"/>
      <c r="F37" s="60" t="s">
        <v>12</v>
      </c>
      <c r="G37" s="59">
        <f>SUM(G29:G36)</f>
        <v>1.3278217763350402</v>
      </c>
      <c r="H37" s="59">
        <f>SUM(H29:H36)</f>
        <v>39.372083328714844</v>
      </c>
      <c r="I37" s="59">
        <f>SUM(I29:I36)</f>
        <v>180.97976634533012</v>
      </c>
      <c r="J37" s="59">
        <f>SUM(J29:J36)</f>
        <v>15.953815973950499</v>
      </c>
      <c r="K37" s="59">
        <f>SUM(K29:K36)</f>
        <v>154.1514528802993</v>
      </c>
      <c r="L37" s="59">
        <f t="shared" si="3"/>
        <v>391.7849403046298</v>
      </c>
      <c r="M37" s="52"/>
      <c r="N37" s="116">
        <f>SUM(N29:N36)</f>
        <v>391.7849403046298</v>
      </c>
      <c r="O37" s="115">
        <f t="shared" si="5"/>
        <v>0</v>
      </c>
      <c r="P37" s="62"/>
    </row>
    <row r="38" spans="1:16">
      <c r="A38" s="52"/>
      <c r="B38" s="52"/>
      <c r="C38" s="52"/>
      <c r="D38" s="52"/>
      <c r="E38" s="52"/>
      <c r="F38" s="52"/>
      <c r="G38" s="52"/>
      <c r="H38" s="52"/>
      <c r="I38" s="52"/>
      <c r="J38" s="52"/>
      <c r="K38" s="52"/>
      <c r="L38" s="52"/>
      <c r="M38" s="52"/>
      <c r="N38" s="48"/>
      <c r="O38" s="110"/>
      <c r="P38" s="62"/>
    </row>
    <row r="39" spans="1:16" ht="18.75">
      <c r="A39" s="52"/>
      <c r="B39" s="52"/>
      <c r="C39" s="52"/>
      <c r="D39" s="52"/>
      <c r="E39" s="52"/>
      <c r="F39" s="52"/>
      <c r="G39" s="52"/>
      <c r="H39" s="52"/>
      <c r="I39" s="52"/>
      <c r="J39" s="52"/>
      <c r="K39" s="52"/>
      <c r="L39" s="52"/>
      <c r="M39" s="52"/>
      <c r="N39" s="116">
        <f>'4.2 Calc│Hist Com ($nom)'!O13/1000000</f>
        <v>0</v>
      </c>
      <c r="P39" s="62"/>
    </row>
    <row r="40" spans="1:16" ht="18.75">
      <c r="A40" s="52"/>
      <c r="B40" s="52"/>
      <c r="C40" s="52"/>
      <c r="D40" s="52"/>
      <c r="E40" s="52"/>
      <c r="F40" s="52"/>
      <c r="G40" s="52"/>
      <c r="H40" s="52"/>
      <c r="I40" s="52"/>
      <c r="J40" s="52"/>
      <c r="K40" s="52"/>
      <c r="L40" s="52"/>
      <c r="M40" s="52"/>
      <c r="N40" s="116">
        <f>N37+N39</f>
        <v>391.7849403046298</v>
      </c>
      <c r="P40" s="62"/>
    </row>
    <row r="41" spans="1:16" ht="18.75">
      <c r="A41" s="52"/>
      <c r="B41" s="52"/>
      <c r="C41" s="52"/>
      <c r="D41" s="52"/>
      <c r="E41" s="52"/>
      <c r="F41" s="52"/>
      <c r="G41" s="52"/>
      <c r="H41" s="52"/>
      <c r="I41" s="52"/>
      <c r="J41" s="52"/>
      <c r="K41" s="52"/>
      <c r="L41" s="52"/>
      <c r="M41" s="52"/>
      <c r="N41" s="116">
        <f>N24-N40</f>
        <v>10.514000502734973</v>
      </c>
      <c r="P41" s="62"/>
    </row>
    <row r="42" spans="1:16">
      <c r="A42" s="52"/>
      <c r="B42" s="52"/>
      <c r="C42" s="52"/>
      <c r="D42" s="52"/>
      <c r="E42" s="52"/>
      <c r="F42" s="52"/>
      <c r="G42" s="52"/>
      <c r="H42" s="52"/>
      <c r="I42" s="52"/>
      <c r="J42" s="52"/>
      <c r="K42" s="52"/>
      <c r="L42" s="52"/>
      <c r="M42" s="52"/>
      <c r="N42" s="52"/>
      <c r="P42" s="62"/>
    </row>
    <row r="43" spans="1:16">
      <c r="A43" s="52"/>
      <c r="B43" s="52"/>
      <c r="C43" s="52"/>
      <c r="D43" s="52"/>
      <c r="E43" s="52"/>
      <c r="F43" s="52"/>
      <c r="G43" s="52"/>
      <c r="H43" s="52"/>
      <c r="I43" s="52"/>
      <c r="J43" s="52"/>
      <c r="K43" s="52"/>
      <c r="L43" s="52"/>
      <c r="M43" s="52"/>
      <c r="N43" s="52"/>
      <c r="P43" s="62"/>
    </row>
    <row r="44" spans="1:16">
      <c r="A44" s="52"/>
      <c r="B44" s="52"/>
      <c r="C44" s="52"/>
      <c r="D44" s="52"/>
      <c r="E44" s="52"/>
      <c r="F44" s="52"/>
      <c r="G44" s="52"/>
      <c r="H44" s="52"/>
      <c r="I44" s="52"/>
      <c r="J44" s="52"/>
      <c r="K44" s="52"/>
      <c r="L44" s="52"/>
      <c r="M44" s="52"/>
      <c r="N44" s="52"/>
      <c r="P44" s="62"/>
    </row>
    <row r="45" spans="1:16">
      <c r="A45" s="52"/>
      <c r="B45" s="52"/>
      <c r="C45" s="52"/>
      <c r="D45" s="52"/>
      <c r="E45" s="52"/>
      <c r="F45" s="52"/>
      <c r="G45" s="52"/>
      <c r="H45" s="52"/>
      <c r="I45" s="52"/>
      <c r="J45" s="52"/>
      <c r="K45" s="52"/>
      <c r="L45" s="52"/>
      <c r="M45" s="52"/>
      <c r="N45" s="52"/>
      <c r="P45" s="62"/>
    </row>
    <row r="46" spans="1:16">
      <c r="A46" s="52"/>
      <c r="B46" s="52"/>
      <c r="C46" s="52"/>
      <c r="D46" s="52"/>
      <c r="E46" s="52"/>
      <c r="F46" s="52"/>
      <c r="G46" s="52"/>
      <c r="H46" s="52"/>
      <c r="I46" s="52"/>
      <c r="J46" s="52"/>
      <c r="K46" s="52"/>
      <c r="L46" s="52"/>
      <c r="M46" s="52"/>
      <c r="N46" s="52"/>
      <c r="P46" s="62"/>
    </row>
    <row r="47" spans="1:16">
      <c r="A47" s="52"/>
      <c r="B47" s="52"/>
      <c r="C47" s="52"/>
      <c r="D47" s="52"/>
      <c r="E47" s="52"/>
      <c r="F47" s="52"/>
      <c r="G47" s="52"/>
      <c r="H47" s="52"/>
      <c r="I47" s="52"/>
      <c r="J47" s="52"/>
      <c r="K47" s="52"/>
      <c r="L47" s="52"/>
      <c r="M47" s="52"/>
      <c r="N47" s="52"/>
      <c r="P47" s="62"/>
    </row>
    <row r="48" spans="1:16">
      <c r="A48" s="52"/>
      <c r="B48" s="52"/>
      <c r="C48" s="52"/>
      <c r="D48" s="52"/>
      <c r="E48" s="52"/>
      <c r="F48" s="52"/>
      <c r="G48" s="52"/>
      <c r="H48" s="52"/>
      <c r="I48" s="52"/>
      <c r="J48" s="52"/>
      <c r="K48" s="52"/>
      <c r="L48" s="52"/>
      <c r="M48" s="52"/>
      <c r="N48" s="52"/>
      <c r="P48" s="62"/>
    </row>
    <row r="49" spans="1:16">
      <c r="A49" s="52"/>
      <c r="B49" s="52"/>
      <c r="C49" s="52"/>
      <c r="D49" s="52"/>
      <c r="E49" s="52"/>
      <c r="F49" s="52"/>
      <c r="G49" s="52"/>
      <c r="H49" s="52"/>
      <c r="I49" s="52"/>
      <c r="J49" s="52"/>
      <c r="K49" s="52"/>
      <c r="L49" s="52"/>
      <c r="M49" s="52"/>
      <c r="N49" s="52"/>
      <c r="P49" s="62"/>
    </row>
    <row r="50" spans="1:16">
      <c r="A50" s="52"/>
      <c r="B50" s="52"/>
      <c r="C50" s="52"/>
      <c r="D50" s="52"/>
      <c r="E50" s="52"/>
      <c r="F50" s="52"/>
      <c r="G50" s="52"/>
      <c r="H50" s="52"/>
      <c r="I50" s="52"/>
      <c r="J50" s="52"/>
      <c r="K50" s="52"/>
      <c r="L50" s="52"/>
      <c r="M50" s="52"/>
      <c r="N50" s="52"/>
      <c r="P50" s="62"/>
    </row>
    <row r="51" spans="1:16">
      <c r="A51" s="52"/>
      <c r="B51" s="52"/>
      <c r="C51" s="52"/>
      <c r="D51" s="52"/>
      <c r="E51" s="52"/>
      <c r="F51" s="52"/>
      <c r="G51" s="52"/>
      <c r="H51" s="52"/>
      <c r="I51" s="52"/>
      <c r="J51" s="52"/>
      <c r="K51" s="52"/>
      <c r="L51" s="52"/>
      <c r="M51" s="52"/>
      <c r="N51" s="52"/>
      <c r="P51" s="62"/>
    </row>
    <row r="52" spans="1:16">
      <c r="A52" s="52"/>
      <c r="B52" s="52"/>
      <c r="C52" s="52"/>
      <c r="D52" s="52"/>
      <c r="E52" s="52"/>
      <c r="F52" s="52"/>
      <c r="G52" s="52"/>
      <c r="H52" s="52"/>
      <c r="I52" s="52"/>
      <c r="J52" s="52"/>
      <c r="K52" s="52"/>
      <c r="L52" s="52"/>
      <c r="M52" s="52"/>
      <c r="N52" s="52"/>
      <c r="P52" s="62"/>
    </row>
    <row r="53" spans="1:16">
      <c r="A53" s="52"/>
      <c r="B53" s="52"/>
      <c r="C53" s="52"/>
      <c r="D53" s="52"/>
      <c r="E53" s="52"/>
      <c r="F53" s="52"/>
      <c r="G53" s="52"/>
      <c r="H53" s="52"/>
      <c r="I53" s="52"/>
      <c r="J53" s="52"/>
      <c r="K53" s="52"/>
      <c r="L53" s="52"/>
      <c r="M53" s="52"/>
      <c r="N53" s="52"/>
      <c r="P53" s="62"/>
    </row>
    <row r="54" spans="1:16">
      <c r="A54" s="52"/>
      <c r="B54" s="52"/>
      <c r="C54" s="52"/>
      <c r="D54" s="52"/>
      <c r="E54" s="52"/>
      <c r="F54" s="52"/>
      <c r="G54" s="52"/>
      <c r="H54" s="52"/>
      <c r="I54" s="52"/>
      <c r="J54" s="52"/>
      <c r="K54" s="52"/>
      <c r="L54" s="52"/>
      <c r="M54" s="52"/>
      <c r="N54" s="52"/>
      <c r="P54" s="62"/>
    </row>
    <row r="55" spans="1:16">
      <c r="A55" s="52"/>
      <c r="B55" s="52"/>
      <c r="C55" s="52"/>
      <c r="D55" s="52"/>
      <c r="E55" s="52"/>
      <c r="F55" s="52"/>
      <c r="G55" s="52"/>
      <c r="H55" s="52"/>
      <c r="I55" s="52"/>
      <c r="J55" s="52"/>
      <c r="K55" s="52"/>
      <c r="L55" s="52"/>
      <c r="M55" s="52"/>
      <c r="N55" s="52"/>
      <c r="P55" s="62"/>
    </row>
    <row r="56" spans="1:16">
      <c r="A56" s="52"/>
      <c r="B56" s="52"/>
      <c r="C56" s="52"/>
      <c r="D56" s="52"/>
      <c r="E56" s="52"/>
      <c r="F56" s="52"/>
      <c r="G56" s="52"/>
      <c r="H56" s="52"/>
      <c r="I56" s="52"/>
      <c r="J56" s="52"/>
      <c r="K56" s="52"/>
      <c r="L56" s="52"/>
      <c r="M56" s="52"/>
      <c r="N56" s="52"/>
    </row>
    <row r="57" spans="1:16">
      <c r="A57" s="52"/>
      <c r="B57" s="52"/>
      <c r="C57" s="52"/>
      <c r="D57" s="52"/>
      <c r="E57" s="52"/>
      <c r="F57" s="52"/>
      <c r="G57" s="52"/>
      <c r="H57" s="52"/>
      <c r="I57" s="52"/>
      <c r="J57" s="52"/>
      <c r="K57" s="52"/>
      <c r="L57" s="52"/>
      <c r="M57" s="52"/>
      <c r="N57" s="52"/>
    </row>
    <row r="58" spans="1:16">
      <c r="A58" s="52"/>
      <c r="B58" s="52"/>
      <c r="C58" s="52"/>
      <c r="D58" s="52"/>
      <c r="E58" s="52"/>
      <c r="F58" s="52"/>
      <c r="G58" s="52"/>
      <c r="H58" s="52"/>
      <c r="I58" s="52"/>
      <c r="J58" s="52"/>
      <c r="K58" s="52"/>
      <c r="L58" s="52"/>
      <c r="M58" s="52"/>
      <c r="N58" s="52"/>
    </row>
    <row r="59" spans="1:16">
      <c r="A59" s="52"/>
      <c r="B59" s="52"/>
      <c r="C59" s="52"/>
      <c r="D59" s="52"/>
      <c r="E59" s="52"/>
      <c r="F59" s="52"/>
      <c r="G59" s="52"/>
      <c r="H59" s="52"/>
      <c r="I59" s="52"/>
      <c r="J59" s="52"/>
      <c r="K59" s="52"/>
      <c r="L59" s="52"/>
      <c r="M59" s="52"/>
      <c r="N59" s="52"/>
    </row>
    <row r="60" spans="1:16">
      <c r="A60" s="52"/>
      <c r="B60" s="52"/>
      <c r="C60" s="52"/>
      <c r="D60" s="52"/>
      <c r="E60" s="52"/>
      <c r="F60" s="52"/>
      <c r="G60" s="52"/>
      <c r="H60" s="52"/>
      <c r="I60" s="52"/>
      <c r="J60" s="52"/>
      <c r="K60" s="52"/>
      <c r="L60" s="52"/>
      <c r="M60" s="52"/>
      <c r="N60" s="52"/>
    </row>
    <row r="61" spans="1:16">
      <c r="A61" s="52"/>
      <c r="B61" s="52"/>
      <c r="C61" s="52"/>
      <c r="D61" s="52"/>
      <c r="E61" s="52"/>
      <c r="F61" s="52"/>
      <c r="G61" s="52"/>
      <c r="H61" s="52"/>
      <c r="I61" s="52"/>
      <c r="J61" s="52"/>
      <c r="K61" s="52"/>
      <c r="L61" s="52"/>
      <c r="M61" s="52"/>
      <c r="N61" s="52"/>
    </row>
    <row r="62" spans="1:16">
      <c r="A62" s="52"/>
      <c r="B62" s="52"/>
      <c r="C62" s="52"/>
      <c r="D62" s="52"/>
      <c r="E62" s="52"/>
      <c r="F62" s="52"/>
      <c r="G62" s="52"/>
      <c r="H62" s="52"/>
      <c r="I62" s="52"/>
      <c r="J62" s="52"/>
      <c r="K62" s="52"/>
      <c r="L62" s="52"/>
      <c r="M62" s="52"/>
      <c r="N62" s="52"/>
    </row>
    <row r="63" spans="1:16">
      <c r="A63" s="52"/>
      <c r="B63" s="52"/>
      <c r="C63" s="52"/>
      <c r="D63" s="52"/>
      <c r="E63" s="52"/>
      <c r="F63" s="52"/>
      <c r="G63" s="52"/>
      <c r="H63" s="52"/>
      <c r="I63" s="52"/>
      <c r="J63" s="52"/>
      <c r="K63" s="52"/>
      <c r="L63" s="52"/>
      <c r="M63" s="52"/>
      <c r="N63" s="52"/>
    </row>
    <row r="64" spans="1:16">
      <c r="A64" s="52"/>
      <c r="B64" s="52"/>
      <c r="C64" s="52"/>
      <c r="D64" s="52"/>
      <c r="E64" s="52"/>
      <c r="F64" s="52"/>
      <c r="G64" s="52"/>
      <c r="H64" s="52"/>
      <c r="I64" s="52"/>
      <c r="J64" s="52"/>
      <c r="K64" s="52"/>
      <c r="L64" s="52"/>
      <c r="M64" s="52"/>
      <c r="N64" s="52"/>
    </row>
    <row r="65" spans="1:14">
      <c r="A65" s="52"/>
      <c r="B65" s="52"/>
      <c r="C65" s="52"/>
      <c r="D65" s="52"/>
      <c r="E65" s="52"/>
      <c r="F65" s="52"/>
      <c r="G65" s="52"/>
      <c r="H65" s="52"/>
      <c r="I65" s="52"/>
      <c r="J65" s="52"/>
      <c r="K65" s="52"/>
      <c r="L65" s="52"/>
      <c r="M65" s="52"/>
      <c r="N65" s="52"/>
    </row>
    <row r="66" spans="1:14">
      <c r="A66" s="52"/>
      <c r="B66" s="52"/>
      <c r="C66" s="52"/>
      <c r="D66" s="52"/>
      <c r="E66" s="52"/>
      <c r="F66" s="52"/>
      <c r="G66" s="52"/>
      <c r="H66" s="52"/>
      <c r="I66" s="52"/>
      <c r="J66" s="52"/>
      <c r="K66" s="52"/>
      <c r="L66" s="52"/>
      <c r="M66" s="52"/>
      <c r="N66" s="52"/>
    </row>
    <row r="67" spans="1:14">
      <c r="A67" s="52"/>
      <c r="B67" s="52"/>
      <c r="C67" s="52"/>
      <c r="D67" s="52"/>
      <c r="E67" s="52"/>
      <c r="F67" s="52"/>
      <c r="G67" s="52"/>
      <c r="H67" s="52"/>
      <c r="I67" s="52"/>
      <c r="J67" s="52"/>
      <c r="K67" s="52"/>
      <c r="L67" s="52"/>
      <c r="M67" s="52"/>
      <c r="N67" s="52"/>
    </row>
    <row r="68" spans="1:14">
      <c r="A68" s="52"/>
      <c r="B68" s="52"/>
      <c r="C68" s="52"/>
      <c r="D68" s="52"/>
      <c r="E68" s="52"/>
      <c r="F68" s="52"/>
      <c r="G68" s="52"/>
      <c r="H68" s="52"/>
      <c r="I68" s="52"/>
      <c r="J68" s="52"/>
      <c r="K68" s="52"/>
      <c r="L68" s="52"/>
      <c r="M68" s="52"/>
      <c r="N68" s="52"/>
    </row>
    <row r="69" spans="1:14">
      <c r="A69" s="52"/>
      <c r="B69" s="52"/>
      <c r="C69" s="52"/>
      <c r="D69" s="52"/>
      <c r="E69" s="52"/>
      <c r="F69" s="52"/>
      <c r="G69" s="52"/>
      <c r="H69" s="52"/>
      <c r="I69" s="52"/>
      <c r="J69" s="52"/>
      <c r="K69" s="52"/>
      <c r="L69" s="52"/>
      <c r="M69" s="52"/>
      <c r="N69" s="52"/>
    </row>
    <row r="70" spans="1:14">
      <c r="A70" s="52"/>
      <c r="B70" s="52"/>
      <c r="C70" s="52"/>
      <c r="D70" s="52"/>
      <c r="E70" s="52"/>
      <c r="F70" s="52"/>
      <c r="G70" s="52"/>
      <c r="H70" s="52"/>
      <c r="I70" s="52"/>
      <c r="J70" s="52"/>
      <c r="K70" s="52"/>
      <c r="L70" s="52"/>
      <c r="M70" s="52"/>
      <c r="N70" s="52"/>
    </row>
    <row r="71" spans="1:14">
      <c r="A71" s="52"/>
      <c r="B71" s="52"/>
      <c r="C71" s="52"/>
      <c r="D71" s="52"/>
      <c r="E71" s="52"/>
      <c r="F71" s="52"/>
      <c r="G71" s="52"/>
      <c r="H71" s="52"/>
      <c r="I71" s="52"/>
      <c r="J71" s="52"/>
      <c r="K71" s="52"/>
      <c r="L71" s="52"/>
      <c r="M71" s="52"/>
      <c r="N71" s="52"/>
    </row>
    <row r="72" spans="1:14">
      <c r="A72" s="52"/>
      <c r="B72" s="52"/>
      <c r="C72" s="52"/>
      <c r="D72" s="52"/>
      <c r="E72" s="52"/>
      <c r="F72" s="52"/>
      <c r="G72" s="52"/>
      <c r="H72" s="52"/>
      <c r="I72" s="52"/>
      <c r="J72" s="52"/>
      <c r="K72" s="52"/>
      <c r="L72" s="52"/>
      <c r="M72" s="52"/>
      <c r="N72" s="52"/>
    </row>
    <row r="73" spans="1:14">
      <c r="A73" s="52"/>
      <c r="B73" s="52"/>
      <c r="C73" s="52"/>
      <c r="D73" s="52"/>
      <c r="E73" s="52"/>
      <c r="F73" s="52"/>
      <c r="G73" s="52"/>
      <c r="H73" s="52"/>
      <c r="I73" s="52"/>
      <c r="J73" s="52"/>
      <c r="K73" s="52"/>
      <c r="L73" s="52"/>
      <c r="M73" s="52"/>
      <c r="N73" s="52"/>
    </row>
    <row r="74" spans="1:14">
      <c r="A74" s="52"/>
      <c r="B74" s="52"/>
      <c r="C74" s="52"/>
      <c r="D74" s="52"/>
      <c r="E74" s="52"/>
      <c r="F74" s="52"/>
      <c r="G74" s="52"/>
      <c r="H74" s="52"/>
      <c r="I74" s="52"/>
      <c r="J74" s="52"/>
      <c r="K74" s="52"/>
      <c r="L74" s="52"/>
      <c r="M74" s="52"/>
      <c r="N74" s="52"/>
    </row>
    <row r="75" spans="1:14">
      <c r="A75" s="52"/>
      <c r="B75" s="52"/>
      <c r="C75" s="52"/>
      <c r="D75" s="52"/>
      <c r="E75" s="52"/>
      <c r="F75" s="52"/>
      <c r="G75" s="52"/>
      <c r="H75" s="52"/>
      <c r="I75" s="52"/>
      <c r="J75" s="52"/>
      <c r="K75" s="52"/>
      <c r="L75" s="52"/>
      <c r="M75" s="52"/>
      <c r="N75" s="52"/>
    </row>
    <row r="76" spans="1:14">
      <c r="A76" s="52"/>
      <c r="B76" s="52"/>
      <c r="C76" s="52"/>
      <c r="D76" s="52"/>
      <c r="E76" s="52"/>
      <c r="F76" s="52"/>
      <c r="G76" s="52"/>
      <c r="H76" s="52"/>
      <c r="I76" s="52"/>
      <c r="J76" s="52"/>
      <c r="K76" s="52"/>
      <c r="L76" s="52"/>
      <c r="M76" s="52"/>
      <c r="N76" s="52"/>
    </row>
    <row r="77" spans="1:14">
      <c r="A77" s="52"/>
      <c r="B77" s="52"/>
      <c r="C77" s="52"/>
      <c r="D77" s="52"/>
      <c r="E77" s="52"/>
      <c r="F77" s="52"/>
      <c r="G77" s="52"/>
      <c r="H77" s="52"/>
      <c r="I77" s="52"/>
      <c r="J77" s="52"/>
      <c r="K77" s="52"/>
      <c r="L77" s="52"/>
      <c r="M77" s="52"/>
      <c r="N77" s="52"/>
    </row>
    <row r="78" spans="1:14">
      <c r="A78" s="52"/>
      <c r="B78" s="52"/>
      <c r="C78" s="52"/>
      <c r="D78" s="52"/>
      <c r="E78" s="52"/>
      <c r="F78" s="52"/>
      <c r="G78" s="52"/>
      <c r="H78" s="52"/>
      <c r="I78" s="52"/>
      <c r="J78" s="52"/>
      <c r="K78" s="52"/>
      <c r="L78" s="52"/>
      <c r="M78" s="52"/>
      <c r="N78" s="52"/>
    </row>
    <row r="79" spans="1:14">
      <c r="A79" s="52"/>
      <c r="B79" s="52"/>
      <c r="C79" s="52"/>
      <c r="D79" s="52"/>
      <c r="E79" s="52"/>
      <c r="F79" s="52"/>
      <c r="G79" s="52"/>
      <c r="H79" s="52"/>
      <c r="I79" s="52"/>
      <c r="J79" s="52"/>
      <c r="K79" s="52"/>
      <c r="L79" s="52"/>
      <c r="M79" s="52"/>
      <c r="N79" s="52"/>
    </row>
    <row r="80" spans="1:14">
      <c r="A80" s="52"/>
      <c r="B80" s="52"/>
      <c r="C80" s="52"/>
      <c r="D80" s="52"/>
      <c r="E80" s="52"/>
      <c r="F80" s="52"/>
      <c r="G80" s="52"/>
      <c r="H80" s="52"/>
      <c r="I80" s="52"/>
      <c r="J80" s="52"/>
      <c r="K80" s="52"/>
      <c r="L80" s="52"/>
      <c r="M80" s="52"/>
      <c r="N80" s="52"/>
    </row>
    <row r="81" spans="1:14">
      <c r="A81" s="52"/>
      <c r="B81" s="52"/>
      <c r="C81" s="52"/>
      <c r="D81" s="52"/>
      <c r="E81" s="52"/>
      <c r="F81" s="52"/>
      <c r="G81" s="52"/>
      <c r="H81" s="52"/>
      <c r="I81" s="52"/>
      <c r="J81" s="52"/>
      <c r="K81" s="52"/>
      <c r="L81" s="52"/>
      <c r="M81" s="52"/>
      <c r="N81" s="52"/>
    </row>
    <row r="82" spans="1:14">
      <c r="A82" s="52"/>
      <c r="B82" s="52"/>
      <c r="C82" s="52"/>
      <c r="D82" s="52"/>
      <c r="E82" s="52"/>
      <c r="F82" s="52"/>
      <c r="G82" s="52"/>
      <c r="H82" s="52"/>
      <c r="I82" s="52"/>
      <c r="J82" s="52"/>
      <c r="K82" s="52"/>
      <c r="L82" s="52"/>
      <c r="M82" s="52"/>
      <c r="N82" s="52"/>
    </row>
    <row r="83" spans="1:14">
      <c r="A83" s="52"/>
      <c r="B83" s="52"/>
      <c r="C83" s="52"/>
      <c r="D83" s="52"/>
      <c r="E83" s="52"/>
      <c r="F83" s="52"/>
      <c r="G83" s="52"/>
      <c r="H83" s="52"/>
      <c r="I83" s="52"/>
      <c r="J83" s="52"/>
      <c r="K83" s="52"/>
      <c r="L83" s="52"/>
      <c r="M83" s="52"/>
      <c r="N83" s="52"/>
    </row>
    <row r="84" spans="1:14">
      <c r="A84" s="52"/>
      <c r="B84" s="52"/>
      <c r="C84" s="52"/>
      <c r="D84" s="52"/>
      <c r="E84" s="52"/>
      <c r="F84" s="52"/>
      <c r="G84" s="52"/>
      <c r="H84" s="52"/>
      <c r="I84" s="52"/>
      <c r="J84" s="52"/>
      <c r="K84" s="52"/>
      <c r="L84" s="52"/>
      <c r="M84" s="52"/>
      <c r="N84" s="52"/>
    </row>
    <row r="85" spans="1:14">
      <c r="A85" s="52"/>
      <c r="B85" s="52"/>
      <c r="C85" s="52"/>
      <c r="D85" s="52"/>
      <c r="E85" s="52"/>
      <c r="F85" s="52"/>
      <c r="G85" s="52"/>
      <c r="H85" s="52"/>
      <c r="I85" s="52"/>
      <c r="J85" s="52"/>
      <c r="K85" s="52"/>
      <c r="L85" s="52"/>
      <c r="M85" s="52"/>
      <c r="N85" s="52"/>
    </row>
    <row r="86" spans="1:14">
      <c r="A86" s="52"/>
      <c r="B86" s="52"/>
      <c r="C86" s="52"/>
      <c r="D86" s="52"/>
      <c r="E86" s="52"/>
      <c r="F86" s="52"/>
      <c r="G86" s="52"/>
      <c r="H86" s="52"/>
      <c r="I86" s="52"/>
      <c r="J86" s="52"/>
      <c r="K86" s="52"/>
      <c r="L86" s="52"/>
      <c r="M86" s="52"/>
      <c r="N86" s="52"/>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C8102E"/>
  </sheetPr>
  <dimension ref="A1:V646"/>
  <sheetViews>
    <sheetView topLeftCell="A10" zoomScale="70" zoomScaleNormal="70" workbookViewId="0">
      <pane xSplit="2" ySplit="5" topLeftCell="C15" activePane="bottomRight" state="frozen"/>
      <selection activeCell="A10" sqref="A10"/>
      <selection pane="topRight" activeCell="C10" sqref="C10"/>
      <selection pane="bottomLeft" activeCell="A15" sqref="A15"/>
      <selection pane="bottomRight" activeCell="F18" sqref="F18"/>
    </sheetView>
  </sheetViews>
  <sheetFormatPr defaultRowHeight="18"/>
  <cols>
    <col min="1" max="1" width="1" style="14" customWidth="1"/>
    <col min="2" max="2" width="64.90625" style="14" bestFit="1" customWidth="1"/>
    <col min="3" max="6" width="11.6328125" style="14" customWidth="1"/>
    <col min="7" max="7" width="12.26953125" style="14" bestFit="1" customWidth="1"/>
    <col min="8" max="12" width="11.6328125" style="14" customWidth="1"/>
    <col min="13" max="13" width="6.54296875" style="14"/>
    <col min="14" max="14" width="8.1796875" style="14" bestFit="1" customWidth="1"/>
    <col min="15" max="21" width="6.54296875" style="14"/>
    <col min="22" max="16384" width="8.7265625" style="14"/>
  </cols>
  <sheetData>
    <row r="1" spans="1:15" s="2" customFormat="1" ht="13.5"/>
    <row r="2" spans="1:15" s="2" customFormat="1" ht="13.5"/>
    <row r="3" spans="1:15" s="2" customFormat="1" ht="13.5"/>
    <row r="4" spans="1:15" s="2" customFormat="1" ht="13.5"/>
    <row r="5" spans="1:15" s="2" customFormat="1" ht="13.5"/>
    <row r="6" spans="1:15" s="2" customFormat="1" ht="13.5"/>
    <row r="7" spans="1:15" s="2" customFormat="1" ht="13.5"/>
    <row r="8" spans="1:15" s="2" customFormat="1" ht="13.5"/>
    <row r="9" spans="1:15" s="2" customFormat="1" ht="13.5"/>
    <row r="10" spans="1:15" ht="20.25">
      <c r="B10" s="33" t="s">
        <v>184</v>
      </c>
    </row>
    <row r="11" spans="1:15" ht="20.25">
      <c r="A11" s="5"/>
    </row>
    <row r="12" spans="1:15" ht="20.25">
      <c r="B12" s="6" t="s">
        <v>185</v>
      </c>
    </row>
    <row r="13" spans="1:15">
      <c r="C13" s="170" t="s">
        <v>186</v>
      </c>
      <c r="D13" s="170"/>
      <c r="E13" s="170"/>
      <c r="F13" s="170" t="s">
        <v>219</v>
      </c>
      <c r="G13" s="170"/>
      <c r="H13" s="170"/>
      <c r="I13" s="170"/>
      <c r="J13" s="170"/>
      <c r="K13" s="170"/>
      <c r="L13" s="170"/>
    </row>
    <row r="14" spans="1:15" ht="54">
      <c r="C14" s="98" t="s">
        <v>187</v>
      </c>
      <c r="D14" s="98">
        <v>2014</v>
      </c>
      <c r="E14" s="98">
        <v>2015</v>
      </c>
      <c r="F14" s="98">
        <v>2016</v>
      </c>
      <c r="G14" s="98">
        <v>2017</v>
      </c>
      <c r="H14" s="98" t="s">
        <v>220</v>
      </c>
      <c r="I14" s="98">
        <v>2019</v>
      </c>
      <c r="J14" s="98">
        <v>2020</v>
      </c>
      <c r="K14" s="98">
        <v>2021</v>
      </c>
      <c r="L14" s="98">
        <v>2022</v>
      </c>
      <c r="O14" s="1"/>
    </row>
    <row r="15" spans="1:15">
      <c r="B15" s="119" t="str">
        <f>'3.3 Input│RIN'!B15</f>
        <v>Wollert to Clonbinane Looping</v>
      </c>
      <c r="C15" s="108">
        <f>'3.3 Input│RIN'!C15</f>
        <v>4006990.75</v>
      </c>
      <c r="D15" s="108">
        <f>'3.3 Input│RIN'!D15</f>
        <v>85648927.659999996</v>
      </c>
      <c r="E15" s="108">
        <f>'3.3 Input│RIN'!E15</f>
        <v>65640112.890000001</v>
      </c>
      <c r="F15" s="108">
        <f>'3.3 Input│RIN'!F15</f>
        <v>643437.52827777725</v>
      </c>
      <c r="G15" s="108">
        <f>'3.3 Input│RIN'!G15</f>
        <v>0</v>
      </c>
      <c r="H15" s="108">
        <f>'3.3 Input│RIN'!H15</f>
        <v>0</v>
      </c>
      <c r="I15" s="108">
        <f>'3.3 Input│RIN'!I15</f>
        <v>0</v>
      </c>
      <c r="J15" s="108">
        <f>'3.3 Input│RIN'!J15</f>
        <v>0</v>
      </c>
      <c r="K15" s="108">
        <f>'3.3 Input│RIN'!K15</f>
        <v>0</v>
      </c>
      <c r="L15" s="108">
        <f>'3.3 Input│RIN'!L15</f>
        <v>0</v>
      </c>
    </row>
    <row r="16" spans="1:15">
      <c r="B16" s="119" t="str">
        <f>'3.3 Input│RIN'!B16</f>
        <v>VNIE Looping 6 to 8</v>
      </c>
      <c r="C16" s="108">
        <f>'3.3 Input│RIN'!C16</f>
        <v>0</v>
      </c>
      <c r="D16" s="108">
        <f>'3.3 Input│RIN'!D16</f>
        <v>0</v>
      </c>
      <c r="E16" s="108">
        <f>'3.3 Input│RIN'!E16</f>
        <v>6392032.4512848351</v>
      </c>
      <c r="F16" s="108">
        <f>'3.3 Input│RIN'!F16</f>
        <v>92414222.78365016</v>
      </c>
      <c r="G16" s="108">
        <f>'3.3 Input│RIN'!G16</f>
        <v>43063099.490152895</v>
      </c>
      <c r="H16" s="108">
        <f>'3.3 Input│RIN'!H16</f>
        <v>0</v>
      </c>
      <c r="I16" s="108">
        <f>'3.3 Input│RIN'!I16</f>
        <v>0</v>
      </c>
      <c r="J16" s="108">
        <f>'3.3 Input│RIN'!J16</f>
        <v>0</v>
      </c>
      <c r="K16" s="108">
        <f>'3.3 Input│RIN'!K16</f>
        <v>0</v>
      </c>
      <c r="L16" s="108">
        <f>'3.3 Input│RIN'!L16</f>
        <v>0</v>
      </c>
    </row>
    <row r="17" spans="2:12">
      <c r="B17" s="119" t="str">
        <f>'3.3 Input│RIN'!B17</f>
        <v>WORM (50km x 20" Pipeline)</v>
      </c>
      <c r="C17" s="108">
        <f>'3.3 Input│RIN'!C17</f>
        <v>0</v>
      </c>
      <c r="D17" s="108">
        <f>'3.3 Input│RIN'!D17</f>
        <v>0</v>
      </c>
      <c r="E17" s="108">
        <f>'3.3 Input│RIN'!E17</f>
        <v>0</v>
      </c>
      <c r="F17" s="108">
        <f>'3.3 Input│RIN'!F17</f>
        <v>0</v>
      </c>
      <c r="G17" s="108">
        <f>'3.3 Input│RIN'!G17</f>
        <v>0</v>
      </c>
      <c r="H17" s="108">
        <f>'3.3 Input│RIN'!H17</f>
        <v>16439771.14129336</v>
      </c>
      <c r="I17" s="108">
        <f>'3.3 Input│RIN'!I17</f>
        <v>29960486.780455746</v>
      </c>
      <c r="J17" s="108">
        <f>'3.3 Input│RIN'!J17</f>
        <v>50436222.800362028</v>
      </c>
      <c r="K17" s="108">
        <f>'3.3 Input│RIN'!K17</f>
        <v>0</v>
      </c>
      <c r="L17" s="108">
        <f>'3.3 Input│RIN'!L17</f>
        <v>0</v>
      </c>
    </row>
    <row r="18" spans="2:12">
      <c r="B18" s="119" t="str">
        <f>'3.3 Input│RIN'!B18</f>
        <v>Stonehaven CS - now Winchelsea</v>
      </c>
      <c r="C18" s="108">
        <f>'3.3 Input│RIN'!C18</f>
        <v>8134553.96</v>
      </c>
      <c r="D18" s="108">
        <f>'3.3 Input│RIN'!D18</f>
        <v>26606375.390000001</v>
      </c>
      <c r="E18" s="108">
        <f>'3.3 Input│RIN'!E18</f>
        <v>2492547.9799999995</v>
      </c>
      <c r="F18" s="108">
        <f>'3.3 Input│RIN'!F18</f>
        <v>888.64201851852158</v>
      </c>
      <c r="G18" s="108">
        <f>'3.3 Input│RIN'!G18</f>
        <v>0</v>
      </c>
      <c r="H18" s="108">
        <f>'3.3 Input│RIN'!H18</f>
        <v>0</v>
      </c>
      <c r="I18" s="108">
        <f>'3.3 Input│RIN'!I18</f>
        <v>0</v>
      </c>
      <c r="J18" s="108">
        <f>'3.3 Input│RIN'!J18</f>
        <v>0</v>
      </c>
      <c r="K18" s="108">
        <f>'3.3 Input│RIN'!K18</f>
        <v>0</v>
      </c>
      <c r="L18" s="108">
        <f>'3.3 Input│RIN'!L18</f>
        <v>0</v>
      </c>
    </row>
    <row r="19" spans="2:12">
      <c r="B19" s="119" t="str">
        <f>'3.3 Input│RIN'!B19</f>
        <v>Anglesea Pipeline Extension</v>
      </c>
      <c r="C19" s="108">
        <f>'3.3 Input│RIN'!C19</f>
        <v>0</v>
      </c>
      <c r="D19" s="108">
        <f>'3.3 Input│RIN'!D19</f>
        <v>0</v>
      </c>
      <c r="E19" s="108">
        <f>'3.3 Input│RIN'!E19</f>
        <v>0</v>
      </c>
      <c r="F19" s="108">
        <f>'3.3 Input│RIN'!F19</f>
        <v>0</v>
      </c>
      <c r="G19" s="108">
        <f>'3.3 Input│RIN'!G19</f>
        <v>9267887.2827350423</v>
      </c>
      <c r="H19" s="108">
        <f>'3.3 Input│RIN'!H19</f>
        <v>17176915.823689654</v>
      </c>
      <c r="I19" s="108">
        <f>'3.3 Input│RIN'!I19</f>
        <v>0</v>
      </c>
      <c r="J19" s="108">
        <f>'3.3 Input│RIN'!J19</f>
        <v>0</v>
      </c>
      <c r="K19" s="108">
        <f>'3.3 Input│RIN'!K19</f>
        <v>0</v>
      </c>
      <c r="L19" s="108">
        <f>'3.3 Input│RIN'!L19</f>
        <v>0</v>
      </c>
    </row>
    <row r="20" spans="2:12">
      <c r="B20" s="119" t="str">
        <f>'3.3 Input│RIN'!B20</f>
        <v>WORM (C50 at Wollert)</v>
      </c>
      <c r="C20" s="108">
        <f>'3.3 Input│RIN'!C20</f>
        <v>0</v>
      </c>
      <c r="D20" s="108">
        <f>'3.3 Input│RIN'!D20</f>
        <v>0</v>
      </c>
      <c r="E20" s="108">
        <f>'3.3 Input│RIN'!E20</f>
        <v>0</v>
      </c>
      <c r="F20" s="108">
        <f>'3.3 Input│RIN'!F20</f>
        <v>0</v>
      </c>
      <c r="G20" s="108">
        <f>'3.3 Input│RIN'!G20</f>
        <v>0</v>
      </c>
      <c r="H20" s="108">
        <f>'3.3 Input│RIN'!H20</f>
        <v>7277668.4555177763</v>
      </c>
      <c r="I20" s="108">
        <f>'3.3 Input│RIN'!I20</f>
        <v>12494032.345338024</v>
      </c>
      <c r="J20" s="108">
        <f>'3.3 Input│RIN'!J20</f>
        <v>6381927.8452553088</v>
      </c>
      <c r="K20" s="108">
        <f>'3.3 Input│RIN'!K20</f>
        <v>0</v>
      </c>
      <c r="L20" s="108">
        <f>'3.3 Input│RIN'!L20</f>
        <v>0</v>
      </c>
    </row>
    <row r="21" spans="2:12">
      <c r="B21" s="119" t="str">
        <f>'3.3 Input│RIN'!B21</f>
        <v>Warragul Looping 6" (Southern Route)</v>
      </c>
      <c r="C21" s="108">
        <f>'3.3 Input│RIN'!C21</f>
        <v>0</v>
      </c>
      <c r="D21" s="108">
        <f>'3.3 Input│RIN'!D21</f>
        <v>0</v>
      </c>
      <c r="E21" s="108">
        <f>'3.3 Input│RIN'!E21</f>
        <v>0</v>
      </c>
      <c r="F21" s="108">
        <f>'3.3 Input│RIN'!F21</f>
        <v>0</v>
      </c>
      <c r="G21" s="108">
        <f>'3.3 Input│RIN'!G21</f>
        <v>0</v>
      </c>
      <c r="H21" s="108">
        <f>'3.3 Input│RIN'!H21</f>
        <v>0</v>
      </c>
      <c r="I21" s="108">
        <f>'3.3 Input│RIN'!I21</f>
        <v>2600000</v>
      </c>
      <c r="J21" s="108">
        <f>'3.3 Input│RIN'!J21</f>
        <v>900000</v>
      </c>
      <c r="K21" s="108">
        <f>'3.3 Input│RIN'!K21</f>
        <v>0</v>
      </c>
      <c r="L21" s="108">
        <f>'3.3 Input│RIN'!L21</f>
        <v>0</v>
      </c>
    </row>
    <row r="22" spans="2:12">
      <c r="B22" s="119" t="str">
        <f>'3.3 Input│RIN'!B22</f>
        <v>WORM (PRS at Wollert)</v>
      </c>
      <c r="C22" s="108">
        <f>'3.3 Input│RIN'!C22</f>
        <v>0</v>
      </c>
      <c r="D22" s="108">
        <f>'3.3 Input│RIN'!D22</f>
        <v>0</v>
      </c>
      <c r="E22" s="108">
        <f>'3.3 Input│RIN'!E22</f>
        <v>0</v>
      </c>
      <c r="F22" s="108">
        <f>'3.3 Input│RIN'!F22</f>
        <v>0</v>
      </c>
      <c r="G22" s="108">
        <f>'3.3 Input│RIN'!G22</f>
        <v>0</v>
      </c>
      <c r="H22" s="108">
        <f>'3.3 Input│RIN'!H22</f>
        <v>0</v>
      </c>
      <c r="I22" s="108">
        <f>'3.3 Input│RIN'!I22</f>
        <v>1696263.7392129633</v>
      </c>
      <c r="J22" s="108">
        <f>'3.3 Input│RIN'!J22</f>
        <v>2024314.7222314822</v>
      </c>
      <c r="K22" s="108">
        <f>'3.3 Input│RIN'!K22</f>
        <v>0</v>
      </c>
      <c r="L22" s="108">
        <f>'3.3 Input│RIN'!L22</f>
        <v>0</v>
      </c>
    </row>
    <row r="23" spans="2:12">
      <c r="B23" s="119" t="str">
        <f>'3.3 Input│RIN'!B23</f>
        <v>BCS Reconfiguration (2B)</v>
      </c>
      <c r="C23" s="108">
        <f>'3.3 Input│RIN'!C23</f>
        <v>0</v>
      </c>
      <c r="D23" s="108">
        <f>'3.3 Input│RIN'!D23</f>
        <v>0</v>
      </c>
      <c r="E23" s="108">
        <f>'3.3 Input│RIN'!E23</f>
        <v>0</v>
      </c>
      <c r="F23" s="108">
        <f>'3.3 Input│RIN'!F23</f>
        <v>0</v>
      </c>
      <c r="G23" s="108">
        <f>'3.3 Input│RIN'!G23</f>
        <v>0</v>
      </c>
      <c r="H23" s="108">
        <f>'3.3 Input│RIN'!H23</f>
        <v>2025261.4568655561</v>
      </c>
      <c r="I23" s="108">
        <f>'3.3 Input│RIN'!I23</f>
        <v>0</v>
      </c>
      <c r="J23" s="108">
        <f>'3.3 Input│RIN'!J23</f>
        <v>0</v>
      </c>
      <c r="K23" s="108">
        <f>'3.3 Input│RIN'!K23</f>
        <v>0</v>
      </c>
      <c r="L23" s="108">
        <f>'3.3 Input│RIN'!L23</f>
        <v>0</v>
      </c>
    </row>
    <row r="24" spans="2:12" s="62" customFormat="1">
      <c r="B24" s="119" t="str">
        <f>'3.3 Input│RIN'!B24</f>
        <v>Winchelsea Bi-Directional Flow</v>
      </c>
      <c r="C24" s="108">
        <f>'3.3 Input│RIN'!C24</f>
        <v>0</v>
      </c>
      <c r="D24" s="108">
        <f>'3.3 Input│RIN'!D24</f>
        <v>0</v>
      </c>
      <c r="E24" s="108">
        <f>'3.3 Input│RIN'!E24</f>
        <v>0</v>
      </c>
      <c r="F24" s="108">
        <f>'3.3 Input│RIN'!F24</f>
        <v>0</v>
      </c>
      <c r="G24" s="108">
        <f>'3.3 Input│RIN'!G24</f>
        <v>0</v>
      </c>
      <c r="H24" s="108">
        <f>'3.3 Input│RIN'!H24</f>
        <v>1467750.2936824448</v>
      </c>
      <c r="I24" s="108">
        <f>'3.3 Input│RIN'!I24</f>
        <v>0</v>
      </c>
      <c r="J24" s="108">
        <f>'3.3 Input│RIN'!J24</f>
        <v>0</v>
      </c>
      <c r="K24" s="108">
        <f>'3.3 Input│RIN'!K24</f>
        <v>0</v>
      </c>
      <c r="L24" s="108">
        <f>'3.3 Input│RIN'!L24</f>
        <v>0</v>
      </c>
    </row>
    <row r="25" spans="2:12" s="62" customFormat="1">
      <c r="B25" s="119" t="str">
        <f>'3.3 Input│RIN'!B25</f>
        <v>VTS - EUROA CS NEW (PPOM)</v>
      </c>
      <c r="C25" s="108">
        <f>'3.3 Input│RIN'!C25</f>
        <v>116664.37</v>
      </c>
      <c r="D25" s="108">
        <f>'3.3 Input│RIN'!D25</f>
        <v>121805.28</v>
      </c>
      <c r="E25" s="108">
        <f>'3.3 Input│RIN'!E25</f>
        <v>59020.54</v>
      </c>
      <c r="F25" s="108">
        <f>'3.3 Input│RIN'!F25</f>
        <v>-2979.3671851851855</v>
      </c>
      <c r="G25" s="108">
        <f>'3.3 Input│RIN'!G25</f>
        <v>0</v>
      </c>
      <c r="H25" s="108">
        <f>'3.3 Input│RIN'!H25</f>
        <v>0</v>
      </c>
      <c r="I25" s="108">
        <f>'3.3 Input│RIN'!I25</f>
        <v>0</v>
      </c>
      <c r="J25" s="108">
        <f>'3.3 Input│RIN'!J25</f>
        <v>0</v>
      </c>
      <c r="K25" s="108">
        <f>'3.3 Input│RIN'!K25</f>
        <v>0</v>
      </c>
      <c r="L25" s="108">
        <f>'3.3 Input│RIN'!L25</f>
        <v>0</v>
      </c>
    </row>
    <row r="26" spans="2:12" s="62" customFormat="1">
      <c r="B26" s="119" t="str">
        <f>'3.3 Input│RIN'!B26</f>
        <v>VTS - SUNBURY PIPE LOOP (NEW)</v>
      </c>
      <c r="C26" s="108">
        <f>'3.3 Input│RIN'!C26</f>
        <v>51715.09</v>
      </c>
      <c r="D26" s="108">
        <f>'3.3 Input│RIN'!D26</f>
        <v>38571.050000000003</v>
      </c>
      <c r="E26" s="108">
        <f>'3.3 Input│RIN'!E26</f>
        <v>5019.9499999999989</v>
      </c>
      <c r="F26" s="108">
        <f>'3.3 Input│RIN'!F26</f>
        <v>4081.3088148148154</v>
      </c>
      <c r="G26" s="108">
        <f>'3.3 Input│RIN'!G26</f>
        <v>0</v>
      </c>
      <c r="H26" s="108">
        <f>'3.3 Input│RIN'!H26</f>
        <v>0</v>
      </c>
      <c r="I26" s="108">
        <f>'3.3 Input│RIN'!I26</f>
        <v>0</v>
      </c>
      <c r="J26" s="108">
        <f>'3.3 Input│RIN'!J26</f>
        <v>0</v>
      </c>
      <c r="K26" s="108">
        <f>'3.3 Input│RIN'!K26</f>
        <v>0</v>
      </c>
      <c r="L26" s="108">
        <f>'3.3 Input│RIN'!L26</f>
        <v>0</v>
      </c>
    </row>
    <row r="29" spans="2:12">
      <c r="B29" s="34" t="s">
        <v>12</v>
      </c>
      <c r="C29" s="34">
        <f t="shared" ref="C29:L29" si="0">SUM(C15:C28)</f>
        <v>12309924.17</v>
      </c>
      <c r="D29" s="34">
        <f t="shared" si="0"/>
        <v>112415679.38</v>
      </c>
      <c r="E29" s="34">
        <f t="shared" si="0"/>
        <v>74588733.811284855</v>
      </c>
      <c r="F29" s="34">
        <f t="shared" si="0"/>
        <v>93059650.895576075</v>
      </c>
      <c r="G29" s="34">
        <f t="shared" si="0"/>
        <v>52330986.772887938</v>
      </c>
      <c r="H29" s="34">
        <f t="shared" si="0"/>
        <v>44387367.17104879</v>
      </c>
      <c r="I29" s="34">
        <f t="shared" si="0"/>
        <v>46750782.86500673</v>
      </c>
      <c r="J29" s="34">
        <f t="shared" si="0"/>
        <v>59742465.367848821</v>
      </c>
      <c r="K29" s="34">
        <f t="shared" si="0"/>
        <v>0</v>
      </c>
      <c r="L29" s="34">
        <f t="shared" si="0"/>
        <v>0</v>
      </c>
    </row>
    <row r="30" spans="2:12" ht="18.75">
      <c r="B30" s="17" t="s">
        <v>9</v>
      </c>
      <c r="C30" s="93" t="b">
        <f>ROUND(C29,0)=ROUND('3.3 Input│RIN'!C29,0)</f>
        <v>1</v>
      </c>
      <c r="D30" s="93" t="b">
        <f>ROUND(D29,0)=ROUND('3.3 Input│RIN'!D29,0)</f>
        <v>1</v>
      </c>
      <c r="E30" s="93" t="b">
        <f>ROUND(E29,0)=ROUND('3.3 Input│RIN'!E29,0)</f>
        <v>1</v>
      </c>
      <c r="F30" s="93" t="b">
        <f>ROUND(F29,0)=ROUND('3.3 Input│RIN'!F29,0)</f>
        <v>1</v>
      </c>
      <c r="G30" s="93" t="b">
        <f>ROUND(G29,0)=ROUND('3.3 Input│RIN'!G29,0)</f>
        <v>1</v>
      </c>
      <c r="H30" s="93" t="b">
        <f>ROUND(H29,0)=ROUND('3.3 Input│RIN'!H29,0)</f>
        <v>1</v>
      </c>
      <c r="I30" s="93" t="b">
        <f>ROUND(I29,0)=ROUND('3.3 Input│RIN'!I29,0)</f>
        <v>1</v>
      </c>
      <c r="J30" s="93" t="b">
        <f>ROUND(J29,0)=ROUND('3.3 Input│RIN'!J29,0)</f>
        <v>1</v>
      </c>
      <c r="K30" s="93" t="b">
        <f>ROUND(K29,0)=ROUND('3.3 Input│RIN'!K29,0)</f>
        <v>1</v>
      </c>
      <c r="L30" s="93" t="b">
        <f>ROUND(L29,0)=ROUND('3.3 Input│RIN'!L29,0)</f>
        <v>1</v>
      </c>
    </row>
    <row r="31" spans="2:12">
      <c r="C31" s="48"/>
      <c r="D31" s="48"/>
      <c r="E31" s="48"/>
      <c r="F31" s="48"/>
      <c r="G31" s="48"/>
      <c r="H31" s="48"/>
      <c r="I31" s="48"/>
      <c r="J31" s="48"/>
    </row>
    <row r="32" spans="2:12">
      <c r="C32" s="48"/>
      <c r="D32" s="48"/>
      <c r="E32" s="48"/>
      <c r="F32" s="48"/>
      <c r="G32" s="48"/>
      <c r="H32" s="48"/>
      <c r="I32" s="48"/>
      <c r="J32" s="48"/>
    </row>
    <row r="33" spans="2:12">
      <c r="B33" s="14" t="s">
        <v>188</v>
      </c>
    </row>
    <row r="34" spans="2:12">
      <c r="C34" s="170" t="s">
        <v>186</v>
      </c>
      <c r="D34" s="170"/>
      <c r="E34" s="170"/>
      <c r="F34" s="170" t="s">
        <v>219</v>
      </c>
      <c r="G34" s="170"/>
      <c r="H34" s="170"/>
      <c r="I34" s="170"/>
      <c r="J34" s="170"/>
      <c r="K34" s="170"/>
      <c r="L34" s="170"/>
    </row>
    <row r="35" spans="2:12">
      <c r="C35" s="4" t="s">
        <v>187</v>
      </c>
      <c r="D35" s="4">
        <v>2014</v>
      </c>
      <c r="E35" s="4">
        <v>2015</v>
      </c>
      <c r="F35" s="4">
        <v>2016</v>
      </c>
      <c r="G35" s="4">
        <v>2017</v>
      </c>
      <c r="H35" s="4" t="s">
        <v>220</v>
      </c>
      <c r="I35" s="4">
        <v>2019</v>
      </c>
      <c r="J35" s="4">
        <v>2020</v>
      </c>
      <c r="K35" s="4">
        <v>2021</v>
      </c>
      <c r="L35" s="4">
        <v>2022</v>
      </c>
    </row>
    <row r="36" spans="2:12">
      <c r="B36" s="61" t="str">
        <f>IF('3.3 Input│RIN'!N36&lt;=0.8,'3.3 Input│RIN'!B36,"")</f>
        <v>Regulator upgrade - Dandenong City Gate (exclude filters)</v>
      </c>
      <c r="C36" s="108">
        <f>'3.3 Input│RIN'!C36</f>
        <v>479498.95999999996</v>
      </c>
      <c r="D36" s="108">
        <f>'3.3 Input│RIN'!D36</f>
        <v>2616566.96</v>
      </c>
      <c r="E36" s="108">
        <f>'3.3 Input│RIN'!E36</f>
        <v>7811136.25</v>
      </c>
      <c r="F36" s="108">
        <f>'3.3 Input│RIN'!F36</f>
        <v>760192.03444444493</v>
      </c>
      <c r="G36" s="108">
        <f>'3.3 Input│RIN'!G36</f>
        <v>0</v>
      </c>
      <c r="H36" s="108">
        <f>'3.3 Input│RIN'!H36</f>
        <v>0</v>
      </c>
      <c r="I36" s="108">
        <f>'3.3 Input│RIN'!I36</f>
        <v>0</v>
      </c>
      <c r="J36" s="108">
        <f>'3.3 Input│RIN'!J36</f>
        <v>0</v>
      </c>
      <c r="K36" s="108">
        <f>'3.3 Input│RIN'!K36</f>
        <v>0</v>
      </c>
      <c r="L36" s="108">
        <f>'3.3 Input│RIN'!L36</f>
        <v>0</v>
      </c>
    </row>
    <row r="37" spans="2:12">
      <c r="B37" s="61" t="str">
        <f>IF('3.3 Input│RIN'!N37&lt;=0.8,'3.3 Input│RIN'!B37,"")</f>
        <v>BLP Safety Measures for High Consequence areas-(urban growth, fracture control)</v>
      </c>
      <c r="C37" s="108">
        <f>'3.3 Input│RIN'!C37</f>
        <v>0</v>
      </c>
      <c r="D37" s="108">
        <f>'3.3 Input│RIN'!D37</f>
        <v>0</v>
      </c>
      <c r="E37" s="108">
        <f>'3.3 Input│RIN'!E37</f>
        <v>0</v>
      </c>
      <c r="F37" s="108">
        <f>'3.3 Input│RIN'!F37</f>
        <v>0</v>
      </c>
      <c r="G37" s="108">
        <f>'3.3 Input│RIN'!G37</f>
        <v>0</v>
      </c>
      <c r="H37" s="108">
        <f>'3.3 Input│RIN'!H37</f>
        <v>0</v>
      </c>
      <c r="I37" s="108">
        <f>'3.3 Input│RIN'!I37</f>
        <v>0</v>
      </c>
      <c r="J37" s="108">
        <f>'3.3 Input│RIN'!J37</f>
        <v>0</v>
      </c>
      <c r="K37" s="108">
        <f>'3.3 Input│RIN'!K37</f>
        <v>0</v>
      </c>
      <c r="L37" s="108">
        <f>'3.3 Input│RIN'!L37</f>
        <v>0</v>
      </c>
    </row>
    <row r="38" spans="2:12">
      <c r="B38" s="61" t="str">
        <f>IF('3.3 Input│RIN'!N38&lt;=0.8,'3.3 Input│RIN'!B38,"")</f>
        <v>BCS Unit 10 &amp; 11 Cooler Upgrade</v>
      </c>
      <c r="C38" s="108">
        <f>'3.3 Input│RIN'!C38</f>
        <v>27089.84</v>
      </c>
      <c r="D38" s="108">
        <f>'3.3 Input│RIN'!D38</f>
        <v>889622.64999999991</v>
      </c>
      <c r="E38" s="108">
        <f>'3.3 Input│RIN'!E38</f>
        <v>5007242.5399999991</v>
      </c>
      <c r="F38" s="108">
        <f>'3.3 Input│RIN'!F38</f>
        <v>3314651.9393148157</v>
      </c>
      <c r="G38" s="108">
        <f>'3.3 Input│RIN'!G38</f>
        <v>0</v>
      </c>
      <c r="H38" s="108">
        <f>'3.3 Input│RIN'!H38</f>
        <v>0</v>
      </c>
      <c r="I38" s="108">
        <f>'3.3 Input│RIN'!I38</f>
        <v>0</v>
      </c>
      <c r="J38" s="108">
        <f>'3.3 Input│RIN'!J38</f>
        <v>0</v>
      </c>
      <c r="K38" s="108">
        <f>'3.3 Input│RIN'!K38</f>
        <v>0</v>
      </c>
      <c r="L38" s="108">
        <f>'3.3 Input│RIN'!L38</f>
        <v>0</v>
      </c>
    </row>
    <row r="39" spans="2:12">
      <c r="B39" s="61" t="str">
        <f>IF('3.3 Input│RIN'!N39&lt;=0.8,'3.3 Input│RIN'!B39,"")</f>
        <v>WOP Safety Measures for High Consequence areas-(urban growth, fracture control)</v>
      </c>
      <c r="C39" s="108">
        <f>'3.3 Input│RIN'!C39</f>
        <v>0</v>
      </c>
      <c r="D39" s="108">
        <f>'3.3 Input│RIN'!D39</f>
        <v>0</v>
      </c>
      <c r="E39" s="108">
        <f>'3.3 Input│RIN'!E39</f>
        <v>0</v>
      </c>
      <c r="F39" s="108">
        <f>'3.3 Input│RIN'!F39</f>
        <v>0</v>
      </c>
      <c r="G39" s="108">
        <f>'3.3 Input│RIN'!G39</f>
        <v>0</v>
      </c>
      <c r="H39" s="108">
        <f>'3.3 Input│RIN'!H39</f>
        <v>0</v>
      </c>
      <c r="I39" s="108">
        <f>'3.3 Input│RIN'!I39</f>
        <v>0</v>
      </c>
      <c r="J39" s="108">
        <f>'3.3 Input│RIN'!J39</f>
        <v>0</v>
      </c>
      <c r="K39" s="108">
        <f>'3.3 Input│RIN'!K39</f>
        <v>0</v>
      </c>
      <c r="L39" s="108">
        <f>'3.3 Input│RIN'!L39</f>
        <v>0</v>
      </c>
    </row>
    <row r="40" spans="2:12">
      <c r="B40" s="61" t="str">
        <f>IF('3.3 Input│RIN'!N40&lt;=0.8,'3.3 Input│RIN'!B40,"")</f>
        <v>Brooklyn Compressor Station</v>
      </c>
      <c r="C40" s="108">
        <f>'3.3 Input│RIN'!C40</f>
        <v>0</v>
      </c>
      <c r="D40" s="108">
        <f>'3.3 Input│RIN'!D40</f>
        <v>0</v>
      </c>
      <c r="E40" s="108">
        <f>'3.3 Input│RIN'!E40</f>
        <v>0</v>
      </c>
      <c r="F40" s="108">
        <f>'3.3 Input│RIN'!F40</f>
        <v>0</v>
      </c>
      <c r="G40" s="108">
        <f>'3.3 Input│RIN'!G40</f>
        <v>0</v>
      </c>
      <c r="H40" s="108">
        <f>'3.3 Input│RIN'!H40</f>
        <v>0</v>
      </c>
      <c r="I40" s="108">
        <f>'3.3 Input│RIN'!I40</f>
        <v>0</v>
      </c>
      <c r="J40" s="108">
        <f>'3.3 Input│RIN'!J40</f>
        <v>2373685.7636351855</v>
      </c>
      <c r="K40" s="108">
        <f>'3.3 Input│RIN'!K40</f>
        <v>2373685.7636351855</v>
      </c>
      <c r="L40" s="108">
        <f>'3.3 Input│RIN'!L40</f>
        <v>2373685.7636351855</v>
      </c>
    </row>
    <row r="41" spans="2:12">
      <c r="B41" s="61" t="str">
        <f>IF('3.3 Input│RIN'!N41&lt;=0.8,'3.3 Input│RIN'!B41,"")</f>
        <v>BCP Safety Measures for High Consequence areas-(urban growth, fracture control)</v>
      </c>
      <c r="C41" s="108">
        <f>'3.3 Input│RIN'!C41</f>
        <v>0</v>
      </c>
      <c r="D41" s="108">
        <f>'3.3 Input│RIN'!D41</f>
        <v>0</v>
      </c>
      <c r="E41" s="108">
        <f>'3.3 Input│RIN'!E41</f>
        <v>0</v>
      </c>
      <c r="F41" s="108">
        <f>'3.3 Input│RIN'!F41</f>
        <v>0</v>
      </c>
      <c r="G41" s="108">
        <f>'3.3 Input│RIN'!G41</f>
        <v>0</v>
      </c>
      <c r="H41" s="108">
        <f>'3.3 Input│RIN'!H41</f>
        <v>0</v>
      </c>
      <c r="I41" s="108">
        <f>'3.3 Input│RIN'!I41</f>
        <v>0</v>
      </c>
      <c r="J41" s="108">
        <f>'3.3 Input│RIN'!J41</f>
        <v>0</v>
      </c>
      <c r="K41" s="108">
        <f>'3.3 Input│RIN'!K41</f>
        <v>0</v>
      </c>
      <c r="L41" s="108">
        <f>'3.3 Input│RIN'!L41</f>
        <v>0</v>
      </c>
    </row>
    <row r="42" spans="2:12">
      <c r="B42" s="61" t="str">
        <f>IF('3.3 Input│RIN'!N42&lt;=0.8,'3.3 Input│RIN'!B42,"")</f>
        <v>Turbine Overhauls</v>
      </c>
      <c r="C42" s="108">
        <f>'3.3 Input│RIN'!C42</f>
        <v>0</v>
      </c>
      <c r="D42" s="108">
        <f>'3.3 Input│RIN'!D42</f>
        <v>0</v>
      </c>
      <c r="E42" s="108">
        <f>'3.3 Input│RIN'!E42</f>
        <v>0</v>
      </c>
      <c r="F42" s="108">
        <f>'3.3 Input│RIN'!F42</f>
        <v>0</v>
      </c>
      <c r="G42" s="108">
        <f>'3.3 Input│RIN'!G42</f>
        <v>0</v>
      </c>
      <c r="H42" s="108">
        <f>'3.3 Input│RIN'!H42</f>
        <v>0</v>
      </c>
      <c r="I42" s="108">
        <f>'3.3 Input│RIN'!I42</f>
        <v>0</v>
      </c>
      <c r="J42" s="108">
        <f>'3.3 Input│RIN'!J42</f>
        <v>0</v>
      </c>
      <c r="K42" s="108">
        <f>'3.3 Input│RIN'!K42</f>
        <v>0</v>
      </c>
      <c r="L42" s="108">
        <f>'3.3 Input│RIN'!L42</f>
        <v>0</v>
      </c>
    </row>
    <row r="43" spans="2:12">
      <c r="B43" s="61" t="str">
        <f>IF('3.3 Input│RIN'!N43&lt;=0.8,'3.3 Input│RIN'!B43,"")</f>
        <v>Pig Trap Installation Trugannina to Plumpton</v>
      </c>
      <c r="C43" s="108">
        <f>'3.3 Input│RIN'!C43</f>
        <v>0</v>
      </c>
      <c r="D43" s="108">
        <f>'3.3 Input│RIN'!D43</f>
        <v>0</v>
      </c>
      <c r="E43" s="108">
        <f>'3.3 Input│RIN'!E43</f>
        <v>0</v>
      </c>
      <c r="F43" s="108">
        <f>'3.3 Input│RIN'!F43</f>
        <v>0</v>
      </c>
      <c r="G43" s="108">
        <f>'3.3 Input│RIN'!G43</f>
        <v>0</v>
      </c>
      <c r="H43" s="108">
        <f>'3.3 Input│RIN'!H43</f>
        <v>0</v>
      </c>
      <c r="I43" s="108">
        <f>'3.3 Input│RIN'!I43</f>
        <v>0</v>
      </c>
      <c r="J43" s="108">
        <f>'3.3 Input│RIN'!J43</f>
        <v>0</v>
      </c>
      <c r="K43" s="108">
        <f>'3.3 Input│RIN'!K43</f>
        <v>0</v>
      </c>
      <c r="L43" s="108">
        <f>'3.3 Input│RIN'!L43</f>
        <v>0</v>
      </c>
    </row>
    <row r="44" spans="2:12">
      <c r="B44" s="61" t="str">
        <f>IF('3.3 Input│RIN'!N44&lt;=0.8,'3.3 Input│RIN'!B44,"")</f>
        <v>Pigging Program (T1 Dandenong - Morwell)</v>
      </c>
      <c r="C44" s="108">
        <f>'3.3 Input│RIN'!C44</f>
        <v>0</v>
      </c>
      <c r="D44" s="108">
        <f>'3.3 Input│RIN'!D44</f>
        <v>0</v>
      </c>
      <c r="E44" s="108">
        <f>'3.3 Input│RIN'!E44</f>
        <v>0</v>
      </c>
      <c r="F44" s="108">
        <f>'3.3 Input│RIN'!F44</f>
        <v>0</v>
      </c>
      <c r="G44" s="108">
        <f>'3.3 Input│RIN'!G44</f>
        <v>0</v>
      </c>
      <c r="H44" s="108">
        <f>'3.3 Input│RIN'!H44</f>
        <v>0</v>
      </c>
      <c r="I44" s="108">
        <f>'3.3 Input│RIN'!I44</f>
        <v>0</v>
      </c>
      <c r="J44" s="108">
        <f>'3.3 Input│RIN'!J44</f>
        <v>0</v>
      </c>
      <c r="K44" s="108">
        <f>'3.3 Input│RIN'!K44</f>
        <v>0</v>
      </c>
      <c r="L44" s="108">
        <f>'3.3 Input│RIN'!L44</f>
        <v>0</v>
      </c>
    </row>
    <row r="45" spans="2:12">
      <c r="B45" s="61" t="str">
        <f>IF('3.3 Input│RIN'!N45&lt;=0.8,'3.3 Input│RIN'!B45,"")</f>
        <v>Pigging Program T60 Longford -Dandenong</v>
      </c>
      <c r="C45" s="108">
        <f>'3.3 Input│RIN'!C45</f>
        <v>0</v>
      </c>
      <c r="D45" s="108">
        <f>'3.3 Input│RIN'!D45</f>
        <v>0</v>
      </c>
      <c r="E45" s="108">
        <f>'3.3 Input│RIN'!E45</f>
        <v>0</v>
      </c>
      <c r="F45" s="108">
        <f>'3.3 Input│RIN'!F45</f>
        <v>0</v>
      </c>
      <c r="G45" s="108">
        <f>'3.3 Input│RIN'!G45</f>
        <v>0</v>
      </c>
      <c r="H45" s="108">
        <f>'3.3 Input│RIN'!H45</f>
        <v>0</v>
      </c>
      <c r="I45" s="108">
        <f>'3.3 Input│RIN'!I45</f>
        <v>0</v>
      </c>
      <c r="J45" s="108">
        <f>'3.3 Input│RIN'!J45</f>
        <v>0</v>
      </c>
      <c r="K45" s="108">
        <f>'3.3 Input│RIN'!K45</f>
        <v>0</v>
      </c>
      <c r="L45" s="108">
        <f>'3.3 Input│RIN'!L45</f>
        <v>2460022.4290133342</v>
      </c>
    </row>
    <row r="46" spans="2:12">
      <c r="B46" s="61" t="str">
        <f>IF('3.3 Input│RIN'!N46&lt;=0.8,'3.3 Input│RIN'!B46,"")</f>
        <v>Pig Trap Installation James Street to Laverton Pipeline (253)</v>
      </c>
      <c r="C46" s="108">
        <f>'3.3 Input│RIN'!C46</f>
        <v>0</v>
      </c>
      <c r="D46" s="108">
        <f>'3.3 Input│RIN'!D46</f>
        <v>0</v>
      </c>
      <c r="E46" s="108">
        <f>'3.3 Input│RIN'!E46</f>
        <v>0</v>
      </c>
      <c r="F46" s="108">
        <f>'3.3 Input│RIN'!F46</f>
        <v>0</v>
      </c>
      <c r="G46" s="108">
        <f>'3.3 Input│RIN'!G46</f>
        <v>0</v>
      </c>
      <c r="H46" s="108">
        <f>'3.3 Input│RIN'!H46</f>
        <v>0</v>
      </c>
      <c r="I46" s="108">
        <f>'3.3 Input│RIN'!I46</f>
        <v>0</v>
      </c>
      <c r="J46" s="108">
        <f>'3.3 Input│RIN'!J46</f>
        <v>0</v>
      </c>
      <c r="K46" s="108">
        <f>'3.3 Input│RIN'!K46</f>
        <v>0</v>
      </c>
      <c r="L46" s="108">
        <f>'3.3 Input│RIN'!L46</f>
        <v>0</v>
      </c>
    </row>
    <row r="47" spans="2:12">
      <c r="B47" s="61" t="str">
        <f>IF('3.3 Input│RIN'!N47&lt;=0.8,'3.3 Input│RIN'!B47,"")</f>
        <v>Actuate MLV's in T1 areas</v>
      </c>
      <c r="C47" s="108">
        <f>'3.3 Input│RIN'!C47</f>
        <v>0</v>
      </c>
      <c r="D47" s="108">
        <f>'3.3 Input│RIN'!D47</f>
        <v>0</v>
      </c>
      <c r="E47" s="108">
        <f>'3.3 Input│RIN'!E47</f>
        <v>0</v>
      </c>
      <c r="F47" s="108">
        <f>'3.3 Input│RIN'!F47</f>
        <v>0</v>
      </c>
      <c r="G47" s="108">
        <f>'3.3 Input│RIN'!G47</f>
        <v>0</v>
      </c>
      <c r="H47" s="108">
        <f>'3.3 Input│RIN'!H47</f>
        <v>988494.44551111152</v>
      </c>
      <c r="I47" s="108">
        <f>'3.3 Input│RIN'!I47</f>
        <v>988494.44551111152</v>
      </c>
      <c r="J47" s="108">
        <f>'3.3 Input│RIN'!J47</f>
        <v>0</v>
      </c>
      <c r="K47" s="108">
        <f>'3.3 Input│RIN'!K47</f>
        <v>0</v>
      </c>
      <c r="L47" s="108">
        <f>'3.3 Input│RIN'!L47</f>
        <v>0</v>
      </c>
    </row>
    <row r="48" spans="2:12">
      <c r="B48" s="61" t="str">
        <f>IF('3.3 Input│RIN'!N48&lt;=0.8,'3.3 Input│RIN'!B48,"")</f>
        <v>Pig Trap - Keon Park Install</v>
      </c>
      <c r="C48" s="108">
        <f>'3.3 Input│RIN'!C48</f>
        <v>325106.7200000002</v>
      </c>
      <c r="D48" s="108">
        <f>'3.3 Input│RIN'!D48</f>
        <v>1640823.98</v>
      </c>
      <c r="E48" s="108">
        <f>'3.3 Input│RIN'!E48</f>
        <v>0</v>
      </c>
      <c r="F48" s="108">
        <f>'3.3 Input│RIN'!F48</f>
        <v>0</v>
      </c>
      <c r="G48" s="108">
        <f>'3.3 Input│RIN'!G48</f>
        <v>0</v>
      </c>
      <c r="H48" s="108">
        <f>'3.3 Input│RIN'!H48</f>
        <v>0</v>
      </c>
      <c r="I48" s="108">
        <f>'3.3 Input│RIN'!I48</f>
        <v>0</v>
      </c>
      <c r="J48" s="108">
        <f>'3.3 Input│RIN'!J48</f>
        <v>0</v>
      </c>
      <c r="K48" s="108">
        <f>'3.3 Input│RIN'!K48</f>
        <v>0</v>
      </c>
      <c r="L48" s="108">
        <f>'3.3 Input│RIN'!L48</f>
        <v>0</v>
      </c>
    </row>
    <row r="49" spans="2:12">
      <c r="B49" s="61" t="str">
        <f>IF('3.3 Input│RIN'!N49&lt;=0.8,'3.3 Input│RIN'!B49,"")</f>
        <v>Pig Trap - Dandenong to Princes Highway Pipeline Install (129)</v>
      </c>
      <c r="C49" s="108">
        <f>'3.3 Input│RIN'!C49</f>
        <v>0</v>
      </c>
      <c r="D49" s="108">
        <f>'3.3 Input│RIN'!D49</f>
        <v>0</v>
      </c>
      <c r="E49" s="108">
        <f>'3.3 Input│RIN'!E49</f>
        <v>31113.5</v>
      </c>
      <c r="F49" s="108">
        <f>'3.3 Input│RIN'!F49</f>
        <v>355269.89548148151</v>
      </c>
      <c r="G49" s="108">
        <f>'3.3 Input│RIN'!G49</f>
        <v>0</v>
      </c>
      <c r="H49" s="108">
        <f>'3.3 Input│RIN'!H49</f>
        <v>0</v>
      </c>
      <c r="I49" s="108">
        <f>'3.3 Input│RIN'!I49</f>
        <v>0</v>
      </c>
      <c r="J49" s="108">
        <f>'3.3 Input│RIN'!J49</f>
        <v>0</v>
      </c>
      <c r="K49" s="108">
        <f>'3.3 Input│RIN'!K49</f>
        <v>0</v>
      </c>
      <c r="L49" s="108">
        <f>'3.3 Input│RIN'!L49</f>
        <v>0</v>
      </c>
    </row>
    <row r="50" spans="2:12">
      <c r="B50" s="61" t="str">
        <f>IF('3.3 Input│RIN'!N50&lt;=0.8,'3.3 Input│RIN'!B50,"")</f>
        <v>Coogee decommissioning, Step Change</v>
      </c>
      <c r="C50" s="108">
        <f>'3.3 Input│RIN'!C50</f>
        <v>0</v>
      </c>
      <c r="D50" s="108">
        <f>'3.3 Input│RIN'!D50</f>
        <v>0</v>
      </c>
      <c r="E50" s="108">
        <f>'3.3 Input│RIN'!E50</f>
        <v>0</v>
      </c>
      <c r="F50" s="108">
        <f>'3.3 Input│RIN'!F50</f>
        <v>0</v>
      </c>
      <c r="G50" s="108">
        <f>'3.3 Input│RIN'!G50</f>
        <v>0</v>
      </c>
      <c r="H50" s="108">
        <f>'3.3 Input│RIN'!H50</f>
        <v>0</v>
      </c>
      <c r="I50" s="108">
        <f>'3.3 Input│RIN'!I50</f>
        <v>0</v>
      </c>
      <c r="J50" s="108">
        <f>'3.3 Input│RIN'!J50</f>
        <v>0</v>
      </c>
      <c r="K50" s="108">
        <f>'3.3 Input│RIN'!K50</f>
        <v>0</v>
      </c>
      <c r="L50" s="108">
        <f>'3.3 Input│RIN'!L50</f>
        <v>0</v>
      </c>
    </row>
    <row r="51" spans="2:12">
      <c r="B51" s="61" t="str">
        <f>IF('3.3 Input│RIN'!N51&lt;=0.8,'3.3 Input│RIN'!B51,"")</f>
        <v>BCS Station Isolation and Loading Valves</v>
      </c>
      <c r="C51" s="108">
        <f>'3.3 Input│RIN'!C51</f>
        <v>2244.6</v>
      </c>
      <c r="D51" s="108">
        <f>'3.3 Input│RIN'!D51</f>
        <v>16577.75</v>
      </c>
      <c r="E51" s="108">
        <f>'3.3 Input│RIN'!E51</f>
        <v>183683.64</v>
      </c>
      <c r="F51" s="108">
        <f>'3.3 Input│RIN'!F51</f>
        <v>1631331.805388889</v>
      </c>
      <c r="G51" s="108">
        <f>'3.3 Input│RIN'!G51</f>
        <v>0</v>
      </c>
      <c r="H51" s="108">
        <f>'3.3 Input│RIN'!H51</f>
        <v>0</v>
      </c>
      <c r="I51" s="108">
        <f>'3.3 Input│RIN'!I51</f>
        <v>0</v>
      </c>
      <c r="J51" s="108">
        <f>'3.3 Input│RIN'!J51</f>
        <v>0</v>
      </c>
      <c r="K51" s="108">
        <f>'3.3 Input│RIN'!K51</f>
        <v>0</v>
      </c>
      <c r="L51" s="108">
        <f>'3.3 Input│RIN'!L51</f>
        <v>0</v>
      </c>
    </row>
    <row r="52" spans="2:12">
      <c r="B52" s="61" t="str">
        <f>IF('3.3 Input│RIN'!N52&lt;=0.8,'3.3 Input│RIN'!B52,"")</f>
        <v>Iona CS aftercooler augmentation</v>
      </c>
      <c r="C52" s="108">
        <f>'3.3 Input│RIN'!C52</f>
        <v>0</v>
      </c>
      <c r="D52" s="108">
        <f>'3.3 Input│RIN'!D52</f>
        <v>0</v>
      </c>
      <c r="E52" s="108">
        <f>'3.3 Input│RIN'!E52</f>
        <v>0</v>
      </c>
      <c r="F52" s="108">
        <f>'3.3 Input│RIN'!F52</f>
        <v>0</v>
      </c>
      <c r="G52" s="108">
        <f>'3.3 Input│RIN'!G52</f>
        <v>0</v>
      </c>
      <c r="H52" s="108">
        <f>'3.3 Input│RIN'!H52</f>
        <v>1711368.7420666676</v>
      </c>
      <c r="I52" s="108">
        <f>'3.3 Input│RIN'!I52</f>
        <v>0</v>
      </c>
      <c r="J52" s="108">
        <f>'3.3 Input│RIN'!J52</f>
        <v>0</v>
      </c>
      <c r="K52" s="108">
        <f>'3.3 Input│RIN'!K52</f>
        <v>0</v>
      </c>
      <c r="L52" s="108">
        <f>'3.3 Input│RIN'!L52</f>
        <v>0</v>
      </c>
    </row>
    <row r="53" spans="2:12">
      <c r="B53" s="61" t="str">
        <f>IF('3.3 Input│RIN'!N53&lt;=0.8,'3.3 Input│RIN'!B53,"")</f>
        <v>Pig Trap - Somerton to Somerton Pipeline Install (238)</v>
      </c>
      <c r="C53" s="108">
        <f>'3.3 Input│RIN'!C53</f>
        <v>0</v>
      </c>
      <c r="D53" s="108">
        <f>'3.3 Input│RIN'!D53</f>
        <v>1590</v>
      </c>
      <c r="E53" s="108">
        <f>'3.3 Input│RIN'!E53</f>
        <v>24041.279999999999</v>
      </c>
      <c r="F53" s="108">
        <f>'3.3 Input│RIN'!F53</f>
        <v>3764.2919259259288</v>
      </c>
      <c r="G53" s="108">
        <f>'3.3 Input│RIN'!G53</f>
        <v>0</v>
      </c>
      <c r="H53" s="108">
        <f>'3.3 Input│RIN'!H53</f>
        <v>0</v>
      </c>
      <c r="I53" s="108">
        <f>'3.3 Input│RIN'!I53</f>
        <v>0</v>
      </c>
      <c r="J53" s="108">
        <f>'3.3 Input│RIN'!J53</f>
        <v>0</v>
      </c>
      <c r="K53" s="108">
        <f>'3.3 Input│RIN'!K53</f>
        <v>0</v>
      </c>
      <c r="L53" s="108">
        <f>'3.3 Input│RIN'!L53</f>
        <v>0</v>
      </c>
    </row>
    <row r="54" spans="2:12">
      <c r="B54" s="61" t="str">
        <f>IF('3.3 Input│RIN'!N54&lt;=0.8,'3.3 Input│RIN'!B54,"")</f>
        <v>CP - Cathodic Protection Replacement</v>
      </c>
      <c r="C54" s="108">
        <f>'3.3 Input│RIN'!C54</f>
        <v>18725</v>
      </c>
      <c r="D54" s="108">
        <f>'3.3 Input│RIN'!D54</f>
        <v>98704</v>
      </c>
      <c r="E54" s="108">
        <f>'3.3 Input│RIN'!E54</f>
        <v>20000</v>
      </c>
      <c r="F54" s="108">
        <f>'3.3 Input│RIN'!F54</f>
        <v>90964.074074074088</v>
      </c>
      <c r="G54" s="108">
        <f>'3.3 Input│RIN'!G54</f>
        <v>50000</v>
      </c>
      <c r="H54" s="108">
        <f>'3.3 Input│RIN'!H54</f>
        <v>240187.36742400011</v>
      </c>
      <c r="I54" s="108">
        <f>'3.3 Input│RIN'!I54</f>
        <v>240187.36742400011</v>
      </c>
      <c r="J54" s="108">
        <f>'3.3 Input│RIN'!J54</f>
        <v>240187.36742400011</v>
      </c>
      <c r="K54" s="108">
        <f>'3.3 Input│RIN'!K54</f>
        <v>240187.36742400011</v>
      </c>
      <c r="L54" s="108">
        <f>'3.3 Input│RIN'!L54</f>
        <v>240187.36742400011</v>
      </c>
    </row>
    <row r="55" spans="2:12">
      <c r="B55" s="61" t="str">
        <f>IF('3.3 Input│RIN'!N55&lt;=0.8,'3.3 Input│RIN'!B55,"")</f>
        <v>Pigging Program T24 Brooklyn - Corio</v>
      </c>
      <c r="C55" s="108">
        <f>'3.3 Input│RIN'!C55</f>
        <v>0</v>
      </c>
      <c r="D55" s="108">
        <f>'3.3 Input│RIN'!D55</f>
        <v>0</v>
      </c>
      <c r="E55" s="108">
        <f>'3.3 Input│RIN'!E55</f>
        <v>0</v>
      </c>
      <c r="F55" s="108">
        <f>'3.3 Input│RIN'!F55</f>
        <v>0</v>
      </c>
      <c r="G55" s="108">
        <f>'3.3 Input│RIN'!G55</f>
        <v>0</v>
      </c>
      <c r="H55" s="108">
        <f>'3.3 Input│RIN'!H55</f>
        <v>0</v>
      </c>
      <c r="I55" s="108">
        <f>'3.3 Input│RIN'!I55</f>
        <v>0</v>
      </c>
      <c r="J55" s="108">
        <f>'3.3 Input│RIN'!J55</f>
        <v>0</v>
      </c>
      <c r="K55" s="108">
        <f>'3.3 Input│RIN'!K55</f>
        <v>1426531.7343288893</v>
      </c>
      <c r="L55" s="108">
        <f>'3.3 Input│RIN'!L55</f>
        <v>0</v>
      </c>
    </row>
    <row r="56" spans="2:12">
      <c r="B56" s="61" t="str">
        <f>IF('3.3 Input│RIN'!N56&lt;=0.8,'3.3 Input│RIN'!B56,"")</f>
        <v>Pigging Program T16 Dandenong – West Melbourne</v>
      </c>
      <c r="C56" s="108">
        <f>'3.3 Input│RIN'!C56</f>
        <v>0</v>
      </c>
      <c r="D56" s="108">
        <f>'3.3 Input│RIN'!D56</f>
        <v>0</v>
      </c>
      <c r="E56" s="108">
        <f>'3.3 Input│RIN'!E56</f>
        <v>0</v>
      </c>
      <c r="F56" s="108">
        <f>'3.3 Input│RIN'!F56</f>
        <v>0</v>
      </c>
      <c r="G56" s="108">
        <f>'3.3 Input│RIN'!G56</f>
        <v>0</v>
      </c>
      <c r="H56" s="108">
        <f>'3.3 Input│RIN'!H56</f>
        <v>0</v>
      </c>
      <c r="I56" s="108">
        <f>'3.3 Input│RIN'!I56</f>
        <v>0</v>
      </c>
      <c r="J56" s="108">
        <f>'3.3 Input│RIN'!J56</f>
        <v>0</v>
      </c>
      <c r="K56" s="108">
        <f>'3.3 Input│RIN'!K56</f>
        <v>1423541.5065600001</v>
      </c>
      <c r="L56" s="108">
        <f>'3.3 Input│RIN'!L56</f>
        <v>0</v>
      </c>
    </row>
    <row r="57" spans="2:12">
      <c r="B57" s="61" t="str">
        <f>IF('3.3 Input│RIN'!N57&lt;=0.8,'3.3 Input│RIN'!B57,"")</f>
        <v xml:space="preserve">Hazardous Area Rectification </v>
      </c>
      <c r="C57" s="108">
        <f>'3.3 Input│RIN'!C57</f>
        <v>10313.6</v>
      </c>
      <c r="D57" s="108">
        <f>'3.3 Input│RIN'!D57</f>
        <v>32182.300000000003</v>
      </c>
      <c r="E57" s="108">
        <f>'3.3 Input│RIN'!E57</f>
        <v>134741.20000000001</v>
      </c>
      <c r="F57" s="108">
        <f>'3.3 Input│RIN'!F57</f>
        <v>165095.9046666667</v>
      </c>
      <c r="G57" s="108">
        <f>'3.3 Input│RIN'!G57</f>
        <v>100000</v>
      </c>
      <c r="H57" s="108">
        <f>'3.3 Input│RIN'!H57</f>
        <v>183913.55555555565</v>
      </c>
      <c r="I57" s="108">
        <f>'3.3 Input│RIN'!I57</f>
        <v>183913.55555555565</v>
      </c>
      <c r="J57" s="108">
        <f>'3.3 Input│RIN'!J57</f>
        <v>183913.55555555565</v>
      </c>
      <c r="K57" s="108">
        <f>'3.3 Input│RIN'!K57</f>
        <v>183913.55555555565</v>
      </c>
      <c r="L57" s="108">
        <f>'3.3 Input│RIN'!L57</f>
        <v>183913.55555555565</v>
      </c>
    </row>
    <row r="58" spans="2:12">
      <c r="B58" s="61" t="str">
        <f>IF('3.3 Input│RIN'!N58&lt;=0.8,'3.3 Input│RIN'!B58,"")</f>
        <v>Emergency- Response Equipment</v>
      </c>
      <c r="C58" s="108">
        <f>'3.3 Input│RIN'!C58</f>
        <v>0</v>
      </c>
      <c r="D58" s="108">
        <f>'3.3 Input│RIN'!D58</f>
        <v>0</v>
      </c>
      <c r="E58" s="108">
        <f>'3.3 Input│RIN'!E58</f>
        <v>0</v>
      </c>
      <c r="F58" s="108">
        <f>'3.3 Input│RIN'!F58</f>
        <v>0</v>
      </c>
      <c r="G58" s="108">
        <f>'3.3 Input│RIN'!G58</f>
        <v>0</v>
      </c>
      <c r="H58" s="108">
        <f>'3.3 Input│RIN'!H58</f>
        <v>266373.61535020894</v>
      </c>
      <c r="I58" s="108">
        <f>'3.3 Input│RIN'!I58</f>
        <v>266373.61535020894</v>
      </c>
      <c r="J58" s="108">
        <f>'3.3 Input│RIN'!J58</f>
        <v>266373.61535020894</v>
      </c>
      <c r="K58" s="108">
        <f>'3.3 Input│RIN'!K58</f>
        <v>266373.61535020894</v>
      </c>
      <c r="L58" s="108">
        <f>'3.3 Input│RIN'!L58</f>
        <v>266373.61535020894</v>
      </c>
    </row>
    <row r="59" spans="2:12">
      <c r="B59" s="61" t="str">
        <f>IF('3.3 Input│RIN'!N59&lt;=0.8,'3.3 Input│RIN'!B59,"")</f>
        <v>Iona CS Automation replacement</v>
      </c>
      <c r="C59" s="108">
        <f>'3.3 Input│RIN'!C59</f>
        <v>0</v>
      </c>
      <c r="D59" s="108">
        <f>'3.3 Input│RIN'!D59</f>
        <v>0</v>
      </c>
      <c r="E59" s="108">
        <f>'3.3 Input│RIN'!E59</f>
        <v>0</v>
      </c>
      <c r="F59" s="108">
        <f>'3.3 Input│RIN'!F59</f>
        <v>0</v>
      </c>
      <c r="G59" s="108">
        <f>'3.3 Input│RIN'!G59</f>
        <v>0</v>
      </c>
      <c r="H59" s="108">
        <f>'3.3 Input│RIN'!H59</f>
        <v>0</v>
      </c>
      <c r="I59" s="108">
        <f>'3.3 Input│RIN'!I59</f>
        <v>0</v>
      </c>
      <c r="J59" s="108">
        <f>'3.3 Input│RIN'!J59</f>
        <v>1212394.8789400004</v>
      </c>
      <c r="K59" s="108">
        <f>'3.3 Input│RIN'!K59</f>
        <v>0</v>
      </c>
      <c r="L59" s="108">
        <f>'3.3 Input│RIN'!L59</f>
        <v>0</v>
      </c>
    </row>
    <row r="60" spans="2:12">
      <c r="B60" s="61" t="str">
        <f>IF('3.3 Input│RIN'!N60&lt;=0.8,'3.3 Input│RIN'!B60,"")</f>
        <v>Pigging Program T1 Morwell - Dandenong Repair Program</v>
      </c>
      <c r="C60" s="108">
        <f>'3.3 Input│RIN'!C60</f>
        <v>0</v>
      </c>
      <c r="D60" s="108">
        <f>'3.3 Input│RIN'!D60</f>
        <v>0</v>
      </c>
      <c r="E60" s="108">
        <f>'3.3 Input│RIN'!E60</f>
        <v>0</v>
      </c>
      <c r="F60" s="108">
        <f>'3.3 Input│RIN'!F60</f>
        <v>0</v>
      </c>
      <c r="G60" s="108">
        <f>'3.3 Input│RIN'!G60</f>
        <v>0</v>
      </c>
      <c r="H60" s="108">
        <f>'3.3 Input│RIN'!H60</f>
        <v>956271.26140888908</v>
      </c>
      <c r="I60" s="108">
        <f>'3.3 Input│RIN'!I60</f>
        <v>179900.23114222227</v>
      </c>
      <c r="J60" s="108">
        <f>'3.3 Input│RIN'!J60</f>
        <v>0</v>
      </c>
      <c r="K60" s="108">
        <f>'3.3 Input│RIN'!K60</f>
        <v>0</v>
      </c>
      <c r="L60" s="108">
        <f>'3.3 Input│RIN'!L60</f>
        <v>0</v>
      </c>
    </row>
    <row r="61" spans="2:12">
      <c r="B61" s="61" t="str">
        <f>IF('3.3 Input│RIN'!N61&lt;=0.8,'3.3 Input│RIN'!B61,"")</f>
        <v>Compressor Type B Compliance</v>
      </c>
      <c r="C61" s="108">
        <f>'3.3 Input│RIN'!C61</f>
        <v>0</v>
      </c>
      <c r="D61" s="108">
        <f>'3.3 Input│RIN'!D61</f>
        <v>0</v>
      </c>
      <c r="E61" s="108">
        <f>'3.3 Input│RIN'!E61</f>
        <v>0</v>
      </c>
      <c r="F61" s="108">
        <f>'3.3 Input│RIN'!F61</f>
        <v>0</v>
      </c>
      <c r="G61" s="108">
        <f>'3.3 Input│RIN'!G61</f>
        <v>0</v>
      </c>
      <c r="H61" s="108">
        <f>'3.3 Input│RIN'!H61</f>
        <v>223918.41149555554</v>
      </c>
      <c r="I61" s="108">
        <f>'3.3 Input│RIN'!I61</f>
        <v>223918.41149555554</v>
      </c>
      <c r="J61" s="108">
        <f>'3.3 Input│RIN'!J61</f>
        <v>223918.41149555554</v>
      </c>
      <c r="K61" s="108">
        <f>'3.3 Input│RIN'!K61</f>
        <v>223918.41149555554</v>
      </c>
      <c r="L61" s="108">
        <f>'3.3 Input│RIN'!L61</f>
        <v>223918.41149555554</v>
      </c>
    </row>
    <row r="62" spans="2:12">
      <c r="B62" s="61" t="str">
        <f>IF('3.3 Input│RIN'!N62&lt;=0.8,'3.3 Input│RIN'!B62,"")</f>
        <v>WCS A Process Safety</v>
      </c>
      <c r="C62" s="108">
        <f>'3.3 Input│RIN'!C62</f>
        <v>0</v>
      </c>
      <c r="D62" s="108">
        <f>'3.3 Input│RIN'!D62</f>
        <v>0</v>
      </c>
      <c r="E62" s="108">
        <f>'3.3 Input│RIN'!E62</f>
        <v>0</v>
      </c>
      <c r="F62" s="108">
        <f>'3.3 Input│RIN'!F62</f>
        <v>0</v>
      </c>
      <c r="G62" s="108">
        <f>'3.3 Input│RIN'!G62</f>
        <v>0</v>
      </c>
      <c r="H62" s="108">
        <f>'3.3 Input│RIN'!H62</f>
        <v>0</v>
      </c>
      <c r="I62" s="108">
        <f>'3.3 Input│RIN'!I62</f>
        <v>0</v>
      </c>
      <c r="J62" s="108">
        <f>'3.3 Input│RIN'!J62</f>
        <v>1080239.7846933336</v>
      </c>
      <c r="K62" s="108">
        <f>'3.3 Input│RIN'!K62</f>
        <v>0</v>
      </c>
      <c r="L62" s="108">
        <f>'3.3 Input│RIN'!L62</f>
        <v>0</v>
      </c>
    </row>
    <row r="63" spans="2:12">
      <c r="B63" s="61" t="str">
        <f>IF('3.3 Input│RIN'!N63&lt;=0.8,'3.3 Input│RIN'!B63,"")</f>
        <v>Pigging Program T33 South Melbourne – Brooklyn</v>
      </c>
      <c r="C63" s="108">
        <f>'3.3 Input│RIN'!C63</f>
        <v>0</v>
      </c>
      <c r="D63" s="108">
        <f>'3.3 Input│RIN'!D63</f>
        <v>0</v>
      </c>
      <c r="E63" s="108">
        <f>'3.3 Input│RIN'!E63</f>
        <v>0</v>
      </c>
      <c r="F63" s="108">
        <f>'3.3 Input│RIN'!F63</f>
        <v>0</v>
      </c>
      <c r="G63" s="108">
        <f>'3.3 Input│RIN'!G63</f>
        <v>0</v>
      </c>
      <c r="H63" s="108">
        <f>'3.3 Input│RIN'!H63</f>
        <v>0</v>
      </c>
      <c r="I63" s="108">
        <f>'3.3 Input│RIN'!I63</f>
        <v>0</v>
      </c>
      <c r="J63" s="108">
        <f>'3.3 Input│RIN'!J63</f>
        <v>0</v>
      </c>
      <c r="K63" s="108">
        <f>'3.3 Input│RIN'!K63</f>
        <v>1057669.086577778</v>
      </c>
      <c r="L63" s="108">
        <f>'3.3 Input│RIN'!L63</f>
        <v>0</v>
      </c>
    </row>
    <row r="64" spans="2:12">
      <c r="B64" s="61" t="str">
        <f>IF('3.3 Input│RIN'!N64&lt;=0.8,'3.3 Input│RIN'!B64,"")</f>
        <v>Compressor Station Vent Stack Upgrade (BCS, WCS, GCS, SCS)</v>
      </c>
      <c r="C64" s="108">
        <f>'3.3 Input│RIN'!C64</f>
        <v>0</v>
      </c>
      <c r="D64" s="108">
        <f>'3.3 Input│RIN'!D64</f>
        <v>0</v>
      </c>
      <c r="E64" s="108">
        <f>'3.3 Input│RIN'!E64</f>
        <v>0</v>
      </c>
      <c r="F64" s="108">
        <f>'3.3 Input│RIN'!F64</f>
        <v>0</v>
      </c>
      <c r="G64" s="108">
        <f>'3.3 Input│RIN'!G64</f>
        <v>0</v>
      </c>
      <c r="H64" s="108">
        <f>'3.3 Input│RIN'!H64</f>
        <v>0</v>
      </c>
      <c r="I64" s="108">
        <f>'3.3 Input│RIN'!I64</f>
        <v>341374.2664755556</v>
      </c>
      <c r="J64" s="108">
        <f>'3.3 Input│RIN'!J64</f>
        <v>341374.2664755556</v>
      </c>
      <c r="K64" s="108">
        <f>'3.3 Input│RIN'!K64</f>
        <v>341374.2664755556</v>
      </c>
      <c r="L64" s="108">
        <f>'3.3 Input│RIN'!L64</f>
        <v>0</v>
      </c>
    </row>
    <row r="65" spans="2:12">
      <c r="B65" s="61" t="str">
        <f>IF('3.3 Input│RIN'!N65&lt;=0.8,'3.3 Input│RIN'!B65,"")</f>
        <v>Culcairn Injection Gas Quality equipment</v>
      </c>
      <c r="C65" s="108">
        <f>'3.3 Input│RIN'!C65</f>
        <v>0</v>
      </c>
      <c r="D65" s="108">
        <f>'3.3 Input│RIN'!D65</f>
        <v>0</v>
      </c>
      <c r="E65" s="108">
        <f>'3.3 Input│RIN'!E65</f>
        <v>0</v>
      </c>
      <c r="F65" s="108">
        <f>'3.3 Input│RIN'!F65</f>
        <v>0</v>
      </c>
      <c r="G65" s="108">
        <f>'3.3 Input│RIN'!G65</f>
        <v>0</v>
      </c>
      <c r="H65" s="108">
        <f>'3.3 Input│RIN'!H65</f>
        <v>1006317.5288444445</v>
      </c>
      <c r="I65" s="108">
        <f>'3.3 Input│RIN'!I65</f>
        <v>0</v>
      </c>
      <c r="J65" s="108">
        <f>'3.3 Input│RIN'!J65</f>
        <v>0</v>
      </c>
      <c r="K65" s="108">
        <f>'3.3 Input│RIN'!K65</f>
        <v>0</v>
      </c>
      <c r="L65" s="108">
        <f>'3.3 Input│RIN'!L65</f>
        <v>0</v>
      </c>
    </row>
    <row r="66" spans="2:12">
      <c r="B66" s="61" t="str">
        <f>IF('3.3 Input│RIN'!N66&lt;=0.8,'3.3 Input│RIN'!B66,"")</f>
        <v>GCS unit discharge and station manifold check valves replacement</v>
      </c>
      <c r="C66" s="108">
        <f>'3.3 Input│RIN'!C66</f>
        <v>0</v>
      </c>
      <c r="D66" s="108">
        <f>'3.3 Input│RIN'!D66</f>
        <v>0</v>
      </c>
      <c r="E66" s="108">
        <f>'3.3 Input│RIN'!E66</f>
        <v>0</v>
      </c>
      <c r="F66" s="108">
        <f>'3.3 Input│RIN'!F66</f>
        <v>0</v>
      </c>
      <c r="G66" s="108">
        <f>'3.3 Input│RIN'!G66</f>
        <v>0</v>
      </c>
      <c r="H66" s="108">
        <f>'3.3 Input│RIN'!H66</f>
        <v>0</v>
      </c>
      <c r="I66" s="108">
        <f>'3.3 Input│RIN'!I66</f>
        <v>0</v>
      </c>
      <c r="J66" s="108">
        <f>'3.3 Input│RIN'!J66</f>
        <v>931918.23429555586</v>
      </c>
      <c r="K66" s="108">
        <f>'3.3 Input│RIN'!K66</f>
        <v>0</v>
      </c>
      <c r="L66" s="108">
        <f>'3.3 Input│RIN'!L66</f>
        <v>0</v>
      </c>
    </row>
    <row r="67" spans="2:12">
      <c r="B67" s="61" t="str">
        <f>IF('3.3 Input│RIN'!N67&lt;=0.8,'3.3 Input│RIN'!B67,"")</f>
        <v>Pig Trap - A Branch Valve on Pipeline 108 to Newport Install(124)</v>
      </c>
      <c r="C67" s="108">
        <f>'3.3 Input│RIN'!C67</f>
        <v>0</v>
      </c>
      <c r="D67" s="108">
        <f>'3.3 Input│RIN'!D67</f>
        <v>0</v>
      </c>
      <c r="E67" s="108">
        <f>'3.3 Input│RIN'!E67</f>
        <v>20098.400000000001</v>
      </c>
      <c r="F67" s="108">
        <f>'3.3 Input│RIN'!F67</f>
        <v>880081.48877777788</v>
      </c>
      <c r="G67" s="108">
        <f>'3.3 Input│RIN'!G67</f>
        <v>0</v>
      </c>
      <c r="H67" s="108">
        <f>'3.3 Input│RIN'!H67</f>
        <v>0</v>
      </c>
      <c r="I67" s="108">
        <f>'3.3 Input│RIN'!I67</f>
        <v>0</v>
      </c>
      <c r="J67" s="108">
        <f>'3.3 Input│RIN'!J67</f>
        <v>0</v>
      </c>
      <c r="K67" s="108">
        <f>'3.3 Input│RIN'!K67</f>
        <v>0</v>
      </c>
      <c r="L67" s="108">
        <f>'3.3 Input│RIN'!L67</f>
        <v>0</v>
      </c>
    </row>
    <row r="68" spans="2:12">
      <c r="B68" s="61" t="str">
        <f>IF('3.3 Input│RIN'!N68&lt;=0.8,'3.3 Input│RIN'!B68,"")</f>
        <v xml:space="preserve">GCS Anti-Surge &amp; Fast-Stop Valves Upgrade </v>
      </c>
      <c r="C68" s="108">
        <f>'3.3 Input│RIN'!C68</f>
        <v>0</v>
      </c>
      <c r="D68" s="108">
        <f>'3.3 Input│RIN'!D68</f>
        <v>0</v>
      </c>
      <c r="E68" s="108">
        <f>'3.3 Input│RIN'!E68</f>
        <v>10038.5</v>
      </c>
      <c r="F68" s="108">
        <f>'3.3 Input│RIN'!F68</f>
        <v>503749.05440740741</v>
      </c>
      <c r="G68" s="108">
        <f>'3.3 Input│RIN'!G68</f>
        <v>365000</v>
      </c>
      <c r="H68" s="108">
        <f>'3.3 Input│RIN'!H68</f>
        <v>0</v>
      </c>
      <c r="I68" s="108">
        <f>'3.3 Input│RIN'!I68</f>
        <v>0</v>
      </c>
      <c r="J68" s="108">
        <f>'3.3 Input│RIN'!J68</f>
        <v>0</v>
      </c>
      <c r="K68" s="108">
        <f>'3.3 Input│RIN'!K68</f>
        <v>0</v>
      </c>
      <c r="L68" s="108">
        <f>'3.3 Input│RIN'!L68</f>
        <v>0</v>
      </c>
    </row>
    <row r="69" spans="2:12">
      <c r="B69" s="61" t="str">
        <f>IF('3.3 Input│RIN'!N69&lt;=0.8,'3.3 Input│RIN'!B69,"")</f>
        <v>Pipe Support replacement</v>
      </c>
      <c r="C69" s="108">
        <f>'3.3 Input│RIN'!C69</f>
        <v>0</v>
      </c>
      <c r="D69" s="108">
        <f>'3.3 Input│RIN'!D69</f>
        <v>0</v>
      </c>
      <c r="E69" s="108">
        <f>'3.3 Input│RIN'!E69</f>
        <v>0</v>
      </c>
      <c r="F69" s="108">
        <f>'3.3 Input│RIN'!F69</f>
        <v>0</v>
      </c>
      <c r="G69" s="108">
        <f>'3.3 Input│RIN'!G69</f>
        <v>0</v>
      </c>
      <c r="H69" s="108">
        <f>'3.3 Input│RIN'!H69</f>
        <v>170286.42982213336</v>
      </c>
      <c r="I69" s="108">
        <f>'3.3 Input│RIN'!I69</f>
        <v>170286.42982213336</v>
      </c>
      <c r="J69" s="108">
        <f>'3.3 Input│RIN'!J69</f>
        <v>170286.42982213336</v>
      </c>
      <c r="K69" s="108">
        <f>'3.3 Input│RIN'!K69</f>
        <v>170286.42982213336</v>
      </c>
      <c r="L69" s="108">
        <f>'3.3 Input│RIN'!L69</f>
        <v>170286.42982213336</v>
      </c>
    </row>
    <row r="70" spans="2:12">
      <c r="B70" s="61" t="str">
        <f>IF('3.3 Input│RIN'!N70&lt;=0.8,'3.3 Input│RIN'!B70,"")</f>
        <v>Remote CP/critical drainage bond monitoring</v>
      </c>
      <c r="C70" s="108">
        <f>'3.3 Input│RIN'!C70</f>
        <v>0</v>
      </c>
      <c r="D70" s="108">
        <f>'3.3 Input│RIN'!D70</f>
        <v>0</v>
      </c>
      <c r="E70" s="108">
        <f>'3.3 Input│RIN'!E70</f>
        <v>0</v>
      </c>
      <c r="F70" s="108">
        <f>'3.3 Input│RIN'!F70</f>
        <v>0</v>
      </c>
      <c r="G70" s="108">
        <f>'3.3 Input│RIN'!G70</f>
        <v>0</v>
      </c>
      <c r="H70" s="108">
        <f>'3.3 Input│RIN'!H70</f>
        <v>592091.89772839518</v>
      </c>
      <c r="I70" s="108">
        <f>'3.3 Input│RIN'!I70</f>
        <v>62465.05667901237</v>
      </c>
      <c r="J70" s="108">
        <f>'3.3 Input│RIN'!J70</f>
        <v>62465.05667901237</v>
      </c>
      <c r="K70" s="108">
        <f>'3.3 Input│RIN'!K70</f>
        <v>62465.05667901237</v>
      </c>
      <c r="L70" s="108">
        <f>'3.3 Input│RIN'!L70</f>
        <v>62465.05667901237</v>
      </c>
    </row>
    <row r="71" spans="2:12">
      <c r="B71" s="61" t="str">
        <f>IF('3.3 Input│RIN'!N71&lt;=0.8,'3.3 Input│RIN'!B71,"")</f>
        <v>Regulator Upgrade - Lara pneumatic control system upgrade</v>
      </c>
      <c r="C71" s="108">
        <f>'3.3 Input│RIN'!C71</f>
        <v>0</v>
      </c>
      <c r="D71" s="108">
        <f>'3.3 Input│RIN'!D71</f>
        <v>0</v>
      </c>
      <c r="E71" s="108">
        <f>'3.3 Input│RIN'!E71</f>
        <v>5301</v>
      </c>
      <c r="F71" s="108">
        <f>'3.3 Input│RIN'!F71</f>
        <v>0</v>
      </c>
      <c r="G71" s="108">
        <f>'3.3 Input│RIN'!G71</f>
        <v>160000</v>
      </c>
      <c r="H71" s="108">
        <f>'3.3 Input│RIN'!H71</f>
        <v>0</v>
      </c>
      <c r="I71" s="108">
        <f>'3.3 Input│RIN'!I71</f>
        <v>639830.92024444439</v>
      </c>
      <c r="J71" s="108">
        <f>'3.3 Input│RIN'!J71</f>
        <v>0</v>
      </c>
      <c r="K71" s="108">
        <f>'3.3 Input│RIN'!K71</f>
        <v>0</v>
      </c>
      <c r="L71" s="108">
        <f>'3.3 Input│RIN'!L71</f>
        <v>0</v>
      </c>
    </row>
    <row r="72" spans="2:12">
      <c r="B72" s="61" t="s">
        <v>216</v>
      </c>
      <c r="C72" s="108">
        <f>SUMIF('3.3 Input│RIN'!$N$36:$N$168,"&gt;0.8",'3.3 Input│RIN'!C$36:C$168)</f>
        <v>682099.47</v>
      </c>
      <c r="D72" s="108">
        <f>SUMIF('3.3 Input│RIN'!$N$36:$N$168,"&gt;.8",'3.3 Input│RIN'!D$36:D$168)</f>
        <v>1608781.6500000004</v>
      </c>
      <c r="E72" s="108">
        <f>SUMIF('3.3 Input│RIN'!$N$36:$N$168,"&gt;.8",'3.3 Input│RIN'!E$36:E$168)</f>
        <v>856454.92999999993</v>
      </c>
      <c r="F72" s="108">
        <f>SUMIF('3.3 Input│RIN'!$N$36:$N$168,"&gt;.8",'3.3 Input│RIN'!F$36:F$168)</f>
        <v>2420271.4754814818</v>
      </c>
      <c r="G72" s="108">
        <f>SUMIF('3.3 Input│RIN'!$N$36:$N$168,"&gt;.8",'3.3 Input│RIN'!G$36:G$168)</f>
        <v>1330000</v>
      </c>
      <c r="H72" s="108">
        <f>SUMIF('3.3 Input│RIN'!$N$36:$N$168,"&gt;.8",'3.3 Input│RIN'!H$36:H$168)</f>
        <v>3826036.1725352942</v>
      </c>
      <c r="I72" s="108">
        <f>SUMIF('3.3 Input│RIN'!$N$36:$N$168,"&gt;.8",'3.3 Input│RIN'!I$36:I$168)</f>
        <v>1546235.411785152</v>
      </c>
      <c r="J72" s="108">
        <f>SUMIF('3.3 Input│RIN'!$N$36:$N$168,"&gt;.8",'3.3 Input│RIN'!J$36:J$168)</f>
        <v>1776348.6046375267</v>
      </c>
      <c r="K72" s="108">
        <f>SUMIF('3.3 Input│RIN'!$N$36:$N$168,"&gt;.8",'3.3 Input│RIN'!K$36:K$168)</f>
        <v>1303819.3170839907</v>
      </c>
      <c r="L72" s="108">
        <f>SUMIF('3.3 Input│RIN'!$N$36:$N$168,"&gt;.8",'3.3 Input│RIN'!L$36:L$168)</f>
        <v>1529096.7053917388</v>
      </c>
    </row>
    <row r="73" spans="2:12">
      <c r="B73" s="28" t="str">
        <f>IF('3.3 Input│RIN'!N84&lt;=0.8,'3.3 Input│RIN'!B84,"")</f>
        <v>Pigging Program T65 Dandenong to Princes Highway Pipeline (129)</v>
      </c>
    </row>
    <row r="75" spans="2:12">
      <c r="B75" s="23" t="s">
        <v>12</v>
      </c>
      <c r="C75" s="34">
        <f t="shared" ref="C75:L75" si="1">SUM(C36:C74)</f>
        <v>1545078.1900000002</v>
      </c>
      <c r="D75" s="23">
        <f t="shared" si="1"/>
        <v>6904849.29</v>
      </c>
      <c r="E75" s="34">
        <f t="shared" si="1"/>
        <v>14103851.239999998</v>
      </c>
      <c r="F75" s="34">
        <f t="shared" si="1"/>
        <v>10125371.963962965</v>
      </c>
      <c r="G75" s="34">
        <f t="shared" si="1"/>
        <v>2005000</v>
      </c>
      <c r="H75" s="34">
        <f t="shared" si="1"/>
        <v>10165259.427742256</v>
      </c>
      <c r="I75" s="34">
        <f t="shared" si="1"/>
        <v>4842979.711484951</v>
      </c>
      <c r="J75" s="34">
        <f t="shared" si="1"/>
        <v>8863105.9690036215</v>
      </c>
      <c r="K75" s="34">
        <f t="shared" si="1"/>
        <v>9073766.1109878644</v>
      </c>
      <c r="L75" s="34">
        <f t="shared" si="1"/>
        <v>7509949.3343667239</v>
      </c>
    </row>
    <row r="76" spans="2:12" ht="18.75">
      <c r="B76" s="17" t="s">
        <v>9</v>
      </c>
      <c r="C76" s="93">
        <f>'3.3 Input│RIN'!C172</f>
        <v>1550442.0000000005</v>
      </c>
      <c r="D76" s="93">
        <f>'3.3 Input│RIN'!D172</f>
        <v>7521688.3200000003</v>
      </c>
      <c r="E76" s="93">
        <f>'3.3 Input│RIN'!E172</f>
        <v>14208332.649999999</v>
      </c>
      <c r="F76" s="93">
        <f>'3.3 Input│RIN'!F172</f>
        <v>10660501.567611115</v>
      </c>
      <c r="G76" s="93">
        <f>'3.3 Input│RIN'!G172</f>
        <v>2105000</v>
      </c>
      <c r="H76" s="93">
        <f>'3.3 Input│RIN'!H172</f>
        <v>12509982.339997442</v>
      </c>
      <c r="I76" s="93">
        <f>'3.3 Input│RIN'!I172</f>
        <v>6545390.0621453216</v>
      </c>
      <c r="J76" s="93">
        <f>'3.3 Input│RIN'!J172</f>
        <v>9316168.1584002879</v>
      </c>
      <c r="K76" s="93">
        <f>'3.3 Input│RIN'!K172</f>
        <v>10158218.662980087</v>
      </c>
      <c r="L76" s="93">
        <f>'3.3 Input│RIN'!L172</f>
        <v>8579472.238536723</v>
      </c>
    </row>
    <row r="77" spans="2:12" ht="18.75">
      <c r="B77" s="17"/>
      <c r="C77" s="93">
        <f>C75-C76</f>
        <v>-5363.8100000002887</v>
      </c>
      <c r="D77" s="93">
        <f t="shared" ref="D77:L77" si="2">D75-D76</f>
        <v>-616839.03000000026</v>
      </c>
      <c r="E77" s="93">
        <f t="shared" si="2"/>
        <v>-104481.41000000015</v>
      </c>
      <c r="F77" s="93">
        <f t="shared" si="2"/>
        <v>-535129.60364815034</v>
      </c>
      <c r="G77" s="93">
        <f t="shared" si="2"/>
        <v>-100000</v>
      </c>
      <c r="H77" s="93">
        <f t="shared" si="2"/>
        <v>-2344722.9122551866</v>
      </c>
      <c r="I77" s="93">
        <f t="shared" si="2"/>
        <v>-1702410.3506603707</v>
      </c>
      <c r="J77" s="93">
        <f t="shared" si="2"/>
        <v>-453062.18939666636</v>
      </c>
      <c r="K77" s="93">
        <f t="shared" si="2"/>
        <v>-1084452.5519922227</v>
      </c>
      <c r="L77" s="93">
        <f t="shared" si="2"/>
        <v>-1069522.9041699991</v>
      </c>
    </row>
    <row r="78" spans="2:12" ht="20.25">
      <c r="B78" s="6" t="s">
        <v>193</v>
      </c>
    </row>
    <row r="79" spans="2:12">
      <c r="C79" s="170" t="s">
        <v>186</v>
      </c>
      <c r="D79" s="170"/>
      <c r="E79" s="170"/>
      <c r="F79" s="170" t="s">
        <v>219</v>
      </c>
      <c r="G79" s="170"/>
      <c r="H79" s="170"/>
      <c r="I79" s="170"/>
      <c r="J79" s="170"/>
      <c r="K79" s="170"/>
      <c r="L79" s="170"/>
    </row>
    <row r="80" spans="2:12">
      <c r="C80" s="99" t="s">
        <v>187</v>
      </c>
      <c r="D80" s="99">
        <v>2014</v>
      </c>
      <c r="E80" s="99">
        <v>2015</v>
      </c>
      <c r="F80" s="99">
        <v>2016</v>
      </c>
      <c r="G80" s="99">
        <v>2017</v>
      </c>
      <c r="H80" s="99" t="s">
        <v>220</v>
      </c>
      <c r="I80" s="99">
        <v>2019</v>
      </c>
      <c r="J80" s="99">
        <v>2020</v>
      </c>
      <c r="K80" s="99">
        <v>2021</v>
      </c>
      <c r="L80" s="99">
        <v>2022</v>
      </c>
    </row>
    <row r="81" spans="2:12">
      <c r="B81" s="61" t="str">
        <f>IF('3.3 Input│RIN'!N177&lt;0.8,'3.3 Input│RIN'!B177,"")</f>
        <v>Enterprise Asset Management</v>
      </c>
      <c r="C81" s="108">
        <f>'3.3 Input│RIN'!C177</f>
        <v>806330.32735472836</v>
      </c>
      <c r="D81" s="108">
        <f>'3.3 Input│RIN'!D177</f>
        <v>1986550.9701373517</v>
      </c>
      <c r="E81" s="108">
        <f>'3.3 Input│RIN'!E177</f>
        <v>2564771.5454456266</v>
      </c>
      <c r="F81" s="108">
        <f>'3.3 Input│RIN'!F177</f>
        <v>1794.8446428658417</v>
      </c>
      <c r="G81" s="108">
        <f>'3.3 Input│RIN'!G177</f>
        <v>0</v>
      </c>
      <c r="H81" s="108">
        <f>'3.3 Input│RIN'!H177</f>
        <v>0</v>
      </c>
      <c r="I81" s="108">
        <f>'3.3 Input│RIN'!I177</f>
        <v>0</v>
      </c>
      <c r="J81" s="108">
        <f>'3.3 Input│RIN'!J177</f>
        <v>0</v>
      </c>
      <c r="K81" s="108">
        <f>'3.3 Input│RIN'!K177</f>
        <v>0</v>
      </c>
      <c r="L81" s="108">
        <f>'3.3 Input│RIN'!L177</f>
        <v>0</v>
      </c>
    </row>
    <row r="82" spans="2:12">
      <c r="B82" s="61" t="str">
        <f>IF('3.3 Input│RIN'!N178&lt;0.8,'3.3 Input│RIN'!B178,"")</f>
        <v xml:space="preserve">Dandenong Relocation </v>
      </c>
      <c r="C82" s="108">
        <f>'3.3 Input│RIN'!C178</f>
        <v>0</v>
      </c>
      <c r="D82" s="108">
        <f>'3.3 Input│RIN'!D178</f>
        <v>0</v>
      </c>
      <c r="E82" s="108">
        <f>'3.3 Input│RIN'!E178</f>
        <v>0</v>
      </c>
      <c r="F82" s="108">
        <f>'3.3 Input│RIN'!F178</f>
        <v>0</v>
      </c>
      <c r="G82" s="108">
        <f>'3.3 Input│RIN'!G178</f>
        <v>5057812</v>
      </c>
      <c r="H82" s="108">
        <f>'3.3 Input│RIN'!H178</f>
        <v>0</v>
      </c>
      <c r="I82" s="108">
        <f>'3.3 Input│RIN'!I178</f>
        <v>0</v>
      </c>
      <c r="J82" s="108">
        <f>'3.3 Input│RIN'!J178</f>
        <v>0</v>
      </c>
      <c r="K82" s="108">
        <f>'3.3 Input│RIN'!K178</f>
        <v>0</v>
      </c>
      <c r="L82" s="108">
        <f>'3.3 Input│RIN'!L178</f>
        <v>0</v>
      </c>
    </row>
    <row r="83" spans="2:12">
      <c r="B83" s="61" t="str">
        <f>IF('3.3 Input│RIN'!N179&lt;0.8,'3.3 Input│RIN'!B179,"")</f>
        <v>WAN Upgrade (Satellite project)</v>
      </c>
      <c r="C83" s="108">
        <f>'3.3 Input│RIN'!C179</f>
        <v>0</v>
      </c>
      <c r="D83" s="108">
        <f>'3.3 Input│RIN'!D179</f>
        <v>0</v>
      </c>
      <c r="E83" s="108">
        <f>'3.3 Input│RIN'!E179</f>
        <v>0</v>
      </c>
      <c r="F83" s="108">
        <f>'3.3 Input│RIN'!F179</f>
        <v>0</v>
      </c>
      <c r="G83" s="108">
        <f>'3.3 Input│RIN'!G179</f>
        <v>0</v>
      </c>
      <c r="H83" s="108">
        <f>'3.3 Input│RIN'!H179</f>
        <v>978453.09600888891</v>
      </c>
      <c r="I83" s="108">
        <f>'3.3 Input│RIN'!I179</f>
        <v>978453.09600888891</v>
      </c>
      <c r="J83" s="108">
        <f>'3.3 Input│RIN'!J179</f>
        <v>978453.09600888891</v>
      </c>
      <c r="K83" s="108">
        <f>'3.3 Input│RIN'!K179</f>
        <v>978453.09600888891</v>
      </c>
      <c r="L83" s="108">
        <f>'3.3 Input│RIN'!L179</f>
        <v>978453.09600888891</v>
      </c>
    </row>
    <row r="84" spans="2:12">
      <c r="B84" s="61" t="str">
        <f>IF('3.3 Input│RIN'!N180&lt;0.8,'3.3 Input│RIN'!B180,"")</f>
        <v>Applications Renewal</v>
      </c>
      <c r="C84" s="108">
        <f>'3.3 Input│RIN'!C180</f>
        <v>0</v>
      </c>
      <c r="D84" s="108">
        <f>'3.3 Input│RIN'!D180</f>
        <v>0</v>
      </c>
      <c r="E84" s="108">
        <f>'3.3 Input│RIN'!E180</f>
        <v>0</v>
      </c>
      <c r="F84" s="108">
        <f>'3.3 Input│RIN'!F180</f>
        <v>0</v>
      </c>
      <c r="G84" s="108">
        <f>'3.3 Input│RIN'!G180</f>
        <v>0</v>
      </c>
      <c r="H84" s="108">
        <f>'3.3 Input│RIN'!H180</f>
        <v>744925.7116441523</v>
      </c>
      <c r="I84" s="108">
        <f>'3.3 Input│RIN'!I180</f>
        <v>930617.33831486863</v>
      </c>
      <c r="J84" s="108">
        <f>'3.3 Input│RIN'!J180</f>
        <v>744925.7116441523</v>
      </c>
      <c r="K84" s="108">
        <f>'3.3 Input│RIN'!K180</f>
        <v>930617.33831486863</v>
      </c>
      <c r="L84" s="108">
        <f>'3.3 Input│RIN'!L180</f>
        <v>744925.7116441523</v>
      </c>
    </row>
    <row r="85" spans="2:12">
      <c r="B85" s="61" t="str">
        <f>IF('3.3 Input│RIN'!N181&lt;0.8,'3.3 Input│RIN'!B181,"")</f>
        <v>Storage shed-Dandenong, Wollert &amp; Springhurst</v>
      </c>
      <c r="C85" s="108">
        <f>'3.3 Input│RIN'!C181</f>
        <v>0</v>
      </c>
      <c r="D85" s="108">
        <f>'3.3 Input│RIN'!D181</f>
        <v>0</v>
      </c>
      <c r="E85" s="108">
        <f>'3.3 Input│RIN'!E181</f>
        <v>0</v>
      </c>
      <c r="F85" s="108">
        <f>'3.3 Input│RIN'!F181</f>
        <v>0</v>
      </c>
      <c r="G85" s="108">
        <f>'3.3 Input│RIN'!G181</f>
        <v>0</v>
      </c>
      <c r="H85" s="108">
        <f>'3.3 Input│RIN'!H181</f>
        <v>0</v>
      </c>
      <c r="I85" s="108">
        <f>'3.3 Input│RIN'!I181</f>
        <v>620944.1189347622</v>
      </c>
      <c r="J85" s="108">
        <f>'3.3 Input│RIN'!J181</f>
        <v>620944.1189347622</v>
      </c>
      <c r="K85" s="108">
        <f>'3.3 Input│RIN'!K181</f>
        <v>620944.1189347622</v>
      </c>
      <c r="L85" s="108">
        <f>'3.3 Input│RIN'!L181</f>
        <v>0</v>
      </c>
    </row>
    <row r="86" spans="2:12">
      <c r="B86" s="61" t="str">
        <f>IF('3.3 Input│RIN'!N182&lt;0.8,'3.3 Input│RIN'!B182,"")</f>
        <v>Security - Physical</v>
      </c>
      <c r="C86" s="108">
        <f>'3.3 Input│RIN'!C182</f>
        <v>0</v>
      </c>
      <c r="D86" s="108">
        <f>'3.3 Input│RIN'!D182</f>
        <v>0</v>
      </c>
      <c r="E86" s="108">
        <f>'3.3 Input│RIN'!E182</f>
        <v>0</v>
      </c>
      <c r="F86" s="108">
        <f>'3.3 Input│RIN'!F182</f>
        <v>0</v>
      </c>
      <c r="G86" s="108">
        <f>'3.3 Input│RIN'!G182</f>
        <v>0</v>
      </c>
      <c r="H86" s="108">
        <f>'3.3 Input│RIN'!H182</f>
        <v>349572.9355312438</v>
      </c>
      <c r="I86" s="108">
        <f>'3.3 Input│RIN'!I182</f>
        <v>349572.9355312438</v>
      </c>
      <c r="J86" s="108">
        <f>'3.3 Input│RIN'!J182</f>
        <v>349572.9355312438</v>
      </c>
      <c r="K86" s="108">
        <f>'3.3 Input│RIN'!K182</f>
        <v>349572.9355312438</v>
      </c>
      <c r="L86" s="108">
        <f>'3.3 Input│RIN'!L182</f>
        <v>349572.9355312438</v>
      </c>
    </row>
    <row r="87" spans="2:12">
      <c r="B87" s="61" t="str">
        <f>IF('3.3 Input│RIN'!N183&lt;0.8,'3.3 Input│RIN'!B183,"")</f>
        <v>Corporate IT</v>
      </c>
      <c r="C87" s="108">
        <f>'3.3 Input│RIN'!C183</f>
        <v>211241.59609766386</v>
      </c>
      <c r="D87" s="108">
        <f>'3.3 Input│RIN'!D183</f>
        <v>302736.87171848048</v>
      </c>
      <c r="E87" s="108">
        <f>'3.3 Input│RIN'!E183</f>
        <v>276048.92102265212</v>
      </c>
      <c r="F87" s="108">
        <f>'3.3 Input│RIN'!F183</f>
        <v>379176.69990179461</v>
      </c>
      <c r="G87" s="108">
        <f>'3.3 Input│RIN'!G183</f>
        <v>209022</v>
      </c>
      <c r="H87" s="108">
        <f>'3.3 Input│RIN'!H183</f>
        <v>0</v>
      </c>
      <c r="I87" s="108">
        <f>'3.3 Input│RIN'!I183</f>
        <v>0</v>
      </c>
      <c r="J87" s="108">
        <f>'3.3 Input│RIN'!J183</f>
        <v>0</v>
      </c>
      <c r="K87" s="108">
        <f>'3.3 Input│RIN'!K183</f>
        <v>0</v>
      </c>
      <c r="L87" s="108">
        <f>'3.3 Input│RIN'!L183</f>
        <v>0</v>
      </c>
    </row>
    <row r="88" spans="2:12" ht="18" customHeight="1">
      <c r="B88" s="61" t="str">
        <f>IF('3.3 Input│RIN'!N184&lt;0.8,'3.3 Input│RIN'!B184,"")</f>
        <v>Dandenong site fire mains replacement</v>
      </c>
      <c r="C88" s="108">
        <f>'3.3 Input│RIN'!C184</f>
        <v>4961.33781</v>
      </c>
      <c r="D88" s="108">
        <f>'3.3 Input│RIN'!D184</f>
        <v>88164.18140999999</v>
      </c>
      <c r="E88" s="108">
        <f>'3.3 Input│RIN'!E184</f>
        <v>1020411.51696</v>
      </c>
      <c r="F88" s="108">
        <f>'3.3 Input│RIN'!F184</f>
        <v>30567.205874722225</v>
      </c>
      <c r="G88" s="108">
        <f>'3.3 Input│RIN'!G184</f>
        <v>47050</v>
      </c>
      <c r="H88" s="108">
        <f>'3.3 Input│RIN'!H184</f>
        <v>0</v>
      </c>
      <c r="I88" s="108">
        <f>'3.3 Input│RIN'!I184</f>
        <v>0</v>
      </c>
      <c r="J88" s="108">
        <f>'3.3 Input│RIN'!J184</f>
        <v>0</v>
      </c>
      <c r="K88" s="108">
        <f>'3.3 Input│RIN'!K184</f>
        <v>0</v>
      </c>
      <c r="L88" s="108">
        <f>'3.3 Input│RIN'!L184</f>
        <v>0</v>
      </c>
    </row>
    <row r="89" spans="2:12" s="62" customFormat="1">
      <c r="B89" s="61" t="str">
        <f>IF('3.3 Input│RIN'!N185&lt;0.8,'3.3 Input│RIN'!B185,"")</f>
        <v>SCADA - Comms upgrade to IP network-VTS only</v>
      </c>
      <c r="C89" s="108">
        <f>'3.3 Input│RIN'!C185</f>
        <v>0</v>
      </c>
      <c r="D89" s="108">
        <f>'3.3 Input│RIN'!D185</f>
        <v>0</v>
      </c>
      <c r="E89" s="108">
        <f>'3.3 Input│RIN'!E185</f>
        <v>0</v>
      </c>
      <c r="F89" s="108">
        <f>'3.3 Input│RIN'!F185</f>
        <v>56649.953703703708</v>
      </c>
      <c r="G89" s="108">
        <f>'3.3 Input│RIN'!G185</f>
        <v>1000000</v>
      </c>
      <c r="H89" s="108">
        <f>'3.3 Input│RIN'!H185</f>
        <v>0</v>
      </c>
      <c r="I89" s="108">
        <f>'3.3 Input│RIN'!I185</f>
        <v>0</v>
      </c>
      <c r="J89" s="108">
        <f>'3.3 Input│RIN'!J185</f>
        <v>0</v>
      </c>
      <c r="K89" s="108">
        <f>'3.3 Input│RIN'!K185</f>
        <v>0</v>
      </c>
      <c r="L89" s="108">
        <f>'3.3 Input│RIN'!L185</f>
        <v>0</v>
      </c>
    </row>
    <row r="90" spans="2:12" s="62" customFormat="1">
      <c r="B90" s="61" t="str">
        <f>IF('3.3 Input│RIN'!N186&lt;0.8,'3.3 Input│RIN'!B186,"")</f>
        <v>Data Centre</v>
      </c>
      <c r="C90" s="108">
        <f>'3.3 Input│RIN'!C186</f>
        <v>65362.018908852959</v>
      </c>
      <c r="D90" s="108">
        <f>'3.3 Input│RIN'!D186</f>
        <v>895833.23438823572</v>
      </c>
      <c r="E90" s="108">
        <f>'3.3 Input│RIN'!E186</f>
        <v>79250.174489848083</v>
      </c>
      <c r="F90" s="108">
        <f>'3.3 Input│RIN'!F186</f>
        <v>0</v>
      </c>
      <c r="G90" s="108">
        <f>'3.3 Input│RIN'!G186</f>
        <v>0</v>
      </c>
      <c r="H90" s="108">
        <f>'3.3 Input│RIN'!H186</f>
        <v>0</v>
      </c>
      <c r="I90" s="108">
        <f>'3.3 Input│RIN'!I186</f>
        <v>0</v>
      </c>
      <c r="J90" s="108">
        <f>'3.3 Input│RIN'!J186</f>
        <v>0</v>
      </c>
      <c r="K90" s="108">
        <f>'3.3 Input│RIN'!K186</f>
        <v>0</v>
      </c>
      <c r="L90" s="108">
        <f>'3.3 Input│RIN'!L186</f>
        <v>0</v>
      </c>
    </row>
    <row r="91" spans="2:12" s="62" customFormat="1">
      <c r="B91" s="61" t="str">
        <f>IF('3.3 Input│RIN'!N187&lt;0.8,'3.3 Input│RIN'!B187,"")</f>
        <v>Equipment - Victorian low value pool purchases</v>
      </c>
      <c r="C91" s="108">
        <f>'3.3 Input│RIN'!C187</f>
        <v>52890.504699999998</v>
      </c>
      <c r="D91" s="108">
        <f>'3.3 Input│RIN'!D187</f>
        <v>215346.10914999997</v>
      </c>
      <c r="E91" s="108">
        <f>'3.3 Input│RIN'!E187</f>
        <v>550230.76062000007</v>
      </c>
      <c r="F91" s="108">
        <f>'3.3 Input│RIN'!F187</f>
        <v>165502.231218</v>
      </c>
      <c r="G91" s="108">
        <f>'3.3 Input│RIN'!G187</f>
        <v>28230</v>
      </c>
      <c r="H91" s="108">
        <f>'3.3 Input│RIN'!H187</f>
        <v>0</v>
      </c>
      <c r="I91" s="108">
        <f>'3.3 Input│RIN'!I187</f>
        <v>0</v>
      </c>
      <c r="J91" s="108">
        <f>'3.3 Input│RIN'!J187</f>
        <v>0</v>
      </c>
      <c r="K91" s="108">
        <f>'3.3 Input│RIN'!K187</f>
        <v>0</v>
      </c>
      <c r="L91" s="108">
        <f>'3.3 Input│RIN'!L187</f>
        <v>0</v>
      </c>
    </row>
    <row r="92" spans="2:12" s="62" customFormat="1">
      <c r="B92" s="61" t="str">
        <f>IF('3.3 Input│RIN'!N188&lt;0.8,'3.3 Input│RIN'!B188,"")</f>
        <v>Enterprise Content Management</v>
      </c>
      <c r="C92" s="108">
        <f>'3.3 Input│RIN'!C188</f>
        <v>0</v>
      </c>
      <c r="D92" s="108">
        <f>'3.3 Input│RIN'!D188</f>
        <v>0</v>
      </c>
      <c r="E92" s="108">
        <f>'3.3 Input│RIN'!E188</f>
        <v>104729.08412195355</v>
      </c>
      <c r="F92" s="108">
        <f>'3.3 Input│RIN'!F188</f>
        <v>330175.79761567398</v>
      </c>
      <c r="G92" s="108">
        <f>'3.3 Input│RIN'!G188</f>
        <v>512309</v>
      </c>
      <c r="H92" s="108">
        <f>'3.3 Input│RIN'!H188</f>
        <v>0</v>
      </c>
      <c r="I92" s="108">
        <f>'3.3 Input│RIN'!I188</f>
        <v>0</v>
      </c>
      <c r="J92" s="108">
        <f>'3.3 Input│RIN'!J188</f>
        <v>0</v>
      </c>
      <c r="K92" s="108">
        <f>'3.3 Input│RIN'!K188</f>
        <v>0</v>
      </c>
      <c r="L92" s="108">
        <f>'3.3 Input│RIN'!L188</f>
        <v>0</v>
      </c>
    </row>
    <row r="93" spans="2:12" s="62" customFormat="1">
      <c r="B93" s="61" t="str">
        <f>IF('3.3 Input│RIN'!N189&lt;0.8,'3.3 Input│RIN'!B189,"")</f>
        <v xml:space="preserve">Corporate other </v>
      </c>
      <c r="C93" s="108">
        <f>'3.3 Input│RIN'!C189</f>
        <v>242365.2632114446</v>
      </c>
      <c r="D93" s="108">
        <f>'3.3 Input│RIN'!D189</f>
        <v>340342.97298974404</v>
      </c>
      <c r="E93" s="108">
        <f>'3.3 Input│RIN'!E189</f>
        <v>308327.88047802</v>
      </c>
      <c r="F93" s="108">
        <f>'3.3 Input│RIN'!F189</f>
        <v>17750.000597207443</v>
      </c>
      <c r="G93" s="108">
        <f>'3.3 Input│RIN'!G189</f>
        <v>0</v>
      </c>
      <c r="H93" s="108">
        <f>'3.3 Input│RIN'!H189</f>
        <v>0</v>
      </c>
      <c r="I93" s="108">
        <f>'3.3 Input│RIN'!I189</f>
        <v>0</v>
      </c>
      <c r="J93" s="108">
        <f>'3.3 Input│RIN'!J189</f>
        <v>0</v>
      </c>
      <c r="K93" s="108">
        <f>'3.3 Input│RIN'!K189</f>
        <v>0</v>
      </c>
      <c r="L93" s="108">
        <f>'3.3 Input│RIN'!L189</f>
        <v>0</v>
      </c>
    </row>
    <row r="94" spans="2:12" s="62" customFormat="1">
      <c r="B94" s="61" t="str">
        <f>IF('3.3 Input│RIN'!N190&lt;0.8,'3.3 Input│RIN'!B190,"")</f>
        <v xml:space="preserve">eForm Digitisation </v>
      </c>
      <c r="C94" s="108">
        <f>'3.3 Input│RIN'!C190</f>
        <v>0</v>
      </c>
      <c r="D94" s="108">
        <f>'3.3 Input│RIN'!D190</f>
        <v>0</v>
      </c>
      <c r="E94" s="108">
        <f>'3.3 Input│RIN'!E190</f>
        <v>0</v>
      </c>
      <c r="F94" s="108">
        <f>'3.3 Input│RIN'!F190</f>
        <v>0</v>
      </c>
      <c r="G94" s="108">
        <f>'3.3 Input│RIN'!G190</f>
        <v>0</v>
      </c>
      <c r="H94" s="108">
        <f>'3.3 Input│RIN'!H190</f>
        <v>0</v>
      </c>
      <c r="I94" s="108">
        <f>'3.3 Input│RIN'!I190</f>
        <v>0</v>
      </c>
      <c r="J94" s="108">
        <f>'3.3 Input│RIN'!J190</f>
        <v>173557.29963988604</v>
      </c>
      <c r="K94" s="108">
        <f>'3.3 Input│RIN'!K190</f>
        <v>447753.92796786333</v>
      </c>
      <c r="L94" s="108">
        <f>'3.3 Input│RIN'!L190</f>
        <v>0</v>
      </c>
    </row>
    <row r="95" spans="2:12" s="62" customFormat="1">
      <c r="B95" s="61" t="s">
        <v>205</v>
      </c>
      <c r="C95" s="108">
        <f>SUMIF('3.3 Input│RIN'!$N$177:$N$249,"&gt;.8",'3.3 Input│RIN'!C$177:C$249)</f>
        <v>352672.28126825538</v>
      </c>
      <c r="D95" s="108">
        <f>SUMIF('3.3 Input│RIN'!$N$177:$N$249,"&gt;.8",'3.3 Input│RIN'!D$177:D$249)</f>
        <v>408852.67037748056</v>
      </c>
      <c r="E95" s="108">
        <f>SUMIF('3.3 Input│RIN'!$N$177:$N$249,"&gt;.8",'3.3 Input│RIN'!E$177:E$249)</f>
        <v>826326.53713415144</v>
      </c>
      <c r="F95" s="108">
        <f>SUMIF('3.3 Input│RIN'!$N$177:$N$249,"&gt;.8",'3.3 Input│RIN'!F$177:F$249)</f>
        <v>1401996.1537630716</v>
      </c>
      <c r="G95" s="108">
        <f>SUMIF('3.3 Input│RIN'!$N$177:$N$249,"&gt;.8",'3.3 Input│RIN'!G$177:G$249)</f>
        <v>1696397</v>
      </c>
      <c r="H95" s="108">
        <f>SUMIF('3.3 Input│RIN'!$N$177:$N$249,"&gt;.8",'3.3 Input│RIN'!H$177:H$249)</f>
        <v>2164519.0875187675</v>
      </c>
      <c r="I95" s="108">
        <f>SUMIF('3.3 Input│RIN'!$N$177:$N$249,"&gt;.8",'3.3 Input│RIN'!I$177:I$249)</f>
        <v>672978.50510913879</v>
      </c>
      <c r="J95" s="108">
        <f>SUMIF('3.3 Input│RIN'!$N$177:$N$249,"&gt;.8",'3.3 Input│RIN'!J$177:J$249)</f>
        <v>385040.81805148709</v>
      </c>
      <c r="K95" s="108">
        <f>SUMIF('3.3 Input│RIN'!$N$177:$N$249,"&gt;.8",'3.3 Input│RIN'!K$177:K$249)</f>
        <v>240175.76057338019</v>
      </c>
      <c r="L95" s="108">
        <f>SUMIF('3.3 Input│RIN'!$N$177:$N$249,"&gt;.8",'3.3 Input│RIN'!L$177:L$249)</f>
        <v>220004.76409644453</v>
      </c>
    </row>
    <row r="96" spans="2:12">
      <c r="B96" s="62"/>
    </row>
    <row r="98" spans="2:12">
      <c r="B98" s="8" t="s">
        <v>12</v>
      </c>
      <c r="C98" s="100">
        <f t="shared" ref="C98:L98" si="3">SUM(C81:C97)</f>
        <v>1735823.3293509451</v>
      </c>
      <c r="D98" s="100">
        <f t="shared" si="3"/>
        <v>4237827.0101712923</v>
      </c>
      <c r="E98" s="100">
        <f t="shared" si="3"/>
        <v>5730096.4202722516</v>
      </c>
      <c r="F98" s="100">
        <f t="shared" si="3"/>
        <v>2383612.8873170395</v>
      </c>
      <c r="G98" s="100">
        <f t="shared" si="3"/>
        <v>8550820</v>
      </c>
      <c r="H98" s="100">
        <f t="shared" si="3"/>
        <v>4237470.8307030518</v>
      </c>
      <c r="I98" s="100">
        <f t="shared" si="3"/>
        <v>3552565.9938989021</v>
      </c>
      <c r="J98" s="100">
        <f t="shared" si="3"/>
        <v>3252493.9798104204</v>
      </c>
      <c r="K98" s="100">
        <f t="shared" si="3"/>
        <v>3567517.1773310066</v>
      </c>
      <c r="L98" s="100">
        <f t="shared" si="3"/>
        <v>2292956.5072807292</v>
      </c>
    </row>
    <row r="99" spans="2:12" ht="18.75">
      <c r="B99" s="17" t="s">
        <v>9</v>
      </c>
      <c r="C99" s="93">
        <f>'3.3 Input│RIN'!C252</f>
        <v>1735823.3293509448</v>
      </c>
      <c r="D99" s="93">
        <f>'3.3 Input│RIN'!D252</f>
        <v>4237827.0101712933</v>
      </c>
      <c r="E99" s="93">
        <f>'3.3 Input│RIN'!E252</f>
        <v>5730096.4202722525</v>
      </c>
      <c r="F99" s="93">
        <f>'3.3 Input│RIN'!F252</f>
        <v>2383612.8873170391</v>
      </c>
      <c r="G99" s="93">
        <f>'3.3 Input│RIN'!G252</f>
        <v>8550820</v>
      </c>
      <c r="H99" s="93">
        <f>'3.3 Input│RIN'!H252</f>
        <v>4237470.8307030518</v>
      </c>
      <c r="I99" s="93">
        <f>'3.3 Input│RIN'!I252</f>
        <v>3552565.9938989021</v>
      </c>
      <c r="J99" s="93">
        <f>'3.3 Input│RIN'!J252</f>
        <v>3252493.97981042</v>
      </c>
      <c r="K99" s="93">
        <f>'3.3 Input│RIN'!K252</f>
        <v>3567517.1773310066</v>
      </c>
      <c r="L99" s="93">
        <f>'3.3 Input│RIN'!L252</f>
        <v>2292956.5072807292</v>
      </c>
    </row>
    <row r="100" spans="2:12" ht="18.75">
      <c r="B100" s="17"/>
      <c r="C100" s="101">
        <f>C98-C99</f>
        <v>0</v>
      </c>
      <c r="D100" s="101">
        <f t="shared" ref="D100:L100" si="4">D98-D99</f>
        <v>0</v>
      </c>
      <c r="E100" s="101">
        <f t="shared" si="4"/>
        <v>0</v>
      </c>
      <c r="F100" s="101">
        <f t="shared" si="4"/>
        <v>0</v>
      </c>
      <c r="G100" s="101">
        <f t="shared" si="4"/>
        <v>0</v>
      </c>
      <c r="H100" s="101">
        <f t="shared" si="4"/>
        <v>0</v>
      </c>
      <c r="I100" s="101">
        <f t="shared" si="4"/>
        <v>0</v>
      </c>
      <c r="J100" s="101">
        <f t="shared" si="4"/>
        <v>0</v>
      </c>
      <c r="K100" s="101">
        <f t="shared" si="4"/>
        <v>0</v>
      </c>
      <c r="L100" s="101">
        <f t="shared" si="4"/>
        <v>0</v>
      </c>
    </row>
    <row r="101" spans="2:12">
      <c r="C101" s="48"/>
      <c r="D101" s="48"/>
      <c r="E101" s="48"/>
    </row>
    <row r="102" spans="2:12" ht="20.25">
      <c r="B102" s="6" t="s">
        <v>195</v>
      </c>
    </row>
    <row r="103" spans="2:12">
      <c r="F103" s="170" t="s">
        <v>219</v>
      </c>
      <c r="G103" s="170"/>
      <c r="H103" s="170"/>
      <c r="I103" s="170"/>
      <c r="J103" s="170"/>
      <c r="K103" s="170"/>
      <c r="L103" s="170"/>
    </row>
    <row r="104" spans="2:12">
      <c r="F104" s="99">
        <v>2016</v>
      </c>
      <c r="G104" s="99">
        <v>2017</v>
      </c>
      <c r="H104" s="99" t="s">
        <v>220</v>
      </c>
      <c r="I104" s="99">
        <v>2019</v>
      </c>
      <c r="J104" s="99">
        <v>2020</v>
      </c>
      <c r="K104" s="99">
        <v>2021</v>
      </c>
      <c r="L104" s="99">
        <v>2022</v>
      </c>
    </row>
    <row r="105" spans="2:12">
      <c r="B105" s="61" t="s">
        <v>196</v>
      </c>
      <c r="C105" s="61"/>
      <c r="D105" s="61"/>
      <c r="E105" s="61"/>
      <c r="F105" s="108">
        <f>'3.3 Input│RIN'!F259</f>
        <v>13817969.673426462</v>
      </c>
      <c r="G105" s="108">
        <f>'3.3 Input│RIN'!G259</f>
        <v>10296658.230284238</v>
      </c>
      <c r="H105" s="108">
        <f>SUMPRODUCT('5.4 Calc│Escalators'!$C$13:$C$1000,'5.5 Calc│Escalated capex'!G$13:G$1000)*1000000</f>
        <v>19218127.485979699</v>
      </c>
      <c r="I105" s="108">
        <f>SUMPRODUCT('5.4 Calc│Escalators'!$C$13:$C$1000,'5.5 Calc│Escalated capex'!H$13:H$1000)*1000000</f>
        <v>12391044.447199766</v>
      </c>
      <c r="J105" s="108">
        <f>SUMPRODUCT('5.4 Calc│Escalators'!$C$13:$C$1000,'5.5 Calc│Escalated capex'!I$13:I$1000)*1000000</f>
        <v>12580548.002344629</v>
      </c>
      <c r="K105" s="108">
        <f>SUMPRODUCT('5.4 Calc│Escalators'!$C$13:$C$1000,'5.5 Calc│Escalated capex'!J$13:J$1000)*1000000</f>
        <v>3766249.0833881516</v>
      </c>
      <c r="L105" s="108">
        <f>SUMPRODUCT('5.4 Calc│Escalators'!$C$13:$C$1000,'5.5 Calc│Escalated capex'!K$13:K$1000)*1000000</f>
        <v>3032759.6410099622</v>
      </c>
    </row>
    <row r="106" spans="2:12">
      <c r="B106" s="61" t="s">
        <v>197</v>
      </c>
      <c r="C106" s="61"/>
      <c r="D106" s="61"/>
      <c r="E106" s="61"/>
      <c r="F106" s="108">
        <f>'3.3 Input│RIN'!F260</f>
        <v>31586618.886750013</v>
      </c>
      <c r="G106" s="108">
        <f>'3.3 Input│RIN'!G260</f>
        <v>19259904.591681283</v>
      </c>
      <c r="H106" s="108">
        <f>SUMPRODUCT('5.4 Calc│Escalators'!$E$13:$E$1000,'5.5 Calc│Escalated capex'!G$13:G$1000)*1000000</f>
        <v>21099732.98989794</v>
      </c>
      <c r="I106" s="108">
        <f>SUMPRODUCT('5.4 Calc│Escalators'!$E$13:$E$1000,'5.5 Calc│Escalated capex'!H$13:H$1000)*1000000</f>
        <v>22315914.557250842</v>
      </c>
      <c r="J106" s="108">
        <f>SUMPRODUCT('5.4 Calc│Escalators'!$E$13:$E$1000,'5.5 Calc│Escalated capex'!I$13:I$1000)*1000000</f>
        <v>26421522.275985699</v>
      </c>
      <c r="K106" s="108">
        <f>SUMPRODUCT('5.4 Calc│Escalators'!$E$13:$E$1000,'5.5 Calc│Escalated capex'!J$13:J$1000)*1000000</f>
        <v>2567079.825183121</v>
      </c>
      <c r="L106" s="108">
        <f>SUMPRODUCT('5.4 Calc│Escalators'!$E$13:$E$1000,'5.5 Calc│Escalated capex'!K$13:K$1000)*1000000</f>
        <v>2237825.3278732481</v>
      </c>
    </row>
    <row r="107" spans="2:12">
      <c r="B107" s="61" t="s">
        <v>198</v>
      </c>
      <c r="C107" s="61"/>
      <c r="D107" s="61"/>
      <c r="E107" s="61"/>
      <c r="F107" s="108">
        <f>'3.3 Input│RIN'!F261</f>
        <v>56365220.75135278</v>
      </c>
      <c r="G107" s="108">
        <f>'3.3 Input│RIN'!G261</f>
        <v>35202122.698741913</v>
      </c>
      <c r="H107" s="108">
        <f>SUMPRODUCT('5.4 Calc│Escalators'!$D$13:$D$1000,'5.5 Calc│Escalated capex'!G$13:G$1000)*1000000</f>
        <v>7640174.5335066207</v>
      </c>
      <c r="I107" s="108">
        <f>SUMPRODUCT('5.4 Calc│Escalators'!$D$13:$D$1000,'5.5 Calc│Escalated capex'!H$13:H$1000)*1000000</f>
        <v>4950231.5976792704</v>
      </c>
      <c r="J107" s="108">
        <f>SUMPRODUCT('5.4 Calc│Escalators'!$D$13:$D$1000,'5.5 Calc│Escalated capex'!I$13:I$1000)*1000000</f>
        <v>4847960.7208141815</v>
      </c>
      <c r="K107" s="108">
        <f>SUMPRODUCT('5.4 Calc│Escalators'!$D$13:$D$1000,'5.5 Calc│Escalated capex'!J$13:J$1000)*1000000</f>
        <v>7235027.4748879671</v>
      </c>
      <c r="L107" s="108">
        <f>SUMPRODUCT('5.4 Calc│Escalators'!$D$13:$D$1000,'5.5 Calc│Escalated capex'!K$13:K$1000)*1000000</f>
        <v>5513345.8015638692</v>
      </c>
    </row>
    <row r="108" spans="2:12">
      <c r="B108" s="61" t="s">
        <v>199</v>
      </c>
      <c r="C108" s="61"/>
      <c r="D108" s="61"/>
      <c r="E108" s="61"/>
      <c r="F108" s="108">
        <f>'3.3 Input│RIN'!F262</f>
        <v>4605064.9818285676</v>
      </c>
      <c r="G108" s="108">
        <f>'3.3 Input│RIN'!G262</f>
        <v>4228121.2521805149</v>
      </c>
      <c r="H108" s="108">
        <f>SUMPRODUCT('5.4 Calc│Escalators'!$F$13:$F$1000,'5.5 Calc│Escalated capex'!G$13:G$1000)*1000000</f>
        <v>13176785.332365019</v>
      </c>
      <c r="I108" s="108">
        <f>SUMPRODUCT('5.4 Calc│Escalators'!$F$13:$F$1000,'5.5 Calc│Escalated capex'!H$13:H$1000)*1000000</f>
        <v>17277926.096698862</v>
      </c>
      <c r="J108" s="108">
        <f>SUMPRODUCT('5.4 Calc│Escalators'!$F$13:$F$1000,'5.5 Calc│Escalated capex'!I$13:I$1000)*1000000</f>
        <v>28490996.506915018</v>
      </c>
      <c r="K108" s="108">
        <f>SUMPRODUCT('5.4 Calc│Escalators'!$F$13:$F$1000,'5.5 Calc│Escalated capex'!J$13:J$1000)*1000000</f>
        <v>157379.45685185428</v>
      </c>
      <c r="L108" s="108">
        <f>SUMPRODUCT('5.4 Calc│Escalators'!$F$13:$F$1000,'5.5 Calc│Escalated capex'!K$13:K$1000)*1000000</f>
        <v>88497.975370372791</v>
      </c>
    </row>
    <row r="109" spans="2:12">
      <c r="B109" s="61" t="s">
        <v>200</v>
      </c>
      <c r="C109" s="61"/>
      <c r="D109" s="61"/>
      <c r="E109" s="61"/>
      <c r="F109" s="108">
        <f>'3.3 Input│RIN'!F263</f>
        <v>0</v>
      </c>
      <c r="G109" s="108">
        <f>'3.3 Input│RIN'!G263</f>
        <v>0</v>
      </c>
      <c r="H109" s="108"/>
      <c r="I109" s="108"/>
      <c r="J109" s="108"/>
      <c r="K109" s="108"/>
      <c r="L109" s="108"/>
    </row>
    <row r="110" spans="2:12">
      <c r="B110" s="61" t="s">
        <v>12</v>
      </c>
      <c r="C110" s="61"/>
      <c r="D110" s="61"/>
      <c r="E110" s="61"/>
      <c r="F110" s="108">
        <f>'3.3 Input│RIN'!F264</f>
        <v>106374874.29335782</v>
      </c>
      <c r="G110" s="108">
        <f>'3.3 Input│RIN'!G264</f>
        <v>68986806.772887945</v>
      </c>
      <c r="H110" s="108">
        <f t="shared" ref="H110:L110" si="5">SUM(H105:H109)</f>
        <v>61134820.341749281</v>
      </c>
      <c r="I110" s="108">
        <f t="shared" si="5"/>
        <v>56935116.698828742</v>
      </c>
      <c r="J110" s="108">
        <f t="shared" si="5"/>
        <v>72341027.506059527</v>
      </c>
      <c r="K110" s="108">
        <f t="shared" si="5"/>
        <v>13725735.840311095</v>
      </c>
      <c r="L110" s="108">
        <f t="shared" si="5"/>
        <v>10872428.745817453</v>
      </c>
    </row>
    <row r="111" spans="2:12" ht="18.75">
      <c r="B111" s="93" t="s">
        <v>9</v>
      </c>
      <c r="C111" s="93"/>
      <c r="D111" s="93"/>
      <c r="E111" s="93"/>
      <c r="F111" s="93"/>
      <c r="G111" s="93"/>
      <c r="H111" s="93">
        <f>H98+H75+H29</f>
        <v>58790097.429494098</v>
      </c>
      <c r="I111" s="93">
        <f>I98+I75+I29</f>
        <v>55146328.570390582</v>
      </c>
      <c r="J111" s="93">
        <f>J98+J75+J29</f>
        <v>71858065.316662863</v>
      </c>
      <c r="K111" s="93">
        <f>K98+K75+K29</f>
        <v>12641283.288318871</v>
      </c>
      <c r="L111" s="93">
        <f>L98+L75+L29</f>
        <v>9802905.8416474536</v>
      </c>
    </row>
    <row r="112" spans="2:12">
      <c r="C112" s="62"/>
      <c r="D112" s="62"/>
      <c r="E112" s="62"/>
      <c r="F112" s="62"/>
      <c r="G112" s="62"/>
    </row>
    <row r="113" spans="2:22">
      <c r="C113" s="62"/>
      <c r="D113" s="62"/>
      <c r="E113" s="62"/>
      <c r="F113" s="62"/>
      <c r="G113" s="62"/>
    </row>
    <row r="114" spans="2:22" ht="20.25">
      <c r="B114" s="6" t="s">
        <v>206</v>
      </c>
    </row>
    <row r="115" spans="2:22">
      <c r="C115" s="4" t="s">
        <v>207</v>
      </c>
      <c r="D115" s="4"/>
      <c r="E115" s="4"/>
      <c r="F115" s="4"/>
      <c r="G115" s="4"/>
      <c r="H115" s="4"/>
      <c r="I115" s="4"/>
      <c r="J115" s="4"/>
      <c r="K115" s="4" t="s">
        <v>208</v>
      </c>
      <c r="L115" s="4"/>
      <c r="M115" s="4"/>
      <c r="N115" s="4"/>
      <c r="O115" s="4"/>
      <c r="P115" s="4"/>
      <c r="Q115" s="4"/>
      <c r="R115" s="4"/>
      <c r="S115" s="4"/>
      <c r="T115" s="4"/>
      <c r="U115" s="4"/>
      <c r="V115" s="4"/>
    </row>
    <row r="116" spans="2:22">
      <c r="C116" s="4" t="s">
        <v>209</v>
      </c>
      <c r="D116" s="4" t="s">
        <v>210</v>
      </c>
      <c r="E116" s="4" t="s">
        <v>211</v>
      </c>
      <c r="F116" s="4" t="s">
        <v>212</v>
      </c>
      <c r="G116" s="4" t="s">
        <v>213</v>
      </c>
      <c r="H116" s="4">
        <v>2013</v>
      </c>
      <c r="I116" s="4">
        <v>2014</v>
      </c>
      <c r="J116" s="4">
        <v>2015</v>
      </c>
      <c r="K116" s="4">
        <v>2016</v>
      </c>
      <c r="L116" s="4">
        <v>2017</v>
      </c>
      <c r="M116" s="4" t="s">
        <v>220</v>
      </c>
      <c r="N116" s="4">
        <v>2019</v>
      </c>
      <c r="O116" s="4">
        <v>2020</v>
      </c>
      <c r="P116" s="4">
        <v>2021</v>
      </c>
      <c r="Q116" s="4">
        <v>2022</v>
      </c>
      <c r="R116" s="4">
        <v>2023</v>
      </c>
      <c r="S116" s="4">
        <v>2024</v>
      </c>
      <c r="T116" s="4">
        <v>2025</v>
      </c>
      <c r="U116" s="4">
        <v>2026</v>
      </c>
      <c r="V116" s="4">
        <v>2027</v>
      </c>
    </row>
    <row r="117" spans="2:22">
      <c r="B117" s="14" t="s">
        <v>214</v>
      </c>
      <c r="C117" s="25">
        <v>1.9767441860465196E-2</v>
      </c>
      <c r="D117" s="25">
        <v>4.4469783352337311E-2</v>
      </c>
      <c r="E117" s="25">
        <v>2.0742358078602585E-2</v>
      </c>
      <c r="F117" s="25">
        <v>2.4598930481283476E-2</v>
      </c>
      <c r="G117" s="106">
        <f>'3.2 Input│Other'!F24</f>
        <v>3.5490605427975108E-2</v>
      </c>
      <c r="H117" s="106">
        <f>'3.2 Input│Other'!G24</f>
        <v>1.5625E-2</v>
      </c>
      <c r="I117" s="106">
        <f>'3.2 Input│Other'!H24</f>
        <v>2.3076923076923217E-2</v>
      </c>
      <c r="J117" s="106">
        <f>'3.2 Input│Other'!I24</f>
        <v>1.5037593984962294E-2</v>
      </c>
      <c r="K117" s="106">
        <f>'3.2 Input│Other'!J24</f>
        <v>1.2962962962963065E-2</v>
      </c>
      <c r="L117" s="106">
        <f>'3.2 Input│Other'!K24</f>
        <v>0.02</v>
      </c>
      <c r="M117" s="106">
        <f>'3.2 Input│Other'!L24</f>
        <v>0.02</v>
      </c>
      <c r="N117" s="106">
        <f>'3.2 Input│Other'!M24</f>
        <v>0.01</v>
      </c>
      <c r="O117" s="106">
        <f>'3.2 Input│Other'!N24</f>
        <v>0.01</v>
      </c>
      <c r="P117" s="106">
        <f>'3.2 Input│Other'!O24</f>
        <v>0.01</v>
      </c>
      <c r="Q117" s="106">
        <f>'3.2 Input│Other'!P24</f>
        <v>0.01</v>
      </c>
    </row>
    <row r="118" spans="2:22">
      <c r="C118" s="16">
        <v>39234</v>
      </c>
      <c r="D118" s="16">
        <v>39600</v>
      </c>
      <c r="E118" s="16">
        <v>39965</v>
      </c>
      <c r="F118" s="16">
        <v>40330</v>
      </c>
      <c r="G118" s="16">
        <v>40695</v>
      </c>
    </row>
    <row r="120" spans="2:22" ht="20.25">
      <c r="B120" s="33" t="s">
        <v>218</v>
      </c>
    </row>
    <row r="121" spans="2:22">
      <c r="C121" s="4" t="s">
        <v>186</v>
      </c>
      <c r="D121" s="4"/>
      <c r="E121" s="4"/>
      <c r="F121" s="4" t="s">
        <v>219</v>
      </c>
      <c r="G121" s="4"/>
      <c r="H121" s="4"/>
      <c r="I121" s="4"/>
      <c r="J121" s="4"/>
      <c r="K121" s="4"/>
      <c r="L121" s="4"/>
    </row>
    <row r="122" spans="2:22">
      <c r="C122" s="4" t="s">
        <v>187</v>
      </c>
      <c r="D122" s="4">
        <v>2014</v>
      </c>
      <c r="E122" s="4">
        <v>2015</v>
      </c>
      <c r="F122" s="4">
        <v>2016</v>
      </c>
      <c r="G122" s="4">
        <v>2017</v>
      </c>
      <c r="H122" s="4" t="s">
        <v>220</v>
      </c>
      <c r="I122" s="4">
        <v>2019</v>
      </c>
      <c r="J122" s="4">
        <v>2020</v>
      </c>
      <c r="K122" s="4">
        <v>2021</v>
      </c>
      <c r="L122" s="4">
        <v>2022</v>
      </c>
    </row>
    <row r="123" spans="2:22">
      <c r="B123" s="7" t="s">
        <v>14</v>
      </c>
    </row>
    <row r="124" spans="2:22">
      <c r="B124" s="4" t="s">
        <v>201</v>
      </c>
    </row>
    <row r="125" spans="2:22">
      <c r="B125" s="8" t="s">
        <v>221</v>
      </c>
      <c r="C125" s="8">
        <v>52902.3</v>
      </c>
      <c r="D125" s="8">
        <v>138555.75</v>
      </c>
      <c r="E125" s="8">
        <v>40185.4</v>
      </c>
      <c r="F125" s="8">
        <v>1125263.7452</v>
      </c>
      <c r="G125" s="34">
        <f>SUMIFS('4.1 Calc│Hist Act ($nom)'!$K$13:$K$1000,'4.1 Calc│Hist Act ($nom)'!$C$13:$C$1000,B123,'4.1 Calc│Hist Act ($nom)'!$D$13:$D$1000,B124)</f>
        <v>210000</v>
      </c>
      <c r="H125" s="34">
        <f>SUMIFS('5.5 Calc│Escalated capex'!G$13:G$1000,'5.5 Calc│Escalated capex'!$D$13:$D$1000,$B123,'5.5 Calc│Escalated capex'!$E$13:$E$1000,$B124)*1000000</f>
        <v>2316189.837373245</v>
      </c>
      <c r="I125" s="34">
        <f>SUMIFS('5.5 Calc│Escalated capex'!H$13:H$1000,'5.5 Calc│Escalated capex'!$D$13:$D$1000,$B123,'5.5 Calc│Escalated capex'!$E$13:$E$1000,$B124)*1000000</f>
        <v>1158780.8753332449</v>
      </c>
      <c r="J125" s="34">
        <f>SUMIFS('5.5 Calc│Escalated capex'!I$13:I$1000,'5.5 Calc│Escalated capex'!$D$13:$D$1000,$B123,'5.5 Calc│Escalated capex'!$E$13:$E$1000,$B124)*1000000</f>
        <v>408816.11204435566</v>
      </c>
      <c r="K125" s="34">
        <f>SUMIFS('5.5 Calc│Escalated capex'!J$13:J$1000,'5.5 Calc│Escalated capex'!$D$13:$D$1000,$B123,'5.5 Calc│Escalated capex'!$E$13:$E$1000,$B124)*1000000</f>
        <v>170286.42982213336</v>
      </c>
      <c r="L125" s="34">
        <f>SUMIFS('5.5 Calc│Escalated capex'!K$13:K$1000,'5.5 Calc│Escalated capex'!$D$13:$D$1000,$B123,'5.5 Calc│Escalated capex'!$E$13:$E$1000,$B124)*1000000</f>
        <v>170286.42982213336</v>
      </c>
    </row>
    <row r="126" spans="2:22">
      <c r="B126" s="8" t="s">
        <v>222</v>
      </c>
      <c r="C126" s="8"/>
      <c r="D126" s="8"/>
      <c r="E126" s="8"/>
      <c r="F126" s="8"/>
      <c r="G126" s="8"/>
      <c r="H126" s="8"/>
      <c r="I126" s="8"/>
      <c r="J126" s="8"/>
      <c r="K126" s="8"/>
      <c r="L126" s="8"/>
    </row>
    <row r="127" spans="2:22">
      <c r="B127" s="8" t="s">
        <v>223</v>
      </c>
      <c r="C127" s="8"/>
      <c r="D127" s="8"/>
      <c r="E127" s="8"/>
      <c r="F127" s="8"/>
      <c r="G127" s="8"/>
      <c r="H127" s="8"/>
      <c r="I127" s="8"/>
      <c r="J127" s="8"/>
      <c r="K127" s="8"/>
      <c r="L127" s="8"/>
    </row>
    <row r="128" spans="2:22">
      <c r="B128" s="8" t="s">
        <v>224</v>
      </c>
      <c r="C128" s="8"/>
      <c r="D128" s="8"/>
      <c r="E128" s="8"/>
      <c r="F128" s="8"/>
      <c r="G128" s="8"/>
      <c r="H128" s="8"/>
      <c r="I128" s="8"/>
      <c r="J128" s="8"/>
      <c r="K128" s="8"/>
      <c r="L128" s="8"/>
    </row>
    <row r="129" spans="2:12">
      <c r="B129" s="8" t="s">
        <v>225</v>
      </c>
      <c r="C129" s="8"/>
      <c r="D129" s="8"/>
      <c r="E129" s="8"/>
      <c r="F129" s="8"/>
      <c r="G129" s="8"/>
      <c r="H129" s="8"/>
      <c r="I129" s="8"/>
      <c r="J129" s="8"/>
      <c r="K129" s="8"/>
      <c r="L129" s="8"/>
    </row>
    <row r="130" spans="2:12">
      <c r="B130" s="8" t="s">
        <v>226</v>
      </c>
      <c r="C130" s="8"/>
      <c r="D130" s="8"/>
      <c r="E130" s="8"/>
      <c r="F130" s="8"/>
      <c r="G130" s="8"/>
      <c r="H130" s="8"/>
      <c r="I130" s="8"/>
      <c r="J130" s="8"/>
      <c r="K130" s="8"/>
      <c r="L130" s="8"/>
    </row>
    <row r="131" spans="2:12">
      <c r="B131" s="8" t="s">
        <v>227</v>
      </c>
      <c r="C131" s="8"/>
      <c r="D131" s="8"/>
      <c r="E131" s="8"/>
      <c r="F131" s="8"/>
      <c r="G131" s="8"/>
      <c r="H131" s="8"/>
      <c r="I131" s="8"/>
      <c r="J131" s="8"/>
      <c r="K131" s="8"/>
      <c r="L131" s="8"/>
    </row>
    <row r="132" spans="2:12">
      <c r="B132" s="8" t="s">
        <v>228</v>
      </c>
      <c r="C132" s="8"/>
      <c r="D132" s="8"/>
      <c r="E132" s="8"/>
      <c r="F132" s="8"/>
      <c r="G132" s="8"/>
      <c r="H132" s="8"/>
      <c r="I132" s="8"/>
      <c r="J132" s="8"/>
      <c r="K132" s="8"/>
      <c r="L132" s="8"/>
    </row>
    <row r="133" spans="2:12">
      <c r="B133" s="8" t="s">
        <v>229</v>
      </c>
      <c r="C133" s="8"/>
      <c r="D133" s="8"/>
      <c r="E133" s="8"/>
      <c r="F133" s="8"/>
      <c r="G133" s="8"/>
      <c r="H133" s="8"/>
      <c r="I133" s="8"/>
      <c r="J133" s="8"/>
      <c r="K133" s="8"/>
      <c r="L133" s="8"/>
    </row>
    <row r="134" spans="2:12">
      <c r="B134" s="7" t="s">
        <v>67</v>
      </c>
      <c r="H134" s="62"/>
      <c r="I134" s="62"/>
      <c r="J134" s="62"/>
      <c r="K134" s="62"/>
      <c r="L134" s="62"/>
    </row>
    <row r="135" spans="2:12">
      <c r="B135" s="8" t="s">
        <v>221</v>
      </c>
      <c r="C135" s="8">
        <v>4058705.84</v>
      </c>
      <c r="D135" s="8">
        <v>85687498.709999993</v>
      </c>
      <c r="E135" s="8">
        <v>72037165.291284844</v>
      </c>
      <c r="F135" s="8">
        <v>93059847.598550156</v>
      </c>
      <c r="G135" s="34">
        <f>SUMIFS('4.1 Calc│Hist Act ($nom)'!$K$13:$K$1000,'4.1 Calc│Hist Act ($nom)'!$C$13:$C$1000,B123,'4.1 Calc│Hist Act ($nom)'!$D$13:$D$1000,B134)</f>
        <v>52330986.772887938</v>
      </c>
      <c r="H135" s="34">
        <f>SUMIFS('5.5 Calc│Escalated capex'!G$13:G$1000,'5.5 Calc│Escalated capex'!$D$13:$D$1000,$B123,'5.5 Calc│Escalated capex'!$E$13:$E$1000,$B134)*1000000</f>
        <v>33616686.964983016</v>
      </c>
      <c r="I135" s="34">
        <f>SUMIFS('5.5 Calc│Escalated capex'!H$13:H$1000,'5.5 Calc│Escalated capex'!$D$13:$D$1000,$B123,'5.5 Calc│Escalated capex'!$E$13:$E$1000,$B134)*1000000</f>
        <v>32646864.558233526</v>
      </c>
      <c r="J135" s="34">
        <f>SUMIFS('5.5 Calc│Escalated capex'!I$13:I$1000,'5.5 Calc│Escalated capex'!$D$13:$D$1000,$B123,'5.5 Calc│Escalated capex'!$E$13:$E$1000,$B134)*1000000</f>
        <v>51366122.800362036</v>
      </c>
      <c r="K135" s="34">
        <f>SUMIFS('5.5 Calc│Escalated capex'!J$13:J$1000,'5.5 Calc│Escalated capex'!$D$13:$D$1000,$B123,'5.5 Calc│Escalated capex'!$E$13:$E$1000,$B134)*1000000</f>
        <v>0</v>
      </c>
      <c r="L135" s="34">
        <f>SUMIFS('5.5 Calc│Escalated capex'!K$13:K$1000,'5.5 Calc│Escalated capex'!$D$13:$D$1000,$B123,'5.5 Calc│Escalated capex'!$E$13:$E$1000,$B134)*1000000</f>
        <v>0</v>
      </c>
    </row>
    <row r="136" spans="2:12">
      <c r="B136" s="8" t="s">
        <v>222</v>
      </c>
      <c r="C136" s="8"/>
      <c r="D136" s="8"/>
      <c r="E136" s="8"/>
      <c r="F136" s="8"/>
      <c r="G136" s="8"/>
      <c r="H136" s="8"/>
      <c r="I136" s="8"/>
      <c r="J136" s="8"/>
      <c r="K136" s="8"/>
      <c r="L136" s="8"/>
    </row>
    <row r="137" spans="2:12">
      <c r="B137" s="8" t="s">
        <v>223</v>
      </c>
      <c r="C137" s="8"/>
      <c r="D137" s="8"/>
      <c r="E137" s="8"/>
      <c r="F137" s="8"/>
      <c r="G137" s="8"/>
      <c r="H137" s="8"/>
      <c r="I137" s="8"/>
      <c r="J137" s="8"/>
      <c r="K137" s="8"/>
      <c r="L137" s="8"/>
    </row>
    <row r="138" spans="2:12">
      <c r="B138" s="8" t="s">
        <v>224</v>
      </c>
      <c r="C138" s="8"/>
      <c r="D138" s="8"/>
      <c r="E138" s="8"/>
      <c r="F138" s="8"/>
      <c r="G138" s="8"/>
      <c r="H138" s="8"/>
      <c r="I138" s="8"/>
      <c r="J138" s="8"/>
      <c r="K138" s="8"/>
      <c r="L138" s="8"/>
    </row>
    <row r="139" spans="2:12">
      <c r="B139" s="8" t="s">
        <v>225</v>
      </c>
      <c r="C139" s="8"/>
      <c r="D139" s="8"/>
      <c r="E139" s="8"/>
      <c r="F139" s="8"/>
      <c r="G139" s="8"/>
      <c r="H139" s="8"/>
      <c r="I139" s="8"/>
      <c r="J139" s="8"/>
      <c r="K139" s="8"/>
      <c r="L139" s="8"/>
    </row>
    <row r="140" spans="2:12">
      <c r="B140" s="8" t="s">
        <v>226</v>
      </c>
      <c r="C140" s="8"/>
      <c r="D140" s="8"/>
      <c r="E140" s="8"/>
      <c r="F140" s="8"/>
      <c r="G140" s="8"/>
      <c r="H140" s="8"/>
      <c r="I140" s="8"/>
      <c r="J140" s="8"/>
      <c r="K140" s="8"/>
      <c r="L140" s="8"/>
    </row>
    <row r="141" spans="2:12">
      <c r="B141" s="8" t="s">
        <v>227</v>
      </c>
      <c r="C141" s="8"/>
      <c r="D141" s="8"/>
      <c r="E141" s="8"/>
      <c r="F141" s="8"/>
      <c r="G141" s="8"/>
      <c r="H141" s="8"/>
      <c r="I141" s="8"/>
      <c r="J141" s="8"/>
      <c r="K141" s="8"/>
      <c r="L141" s="8"/>
    </row>
    <row r="142" spans="2:12">
      <c r="B142" s="8" t="s">
        <v>228</v>
      </c>
      <c r="C142" s="8"/>
      <c r="D142" s="8"/>
      <c r="E142" s="8"/>
      <c r="F142" s="8"/>
      <c r="G142" s="8"/>
      <c r="H142" s="8"/>
      <c r="I142" s="8"/>
      <c r="J142" s="8"/>
      <c r="K142" s="8"/>
      <c r="L142" s="8"/>
    </row>
    <row r="143" spans="2:12">
      <c r="B143" s="8" t="s">
        <v>229</v>
      </c>
      <c r="C143" s="8"/>
      <c r="D143" s="8"/>
      <c r="E143" s="8"/>
      <c r="F143" s="8"/>
      <c r="G143" s="8"/>
      <c r="H143" s="8"/>
      <c r="I143" s="8"/>
      <c r="J143" s="8"/>
      <c r="K143" s="8"/>
      <c r="L143" s="8"/>
    </row>
    <row r="144" spans="2:12">
      <c r="B144" s="4" t="s">
        <v>230</v>
      </c>
      <c r="H144" s="62"/>
      <c r="I144" s="62"/>
      <c r="J144" s="62"/>
      <c r="K144" s="62"/>
      <c r="L144" s="62"/>
    </row>
    <row r="145" spans="2:14">
      <c r="B145" s="8" t="s">
        <v>221</v>
      </c>
      <c r="C145" s="8"/>
      <c r="D145" s="8"/>
      <c r="E145" s="8"/>
      <c r="F145" s="8"/>
      <c r="G145" s="34">
        <f>SUMIFS('4.1 Calc│Hist Act ($nom)'!$K$13:$K$1000,'4.1 Calc│Hist Act ($nom)'!$C$13:$C$1000,B123,'4.1 Calc│Hist Act ($nom)'!$D$13:$D$1000,B144)</f>
        <v>0</v>
      </c>
      <c r="H145" s="34">
        <f>SUMIFS('5.5 Calc│Escalated capex'!G$13:G$1000,'5.5 Calc│Escalated capex'!$D$13:$D$1000,$B123,'5.5 Calc│Escalated capex'!$E$13:$E$1000,$B144)*1000000</f>
        <v>0</v>
      </c>
      <c r="I145" s="34">
        <f>SUMIFS('5.5 Calc│Escalated capex'!H$13:H$1000,'5.5 Calc│Escalated capex'!$D$13:$D$1000,$B123,'5.5 Calc│Escalated capex'!$E$13:$E$1000,$B144)*1000000</f>
        <v>0</v>
      </c>
      <c r="J145" s="34">
        <f>SUMIFS('5.5 Calc│Escalated capex'!I$13:I$1000,'5.5 Calc│Escalated capex'!$D$13:$D$1000,$B123,'5.5 Calc│Escalated capex'!$E$13:$E$1000,$B144)*1000000</f>
        <v>0</v>
      </c>
      <c r="K145" s="34">
        <f>SUMIFS('5.5 Calc│Escalated capex'!J$13:J$1000,'5.5 Calc│Escalated capex'!$D$13:$D$1000,$B123,'5.5 Calc│Escalated capex'!$E$13:$E$1000,$B144)*1000000</f>
        <v>0</v>
      </c>
      <c r="L145" s="34">
        <f>SUMIFS('5.5 Calc│Escalated capex'!K$13:K$1000,'5.5 Calc│Escalated capex'!$D$13:$D$1000,$B123,'5.5 Calc│Escalated capex'!$E$13:$E$1000,$B144)*1000000</f>
        <v>0</v>
      </c>
    </row>
    <row r="146" spans="2:14">
      <c r="B146" s="8" t="s">
        <v>222</v>
      </c>
      <c r="C146" s="8"/>
      <c r="D146" s="8"/>
      <c r="E146" s="8"/>
      <c r="F146" s="8"/>
      <c r="G146" s="8"/>
      <c r="H146" s="8"/>
      <c r="I146" s="8"/>
      <c r="J146" s="8"/>
      <c r="K146" s="8"/>
      <c r="L146" s="8"/>
    </row>
    <row r="147" spans="2:14">
      <c r="B147" s="8" t="s">
        <v>223</v>
      </c>
      <c r="C147" s="8"/>
      <c r="D147" s="8"/>
      <c r="E147" s="8"/>
      <c r="F147" s="8"/>
      <c r="G147" s="8"/>
      <c r="H147" s="8"/>
      <c r="I147" s="8"/>
      <c r="J147" s="8"/>
      <c r="K147" s="8"/>
      <c r="L147" s="8"/>
    </row>
    <row r="148" spans="2:14">
      <c r="B148" s="8" t="s">
        <v>224</v>
      </c>
      <c r="C148" s="8"/>
      <c r="D148" s="8"/>
      <c r="E148" s="8"/>
      <c r="F148" s="8"/>
      <c r="G148" s="8"/>
      <c r="H148" s="8"/>
      <c r="I148" s="8"/>
      <c r="J148" s="8"/>
      <c r="K148" s="8"/>
      <c r="L148" s="8"/>
    </row>
    <row r="149" spans="2:14">
      <c r="B149" s="8" t="s">
        <v>225</v>
      </c>
      <c r="C149" s="8"/>
      <c r="D149" s="8"/>
      <c r="E149" s="8"/>
      <c r="F149" s="8"/>
      <c r="G149" s="8"/>
      <c r="H149" s="8"/>
      <c r="I149" s="8"/>
      <c r="J149" s="8"/>
      <c r="K149" s="8"/>
      <c r="L149" s="8"/>
    </row>
    <row r="150" spans="2:14">
      <c r="B150" s="8" t="s">
        <v>226</v>
      </c>
      <c r="C150" s="8"/>
      <c r="D150" s="8"/>
      <c r="E150" s="8"/>
      <c r="F150" s="8"/>
      <c r="G150" s="8"/>
      <c r="H150" s="8"/>
      <c r="I150" s="8"/>
      <c r="J150" s="8"/>
      <c r="K150" s="8"/>
      <c r="L150" s="8"/>
    </row>
    <row r="151" spans="2:14">
      <c r="B151" s="8" t="s">
        <v>227</v>
      </c>
      <c r="C151" s="8"/>
      <c r="D151" s="8"/>
      <c r="E151" s="8"/>
      <c r="F151" s="8"/>
      <c r="G151" s="8"/>
      <c r="H151" s="8"/>
      <c r="I151" s="8"/>
      <c r="J151" s="8"/>
      <c r="K151" s="8"/>
      <c r="L151" s="8"/>
    </row>
    <row r="152" spans="2:14">
      <c r="B152" s="8" t="s">
        <v>228</v>
      </c>
      <c r="C152" s="8"/>
      <c r="D152" s="8"/>
      <c r="E152" s="8"/>
      <c r="F152" s="8"/>
      <c r="G152" s="8"/>
      <c r="H152" s="8"/>
      <c r="I152" s="8"/>
      <c r="J152" s="8"/>
      <c r="K152" s="8"/>
      <c r="L152" s="8"/>
    </row>
    <row r="153" spans="2:14">
      <c r="B153" s="8" t="s">
        <v>229</v>
      </c>
      <c r="C153" s="8"/>
      <c r="D153" s="8"/>
      <c r="E153" s="8"/>
      <c r="F153" s="8"/>
      <c r="G153" s="8"/>
      <c r="H153" s="8"/>
      <c r="I153" s="8"/>
      <c r="J153" s="8"/>
      <c r="K153" s="8"/>
      <c r="L153" s="8"/>
    </row>
    <row r="154" spans="2:14" ht="18.75">
      <c r="B154" s="17" t="s">
        <v>9</v>
      </c>
      <c r="C154" s="17"/>
      <c r="D154" s="17"/>
      <c r="E154" s="17"/>
      <c r="F154" s="17"/>
      <c r="G154" s="93">
        <f>SUM(G125:G153)-VLOOKUP(B123,'1.1 Output│RFM'!$F$16:$L$24,6,FALSE)*1000000</f>
        <v>0</v>
      </c>
      <c r="H154" s="93">
        <f>SUM(H125:H153)-VLOOKUP($B123,'1.0 Output│PTRM'!$F$16:$K$24,H$14-2016,FALSE)*1000000</f>
        <v>0</v>
      </c>
      <c r="I154" s="93">
        <f>SUM(I125:I153)-VLOOKUP($B123,'1.0 Output│PTRM'!$F$16:$K$24,I$14-2016,FALSE)*1000000</f>
        <v>0</v>
      </c>
      <c r="J154" s="93">
        <f>SUM(J125:J153)-VLOOKUP($B123,'1.0 Output│PTRM'!$F$16:$K$24,J$14-2016,FALSE)*1000000</f>
        <v>0</v>
      </c>
      <c r="K154" s="93">
        <f>SUM(K125:K153)-VLOOKUP($B123,'1.0 Output│PTRM'!$F$16:$K$24,K$14-2016,FALSE)*1000000</f>
        <v>0</v>
      </c>
      <c r="L154" s="93">
        <f>SUM(L125:L153)-VLOOKUP($B123,'1.0 Output│PTRM'!$F$16:$K$24,L$14-2016,FALSE)*1000000</f>
        <v>0</v>
      </c>
      <c r="N154" s="17" t="str">
        <f>"Check "&amp;B123</f>
        <v>Check Pipelines</v>
      </c>
    </row>
    <row r="155" spans="2:14" ht="20.25">
      <c r="B155" s="6" t="s">
        <v>231</v>
      </c>
      <c r="G155" s="93">
        <f>SUM(G125:G153)-'1.1 Output│RFM'!K16*1000000</f>
        <v>0</v>
      </c>
      <c r="H155" s="93">
        <f>SUM(H125:H153)-'1.0 Output│PTRM'!G16*1000000</f>
        <v>0</v>
      </c>
      <c r="I155" s="93">
        <f>SUM(I125:I153)-'1.0 Output│PTRM'!H16*1000000</f>
        <v>0</v>
      </c>
      <c r="J155" s="93">
        <f>SUM(J125:J153)-'1.0 Output│PTRM'!I16*1000000</f>
        <v>0</v>
      </c>
      <c r="K155" s="93">
        <f>SUM(K125:K153)-'1.0 Output│PTRM'!J16*1000000</f>
        <v>0</v>
      </c>
      <c r="L155" s="93">
        <f>SUM(L125:L153)-'1.0 Output│PTRM'!K16*1000000</f>
        <v>0</v>
      </c>
    </row>
    <row r="156" spans="2:14">
      <c r="B156" s="4" t="s">
        <v>201</v>
      </c>
    </row>
    <row r="157" spans="2:14">
      <c r="B157" s="14" t="s">
        <v>221</v>
      </c>
      <c r="C157" s="14">
        <v>150026.93</v>
      </c>
      <c r="D157" s="14">
        <v>1070306.1099999999</v>
      </c>
      <c r="E157" s="14">
        <v>5214100.6799999988</v>
      </c>
      <c r="F157" s="14">
        <v>6351963.093700001</v>
      </c>
      <c r="G157" s="34">
        <f>SUMIFS('4.1 Calc│Hist Act ($nom)'!$K$13:$K$1000,'4.1 Calc│Hist Act ($nom)'!$C$13:$C$1000,B155,'4.1 Calc│Hist Act ($nom)'!$D$13:$D$1000,B156)</f>
        <v>965000</v>
      </c>
      <c r="H157" s="34">
        <f>SUMIFS('5.5 Calc│Escalated capex'!G$13:G$1000,'5.5 Calc│Escalated capex'!$D$13:$D$1000,$B155,'5.5 Calc│Escalated capex'!$E$13:$E$1000,$B156)*1000000</f>
        <v>3654674.7167295604</v>
      </c>
      <c r="I157" s="34">
        <f>SUMIFS('5.5 Calc│Escalated capex'!H$13:H$1000,'5.5 Calc│Escalated capex'!$D$13:$D$1000,$B155,'5.5 Calc│Escalated capex'!$E$13:$E$1000,$B156)*1000000</f>
        <v>1003126.5287774076</v>
      </c>
      <c r="J157" s="34">
        <f>SUMIFS('5.5 Calc│Escalated capex'!I$13:I$1000,'5.5 Calc│Escalated capex'!$D$13:$D$1000,$B155,'5.5 Calc│Escalated capex'!$E$13:$E$1000,$B156)*1000000</f>
        <v>6590745.6847788189</v>
      </c>
      <c r="K157" s="34">
        <f>SUMIFS('5.5 Calc│Escalated capex'!J$13:J$1000,'5.5 Calc│Escalated capex'!$D$13:$D$1000,$B155,'5.5 Calc│Escalated capex'!$E$13:$E$1000,$B156)*1000000</f>
        <v>3366192.7868499295</v>
      </c>
      <c r="L157" s="34">
        <f>SUMIFS('5.5 Calc│Escalated capex'!K$13:K$1000,'5.5 Calc│Escalated capex'!$D$13:$D$1000,$B155,'5.5 Calc│Escalated capex'!$E$13:$E$1000,$B156)*1000000</f>
        <v>2747337.4480474074</v>
      </c>
    </row>
    <row r="158" spans="2:14">
      <c r="B158" s="14" t="s">
        <v>222</v>
      </c>
      <c r="G158" s="8"/>
      <c r="H158" s="8"/>
      <c r="I158" s="8"/>
      <c r="J158" s="8"/>
      <c r="K158" s="8"/>
      <c r="L158" s="8"/>
    </row>
    <row r="159" spans="2:14">
      <c r="B159" s="14" t="s">
        <v>223</v>
      </c>
      <c r="G159" s="8"/>
      <c r="H159" s="8"/>
      <c r="I159" s="8"/>
      <c r="J159" s="8"/>
      <c r="K159" s="8"/>
      <c r="L159" s="8"/>
    </row>
    <row r="160" spans="2:14">
      <c r="B160" s="14" t="s">
        <v>224</v>
      </c>
      <c r="G160" s="8"/>
      <c r="H160" s="8"/>
      <c r="I160" s="8"/>
      <c r="J160" s="8"/>
      <c r="K160" s="8"/>
      <c r="L160" s="8"/>
    </row>
    <row r="161" spans="2:12">
      <c r="B161" s="14" t="s">
        <v>225</v>
      </c>
      <c r="G161" s="8"/>
      <c r="H161" s="8"/>
      <c r="I161" s="8"/>
      <c r="J161" s="8"/>
      <c r="K161" s="8"/>
      <c r="L161" s="8"/>
    </row>
    <row r="162" spans="2:12">
      <c r="B162" s="14" t="s">
        <v>226</v>
      </c>
      <c r="G162" s="8"/>
      <c r="H162" s="8"/>
      <c r="I162" s="8"/>
      <c r="J162" s="8"/>
      <c r="K162" s="8"/>
      <c r="L162" s="8"/>
    </row>
    <row r="163" spans="2:12">
      <c r="B163" s="14" t="s">
        <v>227</v>
      </c>
      <c r="G163" s="8"/>
      <c r="H163" s="8"/>
      <c r="I163" s="8"/>
      <c r="J163" s="8"/>
      <c r="K163" s="8"/>
      <c r="L163" s="8"/>
    </row>
    <row r="164" spans="2:12">
      <c r="B164" s="14" t="s">
        <v>228</v>
      </c>
      <c r="G164" s="8"/>
      <c r="H164" s="8"/>
      <c r="I164" s="8"/>
      <c r="J164" s="8"/>
      <c r="K164" s="8"/>
      <c r="L164" s="8"/>
    </row>
    <row r="165" spans="2:12">
      <c r="B165" s="14" t="s">
        <v>229</v>
      </c>
      <c r="G165" s="8"/>
      <c r="H165" s="8"/>
      <c r="I165" s="8"/>
      <c r="J165" s="8"/>
      <c r="K165" s="8"/>
      <c r="L165" s="8"/>
    </row>
    <row r="166" spans="2:12">
      <c r="B166" s="7" t="s">
        <v>67</v>
      </c>
      <c r="G166" s="62"/>
      <c r="H166" s="62"/>
      <c r="I166" s="62"/>
      <c r="J166" s="62"/>
      <c r="K166" s="62"/>
      <c r="L166" s="62"/>
    </row>
    <row r="167" spans="2:12">
      <c r="B167" s="14" t="s">
        <v>221</v>
      </c>
      <c r="C167" s="14">
        <v>8251218.3300000001</v>
      </c>
      <c r="D167" s="14">
        <v>26728180.670000002</v>
      </c>
      <c r="E167" s="14">
        <v>2551568.5199999996</v>
      </c>
      <c r="F167" s="14">
        <v>886.04270000000292</v>
      </c>
      <c r="G167" s="34">
        <f>SUMIFS('4.1 Calc│Hist Act ($nom)'!$K$13:$K$1000,'4.1 Calc│Hist Act ($nom)'!$C$13:$C$1000,B155,'4.1 Calc│Hist Act ($nom)'!$D$13:$D$1000,B166)</f>
        <v>0</v>
      </c>
      <c r="H167" s="34">
        <f>SUMIFS('5.5 Calc│Escalated capex'!G$13:G$1000,'5.5 Calc│Escalated capex'!$D$13:$D$1000,$B155,'5.5 Calc│Escalated capex'!$E$13:$E$1000,$B166)*1000000</f>
        <v>10770680.206065776</v>
      </c>
      <c r="I167" s="34">
        <f>SUMIFS('5.5 Calc│Escalated capex'!H$13:H$1000,'5.5 Calc│Escalated capex'!$D$13:$D$1000,$B155,'5.5 Calc│Escalated capex'!$E$13:$E$1000,$B166)*1000000</f>
        <v>12494032.345338024</v>
      </c>
      <c r="J167" s="34">
        <f>SUMIFS('5.5 Calc│Escalated capex'!I$13:I$1000,'5.5 Calc│Escalated capex'!$D$13:$D$1000,$B155,'5.5 Calc│Escalated capex'!$E$13:$E$1000,$B166)*1000000</f>
        <v>6381927.8452553088</v>
      </c>
      <c r="K167" s="34">
        <f>SUMIFS('5.5 Calc│Escalated capex'!J$13:J$1000,'5.5 Calc│Escalated capex'!$D$13:$D$1000,$B155,'5.5 Calc│Escalated capex'!$E$13:$E$1000,$B166)*1000000</f>
        <v>0</v>
      </c>
      <c r="L167" s="34">
        <f>SUMIFS('5.5 Calc│Escalated capex'!K$13:K$1000,'5.5 Calc│Escalated capex'!$D$13:$D$1000,$B155,'5.5 Calc│Escalated capex'!$E$13:$E$1000,$B166)*1000000</f>
        <v>0</v>
      </c>
    </row>
    <row r="168" spans="2:12">
      <c r="B168" s="14" t="s">
        <v>222</v>
      </c>
      <c r="G168" s="8"/>
      <c r="H168" s="8"/>
      <c r="I168" s="8"/>
      <c r="J168" s="8"/>
      <c r="K168" s="8"/>
      <c r="L168" s="8"/>
    </row>
    <row r="169" spans="2:12">
      <c r="B169" s="14" t="s">
        <v>223</v>
      </c>
      <c r="G169" s="8"/>
      <c r="H169" s="8"/>
      <c r="I169" s="8"/>
      <c r="J169" s="8"/>
      <c r="K169" s="8"/>
      <c r="L169" s="8"/>
    </row>
    <row r="170" spans="2:12">
      <c r="B170" s="14" t="s">
        <v>224</v>
      </c>
      <c r="G170" s="8"/>
      <c r="H170" s="8"/>
      <c r="I170" s="8"/>
      <c r="J170" s="8"/>
      <c r="K170" s="8"/>
      <c r="L170" s="8"/>
    </row>
    <row r="171" spans="2:12">
      <c r="B171" s="14" t="s">
        <v>225</v>
      </c>
      <c r="G171" s="8"/>
      <c r="H171" s="8"/>
      <c r="I171" s="8"/>
      <c r="J171" s="8"/>
      <c r="K171" s="8"/>
      <c r="L171" s="8"/>
    </row>
    <row r="172" spans="2:12">
      <c r="B172" s="14" t="s">
        <v>226</v>
      </c>
      <c r="G172" s="8"/>
      <c r="H172" s="8"/>
      <c r="I172" s="8"/>
      <c r="J172" s="8"/>
      <c r="K172" s="8"/>
      <c r="L172" s="8"/>
    </row>
    <row r="173" spans="2:12">
      <c r="B173" s="14" t="s">
        <v>227</v>
      </c>
      <c r="G173" s="8"/>
      <c r="H173" s="8"/>
      <c r="I173" s="8"/>
      <c r="J173" s="8"/>
      <c r="K173" s="8"/>
      <c r="L173" s="8"/>
    </row>
    <row r="174" spans="2:12">
      <c r="B174" s="14" t="s">
        <v>228</v>
      </c>
      <c r="G174" s="8"/>
      <c r="H174" s="8"/>
      <c r="I174" s="8"/>
      <c r="J174" s="8"/>
      <c r="K174" s="8"/>
      <c r="L174" s="8"/>
    </row>
    <row r="175" spans="2:12">
      <c r="B175" s="14" t="s">
        <v>229</v>
      </c>
      <c r="G175" s="8"/>
      <c r="H175" s="8"/>
      <c r="I175" s="8"/>
      <c r="J175" s="8"/>
      <c r="K175" s="8"/>
      <c r="L175" s="8"/>
    </row>
    <row r="176" spans="2:12">
      <c r="B176" s="4" t="s">
        <v>230</v>
      </c>
      <c r="G176" s="62"/>
      <c r="H176" s="62"/>
      <c r="I176" s="62"/>
      <c r="J176" s="62"/>
      <c r="K176" s="62"/>
      <c r="L176" s="62"/>
    </row>
    <row r="177" spans="2:14">
      <c r="B177" s="14" t="s">
        <v>221</v>
      </c>
      <c r="C177" s="14">
        <v>15596189.499350945</v>
      </c>
      <c r="D177" s="14">
        <v>124175194.71017128</v>
      </c>
      <c r="E177" s="14">
        <v>94527162.881557092</v>
      </c>
      <c r="F177" s="14">
        <v>106063722.81283152</v>
      </c>
      <c r="G177" s="34">
        <f>SUMIFS('4.1 Calc│Hist Act ($nom)'!$K$13:$K$1000,'4.1 Calc│Hist Act ($nom)'!$C$13:$C$1000,B155,'4.1 Calc│Hist Act ($nom)'!$D$13:$D$1000,B176)</f>
        <v>0</v>
      </c>
      <c r="H177" s="34">
        <f>SUMIFS('5.5 Calc│Escalated capex'!G$13:G$1000,'5.5 Calc│Escalated capex'!$D$13:$D$1000,$B155,'5.5 Calc│Escalated capex'!$E$13:$E$1000,$B176)*1000000</f>
        <v>0</v>
      </c>
      <c r="I177" s="34">
        <f>SUMIFS('5.5 Calc│Escalated capex'!H$13:H$1000,'5.5 Calc│Escalated capex'!$D$13:$D$1000,$B155,'5.5 Calc│Escalated capex'!$E$13:$E$1000,$B176)*1000000</f>
        <v>0</v>
      </c>
      <c r="J177" s="34">
        <f>SUMIFS('5.5 Calc│Escalated capex'!I$13:I$1000,'5.5 Calc│Escalated capex'!$D$13:$D$1000,$B155,'5.5 Calc│Escalated capex'!$E$13:$E$1000,$B176)*1000000</f>
        <v>0</v>
      </c>
      <c r="K177" s="34">
        <f>SUMIFS('5.5 Calc│Escalated capex'!J$13:J$1000,'5.5 Calc│Escalated capex'!$D$13:$D$1000,$B155,'5.5 Calc│Escalated capex'!$E$13:$E$1000,$B176)*1000000</f>
        <v>0</v>
      </c>
      <c r="L177" s="34">
        <f>SUMIFS('5.5 Calc│Escalated capex'!K$13:K$1000,'5.5 Calc│Escalated capex'!$D$13:$D$1000,$B155,'5.5 Calc│Escalated capex'!$E$13:$E$1000,$B176)*1000000</f>
        <v>84727.044985333327</v>
      </c>
    </row>
    <row r="178" spans="2:14">
      <c r="B178" s="14" t="s">
        <v>222</v>
      </c>
      <c r="G178" s="8"/>
      <c r="H178" s="8"/>
      <c r="I178" s="8"/>
      <c r="J178" s="8"/>
      <c r="K178" s="8"/>
      <c r="L178" s="8"/>
    </row>
    <row r="179" spans="2:14">
      <c r="B179" s="14" t="s">
        <v>223</v>
      </c>
      <c r="G179" s="8"/>
      <c r="H179" s="8"/>
      <c r="I179" s="8"/>
      <c r="J179" s="8"/>
      <c r="K179" s="8"/>
      <c r="L179" s="8"/>
    </row>
    <row r="180" spans="2:14">
      <c r="B180" s="14" t="s">
        <v>224</v>
      </c>
      <c r="G180" s="8"/>
      <c r="H180" s="8"/>
      <c r="I180" s="8"/>
      <c r="J180" s="8"/>
      <c r="K180" s="8"/>
      <c r="L180" s="8"/>
    </row>
    <row r="181" spans="2:14">
      <c r="B181" s="14" t="s">
        <v>225</v>
      </c>
      <c r="G181" s="8"/>
      <c r="H181" s="8"/>
      <c r="I181" s="8"/>
      <c r="J181" s="8"/>
      <c r="K181" s="8"/>
      <c r="L181" s="8"/>
    </row>
    <row r="182" spans="2:14">
      <c r="B182" s="14" t="s">
        <v>226</v>
      </c>
      <c r="G182" s="8"/>
      <c r="H182" s="8"/>
      <c r="I182" s="8"/>
      <c r="J182" s="8"/>
      <c r="K182" s="8"/>
      <c r="L182" s="8"/>
    </row>
    <row r="183" spans="2:14">
      <c r="B183" s="14" t="s">
        <v>227</v>
      </c>
      <c r="G183" s="8"/>
      <c r="H183" s="8"/>
      <c r="I183" s="8"/>
      <c r="J183" s="8"/>
      <c r="K183" s="8"/>
      <c r="L183" s="8"/>
    </row>
    <row r="184" spans="2:14">
      <c r="B184" s="14" t="s">
        <v>228</v>
      </c>
      <c r="G184" s="8"/>
      <c r="H184" s="8"/>
      <c r="I184" s="8"/>
      <c r="J184" s="8"/>
      <c r="K184" s="8"/>
      <c r="L184" s="8"/>
    </row>
    <row r="185" spans="2:14">
      <c r="B185" s="14" t="s">
        <v>229</v>
      </c>
      <c r="G185" s="8"/>
      <c r="H185" s="8"/>
      <c r="I185" s="8"/>
      <c r="J185" s="8"/>
      <c r="K185" s="8"/>
      <c r="L185" s="8"/>
    </row>
    <row r="186" spans="2:14" ht="18.75">
      <c r="G186" s="93">
        <f>SUM(G157:G185)-VLOOKUP(B155,'1.1 Output│RFM'!$F$16:$L$24,6,FALSE)*1000000</f>
        <v>0</v>
      </c>
      <c r="H186" s="93">
        <f>SUM(H157:H185)-VLOOKUP($B155,'1.0 Output│PTRM'!$F$16:$K$24,H$14-2016,FALSE)*1000000</f>
        <v>0</v>
      </c>
      <c r="I186" s="93">
        <f>SUM(I157:I185)-VLOOKUP($B155,'1.0 Output│PTRM'!$F$16:$K$24,I$14-2016,FALSE)*1000000</f>
        <v>0</v>
      </c>
      <c r="J186" s="93">
        <f>SUM(J157:J185)-VLOOKUP($B155,'1.0 Output│PTRM'!$F$16:$K$24,J$14-2016,FALSE)*1000000</f>
        <v>0</v>
      </c>
      <c r="K186" s="93">
        <f>SUM(K157:K185)-VLOOKUP($B155,'1.0 Output│PTRM'!$F$16:$K$24,K$14-2016,FALSE)*1000000</f>
        <v>0</v>
      </c>
      <c r="L186" s="93">
        <f>SUM(L157:L185)-VLOOKUP($B155,'1.0 Output│PTRM'!$F$16:$K$24,L$14-2016,FALSE)*1000000</f>
        <v>0</v>
      </c>
      <c r="N186" s="17" t="str">
        <f>"Check "&amp;B155</f>
        <v>Check COMPRESSORS</v>
      </c>
    </row>
    <row r="187" spans="2:14">
      <c r="B187" s="7" t="s">
        <v>51</v>
      </c>
      <c r="G187" s="57">
        <f>SUM(G157,G167,G177)-'1.1 Output│RFM'!K17*1000000</f>
        <v>0</v>
      </c>
      <c r="H187" s="48">
        <f>SUM(H157:H185)-'1.0 Output│PTRM'!G17*1000000</f>
        <v>0</v>
      </c>
      <c r="I187" s="48">
        <f>SUM(I157:I185)-'1.0 Output│PTRM'!H17*1000000</f>
        <v>0</v>
      </c>
      <c r="J187" s="48">
        <f>SUM(J157:J185)-'1.0 Output│PTRM'!I17*1000000</f>
        <v>0</v>
      </c>
      <c r="K187" s="48">
        <f>SUM(K157:K185)-'1.0 Output│PTRM'!J17*1000000</f>
        <v>0</v>
      </c>
      <c r="L187" s="48">
        <f>SUM(L157:L185)-'1.0 Output│PTRM'!K17*1000000</f>
        <v>0</v>
      </c>
    </row>
    <row r="188" spans="2:14">
      <c r="B188" s="4" t="s">
        <v>201</v>
      </c>
    </row>
    <row r="189" spans="2:14">
      <c r="B189" s="14" t="s">
        <v>221</v>
      </c>
      <c r="C189" s="14">
        <v>1103730.3900000001</v>
      </c>
      <c r="D189" s="14">
        <v>5106391.5600000005</v>
      </c>
      <c r="E189" s="14">
        <v>8375791.2600000007</v>
      </c>
      <c r="F189" s="14">
        <v>1518056.6438000007</v>
      </c>
      <c r="G189" s="34">
        <f>SUMIFS('4.1 Calc│Hist Act ($nom)'!$K$13:$K$1000,'4.1 Calc│Hist Act ($nom)'!$C$13:$C$1000,B187,'4.1 Calc│Hist Act ($nom)'!$D$13:$D$1000,B188)</f>
        <v>460000</v>
      </c>
      <c r="H189" s="34">
        <f>SUMIFS('5.5 Calc│Escalated capex'!G$13:G$1000,'5.5 Calc│Escalated capex'!$D$13:$D$1000,$B187,'5.5 Calc│Escalated capex'!$E$13:$E$1000,$B188)*1000000</f>
        <v>0</v>
      </c>
      <c r="I189" s="34">
        <f>SUMIFS('5.5 Calc│Escalated capex'!H$13:H$1000,'5.5 Calc│Escalated capex'!$D$13:$D$1000,$B187,'5.5 Calc│Escalated capex'!$E$13:$E$1000,$B188)*1000000</f>
        <v>639830.92024444439</v>
      </c>
      <c r="J189" s="34">
        <f>SUMIFS('5.5 Calc│Escalated capex'!I$13:I$1000,'5.5 Calc│Escalated capex'!$D$13:$D$1000,$B187,'5.5 Calc│Escalated capex'!$E$13:$E$1000,$B188)*1000000</f>
        <v>353719.74286222231</v>
      </c>
      <c r="K189" s="34">
        <f>SUMIFS('5.5 Calc│Escalated capex'!J$13:J$1000,'5.5 Calc│Escalated capex'!$D$13:$D$1000,$B187,'5.5 Calc│Escalated capex'!$E$13:$E$1000,$B188)*1000000</f>
        <v>683220.5811877778</v>
      </c>
      <c r="L189" s="34">
        <f>SUMIFS('5.5 Calc│Escalated capex'!K$13:K$1000,'5.5 Calc│Escalated capex'!$D$13:$D$1000,$B187,'5.5 Calc│Escalated capex'!$E$13:$E$1000,$B188)*1000000</f>
        <v>246948.92656311113</v>
      </c>
    </row>
    <row r="190" spans="2:14">
      <c r="B190" s="14" t="s">
        <v>222</v>
      </c>
      <c r="G190" s="8"/>
      <c r="H190" s="8"/>
      <c r="I190" s="8"/>
      <c r="J190" s="8"/>
      <c r="K190" s="8"/>
      <c r="L190" s="8"/>
    </row>
    <row r="191" spans="2:14">
      <c r="B191" s="14" t="s">
        <v>223</v>
      </c>
      <c r="G191" s="8"/>
      <c r="H191" s="8"/>
      <c r="I191" s="8"/>
      <c r="J191" s="8"/>
      <c r="K191" s="8"/>
      <c r="L191" s="8"/>
    </row>
    <row r="192" spans="2:14">
      <c r="B192" s="14" t="s">
        <v>224</v>
      </c>
      <c r="G192" s="8"/>
      <c r="H192" s="8"/>
      <c r="I192" s="8"/>
      <c r="J192" s="8"/>
      <c r="K192" s="8"/>
      <c r="L192" s="8"/>
    </row>
    <row r="193" spans="2:12">
      <c r="B193" s="14" t="s">
        <v>225</v>
      </c>
      <c r="G193" s="8"/>
      <c r="H193" s="8"/>
      <c r="I193" s="8"/>
      <c r="J193" s="8"/>
      <c r="K193" s="8"/>
      <c r="L193" s="8"/>
    </row>
    <row r="194" spans="2:12">
      <c r="B194" s="14" t="s">
        <v>226</v>
      </c>
      <c r="G194" s="8"/>
      <c r="H194" s="8"/>
      <c r="I194" s="8"/>
      <c r="J194" s="8"/>
      <c r="K194" s="8"/>
      <c r="L194" s="8"/>
    </row>
    <row r="195" spans="2:12">
      <c r="B195" s="14" t="s">
        <v>227</v>
      </c>
      <c r="G195" s="8"/>
      <c r="H195" s="8"/>
      <c r="I195" s="8"/>
      <c r="J195" s="8"/>
      <c r="K195" s="8"/>
      <c r="L195" s="8"/>
    </row>
    <row r="196" spans="2:12">
      <c r="B196" s="14" t="s">
        <v>228</v>
      </c>
      <c r="G196" s="8"/>
      <c r="H196" s="8"/>
      <c r="I196" s="8"/>
      <c r="J196" s="8"/>
      <c r="K196" s="8"/>
      <c r="L196" s="8"/>
    </row>
    <row r="197" spans="2:12">
      <c r="B197" s="14" t="s">
        <v>229</v>
      </c>
      <c r="G197" s="8"/>
      <c r="H197" s="8"/>
      <c r="I197" s="8"/>
      <c r="J197" s="8"/>
      <c r="K197" s="8"/>
      <c r="L197" s="8"/>
    </row>
    <row r="198" spans="2:12">
      <c r="B198" s="7" t="s">
        <v>67</v>
      </c>
      <c r="G198" s="62"/>
      <c r="H198" s="62"/>
      <c r="I198" s="62"/>
      <c r="J198" s="62"/>
      <c r="K198" s="62"/>
      <c r="L198" s="62"/>
    </row>
    <row r="199" spans="2:12">
      <c r="B199" s="14" t="s">
        <v>221</v>
      </c>
      <c r="G199" s="34">
        <f>SUMIFS('4.1 Calc│Hist Act ($nom)'!$K$13:$K$1000,'4.1 Calc│Hist Act ($nom)'!$C$13:$C$1000,B187,'4.1 Calc│Hist Act ($nom)'!$D$13:$D$1000,B198)</f>
        <v>0</v>
      </c>
      <c r="H199" s="34">
        <f>SUMIFS('5.5 Calc│Escalated capex'!G$13:G$1000,'5.5 Calc│Escalated capex'!$D$13:$D$1000,$B187,'5.5 Calc│Escalated capex'!$E$13:$E$1000,$B198)*1000000</f>
        <v>0</v>
      </c>
      <c r="I199" s="34">
        <f>SUMIFS('5.5 Calc│Escalated capex'!H$13:H$1000,'5.5 Calc│Escalated capex'!$D$13:$D$1000,$B187,'5.5 Calc│Escalated capex'!$E$13:$E$1000,$B198)*1000000</f>
        <v>1696263.7392129633</v>
      </c>
      <c r="J199" s="34">
        <f>SUMIFS('5.5 Calc│Escalated capex'!I$13:I$1000,'5.5 Calc│Escalated capex'!$D$13:$D$1000,$B187,'5.5 Calc│Escalated capex'!$E$13:$E$1000,$B198)*1000000</f>
        <v>2024314.7222314822</v>
      </c>
      <c r="K199" s="34">
        <f>SUMIFS('5.5 Calc│Escalated capex'!J$13:J$1000,'5.5 Calc│Escalated capex'!$D$13:$D$1000,$B187,'5.5 Calc│Escalated capex'!$E$13:$E$1000,$B198)*1000000</f>
        <v>0</v>
      </c>
      <c r="L199" s="34">
        <f>SUMIFS('5.5 Calc│Escalated capex'!K$13:K$1000,'5.5 Calc│Escalated capex'!$D$13:$D$1000,$B187,'5.5 Calc│Escalated capex'!$E$13:$E$1000,$B198)*1000000</f>
        <v>0</v>
      </c>
    </row>
    <row r="200" spans="2:12">
      <c r="B200" s="14" t="s">
        <v>222</v>
      </c>
      <c r="G200" s="8"/>
      <c r="H200" s="8"/>
      <c r="I200" s="8"/>
      <c r="J200" s="8"/>
      <c r="K200" s="8"/>
      <c r="L200" s="8"/>
    </row>
    <row r="201" spans="2:12">
      <c r="B201" s="14" t="s">
        <v>223</v>
      </c>
      <c r="G201" s="8"/>
      <c r="H201" s="8"/>
      <c r="I201" s="8"/>
      <c r="J201" s="8"/>
      <c r="K201" s="8"/>
      <c r="L201" s="8"/>
    </row>
    <row r="202" spans="2:12">
      <c r="B202" s="14" t="s">
        <v>224</v>
      </c>
      <c r="G202" s="8"/>
      <c r="H202" s="8"/>
      <c r="I202" s="8"/>
      <c r="J202" s="8"/>
      <c r="K202" s="8"/>
      <c r="L202" s="8"/>
    </row>
    <row r="203" spans="2:12">
      <c r="B203" s="14" t="s">
        <v>225</v>
      </c>
      <c r="G203" s="8"/>
      <c r="H203" s="8"/>
      <c r="I203" s="8"/>
      <c r="J203" s="8"/>
      <c r="K203" s="8"/>
      <c r="L203" s="8"/>
    </row>
    <row r="204" spans="2:12">
      <c r="B204" s="14" t="s">
        <v>226</v>
      </c>
      <c r="G204" s="8"/>
      <c r="H204" s="8"/>
      <c r="I204" s="8"/>
      <c r="J204" s="8"/>
      <c r="K204" s="8"/>
      <c r="L204" s="8"/>
    </row>
    <row r="205" spans="2:12">
      <c r="B205" s="14" t="s">
        <v>227</v>
      </c>
      <c r="G205" s="8"/>
      <c r="H205" s="8"/>
      <c r="I205" s="8"/>
      <c r="J205" s="8"/>
      <c r="K205" s="8"/>
      <c r="L205" s="8"/>
    </row>
    <row r="206" spans="2:12">
      <c r="B206" s="14" t="s">
        <v>228</v>
      </c>
      <c r="G206" s="8"/>
      <c r="H206" s="8"/>
      <c r="I206" s="8"/>
      <c r="J206" s="8"/>
      <c r="K206" s="8"/>
      <c r="L206" s="8"/>
    </row>
    <row r="207" spans="2:12">
      <c r="B207" s="14" t="s">
        <v>229</v>
      </c>
      <c r="G207" s="8"/>
      <c r="H207" s="8"/>
      <c r="I207" s="8"/>
      <c r="J207" s="8"/>
      <c r="K207" s="8"/>
      <c r="L207" s="8"/>
    </row>
    <row r="208" spans="2:12">
      <c r="B208" s="4" t="s">
        <v>230</v>
      </c>
      <c r="G208" s="62"/>
      <c r="H208" s="62"/>
      <c r="I208" s="62"/>
      <c r="J208" s="62"/>
      <c r="K208" s="62"/>
      <c r="L208" s="62"/>
    </row>
    <row r="209" spans="2:14">
      <c r="B209" s="14" t="s">
        <v>221</v>
      </c>
      <c r="G209" s="34">
        <f>SUMIFS('4.1 Calc│Hist Act ($nom)'!$K$13:$K$1000,'4.1 Calc│Hist Act ($nom)'!$C$13:$C$1000,B187,'4.1 Calc│Hist Act ($nom)'!$D$13:$D$1000,B208)</f>
        <v>0</v>
      </c>
      <c r="H209" s="34">
        <f>SUMIFS('5.5 Calc│Escalated capex'!G$13:G$1000,'5.5 Calc│Escalated capex'!$D$13:$D$1000,$B187,'5.5 Calc│Escalated capex'!$E$13:$E$1000,$B208)*1000000</f>
        <v>0</v>
      </c>
      <c r="I209" s="34">
        <f>SUMIFS('5.5 Calc│Escalated capex'!H$13:H$1000,'5.5 Calc│Escalated capex'!$D$13:$D$1000,$B187,'5.5 Calc│Escalated capex'!$E$13:$E$1000,$B208)*1000000</f>
        <v>0</v>
      </c>
      <c r="J209" s="34">
        <f>SUMIFS('5.5 Calc│Escalated capex'!I$13:I$1000,'5.5 Calc│Escalated capex'!$D$13:$D$1000,$B187,'5.5 Calc│Escalated capex'!$E$13:$E$1000,$B208)*1000000</f>
        <v>0</v>
      </c>
      <c r="K209" s="34">
        <f>SUMIFS('5.5 Calc│Escalated capex'!J$13:J$1000,'5.5 Calc│Escalated capex'!$D$13:$D$1000,$B187,'5.5 Calc│Escalated capex'!$E$13:$E$1000,$B208)*1000000</f>
        <v>0</v>
      </c>
      <c r="L209" s="34">
        <f>SUMIFS('5.5 Calc│Escalated capex'!K$13:K$1000,'5.5 Calc│Escalated capex'!$D$13:$D$1000,$B187,'5.5 Calc│Escalated capex'!$E$13:$E$1000,$B208)*1000000</f>
        <v>0</v>
      </c>
    </row>
    <row r="210" spans="2:14">
      <c r="B210" s="14" t="s">
        <v>222</v>
      </c>
      <c r="G210" s="8"/>
      <c r="H210" s="8"/>
      <c r="I210" s="8"/>
      <c r="J210" s="8"/>
      <c r="K210" s="8"/>
      <c r="L210" s="8"/>
    </row>
    <row r="211" spans="2:14">
      <c r="B211" s="14" t="s">
        <v>223</v>
      </c>
      <c r="G211" s="8"/>
      <c r="H211" s="8"/>
      <c r="I211" s="8"/>
      <c r="J211" s="8"/>
      <c r="K211" s="8"/>
      <c r="L211" s="8"/>
    </row>
    <row r="212" spans="2:14">
      <c r="B212" s="14" t="s">
        <v>224</v>
      </c>
      <c r="G212" s="8"/>
      <c r="H212" s="8"/>
      <c r="I212" s="8"/>
      <c r="J212" s="8"/>
      <c r="K212" s="8"/>
      <c r="L212" s="8"/>
    </row>
    <row r="213" spans="2:14">
      <c r="B213" s="14" t="s">
        <v>225</v>
      </c>
      <c r="G213" s="8"/>
      <c r="H213" s="8"/>
      <c r="I213" s="8"/>
      <c r="J213" s="8"/>
      <c r="K213" s="8"/>
      <c r="L213" s="8"/>
    </row>
    <row r="214" spans="2:14">
      <c r="B214" s="14" t="s">
        <v>226</v>
      </c>
      <c r="G214" s="8"/>
      <c r="H214" s="8"/>
      <c r="I214" s="8"/>
      <c r="J214" s="8"/>
      <c r="K214" s="8"/>
      <c r="L214" s="8"/>
    </row>
    <row r="215" spans="2:14">
      <c r="B215" s="14" t="s">
        <v>227</v>
      </c>
      <c r="G215" s="8"/>
      <c r="H215" s="8"/>
      <c r="I215" s="8"/>
      <c r="J215" s="8"/>
      <c r="K215" s="8"/>
      <c r="L215" s="8"/>
    </row>
    <row r="216" spans="2:14">
      <c r="B216" s="14" t="s">
        <v>228</v>
      </c>
      <c r="G216" s="8"/>
      <c r="H216" s="8"/>
      <c r="I216" s="8"/>
      <c r="J216" s="8"/>
      <c r="K216" s="8"/>
      <c r="L216" s="8"/>
    </row>
    <row r="217" spans="2:14">
      <c r="B217" s="14" t="s">
        <v>229</v>
      </c>
      <c r="G217" s="8"/>
      <c r="H217" s="8"/>
      <c r="I217" s="8"/>
      <c r="J217" s="8"/>
      <c r="K217" s="8"/>
      <c r="L217" s="8"/>
    </row>
    <row r="218" spans="2:14" ht="18.75">
      <c r="G218" s="93">
        <f>SUM(G189:G217)-VLOOKUP(B187,'1.1 Output│RFM'!$F$16:$L$24,6,FALSE)*1000000</f>
        <v>0</v>
      </c>
      <c r="H218" s="93">
        <f>SUM(H189:H217)-VLOOKUP($B187,'1.0 Output│PTRM'!$F$16:$K$24,H$14-2016,FALSE)*1000000</f>
        <v>0</v>
      </c>
      <c r="I218" s="93">
        <f>SUM(I189:I217)-VLOOKUP($B187,'1.0 Output│PTRM'!$F$16:$K$24,I$14-2016,FALSE)*1000000</f>
        <v>0</v>
      </c>
      <c r="J218" s="93">
        <f>SUM(J189:J217)-VLOOKUP($B187,'1.0 Output│PTRM'!$F$16:$K$24,J$14-2016,FALSE)*1000000</f>
        <v>0</v>
      </c>
      <c r="K218" s="93">
        <f>SUM(K189:K217)-VLOOKUP($B187,'1.0 Output│PTRM'!$F$16:$K$24,K$14-2016,FALSE)*1000000</f>
        <v>0</v>
      </c>
      <c r="L218" s="93">
        <f>SUM(L189:L217)-VLOOKUP($B187,'1.0 Output│PTRM'!$F$16:$K$24,L$14-2016,FALSE)*1000000</f>
        <v>0</v>
      </c>
      <c r="N218" s="17" t="str">
        <f>"Check "&amp;B187</f>
        <v>Check City Gates &amp; Field Regs</v>
      </c>
    </row>
    <row r="219" spans="2:14" ht="20.25">
      <c r="B219" s="6" t="s">
        <v>232</v>
      </c>
    </row>
    <row r="220" spans="2:14">
      <c r="B220" s="4" t="s">
        <v>201</v>
      </c>
    </row>
    <row r="221" spans="2:14">
      <c r="B221" s="14" t="s">
        <v>221</v>
      </c>
      <c r="G221" s="34">
        <f>SUMIFS('4.1 Calc│Hist Act ($nom)'!$K$13:$K$1000,'4.1 Calc│Hist Act ($nom)'!$C$13:$C$1000,B219,'4.1 Calc│Hist Act ($nom)'!$D$13:$D$1000,B220)</f>
        <v>0</v>
      </c>
      <c r="H221" s="34">
        <f>SUMIFS('5.5 Calc│Escalated capex'!G$13:G$1000,'5.5 Calc│Escalated capex'!$D$13:$D$1000,$B219,'5.5 Calc│Escalated capex'!$E$13:$E$1000,$B220)*1000000</f>
        <v>78079.776755555591</v>
      </c>
      <c r="I221" s="34">
        <f>SUMIFS('5.5 Calc│Escalated capex'!H$13:H$1000,'5.5 Calc│Escalated capex'!$D$13:$D$1000,$B219,'5.5 Calc│Escalated capex'!$E$13:$E$1000,$B220)*1000000</f>
        <v>0</v>
      </c>
      <c r="J221" s="34">
        <f>SUMIFS('5.5 Calc│Escalated capex'!I$13:I$1000,'5.5 Calc│Escalated capex'!$D$13:$D$1000,$B219,'5.5 Calc│Escalated capex'!$E$13:$E$1000,$B220)*1000000</f>
        <v>0</v>
      </c>
      <c r="K221" s="34">
        <f>SUMIFS('5.5 Calc│Escalated capex'!J$13:J$1000,'5.5 Calc│Escalated capex'!$D$13:$D$1000,$B219,'5.5 Calc│Escalated capex'!$E$13:$E$1000,$B220)*1000000</f>
        <v>0</v>
      </c>
      <c r="L221" s="34">
        <f>SUMIFS('5.5 Calc│Escalated capex'!K$13:K$1000,'5.5 Calc│Escalated capex'!$D$13:$D$1000,$B219,'5.5 Calc│Escalated capex'!$E$13:$E$1000,$B220)*1000000</f>
        <v>0</v>
      </c>
    </row>
    <row r="222" spans="2:14">
      <c r="B222" s="14" t="s">
        <v>222</v>
      </c>
      <c r="G222" s="8"/>
      <c r="H222" s="8"/>
      <c r="I222" s="8"/>
      <c r="J222" s="8"/>
      <c r="K222" s="8"/>
      <c r="L222" s="8"/>
    </row>
    <row r="223" spans="2:14">
      <c r="B223" s="14" t="s">
        <v>223</v>
      </c>
      <c r="G223" s="8"/>
      <c r="H223" s="8"/>
      <c r="I223" s="8"/>
      <c r="J223" s="8"/>
      <c r="K223" s="8"/>
      <c r="L223" s="8"/>
    </row>
    <row r="224" spans="2:14">
      <c r="B224" s="14" t="s">
        <v>224</v>
      </c>
      <c r="G224" s="8"/>
      <c r="H224" s="8"/>
      <c r="I224" s="8"/>
      <c r="J224" s="8"/>
      <c r="K224" s="8"/>
      <c r="L224" s="8"/>
    </row>
    <row r="225" spans="2:12">
      <c r="B225" s="14" t="s">
        <v>225</v>
      </c>
      <c r="G225" s="8"/>
      <c r="H225" s="8"/>
      <c r="I225" s="8"/>
      <c r="J225" s="8"/>
      <c r="K225" s="8"/>
      <c r="L225" s="8"/>
    </row>
    <row r="226" spans="2:12">
      <c r="B226" s="14" t="s">
        <v>226</v>
      </c>
      <c r="G226" s="8"/>
      <c r="H226" s="8"/>
      <c r="I226" s="8"/>
      <c r="J226" s="8"/>
      <c r="K226" s="8"/>
      <c r="L226" s="8"/>
    </row>
    <row r="227" spans="2:12">
      <c r="B227" s="14" t="s">
        <v>227</v>
      </c>
      <c r="G227" s="8"/>
      <c r="H227" s="8"/>
      <c r="I227" s="8"/>
      <c r="J227" s="8"/>
      <c r="K227" s="8"/>
      <c r="L227" s="8"/>
    </row>
    <row r="228" spans="2:12">
      <c r="B228" s="14" t="s">
        <v>228</v>
      </c>
      <c r="G228" s="8"/>
      <c r="H228" s="8"/>
      <c r="I228" s="8"/>
      <c r="J228" s="8"/>
      <c r="K228" s="8"/>
      <c r="L228" s="8"/>
    </row>
    <row r="229" spans="2:12">
      <c r="B229" s="14" t="s">
        <v>229</v>
      </c>
      <c r="G229" s="8"/>
      <c r="H229" s="8"/>
      <c r="I229" s="8"/>
      <c r="J229" s="8"/>
      <c r="K229" s="8"/>
      <c r="L229" s="8"/>
    </row>
    <row r="230" spans="2:12">
      <c r="B230" s="7" t="s">
        <v>67</v>
      </c>
      <c r="G230" s="62"/>
      <c r="H230" s="62"/>
      <c r="I230" s="62"/>
      <c r="J230" s="62"/>
      <c r="K230" s="62"/>
      <c r="L230" s="62"/>
    </row>
    <row r="231" spans="2:12">
      <c r="B231" s="14" t="s">
        <v>221</v>
      </c>
      <c r="G231" s="34">
        <f>SUMIFS('4.1 Calc│Hist Act ($nom)'!$K$13:$K$1000,'4.1 Calc│Hist Act ($nom)'!$C$13:$C$1000,B219,'4.1 Calc│Hist Act ($nom)'!$D$13:$D$1000,B230)</f>
        <v>0</v>
      </c>
      <c r="H231" s="34">
        <f>SUMIFS('5.5 Calc│Escalated capex'!G$13:G$1000,'5.5 Calc│Escalated capex'!$D$13:$D$1000,$B219,'5.5 Calc│Escalated capex'!$E$13:$E$1000,$B230)*1000000</f>
        <v>0</v>
      </c>
      <c r="I231" s="34">
        <f>SUMIFS('5.5 Calc│Escalated capex'!H$13:H$1000,'5.5 Calc│Escalated capex'!$D$13:$D$1000,$B219,'5.5 Calc│Escalated capex'!$E$13:$E$1000,$B230)*1000000</f>
        <v>0</v>
      </c>
      <c r="J231" s="34">
        <f>SUMIFS('5.5 Calc│Escalated capex'!I$13:I$1000,'5.5 Calc│Escalated capex'!$D$13:$D$1000,$B219,'5.5 Calc│Escalated capex'!$E$13:$E$1000,$B230)*1000000</f>
        <v>0</v>
      </c>
      <c r="K231" s="34">
        <f>SUMIFS('5.5 Calc│Escalated capex'!J$13:J$1000,'5.5 Calc│Escalated capex'!$D$13:$D$1000,$B219,'5.5 Calc│Escalated capex'!$E$13:$E$1000,$B230)*1000000</f>
        <v>0</v>
      </c>
      <c r="L231" s="34">
        <f>SUMIFS('5.5 Calc│Escalated capex'!K$13:K$1000,'5.5 Calc│Escalated capex'!$D$13:$D$1000,$B219,'5.5 Calc│Escalated capex'!$E$13:$E$1000,$B230)*1000000</f>
        <v>0</v>
      </c>
    </row>
    <row r="232" spans="2:12">
      <c r="B232" s="14" t="s">
        <v>222</v>
      </c>
      <c r="G232" s="8"/>
      <c r="H232" s="8"/>
      <c r="I232" s="8"/>
      <c r="J232" s="8"/>
      <c r="K232" s="8"/>
      <c r="L232" s="8"/>
    </row>
    <row r="233" spans="2:12">
      <c r="B233" s="14" t="s">
        <v>223</v>
      </c>
      <c r="G233" s="8"/>
      <c r="H233" s="8"/>
      <c r="I233" s="8"/>
      <c r="J233" s="8"/>
      <c r="K233" s="8"/>
      <c r="L233" s="8"/>
    </row>
    <row r="234" spans="2:12">
      <c r="B234" s="14" t="s">
        <v>224</v>
      </c>
      <c r="G234" s="8"/>
      <c r="H234" s="8"/>
      <c r="I234" s="8"/>
      <c r="J234" s="8"/>
      <c r="K234" s="8"/>
      <c r="L234" s="8"/>
    </row>
    <row r="235" spans="2:12">
      <c r="B235" s="14" t="s">
        <v>225</v>
      </c>
      <c r="G235" s="8"/>
      <c r="H235" s="8"/>
      <c r="I235" s="8"/>
      <c r="J235" s="8"/>
      <c r="K235" s="8"/>
      <c r="L235" s="8"/>
    </row>
    <row r="236" spans="2:12">
      <c r="B236" s="14" t="s">
        <v>226</v>
      </c>
      <c r="G236" s="8"/>
      <c r="H236" s="8"/>
      <c r="I236" s="8"/>
      <c r="J236" s="8"/>
      <c r="K236" s="8"/>
      <c r="L236" s="8"/>
    </row>
    <row r="237" spans="2:12">
      <c r="B237" s="14" t="s">
        <v>227</v>
      </c>
      <c r="G237" s="8"/>
      <c r="H237" s="8"/>
      <c r="I237" s="8"/>
      <c r="J237" s="8"/>
      <c r="K237" s="8"/>
      <c r="L237" s="8"/>
    </row>
    <row r="238" spans="2:12">
      <c r="B238" s="14" t="s">
        <v>228</v>
      </c>
      <c r="G238" s="8"/>
      <c r="H238" s="8"/>
      <c r="I238" s="8"/>
      <c r="J238" s="8"/>
      <c r="K238" s="8"/>
      <c r="L238" s="8"/>
    </row>
    <row r="239" spans="2:12">
      <c r="B239" s="14" t="s">
        <v>229</v>
      </c>
      <c r="G239" s="8"/>
      <c r="H239" s="8"/>
      <c r="I239" s="8"/>
      <c r="J239" s="8"/>
      <c r="K239" s="8"/>
      <c r="L239" s="8"/>
    </row>
    <row r="240" spans="2:12">
      <c r="B240" s="4" t="s">
        <v>230</v>
      </c>
      <c r="G240" s="62"/>
      <c r="H240" s="62"/>
      <c r="I240" s="62"/>
      <c r="J240" s="62"/>
      <c r="K240" s="62"/>
      <c r="L240" s="62"/>
    </row>
    <row r="241" spans="2:14">
      <c r="B241" s="14" t="s">
        <v>221</v>
      </c>
      <c r="G241" s="34">
        <f>SUMIFS('4.1 Calc│Hist Act ($nom)'!$K$13:$K$1000,'4.1 Calc│Hist Act ($nom)'!$C$13:$C$1000,B219,'4.1 Calc│Hist Act ($nom)'!$D$13:$D$1000,B240)</f>
        <v>0</v>
      </c>
      <c r="H241" s="34">
        <f>SUMIFS('5.5 Calc│Escalated capex'!G$13:G$1000,'5.5 Calc│Escalated capex'!$D$13:$D$1000,$B219,'5.5 Calc│Escalated capex'!$E$13:$E$1000,$B240)*1000000</f>
        <v>0</v>
      </c>
      <c r="I241" s="34">
        <f>SUMIFS('5.5 Calc│Escalated capex'!H$13:H$1000,'5.5 Calc│Escalated capex'!$D$13:$D$1000,$B219,'5.5 Calc│Escalated capex'!$E$13:$E$1000,$B240)*1000000</f>
        <v>0</v>
      </c>
      <c r="J241" s="34">
        <f>SUMIFS('5.5 Calc│Escalated capex'!I$13:I$1000,'5.5 Calc│Escalated capex'!$D$13:$D$1000,$B219,'5.5 Calc│Escalated capex'!$E$13:$E$1000,$B240)*1000000</f>
        <v>0</v>
      </c>
      <c r="K241" s="34">
        <f>SUMIFS('5.5 Calc│Escalated capex'!J$13:J$1000,'5.5 Calc│Escalated capex'!$D$13:$D$1000,$B219,'5.5 Calc│Escalated capex'!$E$13:$E$1000,$B240)*1000000</f>
        <v>0</v>
      </c>
      <c r="L241" s="34">
        <f>SUMIFS('5.5 Calc│Escalated capex'!K$13:K$1000,'5.5 Calc│Escalated capex'!$D$13:$D$1000,$B219,'5.5 Calc│Escalated capex'!$E$13:$E$1000,$B240)*1000000</f>
        <v>0</v>
      </c>
    </row>
    <row r="242" spans="2:14">
      <c r="B242" s="14" t="s">
        <v>222</v>
      </c>
      <c r="G242" s="8"/>
      <c r="H242" s="8"/>
      <c r="I242" s="8"/>
      <c r="J242" s="8"/>
      <c r="K242" s="8"/>
      <c r="L242" s="8"/>
    </row>
    <row r="243" spans="2:14">
      <c r="B243" s="14" t="s">
        <v>223</v>
      </c>
      <c r="G243" s="8"/>
      <c r="H243" s="8"/>
      <c r="I243" s="8"/>
      <c r="J243" s="8"/>
      <c r="K243" s="8"/>
      <c r="L243" s="8"/>
    </row>
    <row r="244" spans="2:14">
      <c r="B244" s="14" t="s">
        <v>224</v>
      </c>
      <c r="G244" s="8"/>
      <c r="H244" s="8"/>
      <c r="I244" s="8"/>
      <c r="J244" s="8"/>
      <c r="K244" s="8"/>
      <c r="L244" s="8"/>
    </row>
    <row r="245" spans="2:14">
      <c r="B245" s="14" t="s">
        <v>225</v>
      </c>
      <c r="G245" s="8"/>
      <c r="H245" s="8"/>
      <c r="I245" s="8"/>
      <c r="J245" s="8"/>
      <c r="K245" s="8"/>
      <c r="L245" s="8"/>
    </row>
    <row r="246" spans="2:14">
      <c r="B246" s="14" t="s">
        <v>226</v>
      </c>
      <c r="G246" s="8"/>
      <c r="H246" s="8"/>
      <c r="I246" s="8"/>
      <c r="J246" s="8"/>
      <c r="K246" s="8"/>
      <c r="L246" s="8"/>
    </row>
    <row r="247" spans="2:14">
      <c r="B247" s="14" t="s">
        <v>227</v>
      </c>
      <c r="G247" s="8"/>
      <c r="H247" s="8"/>
      <c r="I247" s="8"/>
      <c r="J247" s="8"/>
      <c r="K247" s="8"/>
      <c r="L247" s="8"/>
    </row>
    <row r="248" spans="2:14">
      <c r="B248" s="14" t="s">
        <v>228</v>
      </c>
      <c r="G248" s="8"/>
      <c r="H248" s="8"/>
      <c r="I248" s="8"/>
      <c r="J248" s="8"/>
      <c r="K248" s="8"/>
      <c r="L248" s="8"/>
    </row>
    <row r="249" spans="2:14">
      <c r="B249" s="14" t="s">
        <v>229</v>
      </c>
      <c r="G249" s="8"/>
      <c r="H249" s="8"/>
      <c r="I249" s="8"/>
      <c r="J249" s="8"/>
      <c r="K249" s="8"/>
      <c r="L249" s="8"/>
    </row>
    <row r="250" spans="2:14" ht="18.75">
      <c r="G250" s="93">
        <f>SUM(G221:G249)-VLOOKUP(B219,'1.1 Output│RFM'!$F$16:$L$24,6,FALSE)*1000000</f>
        <v>0</v>
      </c>
      <c r="H250" s="93">
        <f>SUM(H221:H249)-VLOOKUP($B219,'1.0 Output│PTRM'!$F$16:$K$24,H$14-2016,FALSE)*1000000</f>
        <v>0</v>
      </c>
      <c r="I250" s="93">
        <f>SUM(I221:I249)-VLOOKUP($B219,'1.0 Output│PTRM'!$F$16:$K$24,I$14-2016,FALSE)*1000000</f>
        <v>0</v>
      </c>
      <c r="J250" s="93">
        <f>SUM(J221:J249)-VLOOKUP($B219,'1.0 Output│PTRM'!$F$16:$K$24,J$14-2016,FALSE)*1000000</f>
        <v>0</v>
      </c>
      <c r="K250" s="93">
        <f>SUM(K221:K249)-VLOOKUP($B219,'1.0 Output│PTRM'!$F$16:$K$24,K$14-2016,FALSE)*1000000</f>
        <v>0</v>
      </c>
      <c r="L250" s="93">
        <f>SUM(L221:L249)-VLOOKUP($B219,'1.0 Output│PTRM'!$F$16:$K$24,L$14-2016,FALSE)*1000000</f>
        <v>0</v>
      </c>
      <c r="N250" s="17" t="str">
        <f>"Check "&amp;B219</f>
        <v>Check ODOURANT PLANTS</v>
      </c>
    </row>
    <row r="251" spans="2:14" ht="20.25">
      <c r="B251" s="6" t="s">
        <v>233</v>
      </c>
      <c r="G251" s="93"/>
    </row>
    <row r="252" spans="2:14">
      <c r="B252" s="4" t="s">
        <v>201</v>
      </c>
    </row>
    <row r="253" spans="2:14">
      <c r="B253" s="14" t="s">
        <v>221</v>
      </c>
      <c r="C253" s="14">
        <v>0</v>
      </c>
      <c r="D253" s="14">
        <v>91009.78</v>
      </c>
      <c r="E253" s="14">
        <v>285847.41000000003</v>
      </c>
      <c r="F253" s="14">
        <v>354457.98500000004</v>
      </c>
      <c r="G253" s="34">
        <f>SUMIFS('4.1 Calc│Hist Act ($nom)'!$K$13:$K$1000,'4.1 Calc│Hist Act ($nom)'!$C$13:$C$1000,B251,'4.1 Calc│Hist Act ($nom)'!$D$13:$D$1000,B252)</f>
        <v>50000</v>
      </c>
      <c r="H253" s="34">
        <f>SUMIFS('5.5 Calc│Escalated capex'!G$13:G$1000,'5.5 Calc│Escalated capex'!$D$13:$D$1000,$B251,'5.5 Calc│Escalated capex'!$E$13:$E$1000,$B252)*1000000</f>
        <v>1006317.5288444445</v>
      </c>
      <c r="I253" s="34">
        <f>SUMIFS('5.5 Calc│Escalated capex'!H$13:H$1000,'5.5 Calc│Escalated capex'!$D$13:$D$1000,$B251,'5.5 Calc│Escalated capex'!$E$13:$E$1000,$B252)*1000000</f>
        <v>0</v>
      </c>
      <c r="J253" s="34">
        <f>SUMIFS('5.5 Calc│Escalated capex'!I$13:I$1000,'5.5 Calc│Escalated capex'!$D$13:$D$1000,$B251,'5.5 Calc│Escalated capex'!$E$13:$E$1000,$B252)*1000000</f>
        <v>0</v>
      </c>
      <c r="K253" s="34">
        <f>SUMIFS('5.5 Calc│Escalated capex'!J$13:J$1000,'5.5 Calc│Escalated capex'!$D$13:$D$1000,$B251,'5.5 Calc│Escalated capex'!$E$13:$E$1000,$B252)*1000000</f>
        <v>0</v>
      </c>
      <c r="L253" s="34">
        <f>SUMIFS('5.5 Calc│Escalated capex'!K$13:K$1000,'5.5 Calc│Escalated capex'!$D$13:$D$1000,$B251,'5.5 Calc│Escalated capex'!$E$13:$E$1000,$B252)*1000000</f>
        <v>0</v>
      </c>
    </row>
    <row r="254" spans="2:14">
      <c r="B254" s="14" t="s">
        <v>222</v>
      </c>
      <c r="G254" s="8"/>
      <c r="H254" s="8"/>
      <c r="I254" s="8"/>
      <c r="J254" s="8"/>
      <c r="K254" s="8"/>
      <c r="L254" s="8"/>
    </row>
    <row r="255" spans="2:14">
      <c r="B255" s="14" t="s">
        <v>223</v>
      </c>
      <c r="G255" s="8"/>
      <c r="H255" s="8"/>
      <c r="I255" s="8"/>
      <c r="J255" s="8"/>
      <c r="K255" s="8"/>
      <c r="L255" s="8"/>
    </row>
    <row r="256" spans="2:14">
      <c r="B256" s="14" t="s">
        <v>224</v>
      </c>
      <c r="G256" s="8"/>
      <c r="H256" s="8"/>
      <c r="I256" s="8"/>
      <c r="J256" s="8"/>
      <c r="K256" s="8"/>
      <c r="L256" s="8"/>
    </row>
    <row r="257" spans="2:12">
      <c r="B257" s="14" t="s">
        <v>225</v>
      </c>
      <c r="G257" s="8"/>
      <c r="H257" s="8"/>
      <c r="I257" s="8"/>
      <c r="J257" s="8"/>
      <c r="K257" s="8"/>
      <c r="L257" s="8"/>
    </row>
    <row r="258" spans="2:12">
      <c r="B258" s="14" t="s">
        <v>226</v>
      </c>
      <c r="G258" s="8"/>
      <c r="H258" s="8"/>
      <c r="I258" s="8"/>
      <c r="J258" s="8"/>
      <c r="K258" s="8"/>
      <c r="L258" s="8"/>
    </row>
    <row r="259" spans="2:12">
      <c r="B259" s="14" t="s">
        <v>227</v>
      </c>
      <c r="G259" s="8"/>
      <c r="H259" s="8"/>
      <c r="I259" s="8"/>
      <c r="J259" s="8"/>
      <c r="K259" s="8"/>
      <c r="L259" s="8"/>
    </row>
    <row r="260" spans="2:12">
      <c r="B260" s="14" t="s">
        <v>228</v>
      </c>
      <c r="G260" s="8"/>
      <c r="H260" s="8"/>
      <c r="I260" s="8"/>
      <c r="J260" s="8"/>
      <c r="K260" s="8"/>
      <c r="L260" s="8"/>
    </row>
    <row r="261" spans="2:12">
      <c r="B261" s="14" t="s">
        <v>229</v>
      </c>
      <c r="G261" s="8"/>
      <c r="H261" s="8"/>
      <c r="I261" s="8"/>
      <c r="J261" s="8"/>
      <c r="K261" s="8"/>
      <c r="L261" s="8"/>
    </row>
    <row r="262" spans="2:12">
      <c r="B262" s="7" t="s">
        <v>67</v>
      </c>
      <c r="G262" s="62"/>
      <c r="H262" s="62"/>
      <c r="I262" s="62"/>
      <c r="J262" s="62"/>
      <c r="K262" s="62"/>
      <c r="L262" s="62"/>
    </row>
    <row r="263" spans="2:12">
      <c r="B263" s="14" t="s">
        <v>221</v>
      </c>
      <c r="G263" s="34">
        <f>SUMIFS('4.1 Calc│Hist Act ($nom)'!$K$13:$K$1000,'4.1 Calc│Hist Act ($nom)'!$C$13:$C$1000,B251,'4.1 Calc│Hist Act ($nom)'!$D$13:$D$1000,B262)</f>
        <v>0</v>
      </c>
      <c r="H263" s="34">
        <f>SUMIFS('5.5 Calc│Escalated capex'!G$13:G$1000,'5.5 Calc│Escalated capex'!$D$13:$D$1000,$B251,'5.5 Calc│Escalated capex'!$E$13:$E$1000,$B262)*1000000</f>
        <v>0</v>
      </c>
      <c r="I263" s="34">
        <f>SUMIFS('5.5 Calc│Escalated capex'!H$13:H$1000,'5.5 Calc│Escalated capex'!$D$13:$D$1000,$B251,'5.5 Calc│Escalated capex'!$E$13:$E$1000,$B262)*1000000</f>
        <v>0</v>
      </c>
      <c r="J263" s="34">
        <f>SUMIFS('5.5 Calc│Escalated capex'!I$13:I$1000,'5.5 Calc│Escalated capex'!$D$13:$D$1000,$B251,'5.5 Calc│Escalated capex'!$E$13:$E$1000,$B262)*1000000</f>
        <v>0</v>
      </c>
      <c r="K263" s="34">
        <f>SUMIFS('5.5 Calc│Escalated capex'!J$13:J$1000,'5.5 Calc│Escalated capex'!$D$13:$D$1000,$B251,'5.5 Calc│Escalated capex'!$E$13:$E$1000,$B262)*1000000</f>
        <v>0</v>
      </c>
      <c r="L263" s="34">
        <f>SUMIFS('5.5 Calc│Escalated capex'!K$13:K$1000,'5.5 Calc│Escalated capex'!$D$13:$D$1000,$B251,'5.5 Calc│Escalated capex'!$E$13:$E$1000,$B262)*1000000</f>
        <v>0</v>
      </c>
    </row>
    <row r="264" spans="2:12">
      <c r="B264" s="14" t="s">
        <v>222</v>
      </c>
      <c r="G264" s="8"/>
      <c r="H264" s="8"/>
      <c r="I264" s="8"/>
      <c r="J264" s="8"/>
      <c r="K264" s="8"/>
      <c r="L264" s="8"/>
    </row>
    <row r="265" spans="2:12">
      <c r="B265" s="14" t="s">
        <v>223</v>
      </c>
      <c r="G265" s="8"/>
      <c r="H265" s="8"/>
      <c r="I265" s="8"/>
      <c r="J265" s="8"/>
      <c r="K265" s="8"/>
      <c r="L265" s="8"/>
    </row>
    <row r="266" spans="2:12">
      <c r="B266" s="14" t="s">
        <v>224</v>
      </c>
      <c r="G266" s="8"/>
      <c r="H266" s="8"/>
      <c r="I266" s="8"/>
      <c r="J266" s="8"/>
      <c r="K266" s="8"/>
      <c r="L266" s="8"/>
    </row>
    <row r="267" spans="2:12">
      <c r="B267" s="14" t="s">
        <v>225</v>
      </c>
      <c r="G267" s="8"/>
      <c r="H267" s="8"/>
      <c r="I267" s="8"/>
      <c r="J267" s="8"/>
      <c r="K267" s="8"/>
      <c r="L267" s="8"/>
    </row>
    <row r="268" spans="2:12">
      <c r="B268" s="14" t="s">
        <v>226</v>
      </c>
      <c r="G268" s="8"/>
      <c r="H268" s="8"/>
      <c r="I268" s="8"/>
      <c r="J268" s="8"/>
      <c r="K268" s="8"/>
      <c r="L268" s="8"/>
    </row>
    <row r="269" spans="2:12">
      <c r="B269" s="14" t="s">
        <v>227</v>
      </c>
      <c r="G269" s="8"/>
      <c r="H269" s="8"/>
      <c r="I269" s="8"/>
      <c r="J269" s="8"/>
      <c r="K269" s="8"/>
      <c r="L269" s="8"/>
    </row>
    <row r="270" spans="2:12">
      <c r="B270" s="14" t="s">
        <v>228</v>
      </c>
      <c r="G270" s="8"/>
      <c r="H270" s="8"/>
      <c r="I270" s="8"/>
      <c r="J270" s="8"/>
      <c r="K270" s="8"/>
      <c r="L270" s="8"/>
    </row>
    <row r="271" spans="2:12">
      <c r="B271" s="14" t="s">
        <v>229</v>
      </c>
      <c r="G271" s="8"/>
      <c r="H271" s="8"/>
      <c r="I271" s="8"/>
      <c r="J271" s="8"/>
      <c r="K271" s="8"/>
      <c r="L271" s="8"/>
    </row>
    <row r="272" spans="2:12">
      <c r="B272" s="4" t="s">
        <v>230</v>
      </c>
      <c r="G272" s="62"/>
      <c r="H272" s="62"/>
      <c r="I272" s="62"/>
      <c r="J272" s="62"/>
      <c r="K272" s="62"/>
      <c r="L272" s="62"/>
    </row>
    <row r="273" spans="2:14">
      <c r="B273" s="14" t="s">
        <v>221</v>
      </c>
      <c r="G273" s="34">
        <f>SUMIFS('4.1 Calc│Hist Act ($nom)'!$K$13:$K$1000,'4.1 Calc│Hist Act ($nom)'!$C$13:$C$1000,B251,'4.1 Calc│Hist Act ($nom)'!$D$13:$D$1000,B272)</f>
        <v>0</v>
      </c>
      <c r="H273" s="34">
        <f>SUMIFS('5.5 Calc│Escalated capex'!G$13:G$1000,'5.5 Calc│Escalated capex'!$D$13:$D$1000,$B251,'5.5 Calc│Escalated capex'!$E$13:$E$1000,$B272)*1000000</f>
        <v>0</v>
      </c>
      <c r="I273" s="34">
        <f>SUMIFS('5.5 Calc│Escalated capex'!H$13:H$1000,'5.5 Calc│Escalated capex'!$D$13:$D$1000,$B251,'5.5 Calc│Escalated capex'!$E$13:$E$1000,$B272)*1000000</f>
        <v>0</v>
      </c>
      <c r="J273" s="34">
        <f>SUMIFS('5.5 Calc│Escalated capex'!I$13:I$1000,'5.5 Calc│Escalated capex'!$D$13:$D$1000,$B251,'5.5 Calc│Escalated capex'!$E$13:$E$1000,$B272)*1000000</f>
        <v>0</v>
      </c>
      <c r="K273" s="34">
        <f>SUMIFS('5.5 Calc│Escalated capex'!J$13:J$1000,'5.5 Calc│Escalated capex'!$D$13:$D$1000,$B251,'5.5 Calc│Escalated capex'!$E$13:$E$1000,$B272)*1000000</f>
        <v>0</v>
      </c>
      <c r="L273" s="34">
        <f>SUMIFS('5.5 Calc│Escalated capex'!K$13:K$1000,'5.5 Calc│Escalated capex'!$D$13:$D$1000,$B251,'5.5 Calc│Escalated capex'!$E$13:$E$1000,$B272)*1000000</f>
        <v>0</v>
      </c>
    </row>
    <row r="274" spans="2:14">
      <c r="B274" s="14" t="s">
        <v>222</v>
      </c>
      <c r="G274" s="8"/>
      <c r="H274" s="8"/>
      <c r="I274" s="8"/>
      <c r="J274" s="8"/>
      <c r="K274" s="8"/>
      <c r="L274" s="8"/>
    </row>
    <row r="275" spans="2:14">
      <c r="B275" s="14" t="s">
        <v>223</v>
      </c>
      <c r="G275" s="8"/>
      <c r="H275" s="8"/>
      <c r="I275" s="8"/>
      <c r="J275" s="8"/>
      <c r="K275" s="8"/>
      <c r="L275" s="8"/>
    </row>
    <row r="276" spans="2:14">
      <c r="B276" s="14" t="s">
        <v>224</v>
      </c>
      <c r="G276" s="8"/>
      <c r="H276" s="8"/>
      <c r="I276" s="8"/>
      <c r="J276" s="8"/>
      <c r="K276" s="8"/>
      <c r="L276" s="8"/>
    </row>
    <row r="277" spans="2:14">
      <c r="B277" s="14" t="s">
        <v>225</v>
      </c>
      <c r="G277" s="8"/>
      <c r="H277" s="8"/>
      <c r="I277" s="8"/>
      <c r="J277" s="8"/>
      <c r="K277" s="8"/>
      <c r="L277" s="8"/>
    </row>
    <row r="278" spans="2:14">
      <c r="B278" s="14" t="s">
        <v>226</v>
      </c>
      <c r="G278" s="8"/>
      <c r="H278" s="8"/>
      <c r="I278" s="8"/>
      <c r="J278" s="8"/>
      <c r="K278" s="8"/>
      <c r="L278" s="8"/>
    </row>
    <row r="279" spans="2:14">
      <c r="B279" s="14" t="s">
        <v>227</v>
      </c>
      <c r="G279" s="8"/>
      <c r="H279" s="8"/>
      <c r="I279" s="8"/>
      <c r="J279" s="8"/>
      <c r="K279" s="8"/>
      <c r="L279" s="8"/>
    </row>
    <row r="280" spans="2:14">
      <c r="B280" s="14" t="s">
        <v>228</v>
      </c>
      <c r="G280" s="8"/>
      <c r="H280" s="8"/>
      <c r="I280" s="8"/>
      <c r="J280" s="8"/>
      <c r="K280" s="8"/>
      <c r="L280" s="8"/>
    </row>
    <row r="281" spans="2:14">
      <c r="B281" s="14" t="s">
        <v>229</v>
      </c>
      <c r="G281" s="8"/>
      <c r="H281" s="8"/>
      <c r="I281" s="8"/>
      <c r="J281" s="8"/>
      <c r="K281" s="8"/>
      <c r="L281" s="8"/>
    </row>
    <row r="282" spans="2:14" ht="18.75">
      <c r="G282" s="93">
        <f>SUM(G253:G281)-VLOOKUP(B251,'1.1 Output│RFM'!$F$16:$L$24,6,FALSE)*1000000</f>
        <v>0</v>
      </c>
      <c r="H282" s="93">
        <f>SUM(H253:H281)-VLOOKUP($B251,'1.0 Output│PTRM'!$F$16:$K$24,H$14-2016,FALSE)*1000000</f>
        <v>0</v>
      </c>
      <c r="I282" s="93">
        <f>SUM(I253:I281)-VLOOKUP($B251,'1.0 Output│PTRM'!$F$16:$K$24,I$14-2016,FALSE)*1000000</f>
        <v>0</v>
      </c>
      <c r="J282" s="93">
        <f>SUM(J253:J281)-VLOOKUP($B251,'1.0 Output│PTRM'!$F$16:$K$24,J$14-2016,FALSE)*1000000</f>
        <v>0</v>
      </c>
      <c r="K282" s="93">
        <f>SUM(K253:K281)-VLOOKUP($B251,'1.0 Output│PTRM'!$F$16:$K$24,K$14-2016,FALSE)*1000000</f>
        <v>0</v>
      </c>
      <c r="L282" s="93">
        <f>SUM(L253:L281)-VLOOKUP($B251,'1.0 Output│PTRM'!$F$16:$K$24,L$14-2016,FALSE)*1000000</f>
        <v>0</v>
      </c>
      <c r="N282" s="17" t="str">
        <f>"Check "&amp;B251</f>
        <v>Check GAS QUALITY</v>
      </c>
    </row>
    <row r="283" spans="2:14" ht="20.25">
      <c r="B283" s="6" t="s">
        <v>234</v>
      </c>
    </row>
    <row r="284" spans="2:14">
      <c r="B284" s="4" t="s">
        <v>201</v>
      </c>
    </row>
    <row r="285" spans="2:14">
      <c r="B285" s="14" t="s">
        <v>221</v>
      </c>
      <c r="G285" s="34">
        <f>SUMIFS('4.1 Calc│Hist Act ($nom)'!$K$13:$K$1000,'4.1 Calc│Hist Act ($nom)'!$C$13:$C$1000,B283,'4.1 Calc│Hist Act ($nom)'!$D$13:$D$1000,B284)</f>
        <v>0</v>
      </c>
      <c r="H285" s="34">
        <f>SUMIFS('5.5 Calc│Escalated capex'!G$13:G$1000,'5.5 Calc│Escalated capex'!$D$13:$D$1000,$B283,'5.5 Calc│Escalated capex'!$E$13:$E$1000,$B284)*1000000</f>
        <v>0</v>
      </c>
      <c r="I285" s="34">
        <f>SUMIFS('5.5 Calc│Escalated capex'!H$13:H$1000,'5.5 Calc│Escalated capex'!$D$13:$D$1000,$B283,'5.5 Calc│Escalated capex'!$E$13:$E$1000,$B284)*1000000</f>
        <v>0</v>
      </c>
      <c r="J285" s="34">
        <f>SUMIFS('5.5 Calc│Escalated capex'!I$13:I$1000,'5.5 Calc│Escalated capex'!$D$13:$D$1000,$B283,'5.5 Calc│Escalated capex'!$E$13:$E$1000,$B284)*1000000</f>
        <v>0</v>
      </c>
      <c r="K285" s="34">
        <f>SUMIFS('5.5 Calc│Escalated capex'!J$13:J$1000,'5.5 Calc│Escalated capex'!$D$13:$D$1000,$B283,'5.5 Calc│Escalated capex'!$E$13:$E$1000,$B284)*1000000</f>
        <v>0</v>
      </c>
      <c r="L285" s="34">
        <f>SUMIFS('5.5 Calc│Escalated capex'!K$13:K$1000,'5.5 Calc│Escalated capex'!$D$13:$D$1000,$B283,'5.5 Calc│Escalated capex'!$E$13:$E$1000,$B284)*1000000</f>
        <v>0</v>
      </c>
    </row>
    <row r="286" spans="2:14">
      <c r="B286" s="14" t="s">
        <v>222</v>
      </c>
      <c r="G286" s="8"/>
      <c r="H286" s="8"/>
      <c r="I286" s="8"/>
      <c r="J286" s="8"/>
      <c r="K286" s="8"/>
      <c r="L286" s="8"/>
    </row>
    <row r="287" spans="2:14">
      <c r="B287" s="14" t="s">
        <v>223</v>
      </c>
      <c r="G287" s="8"/>
      <c r="H287" s="8"/>
      <c r="I287" s="8"/>
      <c r="J287" s="8"/>
      <c r="K287" s="8"/>
      <c r="L287" s="8"/>
    </row>
    <row r="288" spans="2:14">
      <c r="B288" s="14" t="s">
        <v>224</v>
      </c>
      <c r="G288" s="8"/>
      <c r="H288" s="8"/>
      <c r="I288" s="8"/>
      <c r="J288" s="8"/>
      <c r="K288" s="8"/>
      <c r="L288" s="8"/>
    </row>
    <row r="289" spans="2:12">
      <c r="B289" s="14" t="s">
        <v>225</v>
      </c>
      <c r="G289" s="8"/>
      <c r="H289" s="8"/>
      <c r="I289" s="8"/>
      <c r="J289" s="8"/>
      <c r="K289" s="8"/>
      <c r="L289" s="8"/>
    </row>
    <row r="290" spans="2:12">
      <c r="B290" s="14" t="s">
        <v>226</v>
      </c>
      <c r="G290" s="8"/>
      <c r="H290" s="8"/>
      <c r="I290" s="8"/>
      <c r="J290" s="8"/>
      <c r="K290" s="8"/>
      <c r="L290" s="8"/>
    </row>
    <row r="291" spans="2:12">
      <c r="B291" s="14" t="s">
        <v>227</v>
      </c>
      <c r="G291" s="8"/>
      <c r="H291" s="8"/>
      <c r="I291" s="8"/>
      <c r="J291" s="8"/>
      <c r="K291" s="8"/>
      <c r="L291" s="8"/>
    </row>
    <row r="292" spans="2:12">
      <c r="B292" s="14" t="s">
        <v>228</v>
      </c>
      <c r="G292" s="8"/>
      <c r="H292" s="8"/>
      <c r="I292" s="8"/>
      <c r="J292" s="8"/>
      <c r="K292" s="8"/>
      <c r="L292" s="8"/>
    </row>
    <row r="293" spans="2:12">
      <c r="B293" s="14" t="s">
        <v>229</v>
      </c>
      <c r="G293" s="8"/>
      <c r="H293" s="8"/>
      <c r="I293" s="8"/>
      <c r="J293" s="8"/>
      <c r="K293" s="8"/>
      <c r="L293" s="8"/>
    </row>
    <row r="294" spans="2:12">
      <c r="B294" s="7" t="s">
        <v>67</v>
      </c>
      <c r="G294" s="62"/>
      <c r="H294" s="62"/>
      <c r="I294" s="62"/>
      <c r="J294" s="62"/>
      <c r="K294" s="62"/>
      <c r="L294" s="62"/>
    </row>
    <row r="295" spans="2:12">
      <c r="B295" s="14" t="s">
        <v>221</v>
      </c>
      <c r="G295" s="34">
        <f>SUMIFS('4.1 Calc│Hist Act ($nom)'!$K$13:$K$1000,'4.1 Calc│Hist Act ($nom)'!$C$13:$C$1000,B283,'4.1 Calc│Hist Act ($nom)'!$D$13:$D$1000,B294)</f>
        <v>0</v>
      </c>
      <c r="H295" s="34">
        <f>SUMIFS('5.5 Calc│Escalated capex'!G$13:G$1000,'5.5 Calc│Escalated capex'!$D$13:$D$1000,$B283,'5.5 Calc│Escalated capex'!$E$13:$E$1000,$B294)*1000000</f>
        <v>0</v>
      </c>
      <c r="I295" s="34">
        <f>SUMIFS('5.5 Calc│Escalated capex'!H$13:H$1000,'5.5 Calc│Escalated capex'!$D$13:$D$1000,$B283,'5.5 Calc│Escalated capex'!$E$13:$E$1000,$B294)*1000000</f>
        <v>0</v>
      </c>
      <c r="J295" s="34">
        <f>SUMIFS('5.5 Calc│Escalated capex'!I$13:I$1000,'5.5 Calc│Escalated capex'!$D$13:$D$1000,$B283,'5.5 Calc│Escalated capex'!$E$13:$E$1000,$B294)*1000000</f>
        <v>0</v>
      </c>
      <c r="K295" s="34">
        <f>SUMIFS('5.5 Calc│Escalated capex'!J$13:J$1000,'5.5 Calc│Escalated capex'!$D$13:$D$1000,$B283,'5.5 Calc│Escalated capex'!$E$13:$E$1000,$B294)*1000000</f>
        <v>0</v>
      </c>
      <c r="L295" s="34">
        <f>SUMIFS('5.5 Calc│Escalated capex'!K$13:K$1000,'5.5 Calc│Escalated capex'!$D$13:$D$1000,$B283,'5.5 Calc│Escalated capex'!$E$13:$E$1000,$B294)*1000000</f>
        <v>0</v>
      </c>
    </row>
    <row r="296" spans="2:12">
      <c r="B296" s="14" t="s">
        <v>222</v>
      </c>
      <c r="G296" s="8"/>
      <c r="H296" s="8"/>
      <c r="I296" s="8"/>
      <c r="J296" s="8"/>
      <c r="K296" s="8"/>
      <c r="L296" s="8"/>
    </row>
    <row r="297" spans="2:12">
      <c r="B297" s="14" t="s">
        <v>223</v>
      </c>
      <c r="G297" s="8"/>
      <c r="H297" s="8"/>
      <c r="I297" s="8"/>
      <c r="J297" s="8"/>
      <c r="K297" s="8"/>
      <c r="L297" s="8"/>
    </row>
    <row r="298" spans="2:12">
      <c r="B298" s="14" t="s">
        <v>224</v>
      </c>
      <c r="G298" s="8"/>
      <c r="H298" s="8"/>
      <c r="I298" s="8"/>
      <c r="J298" s="8"/>
      <c r="K298" s="8"/>
      <c r="L298" s="8"/>
    </row>
    <row r="299" spans="2:12">
      <c r="B299" s="14" t="s">
        <v>225</v>
      </c>
      <c r="G299" s="8"/>
      <c r="H299" s="8"/>
      <c r="I299" s="8"/>
      <c r="J299" s="8"/>
      <c r="K299" s="8"/>
      <c r="L299" s="8"/>
    </row>
    <row r="300" spans="2:12">
      <c r="B300" s="14" t="s">
        <v>226</v>
      </c>
      <c r="G300" s="8"/>
      <c r="H300" s="8"/>
      <c r="I300" s="8"/>
      <c r="J300" s="8"/>
      <c r="K300" s="8"/>
      <c r="L300" s="8"/>
    </row>
    <row r="301" spans="2:12">
      <c r="B301" s="14" t="s">
        <v>227</v>
      </c>
      <c r="G301" s="8"/>
      <c r="H301" s="8"/>
      <c r="I301" s="8"/>
      <c r="J301" s="8"/>
      <c r="K301" s="8"/>
      <c r="L301" s="8"/>
    </row>
    <row r="302" spans="2:12">
      <c r="B302" s="14" t="s">
        <v>228</v>
      </c>
      <c r="G302" s="8"/>
      <c r="H302" s="8"/>
      <c r="I302" s="8"/>
      <c r="J302" s="8"/>
      <c r="K302" s="8"/>
      <c r="L302" s="8"/>
    </row>
    <row r="303" spans="2:12">
      <c r="B303" s="14" t="s">
        <v>229</v>
      </c>
      <c r="G303" s="8"/>
      <c r="H303" s="8"/>
      <c r="I303" s="8"/>
      <c r="J303" s="8"/>
      <c r="K303" s="8"/>
      <c r="L303" s="8"/>
    </row>
    <row r="304" spans="2:12">
      <c r="B304" s="4" t="s">
        <v>230</v>
      </c>
      <c r="G304" s="62"/>
      <c r="H304" s="62"/>
      <c r="I304" s="62"/>
      <c r="J304" s="62"/>
      <c r="K304" s="62"/>
      <c r="L304" s="62"/>
    </row>
    <row r="305" spans="2:14">
      <c r="B305" s="14" t="s">
        <v>221</v>
      </c>
      <c r="C305" s="14">
        <v>0</v>
      </c>
      <c r="D305" s="14">
        <v>0</v>
      </c>
      <c r="E305" s="14">
        <v>0</v>
      </c>
      <c r="F305" s="14">
        <v>0</v>
      </c>
      <c r="G305" s="34">
        <f>SUMIFS('4.1 Calc│Hist Act ($nom)'!$K$13:$K$1000,'4.1 Calc│Hist Act ($nom)'!$C$13:$C$1000,B283,'4.1 Calc│Hist Act ($nom)'!$D$13:$D$1000,B304)</f>
        <v>47050</v>
      </c>
      <c r="H305" s="34">
        <f>SUMIFS('5.5 Calc│Escalated capex'!G$13:G$1000,'5.5 Calc│Escalated capex'!$D$13:$D$1000,$B283,'5.5 Calc│Escalated capex'!$E$13:$E$1000,$B304)*1000000</f>
        <v>659848.69087280845</v>
      </c>
      <c r="I305" s="34">
        <f>SUMIFS('5.5 Calc│Escalated capex'!H$13:H$1000,'5.5 Calc│Escalated capex'!$D$13:$D$1000,$B283,'5.5 Calc│Escalated capex'!$E$13:$E$1000,$B304)*1000000</f>
        <v>970517.054466006</v>
      </c>
      <c r="J305" s="34">
        <f>SUMIFS('5.5 Calc│Escalated capex'!I$13:I$1000,'5.5 Calc│Escalated capex'!$D$13:$D$1000,$B283,'5.5 Calc│Escalated capex'!$E$13:$E$1000,$B304)*1000000</f>
        <v>970517.054466006</v>
      </c>
      <c r="K305" s="34">
        <f>SUMIFS('5.5 Calc│Escalated capex'!J$13:J$1000,'5.5 Calc│Escalated capex'!$D$13:$D$1000,$B283,'5.5 Calc│Escalated capex'!$E$13:$E$1000,$B304)*1000000</f>
        <v>970517.054466006</v>
      </c>
      <c r="L305" s="34">
        <f>SUMIFS('5.5 Calc│Escalated capex'!K$13:K$1000,'5.5 Calc│Escalated capex'!$D$13:$D$1000,$B283,'5.5 Calc│Escalated capex'!$E$13:$E$1000,$B304)*1000000</f>
        <v>349572.9355312438</v>
      </c>
    </row>
    <row r="306" spans="2:14">
      <c r="B306" s="14" t="s">
        <v>222</v>
      </c>
      <c r="G306" s="8"/>
      <c r="H306" s="8"/>
      <c r="I306" s="8"/>
      <c r="J306" s="8"/>
      <c r="K306" s="8"/>
      <c r="L306" s="8"/>
    </row>
    <row r="307" spans="2:14">
      <c r="B307" s="14" t="s">
        <v>223</v>
      </c>
      <c r="G307" s="8"/>
      <c r="H307" s="8"/>
      <c r="I307" s="8"/>
      <c r="J307" s="8"/>
      <c r="K307" s="8"/>
      <c r="L307" s="8"/>
    </row>
    <row r="308" spans="2:14">
      <c r="B308" s="14" t="s">
        <v>224</v>
      </c>
      <c r="G308" s="8"/>
      <c r="H308" s="8"/>
      <c r="I308" s="8"/>
      <c r="J308" s="8"/>
      <c r="K308" s="8"/>
      <c r="L308" s="8"/>
    </row>
    <row r="309" spans="2:14">
      <c r="B309" s="14" t="s">
        <v>225</v>
      </c>
      <c r="G309" s="8"/>
      <c r="H309" s="8"/>
      <c r="I309" s="8"/>
      <c r="J309" s="8"/>
      <c r="K309" s="8"/>
      <c r="L309" s="8"/>
    </row>
    <row r="310" spans="2:14">
      <c r="B310" s="14" t="s">
        <v>226</v>
      </c>
      <c r="G310" s="8"/>
      <c r="H310" s="8"/>
      <c r="I310" s="8"/>
      <c r="J310" s="8"/>
      <c r="K310" s="8"/>
      <c r="L310" s="8"/>
    </row>
    <row r="311" spans="2:14">
      <c r="B311" s="14" t="s">
        <v>227</v>
      </c>
      <c r="G311" s="8"/>
      <c r="H311" s="8"/>
      <c r="I311" s="8"/>
      <c r="J311" s="8"/>
      <c r="K311" s="8"/>
      <c r="L311" s="8"/>
    </row>
    <row r="312" spans="2:14">
      <c r="B312" s="14" t="s">
        <v>228</v>
      </c>
      <c r="G312" s="8"/>
      <c r="H312" s="8"/>
      <c r="I312" s="8"/>
      <c r="J312" s="8"/>
      <c r="K312" s="8"/>
      <c r="L312" s="8"/>
    </row>
    <row r="313" spans="2:14">
      <c r="B313" s="14" t="s">
        <v>229</v>
      </c>
      <c r="G313" s="8"/>
      <c r="H313" s="8"/>
      <c r="I313" s="8"/>
      <c r="J313" s="8"/>
      <c r="K313" s="8"/>
      <c r="L313" s="8"/>
    </row>
    <row r="314" spans="2:14" ht="18.75">
      <c r="G314" s="93">
        <f>SUM(G285:G313)-VLOOKUP(B283,'1.1 Output│RFM'!$F$16:$L$24,6,FALSE)*1000000</f>
        <v>0</v>
      </c>
      <c r="H314" s="93">
        <f>SUM(H285:H313)-VLOOKUP($B283,'1.0 Output│PTRM'!$F$16:$K$24,H$14-2016,FALSE)*1000000</f>
        <v>0</v>
      </c>
      <c r="I314" s="93">
        <f>SUM(I285:I313)-VLOOKUP($B283,'1.0 Output│PTRM'!$F$16:$K$24,I$14-2016,FALSE)*1000000</f>
        <v>0</v>
      </c>
      <c r="J314" s="93">
        <f>SUM(J285:J313)-VLOOKUP($B283,'1.0 Output│PTRM'!$F$16:$K$24,J$14-2016,FALSE)*1000000</f>
        <v>0</v>
      </c>
      <c r="K314" s="93">
        <f>SUM(K285:K313)-VLOOKUP($B283,'1.0 Output│PTRM'!$F$16:$K$24,K$14-2016,FALSE)*1000000</f>
        <v>0</v>
      </c>
      <c r="L314" s="93">
        <f>SUM(L285:L313)-VLOOKUP($B283,'1.0 Output│PTRM'!$F$16:$K$24,L$14-2016,FALSE)*1000000</f>
        <v>0</v>
      </c>
      <c r="N314" s="17" t="str">
        <f>"Check "&amp;B283</f>
        <v>Check BUILDINGS</v>
      </c>
    </row>
    <row r="315" spans="2:14">
      <c r="B315" s="7" t="s">
        <v>19</v>
      </c>
    </row>
    <row r="316" spans="2:14">
      <c r="B316" s="4" t="s">
        <v>201</v>
      </c>
    </row>
    <row r="317" spans="2:14">
      <c r="B317" s="14" t="s">
        <v>221</v>
      </c>
      <c r="G317" s="34">
        <f>SUMIFS('4.1 Calc│Hist Act ($nom)'!$K$13:$K$1000,'4.1 Calc│Hist Act ($nom)'!$C$13:$C$1000,B315,'4.1 Calc│Hist Act ($nom)'!$D$13:$D$1000,B316)</f>
        <v>0</v>
      </c>
      <c r="H317" s="34">
        <f>SUMIFS('5.5 Calc│Escalated capex'!G$13:G$1000,'5.5 Calc│Escalated capex'!$D$13:$D$1000,$B315,'5.5 Calc│Escalated capex'!$E$13:$E$1000,$B316)*1000000</f>
        <v>0</v>
      </c>
      <c r="I317" s="34">
        <f>SUMIFS('5.5 Calc│Escalated capex'!H$13:H$1000,'5.5 Calc│Escalated capex'!$D$13:$D$1000,$B315,'5.5 Calc│Escalated capex'!$E$13:$E$1000,$B316)*1000000</f>
        <v>0</v>
      </c>
      <c r="J317" s="34">
        <f>SUMIFS('5.5 Calc│Escalated capex'!I$13:I$1000,'5.5 Calc│Escalated capex'!$D$13:$D$1000,$B315,'5.5 Calc│Escalated capex'!$E$13:$E$1000,$B316)*1000000</f>
        <v>0</v>
      </c>
      <c r="K317" s="34">
        <f>SUMIFS('5.5 Calc│Escalated capex'!J$13:J$1000,'5.5 Calc│Escalated capex'!$D$13:$D$1000,$B315,'5.5 Calc│Escalated capex'!$E$13:$E$1000,$B316)*1000000</f>
        <v>0</v>
      </c>
      <c r="L317" s="34">
        <f>SUMIFS('5.5 Calc│Escalated capex'!K$13:K$1000,'5.5 Calc│Escalated capex'!$D$13:$D$1000,$B315,'5.5 Calc│Escalated capex'!$E$13:$E$1000,$B316)*1000000</f>
        <v>0</v>
      </c>
    </row>
    <row r="318" spans="2:14">
      <c r="B318" s="14" t="s">
        <v>222</v>
      </c>
      <c r="G318" s="8"/>
      <c r="H318" s="8"/>
      <c r="I318" s="8"/>
      <c r="J318" s="8"/>
      <c r="K318" s="8"/>
      <c r="L318" s="8"/>
    </row>
    <row r="319" spans="2:14">
      <c r="B319" s="14" t="s">
        <v>223</v>
      </c>
      <c r="G319" s="8"/>
      <c r="H319" s="8"/>
      <c r="I319" s="8"/>
      <c r="J319" s="8"/>
      <c r="K319" s="8"/>
      <c r="L319" s="8"/>
    </row>
    <row r="320" spans="2:14">
      <c r="B320" s="14" t="s">
        <v>224</v>
      </c>
      <c r="G320" s="8"/>
      <c r="H320" s="8"/>
      <c r="I320" s="8"/>
      <c r="J320" s="8"/>
      <c r="K320" s="8"/>
      <c r="L320" s="8"/>
    </row>
    <row r="321" spans="2:12">
      <c r="B321" s="14" t="s">
        <v>225</v>
      </c>
      <c r="G321" s="8"/>
      <c r="H321" s="8"/>
      <c r="I321" s="8"/>
      <c r="J321" s="8"/>
      <c r="K321" s="8"/>
      <c r="L321" s="8"/>
    </row>
    <row r="322" spans="2:12">
      <c r="B322" s="14" t="s">
        <v>226</v>
      </c>
      <c r="G322" s="8"/>
      <c r="H322" s="8"/>
      <c r="I322" s="8"/>
      <c r="J322" s="8"/>
      <c r="K322" s="8"/>
      <c r="L322" s="8"/>
    </row>
    <row r="323" spans="2:12">
      <c r="B323" s="14" t="s">
        <v>227</v>
      </c>
      <c r="G323" s="8"/>
      <c r="H323" s="8"/>
      <c r="I323" s="8"/>
      <c r="J323" s="8"/>
      <c r="K323" s="8"/>
      <c r="L323" s="8"/>
    </row>
    <row r="324" spans="2:12">
      <c r="B324" s="14" t="s">
        <v>228</v>
      </c>
      <c r="G324" s="8"/>
      <c r="H324" s="8"/>
      <c r="I324" s="8"/>
      <c r="J324" s="8"/>
      <c r="K324" s="8"/>
      <c r="L324" s="8"/>
    </row>
    <row r="325" spans="2:12">
      <c r="B325" s="14" t="s">
        <v>229</v>
      </c>
      <c r="G325" s="8"/>
      <c r="H325" s="8"/>
      <c r="I325" s="8"/>
      <c r="J325" s="8"/>
      <c r="K325" s="8"/>
      <c r="L325" s="8"/>
    </row>
    <row r="326" spans="2:12">
      <c r="B326" s="7" t="s">
        <v>67</v>
      </c>
      <c r="G326" s="62"/>
      <c r="H326" s="62"/>
      <c r="I326" s="62"/>
      <c r="J326" s="62"/>
      <c r="K326" s="62"/>
      <c r="L326" s="62"/>
    </row>
    <row r="327" spans="2:12">
      <c r="B327" s="14" t="s">
        <v>221</v>
      </c>
      <c r="G327" s="34">
        <f>SUMIFS('4.1 Calc│Hist Act ($nom)'!$K$13:$K$1000,'4.1 Calc│Hist Act ($nom)'!$C$13:$C$1000,B315,'4.1 Calc│Hist Act ($nom)'!$D$13:$D$1000,B326)</f>
        <v>0</v>
      </c>
      <c r="H327" s="34">
        <f>SUMIFS('5.5 Calc│Escalated capex'!G$13:G$1000,'5.5 Calc│Escalated capex'!$D$13:$D$1000,$B315,'5.5 Calc│Escalated capex'!$E$13:$E$1000,$B326)*1000000</f>
        <v>0</v>
      </c>
      <c r="I327" s="34">
        <f>SUMIFS('5.5 Calc│Escalated capex'!H$13:H$1000,'5.5 Calc│Escalated capex'!$D$13:$D$1000,$B315,'5.5 Calc│Escalated capex'!$E$13:$E$1000,$B326)*1000000</f>
        <v>0</v>
      </c>
      <c r="J327" s="34">
        <f>SUMIFS('5.5 Calc│Escalated capex'!I$13:I$1000,'5.5 Calc│Escalated capex'!$D$13:$D$1000,$B315,'5.5 Calc│Escalated capex'!$E$13:$E$1000,$B326)*1000000</f>
        <v>0</v>
      </c>
      <c r="K327" s="34">
        <f>SUMIFS('5.5 Calc│Escalated capex'!J$13:J$1000,'5.5 Calc│Escalated capex'!$D$13:$D$1000,$B315,'5.5 Calc│Escalated capex'!$E$13:$E$1000,$B326)*1000000</f>
        <v>0</v>
      </c>
      <c r="L327" s="34">
        <f>SUMIFS('5.5 Calc│Escalated capex'!K$13:K$1000,'5.5 Calc│Escalated capex'!$D$13:$D$1000,$B315,'5.5 Calc│Escalated capex'!$E$13:$E$1000,$B326)*1000000</f>
        <v>0</v>
      </c>
    </row>
    <row r="328" spans="2:12">
      <c r="B328" s="14" t="s">
        <v>222</v>
      </c>
      <c r="G328" s="8"/>
      <c r="H328" s="8"/>
      <c r="I328" s="8"/>
      <c r="J328" s="8"/>
      <c r="K328" s="8"/>
      <c r="L328" s="8"/>
    </row>
    <row r="329" spans="2:12">
      <c r="B329" s="14" t="s">
        <v>223</v>
      </c>
      <c r="G329" s="8"/>
      <c r="H329" s="8"/>
      <c r="I329" s="8"/>
      <c r="J329" s="8"/>
      <c r="K329" s="8"/>
      <c r="L329" s="8"/>
    </row>
    <row r="330" spans="2:12">
      <c r="B330" s="14" t="s">
        <v>224</v>
      </c>
      <c r="G330" s="8"/>
      <c r="H330" s="8"/>
      <c r="I330" s="8"/>
      <c r="J330" s="8"/>
      <c r="K330" s="8"/>
      <c r="L330" s="8"/>
    </row>
    <row r="331" spans="2:12">
      <c r="B331" s="14" t="s">
        <v>225</v>
      </c>
      <c r="G331" s="8"/>
      <c r="H331" s="8"/>
      <c r="I331" s="8"/>
      <c r="J331" s="8"/>
      <c r="K331" s="8"/>
      <c r="L331" s="8"/>
    </row>
    <row r="332" spans="2:12">
      <c r="B332" s="14" t="s">
        <v>226</v>
      </c>
      <c r="G332" s="8"/>
      <c r="H332" s="8"/>
      <c r="I332" s="8"/>
      <c r="J332" s="8"/>
      <c r="K332" s="8"/>
      <c r="L332" s="8"/>
    </row>
    <row r="333" spans="2:12">
      <c r="B333" s="14" t="s">
        <v>227</v>
      </c>
      <c r="G333" s="8"/>
      <c r="H333" s="8"/>
      <c r="I333" s="8"/>
      <c r="J333" s="8"/>
      <c r="K333" s="8"/>
      <c r="L333" s="8"/>
    </row>
    <row r="334" spans="2:12">
      <c r="B334" s="14" t="s">
        <v>228</v>
      </c>
      <c r="G334" s="8"/>
      <c r="H334" s="8"/>
      <c r="I334" s="8"/>
      <c r="J334" s="8"/>
      <c r="K334" s="8"/>
      <c r="L334" s="8"/>
    </row>
    <row r="335" spans="2:12">
      <c r="B335" s="14" t="s">
        <v>229</v>
      </c>
      <c r="G335" s="8"/>
      <c r="H335" s="8"/>
      <c r="I335" s="8"/>
      <c r="J335" s="8"/>
      <c r="K335" s="8"/>
      <c r="L335" s="8"/>
    </row>
    <row r="336" spans="2:12">
      <c r="B336" s="4" t="s">
        <v>230</v>
      </c>
      <c r="G336" s="62"/>
      <c r="H336" s="62"/>
      <c r="I336" s="62"/>
      <c r="J336" s="62"/>
      <c r="K336" s="62"/>
      <c r="L336" s="62"/>
    </row>
    <row r="337" spans="2:14">
      <c r="B337" s="14" t="s">
        <v>221</v>
      </c>
      <c r="G337" s="34">
        <f>SUMIFS('4.1 Calc│Hist Act ($nom)'!$K$13:$K$1000,'4.1 Calc│Hist Act ($nom)'!$C$13:$C$1000,B315,'4.1 Calc│Hist Act ($nom)'!$D$13:$D$1000,B336)</f>
        <v>0</v>
      </c>
      <c r="H337" s="34">
        <f>SUMIFS('5.5 Calc│Escalated capex'!G$13:G$1000,'5.5 Calc│Escalated capex'!$D$13:$D$1000,$B315,'5.5 Calc│Escalated capex'!$E$13:$E$1000,$B336)*1000000</f>
        <v>0</v>
      </c>
      <c r="I337" s="34">
        <f>SUMIFS('5.5 Calc│Escalated capex'!H$13:H$1000,'5.5 Calc│Escalated capex'!$D$13:$D$1000,$B315,'5.5 Calc│Escalated capex'!$E$13:$E$1000,$B336)*1000000</f>
        <v>0</v>
      </c>
      <c r="J337" s="34">
        <f>SUMIFS('5.5 Calc│Escalated capex'!I$13:I$1000,'5.5 Calc│Escalated capex'!$D$13:$D$1000,$B315,'5.5 Calc│Escalated capex'!$E$13:$E$1000,$B336)*1000000</f>
        <v>0</v>
      </c>
      <c r="K337" s="34">
        <f>SUMIFS('5.5 Calc│Escalated capex'!J$13:J$1000,'5.5 Calc│Escalated capex'!$D$13:$D$1000,$B315,'5.5 Calc│Escalated capex'!$E$13:$E$1000,$B336)*1000000</f>
        <v>0</v>
      </c>
      <c r="L337" s="34">
        <f>SUMIFS('5.5 Calc│Escalated capex'!K$13:K$1000,'5.5 Calc│Escalated capex'!$D$13:$D$1000,$B315,'5.5 Calc│Escalated capex'!$E$13:$E$1000,$B336)*1000000</f>
        <v>0</v>
      </c>
    </row>
    <row r="338" spans="2:14">
      <c r="B338" s="14" t="s">
        <v>222</v>
      </c>
      <c r="G338" s="8"/>
      <c r="H338" s="8"/>
      <c r="I338" s="8"/>
      <c r="J338" s="8"/>
      <c r="K338" s="8"/>
      <c r="L338" s="8"/>
    </row>
    <row r="339" spans="2:14">
      <c r="B339" s="14" t="s">
        <v>223</v>
      </c>
      <c r="G339" s="8"/>
      <c r="H339" s="8"/>
      <c r="I339" s="8"/>
      <c r="J339" s="8"/>
      <c r="K339" s="8"/>
      <c r="L339" s="8"/>
    </row>
    <row r="340" spans="2:14">
      <c r="B340" s="14" t="s">
        <v>224</v>
      </c>
      <c r="G340" s="8"/>
      <c r="H340" s="8"/>
      <c r="I340" s="8"/>
      <c r="J340" s="8"/>
      <c r="K340" s="8"/>
      <c r="L340" s="8"/>
    </row>
    <row r="341" spans="2:14">
      <c r="B341" s="14" t="s">
        <v>225</v>
      </c>
      <c r="G341" s="8"/>
      <c r="H341" s="8"/>
      <c r="I341" s="8"/>
      <c r="J341" s="8"/>
      <c r="K341" s="8"/>
      <c r="L341" s="8"/>
    </row>
    <row r="342" spans="2:14">
      <c r="B342" s="14" t="s">
        <v>226</v>
      </c>
      <c r="G342" s="8"/>
      <c r="H342" s="8"/>
      <c r="I342" s="8"/>
      <c r="J342" s="8"/>
      <c r="K342" s="8"/>
      <c r="L342" s="8"/>
    </row>
    <row r="343" spans="2:14">
      <c r="B343" s="14" t="s">
        <v>227</v>
      </c>
      <c r="G343" s="8"/>
      <c r="H343" s="8"/>
      <c r="I343" s="8"/>
      <c r="J343" s="8"/>
      <c r="K343" s="8"/>
      <c r="L343" s="8"/>
    </row>
    <row r="344" spans="2:14">
      <c r="B344" s="14" t="s">
        <v>228</v>
      </c>
      <c r="G344" s="8"/>
      <c r="H344" s="8"/>
      <c r="I344" s="8"/>
      <c r="J344" s="8"/>
      <c r="K344" s="8"/>
      <c r="L344" s="8"/>
    </row>
    <row r="345" spans="2:14">
      <c r="B345" s="14" t="s">
        <v>229</v>
      </c>
      <c r="G345" s="8"/>
      <c r="H345" s="8"/>
      <c r="I345" s="8"/>
      <c r="J345" s="8"/>
      <c r="K345" s="8"/>
      <c r="L345" s="8"/>
    </row>
    <row r="346" spans="2:14" ht="18.75">
      <c r="G346" s="93">
        <f>SUM(G317:G345)-VLOOKUP(B315,'1.1 Output│RFM'!$F$16:$L$24,6,FALSE)*1000000</f>
        <v>0</v>
      </c>
      <c r="H346" s="93">
        <f>SUM(H317:H345)-VLOOKUP($B315,'1.0 Output│PTRM'!$F$16:$K$24,H$14-2016,FALSE)*1000000</f>
        <v>0</v>
      </c>
      <c r="I346" s="93">
        <f>SUM(I317:I345)-VLOOKUP($B315,'1.0 Output│PTRM'!$F$16:$K$24,I$14-2016,FALSE)*1000000</f>
        <v>0</v>
      </c>
      <c r="J346" s="93">
        <f>SUM(J317:J345)-VLOOKUP($B315,'1.0 Output│PTRM'!$F$16:$K$24,J$14-2016,FALSE)*1000000</f>
        <v>0</v>
      </c>
      <c r="K346" s="93">
        <f>SUM(K317:K345)-VLOOKUP($B315,'1.0 Output│PTRM'!$F$16:$K$24,K$14-2016,FALSE)*1000000</f>
        <v>0</v>
      </c>
      <c r="L346" s="93">
        <f>SUM(L317:L345)-VLOOKUP($B315,'1.0 Output│PTRM'!$F$16:$K$24,L$14-2016,FALSE)*1000000</f>
        <v>0</v>
      </c>
      <c r="N346" s="17" t="str">
        <f>"Check "&amp;B315</f>
        <v>Check General Land</v>
      </c>
    </row>
    <row r="347" spans="2:14" ht="20.25">
      <c r="B347" s="6" t="s">
        <v>235</v>
      </c>
    </row>
    <row r="348" spans="2:14">
      <c r="B348" s="4" t="s">
        <v>201</v>
      </c>
    </row>
    <row r="349" spans="2:14">
      <c r="B349" s="14" t="s">
        <v>221</v>
      </c>
      <c r="C349" s="14">
        <v>243782.38</v>
      </c>
      <c r="D349" s="14">
        <v>1115425.1199999999</v>
      </c>
      <c r="E349" s="14">
        <v>292407.90000000002</v>
      </c>
      <c r="F349" s="14">
        <v>1279577.6456000002</v>
      </c>
      <c r="G349" s="34">
        <f>SUMIFS('4.1 Calc│Hist Act ($nom)'!$K$13:$K$1000,'4.1 Calc│Hist Act ($nom)'!$C$13:$C$1000,B347,'4.1 Calc│Hist Act ($nom)'!$D$13:$D$1000,B348)</f>
        <v>420000</v>
      </c>
      <c r="H349" s="34">
        <f>SUMIFS('5.5 Calc│Escalated capex'!G$13:G$1000,'5.5 Calc│Escalated capex'!$D$13:$D$1000,$B347,'5.5 Calc│Escalated capex'!$E$13:$E$1000,$B348)*1000000</f>
        <v>5454720.4802946346</v>
      </c>
      <c r="I349" s="34">
        <f>SUMIFS('5.5 Calc│Escalated capex'!H$13:H$1000,'5.5 Calc│Escalated capex'!$D$13:$D$1000,$B347,'5.5 Calc│Escalated capex'!$E$13:$E$1000,$B348)*1000000</f>
        <v>3743651.7377902255</v>
      </c>
      <c r="J349" s="34">
        <f>SUMIFS('5.5 Calc│Escalated capex'!I$13:I$1000,'5.5 Calc│Escalated capex'!$D$13:$D$1000,$B347,'5.5 Calc│Escalated capex'!$E$13:$E$1000,$B348)*1000000</f>
        <v>1962886.6187148923</v>
      </c>
      <c r="K349" s="34">
        <f>SUMIFS('5.5 Calc│Escalated capex'!J$13:J$1000,'5.5 Calc│Escalated capex'!$D$13:$D$1000,$B347,'5.5 Calc│Escalated capex'!$E$13:$E$1000,$B348)*1000000</f>
        <v>5938518.865120247</v>
      </c>
      <c r="L349" s="34">
        <f>SUMIFS('5.5 Calc│Escalated capex'!K$13:K$1000,'5.5 Calc│Escalated capex'!$D$13:$D$1000,$B347,'5.5 Calc│Escalated capex'!$E$13:$E$1000,$B348)*1000000</f>
        <v>5414899.4341040719</v>
      </c>
    </row>
    <row r="350" spans="2:14">
      <c r="B350" s="14" t="s">
        <v>222</v>
      </c>
      <c r="G350" s="8"/>
      <c r="H350" s="8"/>
      <c r="I350" s="8"/>
      <c r="J350" s="8"/>
      <c r="K350" s="8"/>
      <c r="L350" s="8"/>
    </row>
    <row r="351" spans="2:14">
      <c r="B351" s="14" t="s">
        <v>223</v>
      </c>
      <c r="G351" s="8"/>
      <c r="H351" s="8"/>
      <c r="I351" s="8"/>
      <c r="J351" s="8"/>
      <c r="K351" s="8"/>
      <c r="L351" s="8"/>
    </row>
    <row r="352" spans="2:14">
      <c r="B352" s="14" t="s">
        <v>224</v>
      </c>
      <c r="G352" s="8"/>
      <c r="H352" s="8"/>
      <c r="I352" s="8"/>
      <c r="J352" s="8"/>
      <c r="K352" s="8"/>
      <c r="L352" s="8"/>
    </row>
    <row r="353" spans="2:12">
      <c r="B353" s="14" t="s">
        <v>225</v>
      </c>
      <c r="G353" s="8"/>
      <c r="H353" s="8"/>
      <c r="I353" s="8"/>
      <c r="J353" s="8"/>
      <c r="K353" s="8"/>
      <c r="L353" s="8"/>
    </row>
    <row r="354" spans="2:12">
      <c r="B354" s="14" t="s">
        <v>226</v>
      </c>
      <c r="G354" s="8"/>
      <c r="H354" s="8"/>
      <c r="I354" s="8"/>
      <c r="J354" s="8"/>
      <c r="K354" s="8"/>
      <c r="L354" s="8"/>
    </row>
    <row r="355" spans="2:12">
      <c r="B355" s="14" t="s">
        <v>227</v>
      </c>
      <c r="G355" s="8"/>
      <c r="H355" s="8"/>
      <c r="I355" s="8"/>
      <c r="J355" s="8"/>
      <c r="K355" s="8"/>
      <c r="L355" s="8"/>
    </row>
    <row r="356" spans="2:12">
      <c r="B356" s="14" t="s">
        <v>228</v>
      </c>
      <c r="G356" s="8"/>
      <c r="H356" s="8"/>
      <c r="I356" s="8"/>
      <c r="J356" s="8"/>
      <c r="K356" s="8"/>
      <c r="L356" s="8"/>
    </row>
    <row r="357" spans="2:12">
      <c r="B357" s="14" t="s">
        <v>229</v>
      </c>
      <c r="G357" s="8"/>
      <c r="H357" s="8"/>
      <c r="I357" s="8"/>
      <c r="J357" s="8"/>
      <c r="K357" s="8"/>
      <c r="L357" s="8"/>
    </row>
    <row r="358" spans="2:12">
      <c r="B358" s="7" t="s">
        <v>67</v>
      </c>
      <c r="G358" s="62"/>
      <c r="H358" s="62"/>
      <c r="I358" s="62"/>
      <c r="J358" s="62"/>
      <c r="K358" s="62"/>
      <c r="L358" s="62"/>
    </row>
    <row r="359" spans="2:12">
      <c r="B359" s="14" t="s">
        <v>221</v>
      </c>
      <c r="G359" s="34">
        <f>SUMIFS('4.1 Calc│Hist Act ($nom)'!$K$13:$K$1000,'4.1 Calc│Hist Act ($nom)'!$C$13:$C$1000,B347,'4.1 Calc│Hist Act ($nom)'!$D$13:$D$1000,B358)</f>
        <v>0</v>
      </c>
      <c r="H359" s="34">
        <f>SUMIFS('5.5 Calc│Escalated capex'!G$13:G$1000,'5.5 Calc│Escalated capex'!$D$13:$D$1000,$B347,'5.5 Calc│Escalated capex'!$E$13:$E$1000,$B358)*1000000</f>
        <v>0</v>
      </c>
      <c r="I359" s="34">
        <f>SUMIFS('5.5 Calc│Escalated capex'!H$13:H$1000,'5.5 Calc│Escalated capex'!$D$13:$D$1000,$B347,'5.5 Calc│Escalated capex'!$E$13:$E$1000,$B358)*1000000</f>
        <v>0</v>
      </c>
      <c r="J359" s="34">
        <f>SUMIFS('5.5 Calc│Escalated capex'!I$13:I$1000,'5.5 Calc│Escalated capex'!$D$13:$D$1000,$B347,'5.5 Calc│Escalated capex'!$E$13:$E$1000,$B358)*1000000</f>
        <v>0</v>
      </c>
      <c r="K359" s="34">
        <f>SUMIFS('5.5 Calc│Escalated capex'!J$13:J$1000,'5.5 Calc│Escalated capex'!$D$13:$D$1000,$B347,'5.5 Calc│Escalated capex'!$E$13:$E$1000,$B358)*1000000</f>
        <v>0</v>
      </c>
      <c r="L359" s="34">
        <f>SUMIFS('5.5 Calc│Escalated capex'!K$13:K$1000,'5.5 Calc│Escalated capex'!$D$13:$D$1000,$B347,'5.5 Calc│Escalated capex'!$E$13:$E$1000,$B358)*1000000</f>
        <v>0</v>
      </c>
    </row>
    <row r="360" spans="2:12">
      <c r="B360" s="14" t="s">
        <v>222</v>
      </c>
      <c r="G360" s="8"/>
      <c r="H360" s="8"/>
      <c r="I360" s="8"/>
      <c r="J360" s="8"/>
      <c r="K360" s="8"/>
      <c r="L360" s="8"/>
    </row>
    <row r="361" spans="2:12">
      <c r="B361" s="14" t="s">
        <v>223</v>
      </c>
      <c r="G361" s="8"/>
      <c r="H361" s="8"/>
      <c r="I361" s="8"/>
      <c r="J361" s="8"/>
      <c r="K361" s="8"/>
      <c r="L361" s="8"/>
    </row>
    <row r="362" spans="2:12">
      <c r="B362" s="14" t="s">
        <v>224</v>
      </c>
      <c r="G362" s="8"/>
      <c r="H362" s="8"/>
      <c r="I362" s="8"/>
      <c r="J362" s="8"/>
      <c r="K362" s="8"/>
      <c r="L362" s="8"/>
    </row>
    <row r="363" spans="2:12">
      <c r="B363" s="14" t="s">
        <v>225</v>
      </c>
      <c r="G363" s="8"/>
      <c r="H363" s="8"/>
      <c r="I363" s="8"/>
      <c r="J363" s="8"/>
      <c r="K363" s="8"/>
      <c r="L363" s="8"/>
    </row>
    <row r="364" spans="2:12">
      <c r="B364" s="14" t="s">
        <v>226</v>
      </c>
      <c r="G364" s="8"/>
      <c r="H364" s="8"/>
      <c r="I364" s="8"/>
      <c r="J364" s="8"/>
      <c r="K364" s="8"/>
      <c r="L364" s="8"/>
    </row>
    <row r="365" spans="2:12">
      <c r="B365" s="14" t="s">
        <v>227</v>
      </c>
      <c r="G365" s="8"/>
      <c r="H365" s="8"/>
      <c r="I365" s="8"/>
      <c r="J365" s="8"/>
      <c r="K365" s="8"/>
      <c r="L365" s="8"/>
    </row>
    <row r="366" spans="2:12">
      <c r="B366" s="14" t="s">
        <v>228</v>
      </c>
      <c r="G366" s="8"/>
      <c r="H366" s="8"/>
      <c r="I366" s="8"/>
      <c r="J366" s="8"/>
      <c r="K366" s="8"/>
      <c r="L366" s="8"/>
    </row>
    <row r="367" spans="2:12">
      <c r="B367" s="14" t="s">
        <v>229</v>
      </c>
      <c r="G367" s="8"/>
      <c r="H367" s="8"/>
      <c r="I367" s="8"/>
      <c r="J367" s="8"/>
      <c r="K367" s="8"/>
      <c r="L367" s="8"/>
    </row>
    <row r="368" spans="2:12">
      <c r="B368" s="4" t="s">
        <v>230</v>
      </c>
      <c r="G368" s="62"/>
      <c r="H368" s="62"/>
      <c r="I368" s="62"/>
      <c r="J368" s="62"/>
      <c r="K368" s="62"/>
      <c r="L368" s="62"/>
    </row>
    <row r="369" spans="2:14">
      <c r="B369" s="14" t="s">
        <v>221</v>
      </c>
      <c r="C369" s="14">
        <v>0</v>
      </c>
      <c r="D369" s="14">
        <v>0</v>
      </c>
      <c r="E369" s="14">
        <v>0</v>
      </c>
      <c r="F369" s="14">
        <v>0</v>
      </c>
      <c r="G369" s="34">
        <f>SUMIFS('4.1 Calc│Hist Act ($nom)'!$K$13:$K$1000,'4.1 Calc│Hist Act ($nom)'!$C$13:$C$1000,B347,'4.1 Calc│Hist Act ($nom)'!$D$13:$D$1000,B368)</f>
        <v>8503770</v>
      </c>
      <c r="H369" s="34">
        <f>SUMIFS('5.5 Calc│Escalated capex'!G$13:G$1000,'5.5 Calc│Escalated capex'!$D$13:$D$1000,$B347,'5.5 Calc│Escalated capex'!$E$13:$E$1000,$B368)*1000000</f>
        <v>3577622.1398302442</v>
      </c>
      <c r="I369" s="34">
        <f>SUMIFS('5.5 Calc│Escalated capex'!H$13:H$1000,'5.5 Calc│Escalated capex'!$D$13:$D$1000,$B347,'5.5 Calc│Escalated capex'!$E$13:$E$1000,$B368)*1000000</f>
        <v>2582048.9394328957</v>
      </c>
      <c r="J369" s="34">
        <f>SUMIFS('5.5 Calc│Escalated capex'!I$13:I$1000,'5.5 Calc│Escalated capex'!$D$13:$D$1000,$B347,'5.5 Calc│Escalated capex'!$E$13:$E$1000,$B368)*1000000</f>
        <v>2281976.9253444141</v>
      </c>
      <c r="K369" s="34">
        <f>SUMIFS('5.5 Calc│Escalated capex'!J$13:J$1000,'5.5 Calc│Escalated capex'!$D$13:$D$1000,$B347,'5.5 Calc│Escalated capex'!$E$13:$E$1000,$B368)*1000000</f>
        <v>2597000.1228650007</v>
      </c>
      <c r="L369" s="34">
        <f>SUMIFS('5.5 Calc│Escalated capex'!K$13:K$1000,'5.5 Calc│Escalated capex'!$D$13:$D$1000,$B347,'5.5 Calc│Escalated capex'!$E$13:$E$1000,$B368)*1000000</f>
        <v>1858656.5267641523</v>
      </c>
    </row>
    <row r="370" spans="2:14">
      <c r="B370" s="14" t="s">
        <v>222</v>
      </c>
      <c r="G370" s="8"/>
      <c r="H370" s="8"/>
      <c r="I370" s="8"/>
      <c r="J370" s="8"/>
      <c r="K370" s="8"/>
      <c r="L370" s="8"/>
    </row>
    <row r="371" spans="2:14">
      <c r="B371" s="14" t="s">
        <v>223</v>
      </c>
      <c r="G371" s="8"/>
      <c r="H371" s="8"/>
      <c r="I371" s="8"/>
      <c r="J371" s="8"/>
      <c r="K371" s="8"/>
      <c r="L371" s="8"/>
    </row>
    <row r="372" spans="2:14">
      <c r="B372" s="14" t="s">
        <v>224</v>
      </c>
      <c r="G372" s="8"/>
      <c r="H372" s="8"/>
      <c r="I372" s="8"/>
      <c r="J372" s="8"/>
      <c r="K372" s="8"/>
      <c r="L372" s="8"/>
    </row>
    <row r="373" spans="2:14">
      <c r="B373" s="14" t="s">
        <v>225</v>
      </c>
      <c r="G373" s="8"/>
      <c r="H373" s="8"/>
      <c r="I373" s="8"/>
      <c r="J373" s="8"/>
      <c r="K373" s="8"/>
      <c r="L373" s="8"/>
    </row>
    <row r="374" spans="2:14">
      <c r="B374" s="14" t="s">
        <v>226</v>
      </c>
      <c r="G374" s="8"/>
      <c r="H374" s="8"/>
      <c r="I374" s="8"/>
      <c r="J374" s="8"/>
      <c r="K374" s="8"/>
      <c r="L374" s="8"/>
    </row>
    <row r="375" spans="2:14">
      <c r="B375" s="14" t="s">
        <v>227</v>
      </c>
      <c r="G375" s="8"/>
      <c r="H375" s="8"/>
      <c r="I375" s="8"/>
      <c r="J375" s="8"/>
      <c r="K375" s="8"/>
      <c r="L375" s="8"/>
    </row>
    <row r="376" spans="2:14">
      <c r="B376" s="14" t="s">
        <v>228</v>
      </c>
      <c r="G376" s="8"/>
      <c r="H376" s="8"/>
      <c r="I376" s="8"/>
      <c r="J376" s="8"/>
      <c r="K376" s="8"/>
      <c r="L376" s="8"/>
    </row>
    <row r="377" spans="2:14">
      <c r="B377" s="14" t="s">
        <v>229</v>
      </c>
      <c r="G377" s="8"/>
      <c r="H377" s="8"/>
      <c r="I377" s="8"/>
      <c r="J377" s="8"/>
      <c r="K377" s="8"/>
      <c r="L377" s="8"/>
    </row>
    <row r="378" spans="2:14" ht="18.75">
      <c r="C378" s="14">
        <v>0</v>
      </c>
      <c r="D378" s="14">
        <v>0</v>
      </c>
      <c r="E378" s="14">
        <v>0</v>
      </c>
      <c r="F378" s="14">
        <v>0</v>
      </c>
      <c r="G378" s="93">
        <f>SUM(G349:G377)-VLOOKUP(B347,'1.1 Output│RFM'!$F$16:$L$24,6,FALSE)*1000000</f>
        <v>0</v>
      </c>
      <c r="H378" s="93">
        <f>SUM(H349:H377)-VLOOKUP($B347,'1.0 Output│PTRM'!$F$16:$K$24,H$14-2016,FALSE)*1000000</f>
        <v>0</v>
      </c>
      <c r="I378" s="93">
        <f>SUM(I349:I377)-VLOOKUP($B347,'1.0 Output│PTRM'!$F$16:$K$24,I$14-2016,FALSE)*1000000</f>
        <v>0</v>
      </c>
      <c r="J378" s="93">
        <f>SUM(J349:J377)-VLOOKUP($B347,'1.0 Output│PTRM'!$F$16:$K$24,J$14-2016,FALSE)*1000000</f>
        <v>0</v>
      </c>
      <c r="K378" s="93">
        <f>SUM(K349:K377)-VLOOKUP($B347,'1.0 Output│PTRM'!$F$16:$K$24,K$14-2016,FALSE)*1000000</f>
        <v>0</v>
      </c>
      <c r="L378" s="93">
        <f>SUM(L349:L377)-VLOOKUP($B347,'1.0 Output│PTRM'!$F$16:$K$24,L$14-2016,FALSE)*1000000</f>
        <v>0</v>
      </c>
      <c r="N378" s="17" t="str">
        <f>"Check "&amp;B347</f>
        <v>Check OTHER</v>
      </c>
    </row>
    <row r="379" spans="2:14" ht="18.75">
      <c r="C379" s="14">
        <v>0</v>
      </c>
      <c r="D379" s="14">
        <v>0</v>
      </c>
      <c r="E379" s="14">
        <v>0</v>
      </c>
      <c r="F379" s="14">
        <v>0</v>
      </c>
      <c r="G379" s="93">
        <f>SUM(G125,G135,G145,G157,G167,G177,G189,G199,G209,G221,G231,G241,G253,G263,G273,G285,G295,G305,G317,G327,G337,G349,G359,G369)-'1.1 Output│RFM'!K24*1000000</f>
        <v>0</v>
      </c>
      <c r="H379" s="93">
        <f>SUM(H125,H135,H145,H157,H167,H177,H189,H199,H209,H221,H231,H241,H253,H263,H273,H285,H295,H305,H317,H327,H337,H349,H359,H369)-'1.0 Output│PTRM'!G24*1000000</f>
        <v>0</v>
      </c>
      <c r="I379" s="93">
        <f>SUM(I125,I135,I145,I157,I167,I177,I189,I199,I209,I221,I231,I241,I253,I263,I273,I285,I295,I305,I317,I327,I337,I349,I359,I369)-'1.0 Output│PTRM'!H24*1000000</f>
        <v>0</v>
      </c>
      <c r="J379" s="93">
        <f>SUM(J125,J135,J145,J157,J167,J177,J189,J199,J209,J221,J231,J241,J253,J263,J273,J285,J295,J305,J317,J327,J337,J349,J359,J369)-'1.0 Output│PTRM'!I24*1000000</f>
        <v>0</v>
      </c>
      <c r="K379" s="93">
        <f>SUM(K125,K135,K145,K157,K167,K177,K189,K199,K209,K221,K231,K241,K253,K263,K273,K285,K295,K305,K317,K327,K337,K349,K359,K369)-'1.0 Output│PTRM'!J24*1000000</f>
        <v>0</v>
      </c>
      <c r="L379" s="93">
        <f>SUM(L125,L135,L145,L157,L167,L177,L189,L199,L209,L221,L231,L241,L253,L263,L273,L285,L295,L305,L317,L327,L337,L349,L359,L369)-'1.0 Output│PTRM'!K24*1000000</f>
        <v>0</v>
      </c>
      <c r="N379" s="17" t="s">
        <v>251</v>
      </c>
    </row>
    <row r="380" spans="2:14">
      <c r="C380" s="62"/>
      <c r="D380" s="62"/>
      <c r="E380" s="62"/>
      <c r="F380" s="62"/>
      <c r="G380" s="62"/>
      <c r="H380" s="62"/>
      <c r="I380" s="62"/>
      <c r="J380" s="62"/>
      <c r="K380" s="62"/>
      <c r="L380" s="62"/>
      <c r="M380" s="62"/>
    </row>
    <row r="381" spans="2:14" ht="20.25">
      <c r="B381" s="33" t="s">
        <v>236</v>
      </c>
      <c r="C381" s="33"/>
      <c r="D381" s="33"/>
      <c r="E381" s="33"/>
      <c r="F381" s="33"/>
      <c r="G381" s="33"/>
      <c r="H381" s="33"/>
      <c r="I381" s="33"/>
      <c r="J381" s="33"/>
      <c r="K381" s="33"/>
      <c r="L381" s="33"/>
    </row>
    <row r="382" spans="2:14">
      <c r="C382" s="14" t="s">
        <v>186</v>
      </c>
      <c r="F382" s="14" t="s">
        <v>219</v>
      </c>
    </row>
    <row r="383" spans="2:14">
      <c r="C383" s="14" t="s">
        <v>187</v>
      </c>
      <c r="D383" s="14">
        <v>2014</v>
      </c>
      <c r="E383" s="14">
        <v>2015</v>
      </c>
      <c r="F383" s="14">
        <v>2016</v>
      </c>
      <c r="G383" s="14">
        <v>2017</v>
      </c>
      <c r="H383" s="14" t="s">
        <v>220</v>
      </c>
      <c r="I383" s="14">
        <v>2019</v>
      </c>
      <c r="J383" s="14">
        <v>2020</v>
      </c>
      <c r="K383" s="14">
        <v>2021</v>
      </c>
      <c r="L383" s="14">
        <v>2022</v>
      </c>
    </row>
    <row r="384" spans="2:14">
      <c r="B384" s="7" t="s">
        <v>14</v>
      </c>
    </row>
    <row r="385" spans="2:12">
      <c r="B385" s="4" t="s">
        <v>201</v>
      </c>
    </row>
    <row r="386" spans="2:12">
      <c r="B386" s="14" t="s">
        <v>221</v>
      </c>
      <c r="H386" s="34">
        <f>SUMIFS('5.6 Calc│As Commissioned'!G$13:G$1000,'5.6 Calc│As Commissioned'!$D$13:$D$1000,$B384,'5.6 Calc│As Commissioned'!$E$13:$E$1000,$B385)*1000000</f>
        <v>2216612.8118621334</v>
      </c>
      <c r="I386" s="34">
        <f>SUMIFS('5.6 Calc│As Commissioned'!H$13:H$1000,'5.6 Calc│As Commissioned'!$D$13:$D$1000,$B384,'5.6 Calc│As Commissioned'!$E$13:$E$1000,$B385)*1000000</f>
        <v>2147275.3208443564</v>
      </c>
      <c r="J386" s="34">
        <f>SUMIFS('5.6 Calc│As Commissioned'!I$13:I$1000,'5.6 Calc│As Commissioned'!$D$13:$D$1000,$B384,'5.6 Calc│As Commissioned'!$E$13:$E$1000,$B385)*1000000</f>
        <v>408816.11204435566</v>
      </c>
      <c r="K386" s="34">
        <f>SUMIFS('5.6 Calc│As Commissioned'!J$13:J$1000,'5.6 Calc│As Commissioned'!$D$13:$D$1000,$B384,'5.6 Calc│As Commissioned'!$E$13:$E$1000,$B385)*1000000</f>
        <v>170286.42982213336</v>
      </c>
      <c r="L386" s="34">
        <f>SUMIFS('5.6 Calc│As Commissioned'!K$13:K$1000,'5.6 Calc│As Commissioned'!$D$13:$D$1000,$B384,'5.6 Calc│As Commissioned'!$E$13:$E$1000,$B385)*1000000</f>
        <v>170286.42982213336</v>
      </c>
    </row>
    <row r="387" spans="2:12">
      <c r="B387" s="14" t="s">
        <v>222</v>
      </c>
      <c r="H387" s="8"/>
      <c r="I387" s="8"/>
      <c r="J387" s="8"/>
      <c r="K387" s="8"/>
      <c r="L387" s="8"/>
    </row>
    <row r="388" spans="2:12">
      <c r="B388" s="14" t="s">
        <v>223</v>
      </c>
      <c r="H388" s="8"/>
      <c r="I388" s="8"/>
      <c r="J388" s="8"/>
      <c r="K388" s="8"/>
      <c r="L388" s="8"/>
    </row>
    <row r="389" spans="2:12">
      <c r="B389" s="14" t="s">
        <v>224</v>
      </c>
      <c r="H389" s="8"/>
      <c r="I389" s="8"/>
      <c r="J389" s="8"/>
      <c r="K389" s="8"/>
      <c r="L389" s="8"/>
    </row>
    <row r="390" spans="2:12">
      <c r="B390" s="14" t="s">
        <v>225</v>
      </c>
      <c r="H390" s="8"/>
      <c r="I390" s="8"/>
      <c r="J390" s="8"/>
      <c r="K390" s="8"/>
      <c r="L390" s="8"/>
    </row>
    <row r="391" spans="2:12">
      <c r="B391" s="14" t="s">
        <v>226</v>
      </c>
      <c r="H391" s="8"/>
      <c r="I391" s="8"/>
      <c r="J391" s="8"/>
      <c r="K391" s="8"/>
      <c r="L391" s="8"/>
    </row>
    <row r="392" spans="2:12">
      <c r="B392" s="14" t="s">
        <v>227</v>
      </c>
      <c r="H392" s="8"/>
      <c r="I392" s="8"/>
      <c r="J392" s="8"/>
      <c r="K392" s="8"/>
      <c r="L392" s="8"/>
    </row>
    <row r="393" spans="2:12">
      <c r="B393" s="14" t="s">
        <v>228</v>
      </c>
      <c r="H393" s="8"/>
      <c r="I393" s="8"/>
      <c r="J393" s="8"/>
      <c r="K393" s="8"/>
      <c r="L393" s="8"/>
    </row>
    <row r="394" spans="2:12">
      <c r="B394" s="14" t="s">
        <v>229</v>
      </c>
      <c r="H394" s="8"/>
      <c r="I394" s="8"/>
      <c r="J394" s="8"/>
      <c r="K394" s="8"/>
      <c r="L394" s="8"/>
    </row>
    <row r="395" spans="2:12">
      <c r="B395" s="7" t="s">
        <v>67</v>
      </c>
      <c r="H395" s="62"/>
      <c r="I395" s="62"/>
      <c r="J395" s="62"/>
      <c r="K395" s="62"/>
      <c r="L395" s="62"/>
    </row>
    <row r="396" spans="2:12">
      <c r="B396" s="14" t="s">
        <v>221</v>
      </c>
      <c r="H396" s="34">
        <f>SUMIFS('5.6 Calc│As Commissioned'!G$13:G$1000,'5.6 Calc│As Commissioned'!$D$13:$D$1000,$B384,'5.6 Calc│As Commissioned'!$E$13:$E$1000,$B395)*1000000</f>
        <v>26444803.106424697</v>
      </c>
      <c r="I396" s="34">
        <f>SUMIFS('5.6 Calc│As Commissioned'!H$13:H$1000,'5.6 Calc│As Commissioned'!$D$13:$D$1000,$B384,'5.6 Calc│As Commissioned'!$E$13:$E$1000,$B395)*1000000</f>
        <v>0</v>
      </c>
      <c r="J396" s="34">
        <f>SUMIFS('5.6 Calc│As Commissioned'!I$13:I$1000,'5.6 Calc│As Commissioned'!$D$13:$D$1000,$B384,'5.6 Calc│As Commissioned'!$E$13:$E$1000,$B395)*1000000</f>
        <v>100452758.49988891</v>
      </c>
      <c r="K396" s="34">
        <f>SUMIFS('5.6 Calc│As Commissioned'!J$13:J$1000,'5.6 Calc│As Commissioned'!$D$13:$D$1000,$B384,'5.6 Calc│As Commissioned'!$E$13:$E$1000,$B395)*1000000</f>
        <v>0</v>
      </c>
      <c r="L396" s="34">
        <f>SUMIFS('5.6 Calc│As Commissioned'!K$13:K$1000,'5.6 Calc│As Commissioned'!$D$13:$D$1000,$B384,'5.6 Calc│As Commissioned'!$E$13:$E$1000,$B395)*1000000</f>
        <v>0</v>
      </c>
    </row>
    <row r="397" spans="2:12">
      <c r="B397" s="14" t="s">
        <v>222</v>
      </c>
      <c r="H397" s="8"/>
      <c r="I397" s="8"/>
      <c r="J397" s="8"/>
      <c r="K397" s="8"/>
      <c r="L397" s="8"/>
    </row>
    <row r="398" spans="2:12">
      <c r="B398" s="14" t="s">
        <v>223</v>
      </c>
      <c r="H398" s="8"/>
      <c r="I398" s="8"/>
      <c r="J398" s="8"/>
      <c r="K398" s="8"/>
      <c r="L398" s="8"/>
    </row>
    <row r="399" spans="2:12">
      <c r="B399" s="14" t="s">
        <v>224</v>
      </c>
      <c r="H399" s="8"/>
      <c r="I399" s="8"/>
      <c r="J399" s="8"/>
      <c r="K399" s="8"/>
      <c r="L399" s="8"/>
    </row>
    <row r="400" spans="2:12">
      <c r="B400" s="14" t="s">
        <v>225</v>
      </c>
      <c r="H400" s="8"/>
      <c r="I400" s="8"/>
      <c r="J400" s="8"/>
      <c r="K400" s="8"/>
      <c r="L400" s="8"/>
    </row>
    <row r="401" spans="2:14">
      <c r="B401" s="14" t="s">
        <v>226</v>
      </c>
      <c r="H401" s="8"/>
      <c r="I401" s="8"/>
      <c r="J401" s="8"/>
      <c r="K401" s="8"/>
      <c r="L401" s="8"/>
    </row>
    <row r="402" spans="2:14">
      <c r="B402" s="14" t="s">
        <v>227</v>
      </c>
      <c r="H402" s="8"/>
      <c r="I402" s="8"/>
      <c r="J402" s="8"/>
      <c r="K402" s="8"/>
      <c r="L402" s="8"/>
    </row>
    <row r="403" spans="2:14">
      <c r="B403" s="14" t="s">
        <v>228</v>
      </c>
      <c r="H403" s="8"/>
      <c r="I403" s="8"/>
      <c r="J403" s="8"/>
      <c r="K403" s="8"/>
      <c r="L403" s="8"/>
    </row>
    <row r="404" spans="2:14">
      <c r="B404" s="14" t="s">
        <v>229</v>
      </c>
      <c r="H404" s="8"/>
      <c r="I404" s="8"/>
      <c r="J404" s="8"/>
      <c r="K404" s="8"/>
      <c r="L404" s="8"/>
    </row>
    <row r="405" spans="2:14">
      <c r="B405" s="4" t="s">
        <v>230</v>
      </c>
      <c r="H405" s="62"/>
      <c r="I405" s="62"/>
      <c r="J405" s="62"/>
      <c r="K405" s="62"/>
      <c r="L405" s="62"/>
    </row>
    <row r="406" spans="2:14">
      <c r="B406" s="14" t="s">
        <v>221</v>
      </c>
      <c r="H406" s="34">
        <f>SUMIFS('5.6 Calc│As Commissioned'!G$13:G$1000,'5.6 Calc│As Commissioned'!$D$13:$D$1000,$B384,'5.6 Calc│As Commissioned'!$E$13:$E$1000,$B405)*1000000</f>
        <v>0</v>
      </c>
      <c r="I406" s="34">
        <f>SUMIFS('5.6 Calc│As Commissioned'!H$13:H$1000,'5.6 Calc│As Commissioned'!$D$13:$D$1000,$B384,'5.6 Calc│As Commissioned'!$E$13:$E$1000,$B405)*1000000</f>
        <v>0</v>
      </c>
      <c r="J406" s="34">
        <f>SUMIFS('5.6 Calc│As Commissioned'!I$13:I$1000,'5.6 Calc│As Commissioned'!$D$13:$D$1000,$B384,'5.6 Calc│As Commissioned'!$E$13:$E$1000,$B405)*1000000</f>
        <v>0</v>
      </c>
      <c r="K406" s="34">
        <f>SUMIFS('5.6 Calc│As Commissioned'!J$13:J$1000,'5.6 Calc│As Commissioned'!$D$13:$D$1000,$B384,'5.6 Calc│As Commissioned'!$E$13:$E$1000,$B405)*1000000</f>
        <v>0</v>
      </c>
      <c r="L406" s="34">
        <f>SUMIFS('5.6 Calc│As Commissioned'!K$13:K$1000,'5.6 Calc│As Commissioned'!$D$13:$D$1000,$B384,'5.6 Calc│As Commissioned'!$E$13:$E$1000,$B405)*1000000</f>
        <v>0</v>
      </c>
    </row>
    <row r="407" spans="2:14">
      <c r="B407" s="14" t="s">
        <v>222</v>
      </c>
      <c r="H407" s="8"/>
      <c r="I407" s="8"/>
      <c r="J407" s="8"/>
      <c r="K407" s="8"/>
      <c r="L407" s="8"/>
    </row>
    <row r="408" spans="2:14">
      <c r="B408" s="14" t="s">
        <v>223</v>
      </c>
      <c r="H408" s="8"/>
      <c r="I408" s="8"/>
      <c r="J408" s="8"/>
      <c r="K408" s="8"/>
      <c r="L408" s="8"/>
    </row>
    <row r="409" spans="2:14">
      <c r="B409" s="14" t="s">
        <v>224</v>
      </c>
      <c r="H409" s="8"/>
      <c r="I409" s="8"/>
      <c r="J409" s="8"/>
      <c r="K409" s="8"/>
      <c r="L409" s="8"/>
    </row>
    <row r="410" spans="2:14">
      <c r="B410" s="14" t="s">
        <v>225</v>
      </c>
      <c r="H410" s="8"/>
      <c r="I410" s="8"/>
      <c r="J410" s="8"/>
      <c r="K410" s="8"/>
      <c r="L410" s="8"/>
    </row>
    <row r="411" spans="2:14">
      <c r="B411" s="14" t="s">
        <v>226</v>
      </c>
      <c r="H411" s="8"/>
      <c r="I411" s="8"/>
      <c r="J411" s="8"/>
      <c r="K411" s="8"/>
      <c r="L411" s="8"/>
    </row>
    <row r="412" spans="2:14">
      <c r="B412" s="14" t="s">
        <v>227</v>
      </c>
      <c r="H412" s="8"/>
      <c r="I412" s="8"/>
      <c r="J412" s="8"/>
      <c r="K412" s="8"/>
      <c r="L412" s="8"/>
    </row>
    <row r="413" spans="2:14">
      <c r="B413" s="14" t="s">
        <v>228</v>
      </c>
      <c r="H413" s="8"/>
      <c r="I413" s="8"/>
      <c r="J413" s="8"/>
      <c r="K413" s="8"/>
      <c r="L413" s="8"/>
    </row>
    <row r="414" spans="2:14">
      <c r="B414" s="14" t="s">
        <v>229</v>
      </c>
      <c r="H414" s="8"/>
      <c r="I414" s="8"/>
      <c r="J414" s="8"/>
      <c r="K414" s="8"/>
      <c r="L414" s="8"/>
    </row>
    <row r="415" spans="2:14" ht="18.75">
      <c r="H415" s="93">
        <f>SUM(H386:H414)-VLOOKUP($B384,'1.0 Output│PTRM'!$F$29:$K$36,H$14-2016,FALSE)*1000000</f>
        <v>0</v>
      </c>
      <c r="I415" s="93">
        <f>SUM(I386:I414)-VLOOKUP($B384,'1.0 Output│PTRM'!$F$29:$K$36,I$14-2016,FALSE)*1000000</f>
        <v>0</v>
      </c>
      <c r="J415" s="93">
        <f>SUM(J386:J414)-VLOOKUP($B384,'1.0 Output│PTRM'!$F$29:$K$36,J$14-2016,FALSE)*1000000</f>
        <v>0</v>
      </c>
      <c r="K415" s="93">
        <f>SUM(K386:K414)-VLOOKUP($B384,'1.0 Output│PTRM'!$F$29:$K$36,K$14-2016,FALSE)*1000000</f>
        <v>0</v>
      </c>
      <c r="L415" s="93">
        <f>SUM(L386:L414)-VLOOKUP($B384,'1.0 Output│PTRM'!$F$29:$K$36,L$14-2016,FALSE)*1000000</f>
        <v>0</v>
      </c>
      <c r="N415" s="17" t="str">
        <f>"Check "&amp;B384</f>
        <v>Check Pipelines</v>
      </c>
    </row>
    <row r="416" spans="2:14" ht="20.25">
      <c r="B416" s="6" t="s">
        <v>231</v>
      </c>
    </row>
    <row r="417" spans="2:12">
      <c r="B417" s="4" t="s">
        <v>201</v>
      </c>
    </row>
    <row r="418" spans="2:12">
      <c r="B418" s="14" t="s">
        <v>221</v>
      </c>
      <c r="H418" s="34">
        <f>SUMIFS('5.6 Calc│As Commissioned'!G$13:G$1000,'5.6 Calc│As Commissioned'!$D$13:$D$1000,$B416,'5.6 Calc│As Commissioned'!$E$13:$E$1000,$B417)*1000000</f>
        <v>8699898.8231802993</v>
      </c>
      <c r="I418" s="34">
        <f>SUMIFS('5.6 Calc│As Commissioned'!H$13:H$1000,'5.6 Calc│As Commissioned'!$D$13:$D$1000,$B416,'5.6 Calc│As Commissioned'!$E$13:$E$1000,$B417)*1000000</f>
        <v>1056164.7046900003</v>
      </c>
      <c r="J418" s="34">
        <f>SUMIFS('5.6 Calc│As Commissioned'!I$13:I$1000,'5.6 Calc│As Commissioned'!$D$13:$D$1000,$B416,'5.6 Calc│As Commissioned'!$E$13:$E$1000,$B417)*1000000</f>
        <v>3875685.6546680788</v>
      </c>
      <c r="K418" s="34">
        <f>SUMIFS('5.6 Calc│As Commissioned'!J$13:J$1000,'5.6 Calc│As Commissioned'!$D$13:$D$1000,$B416,'5.6 Calc│As Commissioned'!$E$13:$E$1000,$B417)*1000000</f>
        <v>3386624.2982325233</v>
      </c>
      <c r="L418" s="34">
        <f>SUMIFS('5.6 Calc│As Commissioned'!K$13:K$1000,'5.6 Calc│As Commissioned'!$D$13:$D$1000,$B416,'5.6 Calc│As Commissioned'!$E$13:$E$1000,$B417)*1000000</f>
        <v>373651.68441222224</v>
      </c>
    </row>
    <row r="419" spans="2:12">
      <c r="B419" s="14" t="s">
        <v>222</v>
      </c>
      <c r="H419" s="8"/>
      <c r="I419" s="8"/>
      <c r="J419" s="8"/>
      <c r="K419" s="8"/>
      <c r="L419" s="8"/>
    </row>
    <row r="420" spans="2:12">
      <c r="B420" s="14" t="s">
        <v>223</v>
      </c>
      <c r="H420" s="8"/>
      <c r="I420" s="8"/>
      <c r="J420" s="8"/>
      <c r="K420" s="8"/>
      <c r="L420" s="8"/>
    </row>
    <row r="421" spans="2:12">
      <c r="B421" s="14" t="s">
        <v>224</v>
      </c>
      <c r="H421" s="8"/>
      <c r="I421" s="8"/>
      <c r="J421" s="8"/>
      <c r="K421" s="8"/>
      <c r="L421" s="8"/>
    </row>
    <row r="422" spans="2:12">
      <c r="B422" s="14" t="s">
        <v>225</v>
      </c>
      <c r="H422" s="8"/>
      <c r="I422" s="8"/>
      <c r="J422" s="8"/>
      <c r="K422" s="8"/>
      <c r="L422" s="8"/>
    </row>
    <row r="423" spans="2:12">
      <c r="B423" s="14" t="s">
        <v>226</v>
      </c>
      <c r="H423" s="8"/>
      <c r="I423" s="8"/>
      <c r="J423" s="8"/>
      <c r="K423" s="8"/>
      <c r="L423" s="8"/>
    </row>
    <row r="424" spans="2:12">
      <c r="B424" s="14" t="s">
        <v>227</v>
      </c>
      <c r="H424" s="8"/>
      <c r="I424" s="8"/>
      <c r="J424" s="8"/>
      <c r="K424" s="8"/>
      <c r="L424" s="8"/>
    </row>
    <row r="425" spans="2:12">
      <c r="B425" s="14" t="s">
        <v>228</v>
      </c>
      <c r="H425" s="8"/>
      <c r="I425" s="8"/>
      <c r="J425" s="8"/>
      <c r="K425" s="8"/>
      <c r="L425" s="8"/>
    </row>
    <row r="426" spans="2:12">
      <c r="B426" s="14" t="s">
        <v>229</v>
      </c>
      <c r="H426" s="8"/>
      <c r="I426" s="8"/>
      <c r="J426" s="8"/>
      <c r="K426" s="8"/>
      <c r="L426" s="8"/>
    </row>
    <row r="427" spans="2:12">
      <c r="B427" s="7" t="s">
        <v>67</v>
      </c>
      <c r="H427" s="62"/>
      <c r="I427" s="62"/>
      <c r="J427" s="62"/>
      <c r="K427" s="62"/>
      <c r="L427" s="62"/>
    </row>
    <row r="428" spans="2:12">
      <c r="B428" s="14" t="s">
        <v>221</v>
      </c>
      <c r="H428" s="34">
        <f>SUMIFS('5.6 Calc│As Commissioned'!G$13:G$1000,'5.6 Calc│As Commissioned'!$D$13:$D$1000,$B416,'5.6 Calc│As Commissioned'!$E$13:$E$1000,$B427)*1000000</f>
        <v>3493011.7505480009</v>
      </c>
      <c r="I428" s="34">
        <f>SUMIFS('5.6 Calc│As Commissioned'!H$13:H$1000,'5.6 Calc│As Commissioned'!$D$13:$D$1000,$B416,'5.6 Calc│As Commissioned'!$E$13:$E$1000,$B427)*1000000</f>
        <v>0</v>
      </c>
      <c r="J428" s="34">
        <f>SUMIFS('5.6 Calc│As Commissioned'!I$13:I$1000,'5.6 Calc│As Commissioned'!$D$13:$D$1000,$B416,'5.6 Calc│As Commissioned'!$E$13:$E$1000,$B427)*1000000</f>
        <v>26153628.646111108</v>
      </c>
      <c r="K428" s="34">
        <f>SUMIFS('5.6 Calc│As Commissioned'!J$13:J$1000,'5.6 Calc│As Commissioned'!$D$13:$D$1000,$B416,'5.6 Calc│As Commissioned'!$E$13:$E$1000,$B427)*1000000</f>
        <v>0</v>
      </c>
      <c r="L428" s="34">
        <f>SUMIFS('5.6 Calc│As Commissioned'!K$13:K$1000,'5.6 Calc│As Commissioned'!$D$13:$D$1000,$B416,'5.6 Calc│As Commissioned'!$E$13:$E$1000,$B427)*1000000</f>
        <v>0</v>
      </c>
    </row>
    <row r="429" spans="2:12">
      <c r="B429" s="14" t="s">
        <v>222</v>
      </c>
      <c r="H429" s="8"/>
      <c r="I429" s="8"/>
      <c r="J429" s="8"/>
      <c r="K429" s="8"/>
      <c r="L429" s="8"/>
    </row>
    <row r="430" spans="2:12">
      <c r="B430" s="14" t="s">
        <v>223</v>
      </c>
      <c r="H430" s="8"/>
      <c r="I430" s="8"/>
      <c r="J430" s="8"/>
      <c r="K430" s="8"/>
      <c r="L430" s="8"/>
    </row>
    <row r="431" spans="2:12">
      <c r="B431" s="14" t="s">
        <v>224</v>
      </c>
      <c r="H431" s="8"/>
      <c r="I431" s="8"/>
      <c r="J431" s="8"/>
      <c r="K431" s="8"/>
      <c r="L431" s="8"/>
    </row>
    <row r="432" spans="2:12">
      <c r="B432" s="14" t="s">
        <v>225</v>
      </c>
      <c r="H432" s="8"/>
      <c r="I432" s="8"/>
      <c r="J432" s="8"/>
      <c r="K432" s="8"/>
      <c r="L432" s="8"/>
    </row>
    <row r="433" spans="2:14">
      <c r="B433" s="14" t="s">
        <v>226</v>
      </c>
      <c r="H433" s="8"/>
      <c r="I433" s="8"/>
      <c r="J433" s="8"/>
      <c r="K433" s="8"/>
      <c r="L433" s="8"/>
    </row>
    <row r="434" spans="2:14">
      <c r="B434" s="14" t="s">
        <v>227</v>
      </c>
      <c r="H434" s="8"/>
      <c r="I434" s="8"/>
      <c r="J434" s="8"/>
      <c r="K434" s="8"/>
      <c r="L434" s="8"/>
    </row>
    <row r="435" spans="2:14">
      <c r="B435" s="14" t="s">
        <v>228</v>
      </c>
      <c r="H435" s="8"/>
      <c r="I435" s="8"/>
      <c r="J435" s="8"/>
      <c r="K435" s="8"/>
      <c r="L435" s="8"/>
    </row>
    <row r="436" spans="2:14">
      <c r="B436" s="14" t="s">
        <v>229</v>
      </c>
      <c r="H436" s="8"/>
      <c r="I436" s="8"/>
      <c r="J436" s="8"/>
      <c r="K436" s="8"/>
      <c r="L436" s="8"/>
    </row>
    <row r="437" spans="2:14">
      <c r="B437" s="4" t="s">
        <v>230</v>
      </c>
      <c r="H437" s="62"/>
      <c r="I437" s="62"/>
      <c r="J437" s="62"/>
      <c r="K437" s="62"/>
      <c r="L437" s="62"/>
    </row>
    <row r="438" spans="2:14">
      <c r="B438" s="14" t="s">
        <v>221</v>
      </c>
      <c r="H438" s="34">
        <f>SUMIFS('5.6 Calc│As Commissioned'!G$13:G$1000,'5.6 Calc│As Commissioned'!$D$13:$D$1000,$B416,'5.6 Calc│As Commissioned'!$E$13:$E$1000,$B437)*1000000</f>
        <v>0</v>
      </c>
      <c r="I438" s="34">
        <f>SUMIFS('5.6 Calc│As Commissioned'!H$13:H$1000,'5.6 Calc│As Commissioned'!$D$13:$D$1000,$B416,'5.6 Calc│As Commissioned'!$E$13:$E$1000,$B437)*1000000</f>
        <v>0</v>
      </c>
      <c r="J438" s="34">
        <f>SUMIFS('5.6 Calc│As Commissioned'!I$13:I$1000,'5.6 Calc│As Commissioned'!$D$13:$D$1000,$B416,'5.6 Calc│As Commissioned'!$E$13:$E$1000,$B437)*1000000</f>
        <v>0</v>
      </c>
      <c r="K438" s="34">
        <f>SUMIFS('5.6 Calc│As Commissioned'!J$13:J$1000,'5.6 Calc│As Commissioned'!$D$13:$D$1000,$B416,'5.6 Calc│As Commissioned'!$E$13:$E$1000,$B437)*1000000</f>
        <v>0</v>
      </c>
      <c r="L438" s="34">
        <f>SUMIFS('5.6 Calc│As Commissioned'!K$13:K$1000,'5.6 Calc│As Commissioned'!$D$13:$D$1000,$B416,'5.6 Calc│As Commissioned'!$E$13:$E$1000,$B437)*1000000</f>
        <v>84727.044985333327</v>
      </c>
    </row>
    <row r="439" spans="2:14">
      <c r="B439" s="14" t="s">
        <v>222</v>
      </c>
      <c r="H439" s="8"/>
      <c r="I439" s="8"/>
      <c r="J439" s="8"/>
      <c r="K439" s="8"/>
      <c r="L439" s="8"/>
    </row>
    <row r="440" spans="2:14">
      <c r="B440" s="14" t="s">
        <v>223</v>
      </c>
      <c r="H440" s="8"/>
      <c r="I440" s="8"/>
      <c r="J440" s="8"/>
      <c r="K440" s="8"/>
      <c r="L440" s="8"/>
    </row>
    <row r="441" spans="2:14">
      <c r="B441" s="14" t="s">
        <v>224</v>
      </c>
      <c r="H441" s="8"/>
      <c r="I441" s="8"/>
      <c r="J441" s="8"/>
      <c r="K441" s="8"/>
      <c r="L441" s="8"/>
    </row>
    <row r="442" spans="2:14">
      <c r="B442" s="14" t="s">
        <v>225</v>
      </c>
      <c r="H442" s="8"/>
      <c r="I442" s="8"/>
      <c r="J442" s="8"/>
      <c r="K442" s="8"/>
      <c r="L442" s="8"/>
    </row>
    <row r="443" spans="2:14">
      <c r="B443" s="14" t="s">
        <v>226</v>
      </c>
      <c r="H443" s="8"/>
      <c r="I443" s="8"/>
      <c r="J443" s="8"/>
      <c r="K443" s="8"/>
      <c r="L443" s="8"/>
    </row>
    <row r="444" spans="2:14">
      <c r="B444" s="14" t="s">
        <v>227</v>
      </c>
      <c r="H444" s="8"/>
      <c r="I444" s="8"/>
      <c r="J444" s="8"/>
      <c r="K444" s="8"/>
      <c r="L444" s="8"/>
    </row>
    <row r="445" spans="2:14">
      <c r="B445" s="14" t="s">
        <v>228</v>
      </c>
      <c r="H445" s="8"/>
      <c r="I445" s="8"/>
      <c r="J445" s="8"/>
      <c r="K445" s="8"/>
      <c r="L445" s="8"/>
    </row>
    <row r="446" spans="2:14">
      <c r="B446" s="14" t="s">
        <v>229</v>
      </c>
      <c r="H446" s="8"/>
      <c r="I446" s="8"/>
      <c r="J446" s="8"/>
      <c r="K446" s="8"/>
      <c r="L446" s="8"/>
    </row>
    <row r="447" spans="2:14" ht="18.75">
      <c r="H447" s="93">
        <f>SUM(H418:H446)-VLOOKUP($B416,'1.0 Output│PTRM'!$F$29:$K$36,H$14-2016,FALSE)*1000000</f>
        <v>0</v>
      </c>
      <c r="I447" s="93">
        <f>SUM(I418:I446)-VLOOKUP($B416,'1.0 Output│PTRM'!$F$29:$K$36,I$14-2016,FALSE)*1000000</f>
        <v>0</v>
      </c>
      <c r="J447" s="93">
        <f>SUM(J418:J446)-VLOOKUP($B416,'1.0 Output│PTRM'!$F$29:$K$36,J$14-2016,FALSE)*1000000</f>
        <v>0</v>
      </c>
      <c r="K447" s="93">
        <f>SUM(K418:K446)-VLOOKUP($B416,'1.0 Output│PTRM'!$F$29:$K$36,K$14-2016,FALSE)*1000000</f>
        <v>0</v>
      </c>
      <c r="L447" s="93">
        <f>SUM(L418:L446)-VLOOKUP($B416,'1.0 Output│PTRM'!$F$29:$K$36,L$14-2016,FALSE)*1000000</f>
        <v>0</v>
      </c>
      <c r="N447" s="17" t="str">
        <f>"Check "&amp;B416</f>
        <v>Check COMPRESSORS</v>
      </c>
    </row>
    <row r="448" spans="2:14">
      <c r="B448" s="7" t="s">
        <v>51</v>
      </c>
    </row>
    <row r="449" spans="2:12">
      <c r="B449" s="4" t="s">
        <v>201</v>
      </c>
    </row>
    <row r="450" spans="2:12">
      <c r="B450" s="14" t="s">
        <v>221</v>
      </c>
      <c r="H450" s="34">
        <f>SUMIFS('5.6 Calc│As Commissioned'!G$13:G$1000,'5.6 Calc│As Commissioned'!$D$13:$D$1000,$B448,'5.6 Calc│As Commissioned'!$E$13:$E$1000,$B449)*1000000</f>
        <v>29347.4</v>
      </c>
      <c r="I450" s="34">
        <f>SUMIFS('5.6 Calc│As Commissioned'!H$13:H$1000,'5.6 Calc│As Commissioned'!$D$13:$D$1000,$B448,'5.6 Calc│As Commissioned'!$E$13:$E$1000,$B449)*1000000</f>
        <v>639830.92024444439</v>
      </c>
      <c r="J450" s="34">
        <f>SUMIFS('5.6 Calc│As Commissioned'!I$13:I$1000,'5.6 Calc│As Commissioned'!$D$13:$D$1000,$B448,'5.6 Calc│As Commissioned'!$E$13:$E$1000,$B449)*1000000</f>
        <v>353719.74286222231</v>
      </c>
      <c r="K450" s="34">
        <f>SUMIFS('5.6 Calc│As Commissioned'!J$13:J$1000,'5.6 Calc│As Commissioned'!$D$13:$D$1000,$B448,'5.6 Calc│As Commissioned'!$E$13:$E$1000,$B449)*1000000</f>
        <v>683220.5811877778</v>
      </c>
      <c r="L450" s="34">
        <f>SUMIFS('5.6 Calc│As Commissioned'!K$13:K$1000,'5.6 Calc│As Commissioned'!$D$13:$D$1000,$B448,'5.6 Calc│As Commissioned'!$E$13:$E$1000,$B449)*1000000</f>
        <v>246948.92656311113</v>
      </c>
    </row>
    <row r="451" spans="2:12">
      <c r="B451" s="14" t="s">
        <v>222</v>
      </c>
      <c r="H451" s="8"/>
      <c r="I451" s="8"/>
      <c r="J451" s="8"/>
      <c r="K451" s="8"/>
      <c r="L451" s="8"/>
    </row>
    <row r="452" spans="2:12">
      <c r="B452" s="14" t="s">
        <v>223</v>
      </c>
      <c r="H452" s="8"/>
      <c r="I452" s="8"/>
      <c r="J452" s="8"/>
      <c r="K452" s="8"/>
      <c r="L452" s="8"/>
    </row>
    <row r="453" spans="2:12">
      <c r="B453" s="14" t="s">
        <v>224</v>
      </c>
      <c r="H453" s="8"/>
      <c r="I453" s="8"/>
      <c r="J453" s="8"/>
      <c r="K453" s="8"/>
      <c r="L453" s="8"/>
    </row>
    <row r="454" spans="2:12">
      <c r="B454" s="14" t="s">
        <v>225</v>
      </c>
      <c r="H454" s="8"/>
      <c r="I454" s="8"/>
      <c r="J454" s="8"/>
      <c r="K454" s="8"/>
      <c r="L454" s="8"/>
    </row>
    <row r="455" spans="2:12">
      <c r="B455" s="14" t="s">
        <v>226</v>
      </c>
      <c r="H455" s="8"/>
      <c r="I455" s="8"/>
      <c r="J455" s="8"/>
      <c r="K455" s="8"/>
      <c r="L455" s="8"/>
    </row>
    <row r="456" spans="2:12">
      <c r="B456" s="14" t="s">
        <v>227</v>
      </c>
      <c r="H456" s="8"/>
      <c r="I456" s="8"/>
      <c r="J456" s="8"/>
      <c r="K456" s="8"/>
      <c r="L456" s="8"/>
    </row>
    <row r="457" spans="2:12">
      <c r="B457" s="14" t="s">
        <v>228</v>
      </c>
      <c r="H457" s="8"/>
      <c r="I457" s="8"/>
      <c r="J457" s="8"/>
      <c r="K457" s="8"/>
      <c r="L457" s="8"/>
    </row>
    <row r="458" spans="2:12">
      <c r="B458" s="14" t="s">
        <v>229</v>
      </c>
      <c r="H458" s="8"/>
      <c r="I458" s="8"/>
      <c r="J458" s="8"/>
      <c r="K458" s="8"/>
      <c r="L458" s="8"/>
    </row>
    <row r="459" spans="2:12">
      <c r="B459" s="7" t="s">
        <v>67</v>
      </c>
      <c r="H459" s="62"/>
      <c r="I459" s="62"/>
      <c r="J459" s="62"/>
      <c r="K459" s="62"/>
      <c r="L459" s="62"/>
    </row>
    <row r="460" spans="2:12">
      <c r="B460" s="14" t="s">
        <v>221</v>
      </c>
      <c r="H460" s="34">
        <f>SUMIFS('5.6 Calc│As Commissioned'!G$13:G$1000,'5.6 Calc│As Commissioned'!$D$13:$D$1000,$B448,'5.6 Calc│As Commissioned'!$E$13:$E$1000,$B459)*1000000</f>
        <v>0</v>
      </c>
      <c r="I460" s="34">
        <f>SUMIFS('5.6 Calc│As Commissioned'!H$13:H$1000,'5.6 Calc│As Commissioned'!$D$13:$D$1000,$B448,'5.6 Calc│As Commissioned'!$E$13:$E$1000,$B459)*1000000</f>
        <v>0</v>
      </c>
      <c r="J460" s="34">
        <f>SUMIFS('5.6 Calc│As Commissioned'!I$13:I$1000,'5.6 Calc│As Commissioned'!$D$13:$D$1000,$B448,'5.6 Calc│As Commissioned'!$E$13:$E$1000,$B459)*1000000</f>
        <v>3720578.4614444454</v>
      </c>
      <c r="K460" s="34">
        <f>SUMIFS('5.6 Calc│As Commissioned'!J$13:J$1000,'5.6 Calc│As Commissioned'!$D$13:$D$1000,$B448,'5.6 Calc│As Commissioned'!$E$13:$E$1000,$B459)*1000000</f>
        <v>0</v>
      </c>
      <c r="L460" s="34">
        <f>SUMIFS('5.6 Calc│As Commissioned'!K$13:K$1000,'5.6 Calc│As Commissioned'!$D$13:$D$1000,$B448,'5.6 Calc│As Commissioned'!$E$13:$E$1000,$B459)*1000000</f>
        <v>0</v>
      </c>
    </row>
    <row r="461" spans="2:12">
      <c r="B461" s="14" t="s">
        <v>222</v>
      </c>
      <c r="H461" s="8"/>
      <c r="I461" s="8"/>
      <c r="J461" s="8"/>
      <c r="K461" s="8"/>
      <c r="L461" s="8"/>
    </row>
    <row r="462" spans="2:12">
      <c r="B462" s="14" t="s">
        <v>223</v>
      </c>
      <c r="H462" s="8"/>
      <c r="I462" s="8"/>
      <c r="J462" s="8"/>
      <c r="K462" s="8"/>
      <c r="L462" s="8"/>
    </row>
    <row r="463" spans="2:12">
      <c r="B463" s="14" t="s">
        <v>224</v>
      </c>
      <c r="H463" s="8"/>
      <c r="I463" s="8"/>
      <c r="J463" s="8"/>
      <c r="K463" s="8"/>
      <c r="L463" s="8"/>
    </row>
    <row r="464" spans="2:12">
      <c r="B464" s="14" t="s">
        <v>225</v>
      </c>
      <c r="H464" s="8"/>
      <c r="I464" s="8"/>
      <c r="J464" s="8"/>
      <c r="K464" s="8"/>
      <c r="L464" s="8"/>
    </row>
    <row r="465" spans="2:14">
      <c r="B465" s="14" t="s">
        <v>226</v>
      </c>
      <c r="H465" s="8"/>
      <c r="I465" s="8"/>
      <c r="J465" s="8"/>
      <c r="K465" s="8"/>
      <c r="L465" s="8"/>
    </row>
    <row r="466" spans="2:14">
      <c r="B466" s="14" t="s">
        <v>227</v>
      </c>
      <c r="H466" s="8"/>
      <c r="I466" s="8"/>
      <c r="J466" s="8"/>
      <c r="K466" s="8"/>
      <c r="L466" s="8"/>
    </row>
    <row r="467" spans="2:14">
      <c r="B467" s="14" t="s">
        <v>228</v>
      </c>
      <c r="H467" s="8"/>
      <c r="I467" s="8"/>
      <c r="J467" s="8"/>
      <c r="K467" s="8"/>
      <c r="L467" s="8"/>
    </row>
    <row r="468" spans="2:14">
      <c r="B468" s="14" t="s">
        <v>229</v>
      </c>
      <c r="H468" s="8"/>
      <c r="I468" s="8"/>
      <c r="J468" s="8"/>
      <c r="K468" s="8"/>
      <c r="L468" s="8"/>
    </row>
    <row r="469" spans="2:14">
      <c r="B469" s="4" t="s">
        <v>230</v>
      </c>
      <c r="H469" s="62"/>
      <c r="I469" s="62"/>
      <c r="J469" s="62"/>
      <c r="K469" s="62"/>
      <c r="L469" s="62"/>
    </row>
    <row r="470" spans="2:14">
      <c r="B470" s="14" t="s">
        <v>221</v>
      </c>
      <c r="H470" s="34">
        <f>SUMIFS('5.6 Calc│As Commissioned'!G$13:G$1000,'5.6 Calc│As Commissioned'!$D$13:$D$1000,$B448,'5.6 Calc│As Commissioned'!$E$13:$E$1000,$B469)*1000000</f>
        <v>0</v>
      </c>
      <c r="I470" s="34">
        <f>SUMIFS('5.6 Calc│As Commissioned'!H$13:H$1000,'5.6 Calc│As Commissioned'!$D$13:$D$1000,$B448,'5.6 Calc│As Commissioned'!$E$13:$E$1000,$B469)*1000000</f>
        <v>0</v>
      </c>
      <c r="J470" s="34">
        <f>SUMIFS('5.6 Calc│As Commissioned'!I$13:I$1000,'5.6 Calc│As Commissioned'!$D$13:$D$1000,$B448,'5.6 Calc│As Commissioned'!$E$13:$E$1000,$B469)*1000000</f>
        <v>0</v>
      </c>
      <c r="K470" s="34">
        <f>SUMIFS('5.6 Calc│As Commissioned'!J$13:J$1000,'5.6 Calc│As Commissioned'!$D$13:$D$1000,$B448,'5.6 Calc│As Commissioned'!$E$13:$E$1000,$B469)*1000000</f>
        <v>0</v>
      </c>
      <c r="L470" s="34">
        <f>SUMIFS('5.6 Calc│As Commissioned'!K$13:K$1000,'5.6 Calc│As Commissioned'!$D$13:$D$1000,$B448,'5.6 Calc│As Commissioned'!$E$13:$E$1000,$B469)*1000000</f>
        <v>0</v>
      </c>
    </row>
    <row r="471" spans="2:14">
      <c r="B471" s="14" t="s">
        <v>222</v>
      </c>
      <c r="H471" s="8"/>
      <c r="I471" s="8"/>
      <c r="J471" s="8"/>
      <c r="K471" s="8"/>
      <c r="L471" s="8"/>
    </row>
    <row r="472" spans="2:14">
      <c r="B472" s="14" t="s">
        <v>223</v>
      </c>
      <c r="H472" s="8"/>
      <c r="I472" s="8"/>
      <c r="J472" s="8"/>
      <c r="K472" s="8"/>
      <c r="L472" s="8"/>
    </row>
    <row r="473" spans="2:14">
      <c r="B473" s="14" t="s">
        <v>224</v>
      </c>
      <c r="H473" s="8"/>
      <c r="I473" s="8"/>
      <c r="J473" s="8"/>
      <c r="K473" s="8"/>
      <c r="L473" s="8"/>
    </row>
    <row r="474" spans="2:14">
      <c r="B474" s="14" t="s">
        <v>225</v>
      </c>
      <c r="H474" s="8"/>
      <c r="I474" s="8"/>
      <c r="J474" s="8"/>
      <c r="K474" s="8"/>
      <c r="L474" s="8"/>
    </row>
    <row r="475" spans="2:14">
      <c r="B475" s="14" t="s">
        <v>226</v>
      </c>
      <c r="H475" s="8"/>
      <c r="I475" s="8"/>
      <c r="J475" s="8"/>
      <c r="K475" s="8"/>
      <c r="L475" s="8"/>
    </row>
    <row r="476" spans="2:14">
      <c r="B476" s="14" t="s">
        <v>227</v>
      </c>
      <c r="H476" s="8"/>
      <c r="I476" s="8"/>
      <c r="J476" s="8"/>
      <c r="K476" s="8"/>
      <c r="L476" s="8"/>
    </row>
    <row r="477" spans="2:14">
      <c r="B477" s="14" t="s">
        <v>228</v>
      </c>
      <c r="H477" s="8"/>
      <c r="I477" s="8"/>
      <c r="J477" s="8"/>
      <c r="K477" s="8"/>
      <c r="L477" s="8"/>
    </row>
    <row r="478" spans="2:14">
      <c r="B478" s="14" t="s">
        <v>229</v>
      </c>
      <c r="H478" s="8"/>
      <c r="I478" s="8"/>
      <c r="J478" s="8"/>
      <c r="K478" s="8"/>
      <c r="L478" s="8"/>
    </row>
    <row r="479" spans="2:14" ht="18.75">
      <c r="H479" s="93">
        <f>SUM(H450:H478)-VLOOKUP($B448,'1.0 Output│PTRM'!$F$29:$K$36,H$14-2016,FALSE)*1000000</f>
        <v>0</v>
      </c>
      <c r="I479" s="93">
        <f>SUM(I450:I478)-VLOOKUP($B448,'1.0 Output│PTRM'!$F$29:$K$36,I$14-2016,FALSE)*1000000</f>
        <v>0</v>
      </c>
      <c r="J479" s="93">
        <f>SUM(J450:J478)-VLOOKUP($B448,'1.0 Output│PTRM'!$F$29:$K$36,J$14-2016,FALSE)*1000000</f>
        <v>0</v>
      </c>
      <c r="K479" s="93">
        <f>SUM(K450:K478)-VLOOKUP($B448,'1.0 Output│PTRM'!$F$29:$K$36,K$14-2016,FALSE)*1000000</f>
        <v>0</v>
      </c>
      <c r="L479" s="93">
        <f>SUM(L450:L478)-VLOOKUP($B448,'1.0 Output│PTRM'!$F$29:$K$36,L$14-2016,FALSE)*1000000</f>
        <v>0</v>
      </c>
      <c r="N479" s="17" t="str">
        <f>"Check "&amp;B448</f>
        <v>Check City Gates &amp; Field Regs</v>
      </c>
    </row>
    <row r="480" spans="2:14" ht="20.25">
      <c r="B480" s="6" t="s">
        <v>232</v>
      </c>
    </row>
    <row r="481" spans="2:12">
      <c r="B481" s="4" t="s">
        <v>201</v>
      </c>
    </row>
    <row r="482" spans="2:12">
      <c r="B482" s="14" t="s">
        <v>221</v>
      </c>
      <c r="H482" s="34">
        <f>SUMIFS('5.6 Calc│As Commissioned'!G$13:G$1000,'5.6 Calc│As Commissioned'!$D$13:$D$1000,$B480,'5.6 Calc│As Commissioned'!$E$13:$E$1000,$B481)*1000000</f>
        <v>78079.776755555591</v>
      </c>
      <c r="I482" s="34">
        <f>SUMIFS('5.6 Calc│As Commissioned'!H$13:H$1000,'5.6 Calc│As Commissioned'!$D$13:$D$1000,$B480,'5.6 Calc│As Commissioned'!$E$13:$E$1000,$B481)*1000000</f>
        <v>0</v>
      </c>
      <c r="J482" s="34">
        <f>SUMIFS('5.6 Calc│As Commissioned'!I$13:I$1000,'5.6 Calc│As Commissioned'!$D$13:$D$1000,$B480,'5.6 Calc│As Commissioned'!$E$13:$E$1000,$B481)*1000000</f>
        <v>0</v>
      </c>
      <c r="K482" s="34">
        <f>SUMIFS('5.6 Calc│As Commissioned'!J$13:J$1000,'5.6 Calc│As Commissioned'!$D$13:$D$1000,$B480,'5.6 Calc│As Commissioned'!$E$13:$E$1000,$B481)*1000000</f>
        <v>0</v>
      </c>
      <c r="L482" s="34">
        <f>SUMIFS('5.6 Calc│As Commissioned'!K$13:K$1000,'5.6 Calc│As Commissioned'!$D$13:$D$1000,$B480,'5.6 Calc│As Commissioned'!$E$13:$E$1000,$B481)*1000000</f>
        <v>0</v>
      </c>
    </row>
    <row r="483" spans="2:12">
      <c r="B483" s="14" t="s">
        <v>222</v>
      </c>
      <c r="H483" s="8"/>
      <c r="I483" s="8"/>
      <c r="J483" s="8"/>
      <c r="K483" s="8"/>
      <c r="L483" s="8"/>
    </row>
    <row r="484" spans="2:12">
      <c r="B484" s="14" t="s">
        <v>223</v>
      </c>
      <c r="H484" s="8"/>
      <c r="I484" s="8"/>
      <c r="J484" s="8"/>
      <c r="K484" s="8"/>
      <c r="L484" s="8"/>
    </row>
    <row r="485" spans="2:12">
      <c r="B485" s="14" t="s">
        <v>224</v>
      </c>
      <c r="H485" s="8"/>
      <c r="I485" s="8"/>
      <c r="J485" s="8"/>
      <c r="K485" s="8"/>
      <c r="L485" s="8"/>
    </row>
    <row r="486" spans="2:12">
      <c r="B486" s="14" t="s">
        <v>225</v>
      </c>
      <c r="H486" s="8"/>
      <c r="I486" s="8"/>
      <c r="J486" s="8"/>
      <c r="K486" s="8"/>
      <c r="L486" s="8"/>
    </row>
    <row r="487" spans="2:12">
      <c r="B487" s="14" t="s">
        <v>226</v>
      </c>
      <c r="H487" s="8"/>
      <c r="I487" s="8"/>
      <c r="J487" s="8"/>
      <c r="K487" s="8"/>
      <c r="L487" s="8"/>
    </row>
    <row r="488" spans="2:12">
      <c r="B488" s="14" t="s">
        <v>227</v>
      </c>
      <c r="H488" s="8"/>
      <c r="I488" s="8"/>
      <c r="J488" s="8"/>
      <c r="K488" s="8"/>
      <c r="L488" s="8"/>
    </row>
    <row r="489" spans="2:12">
      <c r="B489" s="14" t="s">
        <v>228</v>
      </c>
      <c r="H489" s="8"/>
      <c r="I489" s="8"/>
      <c r="J489" s="8"/>
      <c r="K489" s="8"/>
      <c r="L489" s="8"/>
    </row>
    <row r="490" spans="2:12">
      <c r="B490" s="14" t="s">
        <v>229</v>
      </c>
      <c r="H490" s="8"/>
      <c r="I490" s="8"/>
      <c r="J490" s="8"/>
      <c r="K490" s="8"/>
      <c r="L490" s="8"/>
    </row>
    <row r="491" spans="2:12">
      <c r="B491" s="7" t="s">
        <v>67</v>
      </c>
      <c r="H491" s="62"/>
      <c r="I491" s="62"/>
      <c r="J491" s="62"/>
      <c r="K491" s="62"/>
      <c r="L491" s="62"/>
    </row>
    <row r="492" spans="2:12">
      <c r="B492" s="14" t="s">
        <v>221</v>
      </c>
      <c r="H492" s="34">
        <f>SUMIFS('5.6 Calc│As Commissioned'!G$13:G$1000,'5.6 Calc│As Commissioned'!$D$13:$D$1000,$B480,'5.6 Calc│As Commissioned'!$E$13:$E$1000,$B491)*1000000</f>
        <v>0</v>
      </c>
      <c r="I492" s="34">
        <f>SUMIFS('5.6 Calc│As Commissioned'!H$13:H$1000,'5.6 Calc│As Commissioned'!$D$13:$D$1000,$B480,'5.6 Calc│As Commissioned'!$E$13:$E$1000,$B491)*1000000</f>
        <v>0</v>
      </c>
      <c r="J492" s="34">
        <f>SUMIFS('5.6 Calc│As Commissioned'!I$13:I$1000,'5.6 Calc│As Commissioned'!$D$13:$D$1000,$B480,'5.6 Calc│As Commissioned'!$E$13:$E$1000,$B491)*1000000</f>
        <v>0</v>
      </c>
      <c r="K492" s="34">
        <f>SUMIFS('5.6 Calc│As Commissioned'!J$13:J$1000,'5.6 Calc│As Commissioned'!$D$13:$D$1000,$B480,'5.6 Calc│As Commissioned'!$E$13:$E$1000,$B491)*1000000</f>
        <v>0</v>
      </c>
      <c r="L492" s="34">
        <f>SUMIFS('5.6 Calc│As Commissioned'!K$13:K$1000,'5.6 Calc│As Commissioned'!$D$13:$D$1000,$B480,'5.6 Calc│As Commissioned'!$E$13:$E$1000,$B491)*1000000</f>
        <v>0</v>
      </c>
    </row>
    <row r="493" spans="2:12">
      <c r="B493" s="14" t="s">
        <v>222</v>
      </c>
      <c r="H493" s="8"/>
      <c r="I493" s="8"/>
      <c r="J493" s="8"/>
      <c r="K493" s="8"/>
      <c r="L493" s="8"/>
    </row>
    <row r="494" spans="2:12">
      <c r="B494" s="14" t="s">
        <v>223</v>
      </c>
      <c r="H494" s="8"/>
      <c r="I494" s="8"/>
      <c r="J494" s="8"/>
      <c r="K494" s="8"/>
      <c r="L494" s="8"/>
    </row>
    <row r="495" spans="2:12">
      <c r="B495" s="14" t="s">
        <v>224</v>
      </c>
      <c r="H495" s="8"/>
      <c r="I495" s="8"/>
      <c r="J495" s="8"/>
      <c r="K495" s="8"/>
      <c r="L495" s="8"/>
    </row>
    <row r="496" spans="2:12">
      <c r="B496" s="14" t="s">
        <v>225</v>
      </c>
      <c r="H496" s="8"/>
      <c r="I496" s="8"/>
      <c r="J496" s="8"/>
      <c r="K496" s="8"/>
      <c r="L496" s="8"/>
    </row>
    <row r="497" spans="2:14">
      <c r="B497" s="14" t="s">
        <v>226</v>
      </c>
      <c r="H497" s="8"/>
      <c r="I497" s="8"/>
      <c r="J497" s="8"/>
      <c r="K497" s="8"/>
      <c r="L497" s="8"/>
    </row>
    <row r="498" spans="2:14">
      <c r="B498" s="14" t="s">
        <v>227</v>
      </c>
      <c r="H498" s="8"/>
      <c r="I498" s="8"/>
      <c r="J498" s="8"/>
      <c r="K498" s="8"/>
      <c r="L498" s="8"/>
    </row>
    <row r="499" spans="2:14">
      <c r="B499" s="14" t="s">
        <v>228</v>
      </c>
      <c r="H499" s="8"/>
      <c r="I499" s="8"/>
      <c r="J499" s="8"/>
      <c r="K499" s="8"/>
      <c r="L499" s="8"/>
    </row>
    <row r="500" spans="2:14">
      <c r="B500" s="14" t="s">
        <v>229</v>
      </c>
      <c r="H500" s="8"/>
      <c r="I500" s="8"/>
      <c r="J500" s="8"/>
      <c r="K500" s="8"/>
      <c r="L500" s="8"/>
    </row>
    <row r="501" spans="2:14">
      <c r="B501" s="4" t="s">
        <v>230</v>
      </c>
      <c r="H501" s="62"/>
      <c r="I501" s="62"/>
      <c r="J501" s="62"/>
      <c r="K501" s="62"/>
      <c r="L501" s="62"/>
    </row>
    <row r="502" spans="2:14">
      <c r="B502" s="14" t="s">
        <v>221</v>
      </c>
      <c r="H502" s="34">
        <f>SUMIFS('5.6 Calc│As Commissioned'!G$13:G$1000,'5.6 Calc│As Commissioned'!$D$13:$D$1000,$B480,'5.6 Calc│As Commissioned'!$E$13:$E$1000,$B501)*1000000</f>
        <v>0</v>
      </c>
      <c r="I502" s="34">
        <f>SUMIFS('5.6 Calc│As Commissioned'!H$13:H$1000,'5.6 Calc│As Commissioned'!$D$13:$D$1000,$B480,'5.6 Calc│As Commissioned'!$E$13:$E$1000,$B501)*1000000</f>
        <v>0</v>
      </c>
      <c r="J502" s="34">
        <f>SUMIFS('5.6 Calc│As Commissioned'!I$13:I$1000,'5.6 Calc│As Commissioned'!$D$13:$D$1000,$B480,'5.6 Calc│As Commissioned'!$E$13:$E$1000,$B501)*1000000</f>
        <v>0</v>
      </c>
      <c r="K502" s="34">
        <f>SUMIFS('5.6 Calc│As Commissioned'!J$13:J$1000,'5.6 Calc│As Commissioned'!$D$13:$D$1000,$B480,'5.6 Calc│As Commissioned'!$E$13:$E$1000,$B501)*1000000</f>
        <v>0</v>
      </c>
      <c r="L502" s="34">
        <f>SUMIFS('5.6 Calc│As Commissioned'!K$13:K$1000,'5.6 Calc│As Commissioned'!$D$13:$D$1000,$B480,'5.6 Calc│As Commissioned'!$E$13:$E$1000,$B501)*1000000</f>
        <v>0</v>
      </c>
    </row>
    <row r="503" spans="2:14">
      <c r="B503" s="14" t="s">
        <v>222</v>
      </c>
      <c r="H503" s="8"/>
      <c r="I503" s="8"/>
      <c r="J503" s="8"/>
      <c r="K503" s="8"/>
      <c r="L503" s="8"/>
    </row>
    <row r="504" spans="2:14">
      <c r="B504" s="14" t="s">
        <v>223</v>
      </c>
      <c r="H504" s="8"/>
      <c r="I504" s="8"/>
      <c r="J504" s="8"/>
      <c r="K504" s="8"/>
      <c r="L504" s="8"/>
    </row>
    <row r="505" spans="2:14">
      <c r="B505" s="14" t="s">
        <v>224</v>
      </c>
      <c r="H505" s="8"/>
      <c r="I505" s="8"/>
      <c r="J505" s="8"/>
      <c r="K505" s="8"/>
      <c r="L505" s="8"/>
    </row>
    <row r="506" spans="2:14">
      <c r="B506" s="14" t="s">
        <v>225</v>
      </c>
      <c r="H506" s="8"/>
      <c r="I506" s="8"/>
      <c r="J506" s="8"/>
      <c r="K506" s="8"/>
      <c r="L506" s="8"/>
    </row>
    <row r="507" spans="2:14">
      <c r="B507" s="14" t="s">
        <v>226</v>
      </c>
      <c r="H507" s="8"/>
      <c r="I507" s="8"/>
      <c r="J507" s="8"/>
      <c r="K507" s="8"/>
      <c r="L507" s="8"/>
    </row>
    <row r="508" spans="2:14">
      <c r="B508" s="14" t="s">
        <v>227</v>
      </c>
      <c r="H508" s="8"/>
      <c r="I508" s="8"/>
      <c r="J508" s="8"/>
      <c r="K508" s="8"/>
      <c r="L508" s="8"/>
    </row>
    <row r="509" spans="2:14">
      <c r="B509" s="14" t="s">
        <v>228</v>
      </c>
      <c r="H509" s="8"/>
      <c r="I509" s="8"/>
      <c r="J509" s="8"/>
      <c r="K509" s="8"/>
      <c r="L509" s="8"/>
    </row>
    <row r="510" spans="2:14">
      <c r="B510" s="14" t="s">
        <v>229</v>
      </c>
      <c r="H510" s="8"/>
      <c r="I510" s="8"/>
      <c r="J510" s="8"/>
      <c r="K510" s="8"/>
      <c r="L510" s="8"/>
    </row>
    <row r="511" spans="2:14" ht="18.75">
      <c r="H511" s="93">
        <f>SUM(H482:H510)-VLOOKUP($B480,'1.0 Output│PTRM'!$F$29:$K$36,H$14-2016,FALSE)*1000000</f>
        <v>0</v>
      </c>
      <c r="I511" s="93">
        <f>SUM(I482:I510)-VLOOKUP($B480,'1.0 Output│PTRM'!$F$29:$K$36,I$14-2016,FALSE)*1000000</f>
        <v>0</v>
      </c>
      <c r="J511" s="93">
        <f>SUM(J482:J510)-VLOOKUP($B480,'1.0 Output│PTRM'!$F$29:$K$36,J$14-2016,FALSE)*1000000</f>
        <v>0</v>
      </c>
      <c r="K511" s="93">
        <f>SUM(K482:K510)-VLOOKUP($B480,'1.0 Output│PTRM'!$F$29:$K$36,K$14-2016,FALSE)*1000000</f>
        <v>0</v>
      </c>
      <c r="L511" s="93">
        <f>SUM(L482:L510)-VLOOKUP($B480,'1.0 Output│PTRM'!$F$29:$K$36,L$14-2016,FALSE)*1000000</f>
        <v>0</v>
      </c>
      <c r="N511" s="17" t="str">
        <f>"Check "&amp;B480</f>
        <v>Check ODOURANT PLANTS</v>
      </c>
    </row>
    <row r="512" spans="2:14" ht="20.25">
      <c r="B512" s="6" t="s">
        <v>17</v>
      </c>
    </row>
    <row r="513" spans="2:12">
      <c r="B513" s="4" t="s">
        <v>201</v>
      </c>
      <c r="H513" s="34">
        <f>SUMIFS('5.6 Calc│As Commissioned'!G$13:G$1000,'5.6 Calc│As Commissioned'!$D$13:$D$1000,$B$512,'5.6 Calc│As Commissioned'!$E$13:$E$1000,$B513)*1000000</f>
        <v>1066317.5288444445</v>
      </c>
      <c r="I513" s="34">
        <f>SUMIFS('5.6 Calc│As Commissioned'!H$13:H$1000,'5.6 Calc│As Commissioned'!$D$13:$D$1000,$B512,'5.6 Calc│As Commissioned'!$E$13:$E$1000,$B513)*1000000</f>
        <v>0</v>
      </c>
      <c r="J513" s="34">
        <f>SUMIFS('5.6 Calc│As Commissioned'!I$13:I$1000,'5.6 Calc│As Commissioned'!$D$13:$D$1000,$B512,'5.6 Calc│As Commissioned'!$E$13:$E$1000,$B513)*1000000</f>
        <v>0</v>
      </c>
      <c r="K513" s="34">
        <f>SUMIFS('5.6 Calc│As Commissioned'!J$13:J$1000,'5.6 Calc│As Commissioned'!$D$13:$D$1000,$B512,'5.6 Calc│As Commissioned'!$E$13:$E$1000,$B513)*1000000</f>
        <v>0</v>
      </c>
      <c r="L513" s="34">
        <f>SUMIFS('5.6 Calc│As Commissioned'!K$13:K$1000,'5.6 Calc│As Commissioned'!$D$13:$D$1000,$B512,'5.6 Calc│As Commissioned'!$E$13:$E$1000,$B513)*1000000</f>
        <v>0</v>
      </c>
    </row>
    <row r="514" spans="2:12">
      <c r="B514" s="14" t="s">
        <v>221</v>
      </c>
      <c r="H514" s="8"/>
      <c r="I514" s="8"/>
      <c r="J514" s="8"/>
      <c r="K514" s="8"/>
      <c r="L514" s="8"/>
    </row>
    <row r="515" spans="2:12">
      <c r="B515" s="14" t="s">
        <v>222</v>
      </c>
      <c r="H515" s="8"/>
      <c r="I515" s="8"/>
      <c r="J515" s="8"/>
      <c r="K515" s="8"/>
      <c r="L515" s="8"/>
    </row>
    <row r="516" spans="2:12">
      <c r="B516" s="14" t="s">
        <v>223</v>
      </c>
      <c r="H516" s="8"/>
      <c r="I516" s="8"/>
      <c r="J516" s="8"/>
      <c r="K516" s="8"/>
      <c r="L516" s="8"/>
    </row>
    <row r="517" spans="2:12">
      <c r="B517" s="14" t="s">
        <v>224</v>
      </c>
      <c r="H517" s="8"/>
      <c r="I517" s="8"/>
      <c r="J517" s="8"/>
      <c r="K517" s="8"/>
      <c r="L517" s="8"/>
    </row>
    <row r="518" spans="2:12">
      <c r="B518" s="14" t="s">
        <v>225</v>
      </c>
      <c r="H518" s="8"/>
      <c r="I518" s="8"/>
      <c r="J518" s="8"/>
      <c r="K518" s="8"/>
      <c r="L518" s="8"/>
    </row>
    <row r="519" spans="2:12">
      <c r="B519" s="14" t="s">
        <v>226</v>
      </c>
      <c r="H519" s="8"/>
      <c r="I519" s="8"/>
      <c r="J519" s="8"/>
      <c r="K519" s="8"/>
      <c r="L519" s="8"/>
    </row>
    <row r="520" spans="2:12">
      <c r="B520" s="14" t="s">
        <v>227</v>
      </c>
      <c r="H520" s="8"/>
      <c r="I520" s="8"/>
      <c r="J520" s="8"/>
      <c r="K520" s="8"/>
      <c r="L520" s="8"/>
    </row>
    <row r="521" spans="2:12">
      <c r="B521" s="14" t="s">
        <v>228</v>
      </c>
      <c r="H521" s="8"/>
      <c r="I521" s="8"/>
      <c r="J521" s="8"/>
      <c r="K521" s="8"/>
      <c r="L521" s="8"/>
    </row>
    <row r="522" spans="2:12">
      <c r="B522" s="14" t="s">
        <v>229</v>
      </c>
      <c r="H522" s="62"/>
      <c r="I522" s="62"/>
      <c r="J522" s="62"/>
      <c r="K522" s="62"/>
      <c r="L522" s="62"/>
    </row>
    <row r="523" spans="2:12">
      <c r="B523" s="7" t="s">
        <v>67</v>
      </c>
      <c r="H523" s="34">
        <f>SUMIFS('5.6 Calc│As Commissioned'!G$13:G$1000,'5.6 Calc│As Commissioned'!$D$13:$D$1000,$B$512,'5.6 Calc│As Commissioned'!$E$13:$E$1000,$B523)*1000000</f>
        <v>0</v>
      </c>
      <c r="I523" s="34">
        <f>SUMIFS('5.6 Calc│As Commissioned'!H$13:H$1000,'5.6 Calc│As Commissioned'!$D$13:$D$1000,$B$512,'5.6 Calc│As Commissioned'!$E$13:$E$1000,$B523)*1000000</f>
        <v>0</v>
      </c>
      <c r="J523" s="34">
        <f>SUMIFS('5.6 Calc│As Commissioned'!I$13:I$1000,'5.6 Calc│As Commissioned'!$D$13:$D$1000,$B$512,'5.6 Calc│As Commissioned'!$E$13:$E$1000,$B523)*1000000</f>
        <v>0</v>
      </c>
      <c r="K523" s="34">
        <f>SUMIFS('5.6 Calc│As Commissioned'!J$13:J$1000,'5.6 Calc│As Commissioned'!$D$13:$D$1000,$B$512,'5.6 Calc│As Commissioned'!$E$13:$E$1000,$B523)*1000000</f>
        <v>0</v>
      </c>
      <c r="L523" s="34">
        <f>SUMIFS('5.6 Calc│As Commissioned'!K$13:K$1000,'5.6 Calc│As Commissioned'!$D$13:$D$1000,$B$512,'5.6 Calc│As Commissioned'!$E$13:$E$1000,$B523)*1000000</f>
        <v>0</v>
      </c>
    </row>
    <row r="524" spans="2:12">
      <c r="B524" s="14" t="s">
        <v>221</v>
      </c>
      <c r="H524" s="8"/>
      <c r="I524" s="8"/>
      <c r="J524" s="8"/>
      <c r="K524" s="8"/>
      <c r="L524" s="8"/>
    </row>
    <row r="525" spans="2:12">
      <c r="B525" s="14" t="s">
        <v>222</v>
      </c>
      <c r="H525" s="8"/>
      <c r="I525" s="8"/>
      <c r="J525" s="8"/>
      <c r="K525" s="8"/>
      <c r="L525" s="8"/>
    </row>
    <row r="526" spans="2:12">
      <c r="B526" s="14" t="s">
        <v>223</v>
      </c>
      <c r="H526" s="8"/>
      <c r="I526" s="8"/>
      <c r="J526" s="8"/>
      <c r="K526" s="8"/>
      <c r="L526" s="8"/>
    </row>
    <row r="527" spans="2:12">
      <c r="B527" s="14" t="s">
        <v>224</v>
      </c>
      <c r="H527" s="8"/>
      <c r="I527" s="8"/>
      <c r="J527" s="8"/>
      <c r="K527" s="8"/>
      <c r="L527" s="8"/>
    </row>
    <row r="528" spans="2:12">
      <c r="B528" s="14" t="s">
        <v>225</v>
      </c>
      <c r="H528" s="8"/>
      <c r="I528" s="8"/>
      <c r="J528" s="8"/>
      <c r="K528" s="8"/>
      <c r="L528" s="8"/>
    </row>
    <row r="529" spans="2:14">
      <c r="B529" s="14" t="s">
        <v>226</v>
      </c>
      <c r="H529" s="8"/>
      <c r="I529" s="8"/>
      <c r="J529" s="8"/>
      <c r="K529" s="8"/>
      <c r="L529" s="8"/>
    </row>
    <row r="530" spans="2:14">
      <c r="B530" s="14" t="s">
        <v>227</v>
      </c>
      <c r="H530" s="8"/>
      <c r="I530" s="8"/>
      <c r="J530" s="8"/>
      <c r="K530" s="8"/>
      <c r="L530" s="8"/>
    </row>
    <row r="531" spans="2:14">
      <c r="B531" s="14" t="s">
        <v>228</v>
      </c>
      <c r="H531" s="8"/>
      <c r="I531" s="8"/>
      <c r="J531" s="8"/>
      <c r="K531" s="8"/>
      <c r="L531" s="8"/>
    </row>
    <row r="532" spans="2:14">
      <c r="B532" s="14" t="s">
        <v>229</v>
      </c>
      <c r="H532" s="62"/>
      <c r="I532" s="62"/>
      <c r="J532" s="62"/>
      <c r="K532" s="62"/>
      <c r="L532" s="62"/>
    </row>
    <row r="533" spans="2:14">
      <c r="B533" s="4" t="s">
        <v>230</v>
      </c>
      <c r="H533" s="34">
        <f>SUMIFS('5.6 Calc│As Commissioned'!G$13:G$1000,'5.6 Calc│As Commissioned'!$D$13:$D$1000,$B$512,'5.6 Calc│As Commissioned'!$E$13:$E$1000,$B533)*1000000</f>
        <v>0</v>
      </c>
      <c r="I533" s="34">
        <f>SUMIFS('5.6 Calc│As Commissioned'!H$13:H$1000,'5.6 Calc│As Commissioned'!$D$13:$D$1000,$B$512,'5.6 Calc│As Commissioned'!$E$13:$E$1000,$B533)*1000000</f>
        <v>0</v>
      </c>
      <c r="J533" s="34">
        <f>SUMIFS('5.6 Calc│As Commissioned'!I$13:I$1000,'5.6 Calc│As Commissioned'!$D$13:$D$1000,$B$512,'5.6 Calc│As Commissioned'!$E$13:$E$1000,$B533)*1000000</f>
        <v>0</v>
      </c>
      <c r="K533" s="34">
        <f>SUMIFS('5.6 Calc│As Commissioned'!J$13:J$1000,'5.6 Calc│As Commissioned'!$D$13:$D$1000,$B$512,'5.6 Calc│As Commissioned'!$E$13:$E$1000,$B533)*1000000</f>
        <v>0</v>
      </c>
      <c r="L533" s="34">
        <f>SUMIFS('5.6 Calc│As Commissioned'!K$13:K$1000,'5.6 Calc│As Commissioned'!$D$13:$D$1000,$B$512,'5.6 Calc│As Commissioned'!$E$13:$E$1000,$B533)*1000000</f>
        <v>0</v>
      </c>
    </row>
    <row r="534" spans="2:14">
      <c r="B534" s="14" t="s">
        <v>221</v>
      </c>
      <c r="H534" s="8"/>
      <c r="I534" s="8"/>
      <c r="J534" s="8"/>
      <c r="K534" s="8"/>
      <c r="L534" s="8"/>
    </row>
    <row r="535" spans="2:14">
      <c r="B535" s="14" t="s">
        <v>222</v>
      </c>
      <c r="H535" s="8"/>
      <c r="I535" s="8"/>
      <c r="J535" s="8"/>
      <c r="K535" s="8"/>
      <c r="L535" s="8"/>
    </row>
    <row r="536" spans="2:14">
      <c r="B536" s="14" t="s">
        <v>223</v>
      </c>
      <c r="H536" s="8"/>
      <c r="I536" s="8"/>
      <c r="J536" s="8"/>
      <c r="K536" s="8"/>
      <c r="L536" s="8"/>
    </row>
    <row r="537" spans="2:14">
      <c r="B537" s="14" t="s">
        <v>224</v>
      </c>
      <c r="H537" s="8"/>
      <c r="I537" s="8"/>
      <c r="J537" s="8"/>
      <c r="K537" s="8"/>
      <c r="L537" s="8"/>
    </row>
    <row r="538" spans="2:14">
      <c r="B538" s="14" t="s">
        <v>225</v>
      </c>
      <c r="H538" s="8"/>
      <c r="I538" s="8"/>
      <c r="J538" s="8"/>
      <c r="K538" s="8"/>
      <c r="L538" s="8"/>
    </row>
    <row r="539" spans="2:14">
      <c r="B539" s="14" t="s">
        <v>226</v>
      </c>
      <c r="H539" s="8"/>
      <c r="I539" s="8"/>
      <c r="J539" s="8"/>
      <c r="K539" s="8"/>
      <c r="L539" s="8"/>
    </row>
    <row r="540" spans="2:14">
      <c r="B540" s="14" t="s">
        <v>227</v>
      </c>
      <c r="H540" s="8"/>
      <c r="I540" s="8"/>
      <c r="J540" s="8"/>
      <c r="K540" s="8"/>
      <c r="L540" s="8"/>
    </row>
    <row r="541" spans="2:14">
      <c r="B541" s="14" t="s">
        <v>228</v>
      </c>
      <c r="H541" s="8"/>
      <c r="I541" s="8"/>
      <c r="J541" s="8"/>
      <c r="K541" s="8"/>
      <c r="L541" s="8"/>
    </row>
    <row r="542" spans="2:14" ht="18.75">
      <c r="B542" s="14" t="s">
        <v>229</v>
      </c>
      <c r="H542" s="93">
        <f>SUM(H513:H541)-VLOOKUP($B512,'1.0 Output│PTRM'!$F$29:$K$36,H$14-2016,FALSE)*1000000</f>
        <v>0</v>
      </c>
      <c r="I542" s="93">
        <f>SUM(I513:I541)-VLOOKUP($B512,'1.0 Output│PTRM'!$F$29:$K$36,I$14-2016,FALSE)*1000000</f>
        <v>0</v>
      </c>
      <c r="J542" s="93">
        <f>SUM(J513:J541)-VLOOKUP($B512,'1.0 Output│PTRM'!$F$29:$K$36,J$14-2016,FALSE)*1000000</f>
        <v>0</v>
      </c>
      <c r="K542" s="93">
        <f>SUM(K513:K541)-VLOOKUP($B512,'1.0 Output│PTRM'!$F$29:$K$36,K$14-2016,FALSE)*1000000</f>
        <v>0</v>
      </c>
      <c r="L542" s="93">
        <f>SUM(L513:L541)-VLOOKUP($B512,'1.0 Output│PTRM'!$F$29:$K$36,L$14-2016,FALSE)*1000000</f>
        <v>0</v>
      </c>
      <c r="N542" s="17" t="str">
        <f>"Check "&amp;B512</f>
        <v>Check Gas Quality</v>
      </c>
    </row>
    <row r="544" spans="2:14" ht="20.25">
      <c r="B544" s="6" t="s">
        <v>234</v>
      </c>
    </row>
    <row r="545" spans="2:12">
      <c r="B545" s="4" t="s">
        <v>201</v>
      </c>
    </row>
    <row r="546" spans="2:12">
      <c r="B546" s="14" t="s">
        <v>221</v>
      </c>
      <c r="H546" s="34">
        <f>SUMIFS('5.6 Calc│As Commissioned'!G$13:G$1000,'5.6 Calc│As Commissioned'!$D$13:$D$1000,$B544,'5.6 Calc│As Commissioned'!$E$13:$E$1000,$B545)*1000000</f>
        <v>0</v>
      </c>
      <c r="I546" s="34">
        <f>SUMIFS('5.6 Calc│As Commissioned'!H$13:H$1000,'5.6 Calc│As Commissioned'!$D$13:$D$1000,$B544,'5.6 Calc│As Commissioned'!$E$13:$E$1000,$B545)*1000000</f>
        <v>0</v>
      </c>
      <c r="J546" s="34">
        <f>SUMIFS('5.6 Calc│As Commissioned'!I$13:I$1000,'5.6 Calc│As Commissioned'!$D$13:$D$1000,$B544,'5.6 Calc│As Commissioned'!$E$13:$E$1000,$B545)*1000000</f>
        <v>0</v>
      </c>
      <c r="K546" s="34">
        <f>SUMIFS('5.6 Calc│As Commissioned'!J$13:J$1000,'5.6 Calc│As Commissioned'!$D$13:$D$1000,$B544,'5.6 Calc│As Commissioned'!$E$13:$E$1000,$B545)*1000000</f>
        <v>0</v>
      </c>
      <c r="L546" s="34">
        <f>SUMIFS('5.6 Calc│As Commissioned'!K$13:K$1000,'5.6 Calc│As Commissioned'!$D$13:$D$1000,$B544,'5.6 Calc│As Commissioned'!$E$13:$E$1000,$B545)*1000000</f>
        <v>0</v>
      </c>
    </row>
    <row r="547" spans="2:12">
      <c r="B547" s="14" t="s">
        <v>222</v>
      </c>
      <c r="H547" s="8"/>
      <c r="I547" s="8"/>
      <c r="J547" s="8"/>
      <c r="K547" s="8"/>
      <c r="L547" s="8"/>
    </row>
    <row r="548" spans="2:12">
      <c r="B548" s="14" t="s">
        <v>223</v>
      </c>
      <c r="H548" s="8"/>
      <c r="I548" s="8"/>
      <c r="J548" s="8"/>
      <c r="K548" s="8"/>
      <c r="L548" s="8"/>
    </row>
    <row r="549" spans="2:12">
      <c r="B549" s="14" t="s">
        <v>224</v>
      </c>
      <c r="H549" s="8"/>
      <c r="I549" s="8"/>
      <c r="J549" s="8"/>
      <c r="K549" s="8"/>
      <c r="L549" s="8"/>
    </row>
    <row r="550" spans="2:12">
      <c r="B550" s="14" t="s">
        <v>225</v>
      </c>
      <c r="H550" s="8"/>
      <c r="I550" s="8"/>
      <c r="J550" s="8"/>
      <c r="K550" s="8"/>
      <c r="L550" s="8"/>
    </row>
    <row r="551" spans="2:12">
      <c r="B551" s="14" t="s">
        <v>226</v>
      </c>
      <c r="H551" s="8"/>
      <c r="I551" s="8"/>
      <c r="J551" s="8"/>
      <c r="K551" s="8"/>
      <c r="L551" s="8"/>
    </row>
    <row r="552" spans="2:12">
      <c r="B552" s="14" t="s">
        <v>227</v>
      </c>
      <c r="H552" s="8"/>
      <c r="I552" s="8"/>
      <c r="J552" s="8"/>
      <c r="K552" s="8"/>
      <c r="L552" s="8"/>
    </row>
    <row r="553" spans="2:12">
      <c r="B553" s="14" t="s">
        <v>228</v>
      </c>
      <c r="H553" s="8"/>
      <c r="I553" s="8"/>
      <c r="J553" s="8"/>
      <c r="K553" s="8"/>
      <c r="L553" s="8"/>
    </row>
    <row r="554" spans="2:12">
      <c r="B554" s="14" t="s">
        <v>229</v>
      </c>
      <c r="H554" s="8"/>
      <c r="I554" s="8"/>
      <c r="J554" s="8"/>
      <c r="K554" s="8"/>
      <c r="L554" s="8"/>
    </row>
    <row r="555" spans="2:12">
      <c r="B555" s="7" t="s">
        <v>67</v>
      </c>
      <c r="H555" s="62"/>
      <c r="I555" s="62"/>
      <c r="J555" s="62"/>
      <c r="K555" s="62"/>
      <c r="L555" s="62"/>
    </row>
    <row r="556" spans="2:12">
      <c r="B556" s="14" t="s">
        <v>221</v>
      </c>
      <c r="H556" s="34">
        <f>SUMIFS('5.6 Calc│As Commissioned'!G$13:G$1000,'5.6 Calc│As Commissioned'!$D$13:$D$1000,$B544,'5.6 Calc│As Commissioned'!$E$13:$E$1000,$B555)*1000000</f>
        <v>0</v>
      </c>
      <c r="I556" s="34">
        <f>SUMIFS('5.6 Calc│As Commissioned'!H$13:H$1000,'5.6 Calc│As Commissioned'!$D$13:$D$1000,$B544,'5.6 Calc│As Commissioned'!$E$13:$E$1000,$B555)*1000000</f>
        <v>0</v>
      </c>
      <c r="J556" s="34">
        <f>SUMIFS('5.6 Calc│As Commissioned'!I$13:I$1000,'5.6 Calc│As Commissioned'!$D$13:$D$1000,$B544,'5.6 Calc│As Commissioned'!$E$13:$E$1000,$B555)*1000000</f>
        <v>0</v>
      </c>
      <c r="K556" s="34">
        <f>SUMIFS('5.6 Calc│As Commissioned'!J$13:J$1000,'5.6 Calc│As Commissioned'!$D$13:$D$1000,$B544,'5.6 Calc│As Commissioned'!$E$13:$E$1000,$B555)*1000000</f>
        <v>0</v>
      </c>
      <c r="L556" s="34">
        <f>SUMIFS('5.6 Calc│As Commissioned'!K$13:K$1000,'5.6 Calc│As Commissioned'!$D$13:$D$1000,$B544,'5.6 Calc│As Commissioned'!$E$13:$E$1000,$B555)*1000000</f>
        <v>0</v>
      </c>
    </row>
    <row r="557" spans="2:12">
      <c r="B557" s="14" t="s">
        <v>222</v>
      </c>
      <c r="H557" s="8"/>
      <c r="I557" s="8"/>
      <c r="J557" s="8"/>
      <c r="K557" s="8"/>
      <c r="L557" s="8"/>
    </row>
    <row r="558" spans="2:12">
      <c r="B558" s="14" t="s">
        <v>223</v>
      </c>
      <c r="H558" s="8"/>
      <c r="I558" s="8"/>
      <c r="J558" s="8"/>
      <c r="K558" s="8"/>
      <c r="L558" s="8"/>
    </row>
    <row r="559" spans="2:12">
      <c r="B559" s="14" t="s">
        <v>224</v>
      </c>
      <c r="H559" s="8"/>
      <c r="I559" s="8"/>
      <c r="J559" s="8"/>
      <c r="K559" s="8"/>
      <c r="L559" s="8"/>
    </row>
    <row r="560" spans="2:12">
      <c r="B560" s="14" t="s">
        <v>225</v>
      </c>
      <c r="H560" s="8"/>
      <c r="I560" s="8"/>
      <c r="J560" s="8"/>
      <c r="K560" s="8"/>
      <c r="L560" s="8"/>
    </row>
    <row r="561" spans="2:14">
      <c r="B561" s="14" t="s">
        <v>226</v>
      </c>
      <c r="H561" s="8"/>
      <c r="I561" s="8"/>
      <c r="J561" s="8"/>
      <c r="K561" s="8"/>
      <c r="L561" s="8"/>
    </row>
    <row r="562" spans="2:14">
      <c r="B562" s="14" t="s">
        <v>227</v>
      </c>
      <c r="H562" s="8"/>
      <c r="I562" s="8"/>
      <c r="J562" s="8"/>
      <c r="K562" s="8"/>
      <c r="L562" s="8"/>
    </row>
    <row r="563" spans="2:14">
      <c r="B563" s="14" t="s">
        <v>228</v>
      </c>
      <c r="H563" s="8"/>
      <c r="I563" s="8"/>
      <c r="J563" s="8"/>
      <c r="K563" s="8"/>
      <c r="L563" s="8"/>
    </row>
    <row r="564" spans="2:14">
      <c r="B564" s="14" t="s">
        <v>229</v>
      </c>
      <c r="H564" s="8"/>
      <c r="I564" s="8"/>
      <c r="J564" s="8"/>
      <c r="K564" s="8"/>
      <c r="L564" s="8"/>
    </row>
    <row r="565" spans="2:14">
      <c r="B565" s="4" t="s">
        <v>230</v>
      </c>
      <c r="H565" s="62"/>
      <c r="I565" s="62"/>
      <c r="J565" s="62"/>
      <c r="K565" s="62"/>
      <c r="L565" s="62"/>
    </row>
    <row r="566" spans="2:14">
      <c r="B566" s="14" t="s">
        <v>221</v>
      </c>
      <c r="H566" s="34">
        <f>SUMIFS('5.6 Calc│As Commissioned'!G$13:G$1000,'5.6 Calc│As Commissioned'!$D$13:$D$1000,$B544,'5.6 Calc│As Commissioned'!$E$13:$E$1000,$B565)*1000000</f>
        <v>659848.69087280845</v>
      </c>
      <c r="I566" s="34">
        <f>SUMIFS('5.6 Calc│As Commissioned'!H$13:H$1000,'5.6 Calc│As Commissioned'!$D$13:$D$1000,$B544,'5.6 Calc│As Commissioned'!$E$13:$E$1000,$B565)*1000000</f>
        <v>349572.9355312438</v>
      </c>
      <c r="J566" s="34">
        <f>SUMIFS('5.6 Calc│As Commissioned'!I$13:I$1000,'5.6 Calc│As Commissioned'!$D$13:$D$1000,$B544,'5.6 Calc│As Commissioned'!$E$13:$E$1000,$B565)*1000000</f>
        <v>349572.9355312438</v>
      </c>
      <c r="K566" s="34">
        <f>SUMIFS('5.6 Calc│As Commissioned'!J$13:J$1000,'5.6 Calc│As Commissioned'!$D$13:$D$1000,$B544,'5.6 Calc│As Commissioned'!$E$13:$E$1000,$B565)*1000000</f>
        <v>2212405.2923355303</v>
      </c>
      <c r="L566" s="34">
        <f>SUMIFS('5.6 Calc│As Commissioned'!K$13:K$1000,'5.6 Calc│As Commissioned'!$D$13:$D$1000,$B544,'5.6 Calc│As Commissioned'!$E$13:$E$1000,$B565)*1000000</f>
        <v>349572.9355312438</v>
      </c>
    </row>
    <row r="567" spans="2:14">
      <c r="B567" s="14" t="s">
        <v>222</v>
      </c>
      <c r="H567" s="8"/>
      <c r="I567" s="8"/>
      <c r="J567" s="8"/>
      <c r="K567" s="8"/>
      <c r="L567" s="8"/>
    </row>
    <row r="568" spans="2:14">
      <c r="B568" s="14" t="s">
        <v>223</v>
      </c>
      <c r="H568" s="8"/>
      <c r="I568" s="8"/>
      <c r="J568" s="8"/>
      <c r="K568" s="8"/>
      <c r="L568" s="8"/>
    </row>
    <row r="569" spans="2:14">
      <c r="B569" s="14" t="s">
        <v>224</v>
      </c>
      <c r="H569" s="8"/>
      <c r="I569" s="8"/>
      <c r="J569" s="8"/>
      <c r="K569" s="8"/>
      <c r="L569" s="8"/>
    </row>
    <row r="570" spans="2:14">
      <c r="B570" s="14" t="s">
        <v>225</v>
      </c>
      <c r="H570" s="8"/>
      <c r="I570" s="8"/>
      <c r="J570" s="8"/>
      <c r="K570" s="8"/>
      <c r="L570" s="8"/>
    </row>
    <row r="571" spans="2:14">
      <c r="B571" s="14" t="s">
        <v>226</v>
      </c>
      <c r="H571" s="8"/>
      <c r="I571" s="8"/>
      <c r="J571" s="8"/>
      <c r="K571" s="8"/>
      <c r="L571" s="8"/>
    </row>
    <row r="572" spans="2:14">
      <c r="B572" s="14" t="s">
        <v>227</v>
      </c>
      <c r="H572" s="8"/>
      <c r="I572" s="8"/>
      <c r="J572" s="8"/>
      <c r="K572" s="8"/>
      <c r="L572" s="8"/>
    </row>
    <row r="573" spans="2:14">
      <c r="B573" s="14" t="s">
        <v>228</v>
      </c>
      <c r="H573" s="8"/>
      <c r="I573" s="8"/>
      <c r="J573" s="8"/>
      <c r="K573" s="8"/>
      <c r="L573" s="8"/>
    </row>
    <row r="574" spans="2:14">
      <c r="B574" s="14" t="s">
        <v>229</v>
      </c>
      <c r="H574" s="8"/>
      <c r="I574" s="8"/>
      <c r="J574" s="8"/>
      <c r="K574" s="8"/>
      <c r="L574" s="8"/>
    </row>
    <row r="575" spans="2:14" ht="18.75">
      <c r="H575" s="93">
        <f>SUM(H546:H574)-VLOOKUP($B544,'1.0 Output│PTRM'!$F$29:$K$36,H$14-2016,FALSE)*1000000</f>
        <v>0</v>
      </c>
      <c r="I575" s="93">
        <f>SUM(I546:I574)-VLOOKUP($B544,'1.0 Output│PTRM'!$F$29:$K$36,I$14-2016,FALSE)*1000000</f>
        <v>0</v>
      </c>
      <c r="J575" s="93">
        <f>SUM(J546:J574)-VLOOKUP($B544,'1.0 Output│PTRM'!$F$29:$K$36,J$14-2016,FALSE)*1000000</f>
        <v>0</v>
      </c>
      <c r="K575" s="93">
        <f>SUM(K546:K574)-VLOOKUP($B544,'1.0 Output│PTRM'!$F$29:$K$36,K$14-2016,FALSE)*1000000</f>
        <v>0</v>
      </c>
      <c r="L575" s="93">
        <f>SUM(L546:L574)-VLOOKUP($B544,'1.0 Output│PTRM'!$F$29:$K$36,L$14-2016,FALSE)*1000000</f>
        <v>0</v>
      </c>
      <c r="N575" s="17" t="str">
        <f>"Check "&amp;B544</f>
        <v>Check BUILDINGS</v>
      </c>
    </row>
    <row r="576" spans="2:14">
      <c r="B576" s="7" t="s">
        <v>19</v>
      </c>
    </row>
    <row r="577" spans="2:12">
      <c r="B577" s="4" t="s">
        <v>201</v>
      </c>
    </row>
    <row r="578" spans="2:12">
      <c r="B578" s="14" t="s">
        <v>221</v>
      </c>
      <c r="H578" s="34">
        <f>SUMIFS('5.6 Calc│As Commissioned'!G$13:G$1000,'5.6 Calc│As Commissioned'!$D$13:$D$1000,$B576,'5.6 Calc│As Commissioned'!$E$13:$E$1000,$B577)*1000000</f>
        <v>0</v>
      </c>
      <c r="I578" s="34">
        <f>SUMIFS('5.6 Calc│As Commissioned'!H$13:H$1000,'5.6 Calc│As Commissioned'!$D$13:$D$1000,$B576,'5.6 Calc│As Commissioned'!$E$13:$E$1000,$B577)*1000000</f>
        <v>0</v>
      </c>
      <c r="J578" s="34">
        <f>SUMIFS('5.6 Calc│As Commissioned'!I$13:I$1000,'5.6 Calc│As Commissioned'!$D$13:$D$1000,$B576,'5.6 Calc│As Commissioned'!$E$13:$E$1000,$B577)*1000000</f>
        <v>0</v>
      </c>
      <c r="K578" s="34">
        <f>SUMIFS('5.6 Calc│As Commissioned'!J$13:J$1000,'5.6 Calc│As Commissioned'!$D$13:$D$1000,$B576,'5.6 Calc│As Commissioned'!$E$13:$E$1000,$B577)*1000000</f>
        <v>0</v>
      </c>
      <c r="L578" s="34">
        <f>SUMIFS('5.6 Calc│As Commissioned'!K$13:K$1000,'5.6 Calc│As Commissioned'!$D$13:$D$1000,$B576,'5.6 Calc│As Commissioned'!$E$13:$E$1000,$B577)*1000000</f>
        <v>0</v>
      </c>
    </row>
    <row r="579" spans="2:12">
      <c r="B579" s="14" t="s">
        <v>222</v>
      </c>
      <c r="H579" s="8"/>
      <c r="I579" s="8"/>
      <c r="J579" s="8"/>
      <c r="K579" s="8"/>
      <c r="L579" s="8"/>
    </row>
    <row r="580" spans="2:12">
      <c r="B580" s="14" t="s">
        <v>223</v>
      </c>
      <c r="H580" s="8"/>
      <c r="I580" s="8"/>
      <c r="J580" s="8"/>
      <c r="K580" s="8"/>
      <c r="L580" s="8"/>
    </row>
    <row r="581" spans="2:12">
      <c r="B581" s="14" t="s">
        <v>224</v>
      </c>
      <c r="H581" s="8"/>
      <c r="I581" s="8"/>
      <c r="J581" s="8"/>
      <c r="K581" s="8"/>
      <c r="L581" s="8"/>
    </row>
    <row r="582" spans="2:12">
      <c r="B582" s="14" t="s">
        <v>225</v>
      </c>
      <c r="H582" s="8"/>
      <c r="I582" s="8"/>
      <c r="J582" s="8"/>
      <c r="K582" s="8"/>
      <c r="L582" s="8"/>
    </row>
    <row r="583" spans="2:12">
      <c r="B583" s="14" t="s">
        <v>226</v>
      </c>
      <c r="H583" s="8"/>
      <c r="I583" s="8"/>
      <c r="J583" s="8"/>
      <c r="K583" s="8"/>
      <c r="L583" s="8"/>
    </row>
    <row r="584" spans="2:12">
      <c r="B584" s="14" t="s">
        <v>227</v>
      </c>
      <c r="H584" s="8"/>
      <c r="I584" s="8"/>
      <c r="J584" s="8"/>
      <c r="K584" s="8"/>
      <c r="L584" s="8"/>
    </row>
    <row r="585" spans="2:12">
      <c r="B585" s="14" t="s">
        <v>228</v>
      </c>
      <c r="H585" s="8"/>
      <c r="I585" s="8"/>
      <c r="J585" s="8"/>
      <c r="K585" s="8"/>
      <c r="L585" s="8"/>
    </row>
    <row r="586" spans="2:12">
      <c r="B586" s="14" t="s">
        <v>229</v>
      </c>
      <c r="H586" s="8"/>
      <c r="I586" s="8"/>
      <c r="J586" s="8"/>
      <c r="K586" s="8"/>
      <c r="L586" s="8"/>
    </row>
    <row r="587" spans="2:12">
      <c r="B587" s="7" t="s">
        <v>67</v>
      </c>
      <c r="H587" s="62"/>
      <c r="I587" s="62"/>
      <c r="J587" s="62"/>
      <c r="K587" s="62"/>
      <c r="L587" s="62"/>
    </row>
    <row r="588" spans="2:12">
      <c r="B588" s="14" t="s">
        <v>221</v>
      </c>
      <c r="H588" s="34">
        <f>SUMIFS('5.6 Calc│As Commissioned'!G$13:G$1000,'5.6 Calc│As Commissioned'!$D$13:$D$1000,$B576,'5.6 Calc│As Commissioned'!$E$13:$E$1000,$B587)*1000000</f>
        <v>0</v>
      </c>
      <c r="I588" s="34">
        <f>SUMIFS('5.6 Calc│As Commissioned'!H$13:H$1000,'5.6 Calc│As Commissioned'!$D$13:$D$1000,$B576,'5.6 Calc│As Commissioned'!$E$13:$E$1000,$B587)*1000000</f>
        <v>0</v>
      </c>
      <c r="J588" s="34">
        <f>SUMIFS('5.6 Calc│As Commissioned'!I$13:I$1000,'5.6 Calc│As Commissioned'!$D$13:$D$1000,$B576,'5.6 Calc│As Commissioned'!$E$13:$E$1000,$B587)*1000000</f>
        <v>0</v>
      </c>
      <c r="K588" s="34">
        <f>SUMIFS('5.6 Calc│As Commissioned'!J$13:J$1000,'5.6 Calc│As Commissioned'!$D$13:$D$1000,$B576,'5.6 Calc│As Commissioned'!$E$13:$E$1000,$B587)*1000000</f>
        <v>0</v>
      </c>
      <c r="L588" s="34">
        <f>SUMIFS('5.6 Calc│As Commissioned'!K$13:K$1000,'5.6 Calc│As Commissioned'!$D$13:$D$1000,$B576,'5.6 Calc│As Commissioned'!$E$13:$E$1000,$B587)*1000000</f>
        <v>0</v>
      </c>
    </row>
    <row r="589" spans="2:12">
      <c r="B589" s="14" t="s">
        <v>222</v>
      </c>
      <c r="H589" s="8"/>
      <c r="I589" s="8"/>
      <c r="J589" s="8"/>
      <c r="K589" s="8"/>
      <c r="L589" s="8"/>
    </row>
    <row r="590" spans="2:12">
      <c r="B590" s="14" t="s">
        <v>223</v>
      </c>
      <c r="H590" s="8"/>
      <c r="I590" s="8"/>
      <c r="J590" s="8"/>
      <c r="K590" s="8"/>
      <c r="L590" s="8"/>
    </row>
    <row r="591" spans="2:12">
      <c r="B591" s="14" t="s">
        <v>224</v>
      </c>
      <c r="H591" s="8"/>
      <c r="I591" s="8"/>
      <c r="J591" s="8"/>
      <c r="K591" s="8"/>
      <c r="L591" s="8"/>
    </row>
    <row r="592" spans="2:12">
      <c r="B592" s="14" t="s">
        <v>225</v>
      </c>
      <c r="H592" s="8"/>
      <c r="I592" s="8"/>
      <c r="J592" s="8"/>
      <c r="K592" s="8"/>
      <c r="L592" s="8"/>
    </row>
    <row r="593" spans="2:14">
      <c r="B593" s="14" t="s">
        <v>226</v>
      </c>
      <c r="H593" s="8"/>
      <c r="I593" s="8"/>
      <c r="J593" s="8"/>
      <c r="K593" s="8"/>
      <c r="L593" s="8"/>
    </row>
    <row r="594" spans="2:14">
      <c r="B594" s="14" t="s">
        <v>227</v>
      </c>
      <c r="H594" s="8"/>
      <c r="I594" s="8"/>
      <c r="J594" s="8"/>
      <c r="K594" s="8"/>
      <c r="L594" s="8"/>
    </row>
    <row r="595" spans="2:14">
      <c r="B595" s="14" t="s">
        <v>228</v>
      </c>
      <c r="H595" s="8"/>
      <c r="I595" s="8"/>
      <c r="J595" s="8"/>
      <c r="K595" s="8"/>
      <c r="L595" s="8"/>
    </row>
    <row r="596" spans="2:14">
      <c r="B596" s="14" t="s">
        <v>229</v>
      </c>
      <c r="H596" s="8"/>
      <c r="I596" s="8"/>
      <c r="J596" s="8"/>
      <c r="K596" s="8"/>
      <c r="L596" s="8"/>
    </row>
    <row r="597" spans="2:14">
      <c r="B597" s="4" t="s">
        <v>230</v>
      </c>
      <c r="H597" s="62"/>
      <c r="I597" s="62"/>
      <c r="J597" s="62"/>
      <c r="K597" s="62"/>
      <c r="L597" s="62"/>
    </row>
    <row r="598" spans="2:14">
      <c r="B598" s="14" t="s">
        <v>221</v>
      </c>
      <c r="H598" s="34">
        <f>SUMIFS('5.6 Calc│As Commissioned'!G$13:G$1000,'5.6 Calc│As Commissioned'!$D$13:$D$1000,$B576,'5.6 Calc│As Commissioned'!$E$13:$E$1000,$B597)*1000000</f>
        <v>0</v>
      </c>
      <c r="I598" s="34">
        <f>SUMIFS('5.6 Calc│As Commissioned'!H$13:H$1000,'5.6 Calc│As Commissioned'!$D$13:$D$1000,$B576,'5.6 Calc│As Commissioned'!$E$13:$E$1000,$B597)*1000000</f>
        <v>0</v>
      </c>
      <c r="J598" s="34">
        <f>SUMIFS('5.6 Calc│As Commissioned'!I$13:I$1000,'5.6 Calc│As Commissioned'!$D$13:$D$1000,$B576,'5.6 Calc│As Commissioned'!$E$13:$E$1000,$B597)*1000000</f>
        <v>0</v>
      </c>
      <c r="K598" s="34">
        <f>SUMIFS('5.6 Calc│As Commissioned'!J$13:J$1000,'5.6 Calc│As Commissioned'!$D$13:$D$1000,$B576,'5.6 Calc│As Commissioned'!$E$13:$E$1000,$B597)*1000000</f>
        <v>0</v>
      </c>
      <c r="L598" s="34">
        <f>SUMIFS('5.6 Calc│As Commissioned'!K$13:K$1000,'5.6 Calc│As Commissioned'!$D$13:$D$1000,$B576,'5.6 Calc│As Commissioned'!$E$13:$E$1000,$B597)*1000000</f>
        <v>0</v>
      </c>
    </row>
    <row r="599" spans="2:14">
      <c r="B599" s="14" t="s">
        <v>222</v>
      </c>
      <c r="H599" s="8"/>
      <c r="I599" s="8"/>
      <c r="J599" s="8"/>
      <c r="K599" s="8"/>
      <c r="L599" s="8"/>
    </row>
    <row r="600" spans="2:14">
      <c r="B600" s="14" t="s">
        <v>223</v>
      </c>
      <c r="H600" s="8"/>
      <c r="I600" s="8"/>
      <c r="J600" s="8"/>
      <c r="K600" s="8"/>
      <c r="L600" s="8"/>
    </row>
    <row r="601" spans="2:14">
      <c r="B601" s="14" t="s">
        <v>224</v>
      </c>
      <c r="H601" s="8"/>
      <c r="I601" s="8"/>
      <c r="J601" s="8"/>
      <c r="K601" s="8"/>
      <c r="L601" s="8"/>
    </row>
    <row r="602" spans="2:14">
      <c r="B602" s="14" t="s">
        <v>225</v>
      </c>
      <c r="H602" s="8"/>
      <c r="I602" s="8"/>
      <c r="J602" s="8"/>
      <c r="K602" s="8"/>
      <c r="L602" s="8"/>
    </row>
    <row r="603" spans="2:14">
      <c r="B603" s="14" t="s">
        <v>226</v>
      </c>
      <c r="H603" s="8"/>
      <c r="I603" s="8"/>
      <c r="J603" s="8"/>
      <c r="K603" s="8"/>
      <c r="L603" s="8"/>
    </row>
    <row r="604" spans="2:14">
      <c r="B604" s="14" t="s">
        <v>227</v>
      </c>
      <c r="H604" s="8"/>
      <c r="I604" s="8"/>
      <c r="J604" s="8"/>
      <c r="K604" s="8"/>
      <c r="L604" s="8"/>
    </row>
    <row r="605" spans="2:14">
      <c r="B605" s="14" t="s">
        <v>228</v>
      </c>
      <c r="H605" s="8"/>
      <c r="I605" s="8"/>
      <c r="J605" s="8"/>
      <c r="K605" s="8"/>
      <c r="L605" s="8"/>
    </row>
    <row r="606" spans="2:14">
      <c r="B606" s="14" t="s">
        <v>229</v>
      </c>
      <c r="H606" s="8"/>
      <c r="I606" s="8"/>
      <c r="J606" s="8"/>
      <c r="K606" s="8"/>
      <c r="L606" s="8"/>
    </row>
    <row r="607" spans="2:14" ht="18.75">
      <c r="H607" s="93">
        <f>SUM(H578:H606)-VLOOKUP($B576,'1.0 Output│PTRM'!$F$29:$K$36,H$14-2016,FALSE)*1000000</f>
        <v>0</v>
      </c>
      <c r="I607" s="93">
        <f>SUM(I578:I606)-VLOOKUP($B576,'1.0 Output│PTRM'!$F$29:$K$36,I$14-2016,FALSE)*1000000</f>
        <v>0</v>
      </c>
      <c r="J607" s="93">
        <f>SUM(J578:J606)-VLOOKUP($B576,'1.0 Output│PTRM'!$F$29:$K$36,J$14-2016,FALSE)*1000000</f>
        <v>0</v>
      </c>
      <c r="K607" s="93">
        <f>SUM(K578:K606)-VLOOKUP($B576,'1.0 Output│PTRM'!$F$29:$K$36,K$14-2016,FALSE)*1000000</f>
        <v>0</v>
      </c>
      <c r="L607" s="93">
        <f>SUM(L578:L606)-VLOOKUP($B576,'1.0 Output│PTRM'!$F$29:$K$36,L$14-2016,FALSE)*1000000</f>
        <v>0</v>
      </c>
      <c r="N607" s="17" t="str">
        <f>"Check "&amp;B576</f>
        <v>Check General Land</v>
      </c>
    </row>
    <row r="608" spans="2:14" ht="20.25">
      <c r="B608" s="6" t="s">
        <v>235</v>
      </c>
    </row>
    <row r="609" spans="2:12">
      <c r="B609" s="4" t="s">
        <v>201</v>
      </c>
    </row>
    <row r="610" spans="2:12">
      <c r="B610" s="14" t="s">
        <v>221</v>
      </c>
      <c r="H610" s="34">
        <f>SUMIFS('5.6 Calc│As Commissioned'!G$13:G$1000,'5.6 Calc│As Commissioned'!$D$13:$D$1000,$B608,'5.6 Calc│As Commissioned'!$E$13:$E$1000,$B609)*1000000</f>
        <v>4521436.0069852332</v>
      </c>
      <c r="I610" s="34">
        <f>SUMIFS('5.6 Calc│As Commissioned'!H$13:H$1000,'5.6 Calc│As Commissioned'!$D$13:$D$1000,$B608,'5.6 Calc│As Commissioned'!$E$13:$E$1000,$B609)*1000000</f>
        <v>5442233.0386907384</v>
      </c>
      <c r="J610" s="34">
        <f>SUMIFS('5.6 Calc│As Commissioned'!I$13:I$1000,'5.6 Calc│As Commissioned'!$D$13:$D$1000,$B608,'5.6 Calc│As Commissioned'!$E$13:$E$1000,$B609)*1000000</f>
        <v>1388440.191123781</v>
      </c>
      <c r="K610" s="34">
        <f>SUMIFS('5.6 Calc│As Commissioned'!J$13:J$1000,'5.6 Calc│As Commissioned'!$D$13:$D$1000,$B608,'5.6 Calc│As Commissioned'!$E$13:$E$1000,$B609)*1000000</f>
        <v>5938518.865120247</v>
      </c>
      <c r="L610" s="34">
        <f>SUMIFS('5.6 Calc│As Commissioned'!K$13:K$1000,'5.6 Calc│As Commissioned'!$D$13:$D$1000,$B608,'5.6 Calc│As Commissioned'!$E$13:$E$1000,$B609)*1000000</f>
        <v>5414899.4341040719</v>
      </c>
    </row>
    <row r="611" spans="2:12">
      <c r="B611" s="14" t="s">
        <v>222</v>
      </c>
      <c r="H611" s="8"/>
      <c r="I611" s="8"/>
      <c r="J611" s="8"/>
      <c r="K611" s="8"/>
      <c r="L611" s="8"/>
    </row>
    <row r="612" spans="2:12">
      <c r="B612" s="14" t="s">
        <v>223</v>
      </c>
      <c r="H612" s="8"/>
      <c r="I612" s="8"/>
      <c r="J612" s="8"/>
      <c r="K612" s="8"/>
      <c r="L612" s="8"/>
    </row>
    <row r="613" spans="2:12">
      <c r="B613" s="14" t="s">
        <v>224</v>
      </c>
      <c r="H613" s="8"/>
      <c r="I613" s="8"/>
      <c r="J613" s="8"/>
      <c r="K613" s="8"/>
      <c r="L613" s="8"/>
    </row>
    <row r="614" spans="2:12">
      <c r="B614" s="14" t="s">
        <v>225</v>
      </c>
      <c r="H614" s="8"/>
      <c r="I614" s="8"/>
      <c r="J614" s="8"/>
      <c r="K614" s="8"/>
      <c r="L614" s="8"/>
    </row>
    <row r="615" spans="2:12">
      <c r="B615" s="14" t="s">
        <v>226</v>
      </c>
      <c r="H615" s="8"/>
      <c r="I615" s="8"/>
      <c r="J615" s="8"/>
      <c r="K615" s="8"/>
      <c r="L615" s="8"/>
    </row>
    <row r="616" spans="2:12">
      <c r="B616" s="14" t="s">
        <v>227</v>
      </c>
      <c r="H616" s="8"/>
      <c r="I616" s="8"/>
      <c r="J616" s="8"/>
      <c r="K616" s="8"/>
      <c r="L616" s="8"/>
    </row>
    <row r="617" spans="2:12">
      <c r="B617" s="14" t="s">
        <v>228</v>
      </c>
      <c r="H617" s="8"/>
      <c r="I617" s="8"/>
      <c r="J617" s="8"/>
      <c r="K617" s="8"/>
      <c r="L617" s="8"/>
    </row>
    <row r="618" spans="2:12">
      <c r="B618" s="14" t="s">
        <v>229</v>
      </c>
      <c r="H618" s="8"/>
      <c r="I618" s="8"/>
      <c r="J618" s="8"/>
      <c r="K618" s="8"/>
      <c r="L618" s="8"/>
    </row>
    <row r="619" spans="2:12">
      <c r="B619" s="7" t="s">
        <v>67</v>
      </c>
      <c r="H619" s="62"/>
      <c r="I619" s="62"/>
      <c r="J619" s="62"/>
      <c r="K619" s="62"/>
      <c r="L619" s="62"/>
    </row>
    <row r="620" spans="2:12">
      <c r="B620" s="14" t="s">
        <v>221</v>
      </c>
      <c r="H620" s="34">
        <f>SUMIFS('5.6 Calc│As Commissioned'!G$13:G$1000,'5.6 Calc│As Commissioned'!$D$13:$D$1000,$B608,'5.6 Calc│As Commissioned'!$E$13:$E$1000,$B619)*1000000</f>
        <v>0</v>
      </c>
      <c r="I620" s="34">
        <f>SUMIFS('5.6 Calc│As Commissioned'!H$13:H$1000,'5.6 Calc│As Commissioned'!$D$13:$D$1000,$B608,'5.6 Calc│As Commissioned'!$E$13:$E$1000,$B619)*1000000</f>
        <v>0</v>
      </c>
      <c r="J620" s="34">
        <f>SUMIFS('5.6 Calc│As Commissioned'!I$13:I$1000,'5.6 Calc│As Commissioned'!$D$13:$D$1000,$B608,'5.6 Calc│As Commissioned'!$E$13:$E$1000,$B619)*1000000</f>
        <v>0</v>
      </c>
      <c r="K620" s="34">
        <f>SUMIFS('5.6 Calc│As Commissioned'!J$13:J$1000,'5.6 Calc│As Commissioned'!$D$13:$D$1000,$B608,'5.6 Calc│As Commissioned'!$E$13:$E$1000,$B619)*1000000</f>
        <v>0</v>
      </c>
      <c r="L620" s="34">
        <f>SUMIFS('5.6 Calc│As Commissioned'!K$13:K$1000,'5.6 Calc│As Commissioned'!$D$13:$D$1000,$B608,'5.6 Calc│As Commissioned'!$E$13:$E$1000,$B619)*1000000</f>
        <v>0</v>
      </c>
    </row>
    <row r="621" spans="2:12">
      <c r="B621" s="14" t="s">
        <v>222</v>
      </c>
      <c r="H621" s="8"/>
      <c r="I621" s="8"/>
      <c r="J621" s="8"/>
      <c r="K621" s="8"/>
      <c r="L621" s="8"/>
    </row>
    <row r="622" spans="2:12">
      <c r="B622" s="14" t="s">
        <v>223</v>
      </c>
      <c r="H622" s="8"/>
      <c r="I622" s="8"/>
      <c r="J622" s="8"/>
      <c r="K622" s="8"/>
      <c r="L622" s="8"/>
    </row>
    <row r="623" spans="2:12">
      <c r="B623" s="14" t="s">
        <v>224</v>
      </c>
      <c r="H623" s="8"/>
      <c r="I623" s="8"/>
      <c r="J623" s="8"/>
      <c r="K623" s="8"/>
      <c r="L623" s="8"/>
    </row>
    <row r="624" spans="2:12">
      <c r="B624" s="14" t="s">
        <v>225</v>
      </c>
      <c r="H624" s="8"/>
      <c r="I624" s="8"/>
      <c r="J624" s="8"/>
      <c r="K624" s="8"/>
      <c r="L624" s="8"/>
    </row>
    <row r="625" spans="2:14">
      <c r="B625" s="14" t="s">
        <v>226</v>
      </c>
      <c r="H625" s="8"/>
      <c r="I625" s="8"/>
      <c r="J625" s="8"/>
      <c r="K625" s="8"/>
      <c r="L625" s="8"/>
    </row>
    <row r="626" spans="2:14">
      <c r="B626" s="14" t="s">
        <v>227</v>
      </c>
      <c r="H626" s="8"/>
      <c r="I626" s="8"/>
      <c r="J626" s="8"/>
      <c r="K626" s="8"/>
      <c r="L626" s="8"/>
    </row>
    <row r="627" spans="2:14">
      <c r="B627" s="14" t="s">
        <v>228</v>
      </c>
      <c r="H627" s="8"/>
      <c r="I627" s="8"/>
      <c r="J627" s="8"/>
      <c r="K627" s="8"/>
      <c r="L627" s="8"/>
    </row>
    <row r="628" spans="2:14">
      <c r="B628" s="14" t="s">
        <v>229</v>
      </c>
      <c r="H628" s="8"/>
      <c r="I628" s="8"/>
      <c r="J628" s="8"/>
      <c r="K628" s="8"/>
      <c r="L628" s="8"/>
    </row>
    <row r="629" spans="2:14">
      <c r="B629" s="4" t="s">
        <v>230</v>
      </c>
      <c r="H629" s="62"/>
      <c r="I629" s="62"/>
      <c r="J629" s="62"/>
      <c r="K629" s="62"/>
      <c r="L629" s="62"/>
    </row>
    <row r="630" spans="2:14">
      <c r="B630" s="14" t="s">
        <v>221</v>
      </c>
      <c r="H630" s="34">
        <f>SUMIFS('5.6 Calc│As Commissioned'!G$13:G$1000,'5.6 Calc│As Commissioned'!$D$13:$D$1000,$B608,'5.6 Calc│As Commissioned'!$E$13:$E$1000,$B629)*1000000</f>
        <v>4302012.5024722926</v>
      </c>
      <c r="I630" s="34">
        <f>SUMIFS('5.6 Calc│As Commissioned'!H$13:H$1000,'5.6 Calc│As Commissioned'!$D$13:$D$1000,$B608,'5.6 Calc│As Commissioned'!$E$13:$E$1000,$B629)*1000000</f>
        <v>2358423.0210082214</v>
      </c>
      <c r="J630" s="34">
        <f>SUMIFS('5.6 Calc│As Commissioned'!I$13:I$1000,'5.6 Calc│As Commissioned'!$D$13:$D$1000,$B608,'5.6 Calc│As Commissioned'!$E$13:$E$1000,$B629)*1000000</f>
        <v>2205038.5536809121</v>
      </c>
      <c r="K630" s="34">
        <f>SUMIFS('5.6 Calc│As Commissioned'!J$13:J$1000,'5.6 Calc│As Commissioned'!$D$13:$D$1000,$B608,'5.6 Calc│As Commissioned'!$E$13:$E$1000,$B629)*1000000</f>
        <v>2173174.0503111295</v>
      </c>
      <c r="L630" s="34">
        <f>SUMIFS('5.6 Calc│As Commissioned'!K$13:K$1000,'5.6 Calc│As Commissioned'!$D$13:$D$1000,$B608,'5.6 Calc│As Commissioned'!$E$13:$E$1000,$B629)*1000000</f>
        <v>1858656.5267641523</v>
      </c>
    </row>
    <row r="631" spans="2:14">
      <c r="B631" s="14" t="s">
        <v>222</v>
      </c>
      <c r="H631" s="8"/>
      <c r="I631" s="8"/>
      <c r="J631" s="8"/>
      <c r="K631" s="8"/>
      <c r="L631" s="8"/>
    </row>
    <row r="632" spans="2:14">
      <c r="B632" s="14" t="s">
        <v>223</v>
      </c>
      <c r="H632" s="8"/>
      <c r="I632" s="8"/>
      <c r="J632" s="8"/>
      <c r="K632" s="8"/>
      <c r="L632" s="8"/>
    </row>
    <row r="633" spans="2:14">
      <c r="B633" s="14" t="s">
        <v>224</v>
      </c>
      <c r="H633" s="8"/>
      <c r="I633" s="8"/>
      <c r="J633" s="8"/>
      <c r="K633" s="8"/>
      <c r="L633" s="8"/>
    </row>
    <row r="634" spans="2:14">
      <c r="B634" s="14" t="s">
        <v>225</v>
      </c>
      <c r="H634" s="8"/>
      <c r="I634" s="8"/>
      <c r="J634" s="8"/>
      <c r="K634" s="8"/>
      <c r="L634" s="8"/>
    </row>
    <row r="635" spans="2:14">
      <c r="B635" s="14" t="s">
        <v>226</v>
      </c>
      <c r="H635" s="8"/>
      <c r="I635" s="8"/>
      <c r="J635" s="8"/>
      <c r="K635" s="8"/>
      <c r="L635" s="8"/>
    </row>
    <row r="636" spans="2:14">
      <c r="B636" s="14" t="s">
        <v>227</v>
      </c>
      <c r="H636" s="8"/>
      <c r="I636" s="8"/>
      <c r="J636" s="8"/>
      <c r="K636" s="8"/>
      <c r="L636" s="8"/>
    </row>
    <row r="637" spans="2:14">
      <c r="B637" s="14" t="s">
        <v>228</v>
      </c>
      <c r="H637" s="8"/>
      <c r="I637" s="8"/>
      <c r="J637" s="8"/>
      <c r="K637" s="8"/>
      <c r="L637" s="8"/>
    </row>
    <row r="638" spans="2:14">
      <c r="B638" s="14" t="s">
        <v>229</v>
      </c>
      <c r="H638" s="8"/>
      <c r="I638" s="8"/>
      <c r="J638" s="8"/>
      <c r="K638" s="8"/>
      <c r="L638" s="8"/>
    </row>
    <row r="639" spans="2:14" ht="18.75">
      <c r="G639" s="62"/>
      <c r="H639" s="93">
        <f>SUM(H610:H638)-VLOOKUP($B608,'1.0 Output│PTRM'!$F$29:$K$36,H$14-2016,FALSE)*1000000</f>
        <v>0</v>
      </c>
      <c r="I639" s="93">
        <f>SUM(I610:I638)-VLOOKUP($B608,'1.0 Output│PTRM'!$F$29:$K$36,I$14-2016,FALSE)*1000000</f>
        <v>0</v>
      </c>
      <c r="J639" s="93">
        <f>SUM(J610:J638)-VLOOKUP($B608,'1.0 Output│PTRM'!$F$29:$K$36,J$14-2016,FALSE)*1000000</f>
        <v>0</v>
      </c>
      <c r="K639" s="93">
        <f>SUM(K610:K638)-VLOOKUP($B608,'1.0 Output│PTRM'!$F$29:$K$36,K$14-2016,FALSE)*1000000</f>
        <v>0</v>
      </c>
      <c r="L639" s="93">
        <f>SUM(L610:L638)-VLOOKUP($B608,'1.0 Output│PTRM'!$F$29:$K$36,L$14-2016,FALSE)*1000000</f>
        <v>0</v>
      </c>
      <c r="N639" s="17" t="str">
        <f>"Check "&amp;B608</f>
        <v>Check OTHER</v>
      </c>
    </row>
    <row r="640" spans="2:14" ht="18.75">
      <c r="G640" s="62"/>
      <c r="H640" s="93">
        <f>SUM(H386,H396,H406,H418,H428,H438,H450,H460,H470,H482,H492,H502,H513,H523,H533,H546,H556,H566,H578,H588,H598,H610,H620,H630)-'1.0 Output│PTRM'!G37*1000000</f>
        <v>0</v>
      </c>
      <c r="I640" s="93">
        <f>SUM(I386,I396,I406,I418,I428,I438,I450,I460,I470,I482,I492,I502,I514,I524,I534,I546,I556,I566,I578,I588,I598,I610,I620,I630)-'1.0 Output│PTRM'!H37*1000000</f>
        <v>0</v>
      </c>
      <c r="J640" s="93">
        <f>SUM(J386,J396,J406,J418,J428,J438,J450,J460,J470,J482,J492,J502,J514,J524,J534,J546,J556,J566,J578,J588,J598,J610,J620,J630)-'1.0 Output│PTRM'!I37*1000000</f>
        <v>0</v>
      </c>
      <c r="K640" s="93">
        <f>SUM(K386,K396,K406,K418,K428,K438,K450,K460,K470,K482,K492,K502,K514,K524,K534,K546,K556,K566,K578,K588,K598,K610,K620,K630)-'1.0 Output│PTRM'!J37*1000000</f>
        <v>0</v>
      </c>
      <c r="L640" s="93">
        <f>SUM(L386,L396,L406,L418,L428,L438,L450,L460,L470,L482,L492,L502,L514,L524,L534,L546,L556,L566,L578,L588,L598,L610,L620,L630)-'1.0 Output│PTRM'!K37*1000000</f>
        <v>0</v>
      </c>
      <c r="N640" s="17" t="s">
        <v>251</v>
      </c>
    </row>
    <row r="641" spans="2:13">
      <c r="B641" s="14" t="s">
        <v>237</v>
      </c>
      <c r="D641" s="62"/>
      <c r="E641" s="62"/>
      <c r="F641" s="62"/>
      <c r="G641" s="62"/>
      <c r="H641" s="62"/>
      <c r="I641" s="62"/>
      <c r="J641" s="62"/>
      <c r="K641" s="62"/>
      <c r="L641" s="62"/>
      <c r="M641" s="62"/>
    </row>
    <row r="642" spans="2:13">
      <c r="G642" s="62"/>
    </row>
    <row r="643" spans="2:13">
      <c r="B643" s="14" t="s">
        <v>238</v>
      </c>
    </row>
    <row r="644" spans="2:13">
      <c r="B644" s="14" t="s">
        <v>239</v>
      </c>
    </row>
    <row r="646" spans="2:13">
      <c r="B646" s="14" t="s">
        <v>240</v>
      </c>
    </row>
  </sheetData>
  <mergeCells count="7">
    <mergeCell ref="F103:L103"/>
    <mergeCell ref="C13:E13"/>
    <mergeCell ref="F13:L13"/>
    <mergeCell ref="F34:L34"/>
    <mergeCell ref="C34:E34"/>
    <mergeCell ref="F79:L79"/>
    <mergeCell ref="C79:E79"/>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C8102E"/>
  </sheetPr>
  <dimension ref="A1:AI136"/>
  <sheetViews>
    <sheetView zoomScaleNormal="100" workbookViewId="0">
      <selection activeCell="N29" sqref="N29:R29"/>
    </sheetView>
  </sheetViews>
  <sheetFormatPr defaultColWidth="8.7265625" defaultRowHeight="18"/>
  <cols>
    <col min="1" max="1" width="1" style="9" customWidth="1"/>
    <col min="2" max="2" width="17.54296875" style="9" customWidth="1"/>
    <col min="3" max="8" width="5.1796875" style="9" customWidth="1"/>
    <col min="9" max="9" width="4.1796875" style="9" bestFit="1" customWidth="1"/>
    <col min="10" max="10" width="6.1796875" style="62" customWidth="1"/>
    <col min="11" max="11" width="1.08984375" style="43" customWidth="1"/>
    <col min="12" max="12" width="8.7265625" style="9"/>
    <col min="13" max="13" width="17.54296875" style="9" customWidth="1"/>
    <col min="14" max="19" width="5.1796875" style="9" customWidth="1"/>
    <col min="20" max="21" width="5.1796875" style="62" customWidth="1"/>
    <col min="22" max="22" width="1.08984375" style="43" customWidth="1"/>
    <col min="23" max="23" width="3.6328125" style="62" customWidth="1"/>
    <col min="24" max="24" width="29.6328125" style="9" bestFit="1" customWidth="1"/>
    <col min="25" max="25" width="8.7265625" style="9"/>
    <col min="26" max="26" width="11.26953125" style="9" bestFit="1" customWidth="1"/>
    <col min="27" max="27" width="8.7265625" style="9"/>
    <col min="28" max="28" width="20.54296875" style="9" customWidth="1"/>
    <col min="29" max="29" width="8.7265625" style="9"/>
    <col min="30" max="30" width="12" style="9" bestFit="1" customWidth="1"/>
    <col min="31" max="16384" width="8.7265625" style="9"/>
  </cols>
  <sheetData>
    <row r="1" spans="1:35" s="2" customFormat="1" ht="13.5">
      <c r="K1" s="42"/>
      <c r="V1" s="42"/>
    </row>
    <row r="2" spans="1:35" s="2" customFormat="1" ht="13.5">
      <c r="K2" s="42"/>
      <c r="V2" s="42"/>
    </row>
    <row r="3" spans="1:35" s="2" customFormat="1" ht="13.5">
      <c r="K3" s="42"/>
      <c r="V3" s="42"/>
    </row>
    <row r="4" spans="1:35" s="2" customFormat="1" ht="13.5">
      <c r="K4" s="42"/>
      <c r="V4" s="42"/>
    </row>
    <row r="5" spans="1:35" s="2" customFormat="1" ht="13.5">
      <c r="K5" s="42"/>
      <c r="V5" s="42"/>
    </row>
    <row r="6" spans="1:35" s="2" customFormat="1" ht="13.5">
      <c r="K6" s="42"/>
      <c r="V6" s="42"/>
    </row>
    <row r="7" spans="1:35" s="2" customFormat="1" ht="13.5">
      <c r="K7" s="42"/>
      <c r="V7" s="42"/>
    </row>
    <row r="8" spans="1:35" s="2" customFormat="1" ht="13.5">
      <c r="K8" s="42"/>
      <c r="V8" s="42"/>
    </row>
    <row r="9" spans="1:35" s="2" customFormat="1" ht="13.5">
      <c r="K9" s="42"/>
      <c r="V9" s="42"/>
    </row>
    <row r="10" spans="1:35">
      <c r="A10" s="32"/>
      <c r="B10" s="32"/>
      <c r="C10" s="32"/>
      <c r="D10" s="32"/>
      <c r="E10" s="32"/>
      <c r="F10" s="32"/>
      <c r="G10" s="32"/>
      <c r="H10" s="32"/>
      <c r="I10" s="32"/>
      <c r="J10" s="52"/>
      <c r="L10" s="32"/>
      <c r="M10" s="32"/>
      <c r="N10" s="32"/>
      <c r="O10" s="32"/>
      <c r="P10" s="32"/>
      <c r="Q10" s="32"/>
      <c r="R10" s="32"/>
      <c r="S10" s="32"/>
      <c r="T10" s="52"/>
      <c r="U10" s="52"/>
      <c r="W10" s="52"/>
      <c r="X10" s="32"/>
      <c r="Y10" s="32"/>
      <c r="Z10" s="32"/>
      <c r="AA10" s="32"/>
      <c r="AB10" s="32"/>
      <c r="AC10" s="32"/>
    </row>
    <row r="11" spans="1:35" ht="20.25">
      <c r="A11" s="33" t="str">
        <f ca="1">RIGHT(CELL("filename",A1),LEN(CELL("filename",A1))-FIND("]",CELL("filename",A1)))</f>
        <v>1.3 Output│Tables</v>
      </c>
      <c r="B11" s="32"/>
      <c r="C11" s="32"/>
      <c r="D11" s="32"/>
      <c r="E11" s="32"/>
      <c r="F11" s="32"/>
      <c r="G11" s="32"/>
      <c r="H11" s="32"/>
      <c r="I11" s="32"/>
      <c r="J11" s="52"/>
      <c r="L11" s="32"/>
      <c r="M11" s="32"/>
      <c r="N11" s="32"/>
      <c r="O11" s="32"/>
      <c r="P11" s="32"/>
      <c r="Q11" s="32"/>
      <c r="R11" s="32"/>
      <c r="S11" s="32"/>
      <c r="T11" s="52"/>
      <c r="U11" s="52"/>
      <c r="W11" s="52"/>
      <c r="X11" s="32"/>
      <c r="Y11" s="32"/>
      <c r="Z11" s="32"/>
      <c r="AA11" s="32"/>
      <c r="AB11" s="32"/>
      <c r="AC11" s="32"/>
    </row>
    <row r="12" spans="1:35">
      <c r="A12" s="32"/>
      <c r="B12" s="32"/>
      <c r="C12" s="32"/>
      <c r="D12" s="32"/>
      <c r="E12" s="32"/>
      <c r="F12" s="32"/>
      <c r="G12" s="32"/>
      <c r="H12" s="32"/>
      <c r="I12" s="32"/>
      <c r="J12" s="52"/>
      <c r="L12" s="32"/>
      <c r="M12" s="32"/>
      <c r="N12" s="32"/>
      <c r="O12" s="32"/>
      <c r="P12" s="32"/>
      <c r="Q12" s="32"/>
      <c r="R12" s="32"/>
      <c r="S12" s="32"/>
      <c r="T12" s="52"/>
      <c r="U12" s="52"/>
      <c r="W12" s="52"/>
      <c r="X12" s="32"/>
      <c r="Y12" s="32"/>
      <c r="Z12" s="32"/>
      <c r="AA12" s="32"/>
      <c r="AB12" s="32"/>
      <c r="AC12" s="32"/>
    </row>
    <row r="13" spans="1:35" ht="20.25">
      <c r="A13" s="32"/>
      <c r="B13" s="6" t="s">
        <v>62</v>
      </c>
      <c r="C13" s="32"/>
      <c r="D13" s="32"/>
      <c r="E13" s="32"/>
      <c r="F13" s="14"/>
      <c r="G13" s="32"/>
      <c r="H13" s="32"/>
      <c r="I13" s="32"/>
      <c r="J13" s="52"/>
      <c r="L13" s="32"/>
      <c r="M13" s="6" t="s">
        <v>215</v>
      </c>
      <c r="N13" s="32"/>
      <c r="O13" s="32"/>
      <c r="P13" s="32"/>
      <c r="Q13" s="32"/>
      <c r="R13" s="32"/>
      <c r="S13" s="32"/>
      <c r="T13" s="52"/>
      <c r="U13" s="52"/>
      <c r="W13" s="52"/>
      <c r="X13" s="6" t="s">
        <v>150</v>
      </c>
      <c r="Y13" s="62"/>
      <c r="Z13" s="62"/>
      <c r="AA13" s="62"/>
      <c r="AB13" s="62"/>
      <c r="AC13" s="62"/>
      <c r="AD13" s="62"/>
      <c r="AE13" s="52"/>
    </row>
    <row r="14" spans="1:35">
      <c r="A14" s="32"/>
      <c r="B14" s="32"/>
      <c r="C14" s="32"/>
      <c r="D14" s="32"/>
      <c r="E14" s="32"/>
      <c r="F14" s="32"/>
      <c r="G14" s="32"/>
      <c r="H14" s="32"/>
      <c r="I14" s="32"/>
      <c r="J14" s="52"/>
      <c r="L14" s="32"/>
      <c r="M14" s="32"/>
      <c r="N14" s="32"/>
      <c r="O14" s="32"/>
      <c r="P14" s="32"/>
      <c r="Q14" s="32"/>
      <c r="R14" s="32"/>
      <c r="S14" s="32"/>
      <c r="T14" s="52"/>
      <c r="U14" s="52"/>
      <c r="W14" s="52"/>
      <c r="X14" s="62"/>
      <c r="Y14" s="62"/>
      <c r="Z14" s="62"/>
      <c r="AA14" s="62"/>
      <c r="AB14" s="62"/>
      <c r="AC14" s="62"/>
      <c r="AD14" s="62"/>
      <c r="AE14" s="52"/>
    </row>
    <row r="15" spans="1:35">
      <c r="A15" s="32"/>
      <c r="B15" s="63"/>
      <c r="C15" s="64">
        <f>'3.2 Input│Other'!G23</f>
        <v>2013</v>
      </c>
      <c r="D15" s="64">
        <f>'3.2 Input│Other'!H23</f>
        <v>2014</v>
      </c>
      <c r="E15" s="64">
        <f>'3.2 Input│Other'!I23</f>
        <v>2015</v>
      </c>
      <c r="F15" s="64" t="str">
        <f>'3.2 Input│Other'!J23</f>
        <v>2016 (e)</v>
      </c>
      <c r="G15" s="64" t="str">
        <f>'3.2 Input│Other'!K23</f>
        <v>2017 (f)</v>
      </c>
      <c r="H15" s="65" t="s">
        <v>12</v>
      </c>
      <c r="L15" s="32"/>
      <c r="M15" s="63"/>
      <c r="N15" s="64">
        <v>2018</v>
      </c>
      <c r="O15" s="64">
        <v>2019</v>
      </c>
      <c r="P15" s="64">
        <v>2020</v>
      </c>
      <c r="Q15" s="64">
        <v>2021</v>
      </c>
      <c r="R15" s="64">
        <v>2022</v>
      </c>
      <c r="S15" s="64" t="s">
        <v>12</v>
      </c>
      <c r="T15" s="52"/>
      <c r="U15" s="52"/>
      <c r="W15" s="52"/>
      <c r="X15" s="84" t="s">
        <v>122</v>
      </c>
      <c r="Y15" s="64" t="s">
        <v>123</v>
      </c>
      <c r="Z15" s="64" t="s">
        <v>124</v>
      </c>
      <c r="AA15" s="64" t="s">
        <v>158</v>
      </c>
      <c r="AB15" s="64" t="s">
        <v>125</v>
      </c>
      <c r="AC15" s="62"/>
      <c r="AD15" s="82" t="s">
        <v>157</v>
      </c>
      <c r="AE15" s="85">
        <v>42339</v>
      </c>
      <c r="AF15" s="85">
        <v>43101</v>
      </c>
      <c r="AG15" s="85">
        <v>43831</v>
      </c>
      <c r="AH15" s="85">
        <v>44197</v>
      </c>
      <c r="AI15" s="85">
        <v>44562</v>
      </c>
    </row>
    <row r="16" spans="1:35" ht="19.5" thickBot="1">
      <c r="A16" s="32"/>
      <c r="B16" s="60" t="s">
        <v>94</v>
      </c>
      <c r="C16" s="59">
        <f>SUM('4.1 Calc│Hist Act ($nom)'!G$13:G$218)/1000000</f>
        <v>15.59618949935094</v>
      </c>
      <c r="D16" s="59">
        <f>SUM('4.1 Calc│Hist Act ($nom)'!H$13:H$218)/1000000</f>
        <v>124.17519471017128</v>
      </c>
      <c r="E16" s="59">
        <f>SUM('4.1 Calc│Hist Act ($nom)'!I$13:I$218)/1000000</f>
        <v>94.527162881557089</v>
      </c>
      <c r="F16" s="59">
        <f>SUM('4.1 Calc│Hist Act ($nom)'!J$13:J$218)/1000000</f>
        <v>105.01358694339756</v>
      </c>
      <c r="G16" s="59">
        <f>SUM('4.1 Calc│Hist Act ($nom)'!K$13:K$218)/1000000</f>
        <v>62.986806772887938</v>
      </c>
      <c r="H16" s="59">
        <f>SUM(C16:G16)</f>
        <v>402.29894080736477</v>
      </c>
      <c r="L16" s="32"/>
      <c r="M16" s="60" t="str">
        <f>B16</f>
        <v>Capital expenditure</v>
      </c>
      <c r="N16" s="59">
        <f>SUM('5.5 Calc│Escalated capex'!G$13:G$1000)</f>
        <v>61.13482034174929</v>
      </c>
      <c r="O16" s="59">
        <f>SUM('5.5 Calc│Escalated capex'!H$13:H$1000)</f>
        <v>56.935116698828736</v>
      </c>
      <c r="P16" s="59">
        <f>SUM('5.5 Calc│Escalated capex'!I$13:I$1000)</f>
        <v>72.341027506059532</v>
      </c>
      <c r="Q16" s="59">
        <f>SUM('5.5 Calc│Escalated capex'!J$13:J$1000)</f>
        <v>13.725735840311096</v>
      </c>
      <c r="R16" s="59">
        <f>SUM('5.5 Calc│Escalated capex'!K$13:K$1000)</f>
        <v>10.872428745817453</v>
      </c>
      <c r="S16" s="59">
        <f>SUM(N16:R16)</f>
        <v>215.00912913276611</v>
      </c>
      <c r="T16" s="52"/>
      <c r="U16" s="52"/>
      <c r="W16" s="41"/>
      <c r="X16" s="60" t="s">
        <v>126</v>
      </c>
      <c r="Y16" s="59">
        <v>22</v>
      </c>
      <c r="Z16" s="59">
        <v>150</v>
      </c>
      <c r="AA16" s="94">
        <v>0.6</v>
      </c>
      <c r="AB16" s="59" t="s">
        <v>127</v>
      </c>
      <c r="AC16" s="62"/>
      <c r="AD16" s="60" t="s">
        <v>154</v>
      </c>
      <c r="AE16" s="83">
        <v>14760</v>
      </c>
      <c r="AF16" s="83">
        <v>20538</v>
      </c>
      <c r="AG16" s="83">
        <v>26315</v>
      </c>
      <c r="AH16" s="83">
        <v>29204</v>
      </c>
      <c r="AI16" s="83">
        <v>32093</v>
      </c>
    </row>
    <row r="17" spans="1:35" ht="19.5" thickBot="1">
      <c r="A17" s="32"/>
      <c r="B17" s="32"/>
      <c r="C17" s="32"/>
      <c r="D17" s="32"/>
      <c r="E17" s="32"/>
      <c r="F17" s="32"/>
      <c r="G17" s="32"/>
      <c r="H17" s="32"/>
      <c r="I17" s="32"/>
      <c r="J17" s="52"/>
      <c r="L17" s="32"/>
      <c r="M17" s="32"/>
      <c r="N17" s="32"/>
      <c r="O17" s="32"/>
      <c r="P17" s="32"/>
      <c r="Q17" s="32"/>
      <c r="R17" s="32"/>
      <c r="S17" s="32"/>
      <c r="T17" s="52"/>
      <c r="U17" s="52"/>
      <c r="W17" s="52"/>
      <c r="X17" s="60" t="s">
        <v>128</v>
      </c>
      <c r="Y17" s="59">
        <v>93</v>
      </c>
      <c r="Z17" s="59">
        <v>750</v>
      </c>
      <c r="AA17" s="94">
        <v>0.7</v>
      </c>
      <c r="AB17" s="59" t="s">
        <v>129</v>
      </c>
      <c r="AC17" s="62"/>
      <c r="AD17" s="60" t="s">
        <v>155</v>
      </c>
      <c r="AE17" s="83">
        <v>14375</v>
      </c>
      <c r="AF17" s="83">
        <v>20002</v>
      </c>
      <c r="AG17" s="83">
        <v>25629</v>
      </c>
      <c r="AH17" s="83">
        <v>28442</v>
      </c>
      <c r="AI17" s="83">
        <v>31256</v>
      </c>
    </row>
    <row r="18" spans="1:35" ht="21" thickBot="1">
      <c r="A18" s="32"/>
      <c r="B18" s="6" t="s">
        <v>64</v>
      </c>
      <c r="C18" s="32"/>
      <c r="D18" s="32"/>
      <c r="E18" s="32"/>
      <c r="F18" s="32"/>
      <c r="G18" s="32"/>
      <c r="H18" s="32"/>
      <c r="I18" s="32"/>
      <c r="J18" s="52"/>
      <c r="L18" s="32"/>
      <c r="M18" s="6" t="s">
        <v>120</v>
      </c>
      <c r="N18" s="32"/>
      <c r="O18" s="32"/>
      <c r="P18" s="32"/>
      <c r="Q18" s="32"/>
      <c r="R18" s="32"/>
      <c r="S18" s="32"/>
      <c r="T18" s="52"/>
      <c r="U18" s="52"/>
      <c r="W18" s="52"/>
      <c r="X18" s="60" t="s">
        <v>130</v>
      </c>
      <c r="Y18" s="59">
        <v>24</v>
      </c>
      <c r="Z18" s="59">
        <v>150</v>
      </c>
      <c r="AA18" s="94">
        <v>0.4</v>
      </c>
      <c r="AB18" s="59" t="s">
        <v>131</v>
      </c>
      <c r="AC18" s="62"/>
      <c r="AD18" s="171" t="s">
        <v>156</v>
      </c>
      <c r="AE18" s="171"/>
      <c r="AF18" s="171"/>
      <c r="AG18" s="171"/>
      <c r="AH18" s="171"/>
      <c r="AI18" s="171"/>
    </row>
    <row r="19" spans="1:35" ht="19.5" thickBot="1">
      <c r="A19" s="32"/>
      <c r="B19" s="32"/>
      <c r="C19" s="32"/>
      <c r="D19" s="32"/>
      <c r="E19" s="32"/>
      <c r="F19" s="32"/>
      <c r="G19" s="32"/>
      <c r="H19" s="32"/>
      <c r="I19" s="32"/>
      <c r="J19" s="52"/>
      <c r="L19" s="32"/>
      <c r="M19" s="32"/>
      <c r="N19" s="32"/>
      <c r="O19" s="32"/>
      <c r="P19" s="32"/>
      <c r="Q19" s="32"/>
      <c r="R19" s="32"/>
      <c r="S19" s="32"/>
      <c r="T19" s="52"/>
      <c r="U19" s="52"/>
      <c r="W19" s="52"/>
      <c r="X19" s="60" t="s">
        <v>132</v>
      </c>
      <c r="Y19" s="59">
        <v>91</v>
      </c>
      <c r="Z19" s="59">
        <v>300</v>
      </c>
      <c r="AA19" s="94">
        <v>0.6</v>
      </c>
      <c r="AB19" s="59" t="s">
        <v>129</v>
      </c>
      <c r="AC19" s="62"/>
      <c r="AD19" s="60" t="s">
        <v>154</v>
      </c>
      <c r="AE19" s="83">
        <v>14760</v>
      </c>
      <c r="AF19" s="83">
        <v>21115</v>
      </c>
      <c r="AG19" s="83">
        <v>27471</v>
      </c>
      <c r="AH19" s="83">
        <v>30648</v>
      </c>
      <c r="AI19" s="83">
        <v>33826</v>
      </c>
    </row>
    <row r="20" spans="1:35" ht="19.5" thickBot="1">
      <c r="A20" s="32"/>
      <c r="B20" s="63" t="s">
        <v>70</v>
      </c>
      <c r="C20" s="65">
        <f>C15</f>
        <v>2013</v>
      </c>
      <c r="D20" s="65">
        <f>D15</f>
        <v>2014</v>
      </c>
      <c r="E20" s="65">
        <f>E15</f>
        <v>2015</v>
      </c>
      <c r="F20" s="65" t="str">
        <f>F15</f>
        <v>2016 (e)</v>
      </c>
      <c r="G20" s="65" t="str">
        <f>G15</f>
        <v>2017 (f)</v>
      </c>
      <c r="H20" s="65" t="s">
        <v>12</v>
      </c>
      <c r="L20" s="32"/>
      <c r="M20" s="64"/>
      <c r="N20" s="64">
        <f>N15</f>
        <v>2018</v>
      </c>
      <c r="O20" s="64">
        <f>O15</f>
        <v>2019</v>
      </c>
      <c r="P20" s="64">
        <f>P15</f>
        <v>2020</v>
      </c>
      <c r="Q20" s="64">
        <f>Q15</f>
        <v>2021</v>
      </c>
      <c r="R20" s="64">
        <f>R15</f>
        <v>2022</v>
      </c>
      <c r="S20" s="64" t="s">
        <v>12</v>
      </c>
      <c r="T20" s="52"/>
      <c r="U20" s="52"/>
      <c r="X20" s="60" t="s">
        <v>133</v>
      </c>
      <c r="Y20" s="59">
        <v>84</v>
      </c>
      <c r="Z20" s="59">
        <v>300</v>
      </c>
      <c r="AA20" s="94">
        <v>0.6</v>
      </c>
      <c r="AB20" s="59" t="s">
        <v>134</v>
      </c>
      <c r="AC20" s="62"/>
      <c r="AD20" s="60" t="s">
        <v>155</v>
      </c>
      <c r="AE20" s="83">
        <v>14375</v>
      </c>
      <c r="AF20" s="83">
        <v>20565</v>
      </c>
      <c r="AG20" s="83">
        <v>26754</v>
      </c>
      <c r="AH20" s="83">
        <v>29849</v>
      </c>
      <c r="AI20" s="83">
        <v>32944</v>
      </c>
    </row>
    <row r="21" spans="1:35" ht="19.5" thickBot="1">
      <c r="A21" s="32"/>
      <c r="B21" s="60" t="str">
        <f>'3.2 Input│Other'!A44</f>
        <v>Pipelines</v>
      </c>
      <c r="C21" s="94">
        <f>SUMIF('4.1 Calc│Hist Act ($nom)'!$C$13:$C$1007,$B21,'4.1 Calc│Hist Act ($nom)'!G$13:G$1007)/1000000</f>
        <v>4.1116081399999995</v>
      </c>
      <c r="D21" s="94">
        <f>SUMIF('4.1 Calc│Hist Act ($nom)'!$C$13:$C$1007,$B21,'4.1 Calc│Hist Act ($nom)'!H$13:H$1007)/1000000</f>
        <v>85.826054459999995</v>
      </c>
      <c r="E21" s="94">
        <f>SUMIF('4.1 Calc│Hist Act ($nom)'!$C$13:$C$1007,$B21,'4.1 Calc│Hist Act ($nom)'!I$13:I$1007)/1000000</f>
        <v>72.077350691284835</v>
      </c>
      <c r="F21" s="94">
        <f>SUMIF('4.1 Calc│Hist Act ($nom)'!$C$13:$C$1007,$B21,'4.1 Calc│Hist Act ($nom)'!J$13:J$1007)/1000000</f>
        <v>93.252585488861541</v>
      </c>
      <c r="G21" s="94">
        <f>SUMIF('4.1 Calc│Hist Act ($nom)'!$C$13:$C$1007,$B21,'4.1 Calc│Hist Act ($nom)'!K$13:K$1007)/1000000</f>
        <v>52.540986772887941</v>
      </c>
      <c r="H21" s="94">
        <f t="shared" ref="H21:H29" si="0">SUM(C21:G21)</f>
        <v>307.80858555303433</v>
      </c>
      <c r="L21" s="32"/>
      <c r="M21" s="60" t="str">
        <f>B21</f>
        <v>Pipelines</v>
      </c>
      <c r="N21" s="59">
        <f>SUMIF('5.5 Calc│Escalated capex'!$D$13:$D$1000,$M21,'5.5 Calc│Escalated capex'!G$13:G$1000)</f>
        <v>35.932876802356262</v>
      </c>
      <c r="O21" s="59">
        <f>SUMIF('5.5 Calc│Escalated capex'!$D$13:$D$1000,$M21,'5.5 Calc│Escalated capex'!H$13:H$1000)</f>
        <v>33.805645433566767</v>
      </c>
      <c r="P21" s="59">
        <f>SUMIF('5.5 Calc│Escalated capex'!$D$13:$D$1000,$M21,'5.5 Calc│Escalated capex'!I$13:I$1000)</f>
        <v>51.774938912406384</v>
      </c>
      <c r="Q21" s="59">
        <f>SUMIF('5.5 Calc│Escalated capex'!$D$13:$D$1000,$M21,'5.5 Calc│Escalated capex'!J$13:J$1000)</f>
        <v>0.17028642982213335</v>
      </c>
      <c r="R21" s="59">
        <f>SUMIF('5.5 Calc│Escalated capex'!$D$13:$D$1000,$M21,'5.5 Calc│Escalated capex'!K$13:K$1000)</f>
        <v>0.17028642982213335</v>
      </c>
      <c r="S21" s="59">
        <f t="shared" ref="S21:S29" si="1">SUM(N21:R21)</f>
        <v>121.85403400797367</v>
      </c>
      <c r="T21" s="52"/>
      <c r="U21" s="52"/>
      <c r="X21" s="60" t="s">
        <v>135</v>
      </c>
      <c r="Y21" s="59">
        <v>1</v>
      </c>
      <c r="Z21" s="59">
        <v>450</v>
      </c>
      <c r="AA21" s="94">
        <v>0.5</v>
      </c>
      <c r="AB21" s="86">
        <v>2018</v>
      </c>
      <c r="AC21" s="62"/>
      <c r="AD21" s="62"/>
      <c r="AE21" s="52"/>
    </row>
    <row r="22" spans="1:35" ht="19.5" thickBot="1">
      <c r="A22" s="32"/>
      <c r="B22" s="60" t="str">
        <f>'3.2 Input│Other'!A45</f>
        <v>Compressors</v>
      </c>
      <c r="C22" s="94">
        <f>SUMIF('4.1 Calc│Hist Act ($nom)'!$C$13:$C$1007,$B22,'4.1 Calc│Hist Act ($nom)'!G$13:G$1007)/1000000</f>
        <v>8.4012452599999978</v>
      </c>
      <c r="D22" s="94">
        <f>SUMIF('4.1 Calc│Hist Act ($nom)'!$C$13:$C$1007,$B22,'4.1 Calc│Hist Act ($nom)'!H$13:H$1007)/1000000</f>
        <v>27.798434779999997</v>
      </c>
      <c r="E22" s="94">
        <f>SUMIF('4.1 Calc│Hist Act ($nom)'!$C$13:$C$1007,$B22,'4.1 Calc│Hist Act ($nom)'!I$13:I$1007)/1000000</f>
        <v>7.7656691999999987</v>
      </c>
      <c r="F22" s="94">
        <f>SUMIF('4.1 Calc│Hist Act ($nom)'!$C$13:$C$1007,$B22,'4.1 Calc│Hist Act ($nom)'!J$13:J$1007)/1000000</f>
        <v>6.3170084000000006</v>
      </c>
      <c r="G22" s="94">
        <f>SUMIF('4.1 Calc│Hist Act ($nom)'!$C$13:$C$1007,$B22,'4.1 Calc│Hist Act ($nom)'!K$13:K$1007)/1000000</f>
        <v>0.96499999999999997</v>
      </c>
      <c r="H22" s="94">
        <f t="shared" si="0"/>
        <v>51.247357639999997</v>
      </c>
      <c r="L22" s="32"/>
      <c r="M22" s="60" t="str">
        <f t="shared" ref="M22:M29" si="2">B22</f>
        <v>Compressors</v>
      </c>
      <c r="N22" s="59">
        <f>SUMIF('5.5 Calc│Escalated capex'!$D$13:$D$1000,$M22,'5.5 Calc│Escalated capex'!G$13:G$1000)</f>
        <v>14.425354922795339</v>
      </c>
      <c r="O22" s="59">
        <f>SUMIF('5.5 Calc│Escalated capex'!$D$13:$D$1000,$M22,'5.5 Calc│Escalated capex'!H$13:H$1000)</f>
        <v>13.497158874115431</v>
      </c>
      <c r="P22" s="59">
        <f>SUMIF('5.5 Calc│Escalated capex'!$D$13:$D$1000,$M22,'5.5 Calc│Escalated capex'!I$13:I$1000)</f>
        <v>12.972673530034127</v>
      </c>
      <c r="Q22" s="59">
        <f>SUMIF('5.5 Calc│Escalated capex'!$D$13:$D$1000,$M22,'5.5 Calc│Escalated capex'!J$13:J$1000)</f>
        <v>3.3661927868499295</v>
      </c>
      <c r="R22" s="59">
        <f>SUMIF('5.5 Calc│Escalated capex'!$D$13:$D$1000,$M22,'5.5 Calc│Escalated capex'!K$13:K$1000)</f>
        <v>2.8320644930327408</v>
      </c>
      <c r="S22" s="59">
        <f t="shared" si="1"/>
        <v>47.093444606827568</v>
      </c>
      <c r="T22" s="52"/>
      <c r="U22" s="52"/>
      <c r="X22" s="60" t="s">
        <v>136</v>
      </c>
      <c r="Y22" s="59">
        <v>6</v>
      </c>
      <c r="Z22" s="59">
        <v>750</v>
      </c>
      <c r="AA22" s="94">
        <v>0.6</v>
      </c>
      <c r="AB22" s="86">
        <v>2018</v>
      </c>
      <c r="AC22" s="62"/>
      <c r="AD22" s="62"/>
      <c r="AE22" s="52"/>
    </row>
    <row r="23" spans="1:35" ht="19.5" thickBot="1">
      <c r="A23" s="32"/>
      <c r="B23" s="60" t="str">
        <f>'3.2 Input│Other'!A46</f>
        <v>City Gates &amp; Field Regs</v>
      </c>
      <c r="C23" s="94">
        <f>SUMIF('4.1 Calc│Hist Act ($nom)'!$C$13:$C$1007,$B23,'4.1 Calc│Hist Act ($nom)'!G$13:G$1007)/1000000</f>
        <v>1.1037303900000002</v>
      </c>
      <c r="D23" s="94">
        <f>SUMIF('4.1 Calc│Hist Act ($nom)'!$C$13:$C$1007,$B23,'4.1 Calc│Hist Act ($nom)'!H$13:H$1007)/1000000</f>
        <v>5.1063915600000005</v>
      </c>
      <c r="E23" s="94">
        <f>SUMIF('4.1 Calc│Hist Act ($nom)'!$C$13:$C$1007,$B23,'4.1 Calc│Hist Act ($nom)'!I$13:I$1007)/1000000</f>
        <v>8.3757912600000015</v>
      </c>
      <c r="F23" s="94">
        <f>SUMIF('4.1 Calc│Hist Act ($nom)'!$C$13:$C$1007,$B23,'4.1 Calc│Hist Act ($nom)'!J$13:J$1007)/1000000</f>
        <v>1.5030263800000003</v>
      </c>
      <c r="G23" s="94">
        <f>SUMIF('4.1 Calc│Hist Act ($nom)'!$C$13:$C$1007,$B23,'4.1 Calc│Hist Act ($nom)'!K$13:K$1007)/1000000</f>
        <v>0.46</v>
      </c>
      <c r="H23" s="94">
        <f t="shared" si="0"/>
        <v>16.548939590000003</v>
      </c>
      <c r="L23" s="32"/>
      <c r="M23" s="60" t="str">
        <f t="shared" si="2"/>
        <v>City Gates &amp; Field Regs</v>
      </c>
      <c r="N23" s="59">
        <f>SUMIF('5.5 Calc│Escalated capex'!$D$13:$D$1000,$M23,'5.5 Calc│Escalated capex'!G$13:G$1000)</f>
        <v>0</v>
      </c>
      <c r="O23" s="59">
        <f>SUMIF('5.5 Calc│Escalated capex'!$D$13:$D$1000,$M23,'5.5 Calc│Escalated capex'!H$13:H$1000)</f>
        <v>2.3360946594574079</v>
      </c>
      <c r="P23" s="59">
        <f>SUMIF('5.5 Calc│Escalated capex'!$D$13:$D$1000,$M23,'5.5 Calc│Escalated capex'!I$13:I$1000)</f>
        <v>2.3780344650937044</v>
      </c>
      <c r="Q23" s="59">
        <f>SUMIF('5.5 Calc│Escalated capex'!$D$13:$D$1000,$M23,'5.5 Calc│Escalated capex'!J$13:J$1000)</f>
        <v>0.68322058118777784</v>
      </c>
      <c r="R23" s="59">
        <f>SUMIF('5.5 Calc│Escalated capex'!$D$13:$D$1000,$M23,'5.5 Calc│Escalated capex'!K$13:K$1000)</f>
        <v>0.24694892656311113</v>
      </c>
      <c r="S23" s="59">
        <f t="shared" si="1"/>
        <v>5.644298632302001</v>
      </c>
      <c r="T23" s="52"/>
      <c r="U23" s="52"/>
      <c r="X23" s="60" t="s">
        <v>137</v>
      </c>
      <c r="Y23" s="59">
        <v>51</v>
      </c>
      <c r="Z23" s="59">
        <v>350</v>
      </c>
      <c r="AA23" s="94">
        <v>0.2</v>
      </c>
      <c r="AB23" s="86">
        <v>2021</v>
      </c>
      <c r="AC23" s="62"/>
      <c r="AD23" s="62"/>
      <c r="AE23" s="52"/>
    </row>
    <row r="24" spans="1:35" ht="19.5" thickBot="1">
      <c r="A24" s="32"/>
      <c r="B24" s="60" t="str">
        <f>'3.2 Input│Other'!A47</f>
        <v>Odourant Plants</v>
      </c>
      <c r="C24" s="94">
        <f>SUMIF('4.1 Calc│Hist Act ($nom)'!$C$13:$C$1007,$B24,'4.1 Calc│Hist Act ($nom)'!G$13:G$1007)/1000000</f>
        <v>0</v>
      </c>
      <c r="D24" s="94">
        <f>SUMIF('4.1 Calc│Hist Act ($nom)'!$C$13:$C$1007,$B24,'4.1 Calc│Hist Act ($nom)'!H$13:H$1007)/1000000</f>
        <v>0</v>
      </c>
      <c r="E24" s="94">
        <f>SUMIF('4.1 Calc│Hist Act ($nom)'!$C$13:$C$1007,$B24,'4.1 Calc│Hist Act ($nom)'!I$13:I$1007)/1000000</f>
        <v>0</v>
      </c>
      <c r="F24" s="94">
        <f>SUMIF('4.1 Calc│Hist Act ($nom)'!$C$13:$C$1007,$B24,'4.1 Calc│Hist Act ($nom)'!J$13:J$1007)/1000000</f>
        <v>0</v>
      </c>
      <c r="G24" s="94">
        <f>SUMIF('4.1 Calc│Hist Act ($nom)'!$C$13:$C$1007,$B24,'4.1 Calc│Hist Act ($nom)'!K$13:K$1007)/1000000</f>
        <v>0</v>
      </c>
      <c r="H24" s="94">
        <f t="shared" si="0"/>
        <v>0</v>
      </c>
      <c r="L24" s="32"/>
      <c r="M24" s="60" t="str">
        <f t="shared" si="2"/>
        <v>Odourant Plants</v>
      </c>
      <c r="N24" s="59">
        <f>SUMIF('5.5 Calc│Escalated capex'!$D$13:$D$1000,$M24,'5.5 Calc│Escalated capex'!G$13:G$1000)</f>
        <v>7.8079776755555594E-2</v>
      </c>
      <c r="O24" s="59">
        <f>SUMIF('5.5 Calc│Escalated capex'!$D$13:$D$1000,$M24,'5.5 Calc│Escalated capex'!H$13:H$1000)</f>
        <v>0</v>
      </c>
      <c r="P24" s="59">
        <f>SUMIF('5.5 Calc│Escalated capex'!$D$13:$D$1000,$M24,'5.5 Calc│Escalated capex'!I$13:I$1000)</f>
        <v>0</v>
      </c>
      <c r="Q24" s="59">
        <f>SUMIF('5.5 Calc│Escalated capex'!$D$13:$D$1000,$M24,'5.5 Calc│Escalated capex'!J$13:J$1000)</f>
        <v>0</v>
      </c>
      <c r="R24" s="59">
        <f>SUMIF('5.5 Calc│Escalated capex'!$D$13:$D$1000,$M24,'5.5 Calc│Escalated capex'!K$13:K$1000)</f>
        <v>0</v>
      </c>
      <c r="S24" s="59">
        <f t="shared" si="1"/>
        <v>7.8079776755555594E-2</v>
      </c>
      <c r="T24" s="52"/>
      <c r="U24" s="52"/>
      <c r="X24" s="60" t="s">
        <v>138</v>
      </c>
      <c r="Y24" s="59">
        <v>36</v>
      </c>
      <c r="Z24" s="59">
        <v>750</v>
      </c>
      <c r="AA24" s="94">
        <v>0.2</v>
      </c>
      <c r="AB24" s="86">
        <v>2021</v>
      </c>
      <c r="AC24" s="62"/>
      <c r="AD24" s="62"/>
      <c r="AE24" s="52"/>
    </row>
    <row r="25" spans="1:35" ht="19.5" thickBot="1">
      <c r="A25" s="32"/>
      <c r="B25" s="60" t="str">
        <f>'3.2 Input│Other'!A48</f>
        <v>Gas Quality</v>
      </c>
      <c r="C25" s="94">
        <f>SUMIF('4.1 Calc│Hist Act ($nom)'!$C$13:$C$1007,$B25,'4.1 Calc│Hist Act ($nom)'!G$13:G$1007)/1000000</f>
        <v>0</v>
      </c>
      <c r="D25" s="94">
        <f>SUMIF('4.1 Calc│Hist Act ($nom)'!$C$13:$C$1007,$B25,'4.1 Calc│Hist Act ($nom)'!H$13:H$1007)/1000000</f>
        <v>9.1009779999999998E-2</v>
      </c>
      <c r="E25" s="94">
        <f>SUMIF('4.1 Calc│Hist Act ($nom)'!$C$13:$C$1007,$B25,'4.1 Calc│Hist Act ($nom)'!I$13:I$1007)/1000000</f>
        <v>0.28584741000000002</v>
      </c>
      <c r="F25" s="94">
        <f>SUMIF('4.1 Calc│Hist Act ($nom)'!$C$13:$C$1007,$B25,'4.1 Calc│Hist Act ($nom)'!J$13:J$1007)/1000000</f>
        <v>0.3509485</v>
      </c>
      <c r="G25" s="94">
        <f>SUMIF('4.1 Calc│Hist Act ($nom)'!$C$13:$C$1007,$B25,'4.1 Calc│Hist Act ($nom)'!K$13:K$1007)/1000000</f>
        <v>0.05</v>
      </c>
      <c r="H25" s="94">
        <f t="shared" si="0"/>
        <v>0.77780569000000011</v>
      </c>
      <c r="L25" s="32"/>
      <c r="M25" s="60" t="str">
        <f t="shared" si="2"/>
        <v>Gas Quality</v>
      </c>
      <c r="N25" s="59">
        <f>SUMIF('5.5 Calc│Escalated capex'!$D$13:$D$1000,$M25,'5.5 Calc│Escalated capex'!G$13:G$1000)</f>
        <v>1.0063175288444446</v>
      </c>
      <c r="O25" s="59">
        <f>SUMIF('5.5 Calc│Escalated capex'!$D$13:$D$1000,$M25,'5.5 Calc│Escalated capex'!H$13:H$1000)</f>
        <v>0</v>
      </c>
      <c r="P25" s="59">
        <f>SUMIF('5.5 Calc│Escalated capex'!$D$13:$D$1000,$M25,'5.5 Calc│Escalated capex'!I$13:I$1000)</f>
        <v>0</v>
      </c>
      <c r="Q25" s="59">
        <f>SUMIF('5.5 Calc│Escalated capex'!$D$13:$D$1000,$M25,'5.5 Calc│Escalated capex'!J$13:J$1000)</f>
        <v>0</v>
      </c>
      <c r="R25" s="59">
        <f>SUMIF('5.5 Calc│Escalated capex'!$D$13:$D$1000,$M25,'5.5 Calc│Escalated capex'!K$13:K$1000)</f>
        <v>0</v>
      </c>
      <c r="S25" s="59">
        <f t="shared" si="1"/>
        <v>1.0063175288444446</v>
      </c>
      <c r="T25" s="52"/>
      <c r="U25" s="52"/>
      <c r="X25" s="60" t="s">
        <v>139</v>
      </c>
      <c r="Y25" s="59">
        <v>109</v>
      </c>
      <c r="Z25" s="59">
        <v>750</v>
      </c>
      <c r="AA25" s="94">
        <v>0.3</v>
      </c>
      <c r="AB25" s="86">
        <v>2022</v>
      </c>
      <c r="AC25" s="62"/>
      <c r="AD25" s="62"/>
      <c r="AE25" s="52"/>
    </row>
    <row r="26" spans="1:35" ht="19.5" thickBot="1">
      <c r="A26" s="32"/>
      <c r="B26" s="60" t="str">
        <f>'3.2 Input│Other'!A49</f>
        <v>Other</v>
      </c>
      <c r="C26" s="94">
        <f>SUMIF('4.1 Calc│Hist Act ($nom)'!$C$13:$C$1007,$B26,'4.1 Calc│Hist Act ($nom)'!G$13:G$1007)/1000000</f>
        <v>1.9333039123409448</v>
      </c>
      <c r="D26" s="94">
        <f>SUMIF('4.1 Calc│Hist Act ($nom)'!$C$13:$C$1007,$B26,'4.1 Calc│Hist Act ($nom)'!H$13:H$1007)/1000000</f>
        <v>5.125968723061292</v>
      </c>
      <c r="E26" s="94">
        <f>SUMIF('4.1 Calc│Hist Act ($nom)'!$C$13:$C$1007,$B26,'4.1 Calc│Hist Act ($nom)'!I$13:I$1007)/1000000</f>
        <v>5.0020928033122525</v>
      </c>
      <c r="F26" s="94">
        <f>SUMIF('4.1 Calc│Hist Act ($nom)'!$C$13:$C$1007,$B26,'4.1 Calc│Hist Act ($nom)'!J$13:J$1007)/1000000</f>
        <v>3.5331357894860154</v>
      </c>
      <c r="G26" s="94">
        <f>SUMIF('4.1 Calc│Hist Act ($nom)'!$C$13:$C$1007,$B26,'4.1 Calc│Hist Act ($nom)'!K$13:K$1007)/1000000</f>
        <v>8.9237699999999993</v>
      </c>
      <c r="H26" s="94">
        <f t="shared" si="0"/>
        <v>24.518271228200504</v>
      </c>
      <c r="L26" s="32"/>
      <c r="M26" s="60" t="str">
        <f t="shared" si="2"/>
        <v>Other</v>
      </c>
      <c r="N26" s="59">
        <f>SUMIF('5.5 Calc│Escalated capex'!$D$13:$D$1000,$M26,'5.5 Calc│Escalated capex'!G$13:G$1000)</f>
        <v>9.0323426201248775</v>
      </c>
      <c r="O26" s="59">
        <f>SUMIF('5.5 Calc│Escalated capex'!$D$13:$D$1000,$M26,'5.5 Calc│Escalated capex'!H$13:H$1000)</f>
        <v>6.3257006772231215</v>
      </c>
      <c r="P26" s="59">
        <f>SUMIF('5.5 Calc│Escalated capex'!$D$13:$D$1000,$M26,'5.5 Calc│Escalated capex'!I$13:I$1000)</f>
        <v>4.2448635440593065</v>
      </c>
      <c r="Q26" s="59">
        <f>SUMIF('5.5 Calc│Escalated capex'!$D$13:$D$1000,$M26,'5.5 Calc│Escalated capex'!J$13:J$1000)</f>
        <v>8.5355189879852471</v>
      </c>
      <c r="R26" s="59">
        <f>SUMIF('5.5 Calc│Escalated capex'!$D$13:$D$1000,$M26,'5.5 Calc│Escalated capex'!K$13:K$1000)</f>
        <v>7.2735559608682259</v>
      </c>
      <c r="S26" s="59">
        <f t="shared" si="1"/>
        <v>35.411981790260782</v>
      </c>
      <c r="T26" s="52"/>
      <c r="U26" s="52"/>
      <c r="X26" s="60" t="s">
        <v>140</v>
      </c>
      <c r="Y26" s="59">
        <v>91</v>
      </c>
      <c r="Z26" s="59">
        <v>150</v>
      </c>
      <c r="AA26" s="94">
        <v>0.6</v>
      </c>
      <c r="AB26" s="86">
        <v>2020</v>
      </c>
      <c r="AC26" s="62"/>
      <c r="AD26" s="62"/>
      <c r="AE26" s="52"/>
    </row>
    <row r="27" spans="1:35" ht="19.5" thickBot="1">
      <c r="A27" s="32"/>
      <c r="B27" s="60" t="str">
        <f>'3.2 Input│Other'!A50</f>
        <v>Buildings</v>
      </c>
      <c r="C27" s="94">
        <f>SUMIF('4.1 Calc│Hist Act ($nom)'!$C$13:$C$1007,$B27,'4.1 Calc│Hist Act ($nom)'!G$13:G$1007)/1000000</f>
        <v>4.6301797009999993E-2</v>
      </c>
      <c r="D27" s="94">
        <f>SUMIF('4.1 Calc│Hist Act ($nom)'!$C$13:$C$1007,$B27,'4.1 Calc│Hist Act ($nom)'!H$13:H$1007)/1000000</f>
        <v>0.22733540711</v>
      </c>
      <c r="E27" s="94">
        <f>SUMIF('4.1 Calc│Hist Act ($nom)'!$C$13:$C$1007,$B27,'4.1 Calc│Hist Act ($nom)'!I$13:I$1007)/1000000</f>
        <v>1.0204115169600001</v>
      </c>
      <c r="F27" s="94">
        <f>SUMIF('4.1 Calc│Hist Act ($nom)'!$C$13:$C$1007,$B27,'4.1 Calc│Hist Act ($nom)'!J$13:J$1007)/1000000</f>
        <v>5.6882385049999998E-2</v>
      </c>
      <c r="G27" s="94">
        <f>SUMIF('4.1 Calc│Hist Act ($nom)'!$C$13:$C$1007,$B27,'4.1 Calc│Hist Act ($nom)'!K$13:K$1007)/1000000</f>
        <v>4.7050000000000002E-2</v>
      </c>
      <c r="H27" s="94">
        <f t="shared" si="0"/>
        <v>1.39798110613</v>
      </c>
      <c r="L27" s="32"/>
      <c r="M27" s="60" t="str">
        <f t="shared" si="2"/>
        <v>Buildings</v>
      </c>
      <c r="N27" s="59">
        <f>SUMIF('5.5 Calc│Escalated capex'!$D$13:$D$1000,$M27,'5.5 Calc│Escalated capex'!G$13:G$1000)</f>
        <v>0.65984869087280851</v>
      </c>
      <c r="O27" s="59">
        <f>SUMIF('5.5 Calc│Escalated capex'!$D$13:$D$1000,$M27,'5.5 Calc│Escalated capex'!H$13:H$1000)</f>
        <v>0.970517054466006</v>
      </c>
      <c r="P27" s="59">
        <f>SUMIF('5.5 Calc│Escalated capex'!$D$13:$D$1000,$M27,'5.5 Calc│Escalated capex'!I$13:I$1000)</f>
        <v>0.970517054466006</v>
      </c>
      <c r="Q27" s="59">
        <f>SUMIF('5.5 Calc│Escalated capex'!$D$13:$D$1000,$M27,'5.5 Calc│Escalated capex'!J$13:J$1000)</f>
        <v>0.970517054466006</v>
      </c>
      <c r="R27" s="59">
        <f>SUMIF('5.5 Calc│Escalated capex'!$D$13:$D$1000,$M27,'5.5 Calc│Escalated capex'!K$13:K$1000)</f>
        <v>0.3495729355312438</v>
      </c>
      <c r="S27" s="59">
        <f t="shared" si="1"/>
        <v>3.9209727898020703</v>
      </c>
      <c r="T27" s="52"/>
      <c r="U27" s="52"/>
      <c r="X27" s="60" t="s">
        <v>141</v>
      </c>
      <c r="Y27" s="59">
        <v>13</v>
      </c>
      <c r="Z27" s="59">
        <v>750</v>
      </c>
      <c r="AA27" s="94">
        <v>0.1</v>
      </c>
      <c r="AB27" s="86">
        <v>2021</v>
      </c>
      <c r="AC27" s="62"/>
      <c r="AD27" s="62"/>
      <c r="AE27" s="52"/>
    </row>
    <row r="28" spans="1:35" ht="19.5" thickBot="1">
      <c r="A28" s="32"/>
      <c r="B28" s="60" t="str">
        <f>'3.2 Input│Other'!A51</f>
        <v>General Land</v>
      </c>
      <c r="C28" s="94">
        <f>SUMIF('4.1 Calc│Hist Act ($nom)'!$C$13:$C$1007,$B28,'4.1 Calc│Hist Act ($nom)'!G$13:G$1007)/1000000</f>
        <v>0</v>
      </c>
      <c r="D28" s="94">
        <f>SUMIF('4.1 Calc│Hist Act ($nom)'!$C$13:$C$1007,$B28,'4.1 Calc│Hist Act ($nom)'!H$13:H$1007)/1000000</f>
        <v>0</v>
      </c>
      <c r="E28" s="94">
        <f>SUMIF('4.1 Calc│Hist Act ($nom)'!$C$13:$C$1007,$B28,'4.1 Calc│Hist Act ($nom)'!I$13:I$1007)/1000000</f>
        <v>0</v>
      </c>
      <c r="F28" s="94">
        <f>SUMIF('4.1 Calc│Hist Act ($nom)'!$C$13:$C$1007,$B28,'4.1 Calc│Hist Act ($nom)'!J$13:J$1007)/1000000</f>
        <v>0</v>
      </c>
      <c r="G28" s="94">
        <f>SUMIF('4.1 Calc│Hist Act ($nom)'!$C$13:$C$1007,$B28,'4.1 Calc│Hist Act ($nom)'!K$13:K$1007)/1000000</f>
        <v>0</v>
      </c>
      <c r="H28" s="94">
        <f t="shared" si="0"/>
        <v>0</v>
      </c>
      <c r="L28" s="32"/>
      <c r="M28" s="60" t="str">
        <f t="shared" si="2"/>
        <v>General Land</v>
      </c>
      <c r="N28" s="59">
        <f>SUMIF('5.5 Calc│Escalated capex'!$D$13:$D$1000,$M28,'5.5 Calc│Escalated capex'!G$13:G$1000)</f>
        <v>0</v>
      </c>
      <c r="O28" s="59">
        <f>SUMIF('5.5 Calc│Escalated capex'!$D$13:$D$1000,$M28,'5.5 Calc│Escalated capex'!H$13:H$1000)</f>
        <v>0</v>
      </c>
      <c r="P28" s="59">
        <f>SUMIF('5.5 Calc│Escalated capex'!$D$13:$D$1000,$M28,'5.5 Calc│Escalated capex'!I$13:I$1000)</f>
        <v>0</v>
      </c>
      <c r="Q28" s="59">
        <f>SUMIF('5.5 Calc│Escalated capex'!$D$13:$D$1000,$M28,'5.5 Calc│Escalated capex'!J$13:J$1000)</f>
        <v>0</v>
      </c>
      <c r="R28" s="59">
        <f>SUMIF('5.5 Calc│Escalated capex'!$D$13:$D$1000,$M28,'5.5 Calc│Escalated capex'!K$13:K$1000)</f>
        <v>0</v>
      </c>
      <c r="S28" s="59">
        <f t="shared" si="1"/>
        <v>0</v>
      </c>
      <c r="T28" s="52"/>
      <c r="U28" s="52"/>
      <c r="X28" s="60" t="s">
        <v>142</v>
      </c>
      <c r="Y28" s="59">
        <v>65</v>
      </c>
      <c r="Z28" s="59">
        <v>750</v>
      </c>
      <c r="AA28" s="94">
        <v>0.9</v>
      </c>
      <c r="AB28" s="86">
        <v>2022</v>
      </c>
      <c r="AC28" s="62"/>
      <c r="AD28" s="62"/>
      <c r="AE28" s="52"/>
    </row>
    <row r="29" spans="1:35" ht="19.5" thickBot="1">
      <c r="A29" s="32"/>
      <c r="B29" s="60" t="s">
        <v>12</v>
      </c>
      <c r="C29" s="94">
        <f>SUM(C21:C28)</f>
        <v>15.596189499350944</v>
      </c>
      <c r="D29" s="94">
        <f>SUM(D21:D28)</f>
        <v>124.17519471017128</v>
      </c>
      <c r="E29" s="94">
        <f>SUM(E21:E28)</f>
        <v>94.527162881557089</v>
      </c>
      <c r="F29" s="94">
        <f>SUM(F21:F28)</f>
        <v>105.01358694339756</v>
      </c>
      <c r="G29" s="94">
        <f>SUM(G21:G28)</f>
        <v>62.986806772887938</v>
      </c>
      <c r="H29" s="94">
        <f t="shared" si="0"/>
        <v>402.29894080736483</v>
      </c>
      <c r="J29" s="115">
        <f>H16-H29</f>
        <v>0</v>
      </c>
      <c r="L29" s="32"/>
      <c r="M29" s="69" t="str">
        <f t="shared" si="2"/>
        <v>Total</v>
      </c>
      <c r="N29" s="70">
        <f>SUM(N21:N28)</f>
        <v>61.134820341749283</v>
      </c>
      <c r="O29" s="70">
        <f>SUM(O21:O28)</f>
        <v>56.935116698828729</v>
      </c>
      <c r="P29" s="70">
        <f>SUM(P21:P28)</f>
        <v>72.341027506059532</v>
      </c>
      <c r="Q29" s="70">
        <f>SUM(Q21:Q28)</f>
        <v>13.725735840311094</v>
      </c>
      <c r="R29" s="70">
        <f>SUM(R21:R28)</f>
        <v>10.872428745817455</v>
      </c>
      <c r="S29" s="70">
        <f t="shared" si="1"/>
        <v>215.00912913276611</v>
      </c>
      <c r="T29" s="52"/>
      <c r="U29" s="115">
        <f>S29-SUM('5.5 Calc│Escalated capex'!L13:L200)</f>
        <v>0</v>
      </c>
      <c r="X29" s="60" t="s">
        <v>143</v>
      </c>
      <c r="Y29" s="59">
        <v>16</v>
      </c>
      <c r="Z29" s="59">
        <v>500</v>
      </c>
      <c r="AA29" s="94">
        <v>0.7</v>
      </c>
      <c r="AB29" s="86">
        <v>2021</v>
      </c>
      <c r="AC29" s="62"/>
      <c r="AD29" s="62"/>
      <c r="AE29" s="52"/>
    </row>
    <row r="30" spans="1:35" ht="19.5" thickBot="1">
      <c r="A30" s="32"/>
      <c r="B30" s="32"/>
      <c r="C30" s="32"/>
      <c r="D30" s="32"/>
      <c r="E30" s="32"/>
      <c r="F30" s="32"/>
      <c r="G30" s="32"/>
      <c r="H30" s="32"/>
      <c r="I30" s="32"/>
      <c r="J30" s="52"/>
      <c r="L30" s="32"/>
      <c r="M30" s="32"/>
      <c r="N30" s="32"/>
      <c r="O30" s="32"/>
      <c r="P30" s="32"/>
      <c r="Q30" s="32"/>
      <c r="R30" s="32"/>
      <c r="S30" s="32"/>
      <c r="T30" s="52"/>
      <c r="U30" s="52"/>
      <c r="W30" s="52"/>
      <c r="X30" s="60" t="s">
        <v>144</v>
      </c>
      <c r="Y30" s="59">
        <v>104</v>
      </c>
      <c r="Z30" s="59">
        <v>200</v>
      </c>
      <c r="AA30" s="94">
        <v>0.6</v>
      </c>
      <c r="AB30" s="86">
        <v>2022</v>
      </c>
      <c r="AC30" s="62"/>
      <c r="AD30" s="62"/>
      <c r="AE30" s="52"/>
    </row>
    <row r="31" spans="1:35" ht="21" thickBot="1">
      <c r="A31" s="32"/>
      <c r="B31" s="6" t="s">
        <v>69</v>
      </c>
      <c r="C31" s="32"/>
      <c r="D31" s="32"/>
      <c r="E31" s="32"/>
      <c r="F31" s="32"/>
      <c r="G31" s="32"/>
      <c r="H31" s="32"/>
      <c r="I31" s="32"/>
      <c r="J31" s="52"/>
      <c r="L31" s="32"/>
      <c r="M31" s="6" t="s">
        <v>119</v>
      </c>
      <c r="N31" s="41"/>
      <c r="O31" s="41"/>
      <c r="P31" s="41"/>
      <c r="Q31" s="41"/>
      <c r="R31" s="41"/>
      <c r="S31" s="32"/>
      <c r="T31" s="52"/>
      <c r="U31" s="52"/>
      <c r="W31" s="52"/>
      <c r="X31" s="60" t="s">
        <v>145</v>
      </c>
      <c r="Y31" s="59">
        <v>2</v>
      </c>
      <c r="Z31" s="59">
        <v>350</v>
      </c>
      <c r="AA31" s="94">
        <v>0.5</v>
      </c>
      <c r="AB31" s="86" t="s">
        <v>146</v>
      </c>
      <c r="AC31" s="62"/>
      <c r="AD31" s="62"/>
      <c r="AE31" s="52"/>
    </row>
    <row r="32" spans="1:35" s="14" customFormat="1" ht="21" thickBot="1">
      <c r="A32" s="32"/>
      <c r="B32" s="32"/>
      <c r="C32" s="32"/>
      <c r="D32" s="32"/>
      <c r="E32" s="32"/>
      <c r="F32" s="32"/>
      <c r="G32" s="32"/>
      <c r="H32" s="32"/>
      <c r="I32" s="52"/>
      <c r="J32" s="52"/>
      <c r="K32" s="43"/>
      <c r="L32" s="32"/>
      <c r="M32" s="6"/>
      <c r="N32" s="41"/>
      <c r="O32" s="41"/>
      <c r="P32" s="41"/>
      <c r="Q32" s="41"/>
      <c r="R32" s="41"/>
      <c r="S32" s="32"/>
      <c r="T32" s="52"/>
      <c r="U32" s="52"/>
      <c r="V32" s="43"/>
      <c r="W32" s="52"/>
      <c r="X32" s="60" t="s">
        <v>147</v>
      </c>
      <c r="Y32" s="59">
        <v>5</v>
      </c>
      <c r="Z32" s="59">
        <v>150</v>
      </c>
      <c r="AA32" s="94">
        <v>0.4</v>
      </c>
      <c r="AB32" s="86" t="s">
        <v>146</v>
      </c>
      <c r="AC32" s="62"/>
      <c r="AD32" s="62"/>
      <c r="AE32" s="52"/>
    </row>
    <row r="33" spans="1:31" ht="19.5" thickBot="1">
      <c r="A33" s="32"/>
      <c r="B33" s="63" t="s">
        <v>66</v>
      </c>
      <c r="C33" s="64">
        <f>C20</f>
        <v>2013</v>
      </c>
      <c r="D33" s="64">
        <f>D20</f>
        <v>2014</v>
      </c>
      <c r="E33" s="64">
        <f>E20</f>
        <v>2015</v>
      </c>
      <c r="F33" s="64" t="str">
        <f>F20</f>
        <v>2016 (e)</v>
      </c>
      <c r="G33" s="64" t="str">
        <f>G20</f>
        <v>2017 (f)</v>
      </c>
      <c r="H33" s="64" t="s">
        <v>12</v>
      </c>
      <c r="I33" s="52"/>
      <c r="J33" s="52"/>
      <c r="L33" s="32"/>
      <c r="M33" s="63" t="s">
        <v>66</v>
      </c>
      <c r="N33" s="64">
        <f>N20</f>
        <v>2018</v>
      </c>
      <c r="O33" s="64">
        <f>O20</f>
        <v>2019</v>
      </c>
      <c r="P33" s="64">
        <f>P20</f>
        <v>2020</v>
      </c>
      <c r="Q33" s="64">
        <f>Q20</f>
        <v>2021</v>
      </c>
      <c r="R33" s="64">
        <f>R20</f>
        <v>2022</v>
      </c>
      <c r="S33" s="64" t="s">
        <v>12</v>
      </c>
      <c r="T33" s="52"/>
      <c r="U33" s="52"/>
      <c r="W33" s="52"/>
      <c r="X33" s="60" t="s">
        <v>148</v>
      </c>
      <c r="Y33" s="59">
        <v>8</v>
      </c>
      <c r="Z33" s="59">
        <v>500</v>
      </c>
      <c r="AA33" s="94">
        <v>0.6</v>
      </c>
      <c r="AB33" s="86">
        <v>2022</v>
      </c>
      <c r="AC33" s="62"/>
      <c r="AD33" s="62"/>
      <c r="AE33" s="52"/>
    </row>
    <row r="34" spans="1:31" ht="19.5" thickBot="1">
      <c r="A34" s="32"/>
      <c r="B34" s="60" t="str">
        <f>'3.2 Input│Other'!A54</f>
        <v>Augmentation</v>
      </c>
      <c r="C34" s="59">
        <f>SUMIF('4.1 Calc│Hist Act ($nom)'!$D$13:$D$1007,$B34,'4.1 Calc│Hist Act ($nom)'!G$13:G$1007)/1000000</f>
        <v>12.30992417</v>
      </c>
      <c r="D34" s="59">
        <f>SUMIF('4.1 Calc│Hist Act ($nom)'!$D$13:$D$1007,$B34,'4.1 Calc│Hist Act ($nom)'!H$13:H$1007)/1000000</f>
        <v>112.41567938</v>
      </c>
      <c r="E34" s="59">
        <f>SUMIF('4.1 Calc│Hist Act ($nom)'!$D$13:$D$1007,$B34,'4.1 Calc│Hist Act ($nom)'!I$13:I$1007)/1000000</f>
        <v>74.588733811284854</v>
      </c>
      <c r="F34" s="59">
        <f>SUMIF('4.1 Calc│Hist Act ($nom)'!$D$13:$D$1007,$B34,'4.1 Calc│Hist Act ($nom)'!J$13:J$1007)/1000000</f>
        <v>92.136398998861537</v>
      </c>
      <c r="G34" s="59">
        <f>SUMIF('4.1 Calc│Hist Act ($nom)'!$D$13:$D$1007,$B34,'4.1 Calc│Hist Act ($nom)'!K$13:K$1007)/1000000</f>
        <v>52.33098677288794</v>
      </c>
      <c r="H34" s="59">
        <f>SUM(C34:G34)</f>
        <v>343.78172313303435</v>
      </c>
      <c r="I34" s="52"/>
      <c r="J34" s="52"/>
      <c r="L34" s="32"/>
      <c r="M34" s="60" t="str">
        <f>B34</f>
        <v>Augmentation</v>
      </c>
      <c r="N34" s="59">
        <f>SUMIF('5.5 Calc│Escalated capex'!$E$13:$E$1000,$M34,'5.5 Calc│Escalated capex'!G$13:G$1000)</f>
        <v>44.387367171048794</v>
      </c>
      <c r="O34" s="59">
        <f>SUMIF('5.5 Calc│Escalated capex'!$E$13:$E$1000,$M34,'5.5 Calc│Escalated capex'!H$13:H$1000)</f>
        <v>46.837160642784511</v>
      </c>
      <c r="P34" s="59">
        <f>SUMIF('5.5 Calc│Escalated capex'!$E$13:$E$1000,$M34,'5.5 Calc│Escalated capex'!I$13:I$1000)</f>
        <v>59.77236536784882</v>
      </c>
      <c r="Q34" s="59">
        <f>SUMIF('5.5 Calc│Escalated capex'!$E$13:$E$1000,$M34,'5.5 Calc│Escalated capex'!J$13:J$1000)</f>
        <v>0</v>
      </c>
      <c r="R34" s="59">
        <f>SUMIF('5.5 Calc│Escalated capex'!$E$13:$E$1000,$M34,'5.5 Calc│Escalated capex'!K$13:K$1000)</f>
        <v>0</v>
      </c>
      <c r="S34" s="59">
        <f>SUM(N34:R34)</f>
        <v>150.99689318168214</v>
      </c>
      <c r="T34" s="52"/>
      <c r="U34" s="52"/>
      <c r="W34" s="52"/>
      <c r="X34" s="60" t="s">
        <v>149</v>
      </c>
      <c r="Y34" s="59">
        <v>127</v>
      </c>
      <c r="Z34" s="59">
        <v>450</v>
      </c>
      <c r="AA34" s="94">
        <v>0.1</v>
      </c>
      <c r="AB34" s="86">
        <v>2018</v>
      </c>
      <c r="AC34" s="62"/>
      <c r="AD34" s="62"/>
      <c r="AE34" s="52"/>
    </row>
    <row r="35" spans="1:31" ht="19.5" thickBot="1">
      <c r="A35" s="32"/>
      <c r="B35" s="60" t="str">
        <f>'3.2 Input│Other'!A55</f>
        <v>Replacement</v>
      </c>
      <c r="C35" s="59">
        <f>SUMIF('4.1 Calc│Hist Act ($nom)'!$D$13:$D$1007,$B35,'4.1 Calc│Hist Act ($nom)'!G$13:G$1007)/1000000</f>
        <v>1.5504420000000005</v>
      </c>
      <c r="D35" s="59">
        <f>SUMIF('4.1 Calc│Hist Act ($nom)'!$D$13:$D$1007,$B35,'4.1 Calc│Hist Act ($nom)'!H$13:H$1007)/1000000</f>
        <v>7.52168832</v>
      </c>
      <c r="E35" s="59">
        <f>SUMIF('4.1 Calc│Hist Act ($nom)'!$D$13:$D$1007,$B35,'4.1 Calc│Hist Act ($nom)'!I$13:I$1007)/1000000</f>
        <v>14.208332649999999</v>
      </c>
      <c r="F35" s="59">
        <f>SUMIF('4.1 Calc│Hist Act ($nom)'!$D$13:$D$1007,$B35,'4.1 Calc│Hist Act ($nom)'!J$13:J$1007)/1000000</f>
        <v>10.524078330000002</v>
      </c>
      <c r="G35" s="59">
        <f>SUMIF('4.1 Calc│Hist Act ($nom)'!$D$13:$D$1007,$B35,'4.1 Calc│Hist Act ($nom)'!K$13:K$1007)/1000000</f>
        <v>2.105</v>
      </c>
      <c r="H35" s="59">
        <f>SUM(C35:G35)</f>
        <v>35.909541300000001</v>
      </c>
      <c r="I35" s="52"/>
      <c r="J35" s="52"/>
      <c r="L35" s="32"/>
      <c r="M35" s="60" t="str">
        <f>B35</f>
        <v>Replacement</v>
      </c>
      <c r="N35" s="59">
        <f>SUMIF('5.5 Calc│Escalated capex'!$E$13:$E$1000,$M35,'5.5 Calc│Escalated capex'!G$13:G$1000)</f>
        <v>12.509982339997443</v>
      </c>
      <c r="O35" s="59">
        <f>SUMIF('5.5 Calc│Escalated capex'!$E$13:$E$1000,$M35,'5.5 Calc│Escalated capex'!H$13:H$1000)</f>
        <v>6.545390062145322</v>
      </c>
      <c r="P35" s="59">
        <f>SUMIF('5.5 Calc│Escalated capex'!$E$13:$E$1000,$M35,'5.5 Calc│Escalated capex'!I$13:I$1000)</f>
        <v>9.3161681584002878</v>
      </c>
      <c r="Q35" s="59">
        <f>SUMIF('5.5 Calc│Escalated capex'!$E$13:$E$1000,$M35,'5.5 Calc│Escalated capex'!J$13:J$1000)</f>
        <v>10.158218662980087</v>
      </c>
      <c r="R35" s="59">
        <f>SUMIF('5.5 Calc│Escalated capex'!$E$13:$E$1000,$M35,'5.5 Calc│Escalated capex'!K$13:K$1000)</f>
        <v>8.5794722385367237</v>
      </c>
      <c r="S35" s="59">
        <f>SUM(N35:R35)</f>
        <v>47.109231462059867</v>
      </c>
      <c r="T35" s="52"/>
      <c r="U35" s="52"/>
      <c r="W35" s="52"/>
      <c r="X35" s="62"/>
      <c r="Y35" s="62"/>
      <c r="Z35" s="62"/>
      <c r="AA35" s="62"/>
      <c r="AB35" s="62"/>
      <c r="AC35" s="62"/>
      <c r="AD35" s="62"/>
      <c r="AE35" s="52"/>
    </row>
    <row r="36" spans="1:31" ht="19.5" thickBot="1">
      <c r="A36" s="32"/>
      <c r="B36" s="60" t="str">
        <f>'3.2 Input│Other'!A56</f>
        <v>Non-System</v>
      </c>
      <c r="C36" s="59">
        <f>SUMIF('4.1 Calc│Hist Act ($nom)'!$D$13:$D$1007,$B36,'4.1 Calc│Hist Act ($nom)'!G$13:G$1007)/1000000</f>
        <v>1.7358233293509449</v>
      </c>
      <c r="D36" s="59">
        <f>SUMIF('4.1 Calc│Hist Act ($nom)'!$D$13:$D$1007,$B36,'4.1 Calc│Hist Act ($nom)'!H$13:H$1007)/1000000</f>
        <v>4.2378270101712925</v>
      </c>
      <c r="E36" s="59">
        <f>SUMIF('4.1 Calc│Hist Act ($nom)'!$D$13:$D$1007,$B36,'4.1 Calc│Hist Act ($nom)'!I$13:I$1007)/1000000</f>
        <v>5.7300964202722522</v>
      </c>
      <c r="F36" s="59">
        <f>SUMIF('4.1 Calc│Hist Act ($nom)'!$D$13:$D$1007,$B36,'4.1 Calc│Hist Act ($nom)'!J$13:J$1007)/1000000</f>
        <v>2.3531096145360153</v>
      </c>
      <c r="G36" s="59">
        <f>SUMIF('4.1 Calc│Hist Act ($nom)'!$D$13:$D$1007,$B36,'4.1 Calc│Hist Act ($nom)'!K$13:K$1007)/1000000</f>
        <v>8.5508199999999999</v>
      </c>
      <c r="H36" s="59">
        <f>SUM(C36:G36)</f>
        <v>22.607676374330502</v>
      </c>
      <c r="I36" s="52"/>
      <c r="J36" s="52"/>
      <c r="L36" s="32"/>
      <c r="M36" s="60" t="str">
        <f>B36</f>
        <v>Non-System</v>
      </c>
      <c r="N36" s="59">
        <f>SUMIF('5.5 Calc│Escalated capex'!$E$13:$E$1000,$M36,'5.5 Calc│Escalated capex'!G$13:G$1000)</f>
        <v>4.2374708307030522</v>
      </c>
      <c r="O36" s="59">
        <f>SUMIF('5.5 Calc│Escalated capex'!$E$13:$E$1000,$M36,'5.5 Calc│Escalated capex'!H$13:H$1000)</f>
        <v>3.5525659938989027</v>
      </c>
      <c r="P36" s="59">
        <f>SUMIF('5.5 Calc│Escalated capex'!$E$13:$E$1000,$M36,'5.5 Calc│Escalated capex'!I$13:I$1000)</f>
        <v>3.2524939798104207</v>
      </c>
      <c r="Q36" s="59">
        <f>SUMIF('5.5 Calc│Escalated capex'!$E$13:$E$1000,$M36,'5.5 Calc│Escalated capex'!J$13:J$1000)</f>
        <v>3.5675171773310077</v>
      </c>
      <c r="R36" s="59">
        <f>SUMIF('5.5 Calc│Escalated capex'!$E$13:$E$1000,$M36,'5.5 Calc│Escalated capex'!K$13:K$1000)</f>
        <v>2.2929565072807296</v>
      </c>
      <c r="S36" s="59">
        <f>SUM(N36:R36)</f>
        <v>16.903004489024113</v>
      </c>
      <c r="T36" s="52"/>
      <c r="U36" s="52"/>
      <c r="W36" s="52"/>
      <c r="AD36" s="62"/>
      <c r="AE36" s="52"/>
    </row>
    <row r="37" spans="1:31" ht="19.5" thickBot="1">
      <c r="A37" s="32"/>
      <c r="B37" s="60" t="s">
        <v>12</v>
      </c>
      <c r="C37" s="59">
        <f>SUM(C34:C36)</f>
        <v>15.596189499350945</v>
      </c>
      <c r="D37" s="59">
        <f>SUM(D34:D36)</f>
        <v>124.17519471017128</v>
      </c>
      <c r="E37" s="59">
        <f>SUM(E34:E36)</f>
        <v>94.527162881557103</v>
      </c>
      <c r="F37" s="59">
        <f>SUM(F34:F36)</f>
        <v>105.01358694339754</v>
      </c>
      <c r="G37" s="59">
        <f>SUM(G34:G36)</f>
        <v>62.986806772887938</v>
      </c>
      <c r="H37" s="59">
        <f>SUM(C37:G37)</f>
        <v>402.29894080736483</v>
      </c>
      <c r="I37" s="52"/>
      <c r="J37" s="115">
        <f>H16-H37</f>
        <v>0</v>
      </c>
      <c r="L37" s="32"/>
      <c r="M37" s="69" t="s">
        <v>12</v>
      </c>
      <c r="N37" s="70">
        <f>SUM(N34:N36)</f>
        <v>61.13482034174929</v>
      </c>
      <c r="O37" s="70">
        <f>SUM(O34:O36)</f>
        <v>56.935116698828736</v>
      </c>
      <c r="P37" s="70">
        <f>SUM(P34:P36)</f>
        <v>72.341027506059532</v>
      </c>
      <c r="Q37" s="70">
        <f>SUM(Q34:Q36)</f>
        <v>13.725735840311094</v>
      </c>
      <c r="R37" s="70">
        <f>SUM(R34:R36)</f>
        <v>10.872428745817453</v>
      </c>
      <c r="S37" s="70">
        <f>SUM(N37:R37)</f>
        <v>215.00912913276611</v>
      </c>
      <c r="U37" s="115">
        <f>S37-S29</f>
        <v>0</v>
      </c>
      <c r="W37" s="52"/>
      <c r="AD37" s="62"/>
      <c r="AE37" s="52"/>
    </row>
    <row r="38" spans="1:31">
      <c r="A38" s="32"/>
      <c r="B38" s="32"/>
      <c r="C38" s="32"/>
      <c r="D38" s="32"/>
      <c r="E38" s="32"/>
      <c r="F38" s="32"/>
      <c r="G38" s="32"/>
      <c r="H38" s="41"/>
      <c r="I38" s="52"/>
      <c r="J38" s="52"/>
      <c r="L38" s="32"/>
      <c r="M38" s="62"/>
      <c r="N38" s="62"/>
      <c r="O38" s="62"/>
      <c r="P38" s="62"/>
      <c r="Q38" s="62"/>
      <c r="R38" s="62"/>
      <c r="S38" s="62"/>
      <c r="T38" s="52"/>
      <c r="U38" s="52"/>
      <c r="W38" s="52"/>
      <c r="AD38" s="62"/>
    </row>
    <row r="39" spans="1:31" ht="20.25">
      <c r="A39" s="32"/>
      <c r="B39" s="6" t="s">
        <v>71</v>
      </c>
      <c r="C39" s="32"/>
      <c r="D39" s="32"/>
      <c r="E39" s="32"/>
      <c r="F39" s="32"/>
      <c r="G39" s="32"/>
      <c r="H39" s="32"/>
      <c r="I39" s="52"/>
      <c r="J39" s="52"/>
      <c r="L39" s="32"/>
      <c r="M39" s="6" t="s">
        <v>118</v>
      </c>
      <c r="N39" s="62"/>
      <c r="O39" s="62"/>
      <c r="P39" s="62"/>
      <c r="Q39" s="62"/>
      <c r="R39" s="62"/>
      <c r="S39" s="80"/>
      <c r="T39" s="52"/>
      <c r="U39" s="52"/>
      <c r="W39" s="52"/>
    </row>
    <row r="40" spans="1:31">
      <c r="A40" s="32"/>
      <c r="B40" s="32"/>
      <c r="C40" s="32"/>
      <c r="D40" s="32"/>
      <c r="E40" s="32"/>
      <c r="F40" s="32"/>
      <c r="G40" s="32"/>
      <c r="H40" s="32"/>
      <c r="I40" s="52"/>
      <c r="J40" s="52"/>
      <c r="L40" s="52"/>
      <c r="M40" s="62"/>
      <c r="N40" s="62"/>
      <c r="O40" s="62"/>
      <c r="P40" s="62"/>
      <c r="Q40" s="62"/>
      <c r="R40" s="62"/>
      <c r="S40" s="62"/>
      <c r="T40" s="52"/>
      <c r="U40" s="52"/>
      <c r="W40" s="52"/>
    </row>
    <row r="41" spans="1:31">
      <c r="A41" s="32"/>
      <c r="B41" s="63" t="str">
        <f t="shared" ref="B41:G41" si="3">B33</f>
        <v>Asset Category</v>
      </c>
      <c r="C41" s="64">
        <f t="shared" si="3"/>
        <v>2013</v>
      </c>
      <c r="D41" s="64">
        <f t="shared" si="3"/>
        <v>2014</v>
      </c>
      <c r="E41" s="64">
        <f t="shared" si="3"/>
        <v>2015</v>
      </c>
      <c r="F41" s="64" t="str">
        <f t="shared" si="3"/>
        <v>2016 (e)</v>
      </c>
      <c r="G41" s="64" t="str">
        <f t="shared" si="3"/>
        <v>2017 (f)</v>
      </c>
      <c r="H41" s="65" t="s">
        <v>12</v>
      </c>
      <c r="I41" s="52"/>
      <c r="L41" s="52"/>
      <c r="M41" s="63"/>
      <c r="N41" s="64">
        <f>$N$33</f>
        <v>2018</v>
      </c>
      <c r="O41" s="64">
        <f>$O$33</f>
        <v>2019</v>
      </c>
      <c r="P41" s="64">
        <f>$P$33</f>
        <v>2020</v>
      </c>
      <c r="Q41" s="64">
        <f>$Q$33</f>
        <v>2021</v>
      </c>
      <c r="R41" s="64">
        <f>$R$33</f>
        <v>2022</v>
      </c>
      <c r="S41" s="64" t="str">
        <f>S15</f>
        <v>Total</v>
      </c>
      <c r="T41" s="52"/>
      <c r="U41" s="52"/>
      <c r="W41" s="52"/>
    </row>
    <row r="42" spans="1:31" ht="19.5" thickBot="1">
      <c r="A42" s="32"/>
      <c r="B42" s="60" t="s">
        <v>86</v>
      </c>
      <c r="C42" s="59">
        <f>C37-C34</f>
        <v>3.286265329350945</v>
      </c>
      <c r="D42" s="59">
        <f>D37-D34</f>
        <v>11.759515330171283</v>
      </c>
      <c r="E42" s="59">
        <f>E37-E34</f>
        <v>19.93842907027225</v>
      </c>
      <c r="F42" s="59">
        <f>F37-F34</f>
        <v>12.877187944536004</v>
      </c>
      <c r="G42" s="59">
        <f>G37-G34</f>
        <v>10.655819999999999</v>
      </c>
      <c r="H42" s="59">
        <f>SUM(C42:G42)</f>
        <v>58.517217674330482</v>
      </c>
      <c r="I42" s="52"/>
      <c r="J42" s="115">
        <f>SUM(H35:H36)-H42</f>
        <v>0</v>
      </c>
      <c r="L42" s="52"/>
      <c r="M42" s="60" t="str">
        <f>LEFT(M39,(FIND("(",M39)-2))</f>
        <v>Warragul lateral expansion</v>
      </c>
      <c r="N42" s="59">
        <f>'5.5 Calc│Escalated capex'!G94</f>
        <v>0</v>
      </c>
      <c r="O42" s="59">
        <f>'5.5 Calc│Escalated capex'!H94</f>
        <v>2.6863777777777784</v>
      </c>
      <c r="P42" s="59">
        <f>'5.5 Calc│Escalated capex'!I94</f>
        <v>0.92990000000000017</v>
      </c>
      <c r="Q42" s="59">
        <f>'5.5 Calc│Escalated capex'!J94</f>
        <v>0</v>
      </c>
      <c r="R42" s="59">
        <f>'5.5 Calc│Escalated capex'!K94</f>
        <v>0</v>
      </c>
      <c r="S42" s="59">
        <f>SUM(N42:R42)</f>
        <v>3.6162777777777784</v>
      </c>
      <c r="T42" s="52"/>
      <c r="U42" s="52"/>
      <c r="W42" s="52"/>
      <c r="X42" s="52"/>
      <c r="Y42" s="52"/>
      <c r="Z42" s="52"/>
      <c r="AA42" s="52"/>
      <c r="AB42" s="32"/>
      <c r="AC42" s="32"/>
    </row>
    <row r="43" spans="1:31">
      <c r="A43" s="32"/>
      <c r="B43" s="32"/>
      <c r="C43" s="32"/>
      <c r="D43" s="32"/>
      <c r="E43" s="32"/>
      <c r="F43" s="32"/>
      <c r="G43" s="32"/>
      <c r="H43" s="32"/>
      <c r="I43" s="32"/>
      <c r="J43" s="52"/>
      <c r="L43" s="52"/>
      <c r="M43" s="62"/>
      <c r="N43" s="62"/>
      <c r="O43" s="62"/>
      <c r="P43" s="62"/>
      <c r="Q43" s="62"/>
      <c r="R43" s="62"/>
      <c r="S43" s="62"/>
      <c r="T43" s="52"/>
      <c r="U43" s="52"/>
      <c r="W43" s="52"/>
      <c r="X43" s="52"/>
      <c r="Y43" s="52"/>
      <c r="Z43" s="52"/>
      <c r="AA43" s="52"/>
      <c r="AB43" s="32"/>
      <c r="AC43" s="32"/>
    </row>
    <row r="44" spans="1:31" ht="20.25">
      <c r="A44" s="32"/>
      <c r="B44" s="6" t="s">
        <v>84</v>
      </c>
      <c r="C44" s="32"/>
      <c r="D44" s="32"/>
      <c r="E44" s="32"/>
      <c r="F44" s="32"/>
      <c r="G44" s="32"/>
      <c r="H44" s="32"/>
      <c r="I44" s="32"/>
      <c r="J44" s="52"/>
      <c r="L44" s="52"/>
      <c r="M44" s="6" t="s">
        <v>121</v>
      </c>
      <c r="N44" s="62"/>
      <c r="O44" s="62"/>
      <c r="P44" s="62"/>
      <c r="Q44" s="62"/>
      <c r="R44" s="62"/>
      <c r="S44" s="62"/>
      <c r="T44" s="52"/>
      <c r="U44" s="52"/>
      <c r="W44" s="52"/>
      <c r="X44" s="52"/>
      <c r="Y44" s="52"/>
      <c r="Z44" s="52"/>
      <c r="AA44" s="52"/>
      <c r="AB44" s="32"/>
      <c r="AC44" s="32"/>
    </row>
    <row r="45" spans="1:31">
      <c r="A45" s="32"/>
      <c r="B45" s="32"/>
      <c r="C45" s="32"/>
      <c r="D45" s="32"/>
      <c r="E45" s="32"/>
      <c r="F45" s="32"/>
      <c r="G45" s="32"/>
      <c r="H45" s="32"/>
      <c r="I45" s="32"/>
      <c r="J45" s="52"/>
      <c r="L45" s="52"/>
      <c r="M45" s="62"/>
      <c r="N45" s="62"/>
      <c r="O45" s="62"/>
      <c r="P45" s="62"/>
      <c r="Q45" s="62"/>
      <c r="R45" s="62"/>
      <c r="S45" s="62"/>
      <c r="T45" s="52"/>
      <c r="U45" s="52"/>
      <c r="W45" s="52"/>
      <c r="X45" s="32"/>
      <c r="Y45" s="32"/>
      <c r="Z45" s="32"/>
      <c r="AA45" s="32"/>
      <c r="AB45" s="32"/>
      <c r="AC45" s="32"/>
    </row>
    <row r="46" spans="1:31">
      <c r="A46" s="32"/>
      <c r="B46" s="63" t="str">
        <f t="shared" ref="B46:G46" si="4">B41</f>
        <v>Asset Category</v>
      </c>
      <c r="C46" s="64">
        <f t="shared" si="4"/>
        <v>2013</v>
      </c>
      <c r="D46" s="64">
        <f t="shared" si="4"/>
        <v>2014</v>
      </c>
      <c r="E46" s="64">
        <f t="shared" si="4"/>
        <v>2015</v>
      </c>
      <c r="F46" s="64" t="str">
        <f t="shared" si="4"/>
        <v>2016 (e)</v>
      </c>
      <c r="G46" s="64" t="str">
        <f t="shared" si="4"/>
        <v>2017 (f)</v>
      </c>
      <c r="H46" s="64" t="s">
        <v>12</v>
      </c>
      <c r="L46" s="32"/>
      <c r="M46" s="63"/>
      <c r="N46" s="64">
        <f>$N$33</f>
        <v>2018</v>
      </c>
      <c r="O46" s="64">
        <f>$O$33</f>
        <v>2019</v>
      </c>
      <c r="P46" s="64">
        <f>$P$33</f>
        <v>2020</v>
      </c>
      <c r="Q46" s="64">
        <f>$Q$33</f>
        <v>2021</v>
      </c>
      <c r="R46" s="64">
        <f>$R$33</f>
        <v>2022</v>
      </c>
      <c r="S46" s="64" t="str">
        <f>S20</f>
        <v>Total</v>
      </c>
      <c r="T46" s="52"/>
      <c r="U46" s="52"/>
      <c r="W46" s="52"/>
      <c r="X46" s="32"/>
      <c r="Y46" s="52"/>
      <c r="Z46" s="52"/>
      <c r="AA46" s="52"/>
      <c r="AB46" s="52"/>
      <c r="AC46" s="32"/>
    </row>
    <row r="47" spans="1:31" s="14" customFormat="1" ht="19.5" thickBot="1">
      <c r="A47" s="32"/>
      <c r="B47" s="63" t="s">
        <v>83</v>
      </c>
      <c r="C47" s="63"/>
      <c r="D47" s="63"/>
      <c r="E47" s="63"/>
      <c r="F47" s="63"/>
      <c r="G47" s="63"/>
      <c r="H47" s="63"/>
      <c r="J47" s="62"/>
      <c r="K47" s="43"/>
      <c r="L47" s="32"/>
      <c r="M47" s="81" t="s">
        <v>168</v>
      </c>
      <c r="N47" s="59">
        <f>'5.5 Calc│Escalated capex'!G96</f>
        <v>2.025261456865556</v>
      </c>
      <c r="O47" s="59">
        <f>'5.5 Calc│Escalated capex'!H96</f>
        <v>0</v>
      </c>
      <c r="P47" s="59">
        <f>'5.5 Calc│Escalated capex'!I96</f>
        <v>0</v>
      </c>
      <c r="Q47" s="59">
        <f>'5.5 Calc│Escalated capex'!J96</f>
        <v>0</v>
      </c>
      <c r="R47" s="59">
        <f>'5.5 Calc│Escalated capex'!K96</f>
        <v>0</v>
      </c>
      <c r="S47" s="59">
        <f>SUM(N47:R47)</f>
        <v>2.025261456865556</v>
      </c>
      <c r="T47" s="52"/>
      <c r="U47" s="52"/>
      <c r="V47" s="43"/>
      <c r="W47" s="52"/>
      <c r="X47" s="52"/>
      <c r="Y47" s="52"/>
      <c r="Z47" s="52"/>
      <c r="AA47" s="52"/>
      <c r="AB47" s="52"/>
      <c r="AC47" s="32"/>
    </row>
    <row r="48" spans="1:31" ht="29.25" thickBot="1">
      <c r="A48" s="32"/>
      <c r="B48" s="60" t="str">
        <f>B34</f>
        <v>Augmentation</v>
      </c>
      <c r="C48" s="59">
        <f>SUMIF('4.0 Calc│AER Forecast ($nom)'!$E$13:$E$1000,$B48,'4.0 Calc│AER Forecast ($nom)'!F$13:F$1000)/1000000</f>
        <v>6.1204766091960279</v>
      </c>
      <c r="D48" s="59">
        <f>SUMIF('4.0 Calc│AER Forecast ($nom)'!$E$13:$E$1000,$B48,'4.0 Calc│AER Forecast ($nom)'!G$13:G$1000)/1000000</f>
        <v>78.02329099703914</v>
      </c>
      <c r="E48" s="59">
        <f>SUMIF('4.0 Calc│AER Forecast ($nom)'!$E$13:$E$1000,$B48,'4.0 Calc│AER Forecast ($nom)'!H$13:H$1000)/1000000</f>
        <v>12.183129444268884</v>
      </c>
      <c r="F48" s="59">
        <f>SUMIF('4.0 Calc│AER Forecast ($nom)'!$E$13:$E$1000,$B48,'4.0 Calc│AER Forecast ($nom)'!I$13:I$1000)/1000000</f>
        <v>0</v>
      </c>
      <c r="G48" s="59">
        <f>SUMIF('4.0 Calc│AER Forecast ($nom)'!$E$13:$E$1000,$B48,'4.0 Calc│AER Forecast ($nom)'!J$13:J$1000)/1000000</f>
        <v>0</v>
      </c>
      <c r="H48" s="59">
        <f>SUM(C48:G48)</f>
        <v>96.326897050504058</v>
      </c>
      <c r="L48" s="32"/>
      <c r="M48" s="81" t="s">
        <v>169</v>
      </c>
      <c r="N48" s="59">
        <f>+'5.5 Calc│Escalated capex'!G97</f>
        <v>1.4677502936824449</v>
      </c>
      <c r="O48" s="59">
        <f>+'5.5 Calc│Escalated capex'!H97</f>
        <v>0</v>
      </c>
      <c r="P48" s="59">
        <f>+'5.5 Calc│Escalated capex'!I97</f>
        <v>0</v>
      </c>
      <c r="Q48" s="59">
        <f>+'5.5 Calc│Escalated capex'!J97</f>
        <v>0</v>
      </c>
      <c r="R48" s="59">
        <f>+'5.5 Calc│Escalated capex'!K97</f>
        <v>0</v>
      </c>
      <c r="S48" s="59">
        <f>SUM(N48:R48)</f>
        <v>1.4677502936824449</v>
      </c>
      <c r="T48" s="52"/>
      <c r="U48" s="52"/>
      <c r="W48" s="52"/>
      <c r="X48" s="52"/>
      <c r="Y48" s="52"/>
      <c r="Z48" s="52"/>
      <c r="AA48" s="52"/>
      <c r="AB48" s="52"/>
      <c r="AC48" s="32"/>
    </row>
    <row r="49" spans="1:29" s="14" customFormat="1" ht="19.5" thickBot="1">
      <c r="A49" s="32"/>
      <c r="B49" s="60" t="str">
        <f>B35</f>
        <v>Replacement</v>
      </c>
      <c r="C49" s="59">
        <f>SUMIF('4.0 Calc│AER Forecast ($nom)'!$E$13:$E$1000,$B49,'4.0 Calc│AER Forecast ($nom)'!F$13:F$1000)/1000000</f>
        <v>8.8816341098538807</v>
      </c>
      <c r="D49" s="59">
        <f>SUMIF('4.0 Calc│AER Forecast ($nom)'!$E$13:$E$1000,$B49,'4.0 Calc│AER Forecast ($nom)'!G$13:G$1000)/1000000</f>
        <v>15.496928924678267</v>
      </c>
      <c r="E49" s="59">
        <f>SUMIF('4.0 Calc│AER Forecast ($nom)'!$E$13:$E$1000,$B49,'4.0 Calc│AER Forecast ($nom)'!H$13:H$1000)/1000000</f>
        <v>11.656757377721879</v>
      </c>
      <c r="F49" s="59">
        <f>SUMIF('4.0 Calc│AER Forecast ($nom)'!$E$13:$E$1000,$B49,'4.0 Calc│AER Forecast ($nom)'!I$13:I$1000)/1000000</f>
        <v>12.184374869804509</v>
      </c>
      <c r="G49" s="59">
        <f>SUMIF('4.0 Calc│AER Forecast ($nom)'!$E$13:$E$1000,$B49,'4.0 Calc│AER Forecast ($nom)'!J$13:J$1000)/1000000</f>
        <v>6.4081782417800852</v>
      </c>
      <c r="H49" s="59">
        <f>SUM(C49:G49)</f>
        <v>54.627873523838623</v>
      </c>
      <c r="I49" s="62"/>
      <c r="J49" s="62"/>
      <c r="K49" s="43"/>
      <c r="L49" s="32"/>
      <c r="M49" s="87" t="s">
        <v>12</v>
      </c>
      <c r="N49" s="70">
        <f>SUM(N47:N48)</f>
        <v>3.4930117505480007</v>
      </c>
      <c r="O49" s="70">
        <f>SUM(O47:O48)</f>
        <v>0</v>
      </c>
      <c r="P49" s="70">
        <f>SUM(P47:P48)</f>
        <v>0</v>
      </c>
      <c r="Q49" s="70">
        <f>SUM(Q47:Q48)</f>
        <v>0</v>
      </c>
      <c r="R49" s="70">
        <f>SUM(R47:R48)</f>
        <v>0</v>
      </c>
      <c r="S49" s="59">
        <f>SUM(N49:R49)</f>
        <v>3.4930117505480007</v>
      </c>
      <c r="T49" s="52"/>
      <c r="U49" s="52"/>
      <c r="V49" s="43"/>
      <c r="W49" s="52"/>
      <c r="X49" s="52"/>
      <c r="Y49" s="52"/>
      <c r="Z49" s="52"/>
      <c r="AA49" s="52"/>
      <c r="AB49" s="52"/>
      <c r="AC49" s="32"/>
    </row>
    <row r="50" spans="1:29" ht="19.5" thickBot="1">
      <c r="A50" s="32"/>
      <c r="B50" s="60" t="str">
        <f>B36</f>
        <v>Non-System</v>
      </c>
      <c r="C50" s="59">
        <f>SUMIF('4.0 Calc│AER Forecast ($nom)'!$E$13:$E$1000,$B50,'4.0 Calc│AER Forecast ($nom)'!F$13:F$1000)/1000000</f>
        <v>2.8696318136676209</v>
      </c>
      <c r="D50" s="59">
        <f>SUMIF('4.0 Calc│AER Forecast ($nom)'!$E$13:$E$1000,$B50,'4.0 Calc│AER Forecast ($nom)'!G$13:G$1000)/1000000</f>
        <v>6.023201585573954</v>
      </c>
      <c r="E50" s="59">
        <f>SUMIF('4.0 Calc│AER Forecast ($nom)'!$E$13:$E$1000,$B50,'4.0 Calc│AER Forecast ($nom)'!H$13:H$1000)/1000000</f>
        <v>1.0482111469077031</v>
      </c>
      <c r="F50" s="59">
        <f>SUMIF('4.0 Calc│AER Forecast ($nom)'!$E$13:$E$1000,$B50,'4.0 Calc│AER Forecast ($nom)'!I$13:I$1000)/1000000</f>
        <v>1.7652439578140868</v>
      </c>
      <c r="G50" s="59">
        <f>SUMIF('4.0 Calc│AER Forecast ($nom)'!$E$13:$E$1000,$B50,'4.0 Calc│AER Forecast ($nom)'!J$13:J$1000)/1000000</f>
        <v>2.843582095068093</v>
      </c>
      <c r="H50" s="59">
        <f>SUM(C50:G50)</f>
        <v>14.549870599031459</v>
      </c>
      <c r="I50" s="62"/>
      <c r="L50" s="32"/>
      <c r="M50" s="62"/>
      <c r="N50" s="62"/>
      <c r="O50" s="62"/>
      <c r="P50" s="62"/>
      <c r="Q50" s="62"/>
      <c r="R50" s="62"/>
      <c r="S50" s="62"/>
      <c r="T50" s="52"/>
      <c r="U50" s="52"/>
      <c r="W50" s="52"/>
      <c r="X50" s="52"/>
      <c r="Y50" s="52"/>
      <c r="Z50" s="52"/>
      <c r="AA50" s="52"/>
      <c r="AB50" s="52"/>
      <c r="AC50" s="32"/>
    </row>
    <row r="51" spans="1:29" ht="21" thickBot="1">
      <c r="A51" s="32"/>
      <c r="B51" s="60" t="s">
        <v>12</v>
      </c>
      <c r="C51" s="59">
        <f t="shared" ref="C51:H51" si="5">SUM(C48:C50)</f>
        <v>17.87174253271753</v>
      </c>
      <c r="D51" s="59">
        <f t="shared" si="5"/>
        <v>99.54342150729137</v>
      </c>
      <c r="E51" s="59">
        <f t="shared" si="5"/>
        <v>24.888097968898467</v>
      </c>
      <c r="F51" s="59">
        <f t="shared" si="5"/>
        <v>13.949618827618597</v>
      </c>
      <c r="G51" s="59">
        <f t="shared" si="5"/>
        <v>9.2517603368481787</v>
      </c>
      <c r="H51" s="59">
        <f t="shared" si="5"/>
        <v>165.50464117337415</v>
      </c>
      <c r="I51" s="14"/>
      <c r="J51" s="115">
        <f>H51-SUM('4.0 Calc│AER Forecast ($nom)'!K13:K236)/1000000</f>
        <v>0</v>
      </c>
      <c r="L51" s="32"/>
      <c r="M51" s="6" t="s">
        <v>183</v>
      </c>
      <c r="N51" s="62"/>
      <c r="O51" s="62"/>
      <c r="P51" s="62"/>
      <c r="Q51" s="62"/>
      <c r="R51" s="62"/>
      <c r="S51" s="62"/>
      <c r="T51" s="52"/>
      <c r="U51" s="52"/>
      <c r="W51" s="52"/>
      <c r="X51" s="52"/>
      <c r="Y51" s="52"/>
      <c r="Z51" s="52"/>
      <c r="AA51" s="52"/>
      <c r="AB51" s="52"/>
      <c r="AC51" s="32"/>
    </row>
    <row r="52" spans="1:29" ht="20.25">
      <c r="A52" s="32"/>
      <c r="B52" s="63" t="s">
        <v>85</v>
      </c>
      <c r="C52" s="63"/>
      <c r="D52" s="63"/>
      <c r="E52" s="63"/>
      <c r="F52" s="63"/>
      <c r="G52" s="63"/>
      <c r="H52" s="63"/>
      <c r="M52" s="6"/>
      <c r="N52" s="52"/>
      <c r="O52" s="52"/>
      <c r="P52" s="52"/>
      <c r="Q52" s="52"/>
      <c r="R52" s="52"/>
      <c r="S52" s="52"/>
      <c r="T52" s="52"/>
      <c r="U52" s="52"/>
      <c r="W52" s="52"/>
      <c r="X52" s="52"/>
      <c r="Y52" s="52"/>
      <c r="Z52" s="52"/>
      <c r="AA52" s="52"/>
      <c r="AB52" s="52"/>
    </row>
    <row r="53" spans="1:29" ht="19.5" thickBot="1">
      <c r="A53" s="32"/>
      <c r="B53" s="60" t="str">
        <f>B48</f>
        <v>Augmentation</v>
      </c>
      <c r="C53" s="59">
        <f>C34</f>
        <v>12.30992417</v>
      </c>
      <c r="D53" s="59">
        <f>D34</f>
        <v>112.41567938</v>
      </c>
      <c r="E53" s="59">
        <f>E34</f>
        <v>74.588733811284854</v>
      </c>
      <c r="F53" s="59">
        <f>F34</f>
        <v>92.136398998861537</v>
      </c>
      <c r="G53" s="59">
        <f>G34</f>
        <v>52.33098677288794</v>
      </c>
      <c r="H53" s="59">
        <f>SUM(C53:G53)</f>
        <v>343.78172313303435</v>
      </c>
      <c r="J53" s="115">
        <f>H34-H53</f>
        <v>0</v>
      </c>
      <c r="M53" s="63"/>
      <c r="N53" s="64">
        <f>$N$33</f>
        <v>2018</v>
      </c>
      <c r="O53" s="64">
        <f>$O$33</f>
        <v>2019</v>
      </c>
      <c r="P53" s="64">
        <f>$P$33</f>
        <v>2020</v>
      </c>
      <c r="Q53" s="64">
        <f>$Q$33</f>
        <v>2021</v>
      </c>
      <c r="R53" s="64">
        <f>$R$33</f>
        <v>2022</v>
      </c>
      <c r="S53" s="64">
        <f>S18</f>
        <v>0</v>
      </c>
      <c r="T53" s="52"/>
      <c r="U53" s="52"/>
      <c r="W53" s="52"/>
      <c r="X53" s="52"/>
      <c r="Y53" s="52"/>
      <c r="Z53" s="52"/>
      <c r="AA53" s="52"/>
      <c r="AB53" s="52"/>
    </row>
    <row r="54" spans="1:29" ht="19.5" thickBot="1">
      <c r="A54" s="32"/>
      <c r="B54" s="60" t="str">
        <f>B49</f>
        <v>Replacement</v>
      </c>
      <c r="C54" s="59">
        <f>C37-C53-C55</f>
        <v>1.5504420000000001</v>
      </c>
      <c r="D54" s="59">
        <f>D37-D53-D55</f>
        <v>7.5216883199999902</v>
      </c>
      <c r="E54" s="59">
        <f>E37-E53-E55</f>
        <v>14.208332649999997</v>
      </c>
      <c r="F54" s="59">
        <f>F37-F53-F55</f>
        <v>10.524078329999989</v>
      </c>
      <c r="G54" s="59">
        <f>G37-G53-G55</f>
        <v>2.1049999999999986</v>
      </c>
      <c r="H54" s="59">
        <f>SUM(C54:G54)</f>
        <v>35.909541299999972</v>
      </c>
      <c r="I54" s="62"/>
      <c r="J54" s="115">
        <f t="shared" ref="J54:J56" si="6">H35-H54</f>
        <v>0</v>
      </c>
      <c r="M54" s="81" t="str">
        <f>LEFT(M51,(FIND("(",M51)-2))</f>
        <v>WORM</v>
      </c>
      <c r="N54" s="59">
        <f>SUM('5.5 Calc│Escalated capex'!G98:G100)</f>
        <v>23.717439596811136</v>
      </c>
      <c r="O54" s="59">
        <f>SUM('5.5 Calc│Escalated capex'!H98:H100)</f>
        <v>44.150782865006732</v>
      </c>
      <c r="P54" s="59">
        <f>SUM('5.5 Calc│Escalated capex'!I98:I100)</f>
        <v>58.842465367848817</v>
      </c>
      <c r="Q54" s="59">
        <f>SUM('5.5 Calc│Escalated capex'!J98:J100)</f>
        <v>0</v>
      </c>
      <c r="R54" s="59">
        <f>SUM('5.5 Calc│Escalated capex'!K98:K100)</f>
        <v>0</v>
      </c>
      <c r="S54" s="59">
        <f>SUM(N54:R54)</f>
        <v>126.71068782966668</v>
      </c>
      <c r="T54" s="52"/>
      <c r="U54" s="52"/>
      <c r="X54" s="62"/>
      <c r="Y54" s="62"/>
      <c r="Z54" s="62"/>
      <c r="AA54" s="62"/>
      <c r="AB54" s="62"/>
    </row>
    <row r="55" spans="1:29" ht="19.5" thickBot="1">
      <c r="A55" s="32"/>
      <c r="B55" s="60" t="str">
        <f>B50</f>
        <v>Non-System</v>
      </c>
      <c r="C55" s="59">
        <f>C36</f>
        <v>1.7358233293509449</v>
      </c>
      <c r="D55" s="59">
        <f>D36</f>
        <v>4.2378270101712925</v>
      </c>
      <c r="E55" s="59">
        <f>E36</f>
        <v>5.7300964202722522</v>
      </c>
      <c r="F55" s="59">
        <f>F36</f>
        <v>2.3531096145360153</v>
      </c>
      <c r="G55" s="59">
        <f>G36</f>
        <v>8.5508199999999999</v>
      </c>
      <c r="H55" s="59">
        <f>SUM(C55:G55)</f>
        <v>22.607676374330502</v>
      </c>
      <c r="I55" s="62"/>
      <c r="J55" s="115">
        <f t="shared" si="6"/>
        <v>0</v>
      </c>
      <c r="T55" s="52"/>
      <c r="U55" s="52"/>
      <c r="X55" s="62"/>
      <c r="Y55" s="62"/>
      <c r="Z55" s="62"/>
      <c r="AA55" s="62"/>
      <c r="AB55" s="62"/>
    </row>
    <row r="56" spans="1:29" ht="21" thickBot="1">
      <c r="A56" s="32"/>
      <c r="B56" s="60" t="s">
        <v>12</v>
      </c>
      <c r="C56" s="59">
        <f>SUM(C53:C55)</f>
        <v>15.596189499350945</v>
      </c>
      <c r="D56" s="59">
        <f>SUM(D53:D55)</f>
        <v>124.17519471017128</v>
      </c>
      <c r="E56" s="59">
        <f>SUM(E53:E55)</f>
        <v>94.527162881557103</v>
      </c>
      <c r="F56" s="59">
        <f>SUM(F53:F55)</f>
        <v>105.01358694339754</v>
      </c>
      <c r="G56" s="59">
        <f>SUM(G53:G55)</f>
        <v>62.986806772887938</v>
      </c>
      <c r="H56" s="59">
        <f>SUM(C56:G56)</f>
        <v>402.29894080736483</v>
      </c>
      <c r="I56" s="62"/>
      <c r="J56" s="115">
        <f t="shared" si="6"/>
        <v>0</v>
      </c>
      <c r="M56" s="6" t="s">
        <v>98</v>
      </c>
      <c r="N56" s="62"/>
      <c r="O56" s="62"/>
      <c r="P56" s="62"/>
      <c r="Q56" s="62"/>
      <c r="R56" s="62"/>
      <c r="S56" s="62"/>
      <c r="T56" s="52"/>
      <c r="U56" s="52"/>
      <c r="X56" s="62"/>
      <c r="Y56" s="62"/>
      <c r="Z56" s="62"/>
      <c r="AA56" s="62"/>
      <c r="AB56" s="62"/>
    </row>
    <row r="57" spans="1:29" ht="20.25">
      <c r="A57" s="32"/>
      <c r="B57" s="63" t="s">
        <v>58</v>
      </c>
      <c r="C57" s="63"/>
      <c r="D57" s="63"/>
      <c r="E57" s="63"/>
      <c r="F57" s="63"/>
      <c r="G57" s="63"/>
      <c r="H57" s="63"/>
      <c r="I57" s="62"/>
      <c r="J57" s="52"/>
      <c r="M57" s="6"/>
      <c r="N57" s="52"/>
      <c r="O57" s="52"/>
      <c r="P57" s="52"/>
      <c r="Q57" s="52"/>
      <c r="R57" s="52"/>
      <c r="S57" s="52"/>
      <c r="T57" s="52"/>
      <c r="U57" s="52"/>
      <c r="X57" s="62"/>
    </row>
    <row r="58" spans="1:29" ht="19.5" thickBot="1">
      <c r="A58" s="32"/>
      <c r="B58" s="60" t="str">
        <f>B53</f>
        <v>Augmentation</v>
      </c>
      <c r="C58" s="59">
        <f t="shared" ref="C58:G61" si="7">C53-C48</f>
        <v>6.1894475608039725</v>
      </c>
      <c r="D58" s="59">
        <f t="shared" si="7"/>
        <v>34.39238838296086</v>
      </c>
      <c r="E58" s="59">
        <f t="shared" si="7"/>
        <v>62.405604367015968</v>
      </c>
      <c r="F58" s="59">
        <f t="shared" si="7"/>
        <v>92.136398998861537</v>
      </c>
      <c r="G58" s="59">
        <f t="shared" si="7"/>
        <v>52.33098677288794</v>
      </c>
      <c r="H58" s="59">
        <f>SUM(C58:G58)</f>
        <v>247.45482608253027</v>
      </c>
      <c r="M58" s="63"/>
      <c r="N58" s="64">
        <f>$N$33</f>
        <v>2018</v>
      </c>
      <c r="O58" s="64">
        <f>$O$33</f>
        <v>2019</v>
      </c>
      <c r="P58" s="64">
        <f>$P$33</f>
        <v>2020</v>
      </c>
      <c r="Q58" s="64">
        <f>$Q$33</f>
        <v>2021</v>
      </c>
      <c r="R58" s="64">
        <f>$R$33</f>
        <v>2022</v>
      </c>
      <c r="S58" s="64" t="str">
        <f>S33</f>
        <v>Total</v>
      </c>
      <c r="T58" s="52"/>
      <c r="U58" s="52"/>
    </row>
    <row r="59" spans="1:29" ht="19.5" thickBot="1">
      <c r="A59" s="32"/>
      <c r="B59" s="60" t="str">
        <f>B54</f>
        <v>Replacement</v>
      </c>
      <c r="C59" s="59">
        <f t="shared" si="7"/>
        <v>-7.3311921098538804</v>
      </c>
      <c r="D59" s="59">
        <f t="shared" si="7"/>
        <v>-7.9752406046782767</v>
      </c>
      <c r="E59" s="59">
        <f t="shared" si="7"/>
        <v>2.551575272278118</v>
      </c>
      <c r="F59" s="59">
        <f t="shared" si="7"/>
        <v>-1.66029653980452</v>
      </c>
      <c r="G59" s="59">
        <f t="shared" si="7"/>
        <v>-4.3031782417800866</v>
      </c>
      <c r="H59" s="59">
        <f>SUM(C59:G59)</f>
        <v>-18.718332223838644</v>
      </c>
      <c r="M59" s="81" t="str">
        <f>LEFT(M56,(FIND("(",M56)-2))</f>
        <v>Inline inspection</v>
      </c>
      <c r="N59" s="59">
        <f>SUM('5.5 Calc│Escalated capex'!G58:G81)</f>
        <v>3.6142078203777785</v>
      </c>
      <c r="O59" s="59">
        <f>SUM('5.5 Calc│Escalated capex'!H58:H81)</f>
        <v>2.616021667764445</v>
      </c>
      <c r="P59" s="59">
        <f>SUM('5.5 Calc│Escalated capex'!I58:I81)</f>
        <v>0.73487756974222251</v>
      </c>
      <c r="Q59" s="59">
        <f>SUM('5.5 Calc│Escalated capex'!J58:J81)</f>
        <v>4.6959335026133342</v>
      </c>
      <c r="R59" s="59">
        <f>SUM('5.5 Calc│Escalated capex'!K58:K81)</f>
        <v>4.2901423354311126</v>
      </c>
      <c r="S59" s="59">
        <f>SUM(N59:R59)</f>
        <v>15.951182895928891</v>
      </c>
      <c r="T59" s="52"/>
      <c r="U59" s="52"/>
    </row>
    <row r="60" spans="1:29" s="62" customFormat="1" ht="19.5" thickBot="1">
      <c r="A60" s="52"/>
      <c r="B60" s="60" t="str">
        <f>B55</f>
        <v>Non-System</v>
      </c>
      <c r="C60" s="59">
        <f t="shared" si="7"/>
        <v>-1.133808484316676</v>
      </c>
      <c r="D60" s="59">
        <f t="shared" si="7"/>
        <v>-1.7853745754026615</v>
      </c>
      <c r="E60" s="59">
        <f t="shared" si="7"/>
        <v>4.6818852733645491</v>
      </c>
      <c r="F60" s="59">
        <f t="shared" si="7"/>
        <v>0.58786565672192848</v>
      </c>
      <c r="G60" s="59">
        <f t="shared" si="7"/>
        <v>5.7072379049319064</v>
      </c>
      <c r="H60" s="59">
        <f>SUM(C60:G60)</f>
        <v>8.0578057752990464</v>
      </c>
      <c r="I60" s="9"/>
      <c r="K60" s="43"/>
      <c r="T60" s="52"/>
      <c r="U60" s="52"/>
      <c r="V60" s="43"/>
    </row>
    <row r="61" spans="1:29" s="62" customFormat="1" ht="21" thickBot="1">
      <c r="A61" s="52"/>
      <c r="B61" s="60" t="str">
        <f>B56</f>
        <v>Total</v>
      </c>
      <c r="C61" s="59">
        <f t="shared" si="7"/>
        <v>-2.2755530333665845</v>
      </c>
      <c r="D61" s="59">
        <f t="shared" si="7"/>
        <v>24.631773202879913</v>
      </c>
      <c r="E61" s="59">
        <f t="shared" si="7"/>
        <v>69.63906491265864</v>
      </c>
      <c r="F61" s="59">
        <f t="shared" si="7"/>
        <v>91.063968115778948</v>
      </c>
      <c r="G61" s="59">
        <f t="shared" si="7"/>
        <v>53.735046436039759</v>
      </c>
      <c r="H61" s="59">
        <f>SUM(C61:G61)</f>
        <v>236.79429963399068</v>
      </c>
      <c r="I61" s="9"/>
      <c r="K61" s="43"/>
      <c r="M61" s="6" t="s">
        <v>99</v>
      </c>
      <c r="N61" s="52"/>
      <c r="O61" s="52"/>
      <c r="P61" s="52"/>
      <c r="Q61" s="52"/>
      <c r="R61" s="52"/>
      <c r="S61" s="52"/>
      <c r="T61" s="52"/>
      <c r="U61" s="52"/>
      <c r="V61" s="43"/>
    </row>
    <row r="62" spans="1:29" s="62" customFormat="1" ht="20.25">
      <c r="A62" s="52"/>
      <c r="B62" s="52"/>
      <c r="C62" s="52"/>
      <c r="D62" s="52"/>
      <c r="E62" s="52"/>
      <c r="F62" s="52"/>
      <c r="G62" s="52"/>
      <c r="H62" s="52"/>
      <c r="K62" s="43"/>
      <c r="M62" s="6"/>
      <c r="N62" s="52"/>
      <c r="O62" s="52"/>
      <c r="P62" s="52"/>
      <c r="Q62" s="52"/>
      <c r="R62" s="52"/>
      <c r="S62" s="52"/>
      <c r="T62" s="52"/>
      <c r="U62" s="52"/>
      <c r="V62" s="43"/>
    </row>
    <row r="63" spans="1:29" s="62" customFormat="1" ht="21" thickBot="1">
      <c r="A63" s="52"/>
      <c r="B63" s="6" t="s">
        <v>113</v>
      </c>
      <c r="C63" s="52"/>
      <c r="D63" s="52"/>
      <c r="E63" s="52"/>
      <c r="F63" s="52"/>
      <c r="G63" s="52"/>
      <c r="H63" s="52"/>
      <c r="K63" s="43"/>
      <c r="M63" s="63"/>
      <c r="N63" s="64">
        <f t="shared" ref="N63:S63" si="8">N58</f>
        <v>2018</v>
      </c>
      <c r="O63" s="64">
        <f t="shared" si="8"/>
        <v>2019</v>
      </c>
      <c r="P63" s="64">
        <f t="shared" si="8"/>
        <v>2020</v>
      </c>
      <c r="Q63" s="64">
        <f t="shared" si="8"/>
        <v>2021</v>
      </c>
      <c r="R63" s="64">
        <f t="shared" si="8"/>
        <v>2022</v>
      </c>
      <c r="S63" s="64" t="str">
        <f t="shared" si="8"/>
        <v>Total</v>
      </c>
      <c r="T63" s="52"/>
      <c r="U63" s="52"/>
      <c r="V63" s="43"/>
    </row>
    <row r="64" spans="1:29" s="62" customFormat="1" ht="29.25" thickBot="1">
      <c r="A64" s="52"/>
      <c r="B64" s="172"/>
      <c r="C64" s="88" t="s">
        <v>171</v>
      </c>
      <c r="D64" s="88" t="s">
        <v>172</v>
      </c>
      <c r="E64" s="174">
        <v>2014</v>
      </c>
      <c r="F64" s="174">
        <v>2015</v>
      </c>
      <c r="G64" s="174" t="s">
        <v>173</v>
      </c>
      <c r="H64" s="174" t="s">
        <v>174</v>
      </c>
      <c r="I64" s="174" t="s">
        <v>12</v>
      </c>
      <c r="K64" s="43"/>
      <c r="M64" s="81" t="str">
        <f>LEFT(M61,(FIND("(",M61)-2))</f>
        <v>Safety management - High consequence areas</v>
      </c>
      <c r="N64" s="59">
        <f>SUM('5.5 Calc│Escalated capex'!G32:G35)</f>
        <v>0</v>
      </c>
      <c r="O64" s="59">
        <f>SUM('5.5 Calc│Escalated capex'!H32:H35)</f>
        <v>0</v>
      </c>
      <c r="P64" s="59">
        <f>SUM('5.5 Calc│Escalated capex'!I32:I35)</f>
        <v>0</v>
      </c>
      <c r="Q64" s="59">
        <f>SUM('5.5 Calc│Escalated capex'!J32:J35)</f>
        <v>0</v>
      </c>
      <c r="R64" s="59">
        <f>SUM('5.5 Calc│Escalated capex'!K32:K35)</f>
        <v>0</v>
      </c>
      <c r="S64" s="59">
        <f>SUM(N64:R64)</f>
        <v>0</v>
      </c>
      <c r="T64" s="52"/>
      <c r="U64" s="52"/>
      <c r="V64" s="43"/>
    </row>
    <row r="65" spans="1:22" s="62" customFormat="1" ht="18.75" thickBot="1">
      <c r="A65" s="52"/>
      <c r="B65" s="173"/>
      <c r="C65" s="89">
        <v>2013</v>
      </c>
      <c r="D65" s="89">
        <v>2013</v>
      </c>
      <c r="E65" s="175"/>
      <c r="F65" s="175"/>
      <c r="G65" s="175"/>
      <c r="H65" s="175"/>
      <c r="I65" s="175"/>
      <c r="K65" s="43"/>
      <c r="M65" s="32"/>
      <c r="N65" s="32"/>
      <c r="O65" s="32"/>
      <c r="P65" s="32"/>
      <c r="Q65" s="32"/>
      <c r="R65" s="32"/>
      <c r="S65" s="32"/>
      <c r="T65" s="52"/>
      <c r="U65" s="52"/>
      <c r="V65" s="43"/>
    </row>
    <row r="66" spans="1:22" s="62" customFormat="1" ht="21" thickBot="1">
      <c r="A66" s="52"/>
      <c r="B66" s="90" t="s">
        <v>175</v>
      </c>
      <c r="C66" s="67">
        <v>3.0965084300000001</v>
      </c>
      <c r="D66" s="67">
        <f>'4.1 Calc│Hist Act ($nom)'!G13/1000000</f>
        <v>8.1345539599999999</v>
      </c>
      <c r="E66" s="67">
        <f>'4.1 Calc│Hist Act ($nom)'!H13/1000000</f>
        <v>26.60637539</v>
      </c>
      <c r="F66" s="67">
        <f>'4.1 Calc│Hist Act ($nom)'!I13/1000000</f>
        <v>2.4925479799999994</v>
      </c>
      <c r="G66" s="67">
        <f>'4.1 Calc│Hist Act ($nom)'!J13/1000000</f>
        <v>8.7727000000000291E-4</v>
      </c>
      <c r="H66" s="67">
        <f>'4.1 Calc│Hist Act ($nom)'!K13/1000000</f>
        <v>0</v>
      </c>
      <c r="I66" s="67">
        <f>SUM(C66:H66)</f>
        <v>40.330863029999996</v>
      </c>
      <c r="K66" s="43"/>
      <c r="M66" s="6" t="s">
        <v>159</v>
      </c>
      <c r="N66" s="32"/>
      <c r="O66" s="32"/>
      <c r="P66" s="32"/>
      <c r="Q66" s="32"/>
      <c r="R66" s="32"/>
      <c r="S66" s="32"/>
      <c r="T66" s="52"/>
      <c r="U66" s="52"/>
      <c r="V66" s="43"/>
    </row>
    <row r="67" spans="1:22" s="62" customFormat="1" ht="29.25" thickBot="1">
      <c r="A67" s="52"/>
      <c r="B67" s="90" t="s">
        <v>176</v>
      </c>
      <c r="C67" s="67">
        <v>2.0127626345269864</v>
      </c>
      <c r="D67" s="67">
        <f>('4.1 Calc│Hist Act ($nom)'!G127+'4.1 Calc│Hist Act ($nom)'!G145)/1000000</f>
        <v>4.0069907499999999</v>
      </c>
      <c r="E67" s="67">
        <f>('4.1 Calc│Hist Act ($nom)'!H127+'4.1 Calc│Hist Act ($nom)'!H145)/1000000</f>
        <v>85.648927659999998</v>
      </c>
      <c r="F67" s="67">
        <f>('4.1 Calc│Hist Act ($nom)'!I127+'4.1 Calc│Hist Act ($nom)'!I145)/1000000</f>
        <v>72.032145341284846</v>
      </c>
      <c r="G67" s="67">
        <f>('4.1 Calc│Hist Act ($nom)'!J127+'4.1 Calc│Hist Act ($nom)'!J145)/1000000</f>
        <v>92.134433888861537</v>
      </c>
      <c r="H67" s="67">
        <f>('4.1 Calc│Hist Act ($nom)'!K127+'4.1 Calc│Hist Act ($nom)'!K145)/1000000</f>
        <v>43.063099490152894</v>
      </c>
      <c r="I67" s="67">
        <f>SUM(C67:H67)</f>
        <v>298.89835976482624</v>
      </c>
      <c r="K67" s="43"/>
      <c r="M67" s="6"/>
      <c r="N67" s="52"/>
      <c r="O67" s="52"/>
      <c r="P67" s="52"/>
      <c r="Q67" s="52"/>
      <c r="R67" s="52"/>
      <c r="S67" s="52"/>
      <c r="T67" s="52"/>
      <c r="U67" s="52"/>
      <c r="V67" s="43"/>
    </row>
    <row r="68" spans="1:22" s="62" customFormat="1" ht="18.75" thickBot="1">
      <c r="A68" s="52"/>
      <c r="B68" s="91" t="s">
        <v>12</v>
      </c>
      <c r="C68" s="102">
        <f t="shared" ref="C68:H68" si="9">SUM(C66:C67)</f>
        <v>5.1092710645269861</v>
      </c>
      <c r="D68" s="102">
        <f t="shared" si="9"/>
        <v>12.14154471</v>
      </c>
      <c r="E68" s="102">
        <f t="shared" si="9"/>
        <v>112.25530304999999</v>
      </c>
      <c r="F68" s="102">
        <f t="shared" si="9"/>
        <v>74.524693321284843</v>
      </c>
      <c r="G68" s="102">
        <f t="shared" si="9"/>
        <v>92.135311158861541</v>
      </c>
      <c r="H68" s="102">
        <f t="shared" si="9"/>
        <v>43.063099490152894</v>
      </c>
      <c r="I68" s="102">
        <f>SUM(I66:I67)</f>
        <v>339.22922279482623</v>
      </c>
      <c r="K68" s="43"/>
      <c r="M68" s="63"/>
      <c r="N68" s="64">
        <f t="shared" ref="N68:S68" si="10">N63</f>
        <v>2018</v>
      </c>
      <c r="O68" s="64">
        <f t="shared" si="10"/>
        <v>2019</v>
      </c>
      <c r="P68" s="64">
        <f t="shared" si="10"/>
        <v>2020</v>
      </c>
      <c r="Q68" s="64">
        <f t="shared" si="10"/>
        <v>2021</v>
      </c>
      <c r="R68" s="64">
        <f t="shared" si="10"/>
        <v>2022</v>
      </c>
      <c r="S68" s="64" t="str">
        <f t="shared" si="10"/>
        <v>Total</v>
      </c>
      <c r="T68" s="52"/>
      <c r="U68" s="52"/>
      <c r="V68" s="43"/>
    </row>
    <row r="69" spans="1:22" s="62" customFormat="1" ht="29.25" thickBot="1">
      <c r="A69" s="52"/>
      <c r="B69" s="6"/>
      <c r="C69" s="52"/>
      <c r="D69" s="52"/>
      <c r="E69" s="52"/>
      <c r="F69" s="52"/>
      <c r="G69" s="52"/>
      <c r="H69" s="52"/>
      <c r="K69" s="43"/>
      <c r="M69" s="81" t="str">
        <f>LEFT(M66,(FIND("(",M66)-2))</f>
        <v>Brooklyn Compressor Station Upgrade</v>
      </c>
      <c r="N69" s="59">
        <f>SUM('5.5 Calc│Escalated capex'!G15)</f>
        <v>0</v>
      </c>
      <c r="O69" s="59">
        <f>SUM('5.5 Calc│Escalated capex'!H15)</f>
        <v>0</v>
      </c>
      <c r="P69" s="59">
        <f>SUM('5.5 Calc│Escalated capex'!I15)</f>
        <v>2.3736857636351854</v>
      </c>
      <c r="Q69" s="59">
        <f>SUM('5.5 Calc│Escalated capex'!J15)</f>
        <v>2.3736857636351854</v>
      </c>
      <c r="R69" s="59">
        <f>SUM('5.5 Calc│Escalated capex'!K15)</f>
        <v>2.3736857636351854</v>
      </c>
      <c r="S69" s="59">
        <f>SUM(N69:R69)</f>
        <v>7.1210572909055561</v>
      </c>
      <c r="T69" s="52"/>
      <c r="U69" s="52"/>
      <c r="V69" s="43"/>
    </row>
    <row r="70" spans="1:22" s="62" customFormat="1">
      <c r="A70" s="52"/>
      <c r="B70" s="172" t="s">
        <v>170</v>
      </c>
      <c r="C70" s="88" t="s">
        <v>172</v>
      </c>
      <c r="D70" s="174">
        <v>2014</v>
      </c>
      <c r="E70" s="174">
        <v>2015</v>
      </c>
      <c r="F70" s="174" t="s">
        <v>173</v>
      </c>
      <c r="G70" s="174" t="s">
        <v>174</v>
      </c>
      <c r="H70" s="174" t="s">
        <v>12</v>
      </c>
      <c r="K70" s="43"/>
      <c r="M70" s="52"/>
      <c r="N70" s="52"/>
      <c r="O70" s="52"/>
      <c r="P70" s="52"/>
      <c r="Q70" s="52"/>
      <c r="R70" s="52"/>
      <c r="S70" s="52"/>
      <c r="T70" s="52"/>
      <c r="U70" s="52"/>
      <c r="V70" s="43"/>
    </row>
    <row r="71" spans="1:22" s="62" customFormat="1" ht="21" thickBot="1">
      <c r="A71" s="52"/>
      <c r="B71" s="173"/>
      <c r="C71" s="89">
        <v>2013</v>
      </c>
      <c r="D71" s="175"/>
      <c r="E71" s="175"/>
      <c r="F71" s="175"/>
      <c r="G71" s="175"/>
      <c r="H71" s="175"/>
      <c r="K71" s="43"/>
      <c r="M71" s="6" t="s">
        <v>160</v>
      </c>
      <c r="N71" s="52"/>
      <c r="O71" s="52"/>
      <c r="P71" s="52"/>
      <c r="Q71" s="52"/>
      <c r="R71" s="52"/>
      <c r="S71" s="52"/>
      <c r="T71" s="52"/>
      <c r="U71" s="52"/>
      <c r="V71" s="43"/>
    </row>
    <row r="72" spans="1:22" s="62" customFormat="1" ht="29.25" thickBot="1">
      <c r="A72" s="52"/>
      <c r="B72" s="90" t="s">
        <v>177</v>
      </c>
      <c r="C72" s="92">
        <f t="shared" ref="C72:H72" si="11">D67</f>
        <v>4.0069907499999999</v>
      </c>
      <c r="D72" s="92">
        <f t="shared" si="11"/>
        <v>85.648927659999998</v>
      </c>
      <c r="E72" s="92">
        <f t="shared" si="11"/>
        <v>72.032145341284846</v>
      </c>
      <c r="F72" s="92">
        <f t="shared" si="11"/>
        <v>92.134433888861537</v>
      </c>
      <c r="G72" s="92">
        <f t="shared" si="11"/>
        <v>43.063099490152894</v>
      </c>
      <c r="H72" s="92">
        <f t="shared" si="11"/>
        <v>298.89835976482624</v>
      </c>
      <c r="K72" s="43"/>
      <c r="M72" s="6"/>
      <c r="N72" s="52"/>
      <c r="O72" s="52"/>
      <c r="P72" s="52"/>
      <c r="Q72" s="52"/>
      <c r="R72" s="52"/>
      <c r="S72" s="52"/>
      <c r="V72" s="43"/>
    </row>
    <row r="73" spans="1:22" s="62" customFormat="1">
      <c r="A73" s="52"/>
      <c r="B73" s="52"/>
      <c r="C73" s="52"/>
      <c r="D73" s="52"/>
      <c r="E73" s="52"/>
      <c r="F73" s="52"/>
      <c r="G73" s="52"/>
      <c r="H73" s="52"/>
      <c r="K73" s="43"/>
      <c r="M73" s="63"/>
      <c r="N73" s="64">
        <f t="shared" ref="N73:S73" si="12">N68</f>
        <v>2018</v>
      </c>
      <c r="O73" s="64">
        <f t="shared" si="12"/>
        <v>2019</v>
      </c>
      <c r="P73" s="64">
        <f t="shared" si="12"/>
        <v>2020</v>
      </c>
      <c r="Q73" s="64">
        <f t="shared" si="12"/>
        <v>2021</v>
      </c>
      <c r="R73" s="64">
        <f t="shared" si="12"/>
        <v>2022</v>
      </c>
      <c r="S73" s="64" t="str">
        <f t="shared" si="12"/>
        <v>Total</v>
      </c>
      <c r="V73" s="43"/>
    </row>
    <row r="74" spans="1:22" s="62" customFormat="1" ht="19.5" thickBot="1">
      <c r="A74" s="52"/>
      <c r="B74" s="52"/>
      <c r="C74" s="52"/>
      <c r="D74" s="52"/>
      <c r="E74" s="52"/>
      <c r="F74" s="52"/>
      <c r="G74" s="52"/>
      <c r="H74" s="52"/>
      <c r="K74" s="43"/>
      <c r="M74" s="81" t="str">
        <f>LEFT(M71,(FIND("(",M71)-2))</f>
        <v>VTS Turbine Overhauls</v>
      </c>
      <c r="N74" s="59">
        <f>SUM('5.5 Calc│Escalated capex'!G36)</f>
        <v>0</v>
      </c>
      <c r="O74" s="59">
        <f>SUM('5.5 Calc│Escalated capex'!H36)</f>
        <v>0</v>
      </c>
      <c r="P74" s="59">
        <f>SUM('5.5 Calc│Escalated capex'!I36)</f>
        <v>0</v>
      </c>
      <c r="Q74" s="59">
        <f>SUM('5.5 Calc│Escalated capex'!J36)</f>
        <v>0</v>
      </c>
      <c r="R74" s="59">
        <f>SUM('5.5 Calc│Escalated capex'!K36)</f>
        <v>0</v>
      </c>
      <c r="S74" s="59">
        <f>SUM(N74:R74)</f>
        <v>0</v>
      </c>
      <c r="V74" s="43"/>
    </row>
    <row r="75" spans="1:22" s="62" customFormat="1" ht="20.25">
      <c r="A75" s="52"/>
      <c r="B75" s="6" t="s">
        <v>114</v>
      </c>
      <c r="C75" s="52"/>
      <c r="D75" s="52"/>
      <c r="E75" s="52"/>
      <c r="F75" s="52"/>
      <c r="G75" s="52"/>
      <c r="H75" s="52"/>
      <c r="K75" s="43"/>
      <c r="M75" s="52"/>
      <c r="N75" s="52"/>
      <c r="O75" s="52"/>
      <c r="P75" s="52"/>
      <c r="Q75" s="52"/>
      <c r="R75" s="52"/>
      <c r="S75" s="52"/>
      <c r="V75" s="43"/>
    </row>
    <row r="76" spans="1:22" s="62" customFormat="1" ht="20.25">
      <c r="A76" s="52"/>
      <c r="B76" s="52"/>
      <c r="C76" s="52"/>
      <c r="D76" s="52"/>
      <c r="E76" s="52"/>
      <c r="F76" s="52"/>
      <c r="G76" s="52"/>
      <c r="H76" s="52"/>
      <c r="K76" s="43"/>
      <c r="M76" s="6" t="s">
        <v>161</v>
      </c>
      <c r="N76" s="52"/>
      <c r="O76" s="52"/>
      <c r="P76" s="52"/>
      <c r="Q76" s="52"/>
      <c r="R76" s="52"/>
      <c r="S76" s="52"/>
      <c r="V76" s="43"/>
    </row>
    <row r="77" spans="1:22" s="62" customFormat="1" ht="20.25">
      <c r="A77" s="52"/>
      <c r="B77" s="63"/>
      <c r="C77" s="65">
        <f>C33</f>
        <v>2013</v>
      </c>
      <c r="D77" s="65">
        <f>D33</f>
        <v>2014</v>
      </c>
      <c r="E77" s="65">
        <f>E33</f>
        <v>2015</v>
      </c>
      <c r="F77" s="65" t="str">
        <f>F33</f>
        <v>2016 (e)</v>
      </c>
      <c r="G77" s="65" t="str">
        <f>G33</f>
        <v>2017 (f)</v>
      </c>
      <c r="H77" s="65" t="s">
        <v>115</v>
      </c>
      <c r="I77" s="65" t="str">
        <f>H33</f>
        <v>Total</v>
      </c>
      <c r="K77" s="43"/>
      <c r="M77" s="6"/>
      <c r="N77" s="52"/>
      <c r="O77" s="52"/>
      <c r="P77" s="52"/>
      <c r="Q77" s="52"/>
      <c r="R77" s="52"/>
      <c r="S77" s="52"/>
      <c r="V77" s="43"/>
    </row>
    <row r="78" spans="1:22" s="62" customFormat="1" ht="19.5" thickBot="1">
      <c r="A78" s="52"/>
      <c r="B78" s="60" t="s">
        <v>83</v>
      </c>
      <c r="C78" s="67">
        <f>SUM('4.0 Calc│AER Forecast ($nom)'!F$15:F$15)/1000000</f>
        <v>0</v>
      </c>
      <c r="D78" s="67">
        <f>SUM('4.0 Calc│AER Forecast ($nom)'!G$15:G$15)/1000000</f>
        <v>1.3403415420150002</v>
      </c>
      <c r="E78" s="67">
        <f>SUM('4.0 Calc│AER Forecast ($nom)'!H$15:H$15)/1000000</f>
        <v>12.183129444268884</v>
      </c>
      <c r="F78" s="67">
        <f>SUM('4.0 Calc│AER Forecast ($nom)'!I$15:I$15)/1000000</f>
        <v>0</v>
      </c>
      <c r="G78" s="67">
        <f>SUM('4.0 Calc│AER Forecast ($nom)'!J$15:J$15)/1000000</f>
        <v>0</v>
      </c>
      <c r="H78" s="67">
        <v>0</v>
      </c>
      <c r="I78" s="67">
        <f>SUM(C78:H78)</f>
        <v>13.523470986283884</v>
      </c>
      <c r="K78" s="43"/>
      <c r="M78" s="63"/>
      <c r="N78" s="64">
        <f t="shared" ref="N78:S78" si="13">N73</f>
        <v>2018</v>
      </c>
      <c r="O78" s="64">
        <f t="shared" si="13"/>
        <v>2019</v>
      </c>
      <c r="P78" s="64">
        <f t="shared" si="13"/>
        <v>2020</v>
      </c>
      <c r="Q78" s="64">
        <f t="shared" si="13"/>
        <v>2021</v>
      </c>
      <c r="R78" s="64">
        <f t="shared" si="13"/>
        <v>2022</v>
      </c>
      <c r="S78" s="64" t="str">
        <f t="shared" si="13"/>
        <v>Total</v>
      </c>
      <c r="V78" s="43"/>
    </row>
    <row r="79" spans="1:22" s="62" customFormat="1" ht="29.25" thickBot="1">
      <c r="A79" s="52"/>
      <c r="B79" s="103" t="s">
        <v>85</v>
      </c>
      <c r="C79" s="104">
        <f>'4.1 Calc│Hist Act ($nom)'!G15/1000000</f>
        <v>0</v>
      </c>
      <c r="D79" s="104">
        <f>'4.1 Calc│Hist Act ($nom)'!H15/1000000</f>
        <v>0</v>
      </c>
      <c r="E79" s="104">
        <f>'4.1 Calc│Hist Act ($nom)'!I15/1000000</f>
        <v>0</v>
      </c>
      <c r="F79" s="104">
        <f>'4.1 Calc│Hist Act ($nom)'!J15/1000000</f>
        <v>0</v>
      </c>
      <c r="G79" s="104">
        <f>'4.1 Calc│Hist Act ($nom)'!K15/1000000</f>
        <v>9.2678872827350425</v>
      </c>
      <c r="H79" s="104">
        <f>'5.5 Calc│Escalated capex'!G95*'3.2 Input│Other'!L25</f>
        <v>17.520454140163448</v>
      </c>
      <c r="I79" s="104">
        <f>SUM(C79:H79)</f>
        <v>26.78834142289849</v>
      </c>
      <c r="K79" s="43"/>
      <c r="M79" s="81" t="str">
        <f>LEFT(M76,(FIND("(",M76)-2))</f>
        <v>Actuate mainline valves in HCA areas</v>
      </c>
      <c r="N79" s="59">
        <f>'5.5 Calc│Escalated capex'!G56</f>
        <v>0.98849444551111154</v>
      </c>
      <c r="O79" s="59">
        <f>'5.5 Calc│Escalated capex'!H56</f>
        <v>0.98849444551111154</v>
      </c>
      <c r="P79" s="59">
        <f>'5.5 Calc│Escalated capex'!I56</f>
        <v>0</v>
      </c>
      <c r="Q79" s="59">
        <f>'5.5 Calc│Escalated capex'!J56</f>
        <v>0</v>
      </c>
      <c r="R79" s="59">
        <f>'5.5 Calc│Escalated capex'!K56</f>
        <v>0</v>
      </c>
      <c r="S79" s="59">
        <f>SUM(N79:R79)</f>
        <v>1.9769888910222231</v>
      </c>
      <c r="V79" s="43"/>
    </row>
    <row r="80" spans="1:22" ht="19.5" thickBot="1">
      <c r="A80" s="52"/>
      <c r="B80" s="60" t="s">
        <v>58</v>
      </c>
      <c r="C80" s="78">
        <f t="shared" ref="C80:H80" si="14">C79-C78</f>
        <v>0</v>
      </c>
      <c r="D80" s="78">
        <f t="shared" si="14"/>
        <v>-1.3403415420150002</v>
      </c>
      <c r="E80" s="78">
        <f t="shared" si="14"/>
        <v>-12.183129444268884</v>
      </c>
      <c r="F80" s="78">
        <f t="shared" si="14"/>
        <v>0</v>
      </c>
      <c r="G80" s="78">
        <f t="shared" si="14"/>
        <v>9.2678872827350425</v>
      </c>
      <c r="H80" s="78">
        <f t="shared" si="14"/>
        <v>17.520454140163448</v>
      </c>
      <c r="I80" s="67">
        <f>SUM(C80:H80)</f>
        <v>13.264870436614606</v>
      </c>
      <c r="L80" s="62"/>
      <c r="M80" s="62"/>
      <c r="N80" s="62"/>
      <c r="O80" s="62"/>
      <c r="P80" s="62"/>
      <c r="Q80" s="62"/>
      <c r="R80" s="62"/>
      <c r="S80" s="62"/>
    </row>
    <row r="81" spans="1:19" ht="20.25">
      <c r="A81" s="52"/>
      <c r="B81" s="52"/>
      <c r="C81" s="52"/>
      <c r="D81" s="52"/>
      <c r="E81" s="52"/>
      <c r="F81" s="52"/>
      <c r="G81" s="52"/>
      <c r="H81" s="52"/>
      <c r="I81" s="62"/>
      <c r="L81" s="62"/>
      <c r="M81" s="6" t="s">
        <v>162</v>
      </c>
      <c r="N81" s="52"/>
      <c r="O81" s="52"/>
      <c r="P81" s="52"/>
      <c r="Q81" s="52"/>
      <c r="R81" s="52"/>
      <c r="S81" s="52"/>
    </row>
    <row r="82" spans="1:19" ht="20.25">
      <c r="A82" s="52"/>
      <c r="B82" s="6" t="s">
        <v>104</v>
      </c>
      <c r="C82" s="52"/>
      <c r="D82" s="52"/>
      <c r="E82" s="52"/>
      <c r="F82" s="52"/>
      <c r="G82" s="52"/>
      <c r="H82" s="52"/>
      <c r="I82" s="62"/>
      <c r="M82" s="6"/>
      <c r="N82" s="52"/>
      <c r="O82" s="52"/>
      <c r="P82" s="52"/>
      <c r="Q82" s="52"/>
      <c r="R82" s="52"/>
      <c r="S82" s="52"/>
    </row>
    <row r="83" spans="1:19">
      <c r="A83" s="52"/>
      <c r="B83" s="52"/>
      <c r="C83" s="52"/>
      <c r="D83" s="52"/>
      <c r="E83" s="52"/>
      <c r="F83" s="52"/>
      <c r="G83" s="52"/>
      <c r="H83" s="52"/>
      <c r="I83" s="62"/>
      <c r="M83" s="63"/>
      <c r="N83" s="64">
        <f t="shared" ref="N83:S83" si="15">N$15</f>
        <v>2018</v>
      </c>
      <c r="O83" s="64">
        <f t="shared" si="15"/>
        <v>2019</v>
      </c>
      <c r="P83" s="64">
        <f t="shared" si="15"/>
        <v>2020</v>
      </c>
      <c r="Q83" s="64">
        <f t="shared" si="15"/>
        <v>2021</v>
      </c>
      <c r="R83" s="64">
        <f t="shared" si="15"/>
        <v>2022</v>
      </c>
      <c r="S83" s="64" t="str">
        <f t="shared" si="15"/>
        <v>Total</v>
      </c>
    </row>
    <row r="84" spans="1:19" ht="19.5" thickBot="1">
      <c r="A84" s="52"/>
      <c r="B84" s="63"/>
      <c r="C84" s="65">
        <f t="shared" ref="C84:H84" si="16">C46</f>
        <v>2013</v>
      </c>
      <c r="D84" s="65">
        <f t="shared" si="16"/>
        <v>2014</v>
      </c>
      <c r="E84" s="65">
        <f t="shared" si="16"/>
        <v>2015</v>
      </c>
      <c r="F84" s="65" t="str">
        <f t="shared" si="16"/>
        <v>2016 (e)</v>
      </c>
      <c r="G84" s="65" t="str">
        <f t="shared" si="16"/>
        <v>2017 (f)</v>
      </c>
      <c r="H84" s="65" t="str">
        <f t="shared" si="16"/>
        <v>Total</v>
      </c>
      <c r="I84" s="62"/>
      <c r="M84" s="81" t="str">
        <f>LEFT(M81,(FIND("(",M81)-2))</f>
        <v>Coogee decommissioning</v>
      </c>
      <c r="N84" s="59">
        <f>'5.5 Calc│Escalated capex'!G88</f>
        <v>0</v>
      </c>
      <c r="O84" s="59">
        <f>'5.5 Calc│Escalated capex'!H88</f>
        <v>0</v>
      </c>
      <c r="P84" s="59">
        <f>'5.5 Calc│Escalated capex'!I88</f>
        <v>0</v>
      </c>
      <c r="Q84" s="59">
        <f>'5.5 Calc│Escalated capex'!J88</f>
        <v>0</v>
      </c>
      <c r="R84" s="59">
        <f>'5.5 Calc│Escalated capex'!K88</f>
        <v>0</v>
      </c>
      <c r="S84" s="59">
        <f>SUM(N84:R84)</f>
        <v>0</v>
      </c>
    </row>
    <row r="85" spans="1:19" ht="19.5" thickBot="1">
      <c r="A85" s="52"/>
      <c r="B85" s="60" t="str">
        <f>B47</f>
        <v>AER Forecast</v>
      </c>
      <c r="C85" s="67">
        <f>C49</f>
        <v>8.8816341098538807</v>
      </c>
      <c r="D85" s="67">
        <f>D49</f>
        <v>15.496928924678267</v>
      </c>
      <c r="E85" s="67">
        <f>E49</f>
        <v>11.656757377721879</v>
      </c>
      <c r="F85" s="67">
        <f>F49</f>
        <v>12.184374869804509</v>
      </c>
      <c r="G85" s="67">
        <f>G49</f>
        <v>6.4081782417800852</v>
      </c>
      <c r="H85" s="67">
        <f>SUM(C85:G85)</f>
        <v>54.627873523838623</v>
      </c>
      <c r="I85" s="62"/>
      <c r="M85" s="62"/>
      <c r="N85" s="62"/>
      <c r="O85" s="62"/>
      <c r="P85" s="62"/>
      <c r="Q85" s="62"/>
      <c r="R85" s="62"/>
      <c r="S85" s="62"/>
    </row>
    <row r="86" spans="1:19" ht="21" thickBot="1">
      <c r="A86" s="32"/>
      <c r="B86" s="60" t="str">
        <f>B52</f>
        <v>Actuals</v>
      </c>
      <c r="C86" s="59">
        <f>C54</f>
        <v>1.5504420000000001</v>
      </c>
      <c r="D86" s="59">
        <f>D54</f>
        <v>7.5216883199999902</v>
      </c>
      <c r="E86" s="59">
        <f>E54</f>
        <v>14.208332649999997</v>
      </c>
      <c r="F86" s="59">
        <f>F54</f>
        <v>10.524078329999989</v>
      </c>
      <c r="G86" s="59">
        <f>G54</f>
        <v>2.1049999999999986</v>
      </c>
      <c r="H86" s="59">
        <f>SUM(C86:G86)</f>
        <v>35.909541299999972</v>
      </c>
      <c r="I86" s="62"/>
      <c r="M86" s="6" t="s">
        <v>163</v>
      </c>
      <c r="N86" s="52"/>
      <c r="O86" s="52"/>
      <c r="P86" s="52"/>
      <c r="Q86" s="52"/>
      <c r="R86" s="52"/>
      <c r="S86" s="52"/>
    </row>
    <row r="87" spans="1:19" ht="21" thickBot="1">
      <c r="A87" s="32"/>
      <c r="B87" s="69" t="str">
        <f>B57</f>
        <v>Difference</v>
      </c>
      <c r="C87" s="70">
        <f>C86-C85</f>
        <v>-7.3311921098538804</v>
      </c>
      <c r="D87" s="70">
        <f>D86-D85</f>
        <v>-7.9752406046782767</v>
      </c>
      <c r="E87" s="70">
        <f>E86-E85</f>
        <v>2.551575272278118</v>
      </c>
      <c r="F87" s="70">
        <f>F86-F85</f>
        <v>-1.66029653980452</v>
      </c>
      <c r="G87" s="70">
        <f>G86-G85</f>
        <v>-4.3031782417800866</v>
      </c>
      <c r="H87" s="70">
        <f>SUM(C87:G87)</f>
        <v>-18.718332223838644</v>
      </c>
      <c r="I87" s="62"/>
      <c r="M87" s="6"/>
      <c r="N87" s="52"/>
      <c r="O87" s="52"/>
      <c r="P87" s="52"/>
      <c r="Q87" s="52"/>
      <c r="R87" s="52"/>
      <c r="S87" s="52"/>
    </row>
    <row r="88" spans="1:19">
      <c r="A88" s="32"/>
      <c r="B88" s="32"/>
      <c r="C88" s="32"/>
      <c r="D88" s="32"/>
      <c r="E88" s="32"/>
      <c r="F88" s="32"/>
      <c r="G88" s="32"/>
      <c r="H88" s="32"/>
      <c r="I88" s="32"/>
      <c r="J88" s="52"/>
      <c r="M88" s="63"/>
      <c r="N88" s="64">
        <f t="shared" ref="N88:S88" si="17">N$15</f>
        <v>2018</v>
      </c>
      <c r="O88" s="64">
        <f t="shared" si="17"/>
        <v>2019</v>
      </c>
      <c r="P88" s="64">
        <f t="shared" si="17"/>
        <v>2020</v>
      </c>
      <c r="Q88" s="64">
        <f t="shared" si="17"/>
        <v>2021</v>
      </c>
      <c r="R88" s="64">
        <f t="shared" si="17"/>
        <v>2022</v>
      </c>
      <c r="S88" s="64" t="str">
        <f t="shared" si="17"/>
        <v>Total</v>
      </c>
    </row>
    <row r="89" spans="1:19" ht="21" thickBot="1">
      <c r="A89" s="32"/>
      <c r="B89" s="6" t="s">
        <v>105</v>
      </c>
      <c r="C89" s="32"/>
      <c r="D89" s="32"/>
      <c r="E89" s="32"/>
      <c r="F89" s="32"/>
      <c r="G89" s="32"/>
      <c r="H89" s="32"/>
      <c r="I89" s="32"/>
      <c r="J89" s="52"/>
      <c r="M89" s="81" t="str">
        <f>LEFT(M86,(FIND("(",M86)-2))</f>
        <v>Iona CS aftercooler upgrade</v>
      </c>
      <c r="N89" s="59">
        <f>'5.5 Calc│Escalated capex'!G24</f>
        <v>1.7113687420666677</v>
      </c>
      <c r="O89" s="59">
        <f>'5.5 Calc│Escalated capex'!H24</f>
        <v>0</v>
      </c>
      <c r="P89" s="59">
        <f>'5.5 Calc│Escalated capex'!I24</f>
        <v>0</v>
      </c>
      <c r="Q89" s="59">
        <f>'5.5 Calc│Escalated capex'!J24</f>
        <v>0</v>
      </c>
      <c r="R89" s="59">
        <f>'5.5 Calc│Escalated capex'!K24</f>
        <v>0</v>
      </c>
      <c r="S89" s="59">
        <f>SUM(N89:R89)</f>
        <v>1.7113687420666677</v>
      </c>
    </row>
    <row r="90" spans="1:19">
      <c r="A90" s="32"/>
      <c r="B90" s="32"/>
      <c r="C90" s="32"/>
      <c r="D90" s="32"/>
      <c r="E90" s="32"/>
      <c r="F90" s="32"/>
      <c r="G90" s="32"/>
      <c r="H90" s="32"/>
      <c r="I90" s="32"/>
      <c r="J90" s="52"/>
      <c r="M90" s="62"/>
      <c r="N90" s="62"/>
      <c r="O90" s="62"/>
      <c r="P90" s="62"/>
      <c r="Q90" s="62"/>
      <c r="R90" s="62"/>
      <c r="S90" s="62"/>
    </row>
    <row r="91" spans="1:19" ht="20.25">
      <c r="A91" s="32"/>
      <c r="B91" s="63"/>
      <c r="C91" s="65">
        <f>C46</f>
        <v>2013</v>
      </c>
      <c r="D91" s="65">
        <f>D46</f>
        <v>2014</v>
      </c>
      <c r="E91" s="65">
        <f>E46</f>
        <v>2015</v>
      </c>
      <c r="F91" s="65" t="str">
        <f>F46</f>
        <v>2016 (e)</v>
      </c>
      <c r="G91" s="65" t="str">
        <f>G46</f>
        <v>2017 (f)</v>
      </c>
      <c r="H91" s="65" t="s">
        <v>12</v>
      </c>
      <c r="I91" s="32"/>
      <c r="J91" s="52"/>
      <c r="M91" s="6" t="s">
        <v>164</v>
      </c>
      <c r="N91" s="52"/>
      <c r="O91" s="52"/>
      <c r="P91" s="52"/>
      <c r="Q91" s="52"/>
      <c r="R91" s="52"/>
      <c r="S91" s="52"/>
    </row>
    <row r="92" spans="1:19" ht="21" thickBot="1">
      <c r="A92" s="32"/>
      <c r="B92" s="60" t="s">
        <v>83</v>
      </c>
      <c r="C92" s="59">
        <f>('2.0 Input│Historic Capex'!M45*'3.2 Input│Other'!G28)/1000000</f>
        <v>3.7985142590705947</v>
      </c>
      <c r="D92" s="59">
        <f>('2.0 Input│Historic Capex'!N45*'3.2 Input│Other'!H28)/1000000</f>
        <v>1.541960878146112</v>
      </c>
      <c r="E92" s="59">
        <f>('2.0 Input│Historic Capex'!O45*'3.2 Input│Other'!I28)/1000000</f>
        <v>0</v>
      </c>
      <c r="F92" s="59">
        <f>('2.0 Input│Historic Capex'!P45*'3.2 Input│Other'!J28)/1000000</f>
        <v>0</v>
      </c>
      <c r="G92" s="59">
        <f>('2.0 Input│Historic Capex'!Q45*'3.2 Input│Other'!K28)/1000000</f>
        <v>0</v>
      </c>
      <c r="H92" s="59">
        <f>SUM(C92:G92)</f>
        <v>5.340475137216707</v>
      </c>
      <c r="I92" s="32"/>
      <c r="J92" s="52"/>
      <c r="M92" s="6"/>
      <c r="N92" s="52"/>
      <c r="O92" s="52"/>
      <c r="P92" s="52"/>
      <c r="Q92" s="52"/>
      <c r="R92" s="52"/>
      <c r="S92" s="52"/>
    </row>
    <row r="93" spans="1:19" ht="18.75" thickBot="1">
      <c r="A93" s="32"/>
      <c r="B93" s="69" t="s">
        <v>85</v>
      </c>
      <c r="C93" s="70">
        <f>'4.1 Calc│Hist Act ($nom)'!G45/1000000</f>
        <v>0.47949895999999997</v>
      </c>
      <c r="D93" s="70">
        <f>'4.1 Calc│Hist Act ($nom)'!H45/1000000</f>
        <v>2.6165669600000001</v>
      </c>
      <c r="E93" s="70">
        <f>'4.1 Calc│Hist Act ($nom)'!I45/1000000</f>
        <v>7.8111362499999997</v>
      </c>
      <c r="F93" s="70">
        <f>'4.1 Calc│Hist Act ($nom)'!J45/1000000</f>
        <v>0.75046380000000035</v>
      </c>
      <c r="G93" s="70">
        <f>'4.1 Calc│Hist Act ($nom)'!K45/1000000</f>
        <v>0</v>
      </c>
      <c r="H93" s="70">
        <f>SUM(C93:G93)</f>
        <v>11.65766597</v>
      </c>
      <c r="I93" s="32"/>
      <c r="J93" s="52"/>
      <c r="M93" s="63"/>
      <c r="N93" s="64">
        <f t="shared" ref="N93:S93" si="18">N$15</f>
        <v>2018</v>
      </c>
      <c r="O93" s="64">
        <f t="shared" si="18"/>
        <v>2019</v>
      </c>
      <c r="P93" s="64">
        <f t="shared" si="18"/>
        <v>2020</v>
      </c>
      <c r="Q93" s="64">
        <f t="shared" si="18"/>
        <v>2021</v>
      </c>
      <c r="R93" s="64">
        <f t="shared" si="18"/>
        <v>2022</v>
      </c>
      <c r="S93" s="64" t="str">
        <f t="shared" si="18"/>
        <v>Total</v>
      </c>
    </row>
    <row r="94" spans="1:19" ht="19.5" thickBot="1">
      <c r="A94" s="32"/>
      <c r="B94" s="60" t="s">
        <v>58</v>
      </c>
      <c r="C94" s="59">
        <f t="shared" ref="C94:H94" si="19">C93-C92</f>
        <v>-3.3190152990705948</v>
      </c>
      <c r="D94" s="59">
        <f t="shared" si="19"/>
        <v>1.0746060818538881</v>
      </c>
      <c r="E94" s="59">
        <f t="shared" si="19"/>
        <v>7.8111362499999997</v>
      </c>
      <c r="F94" s="59">
        <f t="shared" si="19"/>
        <v>0.75046380000000035</v>
      </c>
      <c r="G94" s="59">
        <f t="shared" si="19"/>
        <v>0</v>
      </c>
      <c r="H94" s="59">
        <f t="shared" si="19"/>
        <v>6.3171908327832931</v>
      </c>
      <c r="I94" s="32"/>
      <c r="J94" s="52"/>
      <c r="M94" s="81" t="str">
        <f>LEFT(M91,(FIND("(",M91)-2))</f>
        <v>Emergency Equipment</v>
      </c>
      <c r="N94" s="59">
        <f>SUM('5.5 Calc│Escalated capex'!G44:G47)</f>
        <v>0.26823577676994742</v>
      </c>
      <c r="O94" s="59">
        <f>SUM('5.5 Calc│Escalated capex'!H44:H47)</f>
        <v>0.26823577676994742</v>
      </c>
      <c r="P94" s="59">
        <f>SUM('5.5 Calc│Escalated capex'!I44:I47)</f>
        <v>0.37148772706965727</v>
      </c>
      <c r="Q94" s="59">
        <f>SUM('5.5 Calc│Escalated capex'!J44:J47)</f>
        <v>0.38606404060389965</v>
      </c>
      <c r="R94" s="59">
        <f>SUM('5.5 Calc│Escalated capex'!K44:K47)</f>
        <v>0.26823577676994742</v>
      </c>
      <c r="S94" s="59">
        <f>SUM(N94:R94)</f>
        <v>1.5622590979833992</v>
      </c>
    </row>
    <row r="95" spans="1:19">
      <c r="A95" s="32"/>
      <c r="B95" s="32"/>
      <c r="C95" s="32"/>
      <c r="D95" s="32"/>
      <c r="E95" s="32"/>
      <c r="F95" s="32"/>
      <c r="G95" s="32"/>
      <c r="H95" s="32"/>
      <c r="I95" s="32"/>
      <c r="J95" s="52"/>
      <c r="M95" s="62"/>
      <c r="N95" s="62"/>
      <c r="O95" s="62"/>
      <c r="P95" s="62"/>
      <c r="Q95" s="62"/>
      <c r="R95" s="62"/>
      <c r="S95" s="62"/>
    </row>
    <row r="96" spans="1:19" ht="20.25">
      <c r="A96" s="32"/>
      <c r="B96" s="6" t="s">
        <v>93</v>
      </c>
      <c r="C96" s="32"/>
      <c r="D96" s="32"/>
      <c r="E96" s="32"/>
      <c r="F96" s="32"/>
      <c r="G96" s="32"/>
      <c r="H96" s="32"/>
      <c r="I96" s="32"/>
      <c r="J96" s="52"/>
      <c r="M96" s="6" t="s">
        <v>165</v>
      </c>
      <c r="N96" s="52"/>
      <c r="O96" s="52"/>
      <c r="P96" s="52"/>
      <c r="Q96" s="52"/>
      <c r="R96" s="52"/>
      <c r="S96" s="52"/>
    </row>
    <row r="97" spans="1:22" ht="20.25">
      <c r="A97" s="32"/>
      <c r="B97" s="32"/>
      <c r="C97" s="32"/>
      <c r="D97" s="32"/>
      <c r="E97" s="32"/>
      <c r="F97" s="32"/>
      <c r="G97" s="32"/>
      <c r="H97" s="32"/>
      <c r="I97" s="32"/>
      <c r="J97" s="52"/>
      <c r="M97" s="6"/>
      <c r="N97" s="52"/>
      <c r="O97" s="52"/>
      <c r="P97" s="52"/>
      <c r="Q97" s="52"/>
      <c r="R97" s="52"/>
      <c r="S97" s="52"/>
    </row>
    <row r="98" spans="1:22">
      <c r="A98" s="32"/>
      <c r="B98" s="63"/>
      <c r="C98" s="65">
        <f t="shared" ref="C98:H98" si="20">C91</f>
        <v>2013</v>
      </c>
      <c r="D98" s="65">
        <f t="shared" si="20"/>
        <v>2014</v>
      </c>
      <c r="E98" s="65">
        <f t="shared" si="20"/>
        <v>2015</v>
      </c>
      <c r="F98" s="65" t="str">
        <f t="shared" si="20"/>
        <v>2016 (e)</v>
      </c>
      <c r="G98" s="65" t="str">
        <f t="shared" si="20"/>
        <v>2017 (f)</v>
      </c>
      <c r="H98" s="65" t="str">
        <f t="shared" si="20"/>
        <v>Total</v>
      </c>
      <c r="I98" s="32"/>
      <c r="J98" s="52"/>
      <c r="M98" s="63"/>
      <c r="N98" s="64">
        <f t="shared" ref="N98:S98" si="21">N$15</f>
        <v>2018</v>
      </c>
      <c r="O98" s="64">
        <f t="shared" si="21"/>
        <v>2019</v>
      </c>
      <c r="P98" s="64">
        <f t="shared" si="21"/>
        <v>2020</v>
      </c>
      <c r="Q98" s="64">
        <f t="shared" si="21"/>
        <v>2021</v>
      </c>
      <c r="R98" s="64">
        <f t="shared" si="21"/>
        <v>2022</v>
      </c>
      <c r="S98" s="64" t="str">
        <f t="shared" si="21"/>
        <v>Total</v>
      </c>
    </row>
    <row r="99" spans="1:22" ht="19.5" thickBot="1">
      <c r="A99" s="32"/>
      <c r="B99" s="60" t="s">
        <v>83</v>
      </c>
      <c r="C99" s="59">
        <f>SUM('4.0 Calc│AER Forecast ($nom)'!F51:F52,'4.0 Calc│AER Forecast ($nom)'!F65:F67,'4.0 Calc│AER Forecast ($nom)'!F85:F97,'4.0 Calc│AER Forecast ($nom)'!F123,'4.0 Calc│AER Forecast ($nom)'!F130)/1000000</f>
        <v>0.34580445351562522</v>
      </c>
      <c r="D99" s="59">
        <f>SUM('4.0 Calc│AER Forecast ($nom)'!G51:G52,'4.0 Calc│AER Forecast ($nom)'!G65:G67,'4.0 Calc│AER Forecast ($nom)'!G85:G97,'4.0 Calc│AER Forecast ($nom)'!G123,'4.0 Calc│AER Forecast ($nom)'!G130)/1000000</f>
        <v>0.21429142418851566</v>
      </c>
      <c r="E99" s="59">
        <f>SUM('4.0 Calc│AER Forecast ($nom)'!H51:H52,'4.0 Calc│AER Forecast ($nom)'!H65:H67,'4.0 Calc│AER Forecast ($nom)'!H85:H97,'4.0 Calc│AER Forecast ($nom)'!H123,'4.0 Calc│AER Forecast ($nom)'!H130)/1000000</f>
        <v>1.6125357272032721</v>
      </c>
      <c r="F99" s="59">
        <f>SUM('4.0 Calc│AER Forecast ($nom)'!I51:I52,'4.0 Calc│AER Forecast ($nom)'!I65:I67,'4.0 Calc│AER Forecast ($nom)'!I85:I97,'4.0 Calc│AER Forecast ($nom)'!I123,'4.0 Calc│AER Forecast ($nom)'!I130)/1000000</f>
        <v>6.8102369062673853</v>
      </c>
      <c r="G99" s="59">
        <f>SUM('4.0 Calc│AER Forecast ($nom)'!J51:J52,'4.0 Calc│AER Forecast ($nom)'!J65:J67,'4.0 Calc│AER Forecast ($nom)'!J85:J97,'4.0 Calc│AER Forecast ($nom)'!J123,'4.0 Calc│AER Forecast ($nom)'!J130)/1000000</f>
        <v>3.9168380564560503</v>
      </c>
      <c r="H99" s="59">
        <f>SUM(C99:G99)</f>
        <v>12.899706567630849</v>
      </c>
      <c r="I99" s="32"/>
      <c r="J99" s="52"/>
      <c r="M99" s="81" t="str">
        <f>LEFT(M96,(FIND("(",M96)-2))</f>
        <v>B&amp;T projects</v>
      </c>
      <c r="N99" s="59">
        <f>SUM('5.5 Calc│Escalated capex'!G101:G124)</f>
        <v>2.4638913247102439</v>
      </c>
      <c r="O99" s="59">
        <f>SUM('5.5 Calc│Escalated capex'!H101:H124)</f>
        <v>1.4683181243128962</v>
      </c>
      <c r="P99" s="59">
        <f>SUM('5.5 Calc│Escalated capex'!I101:I124)</f>
        <v>1.1443182548104227</v>
      </c>
      <c r="Q99" s="59">
        <f>SUM('5.5 Calc│Escalated capex'!J101:J124)</f>
        <v>1.4593414523310093</v>
      </c>
      <c r="R99" s="59">
        <f>SUM('5.5 Calc│Escalated capex'!K101:K124)</f>
        <v>0.74492571164415233</v>
      </c>
      <c r="S99" s="59">
        <f>SUM(N99:R99)</f>
        <v>7.2807948678087246</v>
      </c>
    </row>
    <row r="100" spans="1:22" ht="18.75" thickBot="1">
      <c r="A100" s="32"/>
      <c r="B100" s="69" t="s">
        <v>85</v>
      </c>
      <c r="C100" s="70">
        <f>SUM('4.1 Calc│Hist Act ($nom)'!G51:G52,'4.1 Calc│Hist Act ($nom)'!G65:G67,'4.1 Calc│Hist Act ($nom)'!G85:G97,'4.1 Calc│Hist Act ($nom)'!G123,'4.1 Calc│Hist Act ($nom)'!G130)/1000000</f>
        <v>0.33064453000000021</v>
      </c>
      <c r="D100" s="70">
        <f>SUM('4.1 Calc│Hist Act ($nom)'!H51:H52,'4.1 Calc│Hist Act ($nom)'!H65:H67,'4.1 Calc│Hist Act ($nom)'!H85:H97,'4.1 Calc│Hist Act ($nom)'!H123,'4.1 Calc│Hist Act ($nom)'!H130)/1000000</f>
        <v>2.3225193200000005</v>
      </c>
      <c r="E100" s="70">
        <f>SUM('4.1 Calc│Hist Act ($nom)'!I51:I52,'4.1 Calc│Hist Act ($nom)'!I65:I67,'4.1 Calc│Hist Act ($nom)'!I85:I97,'4.1 Calc│Hist Act ($nom)'!I123,'4.1 Calc│Hist Act ($nom)'!I130)/1000000</f>
        <v>0.60558953000000015</v>
      </c>
      <c r="F100" s="70">
        <f>SUM('4.1 Calc│Hist Act ($nom)'!J51:J52,'4.1 Calc│Hist Act ($nom)'!J65:J67,'4.1 Calc│Hist Act ($nom)'!J85:J97,'4.1 Calc│Hist Act ($nom)'!J123,'4.1 Calc│Hist Act ($nom)'!J130)/1000000</f>
        <v>2.1761181600000001</v>
      </c>
      <c r="G100" s="70">
        <f>SUM('4.1 Calc│Hist Act ($nom)'!K51:K52,'4.1 Calc│Hist Act ($nom)'!K65:K67,'4.1 Calc│Hist Act ($nom)'!K85:K97,'4.1 Calc│Hist Act ($nom)'!K123,'4.1 Calc│Hist Act ($nom)'!K130)/1000000</f>
        <v>0.15</v>
      </c>
      <c r="H100" s="70">
        <f>SUM(C100:G100)</f>
        <v>5.5848715400000017</v>
      </c>
      <c r="I100" s="32"/>
      <c r="J100" s="52"/>
    </row>
    <row r="101" spans="1:22" ht="21" thickBot="1">
      <c r="A101" s="32"/>
      <c r="B101" s="60" t="s">
        <v>58</v>
      </c>
      <c r="C101" s="59">
        <f t="shared" ref="C101:H101" si="22">C100-C99</f>
        <v>-1.5159923515625007E-2</v>
      </c>
      <c r="D101" s="59">
        <f t="shared" si="22"/>
        <v>2.1082278958114848</v>
      </c>
      <c r="E101" s="59">
        <f t="shared" si="22"/>
        <v>-1.0069461972032721</v>
      </c>
      <c r="F101" s="59">
        <f t="shared" si="22"/>
        <v>-4.6341187462673847</v>
      </c>
      <c r="G101" s="59">
        <f t="shared" si="22"/>
        <v>-3.7668380564560504</v>
      </c>
      <c r="H101" s="59">
        <f t="shared" si="22"/>
        <v>-7.3148350276308474</v>
      </c>
      <c r="I101" s="32"/>
      <c r="J101" s="52"/>
      <c r="M101" s="6" t="s">
        <v>166</v>
      </c>
      <c r="N101" s="52"/>
      <c r="O101" s="52"/>
      <c r="P101" s="52"/>
      <c r="Q101" s="52"/>
      <c r="R101" s="52"/>
      <c r="S101" s="52"/>
    </row>
    <row r="102" spans="1:22" ht="20.25">
      <c r="B102" s="32"/>
      <c r="C102" s="32"/>
      <c r="D102" s="32"/>
      <c r="E102" s="32"/>
      <c r="F102" s="32"/>
      <c r="G102" s="32"/>
      <c r="H102" s="32"/>
      <c r="I102" s="32"/>
      <c r="J102" s="52"/>
      <c r="M102" s="6"/>
      <c r="N102" s="52"/>
      <c r="O102" s="52"/>
      <c r="P102" s="52"/>
      <c r="Q102" s="52"/>
      <c r="R102" s="52"/>
      <c r="S102" s="52"/>
    </row>
    <row r="103" spans="1:22" s="62" customFormat="1" ht="20.25">
      <c r="A103" s="9"/>
      <c r="B103" s="6" t="s">
        <v>151</v>
      </c>
      <c r="C103" s="52"/>
      <c r="D103" s="52"/>
      <c r="E103" s="52"/>
      <c r="F103" s="52"/>
      <c r="G103" s="52"/>
      <c r="H103" s="52"/>
      <c r="I103" s="32"/>
      <c r="J103" s="52"/>
      <c r="K103" s="43"/>
      <c r="L103" s="9"/>
      <c r="M103" s="63"/>
      <c r="N103" s="64">
        <f t="shared" ref="N103:S103" si="23">N$15</f>
        <v>2018</v>
      </c>
      <c r="O103" s="64">
        <f t="shared" si="23"/>
        <v>2019</v>
      </c>
      <c r="P103" s="64">
        <f t="shared" si="23"/>
        <v>2020</v>
      </c>
      <c r="Q103" s="64">
        <f t="shared" si="23"/>
        <v>2021</v>
      </c>
      <c r="R103" s="64">
        <f t="shared" si="23"/>
        <v>2022</v>
      </c>
      <c r="S103" s="64" t="str">
        <f t="shared" si="23"/>
        <v>Total</v>
      </c>
      <c r="V103" s="43"/>
    </row>
    <row r="104" spans="1:22" s="62" customFormat="1" ht="29.25" thickBot="1">
      <c r="A104" s="9"/>
      <c r="B104" s="52"/>
      <c r="C104" s="52"/>
      <c r="D104" s="52"/>
      <c r="E104" s="52"/>
      <c r="F104" s="52"/>
      <c r="G104" s="52"/>
      <c r="H104" s="52"/>
      <c r="I104" s="9"/>
      <c r="K104" s="43"/>
      <c r="L104" s="9"/>
      <c r="M104" s="81" t="str">
        <f>LEFT(M101,(FIND("(",M101)-2))</f>
        <v>Storage shed-Dandenong, Wollert &amp; Springhurst</v>
      </c>
      <c r="N104" s="59">
        <f>SUM('5.5 Calc│Escalated capex'!G23)</f>
        <v>0</v>
      </c>
      <c r="O104" s="59">
        <f>SUM('5.5 Calc│Escalated capex'!H23)</f>
        <v>0.6209441189347622</v>
      </c>
      <c r="P104" s="59">
        <f>SUM('5.5 Calc│Escalated capex'!I23)</f>
        <v>0.6209441189347622</v>
      </c>
      <c r="Q104" s="59">
        <f>SUM('5.5 Calc│Escalated capex'!J23)</f>
        <v>0.6209441189347622</v>
      </c>
      <c r="R104" s="59">
        <f>SUM('5.5 Calc│Escalated capex'!K23)</f>
        <v>0</v>
      </c>
      <c r="S104" s="59">
        <f>SUM(N104:R104)</f>
        <v>1.8628323568042866</v>
      </c>
      <c r="V104" s="43"/>
    </row>
    <row r="105" spans="1:22" s="62" customFormat="1">
      <c r="A105" s="9"/>
      <c r="B105" s="63"/>
      <c r="C105" s="65">
        <f t="shared" ref="C105:H105" si="24">C98</f>
        <v>2013</v>
      </c>
      <c r="D105" s="65">
        <f t="shared" si="24"/>
        <v>2014</v>
      </c>
      <c r="E105" s="65">
        <f t="shared" si="24"/>
        <v>2015</v>
      </c>
      <c r="F105" s="65" t="str">
        <f t="shared" si="24"/>
        <v>2016 (e)</v>
      </c>
      <c r="G105" s="65" t="str">
        <f t="shared" si="24"/>
        <v>2017 (f)</v>
      </c>
      <c r="H105" s="65" t="str">
        <f t="shared" si="24"/>
        <v>Total</v>
      </c>
      <c r="I105" s="9"/>
      <c r="K105" s="43"/>
      <c r="M105" s="9"/>
      <c r="N105" s="9"/>
      <c r="O105" s="9"/>
      <c r="P105" s="9"/>
      <c r="Q105" s="9"/>
      <c r="R105" s="9"/>
      <c r="S105" s="9"/>
      <c r="V105" s="43"/>
    </row>
    <row r="106" spans="1:22" s="62" customFormat="1" ht="21" thickBot="1">
      <c r="A106" s="9"/>
      <c r="B106" s="60" t="s">
        <v>83</v>
      </c>
      <c r="C106" s="59">
        <f>('4.0 Calc│AER Forecast ($nom)'!F124+'4.0 Calc│AER Forecast ($nom)'!F125)/1000000</f>
        <v>-7.1171039062499991E-3</v>
      </c>
      <c r="D106" s="59">
        <f>('4.0 Calc│AER Forecast ($nom)'!G124+'4.0 Calc│AER Forecast ($nom)'!G125)/1000000</f>
        <v>4.4112573316825792</v>
      </c>
      <c r="E106" s="59">
        <f>('4.0 Calc│AER Forecast ($nom)'!H124+'4.0 Calc│AER Forecast ($nom)'!H125)/1000000</f>
        <v>0</v>
      </c>
      <c r="F106" s="59">
        <f>('4.0 Calc│AER Forecast ($nom)'!I124+'4.0 Calc│AER Forecast ($nom)'!I125)/1000000</f>
        <v>0</v>
      </c>
      <c r="G106" s="59">
        <f>('4.0 Calc│AER Forecast ($nom)'!J124+'4.0 Calc│AER Forecast ($nom)'!J125)/1000000</f>
        <v>0</v>
      </c>
      <c r="H106" s="59">
        <f>SUM(C106:G106)</f>
        <v>4.4041402277763293</v>
      </c>
      <c r="I106" s="9"/>
      <c r="K106" s="43"/>
      <c r="M106" s="6" t="s">
        <v>167</v>
      </c>
      <c r="N106" s="52"/>
      <c r="O106" s="52"/>
      <c r="P106" s="52"/>
      <c r="Q106" s="52"/>
      <c r="R106" s="52"/>
      <c r="S106" s="52"/>
      <c r="V106" s="43"/>
    </row>
    <row r="107" spans="1:22" s="62" customFormat="1" ht="21" thickBot="1">
      <c r="A107" s="9"/>
      <c r="B107" s="69" t="s">
        <v>85</v>
      </c>
      <c r="C107" s="70">
        <f>'4.1 Calc│Hist Act ($nom)'!G125/1000000</f>
        <v>2.708984E-2</v>
      </c>
      <c r="D107" s="70">
        <f>'4.1 Calc│Hist Act ($nom)'!H125/1000000</f>
        <v>0.88962264999999996</v>
      </c>
      <c r="E107" s="70">
        <f>'4.1 Calc│Hist Act ($nom)'!I125/1000000</f>
        <v>5.0072425399999991</v>
      </c>
      <c r="F107" s="70">
        <f>'4.1 Calc│Hist Act ($nom)'!J125/1000000</f>
        <v>3.2722340900000004</v>
      </c>
      <c r="G107" s="70">
        <f>'4.1 Calc│Hist Act ($nom)'!K125/1000000</f>
        <v>0</v>
      </c>
      <c r="H107" s="70">
        <f>SUM(C107:G107)</f>
        <v>9.1961891199999997</v>
      </c>
      <c r="I107" s="9"/>
      <c r="K107" s="43"/>
      <c r="M107" s="6"/>
      <c r="N107" s="52"/>
      <c r="O107" s="52"/>
      <c r="P107" s="52"/>
      <c r="Q107" s="52"/>
      <c r="R107" s="52"/>
      <c r="S107" s="52"/>
      <c r="V107" s="43"/>
    </row>
    <row r="108" spans="1:22" s="62" customFormat="1" ht="19.5" thickBot="1">
      <c r="A108" s="9"/>
      <c r="B108" s="60" t="s">
        <v>58</v>
      </c>
      <c r="C108" s="59">
        <f t="shared" ref="C108:H108" si="25">C107-C106</f>
        <v>3.4206943906250002E-2</v>
      </c>
      <c r="D108" s="59">
        <f t="shared" si="25"/>
        <v>-3.5216346816825794</v>
      </c>
      <c r="E108" s="59">
        <f t="shared" si="25"/>
        <v>5.0072425399999991</v>
      </c>
      <c r="F108" s="59">
        <f t="shared" si="25"/>
        <v>3.2722340900000004</v>
      </c>
      <c r="G108" s="59">
        <f t="shared" si="25"/>
        <v>0</v>
      </c>
      <c r="H108" s="59">
        <f t="shared" si="25"/>
        <v>4.7920488922236704</v>
      </c>
      <c r="I108" s="9"/>
      <c r="K108" s="43"/>
      <c r="M108" s="63"/>
      <c r="N108" s="64">
        <f t="shared" ref="N108:S108" si="26">N$15</f>
        <v>2018</v>
      </c>
      <c r="O108" s="64">
        <f t="shared" si="26"/>
        <v>2019</v>
      </c>
      <c r="P108" s="64">
        <f t="shared" si="26"/>
        <v>2020</v>
      </c>
      <c r="Q108" s="64">
        <f t="shared" si="26"/>
        <v>2021</v>
      </c>
      <c r="R108" s="64">
        <f t="shared" si="26"/>
        <v>2022</v>
      </c>
      <c r="S108" s="64" t="str">
        <f t="shared" si="26"/>
        <v>Total</v>
      </c>
      <c r="V108" s="43"/>
    </row>
    <row r="109" spans="1:22" s="62" customFormat="1" ht="19.5" thickBot="1">
      <c r="K109" s="43"/>
      <c r="M109" s="81" t="str">
        <f>LEFT(M106,(FIND("(",M106)-2))</f>
        <v>Security - Physical</v>
      </c>
      <c r="N109" s="59">
        <f>'5.5 Calc│Escalated capex'!G51</f>
        <v>0.3495729355312438</v>
      </c>
      <c r="O109" s="59">
        <f>'5.5 Calc│Escalated capex'!H51</f>
        <v>0.3495729355312438</v>
      </c>
      <c r="P109" s="59">
        <f>'5.5 Calc│Escalated capex'!I51</f>
        <v>0.3495729355312438</v>
      </c>
      <c r="Q109" s="59">
        <f>'5.5 Calc│Escalated capex'!J51</f>
        <v>0.3495729355312438</v>
      </c>
      <c r="R109" s="59">
        <f>'5.5 Calc│Escalated capex'!K51</f>
        <v>0.3495729355312438</v>
      </c>
      <c r="S109" s="59">
        <f>SUM(N109:R109)</f>
        <v>1.747864677656219</v>
      </c>
      <c r="V109" s="43"/>
    </row>
    <row r="110" spans="1:22" s="62" customFormat="1" ht="20.25">
      <c r="B110" s="6" t="s">
        <v>152</v>
      </c>
      <c r="K110" s="43"/>
      <c r="M110" s="9"/>
      <c r="N110" s="9"/>
      <c r="O110" s="9"/>
      <c r="P110" s="9"/>
      <c r="Q110" s="9"/>
      <c r="R110" s="9"/>
      <c r="S110" s="9"/>
      <c r="V110" s="43"/>
    </row>
    <row r="111" spans="1:22" s="62" customFormat="1">
      <c r="K111" s="43"/>
      <c r="M111" s="9"/>
      <c r="N111" s="9"/>
      <c r="O111" s="9"/>
      <c r="P111" s="9"/>
      <c r="Q111" s="9"/>
      <c r="R111" s="9"/>
      <c r="S111" s="9"/>
      <c r="V111" s="43"/>
    </row>
    <row r="112" spans="1:22" s="62" customFormat="1">
      <c r="B112" s="63"/>
      <c r="C112" s="65">
        <f t="shared" ref="C112:H112" si="27">C105</f>
        <v>2013</v>
      </c>
      <c r="D112" s="65">
        <f t="shared" si="27"/>
        <v>2014</v>
      </c>
      <c r="E112" s="65">
        <f t="shared" si="27"/>
        <v>2015</v>
      </c>
      <c r="F112" s="65" t="str">
        <f t="shared" si="27"/>
        <v>2016 (e)</v>
      </c>
      <c r="G112" s="65" t="str">
        <f t="shared" si="27"/>
        <v>2017 (f)</v>
      </c>
      <c r="H112" s="65" t="str">
        <f t="shared" si="27"/>
        <v>Total</v>
      </c>
      <c r="K112" s="43"/>
      <c r="V112" s="43"/>
    </row>
    <row r="113" spans="1:22" s="62" customFormat="1" ht="19.5" thickBot="1">
      <c r="B113" s="60" t="s">
        <v>83</v>
      </c>
      <c r="C113" s="59">
        <f>('4.0 Calc│AER Forecast ($nom)'!F120)/1000000</f>
        <v>0</v>
      </c>
      <c r="D113" s="59">
        <f>('4.0 Calc│AER Forecast ($nom)'!G120)/1000000</f>
        <v>0.94970846725671887</v>
      </c>
      <c r="E113" s="59">
        <f>('4.0 Calc│AER Forecast ($nom)'!H120)/1000000</f>
        <v>0</v>
      </c>
      <c r="F113" s="59">
        <f>('4.0 Calc│AER Forecast ($nom)'!I120)/1000000</f>
        <v>0</v>
      </c>
      <c r="G113" s="59">
        <f>('4.0 Calc│AER Forecast ($nom)'!J120)/1000000</f>
        <v>0</v>
      </c>
      <c r="H113" s="59">
        <f>SUM(C113:G113)</f>
        <v>0.94970846725671887</v>
      </c>
      <c r="K113" s="43"/>
      <c r="V113" s="43"/>
    </row>
    <row r="114" spans="1:22" s="62" customFormat="1" ht="18.75" thickBot="1">
      <c r="B114" s="69" t="s">
        <v>85</v>
      </c>
      <c r="C114" s="70">
        <f>'4.1 Calc│Hist Act ($nom)'!G120/1000000</f>
        <v>2.2445999999999998E-3</v>
      </c>
      <c r="D114" s="70">
        <f>'4.1 Calc│Hist Act ($nom)'!H120/1000000</f>
        <v>1.6577749999999999E-2</v>
      </c>
      <c r="E114" s="70">
        <f>'4.1 Calc│Hist Act ($nom)'!I120/1000000</f>
        <v>0.18368364000000001</v>
      </c>
      <c r="F114" s="70">
        <f>'4.1 Calc│Hist Act ($nom)'!J120/1000000</f>
        <v>1.6104555300000001</v>
      </c>
      <c r="G114" s="70">
        <f>'4.1 Calc│Hist Act ($nom)'!K120/1000000</f>
        <v>0</v>
      </c>
      <c r="H114" s="70">
        <f>SUM(C114:G114)</f>
        <v>1.81296152</v>
      </c>
      <c r="K114" s="43"/>
      <c r="V114" s="43"/>
    </row>
    <row r="115" spans="1:22" s="62" customFormat="1" ht="19.5" thickBot="1">
      <c r="B115" s="60" t="s">
        <v>58</v>
      </c>
      <c r="C115" s="59">
        <f t="shared" ref="C115:H115" si="28">C114-C113</f>
        <v>2.2445999999999998E-3</v>
      </c>
      <c r="D115" s="59">
        <f t="shared" si="28"/>
        <v>-0.93313071725671892</v>
      </c>
      <c r="E115" s="59">
        <f t="shared" si="28"/>
        <v>0.18368364000000001</v>
      </c>
      <c r="F115" s="59">
        <f t="shared" si="28"/>
        <v>1.6104555300000001</v>
      </c>
      <c r="G115" s="59">
        <f t="shared" si="28"/>
        <v>0</v>
      </c>
      <c r="H115" s="59">
        <f t="shared" si="28"/>
        <v>0.86325305274328112</v>
      </c>
      <c r="K115" s="43"/>
      <c r="V115" s="43"/>
    </row>
    <row r="116" spans="1:22" s="62" customFormat="1">
      <c r="K116" s="43"/>
      <c r="V116" s="43"/>
    </row>
    <row r="117" spans="1:22" s="62" customFormat="1" ht="20.25">
      <c r="B117" s="6" t="s">
        <v>153</v>
      </c>
      <c r="K117" s="43"/>
      <c r="V117" s="43"/>
    </row>
    <row r="118" spans="1:22">
      <c r="A118" s="62"/>
      <c r="B118" s="62"/>
      <c r="C118" s="62"/>
      <c r="D118" s="62"/>
      <c r="E118" s="62"/>
      <c r="F118" s="62"/>
      <c r="G118" s="62"/>
      <c r="H118" s="62"/>
      <c r="I118" s="62"/>
      <c r="L118" s="62"/>
    </row>
    <row r="119" spans="1:22">
      <c r="A119" s="62"/>
      <c r="B119" s="63"/>
      <c r="C119" s="65">
        <f t="shared" ref="C119:H119" si="29">C112</f>
        <v>2013</v>
      </c>
      <c r="D119" s="65">
        <f t="shared" si="29"/>
        <v>2014</v>
      </c>
      <c r="E119" s="65">
        <f t="shared" si="29"/>
        <v>2015</v>
      </c>
      <c r="F119" s="65" t="str">
        <f t="shared" si="29"/>
        <v>2016 (e)</v>
      </c>
      <c r="G119" s="65" t="str">
        <f t="shared" si="29"/>
        <v>2017 (f)</v>
      </c>
      <c r="H119" s="65" t="str">
        <f t="shared" si="29"/>
        <v>Total</v>
      </c>
      <c r="I119" s="62"/>
      <c r="L119" s="62"/>
    </row>
    <row r="120" spans="1:22" ht="19.5" thickBot="1">
      <c r="A120" s="62"/>
      <c r="B120" s="60" t="str">
        <f>B47</f>
        <v>AER Forecast</v>
      </c>
      <c r="C120" s="67">
        <f>C50</f>
        <v>2.8696318136676209</v>
      </c>
      <c r="D120" s="67">
        <f>D50</f>
        <v>6.023201585573954</v>
      </c>
      <c r="E120" s="67">
        <f>E50</f>
        <v>1.0482111469077031</v>
      </c>
      <c r="F120" s="67">
        <f>F50</f>
        <v>1.7652439578140868</v>
      </c>
      <c r="G120" s="67">
        <f>G50</f>
        <v>2.843582095068093</v>
      </c>
      <c r="H120" s="67">
        <f>SUM(C120:G120)</f>
        <v>14.549870599031459</v>
      </c>
      <c r="I120" s="62"/>
      <c r="J120" s="115">
        <f>H120-H50</f>
        <v>0</v>
      </c>
    </row>
    <row r="121" spans="1:22" ht="19.5" thickBot="1">
      <c r="A121" s="62"/>
      <c r="B121" s="60" t="str">
        <f>B52</f>
        <v>Actuals</v>
      </c>
      <c r="C121" s="59">
        <f>C55</f>
        <v>1.7358233293509449</v>
      </c>
      <c r="D121" s="59">
        <f>D55</f>
        <v>4.2378270101712925</v>
      </c>
      <c r="E121" s="59">
        <f>E55</f>
        <v>5.7300964202722522</v>
      </c>
      <c r="F121" s="59">
        <f>F55</f>
        <v>2.3531096145360153</v>
      </c>
      <c r="G121" s="59">
        <f>G55</f>
        <v>8.5508199999999999</v>
      </c>
      <c r="H121" s="59">
        <f>SUM(C121:G121)</f>
        <v>22.607676374330502</v>
      </c>
      <c r="I121" s="62"/>
      <c r="J121" s="115">
        <f>H121-H36</f>
        <v>0</v>
      </c>
    </row>
    <row r="122" spans="1:22" ht="18.75" thickBot="1">
      <c r="A122" s="62"/>
      <c r="B122" s="69" t="str">
        <f>B115</f>
        <v>Difference</v>
      </c>
      <c r="C122" s="70">
        <f>C121-C120</f>
        <v>-1.133808484316676</v>
      </c>
      <c r="D122" s="70">
        <f>D121-D120</f>
        <v>-1.7853745754026615</v>
      </c>
      <c r="E122" s="70">
        <f>E121-E120</f>
        <v>4.6818852733645491</v>
      </c>
      <c r="F122" s="70">
        <f>F121-F120</f>
        <v>0.58786565672192848</v>
      </c>
      <c r="G122" s="70">
        <f>G121-G120</f>
        <v>5.7072379049319064</v>
      </c>
      <c r="H122" s="70">
        <f>SUM(C122:G122)</f>
        <v>8.0578057752990464</v>
      </c>
      <c r="I122" s="62"/>
    </row>
    <row r="123" spans="1:22">
      <c r="A123" s="62"/>
      <c r="B123" s="62"/>
      <c r="C123" s="62"/>
      <c r="D123" s="62"/>
      <c r="E123" s="62"/>
      <c r="F123" s="62"/>
      <c r="G123" s="62"/>
      <c r="H123" s="62"/>
      <c r="I123" s="62"/>
    </row>
    <row r="124" spans="1:22" ht="20.25">
      <c r="B124" s="6" t="s">
        <v>117</v>
      </c>
    </row>
    <row r="126" spans="1:22">
      <c r="B126" s="63"/>
      <c r="C126" s="65">
        <f t="shared" ref="C126:H126" si="30">C105</f>
        <v>2013</v>
      </c>
      <c r="D126" s="65">
        <f t="shared" si="30"/>
        <v>2014</v>
      </c>
      <c r="E126" s="65">
        <f t="shared" si="30"/>
        <v>2015</v>
      </c>
      <c r="F126" s="65" t="str">
        <f t="shared" si="30"/>
        <v>2016 (e)</v>
      </c>
      <c r="G126" s="65" t="str">
        <f t="shared" si="30"/>
        <v>2017 (f)</v>
      </c>
      <c r="H126" s="65" t="str">
        <f t="shared" si="30"/>
        <v>Total</v>
      </c>
    </row>
    <row r="127" spans="1:22" ht="19.5" thickBot="1">
      <c r="B127" s="60" t="s">
        <v>83</v>
      </c>
      <c r="C127" s="59">
        <f>SUM('4.0 Calc│AER Forecast ($nom)'!F78)/1000000</f>
        <v>-1.5421637300671875</v>
      </c>
      <c r="D127" s="59">
        <f>SUM('4.0 Calc│AER Forecast ($nom)'!G78)/1000000</f>
        <v>0</v>
      </c>
      <c r="E127" s="59">
        <f>SUM('4.0 Calc│AER Forecast ($nom)'!H78)/1000000</f>
        <v>0</v>
      </c>
      <c r="F127" s="59">
        <f>SUM('4.0 Calc│AER Forecast ($nom)'!I78)/1000000</f>
        <v>0</v>
      </c>
      <c r="G127" s="59">
        <f>SUM('4.0 Calc│AER Forecast ($nom)'!J78)/1000000</f>
        <v>0</v>
      </c>
      <c r="H127" s="59">
        <f>SUM(C127:G127)</f>
        <v>-1.5421637300671875</v>
      </c>
    </row>
    <row r="128" spans="1:22" ht="18.75" thickBot="1">
      <c r="B128" s="69" t="s">
        <v>85</v>
      </c>
      <c r="C128" s="70">
        <f>SUM('4.1 Calc│Hist Act ($nom)'!G78,'4.1 Calc│Hist Act ($nom)'!G150:G183)/1000000</f>
        <v>1.521264443095709</v>
      </c>
      <c r="D128" s="70">
        <f>SUM('4.1 Calc│Hist Act ($nom)'!H78,'4.1 Calc│Hist Act ($nom)'!H150:H183)/1000000</f>
        <v>3.6419082159203406</v>
      </c>
      <c r="E128" s="70">
        <f>SUM('4.1 Calc│Hist Act ($nom)'!I78,'4.1 Calc│Hist Act ($nom)'!I150:I183)/1000000</f>
        <v>4.0075081471921816</v>
      </c>
      <c r="F128" s="70">
        <f>SUM('4.1 Calc│Hist Act ($nom)'!J78,'4.1 Calc│Hist Act ($nom)'!J150:J183)/1000000</f>
        <v>1.8743750523884775</v>
      </c>
      <c r="G128" s="70">
        <f>SUM('4.1 Calc│Hist Act ($nom)'!K78,'4.1 Calc│Hist Act ($nom)'!K150:K183)/1000000</f>
        <v>7.0055399999999999</v>
      </c>
      <c r="H128" s="70">
        <f>SUM(C128:G128)</f>
        <v>18.050595858596708</v>
      </c>
    </row>
    <row r="129" spans="2:8" ht="19.5" thickBot="1">
      <c r="B129" s="60" t="s">
        <v>58</v>
      </c>
      <c r="C129" s="59">
        <f t="shared" ref="C129:H129" si="31">C128-C127</f>
        <v>3.0634281731628965</v>
      </c>
      <c r="D129" s="59">
        <f t="shared" si="31"/>
        <v>3.6419082159203406</v>
      </c>
      <c r="E129" s="59">
        <f t="shared" si="31"/>
        <v>4.0075081471921816</v>
      </c>
      <c r="F129" s="59">
        <f t="shared" si="31"/>
        <v>1.8743750523884775</v>
      </c>
      <c r="G129" s="59">
        <f t="shared" si="31"/>
        <v>7.0055399999999999</v>
      </c>
      <c r="H129" s="59">
        <f t="shared" si="31"/>
        <v>19.592759588663895</v>
      </c>
    </row>
    <row r="131" spans="2:8" ht="20.25">
      <c r="B131" s="6" t="s">
        <v>202</v>
      </c>
      <c r="C131" s="62"/>
      <c r="D131" s="62"/>
      <c r="E131" s="62"/>
      <c r="F131" s="62"/>
      <c r="G131" s="62"/>
      <c r="H131" s="62"/>
    </row>
    <row r="132" spans="2:8">
      <c r="B132" s="62"/>
      <c r="C132" s="62"/>
      <c r="D132" s="62"/>
      <c r="E132" s="62"/>
      <c r="F132" s="62"/>
      <c r="G132" s="62"/>
      <c r="H132" s="62"/>
    </row>
    <row r="133" spans="2:8">
      <c r="B133" s="63"/>
      <c r="C133" s="65">
        <f t="shared" ref="C133:H133" si="32">C112</f>
        <v>2013</v>
      </c>
      <c r="D133" s="65">
        <f t="shared" si="32"/>
        <v>2014</v>
      </c>
      <c r="E133" s="65">
        <f t="shared" si="32"/>
        <v>2015</v>
      </c>
      <c r="F133" s="65" t="str">
        <f t="shared" si="32"/>
        <v>2016 (e)</v>
      </c>
      <c r="G133" s="65" t="str">
        <f t="shared" si="32"/>
        <v>2017 (f)</v>
      </c>
      <c r="H133" s="65" t="str">
        <f t="shared" si="32"/>
        <v>Total</v>
      </c>
    </row>
    <row r="134" spans="2:8" ht="19.5" thickBot="1">
      <c r="B134" s="60" t="str">
        <f>B127</f>
        <v>AER Forecast</v>
      </c>
      <c r="C134" s="59">
        <f>SUM('4.0 Calc│AER Forecast ($nom)'!F59)/1000000</f>
        <v>3.9080045673285597</v>
      </c>
      <c r="D134" s="59">
        <f>SUM('4.0 Calc│AER Forecast ($nom)'!G59)/1000000</f>
        <v>5.5785956007841708</v>
      </c>
      <c r="E134" s="59">
        <f>SUM('4.0 Calc│AER Forecast ($nom)'!H59)/1000000</f>
        <v>0</v>
      </c>
      <c r="F134" s="59">
        <f>SUM('4.0 Calc│AER Forecast ($nom)'!I59)/1000000</f>
        <v>0</v>
      </c>
      <c r="G134" s="59">
        <f>SUM('4.0 Calc│AER Forecast ($nom)'!J59)/1000000</f>
        <v>0</v>
      </c>
      <c r="H134" s="59">
        <f>SUM(C134:G134)</f>
        <v>9.4866001681127301</v>
      </c>
    </row>
    <row r="135" spans="2:8" ht="19.5" thickBot="1">
      <c r="B135" s="60" t="str">
        <f t="shared" ref="B135:B136" si="33">B128</f>
        <v>Actuals</v>
      </c>
      <c r="C135" s="70">
        <f>SUM('4.1 Calc│Hist Act ($nom)'!G182)/1000000</f>
        <v>0</v>
      </c>
      <c r="D135" s="70">
        <f>SUM('4.1 Calc│Hist Act ($nom)'!H182)/1000000</f>
        <v>0</v>
      </c>
      <c r="E135" s="70">
        <f>SUM('4.1 Calc│Hist Act ($nom)'!I182)/1000000</f>
        <v>0</v>
      </c>
      <c r="F135" s="70">
        <f>SUM('4.1 Calc│Hist Act ($nom)'!J182)/1000000</f>
        <v>0</v>
      </c>
      <c r="G135" s="70">
        <f>SUM('4.1 Calc│Hist Act ($nom)'!K182)/1000000</f>
        <v>5.0578120000000002</v>
      </c>
      <c r="H135" s="70">
        <f>SUM(C135:G135)</f>
        <v>5.0578120000000002</v>
      </c>
    </row>
    <row r="136" spans="2:8" ht="19.5" thickBot="1">
      <c r="B136" s="60" t="str">
        <f t="shared" si="33"/>
        <v>Difference</v>
      </c>
      <c r="C136" s="59">
        <f t="shared" ref="C136:H136" si="34">C135-C134</f>
        <v>-3.9080045673285597</v>
      </c>
      <c r="D136" s="59">
        <f t="shared" si="34"/>
        <v>-5.5785956007841708</v>
      </c>
      <c r="E136" s="59">
        <f t="shared" si="34"/>
        <v>0</v>
      </c>
      <c r="F136" s="59">
        <f t="shared" si="34"/>
        <v>0</v>
      </c>
      <c r="G136" s="59">
        <f t="shared" si="34"/>
        <v>5.0578120000000002</v>
      </c>
      <c r="H136" s="59">
        <f t="shared" si="34"/>
        <v>-4.4287881681127299</v>
      </c>
    </row>
  </sheetData>
  <mergeCells count="13">
    <mergeCell ref="H70:H71"/>
    <mergeCell ref="B70:B71"/>
    <mergeCell ref="D70:D71"/>
    <mergeCell ref="E70:E71"/>
    <mergeCell ref="F70:F71"/>
    <mergeCell ref="G70:G71"/>
    <mergeCell ref="AD18:AI18"/>
    <mergeCell ref="B64:B65"/>
    <mergeCell ref="E64:E65"/>
    <mergeCell ref="F64:F65"/>
    <mergeCell ref="G64:G65"/>
    <mergeCell ref="H64:H65"/>
    <mergeCell ref="I64:I65"/>
  </mergeCells>
  <pageMargins left="0.7" right="0.7" top="0.75" bottom="0.75"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C8102E"/>
  </sheetPr>
  <dimension ref="A1:S17"/>
  <sheetViews>
    <sheetView topLeftCell="A19" zoomScale="130" zoomScaleNormal="130" workbookViewId="0">
      <selection activeCell="M23" sqref="M23"/>
    </sheetView>
  </sheetViews>
  <sheetFormatPr defaultRowHeight="18"/>
  <cols>
    <col min="1" max="5" width="1" style="14" customWidth="1"/>
    <col min="6" max="6" width="28.453125" style="14" customWidth="1"/>
    <col min="7" max="7" width="6.54296875" style="14"/>
    <col min="8" max="8" width="7.36328125" style="14" bestFit="1" customWidth="1"/>
    <col min="9" max="9" width="6.36328125" style="14" bestFit="1" customWidth="1"/>
    <col min="10" max="10" width="7.36328125" style="14" bestFit="1" customWidth="1"/>
    <col min="11" max="16" width="6.36328125" style="14" bestFit="1" customWidth="1"/>
    <col min="17" max="21" width="6.54296875" style="14"/>
    <col min="22" max="16384" width="8.7265625" style="14"/>
  </cols>
  <sheetData>
    <row r="1" spans="1:19" s="2" customFormat="1" ht="13.5"/>
    <row r="2" spans="1:19" s="2" customFormat="1" ht="13.5"/>
    <row r="3" spans="1:19" s="2" customFormat="1" ht="13.5"/>
    <row r="4" spans="1:19" s="2" customFormat="1" ht="13.5"/>
    <row r="5" spans="1:19" s="2" customFormat="1" ht="13.5"/>
    <row r="6" spans="1:19" s="2" customFormat="1" ht="13.5"/>
    <row r="7" spans="1:19" s="2" customFormat="1" ht="13.5"/>
    <row r="8" spans="1:19" s="2" customFormat="1" ht="13.5"/>
    <row r="9" spans="1:19" s="2" customFormat="1" ht="13.5"/>
    <row r="11" spans="1:19" ht="20.25">
      <c r="A11" s="5" t="str">
        <f ca="1">RIGHT(CELL("filename",A1),LEN(CELL("filename",A1))-FIND("]",CELL("filename",A1)))</f>
        <v>1.4 Output│Graphs</v>
      </c>
    </row>
    <row r="12" spans="1:19" ht="20.25">
      <c r="A12" s="6"/>
    </row>
    <row r="13" spans="1:19" ht="20.25">
      <c r="A13" s="6" t="s">
        <v>95</v>
      </c>
    </row>
    <row r="14" spans="1:19">
      <c r="F14" s="63"/>
      <c r="G14" s="65">
        <f>'1.3 Output│Tables'!C15</f>
        <v>2013</v>
      </c>
      <c r="H14" s="65">
        <f>'1.3 Output│Tables'!D15</f>
        <v>2014</v>
      </c>
      <c r="I14" s="65">
        <f>'1.3 Output│Tables'!E15</f>
        <v>2015</v>
      </c>
      <c r="J14" s="65" t="str">
        <f>'1.3 Output│Tables'!F15</f>
        <v>2016 (e)</v>
      </c>
      <c r="K14" s="65" t="str">
        <f>'1.3 Output│Tables'!G15</f>
        <v>2017 (f)</v>
      </c>
      <c r="L14" s="65">
        <f>'1.3 Output│Tables'!N15</f>
        <v>2018</v>
      </c>
      <c r="M14" s="65">
        <f>'1.3 Output│Tables'!O15</f>
        <v>2019</v>
      </c>
      <c r="N14" s="65">
        <f>'1.3 Output│Tables'!P15</f>
        <v>2020</v>
      </c>
      <c r="O14" s="65">
        <f>'1.3 Output│Tables'!Q15</f>
        <v>2021</v>
      </c>
      <c r="P14" s="65">
        <f>'1.3 Output│Tables'!R15</f>
        <v>2022</v>
      </c>
    </row>
    <row r="15" spans="1:19" ht="19.5" thickBot="1">
      <c r="F15" s="60" t="s">
        <v>97</v>
      </c>
      <c r="G15" s="59">
        <f>'1.3 Output│Tables'!C16</f>
        <v>15.59618949935094</v>
      </c>
      <c r="H15" s="59">
        <f>'1.3 Output│Tables'!D16</f>
        <v>124.17519471017128</v>
      </c>
      <c r="I15" s="59">
        <f>'1.3 Output│Tables'!E16</f>
        <v>94.527162881557089</v>
      </c>
      <c r="J15" s="59">
        <f>'1.3 Output│Tables'!F16</f>
        <v>105.01358694339756</v>
      </c>
      <c r="K15" s="59">
        <f>'1.3 Output│Tables'!G16</f>
        <v>62.986806772887938</v>
      </c>
      <c r="L15" s="59">
        <f>'1.3 Output│Tables'!N16</f>
        <v>61.13482034174929</v>
      </c>
      <c r="M15" s="59">
        <f>'1.3 Output│Tables'!O16</f>
        <v>56.935116698828736</v>
      </c>
      <c r="N15" s="59">
        <f>'1.3 Output│Tables'!P16</f>
        <v>72.341027506059532</v>
      </c>
      <c r="O15" s="59">
        <f>'1.3 Output│Tables'!Q16</f>
        <v>13.725735840311096</v>
      </c>
      <c r="P15" s="59">
        <f>'1.3 Output│Tables'!R16</f>
        <v>10.872428745817453</v>
      </c>
      <c r="Q15" s="62"/>
      <c r="R15" s="62"/>
      <c r="S15" s="62"/>
    </row>
    <row r="16" spans="1:19" ht="19.5" thickBot="1">
      <c r="F16" s="60" t="s">
        <v>83</v>
      </c>
      <c r="G16" s="59">
        <f>'1.3 Output│Tables'!C51</f>
        <v>17.87174253271753</v>
      </c>
      <c r="H16" s="59">
        <f>'1.3 Output│Tables'!D51</f>
        <v>99.54342150729137</v>
      </c>
      <c r="I16" s="59">
        <f>'1.3 Output│Tables'!E51</f>
        <v>24.888097968898467</v>
      </c>
      <c r="J16" s="59">
        <f>'1.3 Output│Tables'!F51</f>
        <v>13.949618827618597</v>
      </c>
      <c r="K16" s="59">
        <f>'1.3 Output│Tables'!G51</f>
        <v>9.2517603368481787</v>
      </c>
      <c r="L16" s="59">
        <v>0</v>
      </c>
      <c r="M16" s="59">
        <v>0</v>
      </c>
      <c r="N16" s="59">
        <v>0</v>
      </c>
      <c r="O16" s="59">
        <v>0</v>
      </c>
      <c r="P16" s="59">
        <v>0</v>
      </c>
      <c r="Q16" s="62"/>
      <c r="R16" s="62"/>
      <c r="S16" s="62"/>
    </row>
    <row r="17" spans="6:19" ht="19.5" thickBot="1">
      <c r="F17" s="60" t="s">
        <v>96</v>
      </c>
      <c r="G17" s="59">
        <v>0</v>
      </c>
      <c r="H17" s="59">
        <v>0</v>
      </c>
      <c r="I17" s="59">
        <v>0</v>
      </c>
      <c r="J17" s="59">
        <v>0</v>
      </c>
      <c r="K17" s="59">
        <v>0</v>
      </c>
      <c r="L17" s="59">
        <v>0</v>
      </c>
      <c r="M17" s="59">
        <v>0</v>
      </c>
      <c r="N17" s="59">
        <v>0</v>
      </c>
      <c r="O17" s="59">
        <v>0</v>
      </c>
      <c r="P17" s="59">
        <v>0</v>
      </c>
      <c r="Q17" s="62"/>
      <c r="R17" s="62"/>
      <c r="S17" s="62"/>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C8102E"/>
  </sheetPr>
  <dimension ref="A1:BG52"/>
  <sheetViews>
    <sheetView zoomScale="85" zoomScaleNormal="85" workbookViewId="0">
      <selection activeCell="B45" sqref="B45"/>
    </sheetView>
  </sheetViews>
  <sheetFormatPr defaultRowHeight="18"/>
  <cols>
    <col min="1" max="1" width="1" style="14" customWidth="1"/>
    <col min="2" max="2" width="8.08984375" style="14" customWidth="1"/>
    <col min="3" max="3" width="45.08984375" style="14" bestFit="1" customWidth="1"/>
    <col min="4" max="4" width="9.36328125" style="14" bestFit="1" customWidth="1"/>
    <col min="5" max="5" width="15.36328125" style="14" bestFit="1" customWidth="1"/>
    <col min="6" max="6" width="1" style="14" customWidth="1"/>
    <col min="7" max="7" width="28.453125" style="14" customWidth="1"/>
    <col min="8" max="16384" width="8.7265625" style="14"/>
  </cols>
  <sheetData>
    <row r="1" spans="1:59" s="2" customFormat="1" ht="13.5"/>
    <row r="2" spans="1:59" s="2" customFormat="1" ht="13.5"/>
    <row r="3" spans="1:59" s="2" customFormat="1" ht="13.5"/>
    <row r="4" spans="1:59" s="2" customFormat="1" ht="13.5"/>
    <row r="5" spans="1:59" s="2" customFormat="1" ht="13.5"/>
    <row r="6" spans="1:59" s="2" customFormat="1" ht="13.5"/>
    <row r="7" spans="1:59" s="2" customFormat="1" ht="13.5"/>
    <row r="8" spans="1:59" s="2" customFormat="1" ht="13.5"/>
    <row r="9" spans="1:59" s="2" customFormat="1" ht="13.5"/>
    <row r="10" spans="1:59">
      <c r="G10" s="62"/>
    </row>
    <row r="11" spans="1:59" ht="20.25">
      <c r="A11" s="5" t="str">
        <f ca="1">RIGHT(CELL("filename",A1),LEN(CELL("filename",A1))-FIND("]",CELL("filename",A1)))</f>
        <v>1.5 Output│2017 Corp Capex</v>
      </c>
      <c r="G11" s="62"/>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row>
    <row r="12" spans="1:59" s="12" customFormat="1" ht="36">
      <c r="B12" s="12" t="s">
        <v>72</v>
      </c>
      <c r="C12" s="12" t="s">
        <v>73</v>
      </c>
      <c r="D12" s="4" t="s">
        <v>60</v>
      </c>
      <c r="E12" s="12">
        <v>2017</v>
      </c>
      <c r="G12" s="62"/>
      <c r="H12" s="62"/>
      <c r="I12" s="62"/>
      <c r="J12" s="62"/>
      <c r="K12" s="62"/>
      <c r="L12" s="62"/>
      <c r="M12" s="62"/>
      <c r="N12" s="62"/>
      <c r="O12" s="62"/>
      <c r="P12" s="62"/>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row>
    <row r="13" spans="1:59">
      <c r="B13" s="8">
        <f>'3.1 Input│B&amp;T'!A13</f>
        <v>89</v>
      </c>
      <c r="C13" s="8" t="str">
        <f>'3.1 Input│B&amp;T'!B13</f>
        <v xml:space="preserve">Enterprise Content Management </v>
      </c>
      <c r="D13" s="7" t="s">
        <v>74</v>
      </c>
      <c r="E13" s="55">
        <f>IFERROR(VLOOKUP(C13,'4.1 Calc│Hist Act ($nom)'!$B$13:$K$221,10,FALSE),0)</f>
        <v>0</v>
      </c>
      <c r="G13" s="62"/>
      <c r="I13" s="62"/>
      <c r="J13" s="62"/>
      <c r="K13" s="62"/>
      <c r="L13" s="62"/>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row>
    <row r="14" spans="1:59">
      <c r="B14" s="8">
        <f>IF(C13=0,0,B13+1)</f>
        <v>90</v>
      </c>
      <c r="C14" s="8" t="str">
        <f>'3.1 Input│B&amp;T'!B14</f>
        <v xml:space="preserve">Victoria CRE </v>
      </c>
      <c r="D14" s="7" t="s">
        <v>74</v>
      </c>
      <c r="E14" s="55">
        <f>IFERROR(VLOOKUP(C14,'4.1 Calc│Hist Act ($nom)'!$B$13:$K$221,10,FALSE),0)</f>
        <v>0</v>
      </c>
      <c r="G14" s="62"/>
    </row>
    <row r="15" spans="1:59">
      <c r="B15" s="8">
        <f>'3.1 Input│B&amp;T'!A14</f>
        <v>90</v>
      </c>
      <c r="C15" s="8" t="str">
        <f>'3.1 Input│B&amp;T'!B15</f>
        <v xml:space="preserve">APA Grid Energy Components Upgrade </v>
      </c>
      <c r="D15" s="7" t="s">
        <v>74</v>
      </c>
      <c r="E15" s="55">
        <f>IFERROR(VLOOKUP(C15,'4.1 Calc│Hist Act ($nom)'!$B$13:$K$221,10,FALSE),0)</f>
        <v>0</v>
      </c>
      <c r="G15" s="62"/>
    </row>
    <row r="16" spans="1:59">
      <c r="B16" s="8">
        <f>IF(C15=0,0,B15+1)</f>
        <v>91</v>
      </c>
      <c r="C16" s="8" t="str">
        <f>'3.1 Input│B&amp;T'!B16</f>
        <v xml:space="preserve">APA Grid Extend Program </v>
      </c>
      <c r="D16" s="7" t="s">
        <v>74</v>
      </c>
      <c r="E16" s="55">
        <f>IFERROR(VLOOKUP(C16,'4.1 Calc│Hist Act ($nom)'!$B$13:$K$221,10,FALSE),0)</f>
        <v>0</v>
      </c>
      <c r="G16" s="62"/>
    </row>
    <row r="17" spans="2:7">
      <c r="B17" s="8">
        <f>'3.1 Input│B&amp;T'!A16</f>
        <v>92</v>
      </c>
      <c r="C17" s="8" t="str">
        <f>'3.1 Input│B&amp;T'!B17</f>
        <v xml:space="preserve">APA Grid Services Initiatives Program </v>
      </c>
      <c r="D17" s="7" t="s">
        <v>74</v>
      </c>
      <c r="E17" s="55">
        <f>IFERROR(VLOOKUP(C17,'4.1 Calc│Hist Act ($nom)'!$B$13:$K$221,10,FALSE),0)</f>
        <v>0</v>
      </c>
      <c r="G17" s="62"/>
    </row>
    <row r="18" spans="2:7">
      <c r="B18" s="8">
        <f>IF(C17=0,0,B17+1)</f>
        <v>93</v>
      </c>
      <c r="C18" s="8" t="str">
        <f>'3.1 Input│B&amp;T'!B18</f>
        <v xml:space="preserve">Hyperion Upgrade to 11.1.2.4 </v>
      </c>
      <c r="D18" s="7" t="s">
        <v>74</v>
      </c>
      <c r="E18" s="55">
        <f>IFERROR(VLOOKUP(C18,'4.1 Calc│Hist Act ($nom)'!$B$13:$K$221,10,FALSE),0)</f>
        <v>0</v>
      </c>
      <c r="G18" s="62"/>
    </row>
    <row r="19" spans="2:7">
      <c r="B19" s="8">
        <f>'3.1 Input│B&amp;T'!A18</f>
        <v>94</v>
      </c>
      <c r="C19" s="8" t="str">
        <f>'3.1 Input│B&amp;T'!B19</f>
        <v xml:space="preserve">BI - Transmission Dashboard and Enterprise Pilot </v>
      </c>
      <c r="D19" s="7" t="s">
        <v>74</v>
      </c>
      <c r="E19" s="55">
        <f>IFERROR(VLOOKUP(C19,'4.1 Calc│Hist Act ($nom)'!$B$13:$K$221,10,FALSE),0)</f>
        <v>0</v>
      </c>
      <c r="G19" s="62"/>
    </row>
    <row r="20" spans="2:7">
      <c r="B20" s="8">
        <f>IF(C19=0,0,B19+1)</f>
        <v>95</v>
      </c>
      <c r="C20" s="8" t="str">
        <f>'3.1 Input│B&amp;T'!B20</f>
        <v xml:space="preserve">HR Systems Refresh </v>
      </c>
      <c r="D20" s="7" t="s">
        <v>74</v>
      </c>
      <c r="E20" s="55">
        <f>IFERROR(VLOOKUP(C20,'4.1 Calc│Hist Act ($nom)'!$B$13:$K$221,10,FALSE),0)</f>
        <v>0</v>
      </c>
      <c r="G20" s="62"/>
    </row>
    <row r="21" spans="2:7">
      <c r="B21" s="8">
        <f>'3.1 Input│B&amp;T'!A20</f>
        <v>96</v>
      </c>
      <c r="C21" s="8" t="str">
        <f>'3.1 Input│B&amp;T'!B21</f>
        <v xml:space="preserve">Transmission EAM Data Management Tool </v>
      </c>
      <c r="D21" s="7" t="s">
        <v>74</v>
      </c>
      <c r="E21" s="55">
        <f>IFERROR(VLOOKUP(C21,'4.1 Calc│Hist Act ($nom)'!$B$13:$K$221,10,FALSE),0)</f>
        <v>0</v>
      </c>
    </row>
    <row r="22" spans="2:7">
      <c r="B22" s="8">
        <f>IF(C21=0,0,B21+1)</f>
        <v>97</v>
      </c>
      <c r="C22" s="8" t="str">
        <f>'3.1 Input│B&amp;T'!B22</f>
        <v xml:space="preserve">SharePoint Upgrade </v>
      </c>
      <c r="D22" s="7" t="s">
        <v>74</v>
      </c>
      <c r="E22" s="55">
        <f>IFERROR(VLOOKUP(C22,'4.1 Calc│Hist Act ($nom)'!$B$13:$K$221,10,FALSE),0)</f>
        <v>0</v>
      </c>
    </row>
    <row r="23" spans="2:7">
      <c r="B23" s="8">
        <f>'3.1 Input│B&amp;T'!A22</f>
        <v>98</v>
      </c>
      <c r="C23" s="8" t="str">
        <f>'3.1 Input│B&amp;T'!B23</f>
        <v xml:space="preserve">eForm Digitisation </v>
      </c>
      <c r="D23" s="7" t="s">
        <v>74</v>
      </c>
      <c r="E23" s="55">
        <f>IFERROR(VLOOKUP(C23,'4.1 Calc│Hist Act ($nom)'!$B$13:$K$221,10,FALSE),0)</f>
        <v>0</v>
      </c>
      <c r="G23" s="62"/>
    </row>
    <row r="24" spans="2:7">
      <c r="B24" s="8">
        <f>IF(C23=0,0,B23+1)</f>
        <v>99</v>
      </c>
      <c r="C24" s="8" t="str">
        <f>'3.1 Input│B&amp;T'!B24</f>
        <v xml:space="preserve">Historian Upgrade - version 2012 to 2015 </v>
      </c>
      <c r="D24" s="7" t="s">
        <v>74</v>
      </c>
      <c r="E24" s="95">
        <f>'4.1 Calc│Hist Act ($nom)'!K205</f>
        <v>0</v>
      </c>
      <c r="G24" s="62"/>
    </row>
    <row r="25" spans="2:7">
      <c r="B25" s="8">
        <f>'3.1 Input│B&amp;T'!A24</f>
        <v>100</v>
      </c>
      <c r="C25" s="8" t="str">
        <f>'3.1 Input│B&amp;T'!B25</f>
        <v xml:space="preserve">Hazardous Area Platform </v>
      </c>
      <c r="D25" s="7" t="s">
        <v>74</v>
      </c>
      <c r="E25" s="55">
        <f>IFERROR(VLOOKUP(C25,'4.1 Calc│Hist Act ($nom)'!$B$13:$K$221,10,FALSE),0)</f>
        <v>0</v>
      </c>
      <c r="G25" s="62"/>
    </row>
    <row r="26" spans="2:7">
      <c r="B26" s="8">
        <f t="shared" ref="B26:B31" si="0">IF(C25=0,0,B25+1)</f>
        <v>101</v>
      </c>
      <c r="C26" s="8" t="str">
        <f>'3.1 Input│B&amp;T'!B26</f>
        <v xml:space="preserve">PPM Refresh </v>
      </c>
      <c r="D26" s="7" t="s">
        <v>74</v>
      </c>
      <c r="E26" s="55">
        <f>IFERROR(VLOOKUP(C26,'4.1 Calc│Hist Act ($nom)'!$B$13:$K$221,10,FALSE),0)</f>
        <v>0</v>
      </c>
      <c r="G26" s="62"/>
    </row>
    <row r="27" spans="2:7">
      <c r="B27" s="8">
        <f t="shared" si="0"/>
        <v>102</v>
      </c>
      <c r="C27" s="8" t="str">
        <f>'3.1 Input│B&amp;T'!B27</f>
        <v xml:space="preserve">BizTalk Upgrade FY2018 </v>
      </c>
      <c r="D27" s="7" t="s">
        <v>74</v>
      </c>
      <c r="E27" s="55">
        <f>IFERROR(VLOOKUP(C27,'4.1 Calc│Hist Act ($nom)'!$B$13:$K$221,10,FALSE),0)</f>
        <v>0</v>
      </c>
    </row>
    <row r="28" spans="2:7">
      <c r="B28" s="8">
        <f t="shared" si="0"/>
        <v>103</v>
      </c>
      <c r="C28" s="8" t="str">
        <f>'3.1 Input│B&amp;T'!B28</f>
        <v xml:space="preserve">Automated Testing Tool </v>
      </c>
      <c r="D28" s="7" t="s">
        <v>74</v>
      </c>
      <c r="E28" s="55">
        <f>IFERROR(VLOOKUP(C28,'4.1 Calc│Hist Act ($nom)'!$B$13:$K$221,10,FALSE),0)</f>
        <v>0</v>
      </c>
    </row>
    <row r="29" spans="2:7">
      <c r="B29" s="8">
        <f t="shared" si="0"/>
        <v>104</v>
      </c>
      <c r="C29" s="8" t="str">
        <f>'3.1 Input│B&amp;T'!B29</f>
        <v xml:space="preserve">Code Management Software </v>
      </c>
      <c r="D29" s="7" t="s">
        <v>74</v>
      </c>
      <c r="E29" s="55">
        <f>IFERROR(VLOOKUP(C29,'4.1 Calc│Hist Act ($nom)'!$B$13:$K$221,10,FALSE),0)</f>
        <v>0</v>
      </c>
    </row>
    <row r="30" spans="2:7">
      <c r="B30" s="8">
        <f t="shared" si="0"/>
        <v>105</v>
      </c>
      <c r="C30" s="8" t="str">
        <f>'3.1 Input│B&amp;T'!B30</f>
        <v xml:space="preserve">CRM Upgrade </v>
      </c>
      <c r="D30" s="7" t="s">
        <v>74</v>
      </c>
      <c r="E30" s="55">
        <f>IFERROR(VLOOKUP(C30,'4.1 Calc│Hist Act ($nom)'!$B$13:$K$221,10,FALSE),0)</f>
        <v>0</v>
      </c>
    </row>
    <row r="31" spans="2:7">
      <c r="B31" s="8">
        <f t="shared" si="0"/>
        <v>106</v>
      </c>
      <c r="C31" s="8" t="str">
        <f>'3.1 Input│B&amp;T'!B31</f>
        <v xml:space="preserve">X-Info Aware Version 2 </v>
      </c>
      <c r="D31" s="7" t="s">
        <v>74</v>
      </c>
      <c r="E31" s="55">
        <f>IFERROR(VLOOKUP(C31,'4.1 Calc│Hist Act ($nom)'!$B$13:$K$221,10,FALSE),0)</f>
        <v>0</v>
      </c>
    </row>
    <row r="32" spans="2:7">
      <c r="B32" s="8">
        <f>'3.1 Input│B&amp;T'!A30</f>
        <v>106</v>
      </c>
      <c r="C32" s="8" t="str">
        <f>'3.1 Input│B&amp;T'!B32</f>
        <v xml:space="preserve">Supplier Qualification and Compliance </v>
      </c>
      <c r="D32" s="7" t="s">
        <v>74</v>
      </c>
      <c r="E32" s="55">
        <f>IFERROR(VLOOKUP(C32,'4.1 Calc│Hist Act ($nom)'!$B$13:$K$221,10,FALSE),0)</f>
        <v>0</v>
      </c>
    </row>
    <row r="33" spans="1:7">
      <c r="B33" s="8">
        <f>IF(C32=0,0,B32+1)</f>
        <v>107</v>
      </c>
      <c r="C33" s="8" t="str">
        <f>'3.1 Input│B&amp;T'!B33</f>
        <v xml:space="preserve">Oracle eBS Upgrade to 12.2 </v>
      </c>
      <c r="D33" s="7" t="s">
        <v>74</v>
      </c>
      <c r="E33" s="55">
        <f>IFERROR(VLOOKUP(C33,'4.1 Calc│Hist Act ($nom)'!$B$13:$K$221,10,FALSE),0)</f>
        <v>0</v>
      </c>
    </row>
    <row r="34" spans="1:7">
      <c r="B34" s="8">
        <f>'3.1 Input│B&amp;T'!A32</f>
        <v>108</v>
      </c>
      <c r="C34" s="8" t="str">
        <f>'3.1 Input│B&amp;T'!B34</f>
        <v xml:space="preserve">BizTalk System Upgrade 2020 </v>
      </c>
      <c r="D34" s="7" t="s">
        <v>74</v>
      </c>
      <c r="E34" s="55">
        <f>IFERROR(VLOOKUP(C34,'4.1 Calc│Hist Act ($nom)'!$B$13:$K$221,10,FALSE),0)</f>
        <v>0</v>
      </c>
    </row>
    <row r="35" spans="1:7">
      <c r="B35" s="8">
        <f>IF(C34=0,0,B34+1)</f>
        <v>109</v>
      </c>
      <c r="C35" s="8" t="str">
        <f>'3.1 Input│B&amp;T'!B35</f>
        <v>Applications Renewal</v>
      </c>
      <c r="D35" s="7" t="s">
        <v>74</v>
      </c>
      <c r="E35" s="55">
        <f>IFERROR(VLOOKUP(C35,'4.1 Calc│Hist Act ($nom)'!$B$13:$K$221,10,FALSE),0)</f>
        <v>0</v>
      </c>
    </row>
    <row r="36" spans="1:7">
      <c r="B36" s="8">
        <f>'3.1 Input│B&amp;T'!A34</f>
        <v>110</v>
      </c>
      <c r="C36" s="8" t="str">
        <f>'3.1 Input│B&amp;T'!B36</f>
        <v>Infrastructure Renewal</v>
      </c>
      <c r="D36" s="7" t="s">
        <v>74</v>
      </c>
      <c r="E36" s="55">
        <f>IFERROR(VLOOKUP(C36,'4.1 Calc│Hist Act ($nom)'!$B$13:$K$221,10,FALSE),0)</f>
        <v>0</v>
      </c>
    </row>
    <row r="37" spans="1:7">
      <c r="B37" s="8">
        <f t="shared" ref="B37:B42" si="1">IF(C36=0,0,B36+1)</f>
        <v>111</v>
      </c>
      <c r="C37" s="8" t="str">
        <f>'3.1 Input│B&amp;T'!B37</f>
        <v>Dandenong Relocation</v>
      </c>
      <c r="D37" s="7" t="s">
        <v>74</v>
      </c>
      <c r="E37" s="55">
        <f>IFERROR(VLOOKUP(C37,'4.1 Calc│Hist Act ($nom)'!$B$13:$K$221,10,FALSE),0)</f>
        <v>0</v>
      </c>
    </row>
    <row r="38" spans="1:7">
      <c r="B38" s="8">
        <f t="shared" si="1"/>
        <v>112</v>
      </c>
      <c r="C38" s="8">
        <f>'3.1 Input│B&amp;T'!B38</f>
        <v>0</v>
      </c>
      <c r="D38" s="7" t="s">
        <v>74</v>
      </c>
      <c r="E38" s="55">
        <f>IFERROR(VLOOKUP(C38,'4.1 Calc│Hist Act ($nom)'!$B$13:$K$221,10,FALSE),0)</f>
        <v>0</v>
      </c>
    </row>
    <row r="39" spans="1:7">
      <c r="B39" s="8">
        <f t="shared" si="1"/>
        <v>0</v>
      </c>
      <c r="C39" s="8">
        <f>'3.1 Input│B&amp;T'!B39</f>
        <v>0</v>
      </c>
      <c r="D39" s="7" t="s">
        <v>74</v>
      </c>
      <c r="E39" s="55">
        <f>IFERROR(VLOOKUP(C39,'4.1 Calc│Hist Act ($nom)'!$B$13:$K$221,10,FALSE),0)</f>
        <v>0</v>
      </c>
    </row>
    <row r="40" spans="1:7">
      <c r="B40" s="8">
        <f t="shared" si="1"/>
        <v>0</v>
      </c>
      <c r="C40" s="8">
        <f>'3.1 Input│B&amp;T'!B40</f>
        <v>0</v>
      </c>
      <c r="D40" s="7" t="s">
        <v>74</v>
      </c>
      <c r="E40" s="55">
        <f>IFERROR(VLOOKUP(C40,'4.1 Calc│Hist Act ($nom)'!$B$13:$K$221,10,FALSE),0)</f>
        <v>0</v>
      </c>
    </row>
    <row r="41" spans="1:7">
      <c r="B41" s="8">
        <f t="shared" si="1"/>
        <v>0</v>
      </c>
      <c r="C41" s="8">
        <f>'3.1 Input│B&amp;T'!B41</f>
        <v>0</v>
      </c>
      <c r="D41" s="7" t="s">
        <v>74</v>
      </c>
      <c r="E41" s="55">
        <f>IFERROR(VLOOKUP(C41,'4.1 Calc│Hist Act ($nom)'!B41:K249,10,FALSE),0)</f>
        <v>0</v>
      </c>
    </row>
    <row r="42" spans="1:7">
      <c r="B42" s="8">
        <f t="shared" si="1"/>
        <v>0</v>
      </c>
      <c r="C42" s="8">
        <f>'3.1 Input│B&amp;T'!B40</f>
        <v>0</v>
      </c>
      <c r="D42" s="7" t="s">
        <v>74</v>
      </c>
      <c r="E42" s="55">
        <f>IFERROR(VLOOKUP(C42,'4.1 Calc│Hist Act ($nom)'!B42:K250,10,FALSE),0)</f>
        <v>0</v>
      </c>
    </row>
    <row r="43" spans="1:7">
      <c r="A43" s="62"/>
      <c r="B43" s="62"/>
      <c r="C43" s="62"/>
      <c r="D43" s="62"/>
      <c r="E43" s="62"/>
      <c r="F43" s="62"/>
      <c r="G43" s="62"/>
    </row>
    <row r="44" spans="1:7" ht="20.25">
      <c r="A44" s="62"/>
      <c r="B44" s="6" t="s">
        <v>217</v>
      </c>
      <c r="C44" s="62"/>
      <c r="D44" s="62"/>
      <c r="E44" s="62"/>
      <c r="F44" s="62"/>
      <c r="G44" s="62"/>
    </row>
    <row r="45" spans="1:7">
      <c r="A45" s="62"/>
      <c r="B45" s="62"/>
      <c r="C45" s="61" t="s">
        <v>107</v>
      </c>
      <c r="D45" s="61" t="str">
        <f>D42</f>
        <v>real $2017</v>
      </c>
      <c r="E45" s="75">
        <f t="shared" ref="E45:E50" si="2">VLOOKUP(C45,$C$13:$E$42,3,FALSE)</f>
        <v>0</v>
      </c>
      <c r="F45" s="62"/>
      <c r="G45" s="62"/>
    </row>
    <row r="46" spans="1:7">
      <c r="A46" s="62"/>
      <c r="B46" s="62"/>
      <c r="C46" s="61" t="s">
        <v>108</v>
      </c>
      <c r="D46" s="61" t="str">
        <f t="shared" ref="D46:D52" si="3">D45</f>
        <v>real $2017</v>
      </c>
      <c r="E46" s="75">
        <f t="shared" si="2"/>
        <v>0</v>
      </c>
      <c r="F46" s="62"/>
      <c r="G46" s="62"/>
    </row>
    <row r="47" spans="1:7">
      <c r="A47" s="62"/>
      <c r="B47" s="62"/>
      <c r="C47" s="61" t="s">
        <v>109</v>
      </c>
      <c r="D47" s="61" t="str">
        <f t="shared" si="3"/>
        <v>real $2017</v>
      </c>
      <c r="E47" s="75">
        <f t="shared" si="2"/>
        <v>0</v>
      </c>
      <c r="F47" s="62"/>
      <c r="G47" s="62"/>
    </row>
    <row r="48" spans="1:7">
      <c r="A48" s="62"/>
      <c r="B48" s="62"/>
      <c r="C48" s="61" t="s">
        <v>110</v>
      </c>
      <c r="D48" s="61" t="str">
        <f t="shared" si="3"/>
        <v>real $2017</v>
      </c>
      <c r="E48" s="75">
        <f t="shared" si="2"/>
        <v>0</v>
      </c>
      <c r="F48" s="62"/>
      <c r="G48" s="62"/>
    </row>
    <row r="49" spans="1:7">
      <c r="A49" s="62"/>
      <c r="B49" s="62"/>
      <c r="C49" s="61" t="s">
        <v>111</v>
      </c>
      <c r="D49" s="61" t="str">
        <f t="shared" si="3"/>
        <v>real $2017</v>
      </c>
      <c r="E49" s="75">
        <f t="shared" si="2"/>
        <v>0</v>
      </c>
      <c r="F49" s="62"/>
      <c r="G49" s="62"/>
    </row>
    <row r="50" spans="1:7">
      <c r="A50" s="62"/>
      <c r="B50" s="62"/>
      <c r="C50" s="61" t="s">
        <v>101</v>
      </c>
      <c r="D50" s="61" t="str">
        <f t="shared" si="3"/>
        <v>real $2017</v>
      </c>
      <c r="E50" s="75">
        <f t="shared" si="2"/>
        <v>0</v>
      </c>
      <c r="F50" s="62"/>
    </row>
    <row r="51" spans="1:7">
      <c r="C51" s="61" t="s">
        <v>100</v>
      </c>
      <c r="D51" s="61" t="str">
        <f t="shared" si="3"/>
        <v>real $2017</v>
      </c>
      <c r="E51" s="75">
        <f>SUM($E$13:$E$42)-SUM($E$45:$E$50)</f>
        <v>0</v>
      </c>
    </row>
    <row r="52" spans="1:7">
      <c r="C52" s="76" t="s">
        <v>112</v>
      </c>
      <c r="D52" s="76" t="str">
        <f t="shared" si="3"/>
        <v>real $2017</v>
      </c>
      <c r="E52" s="77">
        <f>SUM(E45:E51)</f>
        <v>0</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vt:i4>
      </vt:variant>
    </vt:vector>
  </HeadingPairs>
  <TitlesOfParts>
    <vt:vector size="25" baseType="lpstr">
      <vt:lpstr>Index</vt:lpstr>
      <vt:lpstr>Summary Chart</vt:lpstr>
      <vt:lpstr>Draft Decision - Output│Tables</vt:lpstr>
      <vt:lpstr>1.0 Output│PTRM</vt:lpstr>
      <vt:lpstr>1.1 Output│RFM</vt:lpstr>
      <vt:lpstr>1.2 Output│RIN</vt:lpstr>
      <vt:lpstr>1.3 Output│Tables</vt:lpstr>
      <vt:lpstr>1.4 Output│Graphs</vt:lpstr>
      <vt:lpstr>1.5 Output│2017 Corp Capex</vt:lpstr>
      <vt:lpstr>2.0 Input│Historic Capex</vt:lpstr>
      <vt:lpstr>3.0 Input│AMP</vt:lpstr>
      <vt:lpstr>3.1 Input│B&amp;T</vt:lpstr>
      <vt:lpstr>3.2 Input│Other</vt:lpstr>
      <vt:lpstr>3.3 Input│RIN</vt:lpstr>
      <vt:lpstr>4.0 Calc│AER Forecast ($nom)</vt:lpstr>
      <vt:lpstr>4.1 Calc│Hist Act ($nom)</vt:lpstr>
      <vt:lpstr>4.2 Calc│Hist Com ($nom)</vt:lpstr>
      <vt:lpstr>5.0 Calc│Forecast Projects</vt:lpstr>
      <vt:lpstr>5.1 Calc│$ million</vt:lpstr>
      <vt:lpstr>5.2 Calc│VTS</vt:lpstr>
      <vt:lpstr>5.3 Calc│Forecast $2017</vt:lpstr>
      <vt:lpstr>5.4 Calc│Escalators</vt:lpstr>
      <vt:lpstr>5.5 Calc│Escalated capex</vt:lpstr>
      <vt:lpstr>5.6 Calc│As Commissioned</vt:lpstr>
      <vt:lpstr>inflation</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2017-07-03T02:23:25Z</dcterms:created>
  <dcterms:modified xsi:type="dcterms:W3CDTF">2017-07-03T02:23:32Z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