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055"/>
  </bookViews>
  <sheets>
    <sheet name="Victoria network" sheetId="7" r:id="rId1"/>
    <sheet name="Albury network" sheetId="9" r:id="rId2"/>
  </sheets>
  <calcPr calcId="145621"/>
</workbook>
</file>

<file path=xl/calcChain.xml><?xml version="1.0" encoding="utf-8"?>
<calcChain xmlns="http://schemas.openxmlformats.org/spreadsheetml/2006/main">
  <c r="B16" i="9" l="1"/>
  <c r="B50" i="9"/>
  <c r="B48" i="9"/>
  <c r="B47" i="9"/>
  <c r="B46" i="9"/>
  <c r="B45" i="9"/>
  <c r="B44" i="9"/>
  <c r="B43" i="9"/>
  <c r="F51" i="9"/>
  <c r="E39" i="9"/>
  <c r="D39" i="9"/>
  <c r="D51" i="9" s="1"/>
  <c r="J33" i="9"/>
  <c r="H33" i="9"/>
  <c r="F33" i="9"/>
  <c r="E33" i="9"/>
  <c r="D33" i="9"/>
  <c r="J11" i="9"/>
  <c r="R10" i="9" s="1"/>
  <c r="Q11" i="9" s="1"/>
  <c r="Q10" i="9"/>
  <c r="P10" i="9"/>
  <c r="O10" i="9"/>
  <c r="N10" i="9"/>
  <c r="M10" i="9"/>
  <c r="L10" i="9"/>
  <c r="G33" i="9" l="1"/>
  <c r="I33" i="9"/>
  <c r="H51" i="9"/>
  <c r="Q42" i="9"/>
  <c r="Q41" i="9"/>
  <c r="Q50" i="9"/>
  <c r="Q43" i="9"/>
  <c r="P11" i="9"/>
  <c r="P44" i="9" s="1"/>
  <c r="Q45" i="9"/>
  <c r="Q47" i="9"/>
  <c r="Q48" i="9"/>
  <c r="Q39" i="9"/>
  <c r="Q44" i="9"/>
  <c r="Q46" i="9"/>
  <c r="Q49" i="9"/>
  <c r="E51" i="9"/>
  <c r="G51" i="9"/>
  <c r="I51" i="9"/>
  <c r="B14" i="7"/>
  <c r="P39" i="9" l="1"/>
  <c r="P48" i="9"/>
  <c r="P46" i="9"/>
  <c r="P50" i="9"/>
  <c r="P43" i="9"/>
  <c r="P49" i="9"/>
  <c r="P42" i="9"/>
  <c r="P41" i="9"/>
  <c r="O11" i="9"/>
  <c r="P47" i="9"/>
  <c r="P45" i="9"/>
  <c r="Q51" i="9"/>
  <c r="L9" i="7"/>
  <c r="P51" i="9" l="1"/>
  <c r="O49" i="9"/>
  <c r="O42" i="9"/>
  <c r="O41" i="9"/>
  <c r="O50" i="9"/>
  <c r="O43" i="9"/>
  <c r="N11" i="9"/>
  <c r="O39" i="9"/>
  <c r="O45" i="9"/>
  <c r="O47" i="9"/>
  <c r="O48" i="9"/>
  <c r="O44" i="9"/>
  <c r="O46" i="9"/>
  <c r="E49" i="7"/>
  <c r="D49" i="7"/>
  <c r="B48" i="7"/>
  <c r="B46" i="7"/>
  <c r="B45" i="7"/>
  <c r="B44" i="7"/>
  <c r="B43" i="7"/>
  <c r="B42" i="7"/>
  <c r="B41" i="7"/>
  <c r="J31" i="7"/>
  <c r="H31" i="7"/>
  <c r="F31" i="7"/>
  <c r="E31" i="7"/>
  <c r="D31" i="7"/>
  <c r="J10" i="7"/>
  <c r="R9" i="7" s="1"/>
  <c r="Q10" i="7" s="1"/>
  <c r="Q9" i="7"/>
  <c r="P9" i="7"/>
  <c r="O9" i="7"/>
  <c r="N9" i="7"/>
  <c r="M9" i="7"/>
  <c r="N50" i="9" l="1"/>
  <c r="N48" i="9"/>
  <c r="N43" i="9"/>
  <c r="N49" i="9"/>
  <c r="N42" i="9"/>
  <c r="N41" i="9"/>
  <c r="M11" i="9"/>
  <c r="N47" i="9"/>
  <c r="N44" i="9"/>
  <c r="N46" i="9"/>
  <c r="N39" i="9"/>
  <c r="N45" i="9"/>
  <c r="O51" i="9"/>
  <c r="G31" i="7"/>
  <c r="I31" i="7"/>
  <c r="F49" i="7"/>
  <c r="H49" i="7"/>
  <c r="G49" i="7"/>
  <c r="Q40" i="7"/>
  <c r="Q39" i="7"/>
  <c r="Q41" i="7"/>
  <c r="P10" i="7"/>
  <c r="P46" i="7" s="1"/>
  <c r="Q48" i="7"/>
  <c r="Q46" i="7"/>
  <c r="Q43" i="7"/>
  <c r="P44" i="7"/>
  <c r="Q45" i="7"/>
  <c r="Q37" i="7"/>
  <c r="Q42" i="7"/>
  <c r="Q44" i="7"/>
  <c r="I49" i="7"/>
  <c r="P43" i="7"/>
  <c r="Q47" i="7"/>
  <c r="N51" i="9" l="1"/>
  <c r="M49" i="9"/>
  <c r="M46" i="9"/>
  <c r="M44" i="9"/>
  <c r="M42" i="9"/>
  <c r="M41" i="9"/>
  <c r="R32" i="9"/>
  <c r="P32" i="9"/>
  <c r="N32" i="9"/>
  <c r="L32" i="9"/>
  <c r="M31" i="9"/>
  <c r="Q30" i="9"/>
  <c r="O30" i="9"/>
  <c r="M30" i="9"/>
  <c r="R29" i="9"/>
  <c r="P29" i="9"/>
  <c r="N29" i="9"/>
  <c r="L29" i="9"/>
  <c r="Q28" i="9"/>
  <c r="M50" i="9"/>
  <c r="M48" i="9"/>
  <c r="M47" i="9"/>
  <c r="M45" i="9"/>
  <c r="M43" i="9"/>
  <c r="O32" i="9"/>
  <c r="R31" i="9"/>
  <c r="N31" i="9"/>
  <c r="P30" i="9"/>
  <c r="L30" i="9"/>
  <c r="O29" i="9"/>
  <c r="R28" i="9"/>
  <c r="O28" i="9"/>
  <c r="M28" i="9"/>
  <c r="R27" i="9"/>
  <c r="P27" i="9"/>
  <c r="N27" i="9"/>
  <c r="L27" i="9"/>
  <c r="Q26" i="9"/>
  <c r="O26" i="9"/>
  <c r="M26" i="9"/>
  <c r="R25" i="9"/>
  <c r="P25" i="9"/>
  <c r="N25" i="9"/>
  <c r="L25" i="9"/>
  <c r="Q24" i="9"/>
  <c r="O24" i="9"/>
  <c r="M24" i="9"/>
  <c r="R22" i="9"/>
  <c r="P22" i="9"/>
  <c r="N22" i="9"/>
  <c r="L22" i="9"/>
  <c r="Q32" i="9"/>
  <c r="M32" i="9"/>
  <c r="P31" i="9"/>
  <c r="L31" i="9"/>
  <c r="R30" i="9"/>
  <c r="N30" i="9"/>
  <c r="Q29" i="9"/>
  <c r="M29" i="9"/>
  <c r="P28" i="9"/>
  <c r="N28" i="9"/>
  <c r="L28" i="9"/>
  <c r="Q27" i="9"/>
  <c r="O27" i="9"/>
  <c r="M27" i="9"/>
  <c r="R26" i="9"/>
  <c r="P26" i="9"/>
  <c r="N26" i="9"/>
  <c r="L26" i="9"/>
  <c r="Q25" i="9"/>
  <c r="O25" i="9"/>
  <c r="M25" i="9"/>
  <c r="R24" i="9"/>
  <c r="P24" i="9"/>
  <c r="N24" i="9"/>
  <c r="L24" i="9"/>
  <c r="L11" i="9"/>
  <c r="M22" i="9"/>
  <c r="O22" i="9"/>
  <c r="O31" i="9"/>
  <c r="M39" i="9"/>
  <c r="Q22" i="9"/>
  <c r="Q31" i="9"/>
  <c r="P45" i="7"/>
  <c r="P42" i="7"/>
  <c r="Q49" i="7"/>
  <c r="P48" i="7"/>
  <c r="P41" i="7"/>
  <c r="P40" i="7"/>
  <c r="P37" i="7"/>
  <c r="P47" i="7"/>
  <c r="P39" i="7"/>
  <c r="O10" i="7"/>
  <c r="Q33" i="9" l="1"/>
  <c r="M33" i="9"/>
  <c r="M51" i="9"/>
  <c r="O33" i="9"/>
  <c r="L50" i="9"/>
  <c r="L48" i="9"/>
  <c r="L47" i="9"/>
  <c r="L45" i="9"/>
  <c r="L43" i="9"/>
  <c r="L49" i="9"/>
  <c r="L46" i="9"/>
  <c r="L44" i="9"/>
  <c r="L42" i="9"/>
  <c r="L41" i="9"/>
  <c r="L39" i="9"/>
  <c r="L33" i="9"/>
  <c r="P33" i="9"/>
  <c r="N33" i="9"/>
  <c r="R33" i="9"/>
  <c r="P49" i="7"/>
  <c r="O47" i="7"/>
  <c r="O40" i="7"/>
  <c r="O39" i="7"/>
  <c r="O37" i="7"/>
  <c r="O48" i="7"/>
  <c r="N10" i="7"/>
  <c r="O41" i="7"/>
  <c r="O44" i="7"/>
  <c r="O45" i="7"/>
  <c r="O46" i="7"/>
  <c r="O42" i="7"/>
  <c r="O43" i="7"/>
  <c r="P54" i="9" l="1"/>
  <c r="T59" i="9" s="1"/>
  <c r="L51" i="9"/>
  <c r="N54" i="9" s="1"/>
  <c r="O54" i="9"/>
  <c r="R51" i="9"/>
  <c r="R54" i="9" s="1"/>
  <c r="Q54" i="9"/>
  <c r="N48" i="7"/>
  <c r="N46" i="7"/>
  <c r="N41" i="7"/>
  <c r="N47" i="7"/>
  <c r="N39" i="7"/>
  <c r="N44" i="7"/>
  <c r="N42" i="7"/>
  <c r="N40" i="7"/>
  <c r="N37" i="7"/>
  <c r="M10" i="7"/>
  <c r="N43" i="7"/>
  <c r="N45" i="7"/>
  <c r="O49" i="7"/>
  <c r="S59" i="9" l="1"/>
  <c r="R59" i="9"/>
  <c r="Q59" i="9"/>
  <c r="U59" i="9"/>
  <c r="U60" i="9"/>
  <c r="S60" i="9"/>
  <c r="V60" i="9"/>
  <c r="T60" i="9"/>
  <c r="R60" i="9"/>
  <c r="V61" i="9"/>
  <c r="T61" i="9"/>
  <c r="W61" i="9"/>
  <c r="W62" i="9" s="1"/>
  <c r="W64" i="9" s="1"/>
  <c r="U61" i="9"/>
  <c r="S61" i="9"/>
  <c r="R57" i="9"/>
  <c r="P57" i="9"/>
  <c r="S57" i="9"/>
  <c r="Q57" i="9"/>
  <c r="O57" i="9"/>
  <c r="S58" i="9"/>
  <c r="Q58" i="9"/>
  <c r="T58" i="9"/>
  <c r="R58" i="9"/>
  <c r="P58" i="9"/>
  <c r="R28" i="7"/>
  <c r="P28" i="7"/>
  <c r="N28" i="7"/>
  <c r="R27" i="7"/>
  <c r="P27" i="7"/>
  <c r="N27" i="7"/>
  <c r="L27" i="7"/>
  <c r="Q26" i="7"/>
  <c r="O26" i="7"/>
  <c r="M26" i="7"/>
  <c r="R25" i="7"/>
  <c r="P25" i="7"/>
  <c r="N25" i="7"/>
  <c r="L25" i="7"/>
  <c r="Q24" i="7"/>
  <c r="O24" i="7"/>
  <c r="M24" i="7"/>
  <c r="R23" i="7"/>
  <c r="P23" i="7"/>
  <c r="N23" i="7"/>
  <c r="L23" i="7"/>
  <c r="Q22" i="7"/>
  <c r="O22" i="7"/>
  <c r="M22" i="7"/>
  <c r="L28" i="7"/>
  <c r="M29" i="7"/>
  <c r="M30" i="7"/>
  <c r="O30" i="7"/>
  <c r="Q30" i="7"/>
  <c r="Q28" i="7"/>
  <c r="O28" i="7"/>
  <c r="M28" i="7"/>
  <c r="Q27" i="7"/>
  <c r="O27" i="7"/>
  <c r="M27" i="7"/>
  <c r="R26" i="7"/>
  <c r="P26" i="7"/>
  <c r="N26" i="7"/>
  <c r="L26" i="7"/>
  <c r="Q25" i="7"/>
  <c r="O25" i="7"/>
  <c r="M25" i="7"/>
  <c r="R24" i="7"/>
  <c r="P24" i="7"/>
  <c r="N24" i="7"/>
  <c r="L24" i="7"/>
  <c r="Q23" i="7"/>
  <c r="O23" i="7"/>
  <c r="M23" i="7"/>
  <c r="R22" i="7"/>
  <c r="P22" i="7"/>
  <c r="N22" i="7"/>
  <c r="L22" i="7"/>
  <c r="L29" i="7"/>
  <c r="L30" i="7"/>
  <c r="N30" i="7"/>
  <c r="P30" i="7"/>
  <c r="R30" i="7"/>
  <c r="O20" i="7"/>
  <c r="N20" i="7"/>
  <c r="R20" i="7"/>
  <c r="M20" i="7"/>
  <c r="Q20" i="7"/>
  <c r="P20" i="7"/>
  <c r="P29" i="7"/>
  <c r="Q29" i="7"/>
  <c r="N29" i="7"/>
  <c r="R29" i="7"/>
  <c r="O29" i="7"/>
  <c r="N49" i="7"/>
  <c r="M47" i="7"/>
  <c r="M44" i="7"/>
  <c r="M42" i="7"/>
  <c r="M40" i="7"/>
  <c r="M39" i="7"/>
  <c r="M37" i="7"/>
  <c r="M45" i="7"/>
  <c r="M43" i="7"/>
  <c r="M41" i="7"/>
  <c r="L10" i="7"/>
  <c r="M48" i="7"/>
  <c r="M46" i="7"/>
  <c r="L20" i="7"/>
  <c r="V62" i="9" l="1"/>
  <c r="V64" i="9" s="1"/>
  <c r="T62" i="9"/>
  <c r="T64" i="9" s="1"/>
  <c r="U62" i="9"/>
  <c r="U64" i="9" s="1"/>
  <c r="S62" i="9"/>
  <c r="O31" i="7"/>
  <c r="N31" i="7"/>
  <c r="R31" i="7"/>
  <c r="L31" i="7"/>
  <c r="M31" i="7"/>
  <c r="Q31" i="7"/>
  <c r="P31" i="7"/>
  <c r="P52" i="7" s="1"/>
  <c r="L48" i="7"/>
  <c r="L46" i="7"/>
  <c r="L45" i="7"/>
  <c r="L43" i="7"/>
  <c r="L41" i="7"/>
  <c r="L44" i="7"/>
  <c r="L42" i="7"/>
  <c r="L40" i="7"/>
  <c r="L37" i="7"/>
  <c r="L47" i="7"/>
  <c r="L39" i="7"/>
  <c r="M49" i="7"/>
  <c r="S64" i="9" l="1"/>
  <c r="X64" i="9" s="1"/>
  <c r="X62" i="9"/>
  <c r="O52" i="7"/>
  <c r="T56" i="7" s="1"/>
  <c r="L49" i="7"/>
  <c r="N52" i="7" s="1"/>
  <c r="Q52" i="7"/>
  <c r="U57" i="7"/>
  <c r="S57" i="7"/>
  <c r="Q57" i="7"/>
  <c r="T57" i="7"/>
  <c r="R57" i="7"/>
  <c r="R49" i="7"/>
  <c r="R52" i="7" s="1"/>
  <c r="Q56" i="7" l="1"/>
  <c r="P56" i="7"/>
  <c r="S56" i="7"/>
  <c r="R56" i="7"/>
  <c r="W59" i="7"/>
  <c r="W60" i="7" s="1"/>
  <c r="W62" i="7" s="1"/>
  <c r="U59" i="7"/>
  <c r="S59" i="7"/>
  <c r="V59" i="7"/>
  <c r="T59" i="7"/>
  <c r="V58" i="7"/>
  <c r="V60" i="7" s="1"/>
  <c r="V62" i="7" s="1"/>
  <c r="T58" i="7"/>
  <c r="T60" i="7" s="1"/>
  <c r="T62" i="7" s="1"/>
  <c r="R58" i="7"/>
  <c r="U58" i="7"/>
  <c r="S58" i="7"/>
  <c r="S55" i="7"/>
  <c r="Q55" i="7"/>
  <c r="O55" i="7"/>
  <c r="R55" i="7"/>
  <c r="P55" i="7"/>
  <c r="S60" i="7" l="1"/>
  <c r="S62" i="7" s="1"/>
  <c r="U60" i="7"/>
  <c r="U62" i="7" s="1"/>
  <c r="X62" i="7" l="1"/>
  <c r="X60" i="7"/>
</calcChain>
</file>

<file path=xl/sharedStrings.xml><?xml version="1.0" encoding="utf-8"?>
<sst xmlns="http://schemas.openxmlformats.org/spreadsheetml/2006/main" count="112" uniqueCount="46">
  <si>
    <t>Actual and estimated inflation</t>
  </si>
  <si>
    <t>Actual</t>
  </si>
  <si>
    <t>Estimate</t>
  </si>
  <si>
    <t>ABS CPI index - December (old base)</t>
  </si>
  <si>
    <t>Inflation rate (per cent)</t>
  </si>
  <si>
    <t>ABS CPI index - December (rebased index in March 2012)</t>
  </si>
  <si>
    <t>Previous period</t>
  </si>
  <si>
    <t>Current regulatory control period</t>
  </si>
  <si>
    <t>Forthcoming regulatory control period</t>
  </si>
  <si>
    <t>Total opex allowance</t>
  </si>
  <si>
    <t xml:space="preserve">Less approved excludable costs - allowance </t>
  </si>
  <si>
    <t>Unaccounted for gas expenses (clause 4.13(10)(c))</t>
  </si>
  <si>
    <t>Licence fees  (clause 4.13(10)(d))</t>
  </si>
  <si>
    <t>Energy Safe Victoria levy (clause 4.13(10)(e))</t>
  </si>
  <si>
    <t>Debt raising costs (clause 4.13(10)(f))</t>
  </si>
  <si>
    <t>Network management fee (clause 4.13(10)(g))</t>
  </si>
  <si>
    <t>Incentive fees (clause 4.13(10)(h))</t>
  </si>
  <si>
    <t>Any other activity that AGN and the Regulator agree to exclude (clause 4.13(10)(j))</t>
  </si>
  <si>
    <t>Change in scale adjustment (clause 4.13(11)(b))</t>
  </si>
  <si>
    <t>Change in capitalisation policy (clause 4.12)</t>
  </si>
  <si>
    <t>Forecast opex for Incentive Mechanism purposes</t>
  </si>
  <si>
    <t>$m, Actual</t>
  </si>
  <si>
    <t>Total opex (actual)</t>
  </si>
  <si>
    <t>Less approved excludable costs</t>
  </si>
  <si>
    <t>Costs associated with complying with any retailer of last resort requirements (clause 4.13(10)(a))</t>
  </si>
  <si>
    <t>Amounts for approved Cost Pass Through Events (clause 4.13(10)(b))</t>
  </si>
  <si>
    <t>Movements in provisions (clause 4.13(10)(i))</t>
  </si>
  <si>
    <t>Actual opex for Incentive Mechanism purposes</t>
  </si>
  <si>
    <t>Carryover</t>
  </si>
  <si>
    <t xml:space="preserve">Total </t>
  </si>
  <si>
    <t>PTRM inputs</t>
  </si>
  <si>
    <t>Total Carryover Amount ($million, 2017)</t>
  </si>
  <si>
    <t>OPEX INCENTIVE MECHANISM</t>
  </si>
  <si>
    <t>Cumulative index (2017=1)</t>
  </si>
  <si>
    <t>$m, real 2017</t>
  </si>
  <si>
    <t>Incremental gain ($m, 2017)</t>
  </si>
  <si>
    <t>$m, real December 2017</t>
  </si>
  <si>
    <t>2018 to 2022</t>
  </si>
  <si>
    <t>2018</t>
  </si>
  <si>
    <t>$m, real 2012</t>
  </si>
  <si>
    <t>$m, real December 2012</t>
  </si>
  <si>
    <t>Australian Gas Networks Limited (reporting data for Albury)</t>
  </si>
  <si>
    <t>$m, actual</t>
  </si>
  <si>
    <t>Opex allowance applicable to Incentive Mechanism (Incentive Mechanism target)</t>
  </si>
  <si>
    <t>Actual and estimated opex applicable to Incentive Mechanism</t>
  </si>
  <si>
    <t>Australian Gas Networks Limited (reporting data for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</si>
</sst>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"/>
    <numFmt numFmtId="165" formatCode="0.000"/>
    <numFmt numFmtId="166" formatCode="0.000000"/>
    <numFmt numFmtId="167" formatCode="_(* #,##0.00_);_(* \(#,##0.00\);_(* &quot;-&quot;??_);_(@_)"/>
    <numFmt numFmtId="168" formatCode="#,##0.0_ ;\-#,##0.0\ "/>
    <numFmt numFmtId="169" formatCode="#,##0_ ;\(#,##0\)_ "/>
    <numFmt numFmtId="170" formatCode="0.00000000"/>
    <numFmt numFmtId="171" formatCode="0.00000"/>
    <numFmt numFmtId="172" formatCode="0.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FFFF"/>
      <name val="Calibri"/>
      <family val="2"/>
    </font>
    <font>
      <b/>
      <sz val="16"/>
      <color rgb="FFFFFFFF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name val="Arial"/>
      <family val="2"/>
    </font>
    <font>
      <b/>
      <sz val="10"/>
      <color rgb="FFFFFFFF"/>
      <name val="Arial"/>
      <family val="2"/>
    </font>
    <font>
      <i/>
      <sz val="11"/>
      <color rgb="FF000000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rgb="FF000000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auto="1"/>
      </bottom>
      <diagonal/>
    </border>
    <border>
      <left style="medium">
        <color indexed="64"/>
      </left>
      <right/>
      <top style="thin">
        <color rgb="FFBFBFBF"/>
      </top>
      <bottom style="medium">
        <color auto="1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/>
      <right/>
      <top style="thin">
        <color rgb="FFA6A6A6"/>
      </top>
      <bottom style="medium">
        <color auto="1"/>
      </bottom>
      <diagonal/>
    </border>
    <border>
      <left/>
      <right style="medium">
        <color indexed="64"/>
      </right>
      <top style="thin">
        <color rgb="FFA6A6A6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auto="1"/>
      </bottom>
      <diagonal/>
    </border>
    <border>
      <left/>
      <right style="thin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/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6A6A6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/>
      <right style="thin">
        <color indexed="64"/>
      </right>
      <top style="medium">
        <color indexed="64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A6A6A6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A6A6A6"/>
      </bottom>
      <diagonal/>
    </border>
    <border>
      <left/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" fillId="0" borderId="0" applyFill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2" borderId="0">
      <alignment horizontal="left" vertical="center"/>
      <protection locked="0"/>
    </xf>
    <xf numFmtId="0" fontId="24" fillId="13" borderId="0">
      <alignment vertical="center"/>
      <protection locked="0"/>
    </xf>
    <xf numFmtId="9" fontId="1" fillId="0" borderId="0" applyFont="0" applyFill="0" applyBorder="0" applyAlignment="0" applyProtection="0"/>
  </cellStyleXfs>
  <cellXfs count="379">
    <xf numFmtId="0" fontId="0" fillId="0" borderId="0" xfId="0"/>
    <xf numFmtId="0" fontId="3" fillId="2" borderId="0" xfId="1" applyFont="1" applyFill="1" applyBorder="1" applyProtection="1">
      <protection locked="0"/>
    </xf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Fill="1" applyBorder="1" applyAlignment="1" applyProtection="1">
      <alignment vertical="center" wrapText="1"/>
    </xf>
    <xf numFmtId="0" fontId="2" fillId="0" borderId="0" xfId="1" applyFont="1" applyFill="1" applyBorder="1"/>
    <xf numFmtId="0" fontId="4" fillId="0" borderId="0" xfId="1" applyFont="1" applyFill="1" applyBorder="1" applyAlignment="1" applyProtection="1">
      <alignment vertical="center"/>
    </xf>
    <xf numFmtId="0" fontId="2" fillId="2" borderId="0" xfId="1" applyFont="1" applyFill="1" applyBorder="1" applyProtection="1"/>
    <xf numFmtId="0" fontId="4" fillId="3" borderId="0" xfId="2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Protection="1"/>
    <xf numFmtId="0" fontId="2" fillId="2" borderId="0" xfId="1" applyFont="1" applyFill="1" applyBorder="1" applyProtection="1">
      <protection locked="0"/>
    </xf>
    <xf numFmtId="0" fontId="3" fillId="2" borderId="0" xfId="1" applyFont="1" applyFill="1" applyBorder="1" applyProtection="1"/>
    <xf numFmtId="0" fontId="2" fillId="2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6" fillId="2" borderId="2" xfId="1" applyFont="1" applyFill="1" applyBorder="1" applyAlignment="1" applyProtection="1">
      <alignment horizontal="left" vertical="top" wrapText="1"/>
    </xf>
    <xf numFmtId="0" fontId="2" fillId="2" borderId="2" xfId="1" applyFont="1" applyFill="1" applyBorder="1" applyAlignment="1" applyProtection="1">
      <alignment horizontal="left" vertical="top" wrapText="1"/>
    </xf>
    <xf numFmtId="0" fontId="2" fillId="2" borderId="0" xfId="1" applyFont="1" applyFill="1" applyBorder="1"/>
    <xf numFmtId="0" fontId="7" fillId="5" borderId="3" xfId="1" applyFont="1" applyFill="1" applyBorder="1" applyAlignment="1" applyProtection="1">
      <alignment horizontal="left" vertical="center"/>
    </xf>
    <xf numFmtId="0" fontId="7" fillId="5" borderId="1" xfId="1" applyFont="1" applyFill="1" applyBorder="1" applyAlignment="1" applyProtection="1">
      <alignment horizontal="left" vertical="center"/>
    </xf>
    <xf numFmtId="0" fontId="7" fillId="5" borderId="4" xfId="1" applyFont="1" applyFill="1" applyBorder="1" applyAlignment="1" applyProtection="1">
      <alignment horizontal="left" vertical="center"/>
    </xf>
    <xf numFmtId="0" fontId="7" fillId="5" borderId="5" xfId="1" applyFont="1" applyFill="1" applyBorder="1" applyAlignment="1" applyProtection="1">
      <alignment horizontal="left" vertical="center"/>
    </xf>
    <xf numFmtId="0" fontId="8" fillId="2" borderId="6" xfId="1" applyFont="1" applyFill="1" applyBorder="1" applyAlignment="1" applyProtection="1">
      <alignment vertical="center" wrapText="1"/>
      <protection locked="0"/>
    </xf>
    <xf numFmtId="0" fontId="2" fillId="0" borderId="7" xfId="1" applyFont="1" applyFill="1" applyBorder="1"/>
    <xf numFmtId="0" fontId="6" fillId="5" borderId="10" xfId="1" applyFont="1" applyFill="1" applyBorder="1" applyAlignment="1" applyProtection="1">
      <alignment horizontal="right" vertical="center"/>
    </xf>
    <xf numFmtId="0" fontId="6" fillId="5" borderId="11" xfId="1" applyFont="1" applyFill="1" applyBorder="1" applyAlignment="1" applyProtection="1">
      <alignment horizontal="right" vertical="center"/>
    </xf>
    <xf numFmtId="0" fontId="6" fillId="6" borderId="12" xfId="1" applyFont="1" applyFill="1" applyBorder="1" applyAlignment="1" applyProtection="1">
      <alignment horizontal="right" vertical="center"/>
    </xf>
    <xf numFmtId="0" fontId="6" fillId="6" borderId="13" xfId="1" applyFont="1" applyFill="1" applyBorder="1" applyAlignment="1" applyProtection="1">
      <alignment horizontal="right" vertical="center"/>
    </xf>
    <xf numFmtId="0" fontId="6" fillId="6" borderId="14" xfId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 applyProtection="1">
      <alignment horizontal="right" vertical="center"/>
    </xf>
    <xf numFmtId="0" fontId="2" fillId="0" borderId="6" xfId="1" applyFont="1" applyFill="1" applyBorder="1"/>
    <xf numFmtId="0" fontId="6" fillId="6" borderId="3" xfId="1" applyFont="1" applyFill="1" applyBorder="1" applyAlignment="1" applyProtection="1">
      <alignment horizontal="right" vertical="center"/>
    </xf>
    <xf numFmtId="0" fontId="6" fillId="6" borderId="4" xfId="1" applyFont="1" applyFill="1" applyBorder="1" applyAlignment="1" applyProtection="1">
      <alignment horizontal="center" vertical="center"/>
      <protection locked="0"/>
    </xf>
    <xf numFmtId="0" fontId="6" fillId="6" borderId="15" xfId="1" applyFont="1" applyFill="1" applyBorder="1" applyAlignment="1" applyProtection="1">
      <alignment horizontal="right" vertical="center"/>
    </xf>
    <xf numFmtId="0" fontId="2" fillId="0" borderId="16" xfId="1" applyFont="1" applyFill="1" applyBorder="1" applyAlignment="1" applyProtection="1">
      <alignment horizontal="left" vertical="center" wrapText="1" indent="1"/>
    </xf>
    <xf numFmtId="164" fontId="2" fillId="5" borderId="18" xfId="1" applyNumberFormat="1" applyFont="1" applyFill="1" applyBorder="1" applyAlignment="1" applyProtection="1"/>
    <xf numFmtId="164" fontId="6" fillId="5" borderId="18" xfId="1" applyNumberFormat="1" applyFont="1" applyFill="1" applyBorder="1" applyAlignment="1" applyProtection="1"/>
    <xf numFmtId="164" fontId="6" fillId="5" borderId="19" xfId="1" applyNumberFormat="1" applyFont="1" applyFill="1" applyBorder="1" applyAlignment="1" applyProtection="1"/>
    <xf numFmtId="0" fontId="10" fillId="2" borderId="16" xfId="1" applyFont="1" applyFill="1" applyBorder="1" applyAlignment="1" applyProtection="1">
      <alignment vertical="center" wrapText="1"/>
    </xf>
    <xf numFmtId="10" fontId="2" fillId="2" borderId="21" xfId="1" applyNumberFormat="1" applyFont="1" applyFill="1" applyBorder="1" applyAlignment="1" applyProtection="1">
      <alignment horizontal="right" vertical="center" wrapText="1"/>
    </xf>
    <xf numFmtId="10" fontId="2" fillId="2" borderId="22" xfId="1" applyNumberFormat="1" applyFont="1" applyFill="1" applyBorder="1" applyAlignment="1" applyProtection="1">
      <alignment horizontal="right" vertical="center" wrapText="1"/>
    </xf>
    <xf numFmtId="0" fontId="2" fillId="0" borderId="23" xfId="1" applyFont="1" applyFill="1" applyBorder="1" applyAlignment="1" applyProtection="1">
      <alignment horizontal="left" vertical="center" wrapText="1" indent="1"/>
    </xf>
    <xf numFmtId="164" fontId="2" fillId="0" borderId="25" xfId="1" applyNumberFormat="1" applyFont="1" applyFill="1" applyBorder="1" applyAlignment="1" applyProtection="1">
      <alignment vertical="center" wrapText="1"/>
    </xf>
    <xf numFmtId="164" fontId="2" fillId="0" borderId="26" xfId="1" applyNumberFormat="1" applyFont="1" applyFill="1" applyBorder="1" applyAlignment="1" applyProtection="1">
      <alignment vertical="center" wrapText="1"/>
    </xf>
    <xf numFmtId="0" fontId="10" fillId="2" borderId="23" xfId="1" applyFont="1" applyFill="1" applyBorder="1" applyAlignment="1" applyProtection="1">
      <alignment vertical="center" wrapText="1"/>
    </xf>
    <xf numFmtId="165" fontId="2" fillId="2" borderId="24" xfId="1" applyNumberFormat="1" applyFont="1" applyFill="1" applyBorder="1" applyAlignment="1" applyProtection="1">
      <alignment horizontal="right" vertical="center" wrapText="1"/>
    </xf>
    <xf numFmtId="165" fontId="2" fillId="2" borderId="27" xfId="1" applyNumberFormat="1" applyFont="1" applyFill="1" applyBorder="1" applyAlignment="1" applyProtection="1">
      <alignment horizontal="right" vertical="center" wrapText="1"/>
    </xf>
    <xf numFmtId="165" fontId="2" fillId="2" borderId="25" xfId="1" applyNumberFormat="1" applyFont="1" applyFill="1" applyBorder="1" applyAlignment="1" applyProtection="1">
      <alignment horizontal="right" vertical="center" wrapText="1"/>
    </xf>
    <xf numFmtId="165" fontId="2" fillId="2" borderId="28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2" fillId="0" borderId="1" xfId="1" applyFont="1" applyFill="1" applyBorder="1" applyAlignment="1" applyProtection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right" vertical="center" wrapText="1"/>
    </xf>
    <xf numFmtId="166" fontId="2" fillId="2" borderId="0" xfId="1" applyNumberFormat="1" applyFont="1" applyFill="1" applyBorder="1" applyProtection="1"/>
    <xf numFmtId="2" fontId="2" fillId="2" borderId="0" xfId="1" applyNumberFormat="1" applyFont="1" applyFill="1" applyBorder="1" applyAlignment="1" applyProtection="1">
      <alignment horizontal="right" vertical="center" wrapText="1"/>
    </xf>
    <xf numFmtId="0" fontId="11" fillId="3" borderId="0" xfId="1" applyFont="1" applyFill="1" applyBorder="1" applyAlignment="1">
      <alignment vertical="center"/>
    </xf>
    <xf numFmtId="0" fontId="11" fillId="2" borderId="0" xfId="1" applyFont="1" applyFill="1" applyBorder="1" applyProtection="1"/>
    <xf numFmtId="0" fontId="2" fillId="2" borderId="0" xfId="1" applyFont="1" applyFill="1" applyBorder="1" applyAlignment="1">
      <alignment horizontal="left" vertical="top" wrapText="1"/>
    </xf>
    <xf numFmtId="0" fontId="12" fillId="2" borderId="0" xfId="1" applyFont="1" applyFill="1" applyBorder="1" applyProtection="1"/>
    <xf numFmtId="0" fontId="13" fillId="7" borderId="3" xfId="1" applyFont="1" applyFill="1" applyBorder="1" applyAlignment="1" applyProtection="1">
      <alignment horizontal="left" vertical="center"/>
      <protection locked="0"/>
    </xf>
    <xf numFmtId="0" fontId="13" fillId="7" borderId="4" xfId="1" applyFont="1" applyFill="1" applyBorder="1" applyAlignment="1" applyProtection="1">
      <alignment horizontal="left" vertical="center"/>
      <protection locked="0"/>
    </xf>
    <xf numFmtId="0" fontId="14" fillId="2" borderId="7" xfId="1" applyFont="1" applyFill="1" applyBorder="1"/>
    <xf numFmtId="0" fontId="2" fillId="2" borderId="6" xfId="1" applyFont="1" applyFill="1" applyBorder="1"/>
    <xf numFmtId="0" fontId="6" fillId="9" borderId="23" xfId="1" applyFont="1" applyFill="1" applyBorder="1" applyAlignment="1" applyProtection="1">
      <alignment horizontal="right" vertical="center"/>
    </xf>
    <xf numFmtId="0" fontId="6" fillId="9" borderId="39" xfId="1" applyFont="1" applyFill="1" applyBorder="1" applyAlignment="1" applyProtection="1">
      <alignment horizontal="right" vertical="center"/>
    </xf>
    <xf numFmtId="0" fontId="6" fillId="9" borderId="40" xfId="1" applyFont="1" applyFill="1" applyBorder="1" applyAlignment="1" applyProtection="1">
      <alignment horizontal="right" vertical="center"/>
    </xf>
    <xf numFmtId="0" fontId="6" fillId="5" borderId="23" xfId="1" applyFont="1" applyFill="1" applyBorder="1" applyAlignment="1" applyProtection="1">
      <alignment horizontal="right" vertical="center"/>
    </xf>
    <xf numFmtId="0" fontId="6" fillId="5" borderId="39" xfId="1" applyFont="1" applyFill="1" applyBorder="1" applyAlignment="1" applyProtection="1">
      <alignment horizontal="right" vertical="center"/>
    </xf>
    <xf numFmtId="0" fontId="6" fillId="8" borderId="12" xfId="1" applyFont="1" applyFill="1" applyBorder="1" applyAlignment="1" applyProtection="1">
      <alignment horizontal="right" vertical="center"/>
    </xf>
    <xf numFmtId="0" fontId="6" fillId="8" borderId="13" xfId="1" applyFont="1" applyFill="1" applyBorder="1" applyAlignment="1" applyProtection="1">
      <alignment horizontal="right" vertical="center"/>
    </xf>
    <xf numFmtId="0" fontId="6" fillId="8" borderId="15" xfId="1" applyFont="1" applyFill="1" applyBorder="1" applyAlignment="1" applyProtection="1">
      <alignment horizontal="right" vertical="center"/>
    </xf>
    <xf numFmtId="0" fontId="6" fillId="5" borderId="3" xfId="1" applyFont="1" applyFill="1" applyBorder="1" applyAlignment="1" applyProtection="1">
      <alignment horizontal="right" vertical="center"/>
      <protection locked="0"/>
    </xf>
    <xf numFmtId="0" fontId="6" fillId="5" borderId="4" xfId="1" applyFont="1" applyFill="1" applyBorder="1" applyAlignment="1" applyProtection="1">
      <alignment horizontal="right" vertical="center"/>
      <protection locked="0"/>
    </xf>
    <xf numFmtId="0" fontId="6" fillId="9" borderId="12" xfId="1" applyFont="1" applyFill="1" applyBorder="1" applyAlignment="1" applyProtection="1">
      <alignment horizontal="right" vertical="center"/>
    </xf>
    <xf numFmtId="0" fontId="6" fillId="9" borderId="13" xfId="1" applyFont="1" applyFill="1" applyBorder="1" applyAlignment="1" applyProtection="1">
      <alignment horizontal="right" vertical="center"/>
    </xf>
    <xf numFmtId="0" fontId="6" fillId="9" borderId="15" xfId="1" applyFont="1" applyFill="1" applyBorder="1" applyAlignment="1" applyProtection="1">
      <alignment horizontal="right" vertical="center"/>
    </xf>
    <xf numFmtId="164" fontId="6" fillId="10" borderId="31" xfId="1" applyNumberFormat="1" applyFont="1" applyFill="1" applyBorder="1" applyAlignment="1" applyProtection="1">
      <alignment vertical="center" wrapText="1"/>
      <protection locked="0"/>
    </xf>
    <xf numFmtId="164" fontId="6" fillId="10" borderId="32" xfId="1" applyNumberFormat="1" applyFont="1" applyFill="1" applyBorder="1" applyAlignment="1" applyProtection="1">
      <alignment vertical="center" wrapText="1"/>
      <protection locked="0"/>
    </xf>
    <xf numFmtId="164" fontId="6" fillId="10" borderId="33" xfId="1" applyNumberFormat="1" applyFont="1" applyFill="1" applyBorder="1" applyAlignment="1" applyProtection="1">
      <alignment vertical="center" wrapText="1"/>
      <protection locked="0"/>
    </xf>
    <xf numFmtId="167" fontId="2" fillId="5" borderId="0" xfId="1" applyNumberFormat="1" applyFont="1" applyFill="1" applyBorder="1" applyAlignment="1" applyProtection="1">
      <alignment horizontal="left"/>
    </xf>
    <xf numFmtId="167" fontId="2" fillId="5" borderId="41" xfId="1" applyNumberFormat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16" fillId="5" borderId="42" xfId="1" applyFont="1" applyFill="1" applyBorder="1" applyAlignment="1" applyProtection="1">
      <alignment horizontal="left" vertical="center" wrapText="1" indent="1"/>
    </xf>
    <xf numFmtId="0" fontId="6" fillId="5" borderId="43" xfId="1" applyFont="1" applyFill="1" applyBorder="1" applyAlignment="1" applyProtection="1">
      <alignment vertical="center"/>
    </xf>
    <xf numFmtId="164" fontId="6" fillId="5" borderId="43" xfId="1" applyNumberFormat="1" applyFont="1" applyFill="1" applyBorder="1" applyAlignment="1" applyProtection="1">
      <alignment vertical="center"/>
    </xf>
    <xf numFmtId="164" fontId="6" fillId="5" borderId="44" xfId="1" applyNumberFormat="1" applyFont="1" applyFill="1" applyBorder="1" applyAlignment="1" applyProtection="1">
      <alignment vertical="center"/>
    </xf>
    <xf numFmtId="164" fontId="6" fillId="5" borderId="45" xfId="1" applyNumberFormat="1" applyFont="1" applyFill="1" applyBorder="1" applyAlignment="1" applyProtection="1">
      <alignment vertical="center"/>
    </xf>
    <xf numFmtId="167" fontId="6" fillId="7" borderId="43" xfId="1" applyNumberFormat="1" applyFont="1" applyFill="1" applyBorder="1" applyAlignment="1" applyProtection="1">
      <alignment horizontal="left"/>
      <protection locked="0"/>
    </xf>
    <xf numFmtId="167" fontId="6" fillId="7" borderId="44" xfId="1" applyNumberFormat="1" applyFont="1" applyFill="1" applyBorder="1" applyAlignment="1" applyProtection="1">
      <alignment horizontal="left"/>
      <protection locked="0"/>
    </xf>
    <xf numFmtId="167" fontId="6" fillId="7" borderId="45" xfId="1" applyNumberFormat="1" applyFont="1" applyFill="1" applyBorder="1" applyAlignment="1" applyProtection="1">
      <alignment horizontal="left"/>
      <protection locked="0"/>
    </xf>
    <xf numFmtId="0" fontId="2" fillId="0" borderId="42" xfId="1" applyFont="1" applyFill="1" applyBorder="1" applyAlignment="1" applyProtection="1">
      <alignment horizontal="left" vertical="center" indent="3"/>
    </xf>
    <xf numFmtId="164" fontId="2" fillId="10" borderId="43" xfId="1" applyNumberFormat="1" applyFont="1" applyFill="1" applyBorder="1" applyAlignment="1" applyProtection="1">
      <alignment vertical="center" wrapText="1"/>
      <protection locked="0"/>
    </xf>
    <xf numFmtId="164" fontId="2" fillId="10" borderId="44" xfId="1" applyNumberFormat="1" applyFont="1" applyFill="1" applyBorder="1" applyAlignment="1" applyProtection="1">
      <alignment vertical="center" wrapText="1"/>
      <protection locked="0"/>
    </xf>
    <xf numFmtId="164" fontId="2" fillId="10" borderId="45" xfId="1" applyNumberFormat="1" applyFont="1" applyFill="1" applyBorder="1" applyAlignment="1" applyProtection="1">
      <alignment vertical="center" wrapText="1"/>
      <protection locked="0"/>
    </xf>
    <xf numFmtId="164" fontId="2" fillId="2" borderId="43" xfId="1" applyNumberFormat="1" applyFont="1" applyFill="1" applyBorder="1" applyAlignment="1">
      <alignment horizontal="right" wrapText="1"/>
    </xf>
    <xf numFmtId="164" fontId="2" fillId="2" borderId="44" xfId="1" applyNumberFormat="1" applyFont="1" applyFill="1" applyBorder="1" applyAlignment="1">
      <alignment horizontal="right" wrapText="1"/>
    </xf>
    <xf numFmtId="164" fontId="2" fillId="2" borderId="45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 applyProtection="1">
      <alignment horizontal="right"/>
    </xf>
    <xf numFmtId="0" fontId="2" fillId="0" borderId="42" xfId="1" applyFont="1" applyFill="1" applyBorder="1" applyAlignment="1" applyProtection="1">
      <alignment horizontal="left" vertical="center" wrapText="1" indent="1"/>
    </xf>
    <xf numFmtId="164" fontId="2" fillId="10" borderId="34" xfId="1" applyNumberFormat="1" applyFont="1" applyFill="1" applyBorder="1" applyAlignment="1" applyProtection="1">
      <alignment vertical="center" wrapText="1"/>
      <protection locked="0"/>
    </xf>
    <xf numFmtId="164" fontId="2" fillId="10" borderId="35" xfId="1" applyNumberFormat="1" applyFont="1" applyFill="1" applyBorder="1" applyAlignment="1" applyProtection="1">
      <alignment vertical="center" wrapText="1"/>
      <protection locked="0"/>
    </xf>
    <xf numFmtId="164" fontId="2" fillId="10" borderId="36" xfId="1" applyNumberFormat="1" applyFont="1" applyFill="1" applyBorder="1" applyAlignment="1" applyProtection="1">
      <alignment vertical="center" wrapText="1"/>
      <protection locked="0"/>
    </xf>
    <xf numFmtId="167" fontId="2" fillId="5" borderId="2" xfId="1" applyNumberFormat="1" applyFont="1" applyFill="1" applyBorder="1" applyAlignment="1" applyProtection="1">
      <alignment horizontal="left"/>
    </xf>
    <xf numFmtId="167" fontId="2" fillId="5" borderId="50" xfId="1" applyNumberFormat="1" applyFont="1" applyFill="1" applyBorder="1" applyAlignment="1" applyProtection="1">
      <alignment horizontal="left"/>
    </xf>
    <xf numFmtId="0" fontId="16" fillId="0" borderId="4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2" fillId="0" borderId="2" xfId="1" applyFont="1" applyFill="1" applyBorder="1"/>
    <xf numFmtId="167" fontId="19" fillId="0" borderId="0" xfId="1" applyNumberFormat="1" applyFont="1" applyFill="1" applyBorder="1" applyAlignment="1" applyProtection="1">
      <alignment horizontal="left"/>
    </xf>
    <xf numFmtId="0" fontId="13" fillId="7" borderId="5" xfId="1" applyFont="1" applyFill="1" applyBorder="1" applyAlignment="1" applyProtection="1">
      <alignment horizontal="left" vertical="center"/>
      <protection locked="0"/>
    </xf>
    <xf numFmtId="0" fontId="13" fillId="2" borderId="0" xfId="1" applyFont="1" applyFill="1" applyBorder="1" applyAlignment="1" applyProtection="1">
      <alignment horizontal="left" vertical="center"/>
      <protection locked="0"/>
    </xf>
    <xf numFmtId="167" fontId="2" fillId="4" borderId="7" xfId="1" applyNumberFormat="1" applyFont="1" applyFill="1" applyBorder="1" applyAlignment="1" applyProtection="1">
      <alignment horizontal="left"/>
      <protection locked="0"/>
    </xf>
    <xf numFmtId="167" fontId="2" fillId="4" borderId="1" xfId="1" applyNumberFormat="1" applyFont="1" applyFill="1" applyBorder="1" applyAlignment="1" applyProtection="1">
      <alignment horizontal="left"/>
      <protection locked="0"/>
    </xf>
    <xf numFmtId="167" fontId="2" fillId="4" borderId="53" xfId="1" applyNumberFormat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right"/>
      <protection locked="0"/>
    </xf>
    <xf numFmtId="167" fontId="2" fillId="4" borderId="6" xfId="1" applyNumberFormat="1" applyFont="1" applyFill="1" applyBorder="1" applyAlignment="1" applyProtection="1">
      <alignment horizontal="left"/>
      <protection locked="0"/>
    </xf>
    <xf numFmtId="167" fontId="2" fillId="4" borderId="0" xfId="1" applyNumberFormat="1" applyFont="1" applyFill="1" applyBorder="1" applyAlignment="1" applyProtection="1">
      <alignment horizontal="left"/>
      <protection locked="0"/>
    </xf>
    <xf numFmtId="167" fontId="2" fillId="4" borderId="41" xfId="1" applyNumberFormat="1" applyFont="1" applyFill="1" applyBorder="1" applyAlignment="1" applyProtection="1">
      <alignment horizontal="left"/>
      <protection locked="0"/>
    </xf>
    <xf numFmtId="2" fontId="6" fillId="5" borderId="55" xfId="1" applyNumberFormat="1" applyFont="1" applyFill="1" applyBorder="1" applyAlignment="1" applyProtection="1"/>
    <xf numFmtId="168" fontId="2" fillId="2" borderId="31" xfId="1" applyNumberFormat="1" applyFont="1" applyFill="1" applyBorder="1" applyAlignment="1" applyProtection="1">
      <alignment horizontal="right" vertical="center"/>
    </xf>
    <xf numFmtId="168" fontId="2" fillId="2" borderId="32" xfId="1" applyNumberFormat="1" applyFont="1" applyFill="1" applyBorder="1" applyAlignment="1" applyProtection="1">
      <alignment horizontal="right" vertical="center"/>
    </xf>
    <xf numFmtId="168" fontId="2" fillId="2" borderId="54" xfId="1" applyNumberFormat="1" applyFont="1" applyFill="1" applyBorder="1" applyAlignment="1" applyProtection="1">
      <alignment horizontal="right" vertical="center"/>
    </xf>
    <xf numFmtId="167" fontId="2" fillId="4" borderId="0" xfId="1" applyNumberFormat="1" applyFont="1" applyFill="1" applyBorder="1" applyAlignment="1" applyProtection="1">
      <alignment horizontal="left"/>
    </xf>
    <xf numFmtId="167" fontId="2" fillId="4" borderId="41" xfId="1" applyNumberFormat="1" applyFont="1" applyFill="1" applyBorder="1" applyAlignment="1" applyProtection="1">
      <alignment horizontal="left"/>
    </xf>
    <xf numFmtId="0" fontId="16" fillId="7" borderId="42" xfId="1" applyFont="1" applyFill="1" applyBorder="1" applyAlignment="1" applyProtection="1">
      <alignment horizontal="left" vertical="center" wrapText="1" indent="1"/>
    </xf>
    <xf numFmtId="164" fontId="6" fillId="5" borderId="43" xfId="1" applyNumberFormat="1" applyFont="1" applyFill="1" applyBorder="1" applyAlignment="1" applyProtection="1"/>
    <xf numFmtId="164" fontId="6" fillId="5" borderId="44" xfId="1" applyNumberFormat="1" applyFont="1" applyFill="1" applyBorder="1" applyAlignment="1" applyProtection="1"/>
    <xf numFmtId="2" fontId="6" fillId="5" borderId="57" xfId="1" applyNumberFormat="1" applyFont="1" applyFill="1" applyBorder="1" applyAlignment="1" applyProtection="1"/>
    <xf numFmtId="167" fontId="6" fillId="5" borderId="43" xfId="1" applyNumberFormat="1" applyFont="1" applyFill="1" applyBorder="1" applyAlignment="1" applyProtection="1">
      <alignment horizontal="left"/>
    </xf>
    <xf numFmtId="167" fontId="6" fillId="5" borderId="44" xfId="1" applyNumberFormat="1" applyFont="1" applyFill="1" applyBorder="1" applyAlignment="1" applyProtection="1">
      <alignment horizontal="left"/>
    </xf>
    <xf numFmtId="167" fontId="6" fillId="5" borderId="56" xfId="1" applyNumberFormat="1" applyFont="1" applyFill="1" applyBorder="1" applyAlignment="1" applyProtection="1">
      <alignment horizontal="left"/>
    </xf>
    <xf numFmtId="169" fontId="6" fillId="5" borderId="57" xfId="1" applyNumberFormat="1" applyFont="1" applyFill="1" applyBorder="1" applyAlignment="1" applyProtection="1">
      <alignment horizontal="right"/>
      <protection locked="0"/>
    </xf>
    <xf numFmtId="168" fontId="2" fillId="2" borderId="43" xfId="1" applyNumberFormat="1" applyFont="1" applyFill="1" applyBorder="1" applyAlignment="1" applyProtection="1">
      <alignment horizontal="right" vertical="center"/>
    </xf>
    <xf numFmtId="168" fontId="2" fillId="2" borderId="44" xfId="1" applyNumberFormat="1" applyFont="1" applyFill="1" applyBorder="1" applyAlignment="1" applyProtection="1">
      <alignment horizontal="right" vertical="center"/>
    </xf>
    <xf numFmtId="168" fontId="2" fillId="2" borderId="56" xfId="1" applyNumberFormat="1" applyFont="1" applyFill="1" applyBorder="1" applyAlignment="1" applyProtection="1">
      <alignment horizontal="right" vertical="center"/>
    </xf>
    <xf numFmtId="4" fontId="6" fillId="5" borderId="57" xfId="1" applyNumberFormat="1" applyFont="1" applyFill="1" applyBorder="1" applyAlignment="1" applyProtection="1">
      <alignment horizontal="right"/>
      <protection locked="0"/>
    </xf>
    <xf numFmtId="0" fontId="19" fillId="0" borderId="0" xfId="1" applyFont="1" applyFill="1" applyBorder="1" applyProtection="1"/>
    <xf numFmtId="0" fontId="5" fillId="5" borderId="57" xfId="1" applyFont="1" applyFill="1" applyBorder="1"/>
    <xf numFmtId="164" fontId="2" fillId="10" borderId="58" xfId="1" applyNumberFormat="1" applyFont="1" applyFill="1" applyBorder="1" applyAlignment="1" applyProtection="1">
      <alignment vertical="center" wrapText="1"/>
      <protection locked="0"/>
    </xf>
    <xf numFmtId="164" fontId="2" fillId="10" borderId="59" xfId="1" applyNumberFormat="1" applyFont="1" applyFill="1" applyBorder="1" applyAlignment="1" applyProtection="1">
      <alignment vertical="center" wrapText="1"/>
      <protection locked="0"/>
    </xf>
    <xf numFmtId="168" fontId="2" fillId="2" borderId="58" xfId="1" applyNumberFormat="1" applyFont="1" applyFill="1" applyBorder="1" applyAlignment="1" applyProtection="1">
      <alignment horizontal="right" vertical="center"/>
    </xf>
    <xf numFmtId="168" fontId="2" fillId="2" borderId="59" xfId="1" applyNumberFormat="1" applyFont="1" applyFill="1" applyBorder="1" applyAlignment="1" applyProtection="1">
      <alignment horizontal="right" vertical="center"/>
    </xf>
    <xf numFmtId="168" fontId="2" fillId="2" borderId="60" xfId="1" applyNumberFormat="1" applyFont="1" applyFill="1" applyBorder="1" applyAlignment="1" applyProtection="1">
      <alignment horizontal="right" vertical="center"/>
    </xf>
    <xf numFmtId="167" fontId="2" fillId="4" borderId="2" xfId="1" applyNumberFormat="1" applyFont="1" applyFill="1" applyBorder="1" applyAlignment="1" applyProtection="1">
      <alignment horizontal="left"/>
    </xf>
    <xf numFmtId="167" fontId="2" fillId="4" borderId="50" xfId="1" applyNumberFormat="1" applyFont="1" applyFill="1" applyBorder="1" applyAlignment="1" applyProtection="1">
      <alignment horizontal="left"/>
    </xf>
    <xf numFmtId="0" fontId="5" fillId="0" borderId="4" xfId="1" applyFont="1" applyFill="1" applyBorder="1" applyProtection="1"/>
    <xf numFmtId="0" fontId="5" fillId="2" borderId="4" xfId="1" applyFont="1" applyFill="1" applyBorder="1" applyProtection="1"/>
    <xf numFmtId="0" fontId="5" fillId="2" borderId="0" xfId="1" applyFont="1" applyFill="1" applyBorder="1"/>
    <xf numFmtId="0" fontId="5" fillId="2" borderId="0" xfId="1" applyFont="1" applyFill="1" applyBorder="1" applyProtection="1">
      <protection locked="0"/>
    </xf>
    <xf numFmtId="0" fontId="8" fillId="5" borderId="3" xfId="1" applyFont="1" applyFill="1" applyBorder="1" applyAlignment="1" applyProtection="1">
      <alignment horizontal="left" vertical="center"/>
    </xf>
    <xf numFmtId="0" fontId="6" fillId="5" borderId="4" xfId="1" applyFont="1" applyFill="1" applyBorder="1" applyAlignment="1" applyProtection="1">
      <alignment horizontal="left" vertical="center"/>
    </xf>
    <xf numFmtId="0" fontId="6" fillId="5" borderId="1" xfId="1" applyFont="1" applyFill="1" applyBorder="1" applyAlignment="1" applyProtection="1">
      <alignment horizontal="left" vertical="center"/>
    </xf>
    <xf numFmtId="0" fontId="6" fillId="5" borderId="53" xfId="1" applyFont="1" applyFill="1" applyBorder="1" applyAlignment="1" applyProtection="1">
      <alignment horizontal="left" vertical="center"/>
    </xf>
    <xf numFmtId="0" fontId="6" fillId="7" borderId="46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168" fontId="2" fillId="2" borderId="12" xfId="1" applyNumberFormat="1" applyFont="1" applyFill="1" applyBorder="1" applyAlignment="1" applyProtection="1">
      <alignment horizontal="right" vertical="center"/>
    </xf>
    <xf numFmtId="168" fontId="2" fillId="2" borderId="13" xfId="1" applyNumberFormat="1" applyFont="1" applyFill="1" applyBorder="1" applyAlignment="1" applyProtection="1">
      <alignment horizontal="right" vertical="center"/>
    </xf>
    <xf numFmtId="168" fontId="2" fillId="2" borderId="14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8" fillId="5" borderId="7" xfId="1" applyFont="1" applyFill="1" applyBorder="1" applyAlignment="1" applyProtection="1">
      <alignment horizontal="left" vertical="center"/>
    </xf>
    <xf numFmtId="0" fontId="2" fillId="0" borderId="0" xfId="1" applyFont="1" applyFill="1" applyBorder="1" applyProtection="1">
      <protection locked="0"/>
    </xf>
    <xf numFmtId="0" fontId="2" fillId="5" borderId="55" xfId="1" applyFont="1" applyFill="1" applyBorder="1" applyAlignment="1" applyProtection="1">
      <alignment horizontal="right" indent="2"/>
    </xf>
    <xf numFmtId="168" fontId="2" fillId="2" borderId="4" xfId="1" applyNumberFormat="1" applyFont="1" applyFill="1" applyBorder="1" applyAlignment="1" applyProtection="1">
      <alignment horizontal="right" vertical="center"/>
    </xf>
    <xf numFmtId="168" fontId="2" fillId="2" borderId="66" xfId="1" applyNumberFormat="1" applyFont="1" applyFill="1" applyBorder="1" applyAlignment="1" applyProtection="1">
      <alignment horizontal="right" vertical="center"/>
    </xf>
    <xf numFmtId="168" fontId="2" fillId="2" borderId="67" xfId="1" applyNumberFormat="1" applyFont="1" applyFill="1" applyBorder="1" applyAlignment="1" applyProtection="1">
      <alignment horizontal="right" vertical="center"/>
    </xf>
    <xf numFmtId="168" fontId="2" fillId="4" borderId="1" xfId="1" applyNumberFormat="1" applyFont="1" applyFill="1" applyBorder="1" applyAlignment="1" applyProtection="1">
      <alignment horizontal="right" vertical="center"/>
    </xf>
    <xf numFmtId="168" fontId="2" fillId="4" borderId="53" xfId="1" applyNumberFormat="1" applyFont="1" applyFill="1" applyBorder="1" applyAlignment="1" applyProtection="1">
      <alignment horizontal="right" vertical="center"/>
    </xf>
    <xf numFmtId="168" fontId="2" fillId="4" borderId="57" xfId="1" applyNumberFormat="1" applyFont="1" applyFill="1" applyBorder="1" applyAlignment="1" applyProtection="1">
      <alignment horizontal="right"/>
    </xf>
    <xf numFmtId="0" fontId="2" fillId="5" borderId="6" xfId="1" applyFont="1" applyFill="1" applyBorder="1" applyAlignment="1" applyProtection="1">
      <alignment horizontal="right" indent="2"/>
    </xf>
    <xf numFmtId="168" fontId="2" fillId="4" borderId="0" xfId="1" applyNumberFormat="1" applyFont="1" applyFill="1" applyBorder="1" applyAlignment="1" applyProtection="1">
      <alignment horizontal="left" vertical="center"/>
    </xf>
    <xf numFmtId="168" fontId="2" fillId="2" borderId="34" xfId="1" applyNumberFormat="1" applyFont="1" applyFill="1" applyBorder="1" applyAlignment="1" applyProtection="1">
      <alignment horizontal="right" vertical="center"/>
    </xf>
    <xf numFmtId="168" fontId="2" fillId="2" borderId="68" xfId="1" applyNumberFormat="1" applyFont="1" applyFill="1" applyBorder="1" applyAlignment="1" applyProtection="1">
      <alignment horizontal="right" vertical="center"/>
    </xf>
    <xf numFmtId="168" fontId="2" fillId="2" borderId="69" xfId="1" applyNumberFormat="1" applyFont="1" applyFill="1" applyBorder="1" applyAlignment="1" applyProtection="1">
      <alignment horizontal="right" vertical="center"/>
    </xf>
    <xf numFmtId="168" fontId="2" fillId="4" borderId="0" xfId="1" applyNumberFormat="1" applyFont="1" applyFill="1" applyBorder="1" applyAlignment="1" applyProtection="1">
      <alignment horizontal="right" vertical="center"/>
    </xf>
    <xf numFmtId="168" fontId="2" fillId="4" borderId="41" xfId="1" applyNumberFormat="1" applyFont="1" applyFill="1" applyBorder="1" applyAlignment="1" applyProtection="1">
      <alignment horizontal="right" vertical="center"/>
    </xf>
    <xf numFmtId="168" fontId="2" fillId="2" borderId="23" xfId="1" applyNumberFormat="1" applyFont="1" applyFill="1" applyBorder="1" applyAlignment="1" applyProtection="1">
      <alignment horizontal="right" vertical="center"/>
    </xf>
    <xf numFmtId="168" fontId="2" fillId="4" borderId="5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wrapText="1"/>
    </xf>
    <xf numFmtId="0" fontId="2" fillId="5" borderId="46" xfId="1" applyFont="1" applyFill="1" applyBorder="1" applyAlignment="1" applyProtection="1">
      <alignment horizontal="right" indent="2"/>
    </xf>
    <xf numFmtId="168" fontId="2" fillId="4" borderId="2" xfId="1" applyNumberFormat="1" applyFont="1" applyFill="1" applyBorder="1" applyAlignment="1" applyProtection="1">
      <alignment horizontal="right" vertical="center"/>
    </xf>
    <xf numFmtId="168" fontId="2" fillId="4" borderId="2" xfId="1" applyNumberFormat="1" applyFont="1" applyFill="1" applyBorder="1" applyAlignment="1" applyProtection="1">
      <alignment horizontal="left" vertical="center"/>
    </xf>
    <xf numFmtId="168" fontId="2" fillId="2" borderId="35" xfId="1" applyNumberFormat="1" applyFont="1" applyFill="1" applyBorder="1" applyAlignment="1" applyProtection="1">
      <alignment horizontal="right" vertical="center"/>
    </xf>
    <xf numFmtId="168" fontId="2" fillId="2" borderId="39" xfId="1" applyNumberFormat="1" applyFont="1" applyFill="1" applyBorder="1" applyAlignment="1" applyProtection="1">
      <alignment horizontal="right" vertical="center"/>
    </xf>
    <xf numFmtId="168" fontId="2" fillId="2" borderId="61" xfId="1" applyNumberFormat="1" applyFont="1" applyFill="1" applyBorder="1" applyAlignment="1" applyProtection="1">
      <alignment horizontal="right" vertical="center"/>
    </xf>
    <xf numFmtId="168" fontId="2" fillId="2" borderId="15" xfId="1" applyNumberFormat="1" applyFont="1" applyFill="1" applyBorder="1" applyAlignment="1" applyProtection="1">
      <alignment horizontal="right" vertical="center"/>
    </xf>
    <xf numFmtId="168" fontId="2" fillId="4" borderId="63" xfId="1" applyNumberFormat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left" wrapText="1"/>
    </xf>
    <xf numFmtId="168" fontId="6" fillId="2" borderId="1" xfId="1" applyNumberFormat="1" applyFont="1" applyFill="1" applyBorder="1" applyAlignment="1" applyProtection="1">
      <alignment horizontal="right" vertical="center"/>
    </xf>
    <xf numFmtId="0" fontId="17" fillId="11" borderId="3" xfId="1" applyFont="1" applyFill="1" applyBorder="1" applyAlignment="1" applyProtection="1">
      <alignment vertical="center"/>
    </xf>
    <xf numFmtId="0" fontId="17" fillId="11" borderId="4" xfId="1" applyFont="1" applyFill="1" applyBorder="1" applyAlignment="1" applyProtection="1">
      <alignment vertical="center"/>
    </xf>
    <xf numFmtId="2" fontId="6" fillId="11" borderId="4" xfId="1" applyNumberFormat="1" applyFont="1" applyFill="1" applyBorder="1" applyAlignment="1" applyProtection="1">
      <alignment horizontal="right"/>
    </xf>
    <xf numFmtId="2" fontId="6" fillId="11" borderId="8" xfId="1" applyNumberFormat="1" applyFont="1" applyFill="1" applyBorder="1" applyAlignment="1" applyProtection="1">
      <alignment horizontal="right"/>
    </xf>
    <xf numFmtId="168" fontId="17" fillId="11" borderId="49" xfId="1" applyNumberFormat="1" applyFont="1" applyFill="1" applyBorder="1" applyAlignment="1" applyProtection="1">
      <alignment horizontal="right" vertical="center"/>
    </xf>
    <xf numFmtId="168" fontId="17" fillId="11" borderId="13" xfId="1" applyNumberFormat="1" applyFont="1" applyFill="1" applyBorder="1" applyAlignment="1" applyProtection="1">
      <alignment horizontal="right" vertical="center"/>
    </xf>
    <xf numFmtId="168" fontId="17" fillId="11" borderId="14" xfId="1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center" wrapText="1"/>
    </xf>
    <xf numFmtId="0" fontId="21" fillId="0" borderId="0" xfId="1" applyFont="1" applyFill="1" applyBorder="1" applyProtection="1"/>
    <xf numFmtId="0" fontId="5" fillId="2" borderId="0" xfId="1" applyFont="1" applyFill="1" applyBorder="1" applyAlignment="1" applyProtection="1">
      <alignment horizontal="left" indent="1"/>
    </xf>
    <xf numFmtId="168" fontId="5" fillId="2" borderId="0" xfId="1" applyNumberFormat="1" applyFont="1" applyFill="1" applyBorder="1" applyProtection="1"/>
    <xf numFmtId="170" fontId="5" fillId="2" borderId="0" xfId="1" applyNumberFormat="1" applyFont="1" applyFill="1" applyBorder="1" applyProtection="1"/>
    <xf numFmtId="164" fontId="2" fillId="10" borderId="43" xfId="1" applyNumberFormat="1" applyFont="1" applyFill="1" applyBorder="1" applyAlignment="1" applyProtection="1">
      <alignment vertical="center"/>
      <protection locked="0"/>
    </xf>
    <xf numFmtId="170" fontId="18" fillId="0" borderId="0" xfId="1" applyNumberFormat="1" applyFont="1" applyFill="1" applyBorder="1" applyProtection="1"/>
    <xf numFmtId="2" fontId="5" fillId="2" borderId="0" xfId="1" applyNumberFormat="1" applyFont="1" applyFill="1" applyBorder="1" applyAlignment="1" applyProtection="1">
      <alignment horizontal="right"/>
    </xf>
    <xf numFmtId="2" fontId="5" fillId="2" borderId="0" xfId="1" applyNumberFormat="1" applyFont="1" applyFill="1" applyBorder="1" applyAlignment="1">
      <alignment horizontal="right"/>
    </xf>
    <xf numFmtId="171" fontId="5" fillId="2" borderId="0" xfId="1" applyNumberFormat="1" applyFont="1" applyFill="1" applyBorder="1" applyAlignment="1">
      <alignment horizontal="right"/>
    </xf>
    <xf numFmtId="170" fontId="5" fillId="2" borderId="0" xfId="1" applyNumberFormat="1" applyFont="1" applyFill="1" applyBorder="1" applyAlignment="1">
      <alignment horizontal="right"/>
    </xf>
    <xf numFmtId="172" fontId="5" fillId="2" borderId="0" xfId="1" applyNumberFormat="1" applyFont="1" applyFill="1" applyBorder="1" applyAlignment="1">
      <alignment horizontal="right"/>
    </xf>
    <xf numFmtId="0" fontId="2" fillId="0" borderId="66" xfId="1" applyFont="1" applyFill="1" applyBorder="1" applyAlignment="1" applyProtection="1">
      <alignment horizontal="left" vertical="center" wrapText="1" indent="1"/>
    </xf>
    <xf numFmtId="0" fontId="16" fillId="5" borderId="68" xfId="1" applyFont="1" applyFill="1" applyBorder="1" applyAlignment="1" applyProtection="1">
      <alignment horizontal="left" vertical="center" wrapText="1" indent="1"/>
    </xf>
    <xf numFmtId="0" fontId="2" fillId="0" borderId="68" xfId="1" applyFont="1" applyFill="1" applyBorder="1" applyAlignment="1" applyProtection="1">
      <alignment horizontal="left" vertical="center" indent="3"/>
    </xf>
    <xf numFmtId="0" fontId="2" fillId="0" borderId="68" xfId="1" applyFont="1" applyFill="1" applyBorder="1" applyAlignment="1" applyProtection="1">
      <alignment horizontal="left" vertical="center" wrapText="1" indent="1"/>
    </xf>
    <xf numFmtId="0" fontId="2" fillId="0" borderId="39" xfId="1" applyFont="1" applyFill="1" applyBorder="1" applyAlignment="1" applyProtection="1">
      <alignment horizontal="left" vertical="center" wrapText="1" indent="1"/>
    </xf>
    <xf numFmtId="0" fontId="16" fillId="7" borderId="68" xfId="1" applyFont="1" applyFill="1" applyBorder="1" applyAlignment="1" applyProtection="1">
      <alignment horizontal="left" vertical="center" wrapText="1" indent="1"/>
    </xf>
    <xf numFmtId="0" fontId="2" fillId="0" borderId="73" xfId="1" applyFont="1" applyFill="1" applyBorder="1" applyAlignment="1" applyProtection="1">
      <alignment horizontal="left" vertical="center" indent="3"/>
    </xf>
    <xf numFmtId="0" fontId="14" fillId="2" borderId="1" xfId="1" applyFont="1" applyFill="1" applyBorder="1"/>
    <xf numFmtId="0" fontId="2" fillId="2" borderId="2" xfId="1" applyFont="1" applyFill="1" applyBorder="1"/>
    <xf numFmtId="0" fontId="6" fillId="5" borderId="40" xfId="1" applyFont="1" applyFill="1" applyBorder="1" applyAlignment="1" applyProtection="1">
      <alignment horizontal="right" vertical="center"/>
    </xf>
    <xf numFmtId="0" fontId="6" fillId="5" borderId="45" xfId="1" applyFont="1" applyFill="1" applyBorder="1" applyAlignment="1" applyProtection="1">
      <alignment vertical="center"/>
    </xf>
    <xf numFmtId="164" fontId="2" fillId="0" borderId="18" xfId="1" applyNumberFormat="1" applyFont="1" applyFill="1" applyBorder="1" applyAlignment="1" applyProtection="1"/>
    <xf numFmtId="168" fontId="2" fillId="0" borderId="0" xfId="1" applyNumberFormat="1" applyFont="1" applyFill="1" applyBorder="1"/>
    <xf numFmtId="164" fontId="2" fillId="14" borderId="17" xfId="1" applyNumberFormat="1" applyFont="1" applyFill="1" applyBorder="1" applyAlignment="1" applyProtection="1">
      <alignment vertical="center" wrapText="1"/>
    </xf>
    <xf numFmtId="164" fontId="2" fillId="14" borderId="24" xfId="1" applyNumberFormat="1" applyFont="1" applyFill="1" applyBorder="1" applyAlignment="1" applyProtection="1">
      <alignment vertical="center" wrapText="1"/>
    </xf>
    <xf numFmtId="164" fontId="2" fillId="14" borderId="25" xfId="1" applyNumberFormat="1" applyFont="1" applyFill="1" applyBorder="1" applyAlignment="1" applyProtection="1">
      <alignment vertical="center" wrapText="1"/>
    </xf>
    <xf numFmtId="10" fontId="10" fillId="15" borderId="20" xfId="13" applyNumberFormat="1" applyFont="1" applyFill="1" applyBorder="1" applyAlignment="1" applyProtection="1">
      <alignment vertical="center" wrapText="1"/>
    </xf>
    <xf numFmtId="164" fontId="6" fillId="10" borderId="43" xfId="1" applyNumberFormat="1" applyFont="1" applyFill="1" applyBorder="1" applyAlignment="1" applyProtection="1">
      <alignment vertical="center" wrapText="1"/>
      <protection locked="0"/>
    </xf>
    <xf numFmtId="164" fontId="6" fillId="10" borderId="44" xfId="1" applyNumberFormat="1" applyFont="1" applyFill="1" applyBorder="1" applyAlignment="1" applyProtection="1">
      <alignment vertical="center" wrapText="1"/>
      <protection locked="0"/>
    </xf>
    <xf numFmtId="164" fontId="6" fillId="10" borderId="45" xfId="1" applyNumberFormat="1" applyFont="1" applyFill="1" applyBorder="1" applyAlignment="1" applyProtection="1">
      <alignment vertical="center" wrapText="1"/>
      <protection locked="0"/>
    </xf>
    <xf numFmtId="164" fontId="2" fillId="15" borderId="31" xfId="1" applyNumberFormat="1" applyFont="1" applyFill="1" applyBorder="1" applyAlignment="1">
      <alignment horizontal="right" vertical="center" wrapText="1"/>
    </xf>
    <xf numFmtId="164" fontId="2" fillId="15" borderId="32" xfId="1" applyNumberFormat="1" applyFont="1" applyFill="1" applyBorder="1" applyAlignment="1">
      <alignment horizontal="right" vertical="center" wrapText="1"/>
    </xf>
    <xf numFmtId="164" fontId="2" fillId="15" borderId="33" xfId="1" applyNumberFormat="1" applyFont="1" applyFill="1" applyBorder="1" applyAlignment="1">
      <alignment horizontal="right" vertical="center" wrapText="1"/>
    </xf>
    <xf numFmtId="164" fontId="2" fillId="15" borderId="43" xfId="1" applyNumberFormat="1" applyFont="1" applyFill="1" applyBorder="1" applyAlignment="1">
      <alignment horizontal="right" wrapText="1"/>
    </xf>
    <xf numFmtId="164" fontId="2" fillId="15" borderId="44" xfId="1" applyNumberFormat="1" applyFont="1" applyFill="1" applyBorder="1" applyAlignment="1">
      <alignment horizontal="right" wrapText="1"/>
    </xf>
    <xf numFmtId="164" fontId="2" fillId="15" borderId="45" xfId="1" applyNumberFormat="1" applyFont="1" applyFill="1" applyBorder="1" applyAlignment="1">
      <alignment horizontal="right" wrapText="1"/>
    </xf>
    <xf numFmtId="0" fontId="2" fillId="16" borderId="46" xfId="1" applyFont="1" applyFill="1" applyBorder="1" applyAlignment="1" applyProtection="1">
      <alignment horizontal="left" vertical="center" wrapText="1" indent="1"/>
    </xf>
    <xf numFmtId="0" fontId="2" fillId="16" borderId="2" xfId="1" applyFont="1" applyFill="1" applyBorder="1" applyAlignment="1" applyProtection="1">
      <alignment horizontal="left" vertical="center" wrapText="1" indent="1"/>
    </xf>
    <xf numFmtId="164" fontId="17" fillId="16" borderId="10" xfId="1" applyNumberFormat="1" applyFont="1" applyFill="1" applyBorder="1" applyAlignment="1" applyProtection="1">
      <alignment horizontal="right" wrapText="1"/>
    </xf>
    <xf numFmtId="164" fontId="17" fillId="16" borderId="48" xfId="1" applyNumberFormat="1" applyFont="1" applyFill="1" applyBorder="1" applyAlignment="1" applyProtection="1">
      <alignment horizontal="right" wrapText="1"/>
    </xf>
    <xf numFmtId="164" fontId="17" fillId="16" borderId="47" xfId="1" applyNumberFormat="1" applyFont="1" applyFill="1" applyBorder="1" applyAlignment="1" applyProtection="1">
      <alignment horizontal="right" wrapText="1"/>
    </xf>
    <xf numFmtId="164" fontId="17" fillId="16" borderId="72" xfId="1" applyNumberFormat="1" applyFont="1" applyFill="1" applyBorder="1" applyAlignment="1" applyProtection="1">
      <alignment vertical="center"/>
    </xf>
    <xf numFmtId="164" fontId="17" fillId="16" borderId="5" xfId="1" applyNumberFormat="1" applyFont="1" applyFill="1" applyBorder="1" applyAlignment="1" applyProtection="1">
      <alignment vertical="center"/>
    </xf>
    <xf numFmtId="164" fontId="17" fillId="16" borderId="62" xfId="1" applyNumberFormat="1" applyFont="1" applyFill="1" applyBorder="1" applyAlignment="1" applyProtection="1">
      <alignment vertical="center"/>
    </xf>
    <xf numFmtId="164" fontId="17" fillId="16" borderId="2" xfId="1" applyNumberFormat="1" applyFont="1" applyFill="1" applyBorder="1" applyAlignment="1" applyProtection="1">
      <alignment vertical="center"/>
    </xf>
    <xf numFmtId="164" fontId="17" fillId="16" borderId="12" xfId="1" applyNumberFormat="1" applyFont="1" applyFill="1" applyBorder="1" applyAlignment="1" applyProtection="1">
      <alignment horizontal="right" wrapText="1"/>
    </xf>
    <xf numFmtId="164" fontId="17" fillId="16" borderId="13" xfId="1" applyNumberFormat="1" applyFont="1" applyFill="1" applyBorder="1" applyAlignment="1" applyProtection="1">
      <alignment horizontal="right" wrapText="1"/>
    </xf>
    <xf numFmtId="164" fontId="17" fillId="16" borderId="49" xfId="1" applyNumberFormat="1" applyFont="1" applyFill="1" applyBorder="1" applyAlignment="1" applyProtection="1">
      <alignment horizontal="right" wrapText="1"/>
    </xf>
    <xf numFmtId="164" fontId="17" fillId="16" borderId="15" xfId="1" applyNumberFormat="1" applyFont="1" applyFill="1" applyBorder="1" applyAlignment="1" applyProtection="1">
      <alignment horizontal="right" wrapText="1"/>
    </xf>
    <xf numFmtId="164" fontId="17" fillId="16" borderId="12" xfId="1" applyNumberFormat="1" applyFont="1" applyFill="1" applyBorder="1" applyAlignment="1" applyProtection="1">
      <alignment vertical="center"/>
    </xf>
    <xf numFmtId="164" fontId="17" fillId="16" borderId="13" xfId="1" applyNumberFormat="1" applyFont="1" applyFill="1" applyBorder="1" applyAlignment="1" applyProtection="1">
      <alignment vertical="center"/>
    </xf>
    <xf numFmtId="164" fontId="17" fillId="16" borderId="64" xfId="1" applyNumberFormat="1" applyFont="1" applyFill="1" applyBorder="1" applyAlignment="1" applyProtection="1">
      <alignment vertical="center"/>
    </xf>
    <xf numFmtId="164" fontId="17" fillId="16" borderId="65" xfId="1" applyNumberFormat="1" applyFont="1" applyFill="1" applyBorder="1" applyAlignment="1" applyProtection="1">
      <alignment vertical="center"/>
    </xf>
    <xf numFmtId="2" fontId="6" fillId="5" borderId="63" xfId="1" applyNumberFormat="1" applyFont="1" applyFill="1" applyBorder="1" applyAlignment="1" applyProtection="1"/>
    <xf numFmtId="0" fontId="4" fillId="17" borderId="0" xfId="1" applyFont="1" applyFill="1" applyBorder="1"/>
    <xf numFmtId="0" fontId="2" fillId="2" borderId="0" xfId="1" applyFont="1" applyFill="1" applyBorder="1" applyAlignment="1" applyProtection="1">
      <alignment horizontal="left" vertical="top" wrapText="1"/>
    </xf>
    <xf numFmtId="164" fontId="2" fillId="0" borderId="17" xfId="1" applyNumberFormat="1" applyFont="1" applyFill="1" applyBorder="1" applyAlignment="1" applyProtection="1">
      <alignment vertical="center" wrapText="1"/>
    </xf>
    <xf numFmtId="164" fontId="2" fillId="0" borderId="24" xfId="1" applyNumberFormat="1" applyFont="1" applyFill="1" applyBorder="1" applyAlignment="1" applyProtection="1">
      <alignment vertical="center" wrapText="1"/>
    </xf>
    <xf numFmtId="0" fontId="6" fillId="5" borderId="44" xfId="1" applyFont="1" applyFill="1" applyBorder="1" applyAlignment="1" applyProtection="1">
      <alignment vertical="center"/>
    </xf>
    <xf numFmtId="0" fontId="2" fillId="5" borderId="46" xfId="1" applyFont="1" applyFill="1" applyBorder="1" applyAlignment="1" applyProtection="1">
      <alignment horizontal="left" vertical="center" wrapText="1" indent="1"/>
    </xf>
    <xf numFmtId="0" fontId="2" fillId="5" borderId="2" xfId="1" applyFont="1" applyFill="1" applyBorder="1" applyAlignment="1" applyProtection="1">
      <alignment horizontal="left" vertical="center" wrapText="1" indent="1"/>
    </xf>
    <xf numFmtId="164" fontId="18" fillId="0" borderId="0" xfId="1" applyNumberFormat="1" applyFont="1" applyFill="1" applyBorder="1" applyProtection="1"/>
    <xf numFmtId="164" fontId="18" fillId="0" borderId="2" xfId="1" applyNumberFormat="1" applyFont="1" applyFill="1" applyBorder="1" applyProtection="1"/>
    <xf numFmtId="164" fontId="6" fillId="5" borderId="45" xfId="1" applyNumberFormat="1" applyFont="1" applyFill="1" applyBorder="1" applyAlignment="1" applyProtection="1"/>
    <xf numFmtId="164" fontId="6" fillId="5" borderId="75" xfId="1" applyNumberFormat="1" applyFont="1" applyFill="1" applyBorder="1" applyAlignment="1" applyProtection="1"/>
    <xf numFmtId="164" fontId="2" fillId="10" borderId="75" xfId="1" applyNumberFormat="1" applyFont="1" applyFill="1" applyBorder="1" applyAlignment="1" applyProtection="1">
      <alignment vertical="center" wrapText="1"/>
      <protection locked="0"/>
    </xf>
    <xf numFmtId="164" fontId="2" fillId="18" borderId="77" xfId="5" applyNumberFormat="1" applyFont="1" applyFill="1" applyBorder="1" applyAlignment="1" applyProtection="1">
      <alignment vertical="center" wrapText="1"/>
      <protection locked="0"/>
    </xf>
    <xf numFmtId="164" fontId="2" fillId="18" borderId="78" xfId="5" applyNumberFormat="1" applyFont="1" applyFill="1" applyBorder="1" applyAlignment="1" applyProtection="1">
      <alignment vertical="center" wrapText="1"/>
      <protection locked="0"/>
    </xf>
    <xf numFmtId="164" fontId="2" fillId="10" borderId="79" xfId="1" applyNumberFormat="1" applyFont="1" applyFill="1" applyBorder="1" applyAlignment="1" applyProtection="1">
      <alignment vertical="center" wrapText="1"/>
      <protection locked="0"/>
    </xf>
    <xf numFmtId="0" fontId="17" fillId="11" borderId="63" xfId="1" applyFont="1" applyFill="1" applyBorder="1" applyAlignment="1" applyProtection="1">
      <alignment vertical="center"/>
    </xf>
    <xf numFmtId="2" fontId="5" fillId="2" borderId="0" xfId="1" applyNumberFormat="1" applyFont="1" applyFill="1" applyBorder="1" applyProtection="1"/>
    <xf numFmtId="0" fontId="17" fillId="11" borderId="46" xfId="1" applyFont="1" applyFill="1" applyBorder="1" applyAlignment="1" applyProtection="1"/>
    <xf numFmtId="0" fontId="17" fillId="11" borderId="2" xfId="1" applyFont="1" applyFill="1" applyBorder="1" applyAlignment="1" applyProtection="1">
      <alignment wrapText="1"/>
    </xf>
    <xf numFmtId="168" fontId="17" fillId="11" borderId="2" xfId="1" applyNumberFormat="1" applyFont="1" applyFill="1" applyBorder="1" applyAlignment="1" applyProtection="1">
      <alignment horizontal="right"/>
    </xf>
    <xf numFmtId="168" fontId="17" fillId="11" borderId="62" xfId="1" applyNumberFormat="1" applyFont="1" applyFill="1" applyBorder="1" applyAlignment="1" applyProtection="1">
      <alignment horizontal="right"/>
    </xf>
    <xf numFmtId="168" fontId="17" fillId="11" borderId="2" xfId="1" applyNumberFormat="1" applyFont="1" applyFill="1" applyBorder="1" applyAlignment="1" applyProtection="1">
      <alignment horizontal="right" vertical="center"/>
    </xf>
    <xf numFmtId="168" fontId="17" fillId="11" borderId="70" xfId="1" applyNumberFormat="1" applyFont="1" applyFill="1" applyBorder="1" applyAlignment="1" applyProtection="1">
      <alignment horizontal="right" vertical="center"/>
    </xf>
    <xf numFmtId="168" fontId="17" fillId="11" borderId="71" xfId="1" applyNumberFormat="1" applyFont="1" applyFill="1" applyBorder="1" applyAlignment="1" applyProtection="1">
      <alignment horizontal="right" vertical="center"/>
    </xf>
    <xf numFmtId="168" fontId="17" fillId="11" borderId="62" xfId="1" applyNumberFormat="1" applyFont="1" applyFill="1" applyBorder="1" applyAlignment="1" applyProtection="1">
      <alignment horizontal="right" vertical="center"/>
    </xf>
    <xf numFmtId="168" fontId="17" fillId="11" borderId="46" xfId="1" applyNumberFormat="1" applyFont="1" applyFill="1" applyBorder="1" applyAlignment="1" applyProtection="1">
      <alignment horizontal="right" vertical="center"/>
    </xf>
    <xf numFmtId="168" fontId="17" fillId="11" borderId="63" xfId="1" applyNumberFormat="1" applyFont="1" applyFill="1" applyBorder="1" applyAlignment="1" applyProtection="1">
      <alignment horizontal="right"/>
    </xf>
    <xf numFmtId="164" fontId="6" fillId="15" borderId="18" xfId="1" applyNumberFormat="1" applyFont="1" applyFill="1" applyBorder="1" applyAlignment="1" applyProtection="1"/>
    <xf numFmtId="164" fontId="17" fillId="19" borderId="10" xfId="1" applyNumberFormat="1" applyFont="1" applyFill="1" applyBorder="1" applyAlignment="1" applyProtection="1">
      <alignment horizontal="right" wrapText="1"/>
    </xf>
    <xf numFmtId="164" fontId="17" fillId="19" borderId="47" xfId="1" applyNumberFormat="1" applyFont="1" applyFill="1" applyBorder="1" applyAlignment="1" applyProtection="1">
      <alignment horizontal="right" wrapText="1"/>
    </xf>
    <xf numFmtId="164" fontId="17" fillId="19" borderId="48" xfId="1" applyNumberFormat="1" applyFont="1" applyFill="1" applyBorder="1" applyAlignment="1" applyProtection="1">
      <alignment horizontal="right" wrapText="1"/>
    </xf>
    <xf numFmtId="164" fontId="17" fillId="19" borderId="80" xfId="1" applyNumberFormat="1" applyFont="1" applyFill="1" applyBorder="1" applyAlignment="1" applyProtection="1">
      <alignment vertical="center"/>
    </xf>
    <xf numFmtId="164" fontId="17" fillId="19" borderId="50" xfId="1" applyNumberFormat="1" applyFont="1" applyFill="1" applyBorder="1" applyAlignment="1" applyProtection="1">
      <alignment vertical="center"/>
    </xf>
    <xf numFmtId="164" fontId="17" fillId="19" borderId="62" xfId="1" applyNumberFormat="1" applyFont="1" applyFill="1" applyBorder="1" applyAlignment="1" applyProtection="1">
      <alignment vertical="center"/>
    </xf>
    <xf numFmtId="164" fontId="17" fillId="19" borderId="2" xfId="1" applyNumberFormat="1" applyFont="1" applyFill="1" applyBorder="1" applyAlignment="1" applyProtection="1">
      <alignment vertical="center"/>
    </xf>
    <xf numFmtId="164" fontId="6" fillId="10" borderId="75" xfId="1" applyNumberFormat="1" applyFont="1" applyFill="1" applyBorder="1" applyAlignment="1" applyProtection="1">
      <alignment vertical="center" wrapText="1"/>
      <protection locked="0"/>
    </xf>
    <xf numFmtId="164" fontId="6" fillId="18" borderId="76" xfId="5" applyNumberFormat="1" applyFont="1" applyFill="1" applyBorder="1" applyAlignment="1" applyProtection="1">
      <alignment vertical="center" wrapText="1"/>
      <protection locked="0"/>
    </xf>
    <xf numFmtId="0" fontId="25" fillId="2" borderId="0" xfId="1" applyFont="1" applyFill="1" applyBorder="1" applyAlignment="1">
      <alignment vertical="center"/>
    </xf>
    <xf numFmtId="164" fontId="2" fillId="0" borderId="31" xfId="1" applyNumberFormat="1" applyFont="1" applyFill="1" applyBorder="1" applyAlignment="1">
      <alignment horizontal="right" vertical="center" wrapText="1"/>
    </xf>
    <xf numFmtId="164" fontId="2" fillId="0" borderId="32" xfId="1" applyNumberFormat="1" applyFont="1" applyFill="1" applyBorder="1" applyAlignment="1">
      <alignment horizontal="right" vertical="center" wrapText="1"/>
    </xf>
    <xf numFmtId="164" fontId="2" fillId="0" borderId="33" xfId="1" applyNumberFormat="1" applyFont="1" applyFill="1" applyBorder="1" applyAlignment="1">
      <alignment horizontal="right" vertical="center" wrapText="1"/>
    </xf>
    <xf numFmtId="164" fontId="2" fillId="0" borderId="43" xfId="1" applyNumberFormat="1" applyFont="1" applyFill="1" applyBorder="1" applyAlignment="1">
      <alignment horizontal="right" wrapText="1"/>
    </xf>
    <xf numFmtId="164" fontId="2" fillId="0" borderId="44" xfId="1" applyNumberFormat="1" applyFont="1" applyFill="1" applyBorder="1" applyAlignment="1">
      <alignment horizontal="right" wrapText="1"/>
    </xf>
    <xf numFmtId="164" fontId="2" fillId="0" borderId="45" xfId="1" applyNumberFormat="1" applyFont="1" applyFill="1" applyBorder="1" applyAlignment="1">
      <alignment horizontal="right" wrapText="1"/>
    </xf>
    <xf numFmtId="164" fontId="17" fillId="19" borderId="12" xfId="1" applyNumberFormat="1" applyFont="1" applyFill="1" applyBorder="1" applyAlignment="1" applyProtection="1">
      <alignment horizontal="right" wrapText="1"/>
    </xf>
    <xf numFmtId="164" fontId="17" fillId="19" borderId="13" xfId="1" applyNumberFormat="1" applyFont="1" applyFill="1" applyBorder="1" applyAlignment="1" applyProtection="1">
      <alignment horizontal="right" wrapText="1"/>
    </xf>
    <xf numFmtId="164" fontId="17" fillId="19" borderId="49" xfId="1" applyNumberFormat="1" applyFont="1" applyFill="1" applyBorder="1" applyAlignment="1" applyProtection="1">
      <alignment horizontal="right" wrapText="1"/>
    </xf>
    <xf numFmtId="164" fontId="17" fillId="19" borderId="15" xfId="1" applyNumberFormat="1" applyFont="1" applyFill="1" applyBorder="1" applyAlignment="1" applyProtection="1">
      <alignment horizontal="right" wrapText="1"/>
    </xf>
    <xf numFmtId="164" fontId="17" fillId="19" borderId="12" xfId="1" applyNumberFormat="1" applyFont="1" applyFill="1" applyBorder="1" applyAlignment="1" applyProtection="1">
      <alignment vertical="center"/>
    </xf>
    <xf numFmtId="164" fontId="17" fillId="19" borderId="13" xfId="1" applyNumberFormat="1" applyFont="1" applyFill="1" applyBorder="1" applyAlignment="1" applyProtection="1">
      <alignment vertical="center"/>
    </xf>
    <xf numFmtId="164" fontId="17" fillId="19" borderId="64" xfId="1" applyNumberFormat="1" applyFont="1" applyFill="1" applyBorder="1" applyAlignment="1" applyProtection="1">
      <alignment vertical="center"/>
    </xf>
    <xf numFmtId="164" fontId="17" fillId="19" borderId="65" xfId="1" applyNumberFormat="1" applyFont="1" applyFill="1" applyBorder="1" applyAlignment="1" applyProtection="1">
      <alignment vertical="center"/>
    </xf>
    <xf numFmtId="168" fontId="2" fillId="0" borderId="12" xfId="1" applyNumberFormat="1" applyFont="1" applyFill="1" applyBorder="1" applyAlignment="1" applyProtection="1">
      <alignment horizontal="right" vertical="center"/>
    </xf>
    <xf numFmtId="168" fontId="2" fillId="0" borderId="13" xfId="1" applyNumberFormat="1" applyFont="1" applyFill="1" applyBorder="1" applyAlignment="1" applyProtection="1">
      <alignment horizontal="right" vertical="center"/>
    </xf>
    <xf numFmtId="168" fontId="2" fillId="0" borderId="14" xfId="1" applyNumberFormat="1" applyFont="1" applyFill="1" applyBorder="1" applyAlignment="1" applyProtection="1">
      <alignment horizontal="right" vertical="center"/>
    </xf>
    <xf numFmtId="168" fontId="2" fillId="0" borderId="43" xfId="1" applyNumberFormat="1" applyFont="1" applyFill="1" applyBorder="1" applyAlignment="1" applyProtection="1">
      <alignment horizontal="right" vertical="center"/>
    </xf>
    <xf numFmtId="168" fontId="2" fillId="0" borderId="44" xfId="1" applyNumberFormat="1" applyFont="1" applyFill="1" applyBorder="1" applyAlignment="1" applyProtection="1">
      <alignment horizontal="right" vertical="center"/>
    </xf>
    <xf numFmtId="168" fontId="2" fillId="0" borderId="56" xfId="1" applyNumberFormat="1" applyFont="1" applyFill="1" applyBorder="1" applyAlignment="1" applyProtection="1">
      <alignment horizontal="right" vertical="center"/>
    </xf>
    <xf numFmtId="168" fontId="2" fillId="0" borderId="58" xfId="1" applyNumberFormat="1" applyFont="1" applyFill="1" applyBorder="1" applyAlignment="1" applyProtection="1">
      <alignment horizontal="right" vertical="center"/>
    </xf>
    <xf numFmtId="168" fontId="2" fillId="0" borderId="59" xfId="1" applyNumberFormat="1" applyFont="1" applyFill="1" applyBorder="1" applyAlignment="1" applyProtection="1">
      <alignment horizontal="right" vertical="center"/>
    </xf>
    <xf numFmtId="168" fontId="2" fillId="0" borderId="60" xfId="1" applyNumberFormat="1" applyFont="1" applyFill="1" applyBorder="1" applyAlignment="1" applyProtection="1">
      <alignment horizontal="right" vertical="center"/>
    </xf>
    <xf numFmtId="168" fontId="2" fillId="0" borderId="31" xfId="1" applyNumberFormat="1" applyFont="1" applyFill="1" applyBorder="1" applyAlignment="1" applyProtection="1">
      <alignment horizontal="right" vertical="center"/>
    </xf>
    <xf numFmtId="168" fontId="2" fillId="0" borderId="32" xfId="1" applyNumberFormat="1" applyFont="1" applyFill="1" applyBorder="1" applyAlignment="1" applyProtection="1">
      <alignment horizontal="right" vertical="center"/>
    </xf>
    <xf numFmtId="168" fontId="2" fillId="0" borderId="54" xfId="1" applyNumberFormat="1" applyFont="1" applyFill="1" applyBorder="1" applyAlignment="1" applyProtection="1">
      <alignment horizontal="right" vertical="center"/>
    </xf>
    <xf numFmtId="0" fontId="7" fillId="5" borderId="7" xfId="1" applyFont="1" applyFill="1" applyBorder="1" applyAlignment="1" applyProtection="1">
      <alignment horizontal="left" vertical="center"/>
    </xf>
    <xf numFmtId="0" fontId="7" fillId="5" borderId="19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168" fontId="2" fillId="4" borderId="63" xfId="1" applyNumberFormat="1" applyFont="1" applyFill="1" applyBorder="1" applyAlignment="1" applyProtection="1">
      <alignment horizontal="right" vertical="center"/>
    </xf>
    <xf numFmtId="168" fontId="2" fillId="4" borderId="46" xfId="1" applyNumberFormat="1" applyFont="1" applyFill="1" applyBorder="1" applyAlignment="1" applyProtection="1">
      <alignment horizontal="right" vertical="center"/>
    </xf>
    <xf numFmtId="168" fontId="2" fillId="2" borderId="33" xfId="1" applyNumberFormat="1" applyFont="1" applyFill="1" applyBorder="1" applyAlignment="1" applyProtection="1">
      <alignment horizontal="right" vertical="center"/>
    </xf>
    <xf numFmtId="168" fontId="2" fillId="4" borderId="3" xfId="1" applyNumberFormat="1" applyFont="1" applyFill="1" applyBorder="1" applyAlignment="1" applyProtection="1">
      <alignment horizontal="right" vertical="center"/>
    </xf>
    <xf numFmtId="168" fontId="17" fillId="11" borderId="12" xfId="1" applyNumberFormat="1" applyFont="1" applyFill="1" applyBorder="1" applyAlignment="1" applyProtection="1">
      <alignment horizontal="right" vertical="center"/>
    </xf>
    <xf numFmtId="168" fontId="17" fillId="11" borderId="8" xfId="1" applyNumberFormat="1" applyFont="1" applyFill="1" applyBorder="1" applyAlignment="1" applyProtection="1">
      <alignment horizontal="right"/>
    </xf>
    <xf numFmtId="168" fontId="17" fillId="11" borderId="15" xfId="1" applyNumberFormat="1" applyFont="1" applyFill="1" applyBorder="1" applyAlignment="1" applyProtection="1">
      <alignment horizontal="right" vertical="center"/>
    </xf>
    <xf numFmtId="167" fontId="2" fillId="7" borderId="81" xfId="1" applyNumberFormat="1" applyFont="1" applyFill="1" applyBorder="1" applyAlignment="1" applyProtection="1">
      <alignment horizontal="left"/>
    </xf>
    <xf numFmtId="167" fontId="2" fillId="7" borderId="82" xfId="1" applyNumberFormat="1" applyFont="1" applyFill="1" applyBorder="1" applyAlignment="1" applyProtection="1">
      <alignment horizontal="left"/>
    </xf>
    <xf numFmtId="167" fontId="2" fillId="7" borderId="26" xfId="1" applyNumberFormat="1" applyFont="1" applyFill="1" applyBorder="1" applyAlignment="1" applyProtection="1">
      <alignment horizontal="left"/>
    </xf>
    <xf numFmtId="0" fontId="6" fillId="5" borderId="3" xfId="1" applyFont="1" applyFill="1" applyBorder="1" applyAlignment="1" applyProtection="1">
      <alignment horizontal="left" vertical="center"/>
    </xf>
    <xf numFmtId="0" fontId="7" fillId="5" borderId="65" xfId="1" applyFont="1" applyFill="1" applyBorder="1" applyAlignment="1" applyProtection="1">
      <alignment horizontal="center" vertical="center"/>
    </xf>
    <xf numFmtId="0" fontId="2" fillId="2" borderId="42" xfId="1" applyFont="1" applyFill="1" applyBorder="1" applyAlignment="1" applyProtection="1">
      <alignment horizontal="right" indent="2"/>
    </xf>
    <xf numFmtId="0" fontId="2" fillId="2" borderId="85" xfId="1" applyFont="1" applyFill="1" applyBorder="1" applyAlignment="1" applyProtection="1">
      <alignment horizontal="right" indent="2"/>
    </xf>
    <xf numFmtId="0" fontId="6" fillId="5" borderId="37" xfId="1" applyFont="1" applyFill="1" applyBorder="1" applyAlignment="1" applyProtection="1">
      <alignment horizontal="center" vertical="center"/>
    </xf>
    <xf numFmtId="0" fontId="6" fillId="5" borderId="84" xfId="1" applyFont="1" applyFill="1" applyBorder="1" applyAlignment="1" applyProtection="1">
      <alignment horizontal="center" vertical="center"/>
    </xf>
    <xf numFmtId="0" fontId="6" fillId="8" borderId="23" xfId="1" applyFont="1" applyFill="1" applyBorder="1" applyAlignment="1" applyProtection="1">
      <alignment horizontal="center" vertical="center"/>
    </xf>
    <xf numFmtId="0" fontId="6" fillId="8" borderId="39" xfId="1" applyFont="1" applyFill="1" applyBorder="1" applyAlignment="1" applyProtection="1">
      <alignment horizontal="center" vertical="center"/>
    </xf>
    <xf numFmtId="0" fontId="6" fillId="8" borderId="40" xfId="1" applyFont="1" applyFill="1" applyBorder="1" applyAlignment="1" applyProtection="1">
      <alignment horizontal="center" vertical="center"/>
    </xf>
    <xf numFmtId="0" fontId="6" fillId="8" borderId="3" xfId="1" applyFont="1" applyFill="1" applyBorder="1" applyAlignment="1" applyProtection="1">
      <alignment horizontal="center" vertical="center"/>
    </xf>
    <xf numFmtId="0" fontId="6" fillId="8" borderId="4" xfId="1" applyFont="1" applyFill="1" applyBorder="1" applyAlignment="1" applyProtection="1">
      <alignment horizontal="center" vertical="center"/>
    </xf>
    <xf numFmtId="0" fontId="6" fillId="8" borderId="5" xfId="1" applyFont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right" indent="2"/>
    </xf>
    <xf numFmtId="0" fontId="2" fillId="2" borderId="83" xfId="1" applyFont="1" applyFill="1" applyBorder="1" applyAlignment="1" applyProtection="1">
      <alignment horizontal="right" indent="2"/>
    </xf>
    <xf numFmtId="0" fontId="15" fillId="9" borderId="16" xfId="1" applyFont="1" applyFill="1" applyBorder="1" applyAlignment="1" applyProtection="1">
      <alignment horizontal="center"/>
    </xf>
    <xf numFmtId="0" fontId="15" fillId="9" borderId="66" xfId="1" applyFont="1" applyFill="1" applyBorder="1" applyAlignment="1" applyProtection="1">
      <alignment horizontal="center"/>
    </xf>
    <xf numFmtId="0" fontId="15" fillId="9" borderId="83" xfId="1" applyFont="1" applyFill="1" applyBorder="1" applyAlignment="1" applyProtection="1">
      <alignment horizontal="center"/>
    </xf>
    <xf numFmtId="0" fontId="15" fillId="5" borderId="29" xfId="1" applyFont="1" applyFill="1" applyBorder="1" applyAlignment="1" applyProtection="1">
      <alignment horizontal="center"/>
    </xf>
    <xf numFmtId="0" fontId="15" fillId="5" borderId="74" xfId="1" applyFont="1" applyFill="1" applyBorder="1" applyAlignment="1" applyProtection="1">
      <alignment horizontal="center"/>
    </xf>
    <xf numFmtId="0" fontId="15" fillId="8" borderId="16" xfId="1" applyFont="1" applyFill="1" applyBorder="1" applyAlignment="1" applyProtection="1">
      <alignment horizontal="center"/>
    </xf>
    <xf numFmtId="0" fontId="15" fillId="8" borderId="66" xfId="1" applyFont="1" applyFill="1" applyBorder="1" applyAlignment="1" applyProtection="1">
      <alignment horizontal="center"/>
    </xf>
    <xf numFmtId="0" fontId="15" fillId="8" borderId="83" xfId="1" applyFont="1" applyFill="1" applyBorder="1" applyAlignment="1" applyProtection="1">
      <alignment horizontal="center"/>
    </xf>
    <xf numFmtId="0" fontId="9" fillId="6" borderId="3" xfId="1" applyFont="1" applyFill="1" applyBorder="1" applyAlignment="1" applyProtection="1">
      <alignment horizontal="center" vertical="center"/>
    </xf>
    <xf numFmtId="0" fontId="9" fillId="6" borderId="5" xfId="1" applyFont="1" applyFill="1" applyBorder="1" applyAlignment="1" applyProtection="1">
      <alignment horizontal="center" vertical="center"/>
    </xf>
    <xf numFmtId="0" fontId="9" fillId="6" borderId="3" xfId="1" applyFont="1" applyFill="1" applyBorder="1" applyAlignment="1" applyProtection="1">
      <alignment horizontal="center" vertical="center"/>
      <protection locked="0"/>
    </xf>
    <xf numFmtId="0" fontId="9" fillId="6" borderId="4" xfId="1" applyFont="1" applyFill="1" applyBorder="1" applyAlignment="1" applyProtection="1">
      <alignment horizontal="center" vertical="center"/>
      <protection locked="0"/>
    </xf>
    <xf numFmtId="0" fontId="9" fillId="6" borderId="5" xfId="1" applyFont="1" applyFill="1" applyBorder="1" applyAlignment="1" applyProtection="1">
      <alignment horizontal="center" vertical="center"/>
      <protection locked="0"/>
    </xf>
    <xf numFmtId="0" fontId="15" fillId="5" borderId="51" xfId="1" applyFont="1" applyFill="1" applyBorder="1" applyAlignment="1" applyProtection="1">
      <alignment horizontal="center"/>
    </xf>
    <xf numFmtId="0" fontId="15" fillId="5" borderId="52" xfId="1" applyFont="1" applyFill="1" applyBorder="1" applyAlignment="1" applyProtection="1">
      <alignment horizontal="center"/>
    </xf>
    <xf numFmtId="0" fontId="15" fillId="8" borderId="31" xfId="1" applyFont="1" applyFill="1" applyBorder="1" applyAlignment="1" applyProtection="1">
      <alignment horizontal="center"/>
    </xf>
    <xf numFmtId="0" fontId="15" fillId="8" borderId="32" xfId="1" applyFont="1" applyFill="1" applyBorder="1" applyAlignment="1" applyProtection="1">
      <alignment horizontal="center"/>
    </xf>
    <xf numFmtId="0" fontId="15" fillId="8" borderId="33" xfId="1" applyFont="1" applyFill="1" applyBorder="1" applyAlignment="1" applyProtection="1">
      <alignment horizontal="center"/>
    </xf>
    <xf numFmtId="0" fontId="15" fillId="5" borderId="30" xfId="1" applyFont="1" applyFill="1" applyBorder="1" applyAlignment="1" applyProtection="1">
      <alignment horizontal="center"/>
    </xf>
    <xf numFmtId="0" fontId="15" fillId="8" borderId="7" xfId="1" applyFont="1" applyFill="1" applyBorder="1" applyAlignment="1" applyProtection="1">
      <alignment horizontal="center"/>
    </xf>
    <xf numFmtId="0" fontId="15" fillId="8" borderId="1" xfId="1" applyFont="1" applyFill="1" applyBorder="1" applyAlignment="1" applyProtection="1">
      <alignment horizontal="center"/>
    </xf>
    <xf numFmtId="0" fontId="15" fillId="8" borderId="53" xfId="1" applyFont="1" applyFill="1" applyBorder="1" applyAlignment="1" applyProtection="1">
      <alignment horizontal="center"/>
    </xf>
    <xf numFmtId="0" fontId="9" fillId="6" borderId="8" xfId="1" applyFont="1" applyFill="1" applyBorder="1" applyAlignment="1" applyProtection="1">
      <alignment horizontal="center" vertical="center"/>
    </xf>
    <xf numFmtId="0" fontId="9" fillId="6" borderId="9" xfId="1" applyFont="1" applyFill="1" applyBorder="1" applyAlignment="1" applyProtection="1">
      <alignment horizontal="center" vertical="center"/>
    </xf>
    <xf numFmtId="0" fontId="15" fillId="9" borderId="31" xfId="1" applyFont="1" applyFill="1" applyBorder="1" applyAlignment="1" applyProtection="1">
      <alignment horizontal="center"/>
    </xf>
    <xf numFmtId="0" fontId="15" fillId="9" borderId="32" xfId="1" applyFont="1" applyFill="1" applyBorder="1" applyAlignment="1" applyProtection="1">
      <alignment horizontal="center"/>
    </xf>
    <xf numFmtId="0" fontId="15" fillId="9" borderId="33" xfId="1" applyFont="1" applyFill="1" applyBorder="1" applyAlignment="1" applyProtection="1">
      <alignment horizontal="center"/>
    </xf>
    <xf numFmtId="0" fontId="6" fillId="5" borderId="10" xfId="1" applyFont="1" applyFill="1" applyBorder="1" applyAlignment="1" applyProtection="1">
      <alignment horizontal="center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8" borderId="34" xfId="1" applyFont="1" applyFill="1" applyBorder="1" applyAlignment="1" applyProtection="1">
      <alignment horizontal="center" vertical="center"/>
    </xf>
    <xf numFmtId="0" fontId="6" fillId="8" borderId="35" xfId="1" applyFont="1" applyFill="1" applyBorder="1" applyAlignment="1" applyProtection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6" fillId="5" borderId="38" xfId="1" applyFont="1" applyFill="1" applyBorder="1" applyAlignment="1" applyProtection="1">
      <alignment horizontal="center" vertical="center"/>
    </xf>
    <xf numFmtId="0" fontId="2" fillId="2" borderId="43" xfId="1" applyFont="1" applyFill="1" applyBorder="1" applyAlignment="1" applyProtection="1">
      <alignment horizontal="right" indent="2"/>
    </xf>
    <xf numFmtId="0" fontId="2" fillId="2" borderId="56" xfId="1" applyFont="1" applyFill="1" applyBorder="1" applyAlignment="1" applyProtection="1">
      <alignment horizontal="right" indent="2"/>
    </xf>
    <xf numFmtId="0" fontId="2" fillId="2" borderId="31" xfId="1" applyFont="1" applyFill="1" applyBorder="1" applyAlignment="1" applyProtection="1">
      <alignment horizontal="right" indent="2"/>
    </xf>
    <xf numFmtId="0" fontId="2" fillId="2" borderId="54" xfId="1" applyFont="1" applyFill="1" applyBorder="1" applyAlignment="1" applyProtection="1">
      <alignment horizontal="right" indent="2"/>
    </xf>
  </cellXfs>
  <cellStyles count="14">
    <cellStyle name="Comma 2 2 2" xfId="3"/>
    <cellStyle name="Comma 2 3 2" xfId="4"/>
    <cellStyle name="Normal" xfId="0" builtinId="0"/>
    <cellStyle name="Normal 10" xfId="2"/>
    <cellStyle name="Normal 12 2 2" xfId="5"/>
    <cellStyle name="Normal 13" xfId="1"/>
    <cellStyle name="Normal 3" xfId="6"/>
    <cellStyle name="Normal 3 5 2" xfId="7"/>
    <cellStyle name="Normal 4 4" xfId="8"/>
    <cellStyle name="Percent" xfId="13" builtinId="5"/>
    <cellStyle name="Percent 4" xfId="9"/>
    <cellStyle name="Percent 5 2" xfId="10"/>
    <cellStyle name="TableLvl2" xfId="11"/>
    <cellStyle name="TableLvl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showGridLines="0" tabSelected="1" zoomScale="70" zoomScaleNormal="70" workbookViewId="0"/>
  </sheetViews>
  <sheetFormatPr defaultColWidth="9.140625" defaultRowHeight="15" x14ac:dyDescent="0.25"/>
  <cols>
    <col min="1" max="1" width="2.85546875" style="11" customWidth="1"/>
    <col min="2" max="2" width="85.85546875" style="6" customWidth="1"/>
    <col min="3" max="3" width="15" style="6" customWidth="1"/>
    <col min="4" max="10" width="15.28515625" style="6" customWidth="1"/>
    <col min="11" max="11" width="24.85546875" style="6" customWidth="1"/>
    <col min="12" max="23" width="15.28515625" style="6" customWidth="1"/>
    <col min="24" max="24" width="15.85546875" style="6" customWidth="1"/>
    <col min="25" max="25" width="11" style="4" bestFit="1" customWidth="1"/>
    <col min="26" max="26" width="10.5703125" style="4" bestFit="1" customWidth="1"/>
    <col min="27" max="27" width="10.7109375" style="4" bestFit="1" customWidth="1"/>
    <col min="28" max="28" width="11" style="4" bestFit="1" customWidth="1"/>
    <col min="29" max="29" width="9.28515625" style="4" customWidth="1"/>
    <col min="30" max="30" width="11" style="4" bestFit="1" customWidth="1"/>
    <col min="31" max="32" width="10.5703125" style="4" bestFit="1" customWidth="1"/>
    <col min="33" max="33" width="9.85546875" style="4" customWidth="1"/>
    <col min="34" max="16384" width="9.140625" style="6"/>
  </cols>
  <sheetData>
    <row r="1" spans="1:34" ht="22.5" customHeight="1" x14ac:dyDescent="0.25">
      <c r="A1" s="1"/>
      <c r="B1" s="7" t="s">
        <v>45</v>
      </c>
      <c r="C1" s="7"/>
      <c r="D1" s="8"/>
      <c r="E1" s="8"/>
      <c r="F1" s="8"/>
      <c r="G1" s="8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H1" s="5"/>
    </row>
    <row r="2" spans="1:34" ht="24" customHeight="1" x14ac:dyDescent="0.25">
      <c r="A2" s="1"/>
      <c r="B2" s="7" t="s">
        <v>37</v>
      </c>
      <c r="C2" s="7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AH2" s="5"/>
    </row>
    <row r="3" spans="1:34" ht="27" customHeight="1" x14ac:dyDescent="0.3">
      <c r="A3" s="1"/>
      <c r="B3" s="251" t="s">
        <v>32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AH3" s="5"/>
    </row>
    <row r="4" spans="1:34" ht="24" customHeight="1" x14ac:dyDescent="0.25">
      <c r="A4" s="1"/>
      <c r="B4" s="10"/>
      <c r="C4" s="10"/>
      <c r="D4" s="10"/>
      <c r="E4" s="10"/>
      <c r="F4" s="10"/>
      <c r="G4" s="10"/>
      <c r="H4" s="10"/>
    </row>
    <row r="5" spans="1:34" ht="15.75" thickBot="1" x14ac:dyDescent="0.3">
      <c r="B5" s="13"/>
      <c r="C5" s="13"/>
      <c r="D5" s="14"/>
      <c r="E5" s="14"/>
      <c r="F5" s="14"/>
      <c r="G5" s="14"/>
      <c r="H5" s="14"/>
      <c r="I5" s="1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H5" s="12"/>
    </row>
    <row r="6" spans="1:34" s="16" customFormat="1" ht="24.75" customHeight="1" thickBot="1" x14ac:dyDescent="0.25">
      <c r="B6" s="17" t="s">
        <v>0</v>
      </c>
      <c r="C6" s="18"/>
      <c r="D6" s="18"/>
      <c r="E6" s="18"/>
      <c r="F6" s="18"/>
      <c r="G6" s="18"/>
      <c r="H6" s="18"/>
      <c r="I6" s="18"/>
      <c r="J6" s="19"/>
      <c r="K6" s="19"/>
      <c r="L6" s="19"/>
      <c r="M6" s="19"/>
      <c r="N6" s="19"/>
      <c r="O6" s="19"/>
      <c r="P6" s="19"/>
      <c r="Q6" s="19"/>
      <c r="R6" s="20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4" s="16" customFormat="1" ht="18.75" thickBot="1" x14ac:dyDescent="0.25">
      <c r="B7" s="21"/>
      <c r="C7" s="352" t="s">
        <v>1</v>
      </c>
      <c r="D7" s="353"/>
      <c r="E7" s="353"/>
      <c r="F7" s="353"/>
      <c r="G7" s="353"/>
      <c r="H7" s="354"/>
      <c r="I7" s="350" t="s">
        <v>2</v>
      </c>
      <c r="J7" s="351"/>
      <c r="K7" s="22"/>
      <c r="L7" s="352" t="s">
        <v>1</v>
      </c>
      <c r="M7" s="353"/>
      <c r="N7" s="353"/>
      <c r="O7" s="353"/>
      <c r="P7" s="354"/>
      <c r="Q7" s="350" t="s">
        <v>2</v>
      </c>
      <c r="R7" s="351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4" s="16" customFormat="1" ht="18.75" thickBot="1" x14ac:dyDescent="0.25">
      <c r="B8" s="21"/>
      <c r="C8" s="23">
        <v>2010</v>
      </c>
      <c r="D8" s="24">
        <v>2011</v>
      </c>
      <c r="E8" s="24">
        <v>2012</v>
      </c>
      <c r="F8" s="25">
        <v>2013</v>
      </c>
      <c r="G8" s="26">
        <v>2014</v>
      </c>
      <c r="H8" s="26">
        <v>2015</v>
      </c>
      <c r="I8" s="27">
        <v>2016</v>
      </c>
      <c r="J8" s="28">
        <v>2017</v>
      </c>
      <c r="K8" s="29"/>
      <c r="L8" s="30">
        <v>2011</v>
      </c>
      <c r="M8" s="31">
        <v>2012</v>
      </c>
      <c r="N8" s="25">
        <v>2013</v>
      </c>
      <c r="O8" s="26">
        <v>2014</v>
      </c>
      <c r="P8" s="26">
        <v>2015</v>
      </c>
      <c r="Q8" s="26">
        <v>2016</v>
      </c>
      <c r="R8" s="32">
        <v>2017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4" ht="15" customHeight="1" x14ac:dyDescent="0.25">
      <c r="B9" s="33" t="s">
        <v>3</v>
      </c>
      <c r="C9" s="220">
        <v>174</v>
      </c>
      <c r="D9" s="218">
        <v>179.4</v>
      </c>
      <c r="E9" s="34"/>
      <c r="F9" s="34"/>
      <c r="G9" s="34"/>
      <c r="H9" s="35"/>
      <c r="I9" s="35"/>
      <c r="J9" s="36"/>
      <c r="K9" s="37" t="s">
        <v>4</v>
      </c>
      <c r="L9" s="223">
        <f t="shared" ref="L9:R9" si="0">D10/C10-1</f>
        <v>2.9927760577915352E-2</v>
      </c>
      <c r="M9" s="38">
        <f t="shared" si="0"/>
        <v>2.2044088176352838E-2</v>
      </c>
      <c r="N9" s="38">
        <f t="shared" si="0"/>
        <v>2.7450980392156765E-2</v>
      </c>
      <c r="O9" s="38">
        <f t="shared" si="0"/>
        <v>1.7175572519083859E-2</v>
      </c>
      <c r="P9" s="38">
        <f t="shared" si="0"/>
        <v>1.6885553470919357E-2</v>
      </c>
      <c r="Q9" s="38">
        <f t="shared" si="0"/>
        <v>1.4760147601476037E-2</v>
      </c>
      <c r="R9" s="39">
        <f t="shared" si="0"/>
        <v>2.0000000000000018E-2</v>
      </c>
      <c r="X9" s="4"/>
      <c r="AG9" s="6"/>
    </row>
    <row r="10" spans="1:34" ht="15.75" customHeight="1" thickBot="1" x14ac:dyDescent="0.3">
      <c r="B10" s="40" t="s">
        <v>5</v>
      </c>
      <c r="C10" s="221">
        <v>96.9</v>
      </c>
      <c r="D10" s="41">
        <v>99.8</v>
      </c>
      <c r="E10" s="41">
        <v>102</v>
      </c>
      <c r="F10" s="41">
        <v>104.8</v>
      </c>
      <c r="G10" s="41">
        <v>106.6</v>
      </c>
      <c r="H10" s="41">
        <v>108.4</v>
      </c>
      <c r="I10" s="222">
        <v>110</v>
      </c>
      <c r="J10" s="42">
        <f>I10*1.02</f>
        <v>112.2</v>
      </c>
      <c r="K10" s="43" t="s">
        <v>33</v>
      </c>
      <c r="L10" s="44">
        <f t="shared" ref="L10:Q10" si="1">M10/(1+M9)</f>
        <v>0.88948306595365412</v>
      </c>
      <c r="M10" s="45">
        <f t="shared" si="1"/>
        <v>0.90909090909090917</v>
      </c>
      <c r="N10" s="46">
        <f t="shared" si="1"/>
        <v>0.93404634581105173</v>
      </c>
      <c r="O10" s="46">
        <f t="shared" si="1"/>
        <v>0.95008912655971467</v>
      </c>
      <c r="P10" s="46">
        <f>Q10/(1+Q9)</f>
        <v>0.96613190730837784</v>
      </c>
      <c r="Q10" s="46">
        <f t="shared" si="1"/>
        <v>0.98039215686274506</v>
      </c>
      <c r="R10" s="47">
        <v>1</v>
      </c>
      <c r="X10" s="4"/>
      <c r="AG10" s="6"/>
    </row>
    <row r="11" spans="1:34" x14ac:dyDescent="0.25">
      <c r="B11" s="48"/>
      <c r="C11" s="48"/>
      <c r="D11" s="49"/>
      <c r="E11" s="50"/>
      <c r="F11" s="50"/>
      <c r="G11" s="50"/>
      <c r="H11" s="50"/>
      <c r="I11" s="50"/>
      <c r="M11" s="51"/>
      <c r="N11" s="51"/>
      <c r="O11" s="51"/>
      <c r="P11" s="51"/>
      <c r="Q11" s="51"/>
      <c r="R11" s="51"/>
      <c r="T11" s="52"/>
      <c r="U11" s="52"/>
      <c r="V11" s="52"/>
      <c r="W11" s="52"/>
      <c r="X11" s="52"/>
    </row>
    <row r="12" spans="1:34" s="4" customForma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4" s="4" customForma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4" ht="17.25" customHeight="1" x14ac:dyDescent="0.25">
      <c r="B14" s="53" t="str">
        <f>CONCATENATE(" The carryover amounts that arise from applying the opex incentive mechanism during the 2013-17 access arrangement period")</f>
        <v xml:space="preserve"> The carryover amounts that arise from applying the opex incentive mechanism during the 2013-17 access arrangement period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29"/>
      <c r="AH14" s="54"/>
    </row>
    <row r="15" spans="1:34" s="16" customFormat="1" ht="15.75" thickBot="1" x14ac:dyDescent="0.3">
      <c r="A15" s="11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4"/>
      <c r="Y15" s="4"/>
      <c r="Z15" s="4"/>
      <c r="AA15" s="4"/>
      <c r="AB15" s="4"/>
      <c r="AC15" s="4"/>
      <c r="AD15" s="4"/>
      <c r="AE15" s="4"/>
    </row>
    <row r="16" spans="1:34" s="56" customFormat="1" ht="24.75" customHeight="1" thickBot="1" x14ac:dyDescent="0.3">
      <c r="A16" s="11"/>
      <c r="B16" s="57" t="s">
        <v>43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29"/>
      <c r="Y16" s="4"/>
      <c r="Z16" s="4"/>
      <c r="AA16" s="4"/>
      <c r="AB16" s="4"/>
      <c r="AC16" s="4"/>
      <c r="AD16" s="4"/>
      <c r="AE16" s="4"/>
    </row>
    <row r="17" spans="1:33" s="16" customFormat="1" ht="15.75" x14ac:dyDescent="0.25">
      <c r="A17" s="11"/>
      <c r="B17" s="59"/>
      <c r="C17" s="214"/>
      <c r="D17" s="345" t="s">
        <v>6</v>
      </c>
      <c r="E17" s="346"/>
      <c r="F17" s="347" t="s">
        <v>7</v>
      </c>
      <c r="G17" s="348"/>
      <c r="H17" s="348"/>
      <c r="I17" s="348"/>
      <c r="J17" s="349"/>
      <c r="K17" s="4"/>
      <c r="L17" s="345" t="s">
        <v>6</v>
      </c>
      <c r="M17" s="346"/>
      <c r="N17" s="347" t="s">
        <v>7</v>
      </c>
      <c r="O17" s="348"/>
      <c r="P17" s="348"/>
      <c r="Q17" s="348"/>
      <c r="R17" s="349"/>
      <c r="S17" s="342" t="s">
        <v>8</v>
      </c>
      <c r="T17" s="343"/>
      <c r="U17" s="343"/>
      <c r="V17" s="343"/>
      <c r="W17" s="344"/>
      <c r="Y17" s="4"/>
      <c r="Z17" s="4"/>
      <c r="AA17" s="4"/>
      <c r="AB17" s="4"/>
      <c r="AC17" s="4"/>
      <c r="AD17" s="4"/>
      <c r="AE17" s="4"/>
    </row>
    <row r="18" spans="1:33" s="16" customFormat="1" ht="15.75" thickBot="1" x14ac:dyDescent="0.3">
      <c r="A18" s="11"/>
      <c r="B18" s="60"/>
      <c r="D18" s="332" t="s">
        <v>39</v>
      </c>
      <c r="E18" s="333"/>
      <c r="F18" s="334" t="s">
        <v>40</v>
      </c>
      <c r="G18" s="335"/>
      <c r="H18" s="335"/>
      <c r="I18" s="335"/>
      <c r="J18" s="336"/>
      <c r="K18" s="4"/>
      <c r="L18" s="332" t="s">
        <v>34</v>
      </c>
      <c r="M18" s="333"/>
      <c r="N18" s="334" t="s">
        <v>36</v>
      </c>
      <c r="O18" s="335"/>
      <c r="P18" s="335"/>
      <c r="Q18" s="335"/>
      <c r="R18" s="336"/>
      <c r="S18" s="61"/>
      <c r="T18" s="62"/>
      <c r="U18" s="62"/>
      <c r="V18" s="62"/>
      <c r="W18" s="63"/>
      <c r="Y18" s="4"/>
      <c r="Z18" s="4"/>
      <c r="AA18" s="4"/>
      <c r="AB18" s="4"/>
      <c r="AC18" s="4"/>
      <c r="AD18" s="4"/>
      <c r="AE18" s="4"/>
    </row>
    <row r="19" spans="1:33" s="16" customFormat="1" ht="15.75" thickBot="1" x14ac:dyDescent="0.3">
      <c r="A19" s="11"/>
      <c r="B19" s="60"/>
      <c r="C19" s="215"/>
      <c r="D19" s="64">
        <v>2011</v>
      </c>
      <c r="E19" s="216">
        <v>2012</v>
      </c>
      <c r="F19" s="66">
        <v>2013</v>
      </c>
      <c r="G19" s="67">
        <v>2014</v>
      </c>
      <c r="H19" s="67">
        <v>2015</v>
      </c>
      <c r="I19" s="67">
        <v>2016</v>
      </c>
      <c r="J19" s="68">
        <v>2017</v>
      </c>
      <c r="K19" s="4"/>
      <c r="L19" s="69">
        <v>2013</v>
      </c>
      <c r="M19" s="70">
        <v>2013</v>
      </c>
      <c r="N19" s="66">
        <v>2013</v>
      </c>
      <c r="O19" s="67">
        <v>2014</v>
      </c>
      <c r="P19" s="67">
        <v>2015</v>
      </c>
      <c r="Q19" s="67">
        <v>2016</v>
      </c>
      <c r="R19" s="68">
        <v>2017</v>
      </c>
      <c r="S19" s="71" t="s">
        <v>38</v>
      </c>
      <c r="T19" s="72">
        <v>2019</v>
      </c>
      <c r="U19" s="72">
        <v>2020</v>
      </c>
      <c r="V19" s="72">
        <v>2021</v>
      </c>
      <c r="W19" s="73">
        <v>2022</v>
      </c>
      <c r="Y19" s="4"/>
      <c r="Z19" s="4"/>
      <c r="AA19" s="4"/>
      <c r="AB19" s="4"/>
      <c r="AC19" s="4"/>
      <c r="AD19" s="4"/>
      <c r="AE19" s="4"/>
    </row>
    <row r="20" spans="1:33" x14ac:dyDescent="0.25">
      <c r="B20" s="33" t="s">
        <v>9</v>
      </c>
      <c r="C20" s="207"/>
      <c r="D20" s="74">
        <v>53.977779375621807</v>
      </c>
      <c r="E20" s="76">
        <v>54.957575417692219</v>
      </c>
      <c r="F20" s="224">
        <v>58.04053350090134</v>
      </c>
      <c r="G20" s="225">
        <v>59.801001516849766</v>
      </c>
      <c r="H20" s="225">
        <v>61.005388145365103</v>
      </c>
      <c r="I20" s="225">
        <v>61.896497340213102</v>
      </c>
      <c r="J20" s="226">
        <v>62.810890748343255</v>
      </c>
      <c r="K20" s="4"/>
      <c r="L20" s="227">
        <f t="shared" ref="L20:R20" si="2">+D20/$M$10</f>
        <v>59.375557313183982</v>
      </c>
      <c r="M20" s="228">
        <f t="shared" si="2"/>
        <v>60.453332959461434</v>
      </c>
      <c r="N20" s="227">
        <f>+F20/$M$10</f>
        <v>63.844586850991469</v>
      </c>
      <c r="O20" s="228">
        <f t="shared" si="2"/>
        <v>65.781101668534731</v>
      </c>
      <c r="P20" s="228">
        <f t="shared" si="2"/>
        <v>67.105926959901609</v>
      </c>
      <c r="Q20" s="228">
        <f t="shared" si="2"/>
        <v>68.086147074234404</v>
      </c>
      <c r="R20" s="229">
        <f t="shared" si="2"/>
        <v>69.091979823177567</v>
      </c>
      <c r="S20" s="77"/>
      <c r="T20" s="77"/>
      <c r="U20" s="77"/>
      <c r="V20" s="77"/>
      <c r="W20" s="78"/>
      <c r="X20" s="79"/>
    </row>
    <row r="21" spans="1:33" x14ac:dyDescent="0.25">
      <c r="B21" s="80" t="s">
        <v>10</v>
      </c>
      <c r="C21" s="208"/>
      <c r="D21" s="81"/>
      <c r="E21" s="217"/>
      <c r="F21" s="82"/>
      <c r="G21" s="83"/>
      <c r="H21" s="83"/>
      <c r="I21" s="83"/>
      <c r="J21" s="84"/>
      <c r="K21" s="4"/>
      <c r="L21" s="85"/>
      <c r="M21" s="86"/>
      <c r="N21" s="85"/>
      <c r="O21" s="86"/>
      <c r="P21" s="86"/>
      <c r="Q21" s="86"/>
      <c r="R21" s="87"/>
      <c r="S21" s="77"/>
      <c r="T21" s="77"/>
      <c r="U21" s="77"/>
      <c r="V21" s="77"/>
      <c r="W21" s="78"/>
      <c r="X21" s="79"/>
    </row>
    <row r="22" spans="1:33" x14ac:dyDescent="0.25">
      <c r="B22" s="88" t="s">
        <v>11</v>
      </c>
      <c r="C22" s="209"/>
      <c r="D22" s="89"/>
      <c r="E22" s="91"/>
      <c r="F22" s="200"/>
      <c r="G22" s="90"/>
      <c r="H22" s="90"/>
      <c r="I22" s="90"/>
      <c r="J22" s="91"/>
      <c r="K22" s="4"/>
      <c r="L22" s="92">
        <f t="shared" ref="L22:L27" si="3">-D22/$M$10</f>
        <v>0</v>
      </c>
      <c r="M22" s="93">
        <f t="shared" ref="M22:M28" si="4">-E22/$M$10</f>
        <v>0</v>
      </c>
      <c r="N22" s="92">
        <f t="shared" ref="N22:N28" si="5">-F22/$M$10</f>
        <v>0</v>
      </c>
      <c r="O22" s="93">
        <f t="shared" ref="O22:O28" si="6">-G22/$M$10</f>
        <v>0</v>
      </c>
      <c r="P22" s="93">
        <f t="shared" ref="P22:P28" si="7">-H22/$M$10</f>
        <v>0</v>
      </c>
      <c r="Q22" s="93">
        <f t="shared" ref="Q22:Q28" si="8">-I22/$M$10</f>
        <v>0</v>
      </c>
      <c r="R22" s="94">
        <f t="shared" ref="R22:R28" si="9">-J22/$M$10</f>
        <v>0</v>
      </c>
      <c r="S22" s="77"/>
      <c r="T22" s="77"/>
      <c r="U22" s="77"/>
      <c r="V22" s="77"/>
      <c r="W22" s="78"/>
      <c r="X22" s="79"/>
    </row>
    <row r="23" spans="1:33" x14ac:dyDescent="0.25">
      <c r="B23" s="88" t="s">
        <v>12</v>
      </c>
      <c r="C23" s="209"/>
      <c r="D23" s="89"/>
      <c r="E23" s="91"/>
      <c r="F23" s="200"/>
      <c r="G23" s="90"/>
      <c r="H23" s="90"/>
      <c r="I23" s="90"/>
      <c r="J23" s="91"/>
      <c r="K23" s="4"/>
      <c r="L23" s="92">
        <f t="shared" si="3"/>
        <v>0</v>
      </c>
      <c r="M23" s="93">
        <f t="shared" si="4"/>
        <v>0</v>
      </c>
      <c r="N23" s="92">
        <f t="shared" si="5"/>
        <v>0</v>
      </c>
      <c r="O23" s="93">
        <f t="shared" si="6"/>
        <v>0</v>
      </c>
      <c r="P23" s="93">
        <f t="shared" si="7"/>
        <v>0</v>
      </c>
      <c r="Q23" s="93">
        <f t="shared" si="8"/>
        <v>0</v>
      </c>
      <c r="R23" s="94">
        <f t="shared" si="9"/>
        <v>0</v>
      </c>
      <c r="S23" s="77"/>
      <c r="T23" s="77"/>
      <c r="U23" s="77"/>
      <c r="V23" s="77"/>
      <c r="W23" s="78"/>
      <c r="X23" s="95"/>
    </row>
    <row r="24" spans="1:33" x14ac:dyDescent="0.25">
      <c r="B24" s="88" t="s">
        <v>13</v>
      </c>
      <c r="C24" s="209"/>
      <c r="D24" s="89"/>
      <c r="E24" s="91"/>
      <c r="F24" s="89">
        <v>1.0617626171511352</v>
      </c>
      <c r="G24" s="90">
        <v>2.0694045666438066</v>
      </c>
      <c r="H24" s="90">
        <v>2.1382542451120323</v>
      </c>
      <c r="I24" s="90">
        <v>2.2091190361207906</v>
      </c>
      <c r="J24" s="91">
        <v>2.2820579185737078</v>
      </c>
      <c r="K24" s="4"/>
      <c r="L24" s="230">
        <f t="shared" si="3"/>
        <v>0</v>
      </c>
      <c r="M24" s="231">
        <f t="shared" si="4"/>
        <v>0</v>
      </c>
      <c r="N24" s="230">
        <f t="shared" si="5"/>
        <v>-1.1679388788662486</v>
      </c>
      <c r="O24" s="231">
        <f t="shared" si="6"/>
        <v>-2.276345023308187</v>
      </c>
      <c r="P24" s="231">
        <f t="shared" si="7"/>
        <v>-2.3520796696232353</v>
      </c>
      <c r="Q24" s="231">
        <f t="shared" si="8"/>
        <v>-2.4300309397328697</v>
      </c>
      <c r="R24" s="232">
        <f t="shared" si="9"/>
        <v>-2.5102637104310781</v>
      </c>
      <c r="S24" s="77"/>
      <c r="T24" s="77"/>
      <c r="U24" s="77"/>
      <c r="V24" s="77"/>
      <c r="W24" s="78"/>
      <c r="X24" s="95"/>
    </row>
    <row r="25" spans="1:33" x14ac:dyDescent="0.25">
      <c r="B25" s="88" t="s">
        <v>14</v>
      </c>
      <c r="C25" s="209"/>
      <c r="D25" s="89"/>
      <c r="E25" s="91"/>
      <c r="F25" s="200"/>
      <c r="G25" s="90"/>
      <c r="H25" s="90"/>
      <c r="I25" s="90"/>
      <c r="J25" s="91"/>
      <c r="K25" s="4"/>
      <c r="L25" s="92">
        <f t="shared" si="3"/>
        <v>0</v>
      </c>
      <c r="M25" s="93">
        <f t="shared" si="4"/>
        <v>0</v>
      </c>
      <c r="N25" s="92">
        <f t="shared" si="5"/>
        <v>0</v>
      </c>
      <c r="O25" s="93">
        <f t="shared" si="6"/>
        <v>0</v>
      </c>
      <c r="P25" s="93">
        <f t="shared" si="7"/>
        <v>0</v>
      </c>
      <c r="Q25" s="93">
        <f t="shared" si="8"/>
        <v>0</v>
      </c>
      <c r="R25" s="94">
        <f t="shared" si="9"/>
        <v>0</v>
      </c>
      <c r="S25" s="77"/>
      <c r="T25" s="77"/>
      <c r="U25" s="77"/>
      <c r="V25" s="77"/>
      <c r="W25" s="78"/>
      <c r="X25" s="95"/>
    </row>
    <row r="26" spans="1:33" x14ac:dyDescent="0.25">
      <c r="B26" s="88" t="s">
        <v>15</v>
      </c>
      <c r="C26" s="209"/>
      <c r="D26" s="89"/>
      <c r="E26" s="91"/>
      <c r="F26" s="200"/>
      <c r="G26" s="90"/>
      <c r="H26" s="90"/>
      <c r="I26" s="90"/>
      <c r="J26" s="91"/>
      <c r="K26" s="4"/>
      <c r="L26" s="92">
        <f t="shared" si="3"/>
        <v>0</v>
      </c>
      <c r="M26" s="93">
        <f t="shared" si="4"/>
        <v>0</v>
      </c>
      <c r="N26" s="92">
        <f t="shared" si="5"/>
        <v>0</v>
      </c>
      <c r="O26" s="93">
        <f t="shared" si="6"/>
        <v>0</v>
      </c>
      <c r="P26" s="93">
        <f t="shared" si="7"/>
        <v>0</v>
      </c>
      <c r="Q26" s="93">
        <f t="shared" si="8"/>
        <v>0</v>
      </c>
      <c r="R26" s="94">
        <f t="shared" si="9"/>
        <v>0</v>
      </c>
      <c r="S26" s="77"/>
      <c r="T26" s="77"/>
      <c r="U26" s="77"/>
      <c r="V26" s="77"/>
      <c r="W26" s="78"/>
      <c r="X26" s="95"/>
    </row>
    <row r="27" spans="1:33" x14ac:dyDescent="0.25">
      <c r="B27" s="88" t="s">
        <v>16</v>
      </c>
      <c r="C27" s="209"/>
      <c r="D27" s="89"/>
      <c r="E27" s="91"/>
      <c r="F27" s="200"/>
      <c r="G27" s="90"/>
      <c r="H27" s="90"/>
      <c r="I27" s="90"/>
      <c r="J27" s="91"/>
      <c r="K27" s="4"/>
      <c r="L27" s="92">
        <f t="shared" si="3"/>
        <v>0</v>
      </c>
      <c r="M27" s="93">
        <f t="shared" si="4"/>
        <v>0</v>
      </c>
      <c r="N27" s="92">
        <f t="shared" si="5"/>
        <v>0</v>
      </c>
      <c r="O27" s="93">
        <f t="shared" si="6"/>
        <v>0</v>
      </c>
      <c r="P27" s="93">
        <f t="shared" si="7"/>
        <v>0</v>
      </c>
      <c r="Q27" s="93">
        <f t="shared" si="8"/>
        <v>0</v>
      </c>
      <c r="R27" s="94">
        <f t="shared" si="9"/>
        <v>0</v>
      </c>
      <c r="S27" s="77"/>
      <c r="T27" s="77"/>
      <c r="U27" s="77"/>
      <c r="V27" s="77"/>
      <c r="W27" s="78"/>
      <c r="X27" s="95"/>
      <c r="AF27" s="6"/>
      <c r="AG27" s="6"/>
    </row>
    <row r="28" spans="1:33" x14ac:dyDescent="0.25">
      <c r="B28" s="88" t="s">
        <v>17</v>
      </c>
      <c r="C28" s="209"/>
      <c r="D28" s="89"/>
      <c r="E28" s="91"/>
      <c r="F28" s="200"/>
      <c r="G28" s="90"/>
      <c r="H28" s="90"/>
      <c r="I28" s="90"/>
      <c r="J28" s="91"/>
      <c r="K28" s="4"/>
      <c r="L28" s="92">
        <f t="shared" ref="L28" si="10">-D28/$M$10</f>
        <v>0</v>
      </c>
      <c r="M28" s="93">
        <f t="shared" si="4"/>
        <v>0</v>
      </c>
      <c r="N28" s="92">
        <f t="shared" si="5"/>
        <v>0</v>
      </c>
      <c r="O28" s="93">
        <f t="shared" si="6"/>
        <v>0</v>
      </c>
      <c r="P28" s="93">
        <f t="shared" si="7"/>
        <v>0</v>
      </c>
      <c r="Q28" s="93">
        <f t="shared" si="8"/>
        <v>0</v>
      </c>
      <c r="R28" s="94">
        <f t="shared" si="9"/>
        <v>0</v>
      </c>
      <c r="S28" s="77"/>
      <c r="T28" s="77"/>
      <c r="U28" s="77"/>
      <c r="V28" s="77"/>
      <c r="W28" s="78"/>
      <c r="X28" s="95"/>
      <c r="AF28" s="6"/>
      <c r="AG28" s="6"/>
    </row>
    <row r="29" spans="1:33" x14ac:dyDescent="0.25">
      <c r="B29" s="96" t="s">
        <v>18</v>
      </c>
      <c r="C29" s="210"/>
      <c r="D29" s="89"/>
      <c r="E29" s="91"/>
      <c r="F29" s="89">
        <v>2.0397499999802449E-4</v>
      </c>
      <c r="G29" s="90">
        <v>2.4395409999996787E-2</v>
      </c>
      <c r="H29" s="90">
        <v>5.641948499999927E-2</v>
      </c>
      <c r="I29" s="90">
        <v>0.10496553500001227</v>
      </c>
      <c r="J29" s="91">
        <v>0.10496553499999806</v>
      </c>
      <c r="K29" s="4"/>
      <c r="L29" s="230">
        <f>D29/$M$10</f>
        <v>0</v>
      </c>
      <c r="M29" s="231">
        <f t="shared" ref="M29:R30" si="11">E29/$M$10</f>
        <v>0</v>
      </c>
      <c r="N29" s="230">
        <f t="shared" si="11"/>
        <v>2.2437249999782691E-4</v>
      </c>
      <c r="O29" s="231">
        <f t="shared" si="11"/>
        <v>2.6834950999996464E-2</v>
      </c>
      <c r="P29" s="231">
        <f t="shared" si="11"/>
        <v>6.2061433499999194E-2</v>
      </c>
      <c r="Q29" s="231">
        <f t="shared" si="11"/>
        <v>0.11546208850001348</v>
      </c>
      <c r="R29" s="232">
        <f t="shared" si="11"/>
        <v>0.11546208849999785</v>
      </c>
      <c r="S29" s="77"/>
      <c r="T29" s="77"/>
      <c r="U29" s="77"/>
      <c r="V29" s="77"/>
      <c r="W29" s="78"/>
      <c r="X29" s="95"/>
      <c r="AF29" s="6"/>
      <c r="AG29" s="6"/>
    </row>
    <row r="30" spans="1:33" ht="15.75" thickBot="1" x14ac:dyDescent="0.3">
      <c r="B30" s="40" t="s">
        <v>19</v>
      </c>
      <c r="C30" s="211"/>
      <c r="D30" s="97"/>
      <c r="E30" s="99"/>
      <c r="F30" s="97"/>
      <c r="G30" s="98"/>
      <c r="H30" s="98"/>
      <c r="I30" s="98"/>
      <c r="J30" s="99"/>
      <c r="K30" s="4"/>
      <c r="L30" s="230">
        <f>D30/$M$10</f>
        <v>0</v>
      </c>
      <c r="M30" s="231">
        <f t="shared" si="11"/>
        <v>0</v>
      </c>
      <c r="N30" s="230">
        <f t="shared" si="11"/>
        <v>0</v>
      </c>
      <c r="O30" s="231">
        <f t="shared" si="11"/>
        <v>0</v>
      </c>
      <c r="P30" s="231">
        <f t="shared" si="11"/>
        <v>0</v>
      </c>
      <c r="Q30" s="231">
        <f t="shared" si="11"/>
        <v>0</v>
      </c>
      <c r="R30" s="232">
        <f t="shared" si="11"/>
        <v>0</v>
      </c>
      <c r="S30" s="77"/>
      <c r="T30" s="77"/>
      <c r="U30" s="77"/>
      <c r="V30" s="77"/>
      <c r="W30" s="78"/>
      <c r="X30" s="95"/>
      <c r="AF30" s="6"/>
      <c r="AG30" s="6"/>
    </row>
    <row r="31" spans="1:33" ht="15.75" thickBot="1" x14ac:dyDescent="0.3">
      <c r="B31" s="233" t="s">
        <v>20</v>
      </c>
      <c r="C31" s="234"/>
      <c r="D31" s="235">
        <f>D20-SUM(D22:D28)+D29+D30</f>
        <v>53.977779375621807</v>
      </c>
      <c r="E31" s="236">
        <f t="shared" ref="E31:J31" si="12">E20-SUM(E22:E28)+E29+E30</f>
        <v>54.957575417692219</v>
      </c>
      <c r="F31" s="235">
        <f t="shared" si="12"/>
        <v>56.978974858750206</v>
      </c>
      <c r="G31" s="237">
        <f t="shared" si="12"/>
        <v>57.755992360205958</v>
      </c>
      <c r="H31" s="237">
        <f t="shared" si="12"/>
        <v>58.923553385253072</v>
      </c>
      <c r="I31" s="237">
        <f t="shared" si="12"/>
        <v>59.792343839092325</v>
      </c>
      <c r="J31" s="236">
        <f t="shared" si="12"/>
        <v>60.633798364769547</v>
      </c>
      <c r="K31" s="4"/>
      <c r="L31" s="242">
        <f t="shared" ref="L31:R31" si="13">+SUM(L20:L30)</f>
        <v>59.375557313183982</v>
      </c>
      <c r="M31" s="245">
        <f t="shared" si="13"/>
        <v>60.453332959461434</v>
      </c>
      <c r="N31" s="244">
        <f t="shared" si="13"/>
        <v>62.676872344625224</v>
      </c>
      <c r="O31" s="243">
        <f t="shared" si="13"/>
        <v>63.531591596226541</v>
      </c>
      <c r="P31" s="243">
        <f t="shared" si="13"/>
        <v>64.815908723778378</v>
      </c>
      <c r="Q31" s="243">
        <f t="shared" si="13"/>
        <v>65.771578223001541</v>
      </c>
      <c r="R31" s="245">
        <f t="shared" si="13"/>
        <v>66.697178201246487</v>
      </c>
      <c r="S31" s="100"/>
      <c r="T31" s="100"/>
      <c r="U31" s="100"/>
      <c r="V31" s="100"/>
      <c r="W31" s="101"/>
      <c r="X31" s="95"/>
      <c r="AF31" s="6"/>
      <c r="AG31" s="6"/>
    </row>
    <row r="32" spans="1:33" ht="15.75" thickBot="1" x14ac:dyDescent="0.3">
      <c r="B32" s="102"/>
      <c r="C32" s="103"/>
      <c r="D32" s="103"/>
      <c r="E32" s="103"/>
      <c r="F32" s="201"/>
      <c r="G32" s="201"/>
      <c r="H32" s="201"/>
      <c r="I32" s="201"/>
      <c r="J32" s="201"/>
      <c r="K32" s="104"/>
      <c r="L32" s="4"/>
      <c r="M32" s="103"/>
      <c r="N32" s="103"/>
      <c r="O32" s="103"/>
      <c r="P32" s="103"/>
      <c r="Q32" s="103"/>
      <c r="R32" s="103"/>
      <c r="S32" s="105"/>
      <c r="T32" s="105"/>
      <c r="U32" s="105"/>
      <c r="V32" s="105"/>
      <c r="W32" s="105"/>
      <c r="X32" s="95"/>
      <c r="AF32" s="6"/>
      <c r="AG32" s="6"/>
    </row>
    <row r="33" spans="1:33" s="56" customFormat="1" ht="16.5" thickBot="1" x14ac:dyDescent="0.3">
      <c r="A33" s="11"/>
      <c r="B33" s="57" t="s">
        <v>44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106"/>
      <c r="X33" s="16"/>
      <c r="Y33" s="4"/>
      <c r="Z33" s="4"/>
      <c r="AA33" s="4"/>
      <c r="AB33" s="4"/>
      <c r="AC33" s="4"/>
      <c r="AD33" s="4"/>
      <c r="AE33" s="4"/>
    </row>
    <row r="34" spans="1:33" s="56" customFormat="1" ht="15.75" x14ac:dyDescent="0.25">
      <c r="A34" s="11"/>
      <c r="B34" s="22"/>
      <c r="C34" s="4"/>
      <c r="D34" s="345" t="s">
        <v>6</v>
      </c>
      <c r="E34" s="346"/>
      <c r="F34" s="347" t="s">
        <v>7</v>
      </c>
      <c r="G34" s="348"/>
      <c r="H34" s="348"/>
      <c r="I34" s="348"/>
      <c r="J34" s="349"/>
      <c r="K34" s="107"/>
      <c r="L34" s="345" t="s">
        <v>6</v>
      </c>
      <c r="M34" s="346"/>
      <c r="N34" s="347" t="s">
        <v>7</v>
      </c>
      <c r="O34" s="348"/>
      <c r="P34" s="348"/>
      <c r="Q34" s="348"/>
      <c r="R34" s="349"/>
      <c r="S34" s="108"/>
      <c r="T34" s="109"/>
      <c r="U34" s="109"/>
      <c r="V34" s="109"/>
      <c r="W34" s="110"/>
      <c r="X34" s="16"/>
      <c r="Y34" s="4"/>
      <c r="Z34" s="4"/>
      <c r="AA34" s="4"/>
      <c r="AB34" s="4"/>
      <c r="AC34" s="4"/>
      <c r="AD34" s="4"/>
      <c r="AE34" s="4"/>
    </row>
    <row r="35" spans="1:33" s="16" customFormat="1" ht="15.75" thickBot="1" x14ac:dyDescent="0.3">
      <c r="A35" s="11"/>
      <c r="B35" s="29"/>
      <c r="C35" s="4"/>
      <c r="D35" s="332" t="s">
        <v>42</v>
      </c>
      <c r="E35" s="333"/>
      <c r="F35" s="334" t="s">
        <v>42</v>
      </c>
      <c r="G35" s="335"/>
      <c r="H35" s="335"/>
      <c r="I35" s="335"/>
      <c r="J35" s="336"/>
      <c r="K35" s="111"/>
      <c r="L35" s="332" t="s">
        <v>34</v>
      </c>
      <c r="M35" s="333"/>
      <c r="N35" s="334" t="s">
        <v>36</v>
      </c>
      <c r="O35" s="335"/>
      <c r="P35" s="335"/>
      <c r="Q35" s="335"/>
      <c r="R35" s="336"/>
      <c r="S35" s="112"/>
      <c r="T35" s="113"/>
      <c r="U35" s="113"/>
      <c r="V35" s="113"/>
      <c r="W35" s="114"/>
      <c r="Y35" s="4"/>
      <c r="Z35" s="4"/>
      <c r="AA35" s="4"/>
      <c r="AB35" s="4"/>
      <c r="AC35" s="4"/>
      <c r="AD35" s="4"/>
      <c r="AE35" s="4"/>
    </row>
    <row r="36" spans="1:33" s="16" customFormat="1" ht="15.75" thickBot="1" x14ac:dyDescent="0.3">
      <c r="A36" s="11"/>
      <c r="B36" s="29"/>
      <c r="C36" s="4"/>
      <c r="D36" s="64">
        <v>2011</v>
      </c>
      <c r="E36" s="65">
        <v>2012</v>
      </c>
      <c r="F36" s="66">
        <v>2013</v>
      </c>
      <c r="G36" s="67">
        <v>2014</v>
      </c>
      <c r="H36" s="67">
        <v>2015</v>
      </c>
      <c r="I36" s="67">
        <v>2016</v>
      </c>
      <c r="J36" s="68">
        <v>2017</v>
      </c>
      <c r="K36" s="111"/>
      <c r="L36" s="69">
        <v>2011</v>
      </c>
      <c r="M36" s="70">
        <v>2012</v>
      </c>
      <c r="N36" s="66">
        <v>2013</v>
      </c>
      <c r="O36" s="67">
        <v>2014</v>
      </c>
      <c r="P36" s="67">
        <v>2015</v>
      </c>
      <c r="Q36" s="67">
        <v>2016</v>
      </c>
      <c r="R36" s="68">
        <v>2017</v>
      </c>
      <c r="S36" s="112"/>
      <c r="T36" s="113"/>
      <c r="U36" s="113"/>
      <c r="V36" s="113"/>
      <c r="W36" s="114"/>
      <c r="Y36" s="4"/>
      <c r="Z36" s="4"/>
      <c r="AA36" s="4"/>
      <c r="AB36" s="4"/>
      <c r="AC36" s="4"/>
      <c r="AD36" s="4"/>
      <c r="AE36" s="4"/>
    </row>
    <row r="37" spans="1:33" x14ac:dyDescent="0.25">
      <c r="B37" s="33" t="s">
        <v>22</v>
      </c>
      <c r="C37" s="207"/>
      <c r="D37" s="74">
        <v>56.445248201338373</v>
      </c>
      <c r="E37" s="75">
        <v>59.651547616858004</v>
      </c>
      <c r="F37" s="74">
        <v>59.579730481048564</v>
      </c>
      <c r="G37" s="75">
        <v>61.830264623914644</v>
      </c>
      <c r="H37" s="75">
        <v>60.32430815465159</v>
      </c>
      <c r="I37" s="75">
        <v>62.706306697050039</v>
      </c>
      <c r="J37" s="115"/>
      <c r="K37" s="4"/>
      <c r="L37" s="116">
        <f t="shared" ref="L37:Q37" si="14">+D37/L$10*(1+L$9)^0.5</f>
        <v>64.401070259586604</v>
      </c>
      <c r="M37" s="117">
        <f t="shared" si="14"/>
        <v>66.335990162480854</v>
      </c>
      <c r="N37" s="116">
        <f t="shared" si="14"/>
        <v>64.656272576933048</v>
      </c>
      <c r="O37" s="117">
        <f t="shared" si="14"/>
        <v>65.634883461745588</v>
      </c>
      <c r="P37" s="117">
        <f t="shared" si="14"/>
        <v>62.963949694218734</v>
      </c>
      <c r="Q37" s="118">
        <f t="shared" si="14"/>
        <v>64.430736464847769</v>
      </c>
      <c r="R37" s="115"/>
      <c r="S37" s="119"/>
      <c r="T37" s="119"/>
      <c r="U37" s="119"/>
      <c r="V37" s="119"/>
      <c r="W37" s="120"/>
      <c r="AF37" s="6"/>
      <c r="AG37" s="6"/>
    </row>
    <row r="38" spans="1:33" x14ac:dyDescent="0.25">
      <c r="B38" s="121" t="s">
        <v>23</v>
      </c>
      <c r="C38" s="212"/>
      <c r="D38" s="122"/>
      <c r="E38" s="123"/>
      <c r="F38" s="122"/>
      <c r="G38" s="123"/>
      <c r="H38" s="123"/>
      <c r="I38" s="123"/>
      <c r="J38" s="124"/>
      <c r="K38" s="4"/>
      <c r="L38" s="125"/>
      <c r="M38" s="126"/>
      <c r="N38" s="125"/>
      <c r="O38" s="126"/>
      <c r="P38" s="126"/>
      <c r="Q38" s="127"/>
      <c r="R38" s="128"/>
      <c r="S38" s="119"/>
      <c r="T38" s="119"/>
      <c r="U38" s="119"/>
      <c r="V38" s="119"/>
      <c r="W38" s="120"/>
      <c r="X38" s="79"/>
      <c r="AF38" s="6"/>
      <c r="AG38" s="6"/>
    </row>
    <row r="39" spans="1:33" x14ac:dyDescent="0.25">
      <c r="B39" s="88" t="s">
        <v>24</v>
      </c>
      <c r="C39" s="209"/>
      <c r="D39" s="89"/>
      <c r="E39" s="90"/>
      <c r="F39" s="89"/>
      <c r="G39" s="90"/>
      <c r="H39" s="90"/>
      <c r="I39" s="90"/>
      <c r="J39" s="124"/>
      <c r="K39" s="4"/>
      <c r="L39" s="129">
        <f t="shared" ref="L39:Q48" si="15">-D39/L$10*(1+L$9)^0.5</f>
        <v>0</v>
      </c>
      <c r="M39" s="130">
        <f t="shared" si="15"/>
        <v>0</v>
      </c>
      <c r="N39" s="129">
        <f t="shared" si="15"/>
        <v>0</v>
      </c>
      <c r="O39" s="130">
        <f t="shared" si="15"/>
        <v>0</v>
      </c>
      <c r="P39" s="130">
        <f t="shared" si="15"/>
        <v>0</v>
      </c>
      <c r="Q39" s="131">
        <f t="shared" si="15"/>
        <v>0</v>
      </c>
      <c r="R39" s="132"/>
      <c r="S39" s="119"/>
      <c r="T39" s="119"/>
      <c r="U39" s="119"/>
      <c r="V39" s="119"/>
      <c r="W39" s="120"/>
      <c r="X39" s="79"/>
      <c r="AF39" s="6"/>
      <c r="AG39" s="6"/>
    </row>
    <row r="40" spans="1:33" x14ac:dyDescent="0.25">
      <c r="B40" s="88" t="s">
        <v>25</v>
      </c>
      <c r="C40" s="209"/>
      <c r="D40" s="89"/>
      <c r="E40" s="90"/>
      <c r="F40" s="89"/>
      <c r="G40" s="90"/>
      <c r="H40" s="90"/>
      <c r="I40" s="90"/>
      <c r="J40" s="124"/>
      <c r="K40" s="4"/>
      <c r="L40" s="129">
        <f t="shared" si="15"/>
        <v>0</v>
      </c>
      <c r="M40" s="130">
        <f t="shared" si="15"/>
        <v>0</v>
      </c>
      <c r="N40" s="129">
        <f t="shared" si="15"/>
        <v>0</v>
      </c>
      <c r="O40" s="130">
        <f t="shared" si="15"/>
        <v>0</v>
      </c>
      <c r="P40" s="130">
        <f t="shared" si="15"/>
        <v>0</v>
      </c>
      <c r="Q40" s="131">
        <f t="shared" si="15"/>
        <v>0</v>
      </c>
      <c r="R40" s="132"/>
      <c r="S40" s="119"/>
      <c r="T40" s="119"/>
      <c r="U40" s="119"/>
      <c r="V40" s="119"/>
      <c r="W40" s="120"/>
      <c r="X40" s="133"/>
      <c r="AF40" s="6"/>
      <c r="AG40" s="6"/>
    </row>
    <row r="41" spans="1:33" x14ac:dyDescent="0.25">
      <c r="B41" s="88" t="str">
        <f t="shared" ref="B41:B46" si="16">B22</f>
        <v>Unaccounted for gas expenses (clause 4.13(10)(c))</v>
      </c>
      <c r="C41" s="209"/>
      <c r="D41" s="89"/>
      <c r="E41" s="90"/>
      <c r="F41" s="89"/>
      <c r="G41" s="90"/>
      <c r="H41" s="90"/>
      <c r="I41" s="90"/>
      <c r="J41" s="124"/>
      <c r="K41" s="4"/>
      <c r="L41" s="129">
        <f t="shared" si="15"/>
        <v>0</v>
      </c>
      <c r="M41" s="130">
        <f t="shared" si="15"/>
        <v>0</v>
      </c>
      <c r="N41" s="129">
        <f t="shared" si="15"/>
        <v>0</v>
      </c>
      <c r="O41" s="130">
        <f t="shared" si="15"/>
        <v>0</v>
      </c>
      <c r="P41" s="130">
        <f t="shared" si="15"/>
        <v>0</v>
      </c>
      <c r="Q41" s="131">
        <f t="shared" si="15"/>
        <v>0</v>
      </c>
      <c r="R41" s="132"/>
      <c r="S41" s="119"/>
      <c r="T41" s="119"/>
      <c r="U41" s="119"/>
      <c r="V41" s="119"/>
      <c r="W41" s="120"/>
      <c r="X41" s="133"/>
      <c r="AF41" s="6"/>
      <c r="AG41" s="6"/>
    </row>
    <row r="42" spans="1:33" x14ac:dyDescent="0.25">
      <c r="B42" s="88" t="str">
        <f t="shared" si="16"/>
        <v>Licence fees  (clause 4.13(10)(d))</v>
      </c>
      <c r="C42" s="209"/>
      <c r="D42" s="89">
        <v>8.5860000000000006E-2</v>
      </c>
      <c r="E42" s="90">
        <v>1.6640040000000002E-2</v>
      </c>
      <c r="F42" s="89">
        <v>7.1351939999999947E-2</v>
      </c>
      <c r="G42" s="90">
        <v>-2.1080000000000001E-3</v>
      </c>
      <c r="H42" s="90">
        <v>2.4422999999999997E-2</v>
      </c>
      <c r="I42" s="90">
        <v>2.7641999999999535E-2</v>
      </c>
      <c r="J42" s="124"/>
      <c r="K42" s="4"/>
      <c r="L42" s="129">
        <f t="shared" si="15"/>
        <v>-9.7961760620923211E-2</v>
      </c>
      <c r="M42" s="130">
        <f t="shared" si="15"/>
        <v>-1.8504692230840565E-2</v>
      </c>
      <c r="N42" s="129">
        <f t="shared" si="15"/>
        <v>-7.7431543316571524E-2</v>
      </c>
      <c r="O42" s="130">
        <f t="shared" si="15"/>
        <v>2.2377121492028296E-3</v>
      </c>
      <c r="P42" s="130">
        <f t="shared" si="15"/>
        <v>-2.5491689675736909E-2</v>
      </c>
      <c r="Q42" s="131">
        <f t="shared" si="15"/>
        <v>-2.8402157791970188E-2</v>
      </c>
      <c r="R42" s="132"/>
      <c r="S42" s="119"/>
      <c r="T42" s="119"/>
      <c r="U42" s="119"/>
      <c r="V42" s="119"/>
      <c r="W42" s="120"/>
      <c r="X42" s="79"/>
      <c r="AF42" s="6"/>
      <c r="AG42" s="6"/>
    </row>
    <row r="43" spans="1:33" x14ac:dyDescent="0.25">
      <c r="B43" s="88" t="str">
        <f t="shared" si="16"/>
        <v>Energy Safe Victoria levy (clause 4.13(10)(e))</v>
      </c>
      <c r="C43" s="209"/>
      <c r="D43" s="89">
        <v>0.25652671000000005</v>
      </c>
      <c r="E43" s="90">
        <v>0.40712999999999999</v>
      </c>
      <c r="F43" s="89">
        <v>1.4643500300000001</v>
      </c>
      <c r="G43" s="90">
        <v>2.5532472399999997</v>
      </c>
      <c r="H43" s="90">
        <v>2.8147839299999995</v>
      </c>
      <c r="I43" s="90">
        <v>3.0605499200000006</v>
      </c>
      <c r="J43" s="124"/>
      <c r="K43" s="4"/>
      <c r="L43" s="129">
        <f t="shared" si="15"/>
        <v>-0.29268353316903084</v>
      </c>
      <c r="M43" s="130">
        <f t="shared" si="15"/>
        <v>-0.45275223785171892</v>
      </c>
      <c r="N43" s="129">
        <f t="shared" si="15"/>
        <v>-1.5891212317221917</v>
      </c>
      <c r="O43" s="130">
        <f t="shared" si="15"/>
        <v>-2.710356911227036</v>
      </c>
      <c r="P43" s="130">
        <f t="shared" si="15"/>
        <v>-2.937951867002873</v>
      </c>
      <c r="Q43" s="131">
        <f t="shared" si="15"/>
        <v>-3.1447153519297886</v>
      </c>
      <c r="R43" s="134"/>
      <c r="S43" s="119"/>
      <c r="T43" s="119"/>
      <c r="U43" s="119"/>
      <c r="V43" s="119"/>
      <c r="W43" s="120"/>
      <c r="X43" s="79"/>
      <c r="AG43" s="6"/>
    </row>
    <row r="44" spans="1:33" x14ac:dyDescent="0.25">
      <c r="B44" s="88" t="str">
        <f t="shared" si="16"/>
        <v>Debt raising costs (clause 4.13(10)(f))</v>
      </c>
      <c r="C44" s="209"/>
      <c r="D44" s="89">
        <v>2.0880258366686184</v>
      </c>
      <c r="E44" s="90">
        <v>2.1243816154606074</v>
      </c>
      <c r="F44" s="89">
        <v>1.3565670573637836</v>
      </c>
      <c r="G44" s="90">
        <v>0.72275076693722229</v>
      </c>
      <c r="H44" s="90">
        <v>1.1836373684933845</v>
      </c>
      <c r="I44" s="90">
        <v>1.1180952758804308</v>
      </c>
      <c r="J44" s="124"/>
      <c r="K44" s="4"/>
      <c r="L44" s="129">
        <f t="shared" si="15"/>
        <v>-2.3823280594227128</v>
      </c>
      <c r="M44" s="130">
        <f t="shared" si="15"/>
        <v>-2.3624359061008522</v>
      </c>
      <c r="N44" s="129">
        <f t="shared" si="15"/>
        <v>-1.4721545183508375</v>
      </c>
      <c r="O44" s="130">
        <f t="shared" si="15"/>
        <v>-0.76722399052233625</v>
      </c>
      <c r="P44" s="130">
        <f t="shared" si="15"/>
        <v>-1.235430392918119</v>
      </c>
      <c r="Q44" s="131">
        <f t="shared" si="15"/>
        <v>-1.1488430088999699</v>
      </c>
      <c r="R44" s="134"/>
      <c r="S44" s="119"/>
      <c r="T44" s="119"/>
      <c r="U44" s="119"/>
      <c r="V44" s="119"/>
      <c r="W44" s="120"/>
      <c r="X44" s="79"/>
      <c r="AG44" s="6"/>
    </row>
    <row r="45" spans="1:33" x14ac:dyDescent="0.25">
      <c r="B45" s="88" t="str">
        <f t="shared" si="16"/>
        <v>Network management fee (clause 4.13(10)(g))</v>
      </c>
      <c r="C45" s="213"/>
      <c r="D45" s="135">
        <v>2.083264016165435</v>
      </c>
      <c r="E45" s="136">
        <v>2.1144557587180719</v>
      </c>
      <c r="F45" s="89">
        <v>2.8260000000000001</v>
      </c>
      <c r="G45" s="90">
        <v>2.9420000000000002</v>
      </c>
      <c r="H45" s="90">
        <v>3.3290000000000002</v>
      </c>
      <c r="I45" s="136">
        <v>3.5261198082457335</v>
      </c>
      <c r="J45" s="124"/>
      <c r="K45" s="4"/>
      <c r="L45" s="137">
        <f t="shared" si="15"/>
        <v>-2.3768950717654485</v>
      </c>
      <c r="M45" s="138">
        <f t="shared" si="15"/>
        <v>-2.3513977761355371</v>
      </c>
      <c r="N45" s="137">
        <f t="shared" si="15"/>
        <v>-3.0667917566450376</v>
      </c>
      <c r="O45" s="138">
        <f t="shared" si="15"/>
        <v>-3.123030902729945</v>
      </c>
      <c r="P45" s="138">
        <f t="shared" si="15"/>
        <v>-3.474668752017696</v>
      </c>
      <c r="Q45" s="139">
        <f t="shared" si="15"/>
        <v>-3.6230884591270049</v>
      </c>
      <c r="R45" s="134"/>
      <c r="S45" s="119"/>
      <c r="T45" s="119"/>
      <c r="U45" s="119"/>
      <c r="V45" s="119"/>
      <c r="W45" s="120"/>
      <c r="X45" s="79"/>
      <c r="AG45" s="6"/>
    </row>
    <row r="46" spans="1:33" x14ac:dyDescent="0.25">
      <c r="B46" s="88" t="str">
        <f t="shared" si="16"/>
        <v>Incentive fees (clause 4.13(10)(h))</v>
      </c>
      <c r="C46" s="213"/>
      <c r="D46" s="135">
        <v>1.296414361108573</v>
      </c>
      <c r="E46" s="136">
        <v>0</v>
      </c>
      <c r="F46" s="89">
        <v>0</v>
      </c>
      <c r="G46" s="90">
        <v>1.6020000000000001</v>
      </c>
      <c r="H46" s="90">
        <v>1.516</v>
      </c>
      <c r="I46" s="136">
        <v>5.6108960168518185E-2</v>
      </c>
      <c r="J46" s="124"/>
      <c r="K46" s="4"/>
      <c r="L46" s="137">
        <f t="shared" si="15"/>
        <v>-1.4791408491549629</v>
      </c>
      <c r="M46" s="138">
        <f t="shared" si="15"/>
        <v>0</v>
      </c>
      <c r="N46" s="137">
        <f t="shared" si="15"/>
        <v>0</v>
      </c>
      <c r="O46" s="138">
        <f t="shared" si="15"/>
        <v>-1.7005763107319414</v>
      </c>
      <c r="P46" s="138">
        <f t="shared" si="15"/>
        <v>-1.5823363857190831</v>
      </c>
      <c r="Q46" s="139">
        <f t="shared" si="15"/>
        <v>-5.7651962240418582E-2</v>
      </c>
      <c r="R46" s="134"/>
      <c r="S46" s="119"/>
      <c r="T46" s="119"/>
      <c r="U46" s="119"/>
      <c r="V46" s="119"/>
      <c r="W46" s="120"/>
      <c r="X46" s="79"/>
      <c r="AG46" s="6"/>
    </row>
    <row r="47" spans="1:33" x14ac:dyDescent="0.25">
      <c r="B47" s="88" t="s">
        <v>26</v>
      </c>
      <c r="C47" s="213"/>
      <c r="D47" s="135"/>
      <c r="E47" s="136"/>
      <c r="F47" s="89">
        <v>0</v>
      </c>
      <c r="G47" s="90">
        <v>0</v>
      </c>
      <c r="H47" s="90">
        <v>0</v>
      </c>
      <c r="I47" s="136">
        <v>0</v>
      </c>
      <c r="J47" s="124"/>
      <c r="K47" s="4"/>
      <c r="L47" s="137">
        <f t="shared" si="15"/>
        <v>0</v>
      </c>
      <c r="M47" s="138">
        <f t="shared" si="15"/>
        <v>0</v>
      </c>
      <c r="N47" s="137">
        <f t="shared" si="15"/>
        <v>0</v>
      </c>
      <c r="O47" s="138">
        <f t="shared" si="15"/>
        <v>0</v>
      </c>
      <c r="P47" s="138">
        <f t="shared" si="15"/>
        <v>0</v>
      </c>
      <c r="Q47" s="139">
        <f t="shared" si="15"/>
        <v>0</v>
      </c>
      <c r="R47" s="134"/>
      <c r="S47" s="119"/>
      <c r="T47" s="119"/>
      <c r="U47" s="119"/>
      <c r="V47" s="119"/>
      <c r="W47" s="120"/>
      <c r="X47" s="79"/>
      <c r="AG47" s="6"/>
    </row>
    <row r="48" spans="1:33" ht="15.75" thickBot="1" x14ac:dyDescent="0.3">
      <c r="B48" s="40" t="str">
        <f>B28</f>
        <v>Any other activity that AGN and the Regulator agree to exclude (clause 4.13(10)(j))</v>
      </c>
      <c r="C48" s="211"/>
      <c r="D48" s="97"/>
      <c r="E48" s="98"/>
      <c r="F48" s="97"/>
      <c r="G48" s="98"/>
      <c r="H48" s="98"/>
      <c r="I48" s="98"/>
      <c r="J48" s="124"/>
      <c r="K48" s="4"/>
      <c r="L48" s="137">
        <f t="shared" si="15"/>
        <v>0</v>
      </c>
      <c r="M48" s="138">
        <f t="shared" si="15"/>
        <v>0</v>
      </c>
      <c r="N48" s="137">
        <f t="shared" si="15"/>
        <v>0</v>
      </c>
      <c r="O48" s="138">
        <f t="shared" si="15"/>
        <v>0</v>
      </c>
      <c r="P48" s="138">
        <f t="shared" si="15"/>
        <v>0</v>
      </c>
      <c r="Q48" s="139">
        <f t="shared" si="15"/>
        <v>0</v>
      </c>
      <c r="R48" s="134"/>
      <c r="S48" s="119"/>
      <c r="T48" s="119"/>
      <c r="U48" s="119"/>
      <c r="V48" s="119"/>
      <c r="W48" s="120"/>
      <c r="X48" s="79"/>
      <c r="AG48" s="6"/>
    </row>
    <row r="49" spans="1:33" ht="15.75" thickBot="1" x14ac:dyDescent="0.3">
      <c r="B49" s="233" t="s">
        <v>27</v>
      </c>
      <c r="C49" s="234"/>
      <c r="D49" s="238">
        <f t="shared" ref="D49:I49" si="17">+D37-SUM(D39:D48)</f>
        <v>50.635157277395749</v>
      </c>
      <c r="E49" s="239">
        <f t="shared" si="17"/>
        <v>54.988940202679323</v>
      </c>
      <c r="F49" s="240">
        <f t="shared" si="17"/>
        <v>53.861461453684782</v>
      </c>
      <c r="G49" s="240">
        <f t="shared" si="17"/>
        <v>54.012374616977425</v>
      </c>
      <c r="H49" s="240">
        <f t="shared" si="17"/>
        <v>51.456463856158209</v>
      </c>
      <c r="I49" s="241">
        <f t="shared" si="17"/>
        <v>54.917790732755357</v>
      </c>
      <c r="J49" s="250"/>
      <c r="K49" s="4"/>
      <c r="L49" s="246">
        <f t="shared" ref="L49:Q49" si="18">L37+SUM(L39:L48)</f>
        <v>57.772060985453528</v>
      </c>
      <c r="M49" s="247">
        <f t="shared" si="18"/>
        <v>61.15089955016191</v>
      </c>
      <c r="N49" s="246">
        <f t="shared" si="18"/>
        <v>58.450773526898409</v>
      </c>
      <c r="O49" s="247">
        <f t="shared" si="18"/>
        <v>57.33593305868353</v>
      </c>
      <c r="P49" s="247">
        <f t="shared" si="18"/>
        <v>53.708070606885229</v>
      </c>
      <c r="Q49" s="248">
        <f t="shared" si="18"/>
        <v>56.428035524858615</v>
      </c>
      <c r="R49" s="249">
        <f>+Q49+R31-Q31</f>
        <v>57.353635503103561</v>
      </c>
      <c r="S49" s="140"/>
      <c r="T49" s="140"/>
      <c r="U49" s="140"/>
      <c r="V49" s="140"/>
      <c r="W49" s="141"/>
      <c r="X49" s="79"/>
      <c r="AG49" s="6"/>
    </row>
    <row r="50" spans="1:33" ht="37.5" customHeight="1" thickBot="1" x14ac:dyDescent="0.3">
      <c r="B50" s="9"/>
      <c r="C50" s="9"/>
      <c r="D50" s="9"/>
      <c r="E50" s="9"/>
      <c r="F50" s="9"/>
      <c r="G50" s="9"/>
      <c r="H50" s="9"/>
      <c r="I50" s="317"/>
      <c r="J50" s="9"/>
      <c r="K50" s="4"/>
      <c r="L50" s="9"/>
      <c r="M50" s="9"/>
      <c r="N50" s="9"/>
      <c r="O50" s="9"/>
      <c r="P50" s="9"/>
      <c r="Q50" s="142"/>
      <c r="R50" s="143"/>
      <c r="S50" s="9"/>
      <c r="T50" s="9"/>
      <c r="U50" s="9"/>
      <c r="V50" s="9"/>
      <c r="W50" s="9"/>
      <c r="X50" s="9"/>
      <c r="AG50" s="6"/>
    </row>
    <row r="51" spans="1:33" s="16" customFormat="1" ht="18.75" thickBot="1" x14ac:dyDescent="0.3">
      <c r="A51" s="11"/>
      <c r="B51" s="144"/>
      <c r="C51" s="144"/>
      <c r="D51" s="144"/>
      <c r="E51" s="144"/>
      <c r="F51" s="144"/>
      <c r="G51" s="144"/>
      <c r="H51" s="144"/>
      <c r="J51" s="145"/>
      <c r="L51" s="146" t="s">
        <v>35</v>
      </c>
      <c r="M51" s="147"/>
      <c r="N51" s="148"/>
      <c r="O51" s="148"/>
      <c r="P51" s="148"/>
      <c r="Q51" s="148"/>
      <c r="R51" s="148"/>
      <c r="S51" s="148"/>
      <c r="T51" s="148"/>
      <c r="U51" s="148"/>
      <c r="V51" s="148"/>
      <c r="W51" s="149"/>
      <c r="X51" s="10"/>
      <c r="Y51" s="4"/>
      <c r="Z51" s="4"/>
      <c r="AA51" s="4"/>
      <c r="AB51" s="4"/>
      <c r="AC51" s="4"/>
      <c r="AD51" s="4"/>
      <c r="AE51" s="4"/>
    </row>
    <row r="52" spans="1:33" ht="15.75" thickBot="1" x14ac:dyDescent="0.3">
      <c r="B52" s="9"/>
      <c r="C52" s="9"/>
      <c r="D52" s="9"/>
      <c r="E52" s="9"/>
      <c r="F52" s="9"/>
      <c r="G52" s="9"/>
      <c r="H52" s="9"/>
      <c r="I52" s="9"/>
      <c r="J52" s="9"/>
      <c r="K52" s="4"/>
      <c r="L52" s="150"/>
      <c r="M52" s="151"/>
      <c r="N52" s="152">
        <f>(N31-N49)-(M31-M49)+(L31-L49)</f>
        <v>6.5271617361577441</v>
      </c>
      <c r="O52" s="153">
        <f>(O31-O49)-(N31-N49)</f>
        <v>1.9695597198161963</v>
      </c>
      <c r="P52" s="153">
        <f>(P31-P49)-(O31-O49)</f>
        <v>4.9121795793501377</v>
      </c>
      <c r="Q52" s="153">
        <f>(Q31-Q49)-(P31-P49)</f>
        <v>-1.7642954187502227</v>
      </c>
      <c r="R52" s="154">
        <f>(R31-R49)-(Q31-Q49)</f>
        <v>0</v>
      </c>
      <c r="S52" s="325"/>
      <c r="T52" s="326"/>
      <c r="U52" s="326"/>
      <c r="V52" s="326"/>
      <c r="W52" s="327"/>
      <c r="X52" s="79"/>
      <c r="AG52" s="6"/>
    </row>
    <row r="53" spans="1:33" ht="15.75" thickBot="1" x14ac:dyDescent="0.3">
      <c r="D53" s="202"/>
      <c r="E53" s="202"/>
      <c r="F53" s="202"/>
      <c r="G53" s="202"/>
      <c r="H53" s="202"/>
      <c r="I53" s="202"/>
      <c r="J53" s="9"/>
      <c r="K53" s="4"/>
      <c r="L53" s="155"/>
      <c r="M53" s="155"/>
      <c r="N53" s="156"/>
      <c r="O53" s="155"/>
      <c r="P53" s="155"/>
      <c r="Q53" s="155"/>
      <c r="R53" s="155"/>
      <c r="S53" s="155"/>
      <c r="T53" s="155"/>
      <c r="U53" s="155"/>
      <c r="V53" s="155"/>
      <c r="W53" s="155"/>
      <c r="AG53" s="6"/>
    </row>
    <row r="54" spans="1:33" s="16" customFormat="1" ht="18.75" thickBot="1" x14ac:dyDescent="0.3">
      <c r="A54" s="11"/>
      <c r="B54" s="144"/>
      <c r="C54" s="144"/>
      <c r="D54" s="144"/>
      <c r="E54" s="144"/>
      <c r="F54" s="204"/>
      <c r="G54" s="206"/>
      <c r="H54" s="205"/>
      <c r="I54" s="203"/>
      <c r="J54" s="144"/>
      <c r="L54" s="157" t="s">
        <v>28</v>
      </c>
      <c r="M54" s="148"/>
      <c r="N54" s="337" t="s">
        <v>34</v>
      </c>
      <c r="O54" s="338"/>
      <c r="P54" s="338"/>
      <c r="Q54" s="338"/>
      <c r="R54" s="338"/>
      <c r="S54" s="338"/>
      <c r="T54" s="338"/>
      <c r="U54" s="338"/>
      <c r="V54" s="338"/>
      <c r="W54" s="339"/>
      <c r="X54" s="329" t="s">
        <v>29</v>
      </c>
      <c r="Y54" s="158"/>
      <c r="Z54" s="4"/>
      <c r="AA54" s="4"/>
      <c r="AB54" s="4"/>
      <c r="AC54" s="4"/>
      <c r="AD54" s="4"/>
      <c r="AE54" s="4"/>
      <c r="AF54" s="4"/>
    </row>
    <row r="55" spans="1:33" ht="15.75" thickBot="1" x14ac:dyDescent="0.3">
      <c r="B55" s="197"/>
      <c r="C55" s="197"/>
      <c r="D55" s="9"/>
      <c r="E55" s="9"/>
      <c r="F55" s="202"/>
      <c r="G55" s="202"/>
      <c r="H55" s="202"/>
      <c r="I55" s="202"/>
      <c r="J55" s="199"/>
      <c r="K55" s="4"/>
      <c r="L55" s="340">
        <v>2013</v>
      </c>
      <c r="M55" s="341"/>
      <c r="N55" s="159"/>
      <c r="O55" s="160">
        <f>$N$52</f>
        <v>6.5271617361577441</v>
      </c>
      <c r="P55" s="117">
        <f>$N$52</f>
        <v>6.5271617361577441</v>
      </c>
      <c r="Q55" s="161">
        <f>$N$52</f>
        <v>6.5271617361577441</v>
      </c>
      <c r="R55" s="117">
        <f>$N$52</f>
        <v>6.5271617361577441</v>
      </c>
      <c r="S55" s="161">
        <f>$N$52</f>
        <v>6.5271617361577441</v>
      </c>
      <c r="T55" s="321"/>
      <c r="U55" s="163"/>
      <c r="V55" s="163"/>
      <c r="W55" s="164"/>
      <c r="X55" s="165"/>
      <c r="AG55" s="6"/>
    </row>
    <row r="56" spans="1:33" ht="15.75" thickBot="1" x14ac:dyDescent="0.3">
      <c r="B56" s="197"/>
      <c r="C56" s="197"/>
      <c r="D56" s="9"/>
      <c r="E56" s="9"/>
      <c r="F56" s="202"/>
      <c r="G56" s="202"/>
      <c r="H56" s="202"/>
      <c r="I56" s="202"/>
      <c r="J56" s="9"/>
      <c r="K56" s="4"/>
      <c r="L56" s="330">
        <v>2014</v>
      </c>
      <c r="M56" s="331"/>
      <c r="N56" s="166"/>
      <c r="O56" s="167"/>
      <c r="P56" s="168">
        <f>$O$52</f>
        <v>1.9695597198161963</v>
      </c>
      <c r="Q56" s="169">
        <f>$O$52</f>
        <v>1.9695597198161963</v>
      </c>
      <c r="R56" s="130">
        <f>$O$52</f>
        <v>1.9695597198161963</v>
      </c>
      <c r="S56" s="169">
        <f>$O$52</f>
        <v>1.9695597198161963</v>
      </c>
      <c r="T56" s="320">
        <f>$O$52</f>
        <v>1.9695597198161963</v>
      </c>
      <c r="U56" s="171"/>
      <c r="V56" s="171"/>
      <c r="W56" s="172"/>
      <c r="X56" s="165"/>
      <c r="AG56" s="6"/>
    </row>
    <row r="57" spans="1:33" ht="15.75" thickBot="1" x14ac:dyDescent="0.3">
      <c r="B57" s="197"/>
      <c r="C57" s="197"/>
      <c r="D57" s="198"/>
      <c r="E57" s="9"/>
      <c r="F57" s="202"/>
      <c r="G57" s="202"/>
      <c r="H57" s="202"/>
      <c r="I57" s="202"/>
      <c r="J57" s="9"/>
      <c r="K57" s="4"/>
      <c r="L57" s="330">
        <v>2015</v>
      </c>
      <c r="M57" s="331"/>
      <c r="N57" s="166"/>
      <c r="O57" s="171"/>
      <c r="P57" s="167"/>
      <c r="Q57" s="173">
        <f>$P$52</f>
        <v>4.9121795793501377</v>
      </c>
      <c r="R57" s="130">
        <f>$P$52</f>
        <v>4.9121795793501377</v>
      </c>
      <c r="S57" s="169">
        <f>$P$52</f>
        <v>4.9121795793501377</v>
      </c>
      <c r="T57" s="130">
        <f>$P$52</f>
        <v>4.9121795793501377</v>
      </c>
      <c r="U57" s="161">
        <f>$P$52</f>
        <v>4.9121795793501377</v>
      </c>
      <c r="V57" s="319"/>
      <c r="W57" s="172"/>
      <c r="X57" s="165"/>
      <c r="AG57" s="6"/>
    </row>
    <row r="58" spans="1:33" ht="15.75" thickBot="1" x14ac:dyDescent="0.3">
      <c r="B58" s="197"/>
      <c r="C58" s="9"/>
      <c r="D58" s="9"/>
      <c r="E58" s="9"/>
      <c r="F58" s="202"/>
      <c r="G58" s="202"/>
      <c r="H58" s="202"/>
      <c r="I58" s="202"/>
      <c r="J58" s="9"/>
      <c r="K58" s="4"/>
      <c r="L58" s="330">
        <v>2016</v>
      </c>
      <c r="M58" s="331"/>
      <c r="N58" s="166"/>
      <c r="O58" s="171"/>
      <c r="P58" s="171"/>
      <c r="Q58" s="167"/>
      <c r="R58" s="168">
        <f>$Q$52</f>
        <v>-1.7642954187502227</v>
      </c>
      <c r="S58" s="130">
        <f>$Q$52</f>
        <v>-1.7642954187502227</v>
      </c>
      <c r="T58" s="138">
        <f>$Q$52</f>
        <v>-1.7642954187502227</v>
      </c>
      <c r="U58" s="169">
        <f>$Q$52</f>
        <v>-1.7642954187502227</v>
      </c>
      <c r="V58" s="118">
        <f>$Q$52</f>
        <v>-1.7642954187502227</v>
      </c>
      <c r="W58" s="318"/>
      <c r="X58" s="165"/>
      <c r="AG58" s="6"/>
    </row>
    <row r="59" spans="1:33" ht="15.75" thickBot="1" x14ac:dyDescent="0.3">
      <c r="B59" s="175"/>
      <c r="C59" s="175"/>
      <c r="D59" s="175"/>
      <c r="E59" s="175"/>
      <c r="F59" s="202"/>
      <c r="G59" s="202"/>
      <c r="H59" s="202"/>
      <c r="I59" s="202"/>
      <c r="J59" s="176"/>
      <c r="K59" s="4"/>
      <c r="L59" s="330">
        <v>2017</v>
      </c>
      <c r="M59" s="331"/>
      <c r="N59" s="177"/>
      <c r="O59" s="178"/>
      <c r="P59" s="178"/>
      <c r="Q59" s="178"/>
      <c r="R59" s="179"/>
      <c r="S59" s="173">
        <f>+$R$52</f>
        <v>0</v>
      </c>
      <c r="T59" s="180">
        <f>+$R$52</f>
        <v>0</v>
      </c>
      <c r="U59" s="181">
        <f>+$R$52</f>
        <v>0</v>
      </c>
      <c r="V59" s="182">
        <f>+$R$52</f>
        <v>0</v>
      </c>
      <c r="W59" s="183">
        <f>+$R$52</f>
        <v>0</v>
      </c>
      <c r="X59" s="184"/>
    </row>
    <row r="60" spans="1:33" ht="15.75" thickBot="1" x14ac:dyDescent="0.3">
      <c r="B60" s="175"/>
      <c r="C60" s="175"/>
      <c r="D60" s="175"/>
      <c r="E60" s="175"/>
      <c r="F60" s="202"/>
      <c r="G60" s="202"/>
      <c r="H60" s="202"/>
      <c r="I60" s="202"/>
      <c r="J60" s="176"/>
      <c r="K60" s="4"/>
      <c r="L60" s="268" t="s">
        <v>31</v>
      </c>
      <c r="M60" s="268"/>
      <c r="N60" s="269"/>
      <c r="O60" s="269"/>
      <c r="P60" s="270"/>
      <c r="Q60" s="270"/>
      <c r="R60" s="270"/>
      <c r="S60" s="271">
        <f>+SUM(S55:S59)</f>
        <v>11.644605616573855</v>
      </c>
      <c r="T60" s="272">
        <f>+SUM(T55:T59)</f>
        <v>5.1174438804161113</v>
      </c>
      <c r="U60" s="273">
        <f>+SUM(U55:U59)</f>
        <v>3.147884160599915</v>
      </c>
      <c r="V60" s="274">
        <f>+SUM(V55:V59)</f>
        <v>-1.7642954187502227</v>
      </c>
      <c r="W60" s="275">
        <f>+SUM(W55:W59)</f>
        <v>0</v>
      </c>
      <c r="X60" s="276">
        <f>+SUM(S60:W60)</f>
        <v>18.145638238839659</v>
      </c>
      <c r="Z60" s="219"/>
    </row>
    <row r="61" spans="1:33" ht="15.75" thickBot="1" x14ac:dyDescent="0.3">
      <c r="B61" s="175"/>
      <c r="C61" s="175"/>
      <c r="D61" s="175"/>
      <c r="E61" s="175"/>
      <c r="F61" s="175"/>
      <c r="G61" s="176"/>
      <c r="H61" s="176"/>
      <c r="I61" s="176"/>
      <c r="J61" s="176"/>
      <c r="K61" s="4"/>
      <c r="L61" s="185"/>
      <c r="M61" s="185"/>
      <c r="N61" s="185"/>
      <c r="O61" s="185"/>
      <c r="P61" s="185"/>
      <c r="Q61" s="185"/>
      <c r="R61" s="185"/>
      <c r="S61" s="186"/>
      <c r="T61" s="186"/>
      <c r="U61" s="186"/>
      <c r="V61" s="186"/>
      <c r="W61" s="186"/>
      <c r="X61" s="79"/>
    </row>
    <row r="62" spans="1:33" ht="15.75" thickBot="1" x14ac:dyDescent="0.3">
      <c r="B62" s="175"/>
      <c r="C62" s="175"/>
      <c r="D62" s="175"/>
      <c r="E62" s="175"/>
      <c r="F62" s="175"/>
      <c r="G62" s="175"/>
      <c r="H62" s="175"/>
      <c r="I62" s="175"/>
      <c r="J62" s="175"/>
      <c r="K62" s="4"/>
      <c r="L62" s="187" t="s">
        <v>30</v>
      </c>
      <c r="M62" s="188"/>
      <c r="N62" s="188"/>
      <c r="O62" s="189"/>
      <c r="P62" s="189"/>
      <c r="Q62" s="189"/>
      <c r="R62" s="189"/>
      <c r="S62" s="322">
        <f>S60</f>
        <v>11.644605616573855</v>
      </c>
      <c r="T62" s="192">
        <f>T60</f>
        <v>5.1174438804161113</v>
      </c>
      <c r="U62" s="192">
        <f>U60</f>
        <v>3.147884160599915</v>
      </c>
      <c r="V62" s="192">
        <f>V60</f>
        <v>-1.7642954187502227</v>
      </c>
      <c r="W62" s="324">
        <f>W60</f>
        <v>0</v>
      </c>
      <c r="X62" s="323">
        <f>+SUM(S62:W62)</f>
        <v>18.145638238839659</v>
      </c>
    </row>
    <row r="63" spans="1:33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4"/>
      <c r="L63" s="194"/>
      <c r="M63" s="194"/>
      <c r="N63" s="194"/>
      <c r="O63" s="194"/>
      <c r="P63" s="194"/>
      <c r="Q63" s="195"/>
      <c r="R63" s="194"/>
      <c r="S63" s="194"/>
      <c r="T63" s="194"/>
      <c r="U63" s="195"/>
      <c r="V63" s="195"/>
      <c r="W63" s="195"/>
      <c r="X63" s="196"/>
    </row>
  </sheetData>
  <mergeCells count="27">
    <mergeCell ref="D34:E34"/>
    <mergeCell ref="F34:J34"/>
    <mergeCell ref="L34:M34"/>
    <mergeCell ref="N34:R34"/>
    <mergeCell ref="I7:J7"/>
    <mergeCell ref="L7:P7"/>
    <mergeCell ref="Q7:R7"/>
    <mergeCell ref="D17:E17"/>
    <mergeCell ref="F17:J17"/>
    <mergeCell ref="L17:M17"/>
    <mergeCell ref="N17:R17"/>
    <mergeCell ref="C7:H7"/>
    <mergeCell ref="S17:W17"/>
    <mergeCell ref="D18:E18"/>
    <mergeCell ref="F18:J18"/>
    <mergeCell ref="L18:M18"/>
    <mergeCell ref="N18:R18"/>
    <mergeCell ref="L59:M59"/>
    <mergeCell ref="D35:E35"/>
    <mergeCell ref="F35:J35"/>
    <mergeCell ref="L35:M35"/>
    <mergeCell ref="N35:R35"/>
    <mergeCell ref="N54:W54"/>
    <mergeCell ref="L55:M55"/>
    <mergeCell ref="L56:M56"/>
    <mergeCell ref="L57:M57"/>
    <mergeCell ref="L58:M58"/>
  </mergeCells>
  <dataValidations disablePrompts="1" count="4">
    <dataValidation type="custom" allowBlank="1" showInputMessage="1" showErrorMessage="1" error="Must be a number" prompt="Enter value" sqref="F24 F29:F30 G22:K30">
      <formula1>ISNUMBER(F22)</formula1>
    </dataValidation>
    <dataValidation type="custom" allowBlank="1" showInputMessage="1" showErrorMessage="1" error="Must be a number" promptTitle="Actual opex" prompt="Enter value._x000a_As set out in the regulatory accounts for the current regulatory control period." sqref="F37:I37">
      <formula1>ISNUMBER(F37)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F20:K20">
      <formula1>ISNUMBER(F20)</formula1>
    </dataValidation>
    <dataValidation allowBlank="1" showInputMessage="1" showErrorMessage="1" error="Must be a number" prompt="Enter value" sqref="F25:F28 F22:F2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showGridLines="0" topLeftCell="D4" zoomScale="70" zoomScaleNormal="70" workbookViewId="0">
      <selection activeCell="L62" sqref="L62"/>
    </sheetView>
  </sheetViews>
  <sheetFormatPr defaultColWidth="9.140625" defaultRowHeight="15" x14ac:dyDescent="0.25"/>
  <cols>
    <col min="1" max="1" width="2.85546875" style="11" customWidth="1"/>
    <col min="2" max="2" width="85.85546875" style="6" customWidth="1"/>
    <col min="3" max="3" width="15" style="6" customWidth="1"/>
    <col min="4" max="10" width="15.28515625" style="6" customWidth="1"/>
    <col min="11" max="11" width="24.85546875" style="6" customWidth="1"/>
    <col min="12" max="23" width="15.28515625" style="6" customWidth="1"/>
    <col min="24" max="24" width="15.85546875" style="6" customWidth="1"/>
    <col min="25" max="25" width="11" style="4" bestFit="1" customWidth="1"/>
    <col min="26" max="26" width="10.5703125" style="4" bestFit="1" customWidth="1"/>
    <col min="27" max="27" width="10.7109375" style="4" bestFit="1" customWidth="1"/>
    <col min="28" max="28" width="11" style="4" bestFit="1" customWidth="1"/>
    <col min="29" max="29" width="9.28515625" style="4" customWidth="1"/>
    <col min="30" max="30" width="11" style="4" bestFit="1" customWidth="1"/>
    <col min="31" max="32" width="10.5703125" style="4" bestFit="1" customWidth="1"/>
    <col min="33" max="33" width="9.85546875" style="4" customWidth="1"/>
    <col min="34" max="16384" width="9.140625" style="6"/>
  </cols>
  <sheetData>
    <row r="1" spans="1:34" ht="24" customHeight="1" x14ac:dyDescent="0.25">
      <c r="A1" s="1"/>
      <c r="B1" s="7" t="s">
        <v>41</v>
      </c>
      <c r="C1" s="7"/>
      <c r="D1" s="8"/>
      <c r="E1" s="8"/>
      <c r="F1" s="8"/>
      <c r="G1" s="8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H1" s="5"/>
    </row>
    <row r="2" spans="1:34" ht="27" customHeight="1" x14ac:dyDescent="0.25">
      <c r="A2" s="1"/>
      <c r="B2" s="7" t="s">
        <v>37</v>
      </c>
      <c r="C2" s="7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AH2" s="5"/>
    </row>
    <row r="3" spans="1:34" s="9" customFormat="1" ht="24" customHeight="1" x14ac:dyDescent="0.3">
      <c r="A3" s="4"/>
      <c r="B3" s="251" t="s">
        <v>32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4"/>
      <c r="Z3" s="4"/>
      <c r="AA3" s="4"/>
      <c r="AB3" s="4"/>
      <c r="AC3" s="4"/>
      <c r="AD3" s="4"/>
      <c r="AE3" s="4"/>
    </row>
    <row r="4" spans="1:34" ht="24" customHeight="1" x14ac:dyDescent="0.25">
      <c r="A4" s="1"/>
      <c r="B4" s="10"/>
      <c r="C4" s="10"/>
      <c r="D4" s="10"/>
      <c r="E4" s="10"/>
      <c r="F4" s="10"/>
      <c r="G4" s="10"/>
      <c r="H4" s="10"/>
    </row>
    <row r="5" spans="1:34" x14ac:dyDescent="0.25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AH5" s="12"/>
    </row>
    <row r="6" spans="1:34" ht="15.75" thickBot="1" x14ac:dyDescent="0.3">
      <c r="B6" s="13"/>
      <c r="C6" s="13"/>
      <c r="D6" s="14"/>
      <c r="E6" s="14"/>
      <c r="F6" s="14"/>
      <c r="G6" s="14"/>
      <c r="H6" s="14"/>
      <c r="I6" s="1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H6" s="12"/>
    </row>
    <row r="7" spans="1:34" s="16" customFormat="1" ht="24.75" customHeight="1" thickBot="1" x14ac:dyDescent="0.25">
      <c r="B7" s="17" t="s">
        <v>0</v>
      </c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19"/>
      <c r="Q7" s="19"/>
      <c r="R7" s="20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4" s="16" customFormat="1" ht="18.75" thickBot="1" x14ac:dyDescent="0.25">
      <c r="B8" s="21"/>
      <c r="C8" s="352" t="s">
        <v>1</v>
      </c>
      <c r="D8" s="353"/>
      <c r="E8" s="353"/>
      <c r="F8" s="353"/>
      <c r="G8" s="353"/>
      <c r="H8" s="354"/>
      <c r="I8" s="350" t="s">
        <v>2</v>
      </c>
      <c r="J8" s="351"/>
      <c r="K8" s="22"/>
      <c r="L8" s="352" t="s">
        <v>1</v>
      </c>
      <c r="M8" s="353"/>
      <c r="N8" s="353"/>
      <c r="O8" s="353"/>
      <c r="P8" s="354"/>
      <c r="Q8" s="364" t="s">
        <v>2</v>
      </c>
      <c r="R8" s="36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4" s="16" customFormat="1" ht="18.75" thickBot="1" x14ac:dyDescent="0.25">
      <c r="B9" s="21"/>
      <c r="C9" s="23">
        <v>2010</v>
      </c>
      <c r="D9" s="24">
        <v>2011</v>
      </c>
      <c r="E9" s="24">
        <v>2012</v>
      </c>
      <c r="F9" s="25">
        <v>2013</v>
      </c>
      <c r="G9" s="26">
        <v>2014</v>
      </c>
      <c r="H9" s="26">
        <v>2015</v>
      </c>
      <c r="I9" s="27">
        <v>2016</v>
      </c>
      <c r="J9" s="28">
        <v>2017</v>
      </c>
      <c r="K9" s="29"/>
      <c r="L9" s="30">
        <v>2011</v>
      </c>
      <c r="M9" s="31">
        <v>2012</v>
      </c>
      <c r="N9" s="25">
        <v>2013</v>
      </c>
      <c r="O9" s="26">
        <v>2014</v>
      </c>
      <c r="P9" s="26">
        <v>2015</v>
      </c>
      <c r="Q9" s="26">
        <v>2016</v>
      </c>
      <c r="R9" s="32">
        <v>2017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4" ht="15" customHeight="1" x14ac:dyDescent="0.25">
      <c r="B10" s="33" t="s">
        <v>3</v>
      </c>
      <c r="C10" s="220">
        <v>174</v>
      </c>
      <c r="D10" s="253">
        <v>179.4</v>
      </c>
      <c r="E10" s="34"/>
      <c r="F10" s="34"/>
      <c r="G10" s="34"/>
      <c r="H10" s="35"/>
      <c r="I10" s="278"/>
      <c r="J10" s="36"/>
      <c r="K10" s="37" t="s">
        <v>4</v>
      </c>
      <c r="L10" s="223">
        <f t="shared" ref="L10:R10" si="0">D11/C11-1</f>
        <v>2.9927760577915352E-2</v>
      </c>
      <c r="M10" s="38">
        <f t="shared" si="0"/>
        <v>2.2044088176352838E-2</v>
      </c>
      <c r="N10" s="38">
        <f t="shared" si="0"/>
        <v>2.7450980392156765E-2</v>
      </c>
      <c r="O10" s="38">
        <f t="shared" si="0"/>
        <v>1.7175572519083859E-2</v>
      </c>
      <c r="P10" s="38">
        <f t="shared" si="0"/>
        <v>1.6885553470919357E-2</v>
      </c>
      <c r="Q10" s="38">
        <f t="shared" si="0"/>
        <v>1.4760147601476037E-2</v>
      </c>
      <c r="R10" s="39">
        <f t="shared" si="0"/>
        <v>2.0000000000000018E-2</v>
      </c>
      <c r="X10" s="4"/>
      <c r="AG10" s="6"/>
    </row>
    <row r="11" spans="1:34" ht="15.75" customHeight="1" thickBot="1" x14ac:dyDescent="0.3">
      <c r="B11" s="40" t="s">
        <v>5</v>
      </c>
      <c r="C11" s="221">
        <v>96.9</v>
      </c>
      <c r="D11" s="254">
        <v>99.8</v>
      </c>
      <c r="E11" s="41">
        <v>102</v>
      </c>
      <c r="F11" s="41">
        <v>104.8</v>
      </c>
      <c r="G11" s="41">
        <v>106.6</v>
      </c>
      <c r="H11" s="41">
        <v>108.4</v>
      </c>
      <c r="I11" s="222">
        <v>110</v>
      </c>
      <c r="J11" s="42">
        <f>I11*1.02</f>
        <v>112.2</v>
      </c>
      <c r="K11" s="43" t="s">
        <v>33</v>
      </c>
      <c r="L11" s="44">
        <f t="shared" ref="L11:Q11" si="1">M11/(1+M10)</f>
        <v>0.88948306595365412</v>
      </c>
      <c r="M11" s="45">
        <f t="shared" si="1"/>
        <v>0.90909090909090917</v>
      </c>
      <c r="N11" s="46">
        <f t="shared" si="1"/>
        <v>0.93404634581105173</v>
      </c>
      <c r="O11" s="46">
        <f t="shared" si="1"/>
        <v>0.95008912655971467</v>
      </c>
      <c r="P11" s="46">
        <f>Q11/(1+Q10)</f>
        <v>0.96613190730837784</v>
      </c>
      <c r="Q11" s="46">
        <f t="shared" si="1"/>
        <v>0.98039215686274506</v>
      </c>
      <c r="R11" s="47">
        <v>1</v>
      </c>
      <c r="X11" s="4"/>
      <c r="AG11" s="6"/>
    </row>
    <row r="12" spans="1:34" x14ac:dyDescent="0.25">
      <c r="B12" s="48"/>
      <c r="C12" s="48"/>
      <c r="D12" s="49"/>
      <c r="E12" s="50"/>
      <c r="F12" s="50"/>
      <c r="G12" s="50"/>
      <c r="H12" s="50"/>
      <c r="I12" s="50"/>
      <c r="M12" s="51"/>
      <c r="N12" s="51"/>
      <c r="O12" s="51"/>
      <c r="P12" s="51"/>
      <c r="Q12" s="51"/>
      <c r="R12" s="51"/>
      <c r="T12" s="52"/>
      <c r="U12" s="52"/>
      <c r="V12" s="52"/>
      <c r="W12" s="52"/>
      <c r="X12" s="52"/>
    </row>
    <row r="13" spans="1:34" s="4" customFormat="1" ht="12.75" x14ac:dyDescent="0.2"/>
    <row r="14" spans="1:34" s="4" customFormat="1" ht="12.75" x14ac:dyDescent="0.2"/>
    <row r="15" spans="1:34" s="4" customFormat="1" ht="12.75" x14ac:dyDescent="0.2"/>
    <row r="16" spans="1:34" ht="17.25" customHeight="1" x14ac:dyDescent="0.25">
      <c r="A16" s="1"/>
      <c r="B16" s="53" t="str">
        <f>CONCATENATE("The carryover amounts that arise from applying the Incentive Mechanism during the 2013-17 access arrangement period")</f>
        <v>The carryover amounts that arise from applying the Incentive Mechanism during the 2013-17 access arrangement period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4"/>
      <c r="AH16" s="54"/>
    </row>
    <row r="17" spans="2:33" s="16" customFormat="1" ht="13.5" thickBot="1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4"/>
      <c r="Y17" s="4"/>
      <c r="Z17" s="4"/>
      <c r="AA17" s="4"/>
      <c r="AB17" s="4"/>
      <c r="AC17" s="4"/>
      <c r="AD17" s="4"/>
      <c r="AE17" s="4"/>
    </row>
    <row r="18" spans="2:33" s="56" customFormat="1" ht="24.75" customHeight="1" thickBot="1" x14ac:dyDescent="0.3">
      <c r="B18" s="57" t="s">
        <v>43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106"/>
      <c r="X18" s="4"/>
      <c r="Y18" s="4"/>
      <c r="Z18" s="4"/>
      <c r="AA18" s="4"/>
      <c r="AB18" s="4"/>
      <c r="AC18" s="4"/>
      <c r="AD18" s="4"/>
      <c r="AE18" s="4"/>
    </row>
    <row r="19" spans="2:33" s="16" customFormat="1" ht="15.75" x14ac:dyDescent="0.25">
      <c r="B19" s="59"/>
      <c r="C19" s="214"/>
      <c r="D19" s="345" t="s">
        <v>6</v>
      </c>
      <c r="E19" s="360"/>
      <c r="F19" s="357" t="s">
        <v>7</v>
      </c>
      <c r="G19" s="358"/>
      <c r="H19" s="358"/>
      <c r="I19" s="358"/>
      <c r="J19" s="359"/>
      <c r="K19" s="4"/>
      <c r="L19" s="345" t="s">
        <v>6</v>
      </c>
      <c r="M19" s="360"/>
      <c r="N19" s="357" t="s">
        <v>7</v>
      </c>
      <c r="O19" s="358"/>
      <c r="P19" s="358"/>
      <c r="Q19" s="358"/>
      <c r="R19" s="359"/>
      <c r="S19" s="366" t="s">
        <v>8</v>
      </c>
      <c r="T19" s="367"/>
      <c r="U19" s="367"/>
      <c r="V19" s="367"/>
      <c r="W19" s="368"/>
      <c r="Y19" s="4"/>
      <c r="Z19" s="4"/>
      <c r="AA19" s="4"/>
      <c r="AB19" s="4"/>
      <c r="AC19" s="4"/>
      <c r="AD19" s="4"/>
      <c r="AE19" s="4"/>
    </row>
    <row r="20" spans="2:33" s="16" customFormat="1" ht="13.5" thickBot="1" x14ac:dyDescent="0.25">
      <c r="B20" s="60"/>
      <c r="D20" s="369" t="s">
        <v>39</v>
      </c>
      <c r="E20" s="370"/>
      <c r="F20" s="371" t="s">
        <v>39</v>
      </c>
      <c r="G20" s="372"/>
      <c r="H20" s="372"/>
      <c r="I20" s="372"/>
      <c r="J20" s="373"/>
      <c r="K20" s="4"/>
      <c r="L20" s="332" t="s">
        <v>34</v>
      </c>
      <c r="M20" s="374"/>
      <c r="N20" s="371" t="s">
        <v>36</v>
      </c>
      <c r="O20" s="372"/>
      <c r="P20" s="372"/>
      <c r="Q20" s="372"/>
      <c r="R20" s="373"/>
      <c r="S20" s="61"/>
      <c r="T20" s="62"/>
      <c r="U20" s="62"/>
      <c r="V20" s="62"/>
      <c r="W20" s="63"/>
      <c r="Y20" s="4"/>
      <c r="Z20" s="4"/>
      <c r="AA20" s="4"/>
      <c r="AB20" s="4"/>
      <c r="AC20" s="4"/>
      <c r="AD20" s="4"/>
      <c r="AE20" s="4"/>
    </row>
    <row r="21" spans="2:33" s="16" customFormat="1" ht="13.5" thickBot="1" x14ac:dyDescent="0.25">
      <c r="B21" s="60"/>
      <c r="C21" s="215"/>
      <c r="D21" s="64">
        <v>2011</v>
      </c>
      <c r="E21" s="65">
        <v>2012</v>
      </c>
      <c r="F21" s="66">
        <v>2013</v>
      </c>
      <c r="G21" s="67">
        <v>2014</v>
      </c>
      <c r="H21" s="67">
        <v>2015</v>
      </c>
      <c r="I21" s="67">
        <v>2016</v>
      </c>
      <c r="J21" s="68">
        <v>2017</v>
      </c>
      <c r="K21" s="4"/>
      <c r="L21" s="69">
        <v>2013</v>
      </c>
      <c r="M21" s="70">
        <v>2013</v>
      </c>
      <c r="N21" s="66">
        <v>2013</v>
      </c>
      <c r="O21" s="67">
        <v>2014</v>
      </c>
      <c r="P21" s="67">
        <v>2015</v>
      </c>
      <c r="Q21" s="67">
        <v>2016</v>
      </c>
      <c r="R21" s="68">
        <v>2017</v>
      </c>
      <c r="S21" s="71" t="s">
        <v>38</v>
      </c>
      <c r="T21" s="72">
        <v>2019</v>
      </c>
      <c r="U21" s="72">
        <v>2020</v>
      </c>
      <c r="V21" s="72">
        <v>2021</v>
      </c>
      <c r="W21" s="73">
        <v>2022</v>
      </c>
      <c r="Y21" s="4"/>
      <c r="Z21" s="4"/>
      <c r="AA21" s="4"/>
      <c r="AB21" s="4"/>
      <c r="AC21" s="4"/>
      <c r="AD21" s="4"/>
      <c r="AE21" s="4"/>
    </row>
    <row r="22" spans="2:33" x14ac:dyDescent="0.25">
      <c r="B22" s="33" t="s">
        <v>9</v>
      </c>
      <c r="C22" s="207"/>
      <c r="D22" s="74">
        <v>1.9299707597533706</v>
      </c>
      <c r="E22" s="75">
        <v>1.9668516187210996</v>
      </c>
      <c r="F22" s="224">
        <v>2.0056027365055469</v>
      </c>
      <c r="G22" s="225">
        <v>2.0203929069860576</v>
      </c>
      <c r="H22" s="225">
        <v>2.0534137445929268</v>
      </c>
      <c r="I22" s="225">
        <v>2.0698822597423132</v>
      </c>
      <c r="J22" s="226">
        <v>2.0948139133465258</v>
      </c>
      <c r="K22" s="4"/>
      <c r="L22" s="289">
        <f t="shared" ref="L22:R22" si="2">+D22/$M$11</f>
        <v>2.1229678357287076</v>
      </c>
      <c r="M22" s="290">
        <f t="shared" si="2"/>
        <v>2.1635367805932093</v>
      </c>
      <c r="N22" s="289">
        <f>+F22/$M$11</f>
        <v>2.2061630101561014</v>
      </c>
      <c r="O22" s="290">
        <f t="shared" si="2"/>
        <v>2.2224321976846633</v>
      </c>
      <c r="P22" s="290">
        <f t="shared" si="2"/>
        <v>2.2587551190522195</v>
      </c>
      <c r="Q22" s="290">
        <f t="shared" si="2"/>
        <v>2.2768704857165445</v>
      </c>
      <c r="R22" s="291">
        <f t="shared" si="2"/>
        <v>2.3042953046811783</v>
      </c>
      <c r="S22" s="77"/>
      <c r="T22" s="77"/>
      <c r="U22" s="77"/>
      <c r="V22" s="77"/>
      <c r="W22" s="78"/>
      <c r="X22" s="79"/>
    </row>
    <row r="23" spans="2:33" x14ac:dyDescent="0.25">
      <c r="B23" s="80" t="s">
        <v>10</v>
      </c>
      <c r="C23" s="208"/>
      <c r="D23" s="81"/>
      <c r="E23" s="255"/>
      <c r="F23" s="82"/>
      <c r="G23" s="83"/>
      <c r="H23" s="83"/>
      <c r="I23" s="83"/>
      <c r="J23" s="84"/>
      <c r="K23" s="4"/>
      <c r="L23" s="85"/>
      <c r="M23" s="86"/>
      <c r="N23" s="85"/>
      <c r="O23" s="86"/>
      <c r="P23" s="86"/>
      <c r="Q23" s="86"/>
      <c r="R23" s="87"/>
      <c r="S23" s="77"/>
      <c r="T23" s="77"/>
      <c r="U23" s="77"/>
      <c r="V23" s="77"/>
      <c r="W23" s="78"/>
      <c r="X23" s="79"/>
    </row>
    <row r="24" spans="2:33" x14ac:dyDescent="0.25">
      <c r="B24" s="88" t="s">
        <v>11</v>
      </c>
      <c r="C24" s="209"/>
      <c r="D24" s="89"/>
      <c r="E24" s="90"/>
      <c r="F24" s="89"/>
      <c r="G24" s="90"/>
      <c r="H24" s="90"/>
      <c r="I24" s="90"/>
      <c r="J24" s="91"/>
      <c r="K24" s="4"/>
      <c r="L24" s="92">
        <f t="shared" ref="L24:R30" si="3">-D24/$M$11</f>
        <v>0</v>
      </c>
      <c r="M24" s="93">
        <f t="shared" si="3"/>
        <v>0</v>
      </c>
      <c r="N24" s="92">
        <f t="shared" si="3"/>
        <v>0</v>
      </c>
      <c r="O24" s="93">
        <f t="shared" si="3"/>
        <v>0</v>
      </c>
      <c r="P24" s="93">
        <f t="shared" si="3"/>
        <v>0</v>
      </c>
      <c r="Q24" s="93">
        <f t="shared" si="3"/>
        <v>0</v>
      </c>
      <c r="R24" s="94">
        <f t="shared" si="3"/>
        <v>0</v>
      </c>
      <c r="S24" s="77"/>
      <c r="T24" s="77"/>
      <c r="U24" s="77"/>
      <c r="V24" s="77"/>
      <c r="W24" s="78"/>
      <c r="X24" s="79"/>
    </row>
    <row r="25" spans="2:33" x14ac:dyDescent="0.25">
      <c r="B25" s="88" t="s">
        <v>12</v>
      </c>
      <c r="C25" s="209"/>
      <c r="D25" s="89"/>
      <c r="E25" s="90"/>
      <c r="F25" s="89"/>
      <c r="G25" s="90"/>
      <c r="H25" s="90"/>
      <c r="I25" s="90"/>
      <c r="J25" s="91"/>
      <c r="K25" s="4"/>
      <c r="L25" s="92">
        <f t="shared" si="3"/>
        <v>0</v>
      </c>
      <c r="M25" s="93">
        <f t="shared" si="3"/>
        <v>0</v>
      </c>
      <c r="N25" s="92">
        <f t="shared" si="3"/>
        <v>0</v>
      </c>
      <c r="O25" s="93">
        <f t="shared" si="3"/>
        <v>0</v>
      </c>
      <c r="P25" s="93">
        <f t="shared" si="3"/>
        <v>0</v>
      </c>
      <c r="Q25" s="93">
        <f t="shared" si="3"/>
        <v>0</v>
      </c>
      <c r="R25" s="94">
        <f t="shared" si="3"/>
        <v>0</v>
      </c>
      <c r="S25" s="77"/>
      <c r="T25" s="77"/>
      <c r="U25" s="77"/>
      <c r="V25" s="77"/>
      <c r="W25" s="78"/>
      <c r="X25" s="95"/>
    </row>
    <row r="26" spans="2:33" x14ac:dyDescent="0.25">
      <c r="B26" s="88" t="s">
        <v>13</v>
      </c>
      <c r="C26" s="209"/>
      <c r="D26" s="89"/>
      <c r="E26" s="90"/>
      <c r="F26" s="89">
        <v>0</v>
      </c>
      <c r="G26" s="90">
        <v>0</v>
      </c>
      <c r="H26" s="90">
        <v>0</v>
      </c>
      <c r="I26" s="90">
        <v>0</v>
      </c>
      <c r="J26" s="91">
        <v>0</v>
      </c>
      <c r="K26" s="4"/>
      <c r="L26" s="92">
        <f t="shared" si="3"/>
        <v>0</v>
      </c>
      <c r="M26" s="93">
        <f t="shared" si="3"/>
        <v>0</v>
      </c>
      <c r="N26" s="92">
        <f t="shared" si="3"/>
        <v>0</v>
      </c>
      <c r="O26" s="93">
        <f t="shared" si="3"/>
        <v>0</v>
      </c>
      <c r="P26" s="93">
        <f t="shared" si="3"/>
        <v>0</v>
      </c>
      <c r="Q26" s="93">
        <f t="shared" si="3"/>
        <v>0</v>
      </c>
      <c r="R26" s="94">
        <f t="shared" si="3"/>
        <v>0</v>
      </c>
      <c r="S26" s="77"/>
      <c r="T26" s="77"/>
      <c r="U26" s="77"/>
      <c r="V26" s="77"/>
      <c r="W26" s="78"/>
      <c r="X26" s="95"/>
    </row>
    <row r="27" spans="2:33" x14ac:dyDescent="0.25">
      <c r="B27" s="88" t="s">
        <v>14</v>
      </c>
      <c r="C27" s="209"/>
      <c r="D27" s="89"/>
      <c r="E27" s="90"/>
      <c r="F27" s="89"/>
      <c r="G27" s="90"/>
      <c r="H27" s="90"/>
      <c r="I27" s="90"/>
      <c r="J27" s="91"/>
      <c r="K27" s="4"/>
      <c r="L27" s="92">
        <f t="shared" si="3"/>
        <v>0</v>
      </c>
      <c r="M27" s="93">
        <f t="shared" si="3"/>
        <v>0</v>
      </c>
      <c r="N27" s="92">
        <f t="shared" si="3"/>
        <v>0</v>
      </c>
      <c r="O27" s="93">
        <f t="shared" si="3"/>
        <v>0</v>
      </c>
      <c r="P27" s="93">
        <f t="shared" si="3"/>
        <v>0</v>
      </c>
      <c r="Q27" s="93">
        <f t="shared" si="3"/>
        <v>0</v>
      </c>
      <c r="R27" s="94">
        <f t="shared" si="3"/>
        <v>0</v>
      </c>
      <c r="S27" s="77"/>
      <c r="T27" s="77"/>
      <c r="U27" s="77"/>
      <c r="V27" s="77"/>
      <c r="W27" s="78"/>
      <c r="X27" s="95"/>
    </row>
    <row r="28" spans="2:33" x14ac:dyDescent="0.25">
      <c r="B28" s="88" t="s">
        <v>15</v>
      </c>
      <c r="C28" s="209"/>
      <c r="D28" s="89"/>
      <c r="E28" s="90"/>
      <c r="F28" s="89"/>
      <c r="G28" s="90"/>
      <c r="H28" s="90"/>
      <c r="I28" s="90"/>
      <c r="J28" s="91"/>
      <c r="K28" s="4"/>
      <c r="L28" s="92">
        <f t="shared" si="3"/>
        <v>0</v>
      </c>
      <c r="M28" s="93">
        <f t="shared" si="3"/>
        <v>0</v>
      </c>
      <c r="N28" s="92">
        <f t="shared" si="3"/>
        <v>0</v>
      </c>
      <c r="O28" s="93">
        <f t="shared" si="3"/>
        <v>0</v>
      </c>
      <c r="P28" s="93">
        <f t="shared" si="3"/>
        <v>0</v>
      </c>
      <c r="Q28" s="93">
        <f t="shared" si="3"/>
        <v>0</v>
      </c>
      <c r="R28" s="94">
        <f t="shared" si="3"/>
        <v>0</v>
      </c>
      <c r="S28" s="77"/>
      <c r="T28" s="77"/>
      <c r="U28" s="77"/>
      <c r="V28" s="77"/>
      <c r="W28" s="78"/>
      <c r="X28" s="95"/>
    </row>
    <row r="29" spans="2:33" x14ac:dyDescent="0.25">
      <c r="B29" s="88" t="s">
        <v>16</v>
      </c>
      <c r="C29" s="209"/>
      <c r="D29" s="89"/>
      <c r="E29" s="90"/>
      <c r="F29" s="89"/>
      <c r="G29" s="90"/>
      <c r="H29" s="90"/>
      <c r="I29" s="90"/>
      <c r="J29" s="91"/>
      <c r="K29" s="4"/>
      <c r="L29" s="92">
        <f t="shared" si="3"/>
        <v>0</v>
      </c>
      <c r="M29" s="93">
        <f t="shared" si="3"/>
        <v>0</v>
      </c>
      <c r="N29" s="92">
        <f t="shared" si="3"/>
        <v>0</v>
      </c>
      <c r="O29" s="93">
        <f t="shared" si="3"/>
        <v>0</v>
      </c>
      <c r="P29" s="93">
        <f t="shared" si="3"/>
        <v>0</v>
      </c>
      <c r="Q29" s="93">
        <f t="shared" si="3"/>
        <v>0</v>
      </c>
      <c r="R29" s="94">
        <f t="shared" si="3"/>
        <v>0</v>
      </c>
      <c r="S29" s="77"/>
      <c r="T29" s="77"/>
      <c r="U29" s="77"/>
      <c r="V29" s="77"/>
      <c r="W29" s="78"/>
      <c r="X29" s="95"/>
      <c r="AF29" s="6"/>
      <c r="AG29" s="6"/>
    </row>
    <row r="30" spans="2:33" x14ac:dyDescent="0.25">
      <c r="B30" s="88" t="s">
        <v>17</v>
      </c>
      <c r="C30" s="209"/>
      <c r="D30" s="89"/>
      <c r="E30" s="90"/>
      <c r="F30" s="89"/>
      <c r="G30" s="90"/>
      <c r="H30" s="90"/>
      <c r="I30" s="90"/>
      <c r="J30" s="91"/>
      <c r="K30" s="4"/>
      <c r="L30" s="92">
        <f t="shared" si="3"/>
        <v>0</v>
      </c>
      <c r="M30" s="93">
        <f t="shared" si="3"/>
        <v>0</v>
      </c>
      <c r="N30" s="92">
        <f t="shared" si="3"/>
        <v>0</v>
      </c>
      <c r="O30" s="93">
        <f t="shared" si="3"/>
        <v>0</v>
      </c>
      <c r="P30" s="93">
        <f t="shared" si="3"/>
        <v>0</v>
      </c>
      <c r="Q30" s="93">
        <f t="shared" si="3"/>
        <v>0</v>
      </c>
      <c r="R30" s="94">
        <f t="shared" si="3"/>
        <v>0</v>
      </c>
      <c r="S30" s="77"/>
      <c r="T30" s="77"/>
      <c r="U30" s="77"/>
      <c r="V30" s="77"/>
      <c r="W30" s="78"/>
      <c r="X30" s="95"/>
      <c r="AF30" s="6"/>
      <c r="AG30" s="6"/>
    </row>
    <row r="31" spans="2:33" x14ac:dyDescent="0.25">
      <c r="B31" s="96" t="s">
        <v>18</v>
      </c>
      <c r="C31" s="210"/>
      <c r="D31" s="89"/>
      <c r="E31" s="90"/>
      <c r="F31" s="89">
        <v>5.0193645291152222E-4</v>
      </c>
      <c r="G31" s="90">
        <v>4.7743073960893057E-3</v>
      </c>
      <c r="H31" s="90">
        <v>9.0826590371797522E-3</v>
      </c>
      <c r="I31" s="90">
        <v>1.3445649717170216E-2</v>
      </c>
      <c r="J31" s="91">
        <v>1.344564971717066E-2</v>
      </c>
      <c r="K31" s="4"/>
      <c r="L31" s="92">
        <f>D31/$M$11</f>
        <v>0</v>
      </c>
      <c r="M31" s="93">
        <f t="shared" ref="M31:R32" si="4">E31/$M$11</f>
        <v>0</v>
      </c>
      <c r="N31" s="292">
        <f t="shared" si="4"/>
        <v>5.5213009820267436E-4</v>
      </c>
      <c r="O31" s="293">
        <f t="shared" si="4"/>
        <v>5.2517381356982354E-3</v>
      </c>
      <c r="P31" s="293">
        <f t="shared" si="4"/>
        <v>9.990924940897726E-3</v>
      </c>
      <c r="Q31" s="293">
        <f t="shared" si="4"/>
        <v>1.4790214688887237E-2</v>
      </c>
      <c r="R31" s="294">
        <f t="shared" si="4"/>
        <v>1.4790214688887724E-2</v>
      </c>
      <c r="S31" s="77"/>
      <c r="T31" s="77"/>
      <c r="U31" s="77"/>
      <c r="V31" s="77"/>
      <c r="W31" s="78"/>
      <c r="X31" s="95"/>
      <c r="AF31" s="6"/>
      <c r="AG31" s="6"/>
    </row>
    <row r="32" spans="2:33" ht="15.75" thickBot="1" x14ac:dyDescent="0.3">
      <c r="B32" s="40" t="s">
        <v>19</v>
      </c>
      <c r="C32" s="211"/>
      <c r="D32" s="97"/>
      <c r="E32" s="98"/>
      <c r="F32" s="97"/>
      <c r="G32" s="98"/>
      <c r="H32" s="98"/>
      <c r="I32" s="98"/>
      <c r="J32" s="99"/>
      <c r="K32" s="4"/>
      <c r="L32" s="92">
        <f>D32/$M$11</f>
        <v>0</v>
      </c>
      <c r="M32" s="93">
        <f t="shared" si="4"/>
        <v>0</v>
      </c>
      <c r="N32" s="92">
        <f t="shared" si="4"/>
        <v>0</v>
      </c>
      <c r="O32" s="93">
        <f t="shared" si="4"/>
        <v>0</v>
      </c>
      <c r="P32" s="93">
        <f t="shared" si="4"/>
        <v>0</v>
      </c>
      <c r="Q32" s="93">
        <f t="shared" si="4"/>
        <v>0</v>
      </c>
      <c r="R32" s="94">
        <f t="shared" si="4"/>
        <v>0</v>
      </c>
      <c r="S32" s="77"/>
      <c r="T32" s="77"/>
      <c r="U32" s="77"/>
      <c r="V32" s="77"/>
      <c r="W32" s="78"/>
      <c r="X32" s="95"/>
      <c r="AF32" s="6"/>
      <c r="AG32" s="6"/>
    </row>
    <row r="33" spans="2:33" ht="15.75" thickBot="1" x14ac:dyDescent="0.3">
      <c r="B33" s="256" t="s">
        <v>20</v>
      </c>
      <c r="C33" s="257"/>
      <c r="D33" s="279">
        <f>D22-SUM(D24:D30)+D31+D32</f>
        <v>1.9299707597533706</v>
      </c>
      <c r="E33" s="280">
        <f t="shared" ref="E33:J33" si="5">E22-SUM(E24:E30)+E31+E32</f>
        <v>1.9668516187210996</v>
      </c>
      <c r="F33" s="279">
        <f t="shared" si="5"/>
        <v>2.0061046729584584</v>
      </c>
      <c r="G33" s="280">
        <f t="shared" si="5"/>
        <v>2.0251672143821469</v>
      </c>
      <c r="H33" s="280">
        <f t="shared" si="5"/>
        <v>2.0624964036301066</v>
      </c>
      <c r="I33" s="280">
        <f t="shared" si="5"/>
        <v>2.0833279094594834</v>
      </c>
      <c r="J33" s="281">
        <f t="shared" si="5"/>
        <v>2.1082595630636964</v>
      </c>
      <c r="K33" s="4"/>
      <c r="L33" s="295">
        <f t="shared" ref="L33:R33" si="6">+SUM(L22:L32)</f>
        <v>2.1229678357287076</v>
      </c>
      <c r="M33" s="296">
        <f t="shared" si="6"/>
        <v>2.1635367805932093</v>
      </c>
      <c r="N33" s="297">
        <f t="shared" si="6"/>
        <v>2.2067151402543042</v>
      </c>
      <c r="O33" s="296">
        <f t="shared" si="6"/>
        <v>2.2276839358203615</v>
      </c>
      <c r="P33" s="296">
        <f t="shared" si="6"/>
        <v>2.2687460439931173</v>
      </c>
      <c r="Q33" s="296">
        <f t="shared" si="6"/>
        <v>2.2916607004054317</v>
      </c>
      <c r="R33" s="298">
        <f t="shared" si="6"/>
        <v>2.3190855193700659</v>
      </c>
      <c r="S33" s="100"/>
      <c r="T33" s="100"/>
      <c r="U33" s="100"/>
      <c r="V33" s="100"/>
      <c r="W33" s="101"/>
      <c r="X33" s="95"/>
      <c r="AF33" s="6"/>
      <c r="AG33" s="6"/>
    </row>
    <row r="34" spans="2:33" ht="15.75" thickBot="1" x14ac:dyDescent="0.3">
      <c r="B34" s="102"/>
      <c r="C34" s="103"/>
      <c r="D34" s="103"/>
      <c r="E34" s="103"/>
      <c r="F34" s="258"/>
      <c r="G34" s="258"/>
      <c r="H34" s="258"/>
      <c r="I34" s="258"/>
      <c r="J34" s="259"/>
      <c r="K34" s="104"/>
      <c r="L34" s="4"/>
      <c r="M34" s="103"/>
      <c r="N34" s="103"/>
      <c r="O34" s="103"/>
      <c r="P34" s="103"/>
      <c r="Q34" s="103"/>
      <c r="R34" s="103"/>
      <c r="S34" s="105"/>
      <c r="T34" s="105"/>
      <c r="U34" s="105"/>
      <c r="V34" s="105"/>
      <c r="W34" s="105"/>
      <c r="X34" s="95"/>
      <c r="AF34" s="6"/>
      <c r="AG34" s="6"/>
    </row>
    <row r="35" spans="2:33" s="56" customFormat="1" ht="16.5" thickBot="1" x14ac:dyDescent="0.3">
      <c r="B35" s="57" t="s">
        <v>44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106"/>
      <c r="X35" s="16"/>
      <c r="Y35" s="4"/>
      <c r="Z35" s="4"/>
      <c r="AA35" s="4"/>
      <c r="AB35" s="4"/>
      <c r="AC35" s="4"/>
      <c r="AD35" s="4"/>
      <c r="AE35" s="4"/>
    </row>
    <row r="36" spans="2:33" s="56" customFormat="1" ht="15.75" x14ac:dyDescent="0.25">
      <c r="B36" s="29"/>
      <c r="C36" s="4"/>
      <c r="D36" s="355" t="s">
        <v>6</v>
      </c>
      <c r="E36" s="356"/>
      <c r="F36" s="357" t="s">
        <v>7</v>
      </c>
      <c r="G36" s="358"/>
      <c r="H36" s="358"/>
      <c r="I36" s="358"/>
      <c r="J36" s="359"/>
      <c r="K36" s="107"/>
      <c r="L36" s="345" t="s">
        <v>6</v>
      </c>
      <c r="M36" s="360"/>
      <c r="N36" s="361" t="s">
        <v>7</v>
      </c>
      <c r="O36" s="362"/>
      <c r="P36" s="362"/>
      <c r="Q36" s="362"/>
      <c r="R36" s="363"/>
      <c r="S36" s="108"/>
      <c r="T36" s="109"/>
      <c r="U36" s="109"/>
      <c r="V36" s="109"/>
      <c r="W36" s="110"/>
      <c r="X36" s="16"/>
      <c r="Y36" s="4"/>
      <c r="Z36" s="4"/>
      <c r="AA36" s="4"/>
      <c r="AB36" s="4"/>
      <c r="AC36" s="4"/>
      <c r="AD36" s="4"/>
      <c r="AE36" s="4"/>
    </row>
    <row r="37" spans="2:33" s="16" customFormat="1" thickBot="1" x14ac:dyDescent="0.25">
      <c r="B37" s="29"/>
      <c r="C37" s="4"/>
      <c r="D37" s="369" t="s">
        <v>21</v>
      </c>
      <c r="E37" s="370"/>
      <c r="F37" s="371" t="s">
        <v>42</v>
      </c>
      <c r="G37" s="372"/>
      <c r="H37" s="372"/>
      <c r="I37" s="372"/>
      <c r="J37" s="373"/>
      <c r="K37" s="111"/>
      <c r="L37" s="332" t="s">
        <v>34</v>
      </c>
      <c r="M37" s="374"/>
      <c r="N37" s="371" t="s">
        <v>36</v>
      </c>
      <c r="O37" s="372"/>
      <c r="P37" s="372"/>
      <c r="Q37" s="372"/>
      <c r="R37" s="373"/>
      <c r="S37" s="112"/>
      <c r="T37" s="113"/>
      <c r="U37" s="113"/>
      <c r="V37" s="113"/>
      <c r="W37" s="114"/>
      <c r="Y37" s="4"/>
      <c r="Z37" s="4"/>
      <c r="AA37" s="4"/>
      <c r="AB37" s="4"/>
      <c r="AC37" s="4"/>
      <c r="AD37" s="4"/>
      <c r="AE37" s="4"/>
    </row>
    <row r="38" spans="2:33" s="16" customFormat="1" thickBot="1" x14ac:dyDescent="0.25">
      <c r="B38" s="29"/>
      <c r="C38" s="4"/>
      <c r="D38" s="64">
        <v>2011</v>
      </c>
      <c r="E38" s="65">
        <v>2012</v>
      </c>
      <c r="F38" s="66">
        <v>2013</v>
      </c>
      <c r="G38" s="67">
        <v>2014</v>
      </c>
      <c r="H38" s="67">
        <v>2015</v>
      </c>
      <c r="I38" s="67">
        <v>2016</v>
      </c>
      <c r="J38" s="68">
        <v>2017</v>
      </c>
      <c r="K38" s="111"/>
      <c r="L38" s="69">
        <v>2011</v>
      </c>
      <c r="M38" s="70">
        <v>2012</v>
      </c>
      <c r="N38" s="66">
        <v>2013</v>
      </c>
      <c r="O38" s="67">
        <v>2014</v>
      </c>
      <c r="P38" s="67">
        <v>2015</v>
      </c>
      <c r="Q38" s="67">
        <v>2016</v>
      </c>
      <c r="R38" s="68">
        <v>2017</v>
      </c>
      <c r="S38" s="112"/>
      <c r="T38" s="113"/>
      <c r="U38" s="113"/>
      <c r="V38" s="113"/>
      <c r="W38" s="114"/>
      <c r="Y38" s="4"/>
      <c r="Z38" s="4"/>
      <c r="AA38" s="4"/>
      <c r="AB38" s="4"/>
      <c r="AC38" s="4"/>
      <c r="AD38" s="4"/>
      <c r="AE38" s="4"/>
    </row>
    <row r="39" spans="2:33" x14ac:dyDescent="0.25">
      <c r="B39" s="33" t="s">
        <v>22</v>
      </c>
      <c r="C39" s="207"/>
      <c r="D39" s="74">
        <f>0.16+2.616</f>
        <v>2.7760000000000002</v>
      </c>
      <c r="E39" s="76">
        <f>0.216+3.619</f>
        <v>3.8350000000000004</v>
      </c>
      <c r="F39" s="286">
        <v>2.1314492889747845</v>
      </c>
      <c r="G39" s="225">
        <v>2.2308741712060063</v>
      </c>
      <c r="H39" s="225">
        <v>2.0389259215511881</v>
      </c>
      <c r="I39" s="287">
        <v>2.378562666170259</v>
      </c>
      <c r="J39" s="115"/>
      <c r="K39" s="4"/>
      <c r="L39" s="312">
        <f t="shared" ref="L39:Q39" si="7">+D39/L$11*(1+L$10)^0.5</f>
        <v>3.1672705274130308</v>
      </c>
      <c r="M39" s="313">
        <f t="shared" si="7"/>
        <v>4.2647430357903913</v>
      </c>
      <c r="N39" s="312">
        <f t="shared" si="7"/>
        <v>2.3130612558863395</v>
      </c>
      <c r="O39" s="313">
        <f t="shared" si="7"/>
        <v>2.3681471708968087</v>
      </c>
      <c r="P39" s="313">
        <f t="shared" si="7"/>
        <v>2.1281442437046554</v>
      </c>
      <c r="Q39" s="314">
        <f t="shared" si="7"/>
        <v>2.4439733797358421</v>
      </c>
      <c r="R39" s="115"/>
      <c r="S39" s="119"/>
      <c r="T39" s="119"/>
      <c r="U39" s="119"/>
      <c r="V39" s="119"/>
      <c r="W39" s="120"/>
      <c r="AF39" s="6"/>
      <c r="AG39" s="6"/>
    </row>
    <row r="40" spans="2:33" x14ac:dyDescent="0.25">
      <c r="B40" s="121" t="s">
        <v>23</v>
      </c>
      <c r="C40" s="212"/>
      <c r="D40" s="122"/>
      <c r="E40" s="260"/>
      <c r="F40" s="261"/>
      <c r="G40" s="123"/>
      <c r="H40" s="123"/>
      <c r="I40" s="260"/>
      <c r="J40" s="124"/>
      <c r="K40" s="4"/>
      <c r="L40" s="125"/>
      <c r="M40" s="126"/>
      <c r="N40" s="125"/>
      <c r="O40" s="126"/>
      <c r="P40" s="126"/>
      <c r="Q40" s="127"/>
      <c r="R40" s="128"/>
      <c r="S40" s="119"/>
      <c r="T40" s="119"/>
      <c r="U40" s="119"/>
      <c r="V40" s="119"/>
      <c r="W40" s="120"/>
      <c r="X40" s="79"/>
      <c r="AF40" s="6"/>
      <c r="AG40" s="6"/>
    </row>
    <row r="41" spans="2:33" x14ac:dyDescent="0.25">
      <c r="B41" s="88" t="s">
        <v>24</v>
      </c>
      <c r="C41" s="209"/>
      <c r="D41" s="89"/>
      <c r="E41" s="91"/>
      <c r="F41" s="262"/>
      <c r="G41" s="90"/>
      <c r="H41" s="90"/>
      <c r="I41" s="91"/>
      <c r="J41" s="124"/>
      <c r="K41" s="4"/>
      <c r="L41" s="129">
        <f t="shared" ref="L41:Q50" si="8">-D41/L$11*(1+L$10)^0.5</f>
        <v>0</v>
      </c>
      <c r="M41" s="130">
        <f t="shared" si="8"/>
        <v>0</v>
      </c>
      <c r="N41" s="129">
        <f t="shared" si="8"/>
        <v>0</v>
      </c>
      <c r="O41" s="130">
        <f t="shared" si="8"/>
        <v>0</v>
      </c>
      <c r="P41" s="130">
        <f t="shared" si="8"/>
        <v>0</v>
      </c>
      <c r="Q41" s="131">
        <f t="shared" si="8"/>
        <v>0</v>
      </c>
      <c r="R41" s="132"/>
      <c r="S41" s="119"/>
      <c r="T41" s="119"/>
      <c r="U41" s="119"/>
      <c r="V41" s="119"/>
      <c r="W41" s="120"/>
      <c r="X41" s="79"/>
      <c r="AF41" s="6"/>
      <c r="AG41" s="6"/>
    </row>
    <row r="42" spans="2:33" x14ac:dyDescent="0.25">
      <c r="B42" s="88" t="s">
        <v>25</v>
      </c>
      <c r="C42" s="209"/>
      <c r="D42" s="89"/>
      <c r="E42" s="91"/>
      <c r="F42" s="262"/>
      <c r="G42" s="90"/>
      <c r="H42" s="90"/>
      <c r="I42" s="91"/>
      <c r="J42" s="124"/>
      <c r="K42" s="4"/>
      <c r="L42" s="129">
        <f t="shared" si="8"/>
        <v>0</v>
      </c>
      <c r="M42" s="130">
        <f t="shared" si="8"/>
        <v>0</v>
      </c>
      <c r="N42" s="129">
        <f t="shared" si="8"/>
        <v>0</v>
      </c>
      <c r="O42" s="130">
        <f t="shared" si="8"/>
        <v>0</v>
      </c>
      <c r="P42" s="130">
        <f t="shared" si="8"/>
        <v>0</v>
      </c>
      <c r="Q42" s="131">
        <f t="shared" si="8"/>
        <v>0</v>
      </c>
      <c r="R42" s="132"/>
      <c r="S42" s="119"/>
      <c r="T42" s="119"/>
      <c r="U42" s="119"/>
      <c r="V42" s="119"/>
      <c r="W42" s="120"/>
      <c r="X42" s="133"/>
      <c r="AF42" s="6"/>
      <c r="AG42" s="6"/>
    </row>
    <row r="43" spans="2:33" x14ac:dyDescent="0.25">
      <c r="B43" s="88" t="str">
        <f t="shared" ref="B43:B48" si="9">B24</f>
        <v>Unaccounted for gas expenses (clause 4.13(10)(c))</v>
      </c>
      <c r="C43" s="209"/>
      <c r="D43" s="89"/>
      <c r="E43" s="91"/>
      <c r="F43" s="262"/>
      <c r="G43" s="90"/>
      <c r="H43" s="90"/>
      <c r="I43" s="91"/>
      <c r="J43" s="124"/>
      <c r="K43" s="4"/>
      <c r="L43" s="129">
        <f t="shared" si="8"/>
        <v>0</v>
      </c>
      <c r="M43" s="130">
        <f t="shared" si="8"/>
        <v>0</v>
      </c>
      <c r="N43" s="129">
        <f t="shared" si="8"/>
        <v>0</v>
      </c>
      <c r="O43" s="130">
        <f t="shared" si="8"/>
        <v>0</v>
      </c>
      <c r="P43" s="130">
        <f t="shared" si="8"/>
        <v>0</v>
      </c>
      <c r="Q43" s="131">
        <f t="shared" si="8"/>
        <v>0</v>
      </c>
      <c r="R43" s="132"/>
      <c r="S43" s="119"/>
      <c r="T43" s="119"/>
      <c r="U43" s="119"/>
      <c r="V43" s="119"/>
      <c r="W43" s="120"/>
      <c r="X43" s="133"/>
      <c r="AF43" s="6"/>
      <c r="AG43" s="6"/>
    </row>
    <row r="44" spans="2:33" x14ac:dyDescent="0.25">
      <c r="B44" s="88" t="str">
        <f t="shared" si="9"/>
        <v>Licence fees  (clause 4.13(10)(d))</v>
      </c>
      <c r="C44" s="209"/>
      <c r="D44" s="263">
        <v>1.4E-2</v>
      </c>
      <c r="E44" s="264">
        <v>1.2999999999999999E-2</v>
      </c>
      <c r="F44" s="262">
        <v>4.9998010000000002E-2</v>
      </c>
      <c r="G44" s="90">
        <v>-5.9800000000000001E-4</v>
      </c>
      <c r="H44" s="90">
        <v>1.34E-2</v>
      </c>
      <c r="I44" s="264">
        <v>1.4999999999999999E-2</v>
      </c>
      <c r="J44" s="124"/>
      <c r="K44" s="4"/>
      <c r="L44" s="306">
        <f t="shared" si="8"/>
        <v>-1.5973266348624796E-2</v>
      </c>
      <c r="M44" s="307">
        <f t="shared" si="8"/>
        <v>-1.445675605352675E-2</v>
      </c>
      <c r="N44" s="306">
        <f t="shared" si="8"/>
        <v>-5.4258133374612931E-2</v>
      </c>
      <c r="O44" s="307">
        <f t="shared" si="8"/>
        <v>6.3479690001104927E-4</v>
      </c>
      <c r="P44" s="307">
        <f t="shared" si="8"/>
        <v>-1.3986350638941764E-2</v>
      </c>
      <c r="Q44" s="308">
        <f t="shared" si="8"/>
        <v>-1.541250151506982E-2</v>
      </c>
      <c r="R44" s="132"/>
      <c r="S44" s="119"/>
      <c r="T44" s="119"/>
      <c r="U44" s="119"/>
      <c r="V44" s="119"/>
      <c r="W44" s="120"/>
      <c r="X44" s="79"/>
      <c r="AF44" s="6"/>
      <c r="AG44" s="6"/>
    </row>
    <row r="45" spans="2:33" x14ac:dyDescent="0.25">
      <c r="B45" s="88" t="str">
        <f t="shared" si="9"/>
        <v>Energy Safe Victoria levy (clause 4.13(10)(e))</v>
      </c>
      <c r="C45" s="209"/>
      <c r="D45" s="263">
        <v>0</v>
      </c>
      <c r="E45" s="264">
        <v>0</v>
      </c>
      <c r="F45" s="262">
        <v>0</v>
      </c>
      <c r="G45" s="90">
        <v>0</v>
      </c>
      <c r="H45" s="90">
        <v>3.6986399999999996E-3</v>
      </c>
      <c r="I45" s="264">
        <v>5.5479599999999994E-3</v>
      </c>
      <c r="J45" s="124"/>
      <c r="K45" s="4"/>
      <c r="L45" s="306">
        <f t="shared" si="8"/>
        <v>0</v>
      </c>
      <c r="M45" s="307">
        <f t="shared" si="8"/>
        <v>0</v>
      </c>
      <c r="N45" s="306">
        <f t="shared" si="8"/>
        <v>0</v>
      </c>
      <c r="O45" s="307">
        <f t="shared" si="8"/>
        <v>0</v>
      </c>
      <c r="P45" s="307">
        <f t="shared" si="8"/>
        <v>-3.8604832781504147E-3</v>
      </c>
      <c r="Q45" s="308">
        <f t="shared" si="8"/>
        <v>-5.7005294603697833E-3</v>
      </c>
      <c r="R45" s="134"/>
      <c r="S45" s="119"/>
      <c r="T45" s="119"/>
      <c r="U45" s="119"/>
      <c r="V45" s="119"/>
      <c r="W45" s="120"/>
      <c r="X45" s="79"/>
      <c r="AG45" s="6"/>
    </row>
    <row r="46" spans="2:33" x14ac:dyDescent="0.25">
      <c r="B46" s="88" t="str">
        <f t="shared" si="9"/>
        <v>Debt raising costs (clause 4.13(10)(f))</v>
      </c>
      <c r="C46" s="209"/>
      <c r="D46" s="263">
        <v>7.4999999999999997E-2</v>
      </c>
      <c r="E46" s="264">
        <v>7.6999999999999999E-2</v>
      </c>
      <c r="F46" s="262">
        <v>4.6144297620970276E-2</v>
      </c>
      <c r="G46" s="90">
        <v>2.5501865184870437E-2</v>
      </c>
      <c r="H46" s="90">
        <v>3.0402241203978709E-2</v>
      </c>
      <c r="I46" s="264">
        <v>2.7995680913941525E-2</v>
      </c>
      <c r="J46" s="124"/>
      <c r="K46" s="4"/>
      <c r="L46" s="306">
        <f t="shared" si="8"/>
        <v>-8.5571069724775684E-2</v>
      </c>
      <c r="M46" s="307">
        <f t="shared" si="8"/>
        <v>-8.5628478163196908E-2</v>
      </c>
      <c r="N46" s="306">
        <f t="shared" si="8"/>
        <v>-5.0076062123201294E-2</v>
      </c>
      <c r="O46" s="307">
        <f t="shared" si="8"/>
        <v>-2.7071078534875347E-2</v>
      </c>
      <c r="P46" s="307">
        <f t="shared" si="8"/>
        <v>-3.1732567588696206E-2</v>
      </c>
      <c r="Q46" s="308">
        <f t="shared" si="8"/>
        <v>-2.8765564966769002E-2</v>
      </c>
      <c r="R46" s="134"/>
      <c r="S46" s="119"/>
      <c r="T46" s="119"/>
      <c r="U46" s="119"/>
      <c r="V46" s="119"/>
      <c r="W46" s="120"/>
      <c r="X46" s="79"/>
      <c r="AG46" s="6"/>
    </row>
    <row r="47" spans="2:33" x14ac:dyDescent="0.25">
      <c r="B47" s="88" t="str">
        <f t="shared" si="9"/>
        <v>Network management fee (clause 4.13(10)(g))</v>
      </c>
      <c r="C47" s="213"/>
      <c r="D47" s="263">
        <v>6.3E-2</v>
      </c>
      <c r="E47" s="264">
        <v>7.3999999999999996E-2</v>
      </c>
      <c r="F47" s="262">
        <v>9.2999999999999999E-2</v>
      </c>
      <c r="G47" s="90">
        <v>9.1999999999999998E-2</v>
      </c>
      <c r="H47" s="90">
        <v>0.10299999999999999</v>
      </c>
      <c r="I47" s="264">
        <v>0.15666936621028257</v>
      </c>
      <c r="J47" s="124"/>
      <c r="K47" s="4"/>
      <c r="L47" s="309">
        <f t="shared" si="8"/>
        <v>-7.1879698568811573E-2</v>
      </c>
      <c r="M47" s="310">
        <f t="shared" si="8"/>
        <v>-8.2292303689306109E-2</v>
      </c>
      <c r="N47" s="309">
        <f t="shared" si="8"/>
        <v>-0.10092414485774538</v>
      </c>
      <c r="O47" s="310">
        <f t="shared" si="8"/>
        <v>-9.7661061540161423E-2</v>
      </c>
      <c r="P47" s="310">
        <f t="shared" si="8"/>
        <v>-0.10750702356798518</v>
      </c>
      <c r="Q47" s="311">
        <f t="shared" si="8"/>
        <v>-0.16097778960540057</v>
      </c>
      <c r="R47" s="134"/>
      <c r="S47" s="119"/>
      <c r="T47" s="119"/>
      <c r="U47" s="119"/>
      <c r="V47" s="119"/>
      <c r="W47" s="120"/>
      <c r="X47" s="79"/>
      <c r="AG47" s="6"/>
    </row>
    <row r="48" spans="2:33" x14ac:dyDescent="0.25">
      <c r="B48" s="88" t="str">
        <f t="shared" si="9"/>
        <v>Incentive fees (clause 4.13(10)(h))</v>
      </c>
      <c r="C48" s="213"/>
      <c r="D48" s="263">
        <v>4.5999999999999999E-2</v>
      </c>
      <c r="E48" s="264">
        <v>0</v>
      </c>
      <c r="F48" s="262">
        <v>0</v>
      </c>
      <c r="G48" s="90">
        <v>5.6000000000000001E-2</v>
      </c>
      <c r="H48" s="90">
        <v>5.2999999999999999E-2</v>
      </c>
      <c r="I48" s="264">
        <v>1.9823702206537854E-3</v>
      </c>
      <c r="J48" s="124"/>
      <c r="K48" s="4"/>
      <c r="L48" s="309">
        <f t="shared" si="8"/>
        <v>-5.248358943119575E-2</v>
      </c>
      <c r="M48" s="310">
        <f t="shared" si="8"/>
        <v>0</v>
      </c>
      <c r="N48" s="309">
        <f t="shared" si="8"/>
        <v>0</v>
      </c>
      <c r="O48" s="310">
        <f t="shared" si="8"/>
        <v>-5.9445863546185217E-2</v>
      </c>
      <c r="P48" s="310">
        <f t="shared" si="8"/>
        <v>-5.5319148049545769E-2</v>
      </c>
      <c r="Q48" s="311">
        <f t="shared" si="8"/>
        <v>-2.0368856019503841E-3</v>
      </c>
      <c r="R48" s="134"/>
      <c r="S48" s="119"/>
      <c r="T48" s="119"/>
      <c r="U48" s="119"/>
      <c r="V48" s="119"/>
      <c r="W48" s="120"/>
      <c r="X48" s="79"/>
      <c r="AG48" s="6"/>
    </row>
    <row r="49" spans="2:33" x14ac:dyDescent="0.25">
      <c r="B49" s="88" t="s">
        <v>26</v>
      </c>
      <c r="C49" s="213"/>
      <c r="D49" s="263">
        <v>0.14599999999999999</v>
      </c>
      <c r="E49" s="264">
        <v>0</v>
      </c>
      <c r="F49" s="262">
        <v>0</v>
      </c>
      <c r="G49" s="90">
        <v>0</v>
      </c>
      <c r="H49" s="90">
        <v>0</v>
      </c>
      <c r="I49" s="264">
        <v>0</v>
      </c>
      <c r="J49" s="124"/>
      <c r="K49" s="4"/>
      <c r="L49" s="309">
        <f t="shared" si="8"/>
        <v>-0.16657834906423</v>
      </c>
      <c r="M49" s="310">
        <f t="shared" si="8"/>
        <v>0</v>
      </c>
      <c r="N49" s="309">
        <f t="shared" si="8"/>
        <v>0</v>
      </c>
      <c r="O49" s="310">
        <f t="shared" si="8"/>
        <v>0</v>
      </c>
      <c r="P49" s="310">
        <f t="shared" si="8"/>
        <v>0</v>
      </c>
      <c r="Q49" s="311">
        <f t="shared" si="8"/>
        <v>0</v>
      </c>
      <c r="R49" s="134"/>
      <c r="S49" s="119"/>
      <c r="T49" s="119"/>
      <c r="U49" s="119"/>
      <c r="V49" s="119"/>
      <c r="W49" s="120"/>
      <c r="X49" s="79"/>
      <c r="AG49" s="6"/>
    </row>
    <row r="50" spans="2:33" ht="15.75" thickBot="1" x14ac:dyDescent="0.3">
      <c r="B50" s="88" t="str">
        <f>B30</f>
        <v>Any other activity that AGN and the Regulator agree to exclude (clause 4.13(10)(j))</v>
      </c>
      <c r="C50" s="213"/>
      <c r="D50" s="97"/>
      <c r="E50" s="99"/>
      <c r="F50" s="265"/>
      <c r="G50" s="98"/>
      <c r="H50" s="98"/>
      <c r="I50" s="99"/>
      <c r="J50" s="250"/>
      <c r="K50" s="4"/>
      <c r="L50" s="137">
        <f t="shared" si="8"/>
        <v>0</v>
      </c>
      <c r="M50" s="138">
        <f t="shared" si="8"/>
        <v>0</v>
      </c>
      <c r="N50" s="137">
        <f t="shared" si="8"/>
        <v>0</v>
      </c>
      <c r="O50" s="138">
        <f t="shared" si="8"/>
        <v>0</v>
      </c>
      <c r="P50" s="138">
        <f t="shared" si="8"/>
        <v>0</v>
      </c>
      <c r="Q50" s="139">
        <f t="shared" si="8"/>
        <v>0</v>
      </c>
      <c r="R50" s="134"/>
      <c r="S50" s="119"/>
      <c r="T50" s="119"/>
      <c r="U50" s="119"/>
      <c r="V50" s="119"/>
      <c r="W50" s="120"/>
      <c r="X50" s="79"/>
      <c r="AG50" s="6"/>
    </row>
    <row r="51" spans="2:33" ht="15.75" thickBot="1" x14ac:dyDescent="0.3">
      <c r="B51" s="256" t="s">
        <v>27</v>
      </c>
      <c r="C51" s="257"/>
      <c r="D51" s="282">
        <f t="shared" ref="D51:I51" si="10">+D39-SUM(D41:D50)</f>
        <v>2.4320000000000004</v>
      </c>
      <c r="E51" s="283">
        <f t="shared" si="10"/>
        <v>3.6710000000000003</v>
      </c>
      <c r="F51" s="284">
        <f t="shared" si="10"/>
        <v>1.9423069813538141</v>
      </c>
      <c r="G51" s="284">
        <f t="shared" si="10"/>
        <v>2.0579703060211356</v>
      </c>
      <c r="H51" s="284">
        <f t="shared" si="10"/>
        <v>1.8354250403472094</v>
      </c>
      <c r="I51" s="285">
        <f t="shared" si="10"/>
        <v>2.171367288825381</v>
      </c>
      <c r="J51" s="266"/>
      <c r="K51" s="4"/>
      <c r="L51" s="299">
        <f t="shared" ref="L51:Q51" si="11">L39+SUM(L41:L50)</f>
        <v>2.7747845542753931</v>
      </c>
      <c r="M51" s="300">
        <f t="shared" si="11"/>
        <v>4.0823654978843615</v>
      </c>
      <c r="N51" s="299">
        <f t="shared" si="11"/>
        <v>2.10780291553078</v>
      </c>
      <c r="O51" s="300">
        <f t="shared" si="11"/>
        <v>2.1846039641755977</v>
      </c>
      <c r="P51" s="300">
        <f t="shared" si="11"/>
        <v>1.915738670581336</v>
      </c>
      <c r="Q51" s="301">
        <f t="shared" si="11"/>
        <v>2.2310801085862826</v>
      </c>
      <c r="R51" s="302">
        <f>+Q51+R33-Q33</f>
        <v>2.2585049275509164</v>
      </c>
      <c r="S51" s="140"/>
      <c r="T51" s="140"/>
      <c r="U51" s="140"/>
      <c r="V51" s="140"/>
      <c r="W51" s="141"/>
      <c r="X51" s="79"/>
      <c r="AG51" s="6"/>
    </row>
    <row r="52" spans="2:33" ht="32.25" customHeight="1" thickBot="1" x14ac:dyDescent="0.3">
      <c r="B52" s="9"/>
      <c r="C52" s="9"/>
      <c r="D52" s="9"/>
      <c r="E52" s="9"/>
      <c r="F52" s="9"/>
      <c r="G52" s="9"/>
      <c r="H52" s="9"/>
      <c r="I52" s="288"/>
      <c r="J52" s="9"/>
      <c r="K52" s="4"/>
      <c r="L52" s="9"/>
      <c r="M52" s="9"/>
      <c r="N52" s="9"/>
      <c r="O52" s="9"/>
      <c r="P52" s="9"/>
      <c r="Q52" s="142"/>
      <c r="R52" s="143"/>
      <c r="S52" s="9"/>
      <c r="T52" s="9"/>
      <c r="U52" s="9"/>
      <c r="V52" s="9"/>
      <c r="W52" s="9"/>
      <c r="X52" s="9"/>
      <c r="AG52" s="6"/>
    </row>
    <row r="53" spans="2:33" s="16" customFormat="1" ht="16.5" thickBot="1" x14ac:dyDescent="0.25">
      <c r="B53" s="144"/>
      <c r="C53" s="144"/>
      <c r="D53" s="144"/>
      <c r="E53" s="144"/>
      <c r="F53" s="144"/>
      <c r="G53" s="144"/>
      <c r="H53" s="144"/>
      <c r="J53" s="145"/>
      <c r="L53" s="17" t="s">
        <v>35</v>
      </c>
      <c r="M53" s="328"/>
      <c r="N53" s="148"/>
      <c r="O53" s="148"/>
      <c r="P53" s="148"/>
      <c r="Q53" s="148"/>
      <c r="R53" s="148"/>
      <c r="S53" s="148"/>
      <c r="T53" s="148"/>
      <c r="U53" s="148"/>
      <c r="V53" s="148"/>
      <c r="W53" s="149"/>
      <c r="X53" s="10"/>
      <c r="Y53" s="4"/>
      <c r="Z53" s="4"/>
      <c r="AA53" s="4"/>
      <c r="AB53" s="4"/>
      <c r="AC53" s="4"/>
      <c r="AD53" s="4"/>
      <c r="AE53" s="4"/>
    </row>
    <row r="54" spans="2:33" ht="15.75" thickBot="1" x14ac:dyDescent="0.3">
      <c r="B54" s="9"/>
      <c r="C54" s="9"/>
      <c r="D54" s="9"/>
      <c r="E54" s="9"/>
      <c r="F54" s="9"/>
      <c r="G54" s="9"/>
      <c r="H54" s="9"/>
      <c r="I54" s="9"/>
      <c r="J54" s="9"/>
      <c r="K54" s="4"/>
      <c r="L54" s="150"/>
      <c r="M54" s="151"/>
      <c r="N54" s="303">
        <f>(N33-N51)-(M33-M51)+(L33-L51)</f>
        <v>1.3659242234679909</v>
      </c>
      <c r="O54" s="304">
        <f>(O33-O51)-(N33-N51)</f>
        <v>-5.5832253078760274E-2</v>
      </c>
      <c r="P54" s="304">
        <f>(P33-P51)-(O33-O51)</f>
        <v>0.3099274017670175</v>
      </c>
      <c r="Q54" s="304">
        <f>(Q33-Q51)-(P33-P51)</f>
        <v>-0.29242678159263225</v>
      </c>
      <c r="R54" s="305">
        <f>(R33-R51)-(Q33-Q51)</f>
        <v>4.4408920985006262E-16</v>
      </c>
      <c r="S54" s="325"/>
      <c r="T54" s="326"/>
      <c r="U54" s="326"/>
      <c r="V54" s="326"/>
      <c r="W54" s="327"/>
      <c r="X54" s="79"/>
      <c r="AG54" s="6"/>
    </row>
    <row r="55" spans="2:33" ht="15.75" thickBot="1" x14ac:dyDescent="0.3">
      <c r="D55" s="267"/>
      <c r="E55" s="267"/>
      <c r="F55" s="267"/>
      <c r="G55" s="267"/>
      <c r="H55" s="267"/>
      <c r="I55" s="267"/>
      <c r="J55" s="9"/>
      <c r="K55" s="4"/>
      <c r="L55" s="155"/>
      <c r="M55" s="155"/>
      <c r="N55" s="156"/>
      <c r="O55" s="155"/>
      <c r="P55" s="155"/>
      <c r="Q55" s="155"/>
      <c r="R55" s="155"/>
      <c r="S55" s="155"/>
      <c r="T55" s="155"/>
      <c r="U55" s="155"/>
      <c r="V55" s="155"/>
      <c r="W55" s="155"/>
      <c r="AG55" s="6"/>
    </row>
    <row r="56" spans="2:33" s="16" customFormat="1" ht="16.5" thickBot="1" x14ac:dyDescent="0.25">
      <c r="B56" s="144"/>
      <c r="C56" s="144"/>
      <c r="D56" s="144"/>
      <c r="E56" s="144"/>
      <c r="F56" s="144"/>
      <c r="G56" s="144"/>
      <c r="H56" s="144"/>
      <c r="I56" s="144"/>
      <c r="J56" s="111"/>
      <c r="L56" s="315" t="s">
        <v>28</v>
      </c>
      <c r="M56" s="148"/>
      <c r="N56" s="337" t="s">
        <v>34</v>
      </c>
      <c r="O56" s="338"/>
      <c r="P56" s="338"/>
      <c r="Q56" s="338"/>
      <c r="R56" s="338"/>
      <c r="S56" s="338"/>
      <c r="T56" s="338"/>
      <c r="U56" s="338"/>
      <c r="V56" s="338"/>
      <c r="W56" s="339"/>
      <c r="X56" s="316" t="s">
        <v>29</v>
      </c>
      <c r="Y56" s="158"/>
      <c r="Z56" s="4"/>
      <c r="AA56" s="4"/>
      <c r="AB56" s="4"/>
      <c r="AC56" s="4"/>
      <c r="AD56" s="4"/>
      <c r="AE56" s="4"/>
      <c r="AF56" s="4"/>
    </row>
    <row r="57" spans="2:33" ht="15.75" thickBot="1" x14ac:dyDescent="0.3">
      <c r="B57" s="176"/>
      <c r="C57" s="197"/>
      <c r="D57" s="267"/>
      <c r="E57" s="267"/>
      <c r="F57" s="267"/>
      <c r="G57" s="267"/>
      <c r="H57" s="267"/>
      <c r="I57" s="267"/>
      <c r="J57" s="9"/>
      <c r="K57" s="4"/>
      <c r="L57" s="377">
        <v>2013</v>
      </c>
      <c r="M57" s="378"/>
      <c r="N57" s="159"/>
      <c r="O57" s="160">
        <f>$N$54</f>
        <v>1.3659242234679909</v>
      </c>
      <c r="P57" s="117">
        <f>$N$54</f>
        <v>1.3659242234679909</v>
      </c>
      <c r="Q57" s="161">
        <f>$N$54</f>
        <v>1.3659242234679909</v>
      </c>
      <c r="R57" s="117">
        <f>$N$54</f>
        <v>1.3659242234679909</v>
      </c>
      <c r="S57" s="162">
        <f>$N$54</f>
        <v>1.3659242234679909</v>
      </c>
      <c r="T57" s="163"/>
      <c r="U57" s="163"/>
      <c r="V57" s="163"/>
      <c r="W57" s="164"/>
      <c r="X57" s="165"/>
      <c r="AG57" s="6"/>
    </row>
    <row r="58" spans="2:33" ht="15.75" thickBot="1" x14ac:dyDescent="0.3">
      <c r="B58" s="9"/>
      <c r="C58" s="197"/>
      <c r="D58" s="267"/>
      <c r="E58" s="267"/>
      <c r="F58" s="267"/>
      <c r="G58" s="267"/>
      <c r="H58" s="267"/>
      <c r="I58" s="267"/>
      <c r="J58" s="9"/>
      <c r="K58" s="4"/>
      <c r="L58" s="375">
        <v>2014</v>
      </c>
      <c r="M58" s="376"/>
      <c r="N58" s="166"/>
      <c r="O58" s="167"/>
      <c r="P58" s="168">
        <f>$O$54</f>
        <v>-5.5832253078760274E-2</v>
      </c>
      <c r="Q58" s="169">
        <f>$O$54</f>
        <v>-5.5832253078760274E-2</v>
      </c>
      <c r="R58" s="130">
        <f>$O$54</f>
        <v>-5.5832253078760274E-2</v>
      </c>
      <c r="S58" s="169">
        <f>$O$54</f>
        <v>-5.5832253078760274E-2</v>
      </c>
      <c r="T58" s="170">
        <f>$O$54</f>
        <v>-5.5832253078760274E-2</v>
      </c>
      <c r="U58" s="171"/>
      <c r="V58" s="171"/>
      <c r="W58" s="172"/>
      <c r="X58" s="165"/>
      <c r="AG58" s="6"/>
    </row>
    <row r="59" spans="2:33" ht="15.75" thickBot="1" x14ac:dyDescent="0.3">
      <c r="B59" s="9"/>
      <c r="C59" s="197"/>
      <c r="D59" s="267"/>
      <c r="E59" s="267"/>
      <c r="F59" s="267"/>
      <c r="G59" s="267"/>
      <c r="H59" s="267"/>
      <c r="I59" s="267"/>
      <c r="J59" s="9"/>
      <c r="K59" s="4"/>
      <c r="L59" s="375">
        <v>2015</v>
      </c>
      <c r="M59" s="376"/>
      <c r="N59" s="166"/>
      <c r="O59" s="171"/>
      <c r="P59" s="167"/>
      <c r="Q59" s="173">
        <f>$P$54</f>
        <v>0.3099274017670175</v>
      </c>
      <c r="R59" s="130">
        <f>$P$54</f>
        <v>0.3099274017670175</v>
      </c>
      <c r="S59" s="169">
        <f>$P$54</f>
        <v>0.3099274017670175</v>
      </c>
      <c r="T59" s="130">
        <f>$P$54</f>
        <v>0.3099274017670175</v>
      </c>
      <c r="U59" s="162">
        <f>$P$54</f>
        <v>0.3099274017670175</v>
      </c>
      <c r="V59" s="171"/>
      <c r="W59" s="172"/>
      <c r="X59" s="165"/>
      <c r="AG59" s="6"/>
    </row>
    <row r="60" spans="2:33" ht="15.75" thickBot="1" x14ac:dyDescent="0.3">
      <c r="B60" s="9"/>
      <c r="C60" s="9"/>
      <c r="D60" s="267"/>
      <c r="E60" s="267"/>
      <c r="F60" s="267"/>
      <c r="G60" s="267"/>
      <c r="H60" s="267"/>
      <c r="I60" s="267"/>
      <c r="J60" s="9"/>
      <c r="K60" s="9"/>
      <c r="L60" s="375">
        <v>2016</v>
      </c>
      <c r="M60" s="376"/>
      <c r="N60" s="166"/>
      <c r="O60" s="171"/>
      <c r="P60" s="171"/>
      <c r="Q60" s="167"/>
      <c r="R60" s="168">
        <f>$Q$54</f>
        <v>-0.29242678159263225</v>
      </c>
      <c r="S60" s="130">
        <f>$Q$54</f>
        <v>-0.29242678159263225</v>
      </c>
      <c r="T60" s="138">
        <f>$Q$54</f>
        <v>-0.29242678159263225</v>
      </c>
      <c r="U60" s="169">
        <f>$Q$54</f>
        <v>-0.29242678159263225</v>
      </c>
      <c r="V60" s="170">
        <f>$Q$54</f>
        <v>-0.29242678159263225</v>
      </c>
      <c r="W60" s="174"/>
      <c r="X60" s="165"/>
      <c r="AG60" s="6"/>
    </row>
    <row r="61" spans="2:33" ht="15.75" thickBot="1" x14ac:dyDescent="0.3">
      <c r="B61" s="9"/>
      <c r="C61" s="175"/>
      <c r="D61" s="267"/>
      <c r="E61" s="267"/>
      <c r="F61" s="267"/>
      <c r="G61" s="267"/>
      <c r="H61" s="267"/>
      <c r="I61" s="267"/>
      <c r="J61" s="9"/>
      <c r="K61" s="9"/>
      <c r="L61" s="375">
        <v>2017</v>
      </c>
      <c r="M61" s="376"/>
      <c r="N61" s="177"/>
      <c r="O61" s="178"/>
      <c r="P61" s="178"/>
      <c r="Q61" s="178"/>
      <c r="R61" s="179"/>
      <c r="S61" s="173">
        <f>+$R$54</f>
        <v>4.4408920985006262E-16</v>
      </c>
      <c r="T61" s="180">
        <f>+$R$54</f>
        <v>4.4408920985006262E-16</v>
      </c>
      <c r="U61" s="181">
        <f>+$R$54</f>
        <v>4.4408920985006262E-16</v>
      </c>
      <c r="V61" s="182">
        <f>+$R$54</f>
        <v>4.4408920985006262E-16</v>
      </c>
      <c r="W61" s="183">
        <f>+$R$54</f>
        <v>4.4408920985006262E-16</v>
      </c>
      <c r="X61" s="184"/>
    </row>
    <row r="62" spans="2:33" ht="15.75" thickBot="1" x14ac:dyDescent="0.3">
      <c r="B62" s="9"/>
      <c r="C62" s="175"/>
      <c r="D62" s="267"/>
      <c r="E62" s="267"/>
      <c r="F62" s="267"/>
      <c r="G62" s="267"/>
      <c r="H62" s="267"/>
      <c r="I62" s="267"/>
      <c r="J62" s="9"/>
      <c r="K62" s="9"/>
      <c r="L62" s="268" t="s">
        <v>31</v>
      </c>
      <c r="M62" s="269"/>
      <c r="N62" s="269"/>
      <c r="O62" s="270"/>
      <c r="P62" s="270"/>
      <c r="Q62" s="270"/>
      <c r="R62" s="271"/>
      <c r="S62" s="272">
        <f>+SUM(S57:S61)</f>
        <v>1.3275925905636163</v>
      </c>
      <c r="T62" s="273">
        <f>+SUM(T57:T61)</f>
        <v>-3.833163290437458E-2</v>
      </c>
      <c r="U62" s="274">
        <f>+SUM(U57:U61)</f>
        <v>1.7500620174385695E-2</v>
      </c>
      <c r="V62" s="275">
        <f>+SUM(V57:V61)</f>
        <v>-0.2924267815926318</v>
      </c>
      <c r="W62" s="276">
        <f>+SUM(W57:W61)</f>
        <v>4.4408920985006262E-16</v>
      </c>
      <c r="X62" s="277">
        <f>+SUM(S62:W62)</f>
        <v>1.0143347962409961</v>
      </c>
      <c r="Z62" s="219"/>
    </row>
    <row r="63" spans="2:33" ht="15.75" thickBot="1" x14ac:dyDescent="0.3">
      <c r="B63" s="9"/>
      <c r="C63" s="175"/>
      <c r="D63" s="9"/>
      <c r="E63" s="9"/>
      <c r="F63" s="9"/>
      <c r="G63" s="9"/>
      <c r="H63" s="9"/>
      <c r="I63" s="9"/>
      <c r="J63" s="9"/>
      <c r="K63" s="9"/>
      <c r="L63" s="185"/>
      <c r="M63" s="185"/>
      <c r="N63" s="185"/>
      <c r="O63" s="185"/>
      <c r="P63" s="185"/>
      <c r="Q63" s="185"/>
      <c r="R63" s="185"/>
      <c r="S63" s="186"/>
      <c r="T63" s="186"/>
      <c r="U63" s="186"/>
      <c r="V63" s="186"/>
      <c r="W63" s="186"/>
      <c r="X63" s="79"/>
    </row>
    <row r="64" spans="2:33" ht="15.75" thickBot="1" x14ac:dyDescent="0.3">
      <c r="B64" s="9"/>
      <c r="C64" s="175"/>
      <c r="D64" s="9"/>
      <c r="E64" s="9"/>
      <c r="F64" s="9"/>
      <c r="G64" s="9"/>
      <c r="H64" s="9"/>
      <c r="I64" s="9"/>
      <c r="J64" s="9"/>
      <c r="K64" s="9"/>
      <c r="L64" s="187" t="s">
        <v>30</v>
      </c>
      <c r="M64" s="188"/>
      <c r="N64" s="188"/>
      <c r="O64" s="189"/>
      <c r="P64" s="189"/>
      <c r="Q64" s="189"/>
      <c r="R64" s="190"/>
      <c r="S64" s="191">
        <f>S62</f>
        <v>1.3275925905636163</v>
      </c>
      <c r="T64" s="192">
        <f>T62</f>
        <v>-3.833163290437458E-2</v>
      </c>
      <c r="U64" s="192">
        <f>U62</f>
        <v>1.7500620174385695E-2</v>
      </c>
      <c r="V64" s="192">
        <f>V62</f>
        <v>-0.2924267815926318</v>
      </c>
      <c r="W64" s="192">
        <f>W62</f>
        <v>4.4408920985006262E-16</v>
      </c>
      <c r="X64" s="193">
        <f>+SUM(S64:W64)</f>
        <v>1.0143347962409961</v>
      </c>
    </row>
    <row r="65" spans="2:24" x14ac:dyDescent="0.25">
      <c r="B65" s="9"/>
      <c r="C65" s="79"/>
      <c r="D65" s="9"/>
      <c r="E65" s="9"/>
      <c r="F65" s="9"/>
      <c r="G65" s="9"/>
      <c r="H65" s="9"/>
      <c r="I65" s="9"/>
      <c r="J65" s="9"/>
      <c r="K65" s="9"/>
      <c r="L65" s="194"/>
      <c r="M65" s="194"/>
      <c r="N65" s="194"/>
      <c r="O65" s="194"/>
      <c r="P65" s="194"/>
      <c r="Q65" s="195"/>
      <c r="R65" s="194"/>
      <c r="S65" s="194"/>
      <c r="T65" s="194"/>
      <c r="U65" s="195"/>
      <c r="V65" s="195"/>
      <c r="W65" s="195"/>
      <c r="X65" s="196"/>
    </row>
  </sheetData>
  <mergeCells count="27">
    <mergeCell ref="L61:M61"/>
    <mergeCell ref="D37:E37"/>
    <mergeCell ref="F37:J37"/>
    <mergeCell ref="L37:M37"/>
    <mergeCell ref="N37:R37"/>
    <mergeCell ref="N56:W56"/>
    <mergeCell ref="L57:M57"/>
    <mergeCell ref="L58:M58"/>
    <mergeCell ref="L59:M59"/>
    <mergeCell ref="L60:M60"/>
    <mergeCell ref="S19:W19"/>
    <mergeCell ref="D20:E20"/>
    <mergeCell ref="F20:J20"/>
    <mergeCell ref="L20:M20"/>
    <mergeCell ref="N20:R20"/>
    <mergeCell ref="D36:E36"/>
    <mergeCell ref="F36:J36"/>
    <mergeCell ref="L36:M36"/>
    <mergeCell ref="N36:R36"/>
    <mergeCell ref="C8:H8"/>
    <mergeCell ref="I8:J8"/>
    <mergeCell ref="L8:P8"/>
    <mergeCell ref="Q8:R8"/>
    <mergeCell ref="D19:E19"/>
    <mergeCell ref="F19:J19"/>
    <mergeCell ref="L19:M19"/>
    <mergeCell ref="N19:R19"/>
  </mergeCells>
  <dataValidations disablePrompts="1" count="3">
    <dataValidation type="custom" allowBlank="1" showInputMessage="1" showErrorMessage="1" error="Must be a number" promptTitle="Opex allowance" prompt="Enter value. _x000a__x000a_As set out in the approved PTRM for the current regulatory control period." sqref="F22:K22">
      <formula1>ISNUMBER(F22)</formula1>
    </dataValidation>
    <dataValidation type="custom" allowBlank="1" showInputMessage="1" showErrorMessage="1" error="Must be a number" promptTitle="Actual opex" prompt="Enter value._x000a_As set out in the regulatory accounts for the current regulatory control period." sqref="F39:I39">
      <formula1>ISNUMBER(F39)</formula1>
    </dataValidation>
    <dataValidation type="custom" allowBlank="1" showInputMessage="1" showErrorMessage="1" error="Must be a number" prompt="Enter value" sqref="F24:K32">
      <formula1>ISNUMBER(F24)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Victoria network</vt:lpstr>
      <vt:lpstr>Albury network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Manahan, Jess</cp:lastModifiedBy>
  <dcterms:created xsi:type="dcterms:W3CDTF">2017-06-22T05:31:22Z</dcterms:created>
  <dcterms:modified xsi:type="dcterms:W3CDTF">2017-07-03T01:52:11Z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