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360" yWindow="255" windowWidth="25875" windowHeight="10680" tabRatio="691"/>
  </bookViews>
  <sheets>
    <sheet name="Draft decision" sheetId="10" r:id="rId1"/>
  </sheets>
  <definedNames>
    <definedName name="A">'Draft decision'!#REF!</definedName>
  </definedNames>
  <calcPr calcId="145621"/>
</workbook>
</file>

<file path=xl/calcChain.xml><?xml version="1.0" encoding="utf-8"?>
<calcChain xmlns="http://schemas.openxmlformats.org/spreadsheetml/2006/main">
  <c r="B14" i="10" l="1"/>
  <c r="L9" i="10" l="1"/>
  <c r="B42" i="10" l="1"/>
  <c r="B40" i="10"/>
  <c r="B39" i="10"/>
  <c r="B38" i="10"/>
  <c r="H43" i="10"/>
  <c r="G43" i="10"/>
  <c r="F43" i="10"/>
  <c r="E43" i="10"/>
  <c r="D43" i="10"/>
  <c r="E28" i="10"/>
  <c r="J10" i="10"/>
  <c r="R9" i="10" s="1"/>
  <c r="Q10" i="10" s="1"/>
  <c r="Q9" i="10"/>
  <c r="P9" i="10"/>
  <c r="O9" i="10"/>
  <c r="N9" i="10"/>
  <c r="M9" i="10"/>
  <c r="G28" i="10" l="1"/>
  <c r="I28" i="10"/>
  <c r="Q42" i="10"/>
  <c r="Q37" i="10"/>
  <c r="Q36" i="10"/>
  <c r="P10" i="10"/>
  <c r="P38" i="10" s="1"/>
  <c r="Q39" i="10"/>
  <c r="D28" i="10"/>
  <c r="F28" i="10"/>
  <c r="H28" i="10"/>
  <c r="J28" i="10"/>
  <c r="Q38" i="10"/>
  <c r="Q41" i="10"/>
  <c r="Q34" i="10"/>
  <c r="P41" i="10" l="1"/>
  <c r="P34" i="10"/>
  <c r="P39" i="10"/>
  <c r="P40" i="10"/>
  <c r="P42" i="10"/>
  <c r="P37" i="10"/>
  <c r="P36" i="10"/>
  <c r="O10" i="10"/>
  <c r="P43" i="10" l="1"/>
  <c r="O42" i="10"/>
  <c r="O37" i="10"/>
  <c r="O36" i="10"/>
  <c r="N10" i="10"/>
  <c r="O40" i="10"/>
  <c r="O38" i="10"/>
  <c r="O41" i="10"/>
  <c r="O39" i="10"/>
  <c r="O34" i="10"/>
  <c r="N42" i="10" l="1"/>
  <c r="N37" i="10"/>
  <c r="N36" i="10"/>
  <c r="M10" i="10"/>
  <c r="N40" i="10"/>
  <c r="N39" i="10"/>
  <c r="N38" i="10"/>
  <c r="N41" i="10"/>
  <c r="N34" i="10"/>
  <c r="O43" i="10"/>
  <c r="N43" i="10" l="1"/>
  <c r="M42" i="10"/>
  <c r="M39" i="10"/>
  <c r="M37" i="10"/>
  <c r="M36" i="10"/>
  <c r="R27" i="10"/>
  <c r="P27" i="10"/>
  <c r="N27" i="10"/>
  <c r="L27" i="10"/>
  <c r="M26" i="10"/>
  <c r="R25" i="10"/>
  <c r="P25" i="10"/>
  <c r="N25" i="10"/>
  <c r="Q27" i="10"/>
  <c r="O27" i="10"/>
  <c r="M27" i="10"/>
  <c r="R26" i="10"/>
  <c r="L26" i="10"/>
  <c r="Q25" i="10"/>
  <c r="O25" i="10"/>
  <c r="M25" i="10"/>
  <c r="L24" i="10"/>
  <c r="R23" i="10"/>
  <c r="P23" i="10"/>
  <c r="N23" i="10"/>
  <c r="L23" i="10"/>
  <c r="Q22" i="10"/>
  <c r="O22" i="10"/>
  <c r="M22" i="10"/>
  <c r="Q24" i="10"/>
  <c r="M24" i="10"/>
  <c r="Q23" i="10"/>
  <c r="M23" i="10"/>
  <c r="P22" i="10"/>
  <c r="L22" i="10"/>
  <c r="L25" i="10"/>
  <c r="O24" i="10"/>
  <c r="O23" i="10"/>
  <c r="R22" i="10"/>
  <c r="N22" i="10"/>
  <c r="L10" i="10"/>
  <c r="R20" i="10"/>
  <c r="Q20" i="10"/>
  <c r="P24" i="10"/>
  <c r="O26" i="10"/>
  <c r="O20" i="10"/>
  <c r="P26" i="10"/>
  <c r="M40" i="10"/>
  <c r="M34" i="10"/>
  <c r="M20" i="10"/>
  <c r="N24" i="10"/>
  <c r="R24" i="10"/>
  <c r="Q26" i="10"/>
  <c r="L20" i="10"/>
  <c r="N20" i="10"/>
  <c r="P20" i="10"/>
  <c r="N26" i="10"/>
  <c r="M38" i="10"/>
  <c r="M41" i="10"/>
  <c r="P28" i="10" l="1"/>
  <c r="L28" i="10"/>
  <c r="M28" i="10"/>
  <c r="O28" i="10"/>
  <c r="N28" i="10"/>
  <c r="M43" i="10"/>
  <c r="Q28" i="10"/>
  <c r="L42" i="10"/>
  <c r="L39" i="10"/>
  <c r="L37" i="10"/>
  <c r="L36" i="10"/>
  <c r="L40" i="10"/>
  <c r="L38" i="10"/>
  <c r="L41" i="10"/>
  <c r="L34" i="10"/>
  <c r="R28" i="10"/>
  <c r="O46" i="10" l="1"/>
  <c r="R50" i="10" s="1"/>
  <c r="P46" i="10"/>
  <c r="T51" i="10" s="1"/>
  <c r="R43" i="10"/>
  <c r="L43" i="10"/>
  <c r="N46" i="10" s="1"/>
  <c r="T50" i="10"/>
  <c r="Q50" i="10" l="1"/>
  <c r="P50" i="10"/>
  <c r="S50" i="10"/>
  <c r="I43" i="10"/>
  <c r="Q40" i="10"/>
  <c r="Q43" i="10" s="1"/>
  <c r="Q46" i="10" s="1"/>
  <c r="T52" i="10" s="1"/>
  <c r="S51" i="10"/>
  <c r="U51" i="10"/>
  <c r="R51" i="10"/>
  <c r="Q51" i="10"/>
  <c r="S49" i="10"/>
  <c r="Q49" i="10"/>
  <c r="O49" i="10"/>
  <c r="R49" i="10"/>
  <c r="P49" i="10"/>
  <c r="U52" i="10" l="1"/>
  <c r="R52" i="10"/>
  <c r="V52" i="10"/>
  <c r="S52" i="10"/>
  <c r="R46" i="10"/>
  <c r="W53" i="10" l="1"/>
  <c r="W54" i="10" s="1"/>
  <c r="W56" i="10" s="1"/>
  <c r="S53" i="10"/>
  <c r="S54" i="10" s="1"/>
  <c r="S56" i="10" s="1"/>
  <c r="T53" i="10"/>
  <c r="T54" i="10" s="1"/>
  <c r="T56" i="10" s="1"/>
  <c r="U53" i="10"/>
  <c r="U54" i="10" s="1"/>
  <c r="U56" i="10" s="1"/>
  <c r="V53" i="10"/>
  <c r="V54" i="10" s="1"/>
  <c r="V56" i="10" s="1"/>
  <c r="X54" i="10" l="1"/>
  <c r="X56" i="10"/>
</calcChain>
</file>

<file path=xl/sharedStrings.xml><?xml version="1.0" encoding="utf-8"?>
<sst xmlns="http://schemas.openxmlformats.org/spreadsheetml/2006/main" count="55" uniqueCount="42">
  <si>
    <t>Actual and estimated inflation</t>
  </si>
  <si>
    <t>Actual</t>
  </si>
  <si>
    <t>Estimate</t>
  </si>
  <si>
    <t>ABS CPI index - December (old base)</t>
  </si>
  <si>
    <t>Inflation rate (per cent)</t>
  </si>
  <si>
    <t>ABS CPI index - December (rebased index in March 2012)</t>
  </si>
  <si>
    <t>Previous period</t>
  </si>
  <si>
    <t>Current regulatory control period</t>
  </si>
  <si>
    <t>Forthcoming regulatory control period</t>
  </si>
  <si>
    <t>Total opex allowance</t>
  </si>
  <si>
    <t xml:space="preserve">Less approved excludable costs - allowance </t>
  </si>
  <si>
    <t>unaccounted for gas expenses (clause 6.4(b)(8)(c))</t>
  </si>
  <si>
    <t>licence fees (clause 6.4(b)(8)(d))</t>
  </si>
  <si>
    <t>debt raising costs (clause 6.4(b)(8)(e))</t>
  </si>
  <si>
    <t>any other activity that the Service Provider and the Regulator agree to exclude from the operation of the efficiency carryover mechanism (clause 6.4(b)(8)(g))</t>
  </si>
  <si>
    <t>Change in scale adjustment (clause 6.4(b)(9)(a))</t>
  </si>
  <si>
    <t>Change in capitalisation policy (clause 6.4(b)(10))</t>
  </si>
  <si>
    <t>Forecast opex for Incentive Mechanism purposes</t>
  </si>
  <si>
    <t>$m, Actual</t>
  </si>
  <si>
    <t>Total opex (actual)</t>
  </si>
  <si>
    <t>Less approved excludable costs</t>
  </si>
  <si>
    <t>costs associated with complying with any retailer of last resort requirements (clause 6.4(b)(8)(a))</t>
  </si>
  <si>
    <t>amounts for approved Cost Pass Through Events (clause 6.4(b)(8)(b))</t>
  </si>
  <si>
    <t>movements in provisions (clause 6.4(b)(8)(f))</t>
  </si>
  <si>
    <t>Actual opex for Incentive Mechanism purposes</t>
  </si>
  <si>
    <t>Carryover</t>
  </si>
  <si>
    <t xml:space="preserve">Total </t>
  </si>
  <si>
    <t>PTRM inputs</t>
  </si>
  <si>
    <t>Base year</t>
  </si>
  <si>
    <t>Total Carryover Amount ($million, real December 2017)</t>
  </si>
  <si>
    <t>OPEX INCENTIVE MECHANISM</t>
  </si>
  <si>
    <t>$m nominal, actual</t>
  </si>
  <si>
    <t>Opex allowance applicable to Incentive Mechanism (Incentive Mechanism target)</t>
  </si>
  <si>
    <t>Actual and estimated opex applicable to Incentive Mechanism</t>
  </si>
  <si>
    <t>Cumulative index (2017=1)</t>
  </si>
  <si>
    <t>$m, real 2017</t>
  </si>
  <si>
    <t>Incremental gain ($m, 2017)</t>
  </si>
  <si>
    <t>$m, real December 2017</t>
  </si>
  <si>
    <t>2018 to 2022</t>
  </si>
  <si>
    <t>AusNet Gas Services</t>
  </si>
  <si>
    <t>2018</t>
  </si>
  <si>
    <t>$m, real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</si>
</sst>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-* #,##0.00_-;\-* #,##0.00_-;_-* &quot;-&quot;??_-;_-@_-"/>
    <numFmt numFmtId="164" formatCode="0.0"/>
    <numFmt numFmtId="165" formatCode="0.000"/>
    <numFmt numFmtId="166" formatCode="0.000000"/>
    <numFmt numFmtId="167" formatCode="_(* #,##0.00_);_(* \(#,##0.00\);_(* &quot;-&quot;??_);_(@_)"/>
    <numFmt numFmtId="168" formatCode="#,##0.0_ ;\-#,##0.0\ "/>
    <numFmt numFmtId="169" formatCode="_-* #,##0_-;\-* #,##0_-;_-* &quot;-&quot;??_-;_-@_-"/>
    <numFmt numFmtId="170" formatCode="#,##0_ ;\(#,##0\)_ "/>
    <numFmt numFmtId="171" formatCode="_(* #,##0_);_(* \(#,##0\);_(* &quot;-&quot;_);_(@_)"/>
    <numFmt numFmtId="172" formatCode="_(* #,##0_);_(* \(#,##0\);_(* &quot;-&quot;?_);_(@_)"/>
    <numFmt numFmtId="173" formatCode="0.0000"/>
    <numFmt numFmtId="174" formatCode="0.00000000000"/>
    <numFmt numFmtId="175" formatCode="0.000000000"/>
    <numFmt numFmtId="176" formatCode="0.00000000"/>
  </numFmts>
  <fonts count="4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6"/>
      <color indexed="9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color theme="1"/>
      <name val="Arial"/>
      <family val="2"/>
    </font>
    <font>
      <b/>
      <sz val="14"/>
      <color theme="0"/>
      <name val="Arial"/>
      <family val="2"/>
    </font>
    <font>
      <sz val="12"/>
      <color theme="1"/>
      <name val="Calibri"/>
      <family val="2"/>
      <scheme val="minor"/>
    </font>
    <font>
      <b/>
      <sz val="12"/>
      <color indexed="8"/>
      <name val="Calibri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i/>
      <sz val="10"/>
      <name val="Arial"/>
      <family val="2"/>
    </font>
    <font>
      <b/>
      <sz val="10"/>
      <color theme="0"/>
      <name val="Arial"/>
      <family val="2"/>
    </font>
    <font>
      <sz val="5"/>
      <name val="Arial"/>
      <family val="2"/>
    </font>
    <font>
      <vertAlign val="superscript"/>
      <sz val="5"/>
      <name val="Arial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Verdana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rgb="FF000000"/>
      <name val="Arial"/>
      <family val="2"/>
    </font>
    <font>
      <b/>
      <sz val="16"/>
      <color rgb="FFFFFFFF"/>
      <name val="Arial"/>
      <family val="2"/>
    </font>
    <font>
      <b/>
      <sz val="14"/>
      <color rgb="FFFFFFFF"/>
      <name val="Arial"/>
      <family val="2"/>
    </font>
    <font>
      <b/>
      <sz val="12"/>
      <color rgb="FF000000"/>
      <name val="Calibri"/>
      <family val="2"/>
    </font>
    <font>
      <b/>
      <sz val="12"/>
      <color rgb="FF000000"/>
      <name val="Arial"/>
      <family val="2"/>
    </font>
    <font>
      <sz val="11"/>
      <color rgb="FF00000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1" tint="0.24997711111789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indexed="4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000000"/>
        <bgColor rgb="FF000000"/>
      </patternFill>
    </fill>
    <fill>
      <patternFill patternType="solid">
        <fgColor rgb="FFBFBFBF"/>
        <bgColor rgb="FF000000"/>
      </patternFill>
    </fill>
    <fill>
      <patternFill patternType="solid">
        <fgColor rgb="FFD9D9D9"/>
        <bgColor rgb="FF000000"/>
      </patternFill>
    </fill>
    <fill>
      <patternFill patternType="solid">
        <fgColor theme="0"/>
        <bgColor rgb="FF000000"/>
      </patternFill>
    </fill>
  </fills>
  <borders count="9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0" tint="-0.34998626667073579"/>
      </right>
      <top/>
      <bottom style="medium">
        <color auto="1"/>
      </bottom>
      <diagonal/>
    </border>
    <border>
      <left style="thin">
        <color theme="0" tint="-0.34998626667073579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theme="0" tint="-0.34998626667073579"/>
      </right>
      <top style="medium">
        <color indexed="64"/>
      </top>
      <bottom style="medium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auto="1"/>
      </right>
      <top/>
      <bottom style="thin">
        <color indexed="64"/>
      </bottom>
      <diagonal/>
    </border>
    <border>
      <left style="medium">
        <color indexed="64"/>
      </left>
      <right/>
      <top style="thin">
        <color theme="0" tint="-0.34998626667073579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theme="0" tint="-0.24994659260841701"/>
      </bottom>
      <diagonal/>
    </border>
    <border>
      <left/>
      <right/>
      <top style="medium">
        <color indexed="64"/>
      </top>
      <bottom style="thin">
        <color theme="0" tint="-0.24994659260841701"/>
      </bottom>
      <diagonal/>
    </border>
    <border>
      <left style="medium">
        <color auto="1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medium">
        <color indexed="64"/>
      </top>
      <bottom style="thin">
        <color theme="0" tint="-0.34998626667073579"/>
      </bottom>
      <diagonal/>
    </border>
    <border>
      <left style="medium">
        <color auto="1"/>
      </left>
      <right style="thin">
        <color theme="0" tint="-0.34998626667073579"/>
      </right>
      <top style="thin">
        <color theme="0" tint="-0.34998626667073579"/>
      </top>
      <bottom style="medium">
        <color auto="1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medium">
        <color auto="1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medium">
        <color auto="1"/>
      </bottom>
      <diagonal/>
    </border>
    <border>
      <left style="medium">
        <color indexed="64"/>
      </left>
      <right/>
      <top style="thin">
        <color theme="0" tint="-0.24994659260841701"/>
      </top>
      <bottom style="medium">
        <color auto="1"/>
      </bottom>
      <diagonal/>
    </border>
    <border>
      <left/>
      <right/>
      <top style="thin">
        <color theme="0" tint="-0.24994659260841701"/>
      </top>
      <bottom style="medium">
        <color indexed="64"/>
      </bottom>
      <diagonal/>
    </border>
    <border>
      <left/>
      <right/>
      <top style="thin">
        <color theme="0" tint="-0.34998626667073579"/>
      </top>
      <bottom style="medium">
        <color auto="1"/>
      </bottom>
      <diagonal/>
    </border>
    <border>
      <left/>
      <right style="medium">
        <color indexed="64"/>
      </right>
      <top style="thin">
        <color theme="0" tint="-0.34998626667073579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theme="0" tint="-0.34998626667073579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theme="0" tint="-0.34998626667073579"/>
      </left>
      <right/>
      <top style="medium">
        <color indexed="64"/>
      </top>
      <bottom style="thin">
        <color theme="0" tint="-0.34998626667073579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theme="0" tint="-0.34998626667073579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64"/>
      </bottom>
      <diagonal/>
    </border>
    <border>
      <left style="thin">
        <color theme="0" tint="-0.34998626667073579"/>
      </left>
      <right style="medium">
        <color indexed="64"/>
      </right>
      <top style="thin">
        <color theme="0" tint="-0.34998626667073579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A6A6A6"/>
      </right>
      <top/>
      <bottom style="medium">
        <color auto="1"/>
      </bottom>
      <diagonal/>
    </border>
    <border>
      <left/>
      <right/>
      <top style="medium">
        <color indexed="64"/>
      </top>
      <bottom style="thin">
        <color rgb="FFA6A6A6"/>
      </bottom>
      <diagonal/>
    </border>
    <border>
      <left/>
      <right/>
      <top style="thin">
        <color rgb="FFA6A6A6"/>
      </top>
      <bottom style="thin">
        <color rgb="FFA6A6A6"/>
      </bottom>
      <diagonal/>
    </border>
    <border>
      <left/>
      <right/>
      <top style="thin">
        <color rgb="FFA6A6A6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rgb="FFA6A6A6"/>
      </bottom>
      <diagonal/>
    </border>
    <border>
      <left/>
      <right style="medium">
        <color indexed="64"/>
      </right>
      <top style="medium">
        <color indexed="64"/>
      </top>
      <bottom style="thin">
        <color rgb="FFA6A6A6"/>
      </bottom>
      <diagonal/>
    </border>
    <border>
      <left/>
      <right style="medium">
        <color indexed="64"/>
      </right>
      <top style="thin">
        <color rgb="FFA6A6A6"/>
      </top>
      <bottom style="thin">
        <color rgb="FFA6A6A6"/>
      </bottom>
      <diagonal/>
    </border>
    <border>
      <left/>
      <right style="medium">
        <color indexed="64"/>
      </right>
      <top style="thin">
        <color rgb="FFA6A6A6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73">
    <xf numFmtId="0" fontId="0" fillId="0" borderId="0"/>
    <xf numFmtId="0" fontId="3" fillId="0" borderId="0"/>
    <xf numFmtId="0" fontId="3" fillId="0" borderId="0"/>
    <xf numFmtId="167" fontId="3" fillId="0" borderId="0" applyFont="0" applyFill="0" applyBorder="0" applyAlignment="0" applyProtection="0"/>
    <xf numFmtId="0" fontId="20" fillId="0" borderId="0"/>
    <xf numFmtId="171" fontId="3" fillId="15" borderId="0" applyFont="0" applyBorder="0" applyAlignment="0">
      <alignment horizontal="right"/>
      <protection locked="0"/>
    </xf>
    <xf numFmtId="171" fontId="3" fillId="4" borderId="0" applyNumberFormat="0" applyFont="0" applyBorder="0" applyAlignment="0">
      <alignment horizontal="right"/>
    </xf>
    <xf numFmtId="0" fontId="3" fillId="0" borderId="0"/>
    <xf numFmtId="0" fontId="3" fillId="14" borderId="0"/>
    <xf numFmtId="0" fontId="20" fillId="0" borderId="0"/>
    <xf numFmtId="0" fontId="20" fillId="0" borderId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16" borderId="0" applyNumberFormat="0" applyBorder="0" applyAlignment="0" applyProtection="0"/>
    <xf numFmtId="0" fontId="21" fillId="17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20" borderId="0" applyNumberFormat="0" applyBorder="0" applyAlignment="0" applyProtection="0"/>
    <xf numFmtId="0" fontId="22" fillId="21" borderId="0" applyNumberFormat="0" applyBorder="0" applyAlignment="0" applyProtection="0"/>
    <xf numFmtId="0" fontId="22" fillId="16" borderId="0" applyNumberFormat="0" applyBorder="0" applyAlignment="0" applyProtection="0"/>
    <xf numFmtId="0" fontId="22" fillId="17" borderId="0" applyNumberFormat="0" applyBorder="0" applyAlignment="0" applyProtection="0"/>
    <xf numFmtId="0" fontId="22" fillId="22" borderId="0" applyNumberFormat="0" applyBorder="0" applyAlignment="0" applyProtection="0"/>
    <xf numFmtId="0" fontId="22" fillId="23" borderId="0" applyNumberFormat="0" applyBorder="0" applyAlignment="0" applyProtection="0"/>
    <xf numFmtId="0" fontId="22" fillId="24" borderId="0" applyNumberFormat="0" applyBorder="0" applyAlignment="0" applyProtection="0"/>
    <xf numFmtId="0" fontId="22" fillId="25" borderId="0" applyNumberFormat="0" applyBorder="0" applyAlignment="0" applyProtection="0"/>
    <xf numFmtId="0" fontId="22" fillId="22" borderId="0" applyNumberFormat="0" applyBorder="0" applyAlignment="0" applyProtection="0"/>
    <xf numFmtId="0" fontId="22" fillId="26" borderId="0" applyNumberFormat="0" applyBorder="0" applyAlignment="0" applyProtection="0"/>
    <xf numFmtId="0" fontId="23" fillId="27" borderId="0" applyNumberFormat="0" applyBorder="0" applyAlignment="0" applyProtection="0"/>
    <xf numFmtId="0" fontId="24" fillId="19" borderId="68" applyNumberFormat="0" applyAlignment="0" applyProtection="0"/>
    <xf numFmtId="0" fontId="25" fillId="28" borderId="69" applyNumberFormat="0" applyAlignment="0" applyProtection="0"/>
    <xf numFmtId="167" fontId="3" fillId="0" borderId="0" applyFont="0" applyFill="0" applyBorder="0" applyAlignment="0" applyProtection="0"/>
    <xf numFmtId="167" fontId="26" fillId="0" borderId="0" applyFont="0" applyFill="0" applyBorder="0" applyAlignment="0" applyProtection="0"/>
    <xf numFmtId="167" fontId="3" fillId="0" borderId="0" applyFont="0" applyFill="0" applyBorder="0" applyAlignment="0" applyProtection="0"/>
    <xf numFmtId="167" fontId="3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28" fillId="29" borderId="0" applyNumberFormat="0" applyBorder="0" applyAlignment="0" applyProtection="0"/>
    <xf numFmtId="0" fontId="29" fillId="0" borderId="70" applyNumberFormat="0" applyFill="0" applyAlignment="0" applyProtection="0"/>
    <xf numFmtId="0" fontId="30" fillId="0" borderId="71" applyNumberFormat="0" applyFill="0" applyAlignment="0" applyProtection="0"/>
    <xf numFmtId="0" fontId="31" fillId="0" borderId="72" applyNumberFormat="0" applyFill="0" applyAlignment="0" applyProtection="0"/>
    <xf numFmtId="0" fontId="31" fillId="0" borderId="0" applyNumberFormat="0" applyFill="0" applyBorder="0" applyAlignment="0" applyProtection="0"/>
    <xf numFmtId="0" fontId="32" fillId="17" borderId="68" applyNumberFormat="0" applyAlignment="0" applyProtection="0"/>
    <xf numFmtId="172" fontId="3" fillId="30" borderId="0" applyFont="0" applyBorder="0">
      <alignment horizontal="right"/>
      <protection locked="0"/>
    </xf>
    <xf numFmtId="171" fontId="3" fillId="13" borderId="0" applyFont="0" applyBorder="0">
      <alignment horizontal="right"/>
      <protection locked="0"/>
    </xf>
    <xf numFmtId="0" fontId="33" fillId="0" borderId="73" applyNumberFormat="0" applyFill="0" applyAlignment="0" applyProtection="0"/>
    <xf numFmtId="0" fontId="34" fillId="20" borderId="0" applyNumberFormat="0" applyBorder="0" applyAlignment="0" applyProtection="0"/>
    <xf numFmtId="0" fontId="3" fillId="0" borderId="0" applyFill="0"/>
    <xf numFmtId="0" fontId="3" fillId="0" borderId="0"/>
    <xf numFmtId="0" fontId="20" fillId="0" borderId="0"/>
    <xf numFmtId="0" fontId="3" fillId="0" borderId="0"/>
    <xf numFmtId="0" fontId="3" fillId="14" borderId="0"/>
    <xf numFmtId="0" fontId="3" fillId="14" borderId="0"/>
    <xf numFmtId="0" fontId="20" fillId="0" borderId="0"/>
    <xf numFmtId="0" fontId="20" fillId="0" borderId="0"/>
    <xf numFmtId="0" fontId="3" fillId="18" borderId="74" applyNumberFormat="0" applyFont="0" applyAlignment="0" applyProtection="0"/>
    <xf numFmtId="0" fontId="35" fillId="19" borderId="75" applyNumberFormat="0" applyAlignment="0" applyProtection="0"/>
    <xf numFmtId="9" fontId="3" fillId="0" borderId="0" applyFont="0" applyFill="0" applyBorder="0" applyAlignment="0" applyProtection="0"/>
    <xf numFmtId="0" fontId="3" fillId="0" borderId="0"/>
    <xf numFmtId="0" fontId="36" fillId="0" borderId="0" applyNumberFormat="0" applyFill="0" applyBorder="0" applyAlignment="0" applyProtection="0"/>
    <xf numFmtId="0" fontId="37" fillId="0" borderId="76" applyNumberFormat="0" applyFill="0" applyAlignment="0" applyProtection="0"/>
    <xf numFmtId="0" fontId="38" fillId="0" borderId="0" applyNumberForma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328">
    <xf numFmtId="0" fontId="0" fillId="0" borderId="0" xfId="0"/>
    <xf numFmtId="0" fontId="2" fillId="2" borderId="0" xfId="1" applyFont="1" applyFill="1" applyProtection="1">
      <protection locked="0"/>
    </xf>
    <xf numFmtId="0" fontId="4" fillId="3" borderId="1" xfId="2" applyFont="1" applyFill="1" applyBorder="1" applyAlignment="1" applyProtection="1">
      <alignment vertical="center"/>
      <protection locked="0"/>
    </xf>
    <xf numFmtId="0" fontId="4" fillId="3" borderId="0" xfId="1" applyFont="1" applyFill="1" applyBorder="1" applyAlignment="1" applyProtection="1">
      <alignment vertical="center"/>
    </xf>
    <xf numFmtId="0" fontId="4" fillId="3" borderId="0" xfId="1" applyFont="1" applyFill="1" applyAlignment="1" applyProtection="1">
      <alignment vertical="center" wrapText="1"/>
    </xf>
    <xf numFmtId="0" fontId="3" fillId="0" borderId="0" xfId="1"/>
    <xf numFmtId="0" fontId="4" fillId="0" borderId="0" xfId="1" applyFont="1" applyFill="1" applyAlignment="1" applyProtection="1">
      <alignment vertical="center"/>
    </xf>
    <xf numFmtId="0" fontId="3" fillId="2" borderId="0" xfId="1" applyFill="1" applyProtection="1"/>
    <xf numFmtId="0" fontId="4" fillId="3" borderId="0" xfId="2" applyFont="1" applyFill="1" applyBorder="1" applyAlignment="1" applyProtection="1">
      <alignment horizontal="left" vertical="center"/>
    </xf>
    <xf numFmtId="0" fontId="4" fillId="3" borderId="0" xfId="1" applyFont="1" applyFill="1" applyBorder="1" applyAlignment="1" applyProtection="1">
      <alignment horizontal="left" vertical="center"/>
    </xf>
    <xf numFmtId="0" fontId="5" fillId="2" borderId="0" xfId="1" applyFont="1" applyFill="1" applyProtection="1"/>
    <xf numFmtId="0" fontId="3" fillId="2" borderId="0" xfId="1" applyFill="1" applyProtection="1">
      <protection locked="0"/>
    </xf>
    <xf numFmtId="0" fontId="2" fillId="2" borderId="0" xfId="1" applyFont="1" applyFill="1" applyProtection="1"/>
    <xf numFmtId="0" fontId="3" fillId="2" borderId="0" xfId="1" applyFill="1" applyAlignment="1" applyProtection="1">
      <alignment horizontal="left" vertical="top" wrapText="1"/>
    </xf>
    <xf numFmtId="0" fontId="3" fillId="2" borderId="0" xfId="1" applyFill="1" applyAlignment="1" applyProtection="1">
      <alignment vertical="top" wrapText="1"/>
    </xf>
    <xf numFmtId="0" fontId="6" fillId="2" borderId="0" xfId="1" applyFont="1" applyFill="1" applyAlignment="1" applyProtection="1">
      <alignment horizontal="left" vertical="top" wrapText="1"/>
    </xf>
    <xf numFmtId="0" fontId="6" fillId="2" borderId="2" xfId="1" applyFont="1" applyFill="1" applyBorder="1" applyAlignment="1" applyProtection="1">
      <alignment horizontal="left" vertical="top" wrapText="1"/>
    </xf>
    <xf numFmtId="0" fontId="3" fillId="2" borderId="2" xfId="1" applyFill="1" applyBorder="1" applyAlignment="1" applyProtection="1">
      <alignment horizontal="left" vertical="top" wrapText="1"/>
    </xf>
    <xf numFmtId="0" fontId="3" fillId="2" borderId="0" xfId="1" applyFill="1"/>
    <xf numFmtId="0" fontId="7" fillId="5" borderId="3" xfId="1" applyFont="1" applyFill="1" applyBorder="1" applyAlignment="1" applyProtection="1">
      <alignment horizontal="left" vertical="center"/>
    </xf>
    <xf numFmtId="0" fontId="7" fillId="5" borderId="1" xfId="1" applyFont="1" applyFill="1" applyBorder="1" applyAlignment="1" applyProtection="1">
      <alignment horizontal="left" vertical="center"/>
    </xf>
    <xf numFmtId="0" fontId="7" fillId="5" borderId="4" xfId="1" applyFont="1" applyFill="1" applyBorder="1" applyAlignment="1" applyProtection="1">
      <alignment horizontal="left" vertical="center"/>
    </xf>
    <xf numFmtId="0" fontId="7" fillId="5" borderId="5" xfId="1" applyFont="1" applyFill="1" applyBorder="1" applyAlignment="1" applyProtection="1">
      <alignment horizontal="left" vertical="center"/>
    </xf>
    <xf numFmtId="0" fontId="8" fillId="2" borderId="6" xfId="1" applyFont="1" applyFill="1" applyBorder="1" applyAlignment="1" applyProtection="1">
      <alignment vertical="center" wrapText="1"/>
      <protection locked="0"/>
    </xf>
    <xf numFmtId="0" fontId="3" fillId="0" borderId="7" xfId="1" applyBorder="1"/>
    <xf numFmtId="0" fontId="6" fillId="5" borderId="10" xfId="1" applyFont="1" applyFill="1" applyBorder="1" applyAlignment="1" applyProtection="1">
      <alignment horizontal="right" vertical="center"/>
    </xf>
    <xf numFmtId="0" fontId="6" fillId="5" borderId="11" xfId="1" applyFont="1" applyFill="1" applyBorder="1" applyAlignment="1" applyProtection="1">
      <alignment horizontal="right" vertical="center"/>
    </xf>
    <xf numFmtId="0" fontId="6" fillId="6" borderId="12" xfId="1" applyFont="1" applyFill="1" applyBorder="1" applyAlignment="1" applyProtection="1">
      <alignment horizontal="right" vertical="center"/>
    </xf>
    <xf numFmtId="0" fontId="6" fillId="6" borderId="13" xfId="1" applyFont="1" applyFill="1" applyBorder="1" applyAlignment="1" applyProtection="1">
      <alignment horizontal="right" vertical="center"/>
    </xf>
    <xf numFmtId="0" fontId="6" fillId="6" borderId="14" xfId="1" applyFont="1" applyFill="1" applyBorder="1" applyAlignment="1" applyProtection="1">
      <alignment horizontal="right" vertical="center"/>
    </xf>
    <xf numFmtId="0" fontId="6" fillId="6" borderId="5" xfId="1" applyFont="1" applyFill="1" applyBorder="1" applyAlignment="1" applyProtection="1">
      <alignment horizontal="right" vertical="center"/>
    </xf>
    <xf numFmtId="0" fontId="3" fillId="0" borderId="6" xfId="1" applyBorder="1"/>
    <xf numFmtId="0" fontId="6" fillId="6" borderId="3" xfId="1" applyFont="1" applyFill="1" applyBorder="1" applyAlignment="1" applyProtection="1">
      <alignment horizontal="right" vertical="center"/>
    </xf>
    <xf numFmtId="0" fontId="6" fillId="6" borderId="4" xfId="1" applyFont="1" applyFill="1" applyBorder="1" applyAlignment="1" applyProtection="1">
      <alignment horizontal="center" vertical="center"/>
      <protection locked="0"/>
    </xf>
    <xf numFmtId="0" fontId="6" fillId="6" borderId="15" xfId="1" applyFont="1" applyFill="1" applyBorder="1" applyAlignment="1" applyProtection="1">
      <alignment horizontal="right" vertical="center"/>
    </xf>
    <xf numFmtId="0" fontId="3" fillId="0" borderId="16" xfId="1" applyFont="1" applyFill="1" applyBorder="1" applyAlignment="1" applyProtection="1">
      <alignment horizontal="left" vertical="center" wrapText="1" indent="1"/>
    </xf>
    <xf numFmtId="164" fontId="3" fillId="0" borderId="17" xfId="1" applyNumberFormat="1" applyFont="1" applyFill="1" applyBorder="1" applyAlignment="1" applyProtection="1">
      <alignment vertical="center" wrapText="1"/>
    </xf>
    <xf numFmtId="164" fontId="3" fillId="5" borderId="18" xfId="1" applyNumberFormat="1" applyFont="1" applyFill="1" applyBorder="1" applyAlignment="1" applyProtection="1"/>
    <xf numFmtId="164" fontId="6" fillId="5" borderId="18" xfId="1" applyNumberFormat="1" applyFont="1" applyFill="1" applyBorder="1" applyAlignment="1" applyProtection="1"/>
    <xf numFmtId="164" fontId="6" fillId="5" borderId="19" xfId="1" applyNumberFormat="1" applyFont="1" applyFill="1" applyBorder="1" applyAlignment="1" applyProtection="1"/>
    <xf numFmtId="0" fontId="10" fillId="2" borderId="16" xfId="1" applyFont="1" applyFill="1" applyBorder="1" applyAlignment="1" applyProtection="1">
      <alignment vertical="center" wrapText="1"/>
    </xf>
    <xf numFmtId="10" fontId="3" fillId="2" borderId="20" xfId="1" applyNumberFormat="1" applyFont="1" applyFill="1" applyBorder="1" applyAlignment="1" applyProtection="1">
      <alignment horizontal="right" vertical="center" wrapText="1"/>
    </xf>
    <xf numFmtId="10" fontId="3" fillId="2" borderId="21" xfId="1" applyNumberFormat="1" applyFont="1" applyFill="1" applyBorder="1" applyAlignment="1" applyProtection="1">
      <alignment horizontal="right" vertical="center" wrapText="1"/>
    </xf>
    <xf numFmtId="0" fontId="3" fillId="0" borderId="22" xfId="1" applyFont="1" applyFill="1" applyBorder="1" applyAlignment="1" applyProtection="1">
      <alignment horizontal="left" vertical="center" wrapText="1" indent="1"/>
    </xf>
    <xf numFmtId="164" fontId="3" fillId="0" borderId="23" xfId="1" applyNumberFormat="1" applyFont="1" applyFill="1" applyBorder="1" applyAlignment="1" applyProtection="1">
      <alignment vertical="center" wrapText="1"/>
    </xf>
    <xf numFmtId="164" fontId="3" fillId="0" borderId="24" xfId="1" applyNumberFormat="1" applyFont="1" applyFill="1" applyBorder="1" applyAlignment="1" applyProtection="1">
      <alignment vertical="center" wrapText="1"/>
    </xf>
    <xf numFmtId="164" fontId="3" fillId="0" borderId="25" xfId="1" applyNumberFormat="1" applyFont="1" applyFill="1" applyBorder="1" applyAlignment="1" applyProtection="1">
      <alignment vertical="center" wrapText="1"/>
    </xf>
    <xf numFmtId="0" fontId="10" fillId="2" borderId="22" xfId="1" applyFont="1" applyFill="1" applyBorder="1" applyAlignment="1" applyProtection="1">
      <alignment vertical="center" wrapText="1"/>
    </xf>
    <xf numFmtId="165" fontId="3" fillId="2" borderId="23" xfId="1" applyNumberFormat="1" applyFont="1" applyFill="1" applyBorder="1" applyAlignment="1" applyProtection="1">
      <alignment horizontal="right" vertical="center" wrapText="1"/>
    </xf>
    <xf numFmtId="165" fontId="3" fillId="2" borderId="26" xfId="1" applyNumberFormat="1" applyFont="1" applyFill="1" applyBorder="1" applyAlignment="1" applyProtection="1">
      <alignment horizontal="right" vertical="center" wrapText="1"/>
    </xf>
    <xf numFmtId="165" fontId="3" fillId="2" borderId="24" xfId="1" applyNumberFormat="1" applyFont="1" applyFill="1" applyBorder="1" applyAlignment="1" applyProtection="1">
      <alignment horizontal="right" vertical="center" wrapText="1"/>
    </xf>
    <xf numFmtId="165" fontId="3" fillId="2" borderId="27" xfId="1" applyNumberFormat="1" applyFont="1" applyFill="1" applyBorder="1" applyAlignment="1" applyProtection="1">
      <alignment horizontal="right" vertical="center" wrapText="1"/>
    </xf>
    <xf numFmtId="0" fontId="2" fillId="2" borderId="0" xfId="1" applyFont="1" applyFill="1" applyBorder="1" applyProtection="1"/>
    <xf numFmtId="0" fontId="3" fillId="0" borderId="0" xfId="1" applyFont="1" applyFill="1" applyBorder="1" applyAlignment="1" applyProtection="1">
      <alignment horizontal="left" vertical="center" wrapText="1" indent="1"/>
    </xf>
    <xf numFmtId="0" fontId="3" fillId="0" borderId="1" xfId="1" applyFont="1" applyFill="1" applyBorder="1" applyAlignment="1" applyProtection="1">
      <alignment horizontal="left" vertical="center" wrapText="1" indent="1"/>
    </xf>
    <xf numFmtId="164" fontId="3" fillId="0" borderId="1" xfId="1" applyNumberFormat="1" applyFont="1" applyFill="1" applyBorder="1" applyAlignment="1" applyProtection="1">
      <alignment horizontal="right" vertical="center" wrapText="1"/>
    </xf>
    <xf numFmtId="0" fontId="3" fillId="2" borderId="0" xfId="1" applyFill="1" applyBorder="1" applyProtection="1"/>
    <xf numFmtId="166" fontId="3" fillId="2" borderId="0" xfId="1" applyNumberFormat="1" applyFill="1" applyBorder="1" applyProtection="1"/>
    <xf numFmtId="2" fontId="3" fillId="2" borderId="0" xfId="1" applyNumberFormat="1" applyFont="1" applyFill="1" applyBorder="1" applyAlignment="1" applyProtection="1">
      <alignment horizontal="right" vertical="center" wrapText="1"/>
    </xf>
    <xf numFmtId="0" fontId="2" fillId="2" borderId="0" xfId="1" applyFont="1" applyFill="1" applyBorder="1" applyProtection="1">
      <protection locked="0"/>
    </xf>
    <xf numFmtId="0" fontId="11" fillId="7" borderId="0" xfId="1" applyFont="1" applyFill="1" applyBorder="1" applyAlignment="1">
      <alignment vertical="center"/>
    </xf>
    <xf numFmtId="0" fontId="11" fillId="2" borderId="0" xfId="1" applyFont="1" applyFill="1" applyBorder="1" applyProtection="1"/>
    <xf numFmtId="0" fontId="3" fillId="2" borderId="0" xfId="1" applyFill="1" applyAlignment="1">
      <alignment horizontal="left" vertical="top" wrapText="1"/>
    </xf>
    <xf numFmtId="0" fontId="12" fillId="2" borderId="0" xfId="1" applyFont="1" applyFill="1" applyBorder="1" applyProtection="1"/>
    <xf numFmtId="0" fontId="13" fillId="8" borderId="3" xfId="1" applyFont="1" applyFill="1" applyBorder="1" applyAlignment="1" applyProtection="1">
      <alignment horizontal="left" vertical="center"/>
      <protection locked="0"/>
    </xf>
    <xf numFmtId="0" fontId="13" fillId="8" borderId="4" xfId="1" applyFont="1" applyFill="1" applyBorder="1" applyAlignment="1" applyProtection="1">
      <alignment horizontal="left" vertical="center"/>
      <protection locked="0"/>
    </xf>
    <xf numFmtId="0" fontId="14" fillId="2" borderId="7" xfId="1" applyFont="1" applyFill="1" applyBorder="1"/>
    <xf numFmtId="0" fontId="3" fillId="2" borderId="6" xfId="1" applyFill="1" applyBorder="1"/>
    <xf numFmtId="0" fontId="6" fillId="10" borderId="22" xfId="1" applyFont="1" applyFill="1" applyBorder="1" applyAlignment="1" applyProtection="1">
      <alignment horizontal="right" vertical="center"/>
    </xf>
    <xf numFmtId="0" fontId="6" fillId="10" borderId="38" xfId="1" applyFont="1" applyFill="1" applyBorder="1" applyAlignment="1" applyProtection="1">
      <alignment horizontal="right" vertical="center"/>
    </xf>
    <xf numFmtId="0" fontId="6" fillId="10" borderId="39" xfId="1" applyFont="1" applyFill="1" applyBorder="1" applyAlignment="1" applyProtection="1">
      <alignment horizontal="right" vertical="center"/>
    </xf>
    <xf numFmtId="0" fontId="6" fillId="5" borderId="22" xfId="1" applyFont="1" applyFill="1" applyBorder="1" applyAlignment="1" applyProtection="1">
      <alignment horizontal="right" vertical="center"/>
    </xf>
    <xf numFmtId="0" fontId="6" fillId="5" borderId="38" xfId="1" applyFont="1" applyFill="1" applyBorder="1" applyAlignment="1" applyProtection="1">
      <alignment horizontal="right" vertical="center"/>
    </xf>
    <xf numFmtId="0" fontId="6" fillId="9" borderId="12" xfId="1" applyFont="1" applyFill="1" applyBorder="1" applyAlignment="1" applyProtection="1">
      <alignment horizontal="right" vertical="center"/>
    </xf>
    <xf numFmtId="0" fontId="6" fillId="9" borderId="13" xfId="1" applyFont="1" applyFill="1" applyBorder="1" applyAlignment="1" applyProtection="1">
      <alignment horizontal="right" vertical="center"/>
    </xf>
    <xf numFmtId="0" fontId="6" fillId="9" borderId="15" xfId="1" applyFont="1" applyFill="1" applyBorder="1" applyAlignment="1" applyProtection="1">
      <alignment horizontal="right" vertical="center"/>
    </xf>
    <xf numFmtId="0" fontId="6" fillId="10" borderId="12" xfId="1" applyFont="1" applyFill="1" applyBorder="1" applyAlignment="1" applyProtection="1">
      <alignment horizontal="right" vertical="center"/>
    </xf>
    <xf numFmtId="0" fontId="6" fillId="10" borderId="13" xfId="1" applyFont="1" applyFill="1" applyBorder="1" applyAlignment="1" applyProtection="1">
      <alignment horizontal="right" vertical="center"/>
    </xf>
    <xf numFmtId="0" fontId="6" fillId="10" borderId="15" xfId="1" applyFont="1" applyFill="1" applyBorder="1" applyAlignment="1" applyProtection="1">
      <alignment horizontal="right" vertical="center"/>
    </xf>
    <xf numFmtId="0" fontId="3" fillId="0" borderId="16" xfId="1" applyFont="1" applyBorder="1" applyAlignment="1" applyProtection="1">
      <alignment horizontal="left" vertical="center" wrapText="1" indent="1"/>
    </xf>
    <xf numFmtId="164" fontId="3" fillId="2" borderId="30" xfId="1" applyNumberFormat="1" applyFont="1" applyFill="1" applyBorder="1" applyAlignment="1">
      <alignment horizontal="right" vertical="center" wrapText="1"/>
    </xf>
    <xf numFmtId="164" fontId="3" fillId="2" borderId="31" xfId="1" applyNumberFormat="1" applyFont="1" applyFill="1" applyBorder="1" applyAlignment="1">
      <alignment horizontal="right" vertical="center" wrapText="1"/>
    </xf>
    <xf numFmtId="164" fontId="3" fillId="2" borderId="32" xfId="1" applyNumberFormat="1" applyFont="1" applyFill="1" applyBorder="1" applyAlignment="1">
      <alignment horizontal="right" vertical="center" wrapText="1"/>
    </xf>
    <xf numFmtId="167" fontId="3" fillId="5" borderId="0" xfId="1" applyNumberFormat="1" applyFont="1" applyFill="1" applyBorder="1" applyAlignment="1" applyProtection="1">
      <alignment horizontal="left"/>
    </xf>
    <xf numFmtId="167" fontId="3" fillId="5" borderId="40" xfId="1" applyNumberFormat="1" applyFont="1" applyFill="1" applyBorder="1" applyAlignment="1" applyProtection="1">
      <alignment horizontal="left"/>
    </xf>
    <xf numFmtId="0" fontId="3" fillId="0" borderId="0" xfId="1" applyFill="1" applyProtection="1"/>
    <xf numFmtId="0" fontId="16" fillId="5" borderId="41" xfId="1" applyFont="1" applyFill="1" applyBorder="1" applyAlignment="1" applyProtection="1">
      <alignment horizontal="left" vertical="center" wrapText="1" indent="1"/>
    </xf>
    <xf numFmtId="0" fontId="6" fillId="5" borderId="42" xfId="1" applyFont="1" applyFill="1" applyBorder="1" applyAlignment="1" applyProtection="1">
      <alignment vertical="center"/>
    </xf>
    <xf numFmtId="0" fontId="6" fillId="5" borderId="43" xfId="1" applyFont="1" applyFill="1" applyBorder="1" applyAlignment="1" applyProtection="1">
      <alignment vertical="center"/>
    </xf>
    <xf numFmtId="0" fontId="6" fillId="5" borderId="44" xfId="1" applyFont="1" applyFill="1" applyBorder="1" applyAlignment="1" applyProtection="1">
      <alignment vertical="center"/>
    </xf>
    <xf numFmtId="167" fontId="6" fillId="8" borderId="42" xfId="1" applyNumberFormat="1" applyFont="1" applyFill="1" applyBorder="1" applyAlignment="1" applyProtection="1">
      <alignment horizontal="left"/>
      <protection locked="0"/>
    </xf>
    <xf numFmtId="167" fontId="6" fillId="8" borderId="43" xfId="1" applyNumberFormat="1" applyFont="1" applyFill="1" applyBorder="1" applyAlignment="1" applyProtection="1">
      <alignment horizontal="left"/>
      <protection locked="0"/>
    </xf>
    <xf numFmtId="167" fontId="6" fillId="8" borderId="44" xfId="1" applyNumberFormat="1" applyFont="1" applyFill="1" applyBorder="1" applyAlignment="1" applyProtection="1">
      <alignment horizontal="left"/>
      <protection locked="0"/>
    </xf>
    <xf numFmtId="0" fontId="3" fillId="0" borderId="41" xfId="1" applyFont="1" applyBorder="1" applyAlignment="1" applyProtection="1">
      <alignment horizontal="left" vertical="center" indent="3"/>
    </xf>
    <xf numFmtId="164" fontId="3" fillId="11" borderId="42" xfId="1" applyNumberFormat="1" applyFont="1" applyFill="1" applyBorder="1" applyAlignment="1" applyProtection="1">
      <alignment vertical="center" wrapText="1"/>
      <protection locked="0"/>
    </xf>
    <xf numFmtId="164" fontId="3" fillId="11" borderId="43" xfId="1" applyNumberFormat="1" applyFont="1" applyFill="1" applyBorder="1" applyAlignment="1" applyProtection="1">
      <alignment vertical="center" wrapText="1"/>
      <protection locked="0"/>
    </xf>
    <xf numFmtId="164" fontId="3" fillId="11" borderId="44" xfId="1" applyNumberFormat="1" applyFont="1" applyFill="1" applyBorder="1" applyAlignment="1" applyProtection="1">
      <alignment vertical="center" wrapText="1"/>
      <protection locked="0"/>
    </xf>
    <xf numFmtId="164" fontId="3" fillId="2" borderId="42" xfId="1" applyNumberFormat="1" applyFont="1" applyFill="1" applyBorder="1" applyAlignment="1">
      <alignment horizontal="right" wrapText="1"/>
    </xf>
    <xf numFmtId="164" fontId="3" fillId="2" borderId="43" xfId="1" applyNumberFormat="1" applyFont="1" applyFill="1" applyBorder="1" applyAlignment="1">
      <alignment horizontal="right" wrapText="1"/>
    </xf>
    <xf numFmtId="164" fontId="3" fillId="2" borderId="44" xfId="1" applyNumberFormat="1" applyFont="1" applyFill="1" applyBorder="1" applyAlignment="1">
      <alignment horizontal="right" wrapText="1"/>
    </xf>
    <xf numFmtId="0" fontId="3" fillId="0" borderId="0" xfId="1" applyFill="1" applyAlignment="1" applyProtection="1">
      <alignment horizontal="right"/>
    </xf>
    <xf numFmtId="0" fontId="3" fillId="0" borderId="41" xfId="1" applyFont="1" applyBorder="1" applyAlignment="1" applyProtection="1">
      <alignment horizontal="left" vertical="center" wrapText="1" indent="3"/>
    </xf>
    <xf numFmtId="0" fontId="3" fillId="0" borderId="41" xfId="1" applyFont="1" applyBorder="1" applyAlignment="1" applyProtection="1">
      <alignment horizontal="left" vertical="center" wrapText="1" indent="1"/>
    </xf>
    <xf numFmtId="0" fontId="3" fillId="0" borderId="22" xfId="1" applyFont="1" applyBorder="1" applyAlignment="1" applyProtection="1">
      <alignment horizontal="left" vertical="center" wrapText="1" indent="1"/>
    </xf>
    <xf numFmtId="164" fontId="3" fillId="11" borderId="33" xfId="1" applyNumberFormat="1" applyFont="1" applyFill="1" applyBorder="1" applyAlignment="1" applyProtection="1">
      <alignment vertical="center" wrapText="1"/>
      <protection locked="0"/>
    </xf>
    <xf numFmtId="164" fontId="3" fillId="11" borderId="34" xfId="1" applyNumberFormat="1" applyFont="1" applyFill="1" applyBorder="1" applyAlignment="1" applyProtection="1">
      <alignment vertical="center" wrapText="1"/>
      <protection locked="0"/>
    </xf>
    <xf numFmtId="164" fontId="3" fillId="11" borderId="35" xfId="1" applyNumberFormat="1" applyFont="1" applyFill="1" applyBorder="1" applyAlignment="1" applyProtection="1">
      <alignment vertical="center" wrapText="1"/>
      <protection locked="0"/>
    </xf>
    <xf numFmtId="0" fontId="3" fillId="5" borderId="45" xfId="1" applyFont="1" applyFill="1" applyBorder="1" applyAlignment="1" applyProtection="1">
      <alignment horizontal="left" vertical="center" wrapText="1" indent="1"/>
    </xf>
    <xf numFmtId="164" fontId="17" fillId="12" borderId="12" xfId="1" applyNumberFormat="1" applyFont="1" applyFill="1" applyBorder="1" applyAlignment="1" applyProtection="1">
      <alignment horizontal="right" wrapText="1"/>
    </xf>
    <xf numFmtId="164" fontId="17" fillId="12" borderId="13" xfId="1" applyNumberFormat="1" applyFont="1" applyFill="1" applyBorder="1" applyAlignment="1" applyProtection="1">
      <alignment horizontal="right" wrapText="1"/>
    </xf>
    <xf numFmtId="164" fontId="17" fillId="12" borderId="46" xfId="1" applyNumberFormat="1" applyFont="1" applyFill="1" applyBorder="1" applyAlignment="1" applyProtection="1">
      <alignment horizontal="right" wrapText="1"/>
    </xf>
    <xf numFmtId="164" fontId="17" fillId="12" borderId="15" xfId="1" applyNumberFormat="1" applyFont="1" applyFill="1" applyBorder="1" applyAlignment="1" applyProtection="1">
      <alignment horizontal="right" wrapText="1"/>
    </xf>
    <xf numFmtId="167" fontId="3" fillId="5" borderId="2" xfId="1" applyNumberFormat="1" applyFont="1" applyFill="1" applyBorder="1" applyAlignment="1" applyProtection="1">
      <alignment horizontal="left"/>
    </xf>
    <xf numFmtId="167" fontId="3" fillId="5" borderId="47" xfId="1" applyNumberFormat="1" applyFont="1" applyFill="1" applyBorder="1" applyAlignment="1" applyProtection="1">
      <alignment horizontal="left"/>
    </xf>
    <xf numFmtId="0" fontId="16" fillId="0" borderId="4" xfId="1" applyFont="1" applyFill="1" applyBorder="1" applyAlignment="1" applyProtection="1">
      <alignment vertical="center"/>
    </xf>
    <xf numFmtId="0" fontId="16" fillId="0" borderId="0" xfId="1" applyFont="1" applyFill="1" applyBorder="1" applyAlignment="1" applyProtection="1">
      <alignment vertical="center"/>
    </xf>
    <xf numFmtId="0" fontId="3" fillId="0" borderId="2" xfId="1" applyBorder="1"/>
    <xf numFmtId="167" fontId="18" fillId="0" borderId="0" xfId="1" applyNumberFormat="1" applyFont="1" applyFill="1" applyBorder="1" applyAlignment="1" applyProtection="1">
      <alignment horizontal="left"/>
    </xf>
    <xf numFmtId="0" fontId="13" fillId="8" borderId="5" xfId="1" applyFont="1" applyFill="1" applyBorder="1" applyAlignment="1" applyProtection="1">
      <alignment horizontal="left" vertical="center"/>
      <protection locked="0"/>
    </xf>
    <xf numFmtId="0" fontId="13" fillId="2" borderId="0" xfId="1" applyFont="1" applyFill="1" applyBorder="1" applyAlignment="1" applyProtection="1">
      <alignment horizontal="left" vertical="center"/>
      <protection locked="0"/>
    </xf>
    <xf numFmtId="167" fontId="3" fillId="4" borderId="7" xfId="1" applyNumberFormat="1" applyFont="1" applyFill="1" applyBorder="1" applyAlignment="1" applyProtection="1">
      <alignment horizontal="left"/>
      <protection locked="0"/>
    </xf>
    <xf numFmtId="167" fontId="3" fillId="4" borderId="1" xfId="1" applyNumberFormat="1" applyFont="1" applyFill="1" applyBorder="1" applyAlignment="1" applyProtection="1">
      <alignment horizontal="left"/>
      <protection locked="0"/>
    </xf>
    <xf numFmtId="167" fontId="3" fillId="4" borderId="50" xfId="1" applyNumberFormat="1" applyFont="1" applyFill="1" applyBorder="1" applyAlignment="1" applyProtection="1">
      <alignment horizontal="left"/>
      <protection locked="0"/>
    </xf>
    <xf numFmtId="0" fontId="5" fillId="2" borderId="0" xfId="1" applyFont="1" applyFill="1" applyBorder="1" applyAlignment="1" applyProtection="1">
      <alignment horizontal="right"/>
      <protection locked="0"/>
    </xf>
    <xf numFmtId="167" fontId="3" fillId="4" borderId="6" xfId="1" applyNumberFormat="1" applyFont="1" applyFill="1" applyBorder="1" applyAlignment="1" applyProtection="1">
      <alignment horizontal="left"/>
      <protection locked="0"/>
    </xf>
    <xf numFmtId="167" fontId="3" fillId="4" borderId="0" xfId="1" applyNumberFormat="1" applyFont="1" applyFill="1" applyBorder="1" applyAlignment="1" applyProtection="1">
      <alignment horizontal="left"/>
      <protection locked="0"/>
    </xf>
    <xf numFmtId="167" fontId="3" fillId="4" borderId="40" xfId="1" applyNumberFormat="1" applyFont="1" applyFill="1" applyBorder="1" applyAlignment="1" applyProtection="1">
      <alignment horizontal="left"/>
      <protection locked="0"/>
    </xf>
    <xf numFmtId="0" fontId="6" fillId="5" borderId="3" xfId="1" applyFont="1" applyFill="1" applyBorder="1" applyAlignment="1" applyProtection="1">
      <alignment horizontal="right" vertical="center"/>
      <protection locked="0"/>
    </xf>
    <xf numFmtId="0" fontId="6" fillId="5" borderId="4" xfId="1" applyFont="1" applyFill="1" applyBorder="1" applyAlignment="1" applyProtection="1">
      <alignment horizontal="right" vertical="center"/>
      <protection locked="0"/>
    </xf>
    <xf numFmtId="2" fontId="6" fillId="5" borderId="52" xfId="1" applyNumberFormat="1" applyFont="1" applyFill="1" applyBorder="1" applyAlignment="1" applyProtection="1"/>
    <xf numFmtId="168" fontId="3" fillId="2" borderId="30" xfId="1" applyNumberFormat="1" applyFont="1" applyFill="1" applyBorder="1" applyAlignment="1" applyProtection="1">
      <alignment horizontal="right" vertical="center"/>
    </xf>
    <xf numFmtId="168" fontId="3" fillId="2" borderId="31" xfId="1" applyNumberFormat="1" applyFont="1" applyFill="1" applyBorder="1" applyAlignment="1" applyProtection="1">
      <alignment horizontal="right" vertical="center"/>
    </xf>
    <xf numFmtId="168" fontId="3" fillId="2" borderId="51" xfId="1" applyNumberFormat="1" applyFont="1" applyFill="1" applyBorder="1" applyAlignment="1" applyProtection="1">
      <alignment horizontal="right" vertical="center"/>
    </xf>
    <xf numFmtId="169" fontId="6" fillId="5" borderId="52" xfId="1" applyNumberFormat="1" applyFont="1" applyFill="1" applyBorder="1" applyAlignment="1" applyProtection="1">
      <alignment horizontal="left"/>
      <protection locked="0"/>
    </xf>
    <xf numFmtId="167" fontId="3" fillId="4" borderId="0" xfId="1" applyNumberFormat="1" applyFont="1" applyFill="1" applyBorder="1" applyAlignment="1" applyProtection="1">
      <alignment horizontal="left"/>
    </xf>
    <xf numFmtId="167" fontId="3" fillId="4" borderId="40" xfId="1" applyNumberFormat="1" applyFont="1" applyFill="1" applyBorder="1" applyAlignment="1" applyProtection="1">
      <alignment horizontal="left"/>
    </xf>
    <xf numFmtId="0" fontId="16" fillId="8" borderId="41" xfId="1" applyFont="1" applyFill="1" applyBorder="1" applyAlignment="1" applyProtection="1">
      <alignment horizontal="left" vertical="center" wrapText="1" indent="1"/>
    </xf>
    <xf numFmtId="164" fontId="6" fillId="5" borderId="42" xfId="1" applyNumberFormat="1" applyFont="1" applyFill="1" applyBorder="1" applyAlignment="1" applyProtection="1"/>
    <xf numFmtId="164" fontId="6" fillId="5" borderId="43" xfId="1" applyNumberFormat="1" applyFont="1" applyFill="1" applyBorder="1" applyAlignment="1" applyProtection="1"/>
    <xf numFmtId="2" fontId="6" fillId="5" borderId="54" xfId="1" applyNumberFormat="1" applyFont="1" applyFill="1" applyBorder="1" applyAlignment="1" applyProtection="1"/>
    <xf numFmtId="167" fontId="6" fillId="5" borderId="42" xfId="1" applyNumberFormat="1" applyFont="1" applyFill="1" applyBorder="1" applyAlignment="1" applyProtection="1">
      <alignment horizontal="left"/>
    </xf>
    <xf numFmtId="167" fontId="6" fillId="5" borderId="43" xfId="1" applyNumberFormat="1" applyFont="1" applyFill="1" applyBorder="1" applyAlignment="1" applyProtection="1">
      <alignment horizontal="left"/>
    </xf>
    <xf numFmtId="167" fontId="6" fillId="5" borderId="53" xfId="1" applyNumberFormat="1" applyFont="1" applyFill="1" applyBorder="1" applyAlignment="1" applyProtection="1">
      <alignment horizontal="left"/>
    </xf>
    <xf numFmtId="170" fontId="6" fillId="5" borderId="54" xfId="1" applyNumberFormat="1" applyFont="1" applyFill="1" applyBorder="1" applyAlignment="1" applyProtection="1">
      <alignment horizontal="right"/>
      <protection locked="0"/>
    </xf>
    <xf numFmtId="164" fontId="3" fillId="11" borderId="53" xfId="1" applyNumberFormat="1" applyFont="1" applyFill="1" applyBorder="1" applyAlignment="1" applyProtection="1">
      <alignment vertical="center" wrapText="1"/>
      <protection locked="0"/>
    </xf>
    <xf numFmtId="168" fontId="3" fillId="2" borderId="42" xfId="1" applyNumberFormat="1" applyFont="1" applyFill="1" applyBorder="1" applyAlignment="1" applyProtection="1">
      <alignment horizontal="right" vertical="center"/>
    </xf>
    <xf numFmtId="168" fontId="3" fillId="2" borderId="43" xfId="1" applyNumberFormat="1" applyFont="1" applyFill="1" applyBorder="1" applyAlignment="1" applyProtection="1">
      <alignment horizontal="right" vertical="center"/>
    </xf>
    <xf numFmtId="168" fontId="3" fillId="2" borderId="53" xfId="1" applyNumberFormat="1" applyFont="1" applyFill="1" applyBorder="1" applyAlignment="1" applyProtection="1">
      <alignment horizontal="right" vertical="center"/>
    </xf>
    <xf numFmtId="4" fontId="6" fillId="5" borderId="54" xfId="1" applyNumberFormat="1" applyFont="1" applyFill="1" applyBorder="1" applyAlignment="1" applyProtection="1">
      <alignment horizontal="right"/>
      <protection locked="0"/>
    </xf>
    <xf numFmtId="0" fontId="18" fillId="0" borderId="0" xfId="1" applyFont="1" applyFill="1" applyProtection="1"/>
    <xf numFmtId="0" fontId="3" fillId="0" borderId="0" xfId="1" applyFill="1" applyBorder="1" applyProtection="1"/>
    <xf numFmtId="0" fontId="5" fillId="5" borderId="54" xfId="1" applyFont="1" applyFill="1" applyBorder="1"/>
    <xf numFmtId="164" fontId="3" fillId="11" borderId="55" xfId="1" applyNumberFormat="1" applyFont="1" applyFill="1" applyBorder="1" applyAlignment="1" applyProtection="1">
      <alignment vertical="center" wrapText="1"/>
      <protection locked="0"/>
    </xf>
    <xf numFmtId="168" fontId="3" fillId="2" borderId="55" xfId="1" applyNumberFormat="1" applyFont="1" applyFill="1" applyBorder="1" applyAlignment="1" applyProtection="1">
      <alignment horizontal="right" vertical="center"/>
    </xf>
    <xf numFmtId="168" fontId="3" fillId="2" borderId="56" xfId="1" applyNumberFormat="1" applyFont="1" applyFill="1" applyBorder="1" applyAlignment="1" applyProtection="1">
      <alignment horizontal="right" vertical="center"/>
    </xf>
    <xf numFmtId="168" fontId="3" fillId="2" borderId="57" xfId="1" applyNumberFormat="1" applyFont="1" applyFill="1" applyBorder="1" applyAlignment="1" applyProtection="1">
      <alignment horizontal="right" vertical="center"/>
    </xf>
    <xf numFmtId="164" fontId="3" fillId="11" borderId="58" xfId="1" applyNumberFormat="1" applyFont="1" applyFill="1" applyBorder="1" applyAlignment="1" applyProtection="1">
      <alignment vertical="center" wrapText="1"/>
      <protection locked="0"/>
    </xf>
    <xf numFmtId="164" fontId="17" fillId="12" borderId="59" xfId="1" applyNumberFormat="1" applyFont="1" applyFill="1" applyBorder="1" applyAlignment="1" applyProtection="1">
      <alignment vertical="center"/>
    </xf>
    <xf numFmtId="164" fontId="17" fillId="12" borderId="61" xfId="1" applyNumberFormat="1" applyFont="1" applyFill="1" applyBorder="1" applyAlignment="1" applyProtection="1">
      <alignment horizontal="right" wrapText="1"/>
    </xf>
    <xf numFmtId="0" fontId="17" fillId="12" borderId="61" xfId="1" applyFont="1" applyFill="1" applyBorder="1" applyAlignment="1" applyProtection="1">
      <alignment vertical="center"/>
    </xf>
    <xf numFmtId="164" fontId="17" fillId="12" borderId="12" xfId="1" applyNumberFormat="1" applyFont="1" applyFill="1" applyBorder="1" applyAlignment="1" applyProtection="1">
      <alignment vertical="center"/>
    </xf>
    <xf numFmtId="164" fontId="17" fillId="12" borderId="13" xfId="1" applyNumberFormat="1" applyFont="1" applyFill="1" applyBorder="1" applyAlignment="1" applyProtection="1">
      <alignment vertical="center"/>
    </xf>
    <xf numFmtId="164" fontId="17" fillId="12" borderId="62" xfId="1" applyNumberFormat="1" applyFont="1" applyFill="1" applyBorder="1" applyAlignment="1" applyProtection="1">
      <alignment vertical="center"/>
    </xf>
    <xf numFmtId="164" fontId="17" fillId="12" borderId="63" xfId="1" applyNumberFormat="1" applyFont="1" applyFill="1" applyBorder="1" applyAlignment="1" applyProtection="1">
      <alignment vertical="center"/>
    </xf>
    <xf numFmtId="167" fontId="3" fillId="4" borderId="2" xfId="1" applyNumberFormat="1" applyFont="1" applyFill="1" applyBorder="1" applyAlignment="1" applyProtection="1">
      <alignment horizontal="left"/>
    </xf>
    <xf numFmtId="167" fontId="3" fillId="4" borderId="47" xfId="1" applyNumberFormat="1" applyFont="1" applyFill="1" applyBorder="1" applyAlignment="1" applyProtection="1">
      <alignment horizontal="left"/>
    </xf>
    <xf numFmtId="0" fontId="5" fillId="2" borderId="1" xfId="1" applyFont="1" applyFill="1" applyBorder="1" applyProtection="1"/>
    <xf numFmtId="0" fontId="5" fillId="0" borderId="4" xfId="1" applyFont="1" applyFill="1" applyBorder="1" applyProtection="1"/>
    <xf numFmtId="0" fontId="5" fillId="2" borderId="4" xfId="1" applyFont="1" applyFill="1" applyBorder="1" applyProtection="1"/>
    <xf numFmtId="0" fontId="5" fillId="2" borderId="0" xfId="1" applyFont="1" applyFill="1" applyBorder="1" applyProtection="1"/>
    <xf numFmtId="0" fontId="5" fillId="2" borderId="0" xfId="1" applyFont="1" applyFill="1"/>
    <xf numFmtId="0" fontId="5" fillId="2" borderId="0" xfId="1" applyFont="1" applyFill="1" applyBorder="1" applyProtection="1">
      <protection locked="0"/>
    </xf>
    <xf numFmtId="0" fontId="8" fillId="5" borderId="3" xfId="1" applyFont="1" applyFill="1" applyBorder="1" applyAlignment="1" applyProtection="1">
      <alignment horizontal="left" vertical="center"/>
    </xf>
    <xf numFmtId="0" fontId="6" fillId="5" borderId="4" xfId="1" applyFont="1" applyFill="1" applyBorder="1" applyAlignment="1" applyProtection="1">
      <alignment horizontal="left" vertical="center"/>
    </xf>
    <xf numFmtId="0" fontId="6" fillId="5" borderId="1" xfId="1" applyFont="1" applyFill="1" applyBorder="1" applyAlignment="1" applyProtection="1">
      <alignment horizontal="left" vertical="center"/>
    </xf>
    <xf numFmtId="0" fontId="6" fillId="5" borderId="50" xfId="1" applyFont="1" applyFill="1" applyBorder="1" applyAlignment="1" applyProtection="1">
      <alignment horizontal="left" vertical="center"/>
    </xf>
    <xf numFmtId="0" fontId="6" fillId="8" borderId="45" xfId="1" applyFont="1" applyFill="1" applyBorder="1" applyAlignment="1" applyProtection="1">
      <alignment horizontal="left"/>
    </xf>
    <xf numFmtId="168" fontId="3" fillId="2" borderId="12" xfId="1" applyNumberFormat="1" applyFont="1" applyFill="1" applyBorder="1" applyAlignment="1" applyProtection="1">
      <alignment horizontal="right" vertical="center"/>
    </xf>
    <xf numFmtId="168" fontId="3" fillId="2" borderId="13" xfId="1" applyNumberFormat="1" applyFont="1" applyFill="1" applyBorder="1" applyAlignment="1" applyProtection="1">
      <alignment horizontal="right" vertical="center"/>
    </xf>
    <xf numFmtId="168" fontId="3" fillId="2" borderId="14" xfId="1" applyNumberFormat="1" applyFont="1" applyFill="1" applyBorder="1" applyAlignment="1" applyProtection="1">
      <alignment horizontal="right" vertical="center"/>
    </xf>
    <xf numFmtId="0" fontId="6" fillId="0" borderId="0" xfId="1" applyFont="1" applyFill="1" applyBorder="1" applyAlignment="1" applyProtection="1">
      <alignment horizontal="left"/>
    </xf>
    <xf numFmtId="0" fontId="6" fillId="0" borderId="0" xfId="1" quotePrefix="1" applyFont="1" applyFill="1" applyBorder="1" applyAlignment="1" applyProtection="1">
      <alignment horizontal="left"/>
    </xf>
    <xf numFmtId="0" fontId="5" fillId="2" borderId="0" xfId="1" applyFont="1" applyFill="1" applyAlignment="1" applyProtection="1">
      <alignment horizontal="right"/>
      <protection locked="0"/>
    </xf>
    <xf numFmtId="0" fontId="8" fillId="5" borderId="7" xfId="1" applyFont="1" applyFill="1" applyBorder="1" applyAlignment="1" applyProtection="1">
      <alignment horizontal="left" vertical="center"/>
    </xf>
    <xf numFmtId="0" fontId="3" fillId="0" borderId="0" xfId="1" applyFill="1" applyProtection="1">
      <protection locked="0"/>
    </xf>
    <xf numFmtId="0" fontId="3" fillId="5" borderId="52" xfId="1" applyFont="1" applyFill="1" applyBorder="1" applyAlignment="1" applyProtection="1">
      <alignment horizontal="right" indent="2"/>
    </xf>
    <xf numFmtId="168" fontId="3" fillId="2" borderId="4" xfId="1" applyNumberFormat="1" applyFont="1" applyFill="1" applyBorder="1" applyAlignment="1" applyProtection="1">
      <alignment horizontal="right" vertical="center"/>
    </xf>
    <xf numFmtId="168" fontId="3" fillId="2" borderId="64" xfId="1" applyNumberFormat="1" applyFont="1" applyFill="1" applyBorder="1" applyAlignment="1" applyProtection="1">
      <alignment horizontal="right" vertical="center"/>
    </xf>
    <xf numFmtId="168" fontId="3" fillId="4" borderId="1" xfId="1" applyNumberFormat="1" applyFont="1" applyFill="1" applyBorder="1" applyAlignment="1" applyProtection="1">
      <alignment horizontal="right" vertical="center"/>
    </xf>
    <xf numFmtId="168" fontId="3" fillId="4" borderId="50" xfId="1" applyNumberFormat="1" applyFont="1" applyFill="1" applyBorder="1" applyAlignment="1" applyProtection="1">
      <alignment horizontal="right" vertical="center"/>
    </xf>
    <xf numFmtId="168" fontId="3" fillId="4" borderId="54" xfId="1" applyNumberFormat="1" applyFont="1" applyFill="1" applyBorder="1" applyAlignment="1" applyProtection="1">
      <alignment horizontal="right"/>
    </xf>
    <xf numFmtId="0" fontId="3" fillId="5" borderId="6" xfId="1" applyFont="1" applyFill="1" applyBorder="1" applyAlignment="1" applyProtection="1">
      <alignment horizontal="right" indent="2"/>
    </xf>
    <xf numFmtId="168" fontId="3" fillId="4" borderId="0" xfId="1" applyNumberFormat="1" applyFont="1" applyFill="1" applyBorder="1" applyAlignment="1" applyProtection="1">
      <alignment horizontal="left" vertical="center"/>
    </xf>
    <xf numFmtId="168" fontId="3" fillId="2" borderId="33" xfId="1" applyNumberFormat="1" applyFont="1" applyFill="1" applyBorder="1" applyAlignment="1" applyProtection="1">
      <alignment horizontal="right" vertical="center"/>
    </xf>
    <xf numFmtId="168" fontId="3" fillId="2" borderId="65" xfId="1" applyNumberFormat="1" applyFont="1" applyFill="1" applyBorder="1" applyAlignment="1" applyProtection="1">
      <alignment horizontal="right" vertical="center"/>
    </xf>
    <xf numFmtId="168" fontId="3" fillId="4" borderId="0" xfId="1" applyNumberFormat="1" applyFont="1" applyFill="1" applyBorder="1" applyAlignment="1" applyProtection="1">
      <alignment horizontal="right" vertical="center"/>
    </xf>
    <xf numFmtId="168" fontId="3" fillId="4" borderId="40" xfId="1" applyNumberFormat="1" applyFont="1" applyFill="1" applyBorder="1" applyAlignment="1" applyProtection="1">
      <alignment horizontal="right" vertical="center"/>
    </xf>
    <xf numFmtId="168" fontId="3" fillId="2" borderId="22" xfId="1" applyNumberFormat="1" applyFont="1" applyFill="1" applyBorder="1" applyAlignment="1" applyProtection="1">
      <alignment horizontal="right" vertical="center"/>
    </xf>
    <xf numFmtId="168" fontId="3" fillId="4" borderId="47" xfId="1" applyNumberFormat="1" applyFont="1" applyFill="1" applyBorder="1" applyAlignment="1" applyProtection="1">
      <alignment horizontal="right" vertical="center"/>
    </xf>
    <xf numFmtId="0" fontId="5" fillId="0" borderId="0" xfId="1" applyFont="1" applyAlignment="1" applyProtection="1">
      <alignment horizontal="left"/>
    </xf>
    <xf numFmtId="0" fontId="5" fillId="0" borderId="0" xfId="1" applyFont="1" applyAlignment="1" applyProtection="1">
      <alignment horizontal="left" wrapText="1"/>
    </xf>
    <xf numFmtId="0" fontId="3" fillId="5" borderId="45" xfId="1" applyFont="1" applyFill="1" applyBorder="1" applyAlignment="1" applyProtection="1">
      <alignment horizontal="right" indent="2"/>
    </xf>
    <xf numFmtId="168" fontId="3" fillId="4" borderId="2" xfId="1" applyNumberFormat="1" applyFont="1" applyFill="1" applyBorder="1" applyAlignment="1" applyProtection="1">
      <alignment horizontal="right" vertical="center"/>
    </xf>
    <xf numFmtId="168" fontId="3" fillId="4" borderId="2" xfId="1" applyNumberFormat="1" applyFont="1" applyFill="1" applyBorder="1" applyAlignment="1" applyProtection="1">
      <alignment horizontal="left" vertical="center"/>
    </xf>
    <xf numFmtId="168" fontId="3" fillId="2" borderId="34" xfId="1" applyNumberFormat="1" applyFont="1" applyFill="1" applyBorder="1" applyAlignment="1" applyProtection="1">
      <alignment horizontal="right" vertical="center"/>
    </xf>
    <xf numFmtId="168" fontId="3" fillId="2" borderId="38" xfId="1" applyNumberFormat="1" applyFont="1" applyFill="1" applyBorder="1" applyAlignment="1" applyProtection="1">
      <alignment horizontal="right" vertical="center"/>
    </xf>
    <xf numFmtId="168" fontId="3" fillId="2" borderId="58" xfId="1" applyNumberFormat="1" applyFont="1" applyFill="1" applyBorder="1" applyAlignment="1" applyProtection="1">
      <alignment horizontal="right" vertical="center"/>
    </xf>
    <xf numFmtId="168" fontId="3" fillId="2" borderId="15" xfId="1" applyNumberFormat="1" applyFont="1" applyFill="1" applyBorder="1" applyAlignment="1" applyProtection="1">
      <alignment horizontal="right" vertical="center"/>
    </xf>
    <xf numFmtId="168" fontId="3" fillId="4" borderId="61" xfId="1" applyNumberFormat="1" applyFont="1" applyFill="1" applyBorder="1" applyAlignment="1" applyProtection="1">
      <alignment horizontal="right"/>
    </xf>
    <xf numFmtId="168" fontId="17" fillId="12" borderId="2" xfId="1" applyNumberFormat="1" applyFont="1" applyFill="1" applyBorder="1" applyAlignment="1" applyProtection="1">
      <alignment horizontal="right" vertical="center"/>
    </xf>
    <xf numFmtId="168" fontId="17" fillId="12" borderId="66" xfId="1" applyNumberFormat="1" applyFont="1" applyFill="1" applyBorder="1" applyAlignment="1" applyProtection="1">
      <alignment horizontal="right" vertical="center"/>
    </xf>
    <xf numFmtId="168" fontId="17" fillId="12" borderId="67" xfId="1" applyNumberFormat="1" applyFont="1" applyFill="1" applyBorder="1" applyAlignment="1" applyProtection="1">
      <alignment horizontal="right" vertical="center"/>
    </xf>
    <xf numFmtId="168" fontId="17" fillId="12" borderId="60" xfId="1" applyNumberFormat="1" applyFont="1" applyFill="1" applyBorder="1" applyAlignment="1" applyProtection="1">
      <alignment horizontal="right" vertical="center"/>
    </xf>
    <xf numFmtId="168" fontId="17" fillId="12" borderId="45" xfId="1" applyNumberFormat="1" applyFont="1" applyFill="1" applyBorder="1" applyAlignment="1" applyProtection="1">
      <alignment horizontal="right" vertical="center"/>
    </xf>
    <xf numFmtId="168" fontId="17" fillId="12" borderId="61" xfId="1" applyNumberFormat="1" applyFont="1" applyFill="1" applyBorder="1" applyAlignment="1" applyProtection="1">
      <alignment horizontal="right"/>
    </xf>
    <xf numFmtId="0" fontId="6" fillId="2" borderId="0" xfId="1" applyFont="1" applyFill="1" applyBorder="1" applyAlignment="1" applyProtection="1">
      <alignment horizontal="left" wrapText="1"/>
    </xf>
    <xf numFmtId="168" fontId="6" fillId="2" borderId="1" xfId="1" applyNumberFormat="1" applyFont="1" applyFill="1" applyBorder="1" applyAlignment="1" applyProtection="1">
      <alignment horizontal="right" vertical="center"/>
    </xf>
    <xf numFmtId="0" fontId="17" fillId="12" borderId="3" xfId="1" applyFont="1" applyFill="1" applyBorder="1" applyAlignment="1" applyProtection="1">
      <alignment vertical="center"/>
    </xf>
    <xf numFmtId="0" fontId="17" fillId="12" borderId="4" xfId="1" applyFont="1" applyFill="1" applyBorder="1" applyAlignment="1" applyProtection="1">
      <alignment vertical="center"/>
    </xf>
    <xf numFmtId="2" fontId="6" fillId="12" borderId="4" xfId="1" applyNumberFormat="1" applyFont="1" applyFill="1" applyBorder="1" applyAlignment="1" applyProtection="1">
      <alignment horizontal="right"/>
    </xf>
    <xf numFmtId="2" fontId="6" fillId="12" borderId="8" xfId="1" applyNumberFormat="1" applyFont="1" applyFill="1" applyBorder="1" applyAlignment="1" applyProtection="1">
      <alignment horizontal="right"/>
    </xf>
    <xf numFmtId="168" fontId="17" fillId="12" borderId="46" xfId="1" applyNumberFormat="1" applyFont="1" applyFill="1" applyBorder="1" applyAlignment="1" applyProtection="1">
      <alignment horizontal="right" vertical="center"/>
    </xf>
    <xf numFmtId="168" fontId="17" fillId="12" borderId="13" xfId="1" applyNumberFormat="1" applyFont="1" applyFill="1" applyBorder="1" applyAlignment="1" applyProtection="1">
      <alignment horizontal="right" vertical="center"/>
    </xf>
    <xf numFmtId="168" fontId="17" fillId="12" borderId="14" xfId="1" applyNumberFormat="1" applyFont="1" applyFill="1" applyBorder="1" applyAlignment="1" applyProtection="1">
      <alignment horizontal="right"/>
    </xf>
    <xf numFmtId="0" fontId="3" fillId="0" borderId="0" xfId="1" applyProtection="1"/>
    <xf numFmtId="0" fontId="3" fillId="0" borderId="0" xfId="1" applyFont="1" applyAlignment="1" applyProtection="1">
      <alignment horizontal="left"/>
    </xf>
    <xf numFmtId="0" fontId="19" fillId="0" borderId="0" xfId="1" applyFont="1" applyFill="1" applyAlignment="1" applyProtection="1">
      <alignment horizontal="center" wrapText="1"/>
    </xf>
    <xf numFmtId="0" fontId="1" fillId="0" borderId="0" xfId="1" applyFont="1" applyProtection="1"/>
    <xf numFmtId="0" fontId="5" fillId="2" borderId="0" xfId="1" applyFont="1" applyFill="1" applyAlignment="1" applyProtection="1">
      <alignment horizontal="right"/>
    </xf>
    <xf numFmtId="0" fontId="6" fillId="5" borderId="53" xfId="1" applyFont="1" applyFill="1" applyBorder="1" applyAlignment="1" applyProtection="1">
      <alignment vertical="center"/>
    </xf>
    <xf numFmtId="164" fontId="6" fillId="5" borderId="44" xfId="1" applyNumberFormat="1" applyFont="1" applyFill="1" applyBorder="1" applyAlignment="1" applyProtection="1"/>
    <xf numFmtId="164" fontId="3" fillId="11" borderId="78" xfId="1" applyNumberFormat="1" applyFont="1" applyFill="1" applyBorder="1" applyAlignment="1" applyProtection="1">
      <alignment vertical="center" wrapText="1"/>
      <protection locked="0"/>
    </xf>
    <xf numFmtId="164" fontId="17" fillId="12" borderId="79" xfId="1" applyNumberFormat="1" applyFont="1" applyFill="1" applyBorder="1" applyAlignment="1" applyProtection="1">
      <alignment vertical="center"/>
    </xf>
    <xf numFmtId="164" fontId="17" fillId="12" borderId="80" xfId="1" applyNumberFormat="1" applyFont="1" applyFill="1" applyBorder="1" applyAlignment="1" applyProtection="1">
      <alignment vertical="center"/>
    </xf>
    <xf numFmtId="174" fontId="16" fillId="0" borderId="0" xfId="1" applyNumberFormat="1" applyFont="1" applyFill="1" applyBorder="1" applyAlignment="1" applyProtection="1">
      <alignment vertical="center"/>
    </xf>
    <xf numFmtId="164" fontId="6" fillId="32" borderId="32" xfId="1" applyNumberFormat="1" applyFont="1" applyFill="1" applyBorder="1" applyAlignment="1" applyProtection="1">
      <alignment vertical="center" wrapText="1"/>
      <protection locked="0"/>
    </xf>
    <xf numFmtId="173" fontId="5" fillId="2" borderId="0" xfId="1" applyNumberFormat="1" applyFont="1" applyFill="1" applyProtection="1"/>
    <xf numFmtId="166" fontId="5" fillId="2" borderId="0" xfId="1" applyNumberFormat="1" applyFont="1" applyFill="1" applyProtection="1"/>
    <xf numFmtId="176" fontId="5" fillId="2" borderId="0" xfId="1" applyNumberFormat="1" applyFont="1" applyFill="1" applyProtection="1"/>
    <xf numFmtId="175" fontId="5" fillId="2" borderId="0" xfId="1" applyNumberFormat="1" applyFont="1" applyFill="1" applyProtection="1"/>
    <xf numFmtId="164" fontId="6" fillId="32" borderId="51" xfId="1" applyNumberFormat="1" applyFont="1" applyFill="1" applyBorder="1" applyAlignment="1" applyProtection="1">
      <alignment vertical="center" wrapText="1"/>
      <protection locked="0"/>
    </xf>
    <xf numFmtId="164" fontId="6" fillId="32" borderId="16" xfId="1" applyNumberFormat="1" applyFont="1" applyFill="1" applyBorder="1" applyAlignment="1" applyProtection="1">
      <alignment vertical="center" wrapText="1"/>
      <protection locked="0"/>
    </xf>
    <xf numFmtId="175" fontId="5" fillId="0" borderId="0" xfId="1" applyNumberFormat="1" applyFont="1" applyAlignment="1" applyProtection="1">
      <alignment horizontal="left"/>
    </xf>
    <xf numFmtId="0" fontId="40" fillId="33" borderId="0" xfId="2" applyFont="1" applyFill="1" applyBorder="1" applyAlignment="1" applyProtection="1">
      <alignment vertical="center"/>
      <protection locked="0"/>
    </xf>
    <xf numFmtId="0" fontId="40" fillId="33" borderId="0" xfId="2" applyFont="1" applyFill="1" applyBorder="1" applyAlignment="1" applyProtection="1">
      <alignment horizontal="left" vertical="center"/>
    </xf>
    <xf numFmtId="0" fontId="3" fillId="31" borderId="0" xfId="1" applyFont="1" applyFill="1" applyBorder="1" applyAlignment="1" applyProtection="1">
      <alignment horizontal="left" vertical="top" wrapText="1"/>
    </xf>
    <xf numFmtId="0" fontId="6" fillId="31" borderId="0" xfId="1" applyFont="1" applyFill="1" applyBorder="1" applyAlignment="1" applyProtection="1">
      <alignment horizontal="left" vertical="top" wrapText="1"/>
    </xf>
    <xf numFmtId="0" fontId="7" fillId="34" borderId="1" xfId="1" applyFont="1" applyFill="1" applyBorder="1" applyAlignment="1" applyProtection="1">
      <alignment horizontal="left" vertical="center"/>
    </xf>
    <xf numFmtId="0" fontId="6" fillId="34" borderId="81" xfId="1" applyFont="1" applyFill="1" applyBorder="1" applyAlignment="1" applyProtection="1">
      <alignment horizontal="right" vertical="center"/>
    </xf>
    <xf numFmtId="0" fontId="3" fillId="0" borderId="0" xfId="1" applyFont="1" applyFill="1" applyBorder="1"/>
    <xf numFmtId="0" fontId="41" fillId="33" borderId="0" xfId="1" applyFont="1" applyFill="1" applyBorder="1" applyAlignment="1">
      <alignment vertical="center"/>
    </xf>
    <xf numFmtId="0" fontId="3" fillId="31" borderId="0" xfId="1" applyFont="1" applyFill="1" applyBorder="1" applyAlignment="1">
      <alignment horizontal="left" vertical="top" wrapText="1"/>
    </xf>
    <xf numFmtId="0" fontId="42" fillId="35" borderId="4" xfId="1" applyFont="1" applyFill="1" applyBorder="1" applyAlignment="1" applyProtection="1">
      <alignment horizontal="left" vertical="center"/>
      <protection locked="0"/>
    </xf>
    <xf numFmtId="0" fontId="43" fillId="31" borderId="1" xfId="1" applyFont="1" applyFill="1" applyBorder="1"/>
    <xf numFmtId="0" fontId="3" fillId="31" borderId="0" xfId="1" applyFont="1" applyFill="1" applyBorder="1"/>
    <xf numFmtId="0" fontId="3" fillId="31" borderId="77" xfId="1" applyFont="1" applyFill="1" applyBorder="1"/>
    <xf numFmtId="0" fontId="3" fillId="0" borderId="82" xfId="1" applyFont="1" applyFill="1" applyBorder="1" applyAlignment="1" applyProtection="1">
      <alignment horizontal="left" vertical="center" wrapText="1" indent="1"/>
    </xf>
    <xf numFmtId="0" fontId="3" fillId="0" borderId="83" xfId="1" applyFont="1" applyFill="1" applyBorder="1" applyAlignment="1" applyProtection="1">
      <alignment horizontal="left" vertical="center" indent="3"/>
    </xf>
    <xf numFmtId="0" fontId="3" fillId="34" borderId="77" xfId="1" applyFont="1" applyFill="1" applyBorder="1" applyAlignment="1" applyProtection="1">
      <alignment horizontal="left" vertical="center" wrapText="1" indent="1"/>
    </xf>
    <xf numFmtId="0" fontId="16" fillId="35" borderId="83" xfId="1" applyFont="1" applyFill="1" applyBorder="1" applyAlignment="1" applyProtection="1">
      <alignment horizontal="left" vertical="center" wrapText="1" indent="1"/>
    </xf>
    <xf numFmtId="0" fontId="3" fillId="0" borderId="84" xfId="1" applyFont="1" applyFill="1" applyBorder="1" applyAlignment="1" applyProtection="1">
      <alignment horizontal="left" vertical="center" indent="3"/>
    </xf>
    <xf numFmtId="0" fontId="44" fillId="31" borderId="0" xfId="1" applyFont="1" applyFill="1" applyBorder="1" applyProtection="1"/>
    <xf numFmtId="0" fontId="44" fillId="31" borderId="0" xfId="1" applyFont="1" applyFill="1" applyBorder="1"/>
    <xf numFmtId="0" fontId="3" fillId="31" borderId="0" xfId="1" applyFont="1" applyFill="1" applyBorder="1" applyProtection="1"/>
    <xf numFmtId="0" fontId="44" fillId="31" borderId="0" xfId="1" applyFont="1" applyFill="1" applyBorder="1" applyAlignment="1" applyProtection="1">
      <alignment horizontal="left" indent="1"/>
    </xf>
    <xf numFmtId="0" fontId="3" fillId="0" borderId="86" xfId="1" applyFont="1" applyFill="1" applyBorder="1" applyAlignment="1" applyProtection="1">
      <alignment horizontal="left" vertical="center" wrapText="1" indent="1"/>
    </xf>
    <xf numFmtId="0" fontId="16" fillId="34" borderId="87" xfId="1" applyFont="1" applyFill="1" applyBorder="1" applyAlignment="1" applyProtection="1">
      <alignment horizontal="left" vertical="center" wrapText="1" indent="1"/>
    </xf>
    <xf numFmtId="0" fontId="3" fillId="0" borderId="87" xfId="1" applyFont="1" applyFill="1" applyBorder="1" applyAlignment="1" applyProtection="1">
      <alignment horizontal="left" vertical="center" indent="3"/>
    </xf>
    <xf numFmtId="0" fontId="3" fillId="0" borderId="88" xfId="1" applyFont="1" applyFill="1" applyBorder="1" applyAlignment="1" applyProtection="1">
      <alignment horizontal="left" vertical="center" indent="3"/>
    </xf>
    <xf numFmtId="0" fontId="5" fillId="2" borderId="0" xfId="1" applyFont="1" applyFill="1" applyAlignment="1">
      <alignment horizontal="left" indent="1"/>
    </xf>
    <xf numFmtId="168" fontId="3" fillId="0" borderId="0" xfId="1" applyNumberFormat="1"/>
    <xf numFmtId="164" fontId="3" fillId="2" borderId="17" xfId="1" applyNumberFormat="1" applyFont="1" applyFill="1" applyBorder="1" applyAlignment="1" applyProtection="1">
      <alignment vertical="center" wrapText="1"/>
    </xf>
    <xf numFmtId="164" fontId="3" fillId="2" borderId="23" xfId="1" applyNumberFormat="1" applyFont="1" applyFill="1" applyBorder="1" applyAlignment="1" applyProtection="1">
      <alignment vertical="center" wrapText="1"/>
    </xf>
    <xf numFmtId="164" fontId="3" fillId="2" borderId="24" xfId="1" applyNumberFormat="1" applyFont="1" applyFill="1" applyBorder="1" applyAlignment="1" applyProtection="1">
      <alignment vertical="center" wrapText="1"/>
    </xf>
    <xf numFmtId="10" fontId="39" fillId="36" borderId="85" xfId="72" applyNumberFormat="1" applyFont="1" applyFill="1" applyBorder="1" applyAlignment="1" applyProtection="1">
      <alignment vertical="center" wrapText="1"/>
    </xf>
    <xf numFmtId="164" fontId="6" fillId="11" borderId="30" xfId="1" applyNumberFormat="1" applyFont="1" applyFill="1" applyBorder="1" applyAlignment="1" applyProtection="1">
      <alignment vertical="center" wrapText="1"/>
      <protection locked="0"/>
    </xf>
    <xf numFmtId="164" fontId="6" fillId="11" borderId="51" xfId="1" applyNumberFormat="1" applyFont="1" applyFill="1" applyBorder="1" applyAlignment="1" applyProtection="1">
      <alignment vertical="center" wrapText="1"/>
      <protection locked="0"/>
    </xf>
    <xf numFmtId="164" fontId="6" fillId="11" borderId="16" xfId="1" applyNumberFormat="1" applyFont="1" applyFill="1" applyBorder="1" applyAlignment="1" applyProtection="1">
      <alignment vertical="center" wrapText="1"/>
      <protection locked="0"/>
    </xf>
    <xf numFmtId="164" fontId="6" fillId="11" borderId="32" xfId="1" applyNumberFormat="1" applyFont="1" applyFill="1" applyBorder="1" applyAlignment="1" applyProtection="1">
      <alignment vertical="center" wrapText="1"/>
      <protection locked="0"/>
    </xf>
    <xf numFmtId="164" fontId="17" fillId="12" borderId="61" xfId="1" applyNumberFormat="1" applyFont="1" applyFill="1" applyBorder="1" applyAlignment="1" applyProtection="1">
      <alignment vertical="center"/>
    </xf>
    <xf numFmtId="0" fontId="7" fillId="5" borderId="19" xfId="1" applyFont="1" applyFill="1" applyBorder="1" applyAlignment="1" applyProtection="1">
      <alignment horizontal="left" vertical="center"/>
    </xf>
    <xf numFmtId="2" fontId="3" fillId="11" borderId="42" xfId="1" applyNumberFormat="1" applyFont="1" applyFill="1" applyBorder="1" applyAlignment="1" applyProtection="1">
      <alignment vertical="center" wrapText="1"/>
      <protection locked="0"/>
    </xf>
    <xf numFmtId="2" fontId="3" fillId="11" borderId="43" xfId="1" applyNumberFormat="1" applyFont="1" applyFill="1" applyBorder="1" applyAlignment="1" applyProtection="1">
      <alignment vertical="center" wrapText="1"/>
      <protection locked="0"/>
    </xf>
    <xf numFmtId="2" fontId="3" fillId="11" borderId="44" xfId="1" applyNumberFormat="1" applyFont="1" applyFill="1" applyBorder="1" applyAlignment="1" applyProtection="1">
      <alignment vertical="center" wrapText="1"/>
      <protection locked="0"/>
    </xf>
    <xf numFmtId="164" fontId="3" fillId="11" borderId="56" xfId="1" applyNumberFormat="1" applyFont="1" applyFill="1" applyBorder="1" applyAlignment="1" applyProtection="1">
      <alignment vertical="center" wrapText="1"/>
      <protection locked="0"/>
    </xf>
    <xf numFmtId="168" fontId="3" fillId="2" borderId="32" xfId="1" applyNumberFormat="1" applyFont="1" applyFill="1" applyBorder="1" applyAlignment="1" applyProtection="1">
      <alignment horizontal="right" vertical="center"/>
    </xf>
    <xf numFmtId="0" fontId="6" fillId="8" borderId="77" xfId="1" applyFont="1" applyFill="1" applyBorder="1" applyAlignment="1" applyProtection="1">
      <alignment horizontal="left"/>
    </xf>
    <xf numFmtId="167" fontId="3" fillId="8" borderId="89" xfId="1" applyNumberFormat="1" applyFont="1" applyFill="1" applyBorder="1" applyAlignment="1" applyProtection="1">
      <alignment horizontal="left"/>
    </xf>
    <xf numFmtId="167" fontId="3" fillId="8" borderId="90" xfId="1" applyNumberFormat="1" applyFont="1" applyFill="1" applyBorder="1" applyAlignment="1" applyProtection="1">
      <alignment horizontal="left"/>
    </xf>
    <xf numFmtId="167" fontId="3" fillId="8" borderId="25" xfId="1" applyNumberFormat="1" applyFont="1" applyFill="1" applyBorder="1" applyAlignment="1" applyProtection="1">
      <alignment horizontal="left"/>
    </xf>
    <xf numFmtId="0" fontId="3" fillId="0" borderId="0" xfId="1" applyFill="1" applyBorder="1" applyAlignment="1" applyProtection="1">
      <alignment horizontal="right"/>
    </xf>
    <xf numFmtId="0" fontId="9" fillId="6" borderId="3" xfId="1" applyFont="1" applyFill="1" applyBorder="1" applyAlignment="1" applyProtection="1">
      <alignment horizontal="center" vertical="center"/>
    </xf>
    <xf numFmtId="0" fontId="9" fillId="6" borderId="5" xfId="1" applyFont="1" applyFill="1" applyBorder="1" applyAlignment="1" applyProtection="1">
      <alignment horizontal="center" vertical="center"/>
    </xf>
    <xf numFmtId="0" fontId="9" fillId="6" borderId="3" xfId="1" applyFont="1" applyFill="1" applyBorder="1" applyAlignment="1" applyProtection="1">
      <alignment horizontal="center" vertical="center"/>
      <protection locked="0"/>
    </xf>
    <xf numFmtId="0" fontId="9" fillId="6" borderId="4" xfId="1" applyFont="1" applyFill="1" applyBorder="1" applyAlignment="1" applyProtection="1">
      <alignment horizontal="center" vertical="center"/>
      <protection locked="0"/>
    </xf>
    <xf numFmtId="0" fontId="9" fillId="6" borderId="5" xfId="1" applyFont="1" applyFill="1" applyBorder="1" applyAlignment="1" applyProtection="1">
      <alignment horizontal="center" vertical="center"/>
      <protection locked="0"/>
    </xf>
    <xf numFmtId="0" fontId="9" fillId="6" borderId="8" xfId="1" applyFont="1" applyFill="1" applyBorder="1" applyAlignment="1" applyProtection="1">
      <alignment horizontal="center" vertical="center"/>
    </xf>
    <xf numFmtId="0" fontId="9" fillId="6" borderId="9" xfId="1" applyFont="1" applyFill="1" applyBorder="1" applyAlignment="1" applyProtection="1">
      <alignment horizontal="center" vertical="center"/>
    </xf>
    <xf numFmtId="0" fontId="15" fillId="5" borderId="48" xfId="1" applyFont="1" applyFill="1" applyBorder="1" applyAlignment="1" applyProtection="1">
      <alignment horizontal="center"/>
    </xf>
    <xf numFmtId="0" fontId="15" fillId="5" borderId="49" xfId="1" applyFont="1" applyFill="1" applyBorder="1" applyAlignment="1" applyProtection="1">
      <alignment horizontal="center"/>
    </xf>
    <xf numFmtId="0" fontId="15" fillId="9" borderId="30" xfId="1" applyFont="1" applyFill="1" applyBorder="1" applyAlignment="1" applyProtection="1">
      <alignment horizontal="center"/>
    </xf>
    <xf numFmtId="0" fontId="15" fillId="9" borderId="31" xfId="1" applyFont="1" applyFill="1" applyBorder="1" applyAlignment="1" applyProtection="1">
      <alignment horizontal="center"/>
    </xf>
    <xf numFmtId="0" fontId="15" fillId="9" borderId="32" xfId="1" applyFont="1" applyFill="1" applyBorder="1" applyAlignment="1" applyProtection="1">
      <alignment horizontal="center"/>
    </xf>
    <xf numFmtId="0" fontId="15" fillId="5" borderId="28" xfId="1" applyFont="1" applyFill="1" applyBorder="1" applyAlignment="1" applyProtection="1">
      <alignment horizontal="center"/>
    </xf>
    <xf numFmtId="0" fontId="15" fillId="5" borderId="29" xfId="1" applyFont="1" applyFill="1" applyBorder="1" applyAlignment="1" applyProtection="1">
      <alignment horizontal="center"/>
    </xf>
    <xf numFmtId="0" fontId="15" fillId="9" borderId="7" xfId="1" applyFont="1" applyFill="1" applyBorder="1" applyAlignment="1" applyProtection="1">
      <alignment horizontal="center"/>
    </xf>
    <xf numFmtId="0" fontId="15" fillId="9" borderId="1" xfId="1" applyFont="1" applyFill="1" applyBorder="1" applyAlignment="1" applyProtection="1">
      <alignment horizontal="center"/>
    </xf>
    <xf numFmtId="0" fontId="15" fillId="9" borderId="50" xfId="1" applyFont="1" applyFill="1" applyBorder="1" applyAlignment="1" applyProtection="1">
      <alignment horizontal="center"/>
    </xf>
    <xf numFmtId="0" fontId="15" fillId="10" borderId="30" xfId="1" applyFont="1" applyFill="1" applyBorder="1" applyAlignment="1" applyProtection="1">
      <alignment horizontal="center"/>
    </xf>
    <xf numFmtId="0" fontId="15" fillId="10" borderId="31" xfId="1" applyFont="1" applyFill="1" applyBorder="1" applyAlignment="1" applyProtection="1">
      <alignment horizontal="center"/>
    </xf>
    <xf numFmtId="0" fontId="15" fillId="10" borderId="32" xfId="1" applyFont="1" applyFill="1" applyBorder="1" applyAlignment="1" applyProtection="1">
      <alignment horizontal="center"/>
    </xf>
    <xf numFmtId="0" fontId="6" fillId="5" borderId="10" xfId="1" applyFont="1" applyFill="1" applyBorder="1" applyAlignment="1" applyProtection="1">
      <alignment horizontal="center" vertical="center"/>
    </xf>
    <xf numFmtId="0" fontId="6" fillId="5" borderId="11" xfId="1" applyFont="1" applyFill="1" applyBorder="1" applyAlignment="1" applyProtection="1">
      <alignment horizontal="center" vertical="center"/>
    </xf>
    <xf numFmtId="0" fontId="6" fillId="9" borderId="33" xfId="1" applyFont="1" applyFill="1" applyBorder="1" applyAlignment="1" applyProtection="1">
      <alignment horizontal="center" vertical="center"/>
    </xf>
    <xf numFmtId="0" fontId="6" fillId="9" borderId="34" xfId="1" applyFont="1" applyFill="1" applyBorder="1" applyAlignment="1" applyProtection="1">
      <alignment horizontal="center" vertical="center"/>
    </xf>
    <xf numFmtId="0" fontId="6" fillId="9" borderId="35" xfId="1" applyFont="1" applyFill="1" applyBorder="1" applyAlignment="1" applyProtection="1">
      <alignment horizontal="center" vertical="center"/>
    </xf>
    <xf numFmtId="0" fontId="6" fillId="5" borderId="36" xfId="1" applyFont="1" applyFill="1" applyBorder="1" applyAlignment="1" applyProtection="1">
      <alignment horizontal="center" vertical="center"/>
    </xf>
    <xf numFmtId="0" fontId="6" fillId="5" borderId="37" xfId="1" applyFont="1" applyFill="1" applyBorder="1" applyAlignment="1" applyProtection="1">
      <alignment horizontal="center" vertical="center"/>
    </xf>
    <xf numFmtId="0" fontId="3" fillId="2" borderId="42" xfId="1" applyFont="1" applyFill="1" applyBorder="1" applyAlignment="1" applyProtection="1">
      <alignment horizontal="right" indent="2"/>
    </xf>
    <xf numFmtId="0" fontId="3" fillId="2" borderId="53" xfId="1" applyFont="1" applyFill="1" applyBorder="1" applyAlignment="1" applyProtection="1">
      <alignment horizontal="right" indent="2"/>
    </xf>
    <xf numFmtId="0" fontId="17" fillId="12" borderId="45" xfId="1" applyFont="1" applyFill="1" applyBorder="1" applyAlignment="1" applyProtection="1">
      <alignment horizontal="left" wrapText="1"/>
    </xf>
    <xf numFmtId="0" fontId="17" fillId="12" borderId="2" xfId="1" applyFont="1" applyFill="1" applyBorder="1" applyAlignment="1" applyProtection="1">
      <alignment horizontal="left" wrapText="1"/>
    </xf>
    <xf numFmtId="0" fontId="17" fillId="12" borderId="60" xfId="1" applyFont="1" applyFill="1" applyBorder="1" applyAlignment="1" applyProtection="1">
      <alignment horizontal="left" wrapText="1"/>
    </xf>
    <xf numFmtId="0" fontId="3" fillId="2" borderId="30" xfId="1" applyFont="1" applyFill="1" applyBorder="1" applyAlignment="1" applyProtection="1">
      <alignment horizontal="right" indent="2"/>
    </xf>
    <xf numFmtId="0" fontId="3" fillId="2" borderId="51" xfId="1" applyFont="1" applyFill="1" applyBorder="1" applyAlignment="1" applyProtection="1">
      <alignment horizontal="right" indent="2"/>
    </xf>
    <xf numFmtId="0" fontId="6" fillId="9" borderId="3" xfId="1" applyFont="1" applyFill="1" applyBorder="1" applyAlignment="1" applyProtection="1">
      <alignment horizontal="center" vertical="center"/>
    </xf>
    <xf numFmtId="0" fontId="6" fillId="9" borderId="4" xfId="1" applyFont="1" applyFill="1" applyBorder="1" applyAlignment="1" applyProtection="1">
      <alignment horizontal="center" vertical="center"/>
    </xf>
    <xf numFmtId="0" fontId="6" fillId="9" borderId="5" xfId="1" applyFont="1" applyFill="1" applyBorder="1" applyAlignment="1" applyProtection="1">
      <alignment horizontal="center" vertical="center"/>
    </xf>
  </cellXfs>
  <cellStyles count="73">
    <cellStyle name="20% - Accent1 2" xfId="11"/>
    <cellStyle name="20% - Accent2 2" xfId="12"/>
    <cellStyle name="20% - Accent3 2" xfId="13"/>
    <cellStyle name="20% - Accent4 2" xfId="14"/>
    <cellStyle name="20% - Accent5 2" xfId="15"/>
    <cellStyle name="20% - Accent6 2" xfId="16"/>
    <cellStyle name="40% - Accent1 2" xfId="17"/>
    <cellStyle name="40% - Accent2 2" xfId="18"/>
    <cellStyle name="40% - Accent3 2" xfId="19"/>
    <cellStyle name="40% - Accent4 2" xfId="20"/>
    <cellStyle name="40% - Accent5 2" xfId="21"/>
    <cellStyle name="40% - Accent6 2" xfId="22"/>
    <cellStyle name="60% - Accent1 2" xfId="23"/>
    <cellStyle name="60% - Accent2 2" xfId="24"/>
    <cellStyle name="60% - Accent3 2" xfId="25"/>
    <cellStyle name="60% - Accent4 2" xfId="26"/>
    <cellStyle name="60% - Accent5 2" xfId="27"/>
    <cellStyle name="60% - Accent6 2" xfId="28"/>
    <cellStyle name="Accent1 2" xfId="29"/>
    <cellStyle name="Accent2 2" xfId="30"/>
    <cellStyle name="Accent3 2" xfId="31"/>
    <cellStyle name="Accent4 2" xfId="32"/>
    <cellStyle name="Accent5 2" xfId="33"/>
    <cellStyle name="Accent6 2" xfId="34"/>
    <cellStyle name="Bad 2" xfId="35"/>
    <cellStyle name="Blockout" xfId="6"/>
    <cellStyle name="Calculation 2" xfId="36"/>
    <cellStyle name="Check Cell 2" xfId="37"/>
    <cellStyle name="Comma 2" xfId="38"/>
    <cellStyle name="Comma 2 2" xfId="69"/>
    <cellStyle name="Comma 3" xfId="39"/>
    <cellStyle name="Comma 4" xfId="40"/>
    <cellStyle name="Comma 5" xfId="41"/>
    <cellStyle name="Comma 6" xfId="68"/>
    <cellStyle name="Comma 7" xfId="71"/>
    <cellStyle name="Comma 8" xfId="3"/>
    <cellStyle name="Explanatory Text 2" xfId="42"/>
    <cellStyle name="Good 2" xfId="43"/>
    <cellStyle name="Heading 1 2" xfId="44"/>
    <cellStyle name="Heading 2 2" xfId="45"/>
    <cellStyle name="Heading 3 2" xfId="46"/>
    <cellStyle name="Heading 4 2" xfId="47"/>
    <cellStyle name="Input 2" xfId="48"/>
    <cellStyle name="Input1" xfId="5"/>
    <cellStyle name="Input2" xfId="49"/>
    <cellStyle name="Input3" xfId="50"/>
    <cellStyle name="Linked Cell 2" xfId="51"/>
    <cellStyle name="Neutral 2" xfId="52"/>
    <cellStyle name="Normal" xfId="0" builtinId="0"/>
    <cellStyle name="Normal 10 2" xfId="2"/>
    <cellStyle name="Normal 114" xfId="53"/>
    <cellStyle name="Normal 13" xfId="1"/>
    <cellStyle name="Normal 2" xfId="8"/>
    <cellStyle name="Normal 2 2" xfId="7"/>
    <cellStyle name="Normal 3" xfId="54"/>
    <cellStyle name="Normal 4" xfId="4"/>
    <cellStyle name="Normal 4 2" xfId="55"/>
    <cellStyle name="Normal 4 3" xfId="10"/>
    <cellStyle name="Normal 5" xfId="56"/>
    <cellStyle name="Normal 6" xfId="57"/>
    <cellStyle name="Normal 6 2" xfId="58"/>
    <cellStyle name="Normal 7" xfId="59"/>
    <cellStyle name="Normal 7 2" xfId="9"/>
    <cellStyle name="Normal 8" xfId="60"/>
    <cellStyle name="Normal 9" xfId="70"/>
    <cellStyle name="Note 2" xfId="61"/>
    <cellStyle name="Output 2" xfId="62"/>
    <cellStyle name="Percent" xfId="72" builtinId="5"/>
    <cellStyle name="Percent 2" xfId="63"/>
    <cellStyle name="Style 1" xfId="64"/>
    <cellStyle name="Title 2" xfId="65"/>
    <cellStyle name="Total 2" xfId="66"/>
    <cellStyle name="Warning Text 2" xfId="67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58"/>
  <sheetViews>
    <sheetView showGridLines="0" tabSelected="1" zoomScale="70" zoomScaleNormal="70" workbookViewId="0">
      <selection activeCell="D47" sqref="D47"/>
    </sheetView>
  </sheetViews>
  <sheetFormatPr defaultColWidth="9.140625" defaultRowHeight="15" x14ac:dyDescent="0.25"/>
  <cols>
    <col min="1" max="1" width="2.85546875" style="12" customWidth="1"/>
    <col min="2" max="2" width="85.85546875" style="7" customWidth="1"/>
    <col min="3" max="3" width="15" style="263" customWidth="1"/>
    <col min="4" max="10" width="15.28515625" style="7" customWidth="1"/>
    <col min="11" max="11" width="24.85546875" style="7" customWidth="1"/>
    <col min="12" max="23" width="15.28515625" style="7" customWidth="1"/>
    <col min="24" max="24" width="15.85546875" style="7" customWidth="1"/>
    <col min="25" max="25" width="11" style="5" bestFit="1" customWidth="1"/>
    <col min="26" max="26" width="10.5703125" style="5" bestFit="1" customWidth="1"/>
    <col min="27" max="27" width="10.7109375" style="5" bestFit="1" customWidth="1"/>
    <col min="28" max="28" width="11" style="5" bestFit="1" customWidth="1"/>
    <col min="29" max="29" width="9.28515625" style="5" customWidth="1"/>
    <col min="30" max="30" width="11" style="5" bestFit="1" customWidth="1"/>
    <col min="31" max="32" width="10.5703125" style="5" bestFit="1" customWidth="1"/>
    <col min="33" max="33" width="9.85546875" style="5" customWidth="1"/>
    <col min="34" max="16384" width="9.140625" style="7"/>
  </cols>
  <sheetData>
    <row r="1" spans="1:34" ht="22.5" customHeight="1" x14ac:dyDescent="0.25">
      <c r="A1" s="1"/>
      <c r="B1" s="2" t="s">
        <v>30</v>
      </c>
      <c r="C1" s="243"/>
      <c r="D1" s="3"/>
      <c r="E1" s="3"/>
      <c r="F1" s="3"/>
      <c r="G1" s="3"/>
      <c r="H1" s="3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AH1" s="6"/>
    </row>
    <row r="2" spans="1:34" ht="24" customHeight="1" x14ac:dyDescent="0.25">
      <c r="A2" s="1"/>
      <c r="B2" s="8" t="s">
        <v>39</v>
      </c>
      <c r="C2" s="244"/>
      <c r="D2" s="9"/>
      <c r="E2" s="9"/>
      <c r="F2" s="9"/>
      <c r="G2" s="9"/>
      <c r="H2" s="9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AH2" s="6"/>
    </row>
    <row r="3" spans="1:34" ht="27" customHeight="1" x14ac:dyDescent="0.25">
      <c r="A3" s="1"/>
      <c r="B3" s="8" t="s">
        <v>38</v>
      </c>
      <c r="C3" s="244"/>
      <c r="D3" s="3"/>
      <c r="E3" s="3"/>
      <c r="F3" s="3"/>
      <c r="G3" s="3"/>
      <c r="H3" s="3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AH3" s="6"/>
    </row>
    <row r="4" spans="1:34" x14ac:dyDescent="0.25">
      <c r="B4" s="13"/>
      <c r="C4" s="245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3"/>
      <c r="Q4" s="13"/>
      <c r="R4" s="13"/>
      <c r="S4" s="13"/>
      <c r="T4" s="13"/>
      <c r="U4" s="13"/>
      <c r="V4" s="13"/>
      <c r="W4" s="13"/>
      <c r="X4" s="13"/>
      <c r="AH4" s="14"/>
    </row>
    <row r="5" spans="1:34" ht="15.75" thickBot="1" x14ac:dyDescent="0.3">
      <c r="B5" s="15"/>
      <c r="C5" s="246"/>
      <c r="D5" s="16"/>
      <c r="E5" s="16"/>
      <c r="F5" s="16"/>
      <c r="G5" s="16"/>
      <c r="H5" s="16"/>
      <c r="I5" s="17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AH5" s="14"/>
    </row>
    <row r="6" spans="1:34" s="18" customFormat="1" ht="24.75" customHeight="1" thickBot="1" x14ac:dyDescent="0.25">
      <c r="B6" s="19" t="s">
        <v>0</v>
      </c>
      <c r="C6" s="247"/>
      <c r="D6" s="20"/>
      <c r="E6" s="20"/>
      <c r="F6" s="20"/>
      <c r="G6" s="20"/>
      <c r="H6" s="20"/>
      <c r="I6" s="20"/>
      <c r="J6" s="21"/>
      <c r="K6" s="21"/>
      <c r="L6" s="21"/>
      <c r="M6" s="21"/>
      <c r="N6" s="21"/>
      <c r="O6" s="21"/>
      <c r="P6" s="21"/>
      <c r="Q6" s="21"/>
      <c r="R6" s="22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1:34" s="18" customFormat="1" ht="18.75" thickBot="1" x14ac:dyDescent="0.25">
      <c r="B7" s="23"/>
      <c r="C7" s="293" t="s">
        <v>1</v>
      </c>
      <c r="D7" s="294"/>
      <c r="E7" s="294"/>
      <c r="F7" s="294"/>
      <c r="G7" s="294"/>
      <c r="H7" s="295"/>
      <c r="I7" s="291" t="s">
        <v>2</v>
      </c>
      <c r="J7" s="292"/>
      <c r="K7" s="24"/>
      <c r="L7" s="293" t="s">
        <v>1</v>
      </c>
      <c r="M7" s="294"/>
      <c r="N7" s="294"/>
      <c r="O7" s="294"/>
      <c r="P7" s="295"/>
      <c r="Q7" s="296" t="s">
        <v>2</v>
      </c>
      <c r="R7" s="297"/>
      <c r="U7" s="5"/>
      <c r="V7" s="5"/>
      <c r="W7" s="5"/>
      <c r="X7" s="5"/>
      <c r="Y7" s="5"/>
      <c r="Z7" s="5"/>
      <c r="AA7" s="5"/>
      <c r="AB7" s="5"/>
      <c r="AC7" s="5"/>
      <c r="AD7" s="5"/>
      <c r="AE7" s="5"/>
      <c r="AF7" s="5"/>
    </row>
    <row r="8" spans="1:34" s="18" customFormat="1" ht="18.75" thickBot="1" x14ac:dyDescent="0.25">
      <c r="B8" s="23"/>
      <c r="C8" s="248">
        <v>2010</v>
      </c>
      <c r="D8" s="25">
        <v>2011</v>
      </c>
      <c r="E8" s="26">
        <v>2012</v>
      </c>
      <c r="F8" s="27">
        <v>2013</v>
      </c>
      <c r="G8" s="28">
        <v>2014</v>
      </c>
      <c r="H8" s="28">
        <v>2015</v>
      </c>
      <c r="I8" s="29">
        <v>2016</v>
      </c>
      <c r="J8" s="30">
        <v>2017</v>
      </c>
      <c r="K8" s="31"/>
      <c r="L8" s="32">
        <v>2011</v>
      </c>
      <c r="M8" s="33">
        <v>2012</v>
      </c>
      <c r="N8" s="27">
        <v>2013</v>
      </c>
      <c r="O8" s="28">
        <v>2014</v>
      </c>
      <c r="P8" s="28">
        <v>2015</v>
      </c>
      <c r="Q8" s="28">
        <v>2016</v>
      </c>
      <c r="R8" s="34">
        <v>2017</v>
      </c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5"/>
    </row>
    <row r="9" spans="1:34" ht="15" customHeight="1" x14ac:dyDescent="0.25">
      <c r="B9" s="35" t="s">
        <v>3</v>
      </c>
      <c r="C9" s="271">
        <v>174</v>
      </c>
      <c r="D9" s="36">
        <v>179.4</v>
      </c>
      <c r="E9" s="37"/>
      <c r="F9" s="37"/>
      <c r="G9" s="37"/>
      <c r="H9" s="38"/>
      <c r="I9" s="38"/>
      <c r="J9" s="39"/>
      <c r="K9" s="40" t="s">
        <v>4</v>
      </c>
      <c r="L9" s="274">
        <f t="shared" ref="L9" si="0">D10/C10-1</f>
        <v>2.9927760577915352E-2</v>
      </c>
      <c r="M9" s="41">
        <f t="shared" ref="M9:Q9" si="1">E10/D10-1</f>
        <v>2.2044088176352838E-2</v>
      </c>
      <c r="N9" s="41">
        <f t="shared" si="1"/>
        <v>2.7450980392156765E-2</v>
      </c>
      <c r="O9" s="41">
        <f t="shared" si="1"/>
        <v>1.7175572519083859E-2</v>
      </c>
      <c r="P9" s="41">
        <f t="shared" si="1"/>
        <v>1.6885553470919357E-2</v>
      </c>
      <c r="Q9" s="41">
        <f t="shared" si="1"/>
        <v>1.4760147601476037E-2</v>
      </c>
      <c r="R9" s="42">
        <f>J10/I10-1</f>
        <v>2.0000000000000018E-2</v>
      </c>
      <c r="X9" s="5"/>
      <c r="AG9" s="7"/>
    </row>
    <row r="10" spans="1:34" ht="15.75" customHeight="1" thickBot="1" x14ac:dyDescent="0.3">
      <c r="B10" s="43" t="s">
        <v>5</v>
      </c>
      <c r="C10" s="272">
        <v>96.9</v>
      </c>
      <c r="D10" s="44">
        <v>99.8</v>
      </c>
      <c r="E10" s="45">
        <v>102</v>
      </c>
      <c r="F10" s="45">
        <v>104.8</v>
      </c>
      <c r="G10" s="45">
        <v>106.6</v>
      </c>
      <c r="H10" s="45">
        <v>108.4</v>
      </c>
      <c r="I10" s="273">
        <v>110</v>
      </c>
      <c r="J10" s="46">
        <f>I10*1.02</f>
        <v>112.2</v>
      </c>
      <c r="K10" s="47" t="s">
        <v>34</v>
      </c>
      <c r="L10" s="48">
        <f t="shared" ref="L10:Q10" si="2">M10/(1+M9)</f>
        <v>0.88948306595365412</v>
      </c>
      <c r="M10" s="49">
        <f t="shared" si="2"/>
        <v>0.90909090909090917</v>
      </c>
      <c r="N10" s="50">
        <f t="shared" si="2"/>
        <v>0.93404634581105173</v>
      </c>
      <c r="O10" s="50">
        <f t="shared" si="2"/>
        <v>0.95008912655971467</v>
      </c>
      <c r="P10" s="50">
        <f t="shared" si="2"/>
        <v>0.96613190730837784</v>
      </c>
      <c r="Q10" s="50">
        <f t="shared" si="2"/>
        <v>0.98039215686274506</v>
      </c>
      <c r="R10" s="51">
        <v>1</v>
      </c>
      <c r="X10" s="5"/>
      <c r="AG10" s="7"/>
    </row>
    <row r="11" spans="1:34" s="56" customFormat="1" x14ac:dyDescent="0.25">
      <c r="A11" s="52"/>
      <c r="B11" s="53"/>
      <c r="C11" s="53"/>
      <c r="D11" s="54"/>
      <c r="E11" s="55"/>
      <c r="F11" s="55"/>
      <c r="G11" s="55"/>
      <c r="H11" s="55"/>
      <c r="I11" s="55"/>
      <c r="M11" s="57"/>
      <c r="N11" s="57"/>
      <c r="O11" s="57"/>
      <c r="P11" s="57"/>
      <c r="Q11" s="57"/>
      <c r="R11" s="57"/>
      <c r="T11" s="58"/>
      <c r="U11" s="58"/>
      <c r="V11" s="58"/>
      <c r="W11" s="58"/>
      <c r="X11" s="58"/>
      <c r="Y11" s="5"/>
      <c r="Z11" s="5"/>
      <c r="AA11" s="5"/>
      <c r="AB11" s="5"/>
      <c r="AC11" s="5"/>
      <c r="AD11" s="5"/>
      <c r="AE11" s="5"/>
      <c r="AF11" s="5"/>
      <c r="AG11" s="5"/>
    </row>
    <row r="12" spans="1:34" s="5" customFormat="1" ht="12.75" x14ac:dyDescent="0.2">
      <c r="C12" s="249"/>
    </row>
    <row r="13" spans="1:34" s="5" customFormat="1" ht="12.75" x14ac:dyDescent="0.2">
      <c r="C13" s="249"/>
    </row>
    <row r="14" spans="1:34" ht="17.25" customHeight="1" x14ac:dyDescent="0.25">
      <c r="A14" s="59"/>
      <c r="B14" s="60" t="str">
        <f>CONCATENATE("The carryover amounts that arise from applying the opex incentive mechanism during the 2013-17 access arrangement period")</f>
        <v>The carryover amounts that arise from applying the opex incentive mechanism during the 2013-17 access arrangement period</v>
      </c>
      <c r="C14" s="25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5"/>
      <c r="AH14" s="61"/>
    </row>
    <row r="15" spans="1:34" s="18" customFormat="1" ht="13.5" thickBot="1" x14ac:dyDescent="0.25">
      <c r="B15" s="62"/>
      <c r="C15" s="251"/>
      <c r="D15" s="62"/>
      <c r="E15" s="62"/>
      <c r="F15" s="62"/>
      <c r="G15" s="62"/>
      <c r="H15" s="62"/>
      <c r="I15" s="62"/>
      <c r="J15" s="62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5"/>
      <c r="Y15" s="5"/>
      <c r="Z15" s="5"/>
      <c r="AA15" s="5"/>
      <c r="AB15" s="5"/>
      <c r="AC15" s="5"/>
      <c r="AD15" s="5"/>
      <c r="AE15" s="5"/>
    </row>
    <row r="16" spans="1:34" s="63" customFormat="1" ht="24.75" customHeight="1" thickBot="1" x14ac:dyDescent="0.3">
      <c r="B16" s="64" t="s">
        <v>32</v>
      </c>
      <c r="C16" s="252"/>
      <c r="D16" s="65"/>
      <c r="E16" s="65"/>
      <c r="F16" s="65"/>
      <c r="G16" s="65"/>
      <c r="H16" s="65"/>
      <c r="I16" s="65"/>
      <c r="J16" s="65"/>
      <c r="K16" s="65"/>
      <c r="L16" s="65"/>
      <c r="M16" s="65"/>
      <c r="N16" s="65"/>
      <c r="O16" s="65"/>
      <c r="P16" s="65"/>
      <c r="Q16" s="65"/>
      <c r="R16" s="65"/>
      <c r="S16" s="65"/>
      <c r="T16" s="65"/>
      <c r="U16" s="65"/>
      <c r="V16" s="65"/>
      <c r="W16" s="118"/>
      <c r="X16" s="5"/>
      <c r="Y16" s="5"/>
      <c r="Z16" s="5"/>
      <c r="AA16" s="5"/>
      <c r="AB16" s="5"/>
      <c r="AC16" s="5"/>
      <c r="AD16" s="5"/>
      <c r="AE16" s="5"/>
    </row>
    <row r="17" spans="2:33" s="18" customFormat="1" ht="15.75" x14ac:dyDescent="0.25">
      <c r="B17" s="66"/>
      <c r="C17" s="253"/>
      <c r="D17" s="303" t="s">
        <v>6</v>
      </c>
      <c r="E17" s="304"/>
      <c r="F17" s="300" t="s">
        <v>7</v>
      </c>
      <c r="G17" s="301"/>
      <c r="H17" s="301"/>
      <c r="I17" s="301"/>
      <c r="J17" s="302"/>
      <c r="K17" s="5"/>
      <c r="L17" s="303" t="s">
        <v>6</v>
      </c>
      <c r="M17" s="304"/>
      <c r="N17" s="300" t="s">
        <v>7</v>
      </c>
      <c r="O17" s="301"/>
      <c r="P17" s="301"/>
      <c r="Q17" s="301"/>
      <c r="R17" s="302"/>
      <c r="S17" s="308" t="s">
        <v>8</v>
      </c>
      <c r="T17" s="309"/>
      <c r="U17" s="309"/>
      <c r="V17" s="309"/>
      <c r="W17" s="310"/>
      <c r="Y17" s="5"/>
      <c r="Z17" s="5"/>
      <c r="AA17" s="5"/>
      <c r="AB17" s="5"/>
      <c r="AC17" s="5"/>
      <c r="AD17" s="5"/>
      <c r="AE17" s="5"/>
    </row>
    <row r="18" spans="2:33" s="18" customFormat="1" ht="13.5" thickBot="1" x14ac:dyDescent="0.25">
      <c r="B18" s="67"/>
      <c r="C18" s="254"/>
      <c r="D18" s="311" t="s">
        <v>41</v>
      </c>
      <c r="E18" s="312"/>
      <c r="F18" s="313" t="s">
        <v>41</v>
      </c>
      <c r="G18" s="314"/>
      <c r="H18" s="314"/>
      <c r="I18" s="314"/>
      <c r="J18" s="315"/>
      <c r="K18" s="5"/>
      <c r="L18" s="316" t="s">
        <v>35</v>
      </c>
      <c r="M18" s="317"/>
      <c r="N18" s="313" t="s">
        <v>37</v>
      </c>
      <c r="O18" s="314"/>
      <c r="P18" s="314"/>
      <c r="Q18" s="314"/>
      <c r="R18" s="315"/>
      <c r="S18" s="68"/>
      <c r="T18" s="69"/>
      <c r="U18" s="69"/>
      <c r="V18" s="69"/>
      <c r="W18" s="70"/>
      <c r="Y18" s="5"/>
      <c r="Z18" s="5"/>
      <c r="AA18" s="5"/>
      <c r="AB18" s="5"/>
      <c r="AC18" s="5"/>
      <c r="AD18" s="5"/>
      <c r="AE18" s="5"/>
    </row>
    <row r="19" spans="2:33" s="18" customFormat="1" ht="13.5" thickBot="1" x14ac:dyDescent="0.25">
      <c r="B19" s="67"/>
      <c r="C19" s="255"/>
      <c r="D19" s="71">
        <v>2011</v>
      </c>
      <c r="E19" s="72">
        <v>2012</v>
      </c>
      <c r="F19" s="73">
        <v>2013</v>
      </c>
      <c r="G19" s="74">
        <v>2014</v>
      </c>
      <c r="H19" s="74">
        <v>2015</v>
      </c>
      <c r="I19" s="74">
        <v>2016</v>
      </c>
      <c r="J19" s="75">
        <v>2017</v>
      </c>
      <c r="K19" s="5"/>
      <c r="L19" s="71">
        <v>2011</v>
      </c>
      <c r="M19" s="72">
        <v>2012</v>
      </c>
      <c r="N19" s="73">
        <v>2013</v>
      </c>
      <c r="O19" s="74">
        <v>2014</v>
      </c>
      <c r="P19" s="74">
        <v>2015</v>
      </c>
      <c r="Q19" s="74">
        <v>2016</v>
      </c>
      <c r="R19" s="75">
        <v>2017</v>
      </c>
      <c r="S19" s="76" t="s">
        <v>40</v>
      </c>
      <c r="T19" s="77">
        <v>2019</v>
      </c>
      <c r="U19" s="77">
        <v>2020</v>
      </c>
      <c r="V19" s="77">
        <v>2021</v>
      </c>
      <c r="W19" s="78">
        <v>2022</v>
      </c>
      <c r="Y19" s="5"/>
      <c r="Z19" s="5"/>
      <c r="AA19" s="5"/>
      <c r="AB19" s="5"/>
      <c r="AC19" s="5"/>
      <c r="AD19" s="5"/>
      <c r="AE19" s="5"/>
    </row>
    <row r="20" spans="2:33" x14ac:dyDescent="0.25">
      <c r="B20" s="79" t="s">
        <v>9</v>
      </c>
      <c r="C20" s="265"/>
      <c r="D20" s="275">
        <v>43.023562362781462</v>
      </c>
      <c r="E20" s="276">
        <v>44.51562996814674</v>
      </c>
      <c r="F20" s="241">
        <v>48.433238064720101</v>
      </c>
      <c r="G20" s="240">
        <v>50.582579451495768</v>
      </c>
      <c r="H20" s="240">
        <v>51.398163500713082</v>
      </c>
      <c r="I20" s="240">
        <v>52.427509070674532</v>
      </c>
      <c r="J20" s="235">
        <v>53.504721468541071</v>
      </c>
      <c r="K20" s="5"/>
      <c r="L20" s="80">
        <f t="shared" ref="L20:M20" si="3">+D20/$M$10</f>
        <v>47.325918599059605</v>
      </c>
      <c r="M20" s="81">
        <f t="shared" si="3"/>
        <v>48.967192964961413</v>
      </c>
      <c r="N20" s="80">
        <f>+F20/$M$10</f>
        <v>53.276561871192108</v>
      </c>
      <c r="O20" s="81">
        <f>+G20/$M$10</f>
        <v>55.640837396645338</v>
      </c>
      <c r="P20" s="81">
        <f>+H20/$M$10</f>
        <v>56.537979850784382</v>
      </c>
      <c r="Q20" s="81">
        <f>+I20/$M$10</f>
        <v>57.670259977741978</v>
      </c>
      <c r="R20" s="82">
        <f>+J20/$M$10</f>
        <v>58.855193615395173</v>
      </c>
      <c r="S20" s="83"/>
      <c r="T20" s="83"/>
      <c r="U20" s="83"/>
      <c r="V20" s="83"/>
      <c r="W20" s="84"/>
      <c r="X20" s="85"/>
    </row>
    <row r="21" spans="2:33" x14ac:dyDescent="0.25">
      <c r="B21" s="86" t="s">
        <v>10</v>
      </c>
      <c r="C21" s="266"/>
      <c r="D21" s="87"/>
      <c r="E21" s="229"/>
      <c r="F21" s="87"/>
      <c r="G21" s="88"/>
      <c r="H21" s="88"/>
      <c r="I21" s="88"/>
      <c r="J21" s="89"/>
      <c r="K21" s="5"/>
      <c r="L21" s="90"/>
      <c r="M21" s="91"/>
      <c r="N21" s="90"/>
      <c r="O21" s="91"/>
      <c r="P21" s="91"/>
      <c r="Q21" s="91"/>
      <c r="R21" s="92"/>
      <c r="S21" s="83"/>
      <c r="T21" s="83"/>
      <c r="U21" s="83"/>
      <c r="V21" s="83"/>
      <c r="W21" s="84"/>
      <c r="X21" s="85"/>
    </row>
    <row r="22" spans="2:33" x14ac:dyDescent="0.25">
      <c r="B22" s="93" t="s">
        <v>11</v>
      </c>
      <c r="C22" s="267"/>
      <c r="D22" s="94"/>
      <c r="E22" s="144"/>
      <c r="F22" s="94"/>
      <c r="G22" s="95"/>
      <c r="H22" s="95"/>
      <c r="I22" s="95"/>
      <c r="J22" s="96"/>
      <c r="K22" s="5"/>
      <c r="L22" s="97">
        <f t="shared" ref="L22:R25" si="4">-D22/$M$10</f>
        <v>0</v>
      </c>
      <c r="M22" s="98">
        <f t="shared" si="4"/>
        <v>0</v>
      </c>
      <c r="N22" s="97">
        <f t="shared" si="4"/>
        <v>0</v>
      </c>
      <c r="O22" s="98">
        <f t="shared" si="4"/>
        <v>0</v>
      </c>
      <c r="P22" s="98">
        <f t="shared" si="4"/>
        <v>0</v>
      </c>
      <c r="Q22" s="98">
        <f t="shared" si="4"/>
        <v>0</v>
      </c>
      <c r="R22" s="99">
        <f t="shared" si="4"/>
        <v>0</v>
      </c>
      <c r="S22" s="83"/>
      <c r="T22" s="83"/>
      <c r="U22" s="83"/>
      <c r="V22" s="83"/>
      <c r="W22" s="84"/>
      <c r="X22" s="100"/>
    </row>
    <row r="23" spans="2:33" x14ac:dyDescent="0.25">
      <c r="B23" s="93" t="s">
        <v>12</v>
      </c>
      <c r="C23" s="267"/>
      <c r="D23" s="94"/>
      <c r="E23" s="144"/>
      <c r="F23" s="94"/>
      <c r="G23" s="95"/>
      <c r="H23" s="95"/>
      <c r="I23" s="95"/>
      <c r="J23" s="96"/>
      <c r="K23" s="5"/>
      <c r="L23" s="97">
        <f t="shared" si="4"/>
        <v>0</v>
      </c>
      <c r="M23" s="98">
        <f t="shared" si="4"/>
        <v>0</v>
      </c>
      <c r="N23" s="97">
        <f t="shared" si="4"/>
        <v>0</v>
      </c>
      <c r="O23" s="98">
        <f t="shared" si="4"/>
        <v>0</v>
      </c>
      <c r="P23" s="98">
        <f t="shared" si="4"/>
        <v>0</v>
      </c>
      <c r="Q23" s="98">
        <f t="shared" si="4"/>
        <v>0</v>
      </c>
      <c r="R23" s="99">
        <f t="shared" si="4"/>
        <v>0</v>
      </c>
      <c r="S23" s="83"/>
      <c r="T23" s="83"/>
      <c r="U23" s="83"/>
      <c r="V23" s="83"/>
      <c r="W23" s="84"/>
      <c r="X23" s="100"/>
    </row>
    <row r="24" spans="2:33" x14ac:dyDescent="0.25">
      <c r="B24" s="93" t="s">
        <v>13</v>
      </c>
      <c r="C24" s="267"/>
      <c r="D24" s="94"/>
      <c r="E24" s="144"/>
      <c r="F24" s="94">
        <v>0.67932965997650696</v>
      </c>
      <c r="G24" s="95">
        <v>0.70851741751218422</v>
      </c>
      <c r="H24" s="95">
        <v>0.73510452091159273</v>
      </c>
      <c r="I24" s="95">
        <v>0.75815064638988039</v>
      </c>
      <c r="J24" s="96">
        <v>0.77343286728468286</v>
      </c>
      <c r="K24" s="5"/>
      <c r="L24" s="97">
        <f t="shared" si="4"/>
        <v>0</v>
      </c>
      <c r="M24" s="98">
        <f t="shared" si="4"/>
        <v>0</v>
      </c>
      <c r="N24" s="97">
        <f t="shared" si="4"/>
        <v>-0.7472626259741576</v>
      </c>
      <c r="O24" s="98">
        <f t="shared" si="4"/>
        <v>-0.77936915926340256</v>
      </c>
      <c r="P24" s="98">
        <f t="shared" si="4"/>
        <v>-0.80861497300275198</v>
      </c>
      <c r="Q24" s="98">
        <f t="shared" si="4"/>
        <v>-0.83396571102886841</v>
      </c>
      <c r="R24" s="99">
        <f t="shared" si="4"/>
        <v>-0.8507761540131511</v>
      </c>
      <c r="S24" s="83"/>
      <c r="T24" s="83"/>
      <c r="U24" s="83"/>
      <c r="V24" s="83"/>
      <c r="W24" s="84"/>
      <c r="X24" s="100"/>
    </row>
    <row r="25" spans="2:33" ht="25.5" x14ac:dyDescent="0.25">
      <c r="B25" s="101" t="s">
        <v>14</v>
      </c>
      <c r="C25" s="267"/>
      <c r="D25" s="94"/>
      <c r="E25" s="144"/>
      <c r="F25" s="94"/>
      <c r="G25" s="95"/>
      <c r="H25" s="95"/>
      <c r="I25" s="95"/>
      <c r="J25" s="96"/>
      <c r="K25" s="5"/>
      <c r="L25" s="97">
        <f t="shared" si="4"/>
        <v>0</v>
      </c>
      <c r="M25" s="98">
        <f t="shared" si="4"/>
        <v>0</v>
      </c>
      <c r="N25" s="97">
        <f t="shared" si="4"/>
        <v>0</v>
      </c>
      <c r="O25" s="98">
        <f t="shared" si="4"/>
        <v>0</v>
      </c>
      <c r="P25" s="98">
        <f t="shared" si="4"/>
        <v>0</v>
      </c>
      <c r="Q25" s="98">
        <f t="shared" si="4"/>
        <v>0</v>
      </c>
      <c r="R25" s="99">
        <f t="shared" si="4"/>
        <v>0</v>
      </c>
      <c r="S25" s="83"/>
      <c r="T25" s="83"/>
      <c r="U25" s="83"/>
      <c r="V25" s="83"/>
      <c r="W25" s="84"/>
      <c r="X25" s="100"/>
    </row>
    <row r="26" spans="2:33" x14ac:dyDescent="0.25">
      <c r="B26" s="102" t="s">
        <v>15</v>
      </c>
      <c r="C26" s="267"/>
      <c r="D26" s="94"/>
      <c r="E26" s="144"/>
      <c r="F26" s="94">
        <v>-2.0401687859220701</v>
      </c>
      <c r="G26" s="95">
        <v>-3.6387930983017327</v>
      </c>
      <c r="H26" s="95">
        <v>-2.8812121456582247</v>
      </c>
      <c r="I26" s="95">
        <v>-3.7163344867958443</v>
      </c>
      <c r="J26" s="96">
        <v>-3.7509222253067307</v>
      </c>
      <c r="K26" s="5"/>
      <c r="L26" s="97">
        <f>D26/$M$10</f>
        <v>0</v>
      </c>
      <c r="M26" s="98">
        <f t="shared" ref="M26:R27" si="5">E26/$M$10</f>
        <v>0</v>
      </c>
      <c r="N26" s="97">
        <f t="shared" si="5"/>
        <v>-2.2441856645142768</v>
      </c>
      <c r="O26" s="98">
        <f t="shared" si="5"/>
        <v>-4.0026724081319056</v>
      </c>
      <c r="P26" s="98">
        <f t="shared" si="5"/>
        <v>-3.169333360224047</v>
      </c>
      <c r="Q26" s="98">
        <f t="shared" si="5"/>
        <v>-4.0879679354754286</v>
      </c>
      <c r="R26" s="99">
        <f t="shared" si="5"/>
        <v>-4.1260144478374032</v>
      </c>
      <c r="S26" s="83"/>
      <c r="T26" s="83"/>
      <c r="U26" s="83"/>
      <c r="V26" s="83"/>
      <c r="W26" s="84"/>
      <c r="X26" s="100"/>
    </row>
    <row r="27" spans="2:33" ht="15.75" thickBot="1" x14ac:dyDescent="0.3">
      <c r="B27" s="103" t="s">
        <v>16</v>
      </c>
      <c r="C27" s="268"/>
      <c r="D27" s="104"/>
      <c r="E27" s="156"/>
      <c r="F27" s="104"/>
      <c r="G27" s="105"/>
      <c r="H27" s="105"/>
      <c r="I27" s="105"/>
      <c r="J27" s="106"/>
      <c r="K27" s="5"/>
      <c r="L27" s="97">
        <f>D27/$M$10</f>
        <v>0</v>
      </c>
      <c r="M27" s="98">
        <f t="shared" si="5"/>
        <v>0</v>
      </c>
      <c r="N27" s="97">
        <f t="shared" si="5"/>
        <v>0</v>
      </c>
      <c r="O27" s="98">
        <f t="shared" si="5"/>
        <v>0</v>
      </c>
      <c r="P27" s="98">
        <f t="shared" si="5"/>
        <v>0</v>
      </c>
      <c r="Q27" s="98">
        <f t="shared" si="5"/>
        <v>0</v>
      </c>
      <c r="R27" s="99">
        <f t="shared" si="5"/>
        <v>0</v>
      </c>
      <c r="S27" s="83"/>
      <c r="T27" s="83"/>
      <c r="U27" s="83"/>
      <c r="V27" s="83"/>
      <c r="W27" s="84"/>
      <c r="X27" s="100"/>
      <c r="AF27" s="7"/>
      <c r="AG27" s="7"/>
    </row>
    <row r="28" spans="2:33" ht="15.75" thickBot="1" x14ac:dyDescent="0.3">
      <c r="B28" s="107" t="s">
        <v>17</v>
      </c>
      <c r="C28" s="258"/>
      <c r="D28" s="157">
        <f t="shared" ref="D28:J28" si="6">D20-SUM(D22:D25)+D26+D27</f>
        <v>43.023562362781462</v>
      </c>
      <c r="E28" s="233">
        <f t="shared" si="6"/>
        <v>44.51562996814674</v>
      </c>
      <c r="F28" s="158">
        <f t="shared" si="6"/>
        <v>45.713739618821521</v>
      </c>
      <c r="G28" s="232">
        <f t="shared" si="6"/>
        <v>46.235268935681852</v>
      </c>
      <c r="H28" s="232">
        <f t="shared" si="6"/>
        <v>47.781846834143266</v>
      </c>
      <c r="I28" s="233">
        <f t="shared" si="6"/>
        <v>47.953023937488808</v>
      </c>
      <c r="J28" s="279">
        <f t="shared" si="6"/>
        <v>48.980366375949657</v>
      </c>
      <c r="K28" s="5"/>
      <c r="L28" s="108">
        <f t="shared" ref="L28:R28" si="7">+SUM(L20:L27)</f>
        <v>47.325918599059605</v>
      </c>
      <c r="M28" s="109">
        <f t="shared" si="7"/>
        <v>48.967192964961413</v>
      </c>
      <c r="N28" s="110">
        <f t="shared" si="7"/>
        <v>50.285113580703673</v>
      </c>
      <c r="O28" s="109">
        <f t="shared" si="7"/>
        <v>50.858795829250028</v>
      </c>
      <c r="P28" s="109">
        <f t="shared" si="7"/>
        <v>52.560031517557583</v>
      </c>
      <c r="Q28" s="109">
        <f t="shared" si="7"/>
        <v>52.748326331237685</v>
      </c>
      <c r="R28" s="111">
        <f t="shared" si="7"/>
        <v>53.878403013544613</v>
      </c>
      <c r="S28" s="112"/>
      <c r="T28" s="112"/>
      <c r="U28" s="112"/>
      <c r="V28" s="112"/>
      <c r="W28" s="113"/>
      <c r="X28" s="100"/>
      <c r="AF28" s="7"/>
      <c r="AG28" s="7"/>
    </row>
    <row r="29" spans="2:33" ht="15.75" thickBot="1" x14ac:dyDescent="0.3">
      <c r="B29" s="114"/>
      <c r="C29" s="115"/>
      <c r="D29" s="234"/>
      <c r="E29" s="234"/>
      <c r="F29" s="234"/>
      <c r="G29" s="234"/>
      <c r="H29" s="234"/>
      <c r="I29" s="234"/>
      <c r="J29" s="234"/>
      <c r="K29" s="116"/>
      <c r="L29" s="5"/>
      <c r="M29" s="115"/>
      <c r="N29" s="115"/>
      <c r="O29" s="115"/>
      <c r="P29" s="115"/>
      <c r="Q29" s="115"/>
      <c r="R29" s="115"/>
      <c r="S29" s="117"/>
      <c r="T29" s="117"/>
      <c r="U29" s="117"/>
      <c r="V29" s="117"/>
      <c r="W29" s="117"/>
      <c r="X29" s="290"/>
      <c r="AF29" s="7"/>
      <c r="AG29" s="7"/>
    </row>
    <row r="30" spans="2:33" s="63" customFormat="1" ht="16.5" thickBot="1" x14ac:dyDescent="0.3">
      <c r="B30" s="64" t="s">
        <v>33</v>
      </c>
      <c r="C30" s="252"/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  <c r="S30" s="65"/>
      <c r="T30" s="65"/>
      <c r="U30" s="65"/>
      <c r="V30" s="65"/>
      <c r="W30" s="118"/>
      <c r="X30" s="18"/>
      <c r="Y30" s="5"/>
      <c r="Z30" s="5"/>
      <c r="AA30" s="5"/>
      <c r="AB30" s="5"/>
      <c r="AC30" s="5"/>
      <c r="AD30" s="5"/>
      <c r="AE30" s="5"/>
    </row>
    <row r="31" spans="2:33" s="63" customFormat="1" ht="15.75" x14ac:dyDescent="0.25">
      <c r="B31" s="31"/>
      <c r="C31" s="249"/>
      <c r="D31" s="298" t="s">
        <v>6</v>
      </c>
      <c r="E31" s="299"/>
      <c r="F31" s="300" t="s">
        <v>7</v>
      </c>
      <c r="G31" s="301"/>
      <c r="H31" s="301"/>
      <c r="I31" s="301"/>
      <c r="J31" s="302"/>
      <c r="K31" s="119"/>
      <c r="L31" s="303" t="s">
        <v>6</v>
      </c>
      <c r="M31" s="304"/>
      <c r="N31" s="305" t="s">
        <v>7</v>
      </c>
      <c r="O31" s="306"/>
      <c r="P31" s="306"/>
      <c r="Q31" s="306"/>
      <c r="R31" s="307"/>
      <c r="S31" s="120"/>
      <c r="T31" s="121"/>
      <c r="U31" s="121"/>
      <c r="V31" s="121"/>
      <c r="W31" s="122"/>
      <c r="X31" s="18"/>
      <c r="Y31" s="5"/>
      <c r="Z31" s="5"/>
      <c r="AA31" s="5"/>
      <c r="AB31" s="5"/>
      <c r="AC31" s="5"/>
      <c r="AD31" s="5"/>
      <c r="AE31" s="5"/>
    </row>
    <row r="32" spans="2:33" s="18" customFormat="1" thickBot="1" x14ac:dyDescent="0.25">
      <c r="B32" s="31"/>
      <c r="C32" s="249"/>
      <c r="D32" s="311" t="s">
        <v>18</v>
      </c>
      <c r="E32" s="312"/>
      <c r="F32" s="313" t="s">
        <v>31</v>
      </c>
      <c r="G32" s="314"/>
      <c r="H32" s="314"/>
      <c r="I32" s="314"/>
      <c r="J32" s="315"/>
      <c r="K32" s="123"/>
      <c r="L32" s="316" t="s">
        <v>35</v>
      </c>
      <c r="M32" s="317"/>
      <c r="N32" s="313" t="s">
        <v>37</v>
      </c>
      <c r="O32" s="314"/>
      <c r="P32" s="314"/>
      <c r="Q32" s="314"/>
      <c r="R32" s="315"/>
      <c r="S32" s="124"/>
      <c r="T32" s="125"/>
      <c r="U32" s="125"/>
      <c r="V32" s="125"/>
      <c r="W32" s="126"/>
      <c r="Y32" s="5"/>
      <c r="Z32" s="5"/>
      <c r="AA32" s="5"/>
      <c r="AB32" s="5"/>
      <c r="AC32" s="5"/>
      <c r="AD32" s="5"/>
      <c r="AE32" s="5"/>
    </row>
    <row r="33" spans="2:33" s="18" customFormat="1" thickBot="1" x14ac:dyDescent="0.25">
      <c r="B33" s="31"/>
      <c r="C33" s="249"/>
      <c r="D33" s="71">
        <v>2011</v>
      </c>
      <c r="E33" s="72">
        <v>2012</v>
      </c>
      <c r="F33" s="73">
        <v>2013</v>
      </c>
      <c r="G33" s="74">
        <v>2014</v>
      </c>
      <c r="H33" s="74">
        <v>2015</v>
      </c>
      <c r="I33" s="74">
        <v>2016</v>
      </c>
      <c r="J33" s="75">
        <v>2017</v>
      </c>
      <c r="K33" s="123"/>
      <c r="L33" s="127">
        <v>2011</v>
      </c>
      <c r="M33" s="128">
        <v>2012</v>
      </c>
      <c r="N33" s="73">
        <v>2013</v>
      </c>
      <c r="O33" s="74">
        <v>2014</v>
      </c>
      <c r="P33" s="74">
        <v>2015</v>
      </c>
      <c r="Q33" s="74">
        <v>2016</v>
      </c>
      <c r="R33" s="75">
        <v>2017</v>
      </c>
      <c r="S33" s="124"/>
      <c r="T33" s="125"/>
      <c r="U33" s="125"/>
      <c r="V33" s="125"/>
      <c r="W33" s="126"/>
      <c r="Y33" s="5"/>
      <c r="Z33" s="5"/>
      <c r="AA33" s="5"/>
      <c r="AB33" s="5"/>
      <c r="AC33" s="5"/>
      <c r="AD33" s="5"/>
      <c r="AE33" s="5"/>
    </row>
    <row r="34" spans="2:33" x14ac:dyDescent="0.25">
      <c r="B34" s="79" t="s">
        <v>19</v>
      </c>
      <c r="C34" s="256"/>
      <c r="D34" s="277">
        <v>41.079311580712421</v>
      </c>
      <c r="E34" s="278">
        <v>49.946609948516901</v>
      </c>
      <c r="F34" s="241">
        <v>53.554437627696998</v>
      </c>
      <c r="G34" s="240">
        <v>49.234865087814278</v>
      </c>
      <c r="H34" s="240">
        <v>50.815488991227625</v>
      </c>
      <c r="I34" s="235">
        <v>50.612610003422702</v>
      </c>
      <c r="J34" s="129"/>
      <c r="K34" s="5"/>
      <c r="L34" s="130">
        <f t="shared" ref="L34:M34" si="8">+D34/L$10*(1+L$9)^0.5</f>
        <v>46.869341806919032</v>
      </c>
      <c r="M34" s="131">
        <f t="shared" si="8"/>
        <v>55.543535055873932</v>
      </c>
      <c r="N34" s="130">
        <f>+F34/N$10*(1+N$9)^0.5</f>
        <v>58.117589472180455</v>
      </c>
      <c r="O34" s="131">
        <f>+G34/O$10*(1+O$9)^0.5</f>
        <v>52.264447709375816</v>
      </c>
      <c r="P34" s="131">
        <f>+H34/P$10*(1+P$9)^0.5</f>
        <v>53.039048277656313</v>
      </c>
      <c r="Q34" s="132">
        <f>+I34/Q$10*(1+Q$9)^0.5</f>
        <v>52.004461890626033</v>
      </c>
      <c r="R34" s="133"/>
      <c r="S34" s="134"/>
      <c r="T34" s="134"/>
      <c r="U34" s="134"/>
      <c r="V34" s="134"/>
      <c r="W34" s="135"/>
      <c r="AF34" s="7"/>
      <c r="AG34" s="7"/>
    </row>
    <row r="35" spans="2:33" x14ac:dyDescent="0.25">
      <c r="B35" s="136" t="s">
        <v>20</v>
      </c>
      <c r="C35" s="259"/>
      <c r="D35" s="137"/>
      <c r="E35" s="230"/>
      <c r="F35" s="137"/>
      <c r="G35" s="138"/>
      <c r="H35" s="138"/>
      <c r="I35" s="230"/>
      <c r="J35" s="139"/>
      <c r="K35" s="5"/>
      <c r="L35" s="140"/>
      <c r="M35" s="141"/>
      <c r="N35" s="140"/>
      <c r="O35" s="141"/>
      <c r="P35" s="141"/>
      <c r="Q35" s="142"/>
      <c r="R35" s="143"/>
      <c r="S35" s="134"/>
      <c r="T35" s="134"/>
      <c r="U35" s="134"/>
      <c r="V35" s="134"/>
      <c r="W35" s="135"/>
      <c r="X35" s="85"/>
      <c r="AF35" s="7"/>
      <c r="AG35" s="7"/>
    </row>
    <row r="36" spans="2:33" x14ac:dyDescent="0.25">
      <c r="B36" s="93" t="s">
        <v>21</v>
      </c>
      <c r="C36" s="260"/>
      <c r="D36" s="94">
        <v>0</v>
      </c>
      <c r="E36" s="96">
        <v>0</v>
      </c>
      <c r="F36" s="94">
        <v>0</v>
      </c>
      <c r="G36" s="95">
        <v>0</v>
      </c>
      <c r="H36" s="95">
        <v>0</v>
      </c>
      <c r="I36" s="96">
        <v>0</v>
      </c>
      <c r="J36" s="139"/>
      <c r="K36" s="5"/>
      <c r="L36" s="145">
        <f t="shared" ref="L36:Q42" si="9">-D36/L$10*(1+L$9)^0.5</f>
        <v>0</v>
      </c>
      <c r="M36" s="146">
        <f t="shared" si="9"/>
        <v>0</v>
      </c>
      <c r="N36" s="145">
        <f t="shared" si="9"/>
        <v>0</v>
      </c>
      <c r="O36" s="146">
        <f t="shared" si="9"/>
        <v>0</v>
      </c>
      <c r="P36" s="146">
        <f t="shared" si="9"/>
        <v>0</v>
      </c>
      <c r="Q36" s="147">
        <f t="shared" si="9"/>
        <v>0</v>
      </c>
      <c r="R36" s="148"/>
      <c r="S36" s="134"/>
      <c r="T36" s="134"/>
      <c r="U36" s="134"/>
      <c r="V36" s="134"/>
      <c r="W36" s="135"/>
      <c r="X36" s="149"/>
      <c r="AF36" s="7"/>
      <c r="AG36" s="7"/>
    </row>
    <row r="37" spans="2:33" x14ac:dyDescent="0.25">
      <c r="B37" s="93" t="s">
        <v>22</v>
      </c>
      <c r="C37" s="260"/>
      <c r="D37" s="94">
        <v>0</v>
      </c>
      <c r="E37" s="96">
        <v>0</v>
      </c>
      <c r="F37" s="94">
        <v>0</v>
      </c>
      <c r="G37" s="95">
        <v>0</v>
      </c>
      <c r="H37" s="95">
        <v>0</v>
      </c>
      <c r="I37" s="96">
        <v>0</v>
      </c>
      <c r="J37" s="139"/>
      <c r="K37" s="5"/>
      <c r="L37" s="145">
        <f t="shared" si="9"/>
        <v>0</v>
      </c>
      <c r="M37" s="146">
        <f t="shared" si="9"/>
        <v>0</v>
      </c>
      <c r="N37" s="145">
        <f t="shared" si="9"/>
        <v>0</v>
      </c>
      <c r="O37" s="146">
        <f t="shared" si="9"/>
        <v>0</v>
      </c>
      <c r="P37" s="146">
        <f t="shared" si="9"/>
        <v>0</v>
      </c>
      <c r="Q37" s="147">
        <f t="shared" si="9"/>
        <v>0</v>
      </c>
      <c r="R37" s="148"/>
      <c r="S37" s="134"/>
      <c r="T37" s="134"/>
      <c r="U37" s="134"/>
      <c r="V37" s="134"/>
      <c r="W37" s="135"/>
      <c r="X37" s="150"/>
      <c r="AF37" s="7"/>
      <c r="AG37" s="7"/>
    </row>
    <row r="38" spans="2:33" x14ac:dyDescent="0.25">
      <c r="B38" s="93" t="str">
        <f>B22</f>
        <v>unaccounted for gas expenses (clause 6.4(b)(8)(c))</v>
      </c>
      <c r="C38" s="260"/>
      <c r="D38" s="94">
        <v>0.82803601000000004</v>
      </c>
      <c r="E38" s="96">
        <v>0.43219142000000005</v>
      </c>
      <c r="F38" s="94">
        <v>-1.6180571500000001</v>
      </c>
      <c r="G38" s="95">
        <v>-0.81437599999999977</v>
      </c>
      <c r="H38" s="95">
        <v>-1.6508369899999997</v>
      </c>
      <c r="I38" s="96">
        <v>-1.7991469999999998</v>
      </c>
      <c r="J38" s="139"/>
      <c r="K38" s="5"/>
      <c r="L38" s="145">
        <f t="shared" si="9"/>
        <v>-0.94474569528446739</v>
      </c>
      <c r="M38" s="146">
        <f t="shared" si="9"/>
        <v>-0.48062199441287107</v>
      </c>
      <c r="N38" s="145">
        <f t="shared" si="9"/>
        <v>1.7559250988678567</v>
      </c>
      <c r="O38" s="146">
        <f t="shared" si="9"/>
        <v>0.86448722448728788</v>
      </c>
      <c r="P38" s="146">
        <f t="shared" si="9"/>
        <v>1.7230735067071037</v>
      </c>
      <c r="Q38" s="147">
        <f t="shared" si="9"/>
        <v>1.8486237242222214</v>
      </c>
      <c r="R38" s="151"/>
      <c r="S38" s="134"/>
      <c r="T38" s="134"/>
      <c r="U38" s="134"/>
      <c r="V38" s="134"/>
      <c r="W38" s="135"/>
      <c r="X38" s="150"/>
      <c r="AF38" s="7"/>
      <c r="AG38" s="7"/>
    </row>
    <row r="39" spans="2:33" x14ac:dyDescent="0.25">
      <c r="B39" s="93" t="str">
        <f>B23</f>
        <v>licence fees (clause 6.4(b)(8)(d))</v>
      </c>
      <c r="C39" s="257"/>
      <c r="D39" s="94">
        <v>0</v>
      </c>
      <c r="E39" s="96">
        <v>0</v>
      </c>
      <c r="F39" s="281">
        <v>2.2551999999999999E-2</v>
      </c>
      <c r="G39" s="282">
        <v>2.1377E-2</v>
      </c>
      <c r="H39" s="282">
        <v>2.503E-2</v>
      </c>
      <c r="I39" s="283">
        <v>2.7799000000000001E-2</v>
      </c>
      <c r="J39" s="139"/>
      <c r="K39" s="5"/>
      <c r="L39" s="145">
        <f t="shared" si="9"/>
        <v>0</v>
      </c>
      <c r="M39" s="146">
        <f t="shared" si="9"/>
        <v>0</v>
      </c>
      <c r="N39" s="145">
        <f t="shared" si="9"/>
        <v>-2.4473562525073912E-2</v>
      </c>
      <c r="O39" s="146">
        <f t="shared" si="9"/>
        <v>-2.2692396875478596E-2</v>
      </c>
      <c r="P39" s="146">
        <f t="shared" si="9"/>
        <v>-2.6125250484530769E-2</v>
      </c>
      <c r="Q39" s="147">
        <f t="shared" si="9"/>
        <v>-2.85634753078284E-2</v>
      </c>
      <c r="R39" s="151"/>
      <c r="S39" s="134"/>
      <c r="T39" s="134"/>
      <c r="U39" s="134"/>
      <c r="V39" s="134"/>
      <c r="W39" s="135"/>
      <c r="X39" s="150"/>
      <c r="AF39" s="7"/>
      <c r="AG39" s="7"/>
    </row>
    <row r="40" spans="2:33" x14ac:dyDescent="0.25">
      <c r="B40" s="93" t="str">
        <f>B24</f>
        <v>debt raising costs (clause 6.4(b)(8)(e))</v>
      </c>
      <c r="C40" s="257"/>
      <c r="D40" s="152">
        <v>0</v>
      </c>
      <c r="E40" s="231">
        <v>0</v>
      </c>
      <c r="F40" s="94">
        <v>1.8240000000000001</v>
      </c>
      <c r="G40" s="95">
        <v>1.712</v>
      </c>
      <c r="H40" s="95">
        <v>1.1249965179034231</v>
      </c>
      <c r="I40" s="96">
        <v>1.141913758774151</v>
      </c>
      <c r="J40" s="139"/>
      <c r="K40" s="5"/>
      <c r="L40" s="153">
        <f t="shared" si="9"/>
        <v>0</v>
      </c>
      <c r="M40" s="154">
        <f t="shared" si="9"/>
        <v>0</v>
      </c>
      <c r="N40" s="153">
        <f t="shared" si="9"/>
        <v>-1.9794154862422322</v>
      </c>
      <c r="O40" s="154">
        <f t="shared" si="9"/>
        <v>-1.8173449712690908</v>
      </c>
      <c r="P40" s="154">
        <f t="shared" si="9"/>
        <v>-1.1742235647004327</v>
      </c>
      <c r="Q40" s="155">
        <f t="shared" si="9"/>
        <v>-1.1733165024790451</v>
      </c>
      <c r="R40" s="151"/>
      <c r="S40" s="134"/>
      <c r="T40" s="134"/>
      <c r="U40" s="134"/>
      <c r="V40" s="134"/>
      <c r="W40" s="135"/>
      <c r="X40" s="150"/>
      <c r="AF40" s="7"/>
      <c r="AG40" s="7"/>
    </row>
    <row r="41" spans="2:33" x14ac:dyDescent="0.25">
      <c r="B41" s="93" t="s">
        <v>23</v>
      </c>
      <c r="C41" s="257"/>
      <c r="D41" s="94">
        <v>0.50080701713661757</v>
      </c>
      <c r="E41" s="231">
        <v>7.110979663081876</v>
      </c>
      <c r="F41" s="152">
        <v>8.3686137187341121</v>
      </c>
      <c r="G41" s="284">
        <v>0.51824384543132196</v>
      </c>
      <c r="H41" s="284">
        <v>3.9730558453201112</v>
      </c>
      <c r="I41" s="231">
        <v>2.3493403600000002</v>
      </c>
      <c r="J41" s="139"/>
      <c r="K41" s="5"/>
      <c r="L41" s="153">
        <f t="shared" si="9"/>
        <v>-0.57139456242739251</v>
      </c>
      <c r="M41" s="154">
        <f t="shared" si="9"/>
        <v>-7.9078229454434252</v>
      </c>
      <c r="N41" s="153">
        <f t="shared" si="9"/>
        <v>-9.0816686366455563</v>
      </c>
      <c r="O41" s="154">
        <f t="shared" si="9"/>
        <v>-0.55013308784215476</v>
      </c>
      <c r="P41" s="154">
        <f t="shared" si="9"/>
        <v>-4.1469068776674805</v>
      </c>
      <c r="Q41" s="155">
        <f t="shared" si="9"/>
        <v>-2.413947457194312</v>
      </c>
      <c r="R41" s="151"/>
      <c r="S41" s="134"/>
      <c r="T41" s="134"/>
      <c r="U41" s="134"/>
      <c r="V41" s="134"/>
      <c r="W41" s="135"/>
      <c r="X41" s="150"/>
      <c r="AF41" s="7"/>
      <c r="AG41" s="7"/>
    </row>
    <row r="42" spans="2:33" ht="26.25" thickBot="1" x14ac:dyDescent="0.3">
      <c r="B42" s="101" t="str">
        <f>B25</f>
        <v>any other activity that the Service Provider and the Regulator agree to exclude from the operation of the efficiency carryover mechanism (clause 6.4(b)(8)(g))</v>
      </c>
      <c r="C42" s="257"/>
      <c r="D42" s="104">
        <v>0</v>
      </c>
      <c r="E42" s="106">
        <v>0</v>
      </c>
      <c r="F42" s="104">
        <v>0</v>
      </c>
      <c r="G42" s="105">
        <v>0</v>
      </c>
      <c r="H42" s="105">
        <v>0</v>
      </c>
      <c r="I42" s="106">
        <v>0</v>
      </c>
      <c r="J42" s="139"/>
      <c r="K42" s="5"/>
      <c r="L42" s="153">
        <f t="shared" si="9"/>
        <v>0</v>
      </c>
      <c r="M42" s="154">
        <f t="shared" si="9"/>
        <v>0</v>
      </c>
      <c r="N42" s="153">
        <f t="shared" si="9"/>
        <v>0</v>
      </c>
      <c r="O42" s="154">
        <f t="shared" si="9"/>
        <v>0</v>
      </c>
      <c r="P42" s="154">
        <f t="shared" si="9"/>
        <v>0</v>
      </c>
      <c r="Q42" s="155">
        <f t="shared" si="9"/>
        <v>0</v>
      </c>
      <c r="R42" s="151"/>
      <c r="S42" s="134"/>
      <c r="T42" s="134"/>
      <c r="U42" s="134"/>
      <c r="V42" s="134"/>
      <c r="W42" s="135"/>
      <c r="X42" s="150"/>
      <c r="AF42" s="7"/>
      <c r="AG42" s="7"/>
    </row>
    <row r="43" spans="2:33" ht="15.75" thickBot="1" x14ac:dyDescent="0.3">
      <c r="B43" s="107" t="s">
        <v>24</v>
      </c>
      <c r="C43" s="258"/>
      <c r="D43" s="157">
        <f t="shared" ref="D43:I43" si="10">+D34-SUM(D36:D42)</f>
        <v>39.7504685535758</v>
      </c>
      <c r="E43" s="233">
        <f t="shared" si="10"/>
        <v>42.403438865435028</v>
      </c>
      <c r="F43" s="158">
        <f t="shared" si="10"/>
        <v>44.957329058962884</v>
      </c>
      <c r="G43" s="232">
        <f t="shared" si="10"/>
        <v>47.797620242382955</v>
      </c>
      <c r="H43" s="232">
        <f t="shared" si="10"/>
        <v>47.343243618004088</v>
      </c>
      <c r="I43" s="233">
        <f t="shared" si="10"/>
        <v>48.892703884648554</v>
      </c>
      <c r="J43" s="159"/>
      <c r="K43" s="5"/>
      <c r="L43" s="160">
        <f t="shared" ref="L43:Q43" si="11">L34+SUM(L36:L42)</f>
        <v>45.353201549207171</v>
      </c>
      <c r="M43" s="161">
        <f t="shared" si="11"/>
        <v>47.155090116017632</v>
      </c>
      <c r="N43" s="160">
        <f t="shared" si="11"/>
        <v>48.787956885635452</v>
      </c>
      <c r="O43" s="161">
        <f t="shared" si="11"/>
        <v>50.73876447787638</v>
      </c>
      <c r="P43" s="161">
        <f t="shared" si="11"/>
        <v>49.414866091510973</v>
      </c>
      <c r="Q43" s="162">
        <f t="shared" si="11"/>
        <v>50.237258179867069</v>
      </c>
      <c r="R43" s="163">
        <f>+P43+R28-P28</f>
        <v>50.733237587498003</v>
      </c>
      <c r="S43" s="164"/>
      <c r="T43" s="164"/>
      <c r="U43" s="164"/>
      <c r="V43" s="164"/>
      <c r="W43" s="165"/>
      <c r="X43" s="85"/>
    </row>
    <row r="44" spans="2:33" ht="15.75" thickBot="1" x14ac:dyDescent="0.3">
      <c r="B44" s="10"/>
      <c r="C44" s="10"/>
      <c r="D44" s="10" t="s">
        <v>28</v>
      </c>
      <c r="E44" s="166"/>
      <c r="F44" s="10"/>
      <c r="G44" s="10"/>
      <c r="H44" s="10" t="s">
        <v>28</v>
      </c>
      <c r="I44" s="228"/>
      <c r="J44" s="10"/>
      <c r="K44" s="5"/>
      <c r="L44" s="10"/>
      <c r="M44" s="10"/>
      <c r="N44" s="10"/>
      <c r="O44" s="10"/>
      <c r="P44" s="10"/>
      <c r="Q44" s="167"/>
      <c r="R44" s="168"/>
      <c r="S44" s="169"/>
      <c r="T44" s="169"/>
      <c r="U44" s="169"/>
      <c r="V44" s="169"/>
      <c r="W44" s="169"/>
      <c r="X44" s="169"/>
    </row>
    <row r="45" spans="2:33" s="18" customFormat="1" ht="18.75" thickBot="1" x14ac:dyDescent="0.25">
      <c r="B45" s="170"/>
      <c r="C45" s="170"/>
      <c r="D45" s="170"/>
      <c r="E45" s="170"/>
      <c r="F45" s="170"/>
      <c r="G45" s="170"/>
      <c r="H45" s="170"/>
      <c r="I45" s="170"/>
      <c r="J45" s="171"/>
      <c r="L45" s="172" t="s">
        <v>36</v>
      </c>
      <c r="M45" s="173"/>
      <c r="N45" s="174"/>
      <c r="O45" s="174"/>
      <c r="P45" s="174"/>
      <c r="Q45" s="174"/>
      <c r="R45" s="174"/>
      <c r="S45" s="174"/>
      <c r="T45" s="174"/>
      <c r="U45" s="174"/>
      <c r="V45" s="174"/>
      <c r="W45" s="175"/>
      <c r="X45" s="11"/>
      <c r="Y45" s="5"/>
      <c r="Z45" s="5"/>
      <c r="AA45" s="5"/>
      <c r="AB45" s="5"/>
      <c r="AC45" s="5"/>
      <c r="AD45" s="5"/>
      <c r="AE45" s="5"/>
    </row>
    <row r="46" spans="2:33" ht="15.75" thickBot="1" x14ac:dyDescent="0.3">
      <c r="B46" s="10"/>
      <c r="C46" s="10"/>
      <c r="D46" s="10"/>
      <c r="E46" s="10"/>
      <c r="F46" s="10"/>
      <c r="G46" s="10"/>
      <c r="H46" s="10"/>
      <c r="I46" s="239"/>
      <c r="J46" s="10"/>
      <c r="K46" s="5"/>
      <c r="L46" s="176"/>
      <c r="M46" s="286"/>
      <c r="N46" s="177">
        <f>(N28-N43)-(M28-M43)+(L28-L43)</f>
        <v>1.6577708959768742</v>
      </c>
      <c r="O46" s="178">
        <f>(O28-O43)-(N28-N43)</f>
        <v>-1.3771253436945727</v>
      </c>
      <c r="P46" s="178">
        <f>(P28-P43)-(O28-O43)</f>
        <v>3.0251340746729625</v>
      </c>
      <c r="Q46" s="178">
        <f>(Q28-Q43)-(P28-P43)</f>
        <v>-0.63409727467599453</v>
      </c>
      <c r="R46" s="179">
        <f>(R28-R43)-(Q28-Q43)</f>
        <v>0.63409727467599453</v>
      </c>
      <c r="S46" s="287"/>
      <c r="T46" s="288"/>
      <c r="U46" s="288"/>
      <c r="V46" s="288"/>
      <c r="W46" s="289"/>
      <c r="X46" s="85"/>
    </row>
    <row r="47" spans="2:33" ht="15.75" thickBot="1" x14ac:dyDescent="0.3">
      <c r="C47" s="7"/>
      <c r="F47" s="10"/>
      <c r="G47" s="10"/>
      <c r="H47" s="10"/>
      <c r="I47" s="10"/>
      <c r="J47" s="10"/>
      <c r="K47" s="5"/>
      <c r="L47" s="180"/>
      <c r="M47" s="180"/>
      <c r="N47" s="181"/>
      <c r="O47" s="180"/>
      <c r="P47" s="180"/>
      <c r="Q47" s="180"/>
      <c r="R47" s="180"/>
      <c r="S47" s="180"/>
      <c r="T47" s="180"/>
      <c r="U47" s="180"/>
      <c r="V47" s="180"/>
      <c r="W47" s="180"/>
      <c r="X47" s="56"/>
    </row>
    <row r="48" spans="2:33" s="18" customFormat="1" ht="18.75" thickBot="1" x14ac:dyDescent="0.25">
      <c r="B48" s="269"/>
      <c r="C48" s="170"/>
      <c r="D48" s="170"/>
      <c r="E48" s="170"/>
      <c r="F48" s="170"/>
      <c r="G48" s="170"/>
      <c r="H48" s="170"/>
      <c r="I48" s="170"/>
      <c r="J48" s="182"/>
      <c r="L48" s="183" t="s">
        <v>25</v>
      </c>
      <c r="M48" s="174"/>
      <c r="N48" s="325" t="s">
        <v>35</v>
      </c>
      <c r="O48" s="326"/>
      <c r="P48" s="326"/>
      <c r="Q48" s="326"/>
      <c r="R48" s="326"/>
      <c r="S48" s="326"/>
      <c r="T48" s="326"/>
      <c r="U48" s="326"/>
      <c r="V48" s="326"/>
      <c r="W48" s="327"/>
      <c r="X48" s="280" t="s">
        <v>26</v>
      </c>
      <c r="Y48" s="184"/>
      <c r="Z48" s="5"/>
      <c r="AA48" s="5"/>
      <c r="AB48" s="5"/>
      <c r="AC48" s="5"/>
      <c r="AD48" s="5"/>
      <c r="AE48" s="5"/>
      <c r="AF48" s="5"/>
    </row>
    <row r="49" spans="1:33" ht="15.75" thickBot="1" x14ac:dyDescent="0.3">
      <c r="B49" s="269"/>
      <c r="C49" s="10"/>
      <c r="D49" s="10"/>
      <c r="E49" s="10"/>
      <c r="F49" s="10"/>
      <c r="G49" s="10"/>
      <c r="H49" s="10"/>
      <c r="I49" s="10"/>
      <c r="J49" s="10"/>
      <c r="K49" s="5"/>
      <c r="L49" s="323">
        <v>2013</v>
      </c>
      <c r="M49" s="324"/>
      <c r="N49" s="185"/>
      <c r="O49" s="186">
        <f>$N$46</f>
        <v>1.6577708959768742</v>
      </c>
      <c r="P49" s="131">
        <f>$N$46</f>
        <v>1.6577708959768742</v>
      </c>
      <c r="Q49" s="187">
        <f>$N$46</f>
        <v>1.6577708959768742</v>
      </c>
      <c r="R49" s="131">
        <f>$N$46</f>
        <v>1.6577708959768742</v>
      </c>
      <c r="S49" s="285">
        <f>$N$46</f>
        <v>1.6577708959768742</v>
      </c>
      <c r="T49" s="188"/>
      <c r="U49" s="188"/>
      <c r="V49" s="188"/>
      <c r="W49" s="189"/>
      <c r="X49" s="190"/>
    </row>
    <row r="50" spans="1:33" ht="15.75" thickBot="1" x14ac:dyDescent="0.3">
      <c r="B50" s="269"/>
      <c r="C50" s="261"/>
      <c r="D50" s="238"/>
      <c r="E50" s="238"/>
      <c r="F50" s="238"/>
      <c r="G50" s="238"/>
      <c r="H50" s="237"/>
      <c r="I50" s="238"/>
      <c r="J50" s="10"/>
      <c r="K50" s="5"/>
      <c r="L50" s="318">
        <v>2014</v>
      </c>
      <c r="M50" s="319"/>
      <c r="N50" s="191"/>
      <c r="O50" s="192"/>
      <c r="P50" s="193">
        <f>$O$46</f>
        <v>-1.3771253436945727</v>
      </c>
      <c r="Q50" s="194">
        <f>$O$46</f>
        <v>-1.3771253436945727</v>
      </c>
      <c r="R50" s="146">
        <f>$O$46</f>
        <v>-1.3771253436945727</v>
      </c>
      <c r="S50" s="194">
        <f>$O$46</f>
        <v>-1.3771253436945727</v>
      </c>
      <c r="T50" s="285">
        <f>$O$46</f>
        <v>-1.3771253436945727</v>
      </c>
      <c r="U50" s="195"/>
      <c r="V50" s="195"/>
      <c r="W50" s="196"/>
      <c r="X50" s="190"/>
    </row>
    <row r="51" spans="1:33" ht="15.75" thickBot="1" x14ac:dyDescent="0.3">
      <c r="B51" s="269"/>
      <c r="C51" s="262"/>
      <c r="D51" s="10"/>
      <c r="E51" s="236"/>
      <c r="F51" s="238"/>
      <c r="G51" s="238"/>
      <c r="H51" s="237"/>
      <c r="I51" s="10"/>
      <c r="J51" s="10"/>
      <c r="K51" s="5"/>
      <c r="L51" s="318">
        <v>2015</v>
      </c>
      <c r="M51" s="319"/>
      <c r="N51" s="191"/>
      <c r="O51" s="195"/>
      <c r="P51" s="192"/>
      <c r="Q51" s="197">
        <f>$P$46</f>
        <v>3.0251340746729625</v>
      </c>
      <c r="R51" s="146">
        <f>$P$46</f>
        <v>3.0251340746729625</v>
      </c>
      <c r="S51" s="194">
        <f>$P$46</f>
        <v>3.0251340746729625</v>
      </c>
      <c r="T51" s="146">
        <f>$P$46</f>
        <v>3.0251340746729625</v>
      </c>
      <c r="U51" s="285">
        <f>$P$46</f>
        <v>3.0251340746729625</v>
      </c>
      <c r="V51" s="195"/>
      <c r="W51" s="196"/>
      <c r="X51" s="190"/>
    </row>
    <row r="52" spans="1:33" ht="15.75" thickBot="1" x14ac:dyDescent="0.3">
      <c r="B52" s="269"/>
      <c r="C52" s="261"/>
      <c r="D52" s="10"/>
      <c r="E52" s="10"/>
      <c r="F52" s="10"/>
      <c r="G52" s="238"/>
      <c r="H52" s="10"/>
      <c r="I52" s="238"/>
      <c r="J52" s="10"/>
      <c r="K52" s="5"/>
      <c r="L52" s="318">
        <v>2016</v>
      </c>
      <c r="M52" s="319"/>
      <c r="N52" s="191"/>
      <c r="O52" s="195"/>
      <c r="P52" s="195"/>
      <c r="Q52" s="192"/>
      <c r="R52" s="193">
        <f>$Q$46</f>
        <v>-0.63409727467599453</v>
      </c>
      <c r="S52" s="146">
        <f>$Q$46</f>
        <v>-0.63409727467599453</v>
      </c>
      <c r="T52" s="154">
        <f>$Q$46</f>
        <v>-0.63409727467599453</v>
      </c>
      <c r="U52" s="194">
        <f>$Q$46</f>
        <v>-0.63409727467599453</v>
      </c>
      <c r="V52" s="285">
        <f>$Q$46</f>
        <v>-0.63409727467599453</v>
      </c>
      <c r="W52" s="198"/>
      <c r="X52" s="190"/>
    </row>
    <row r="53" spans="1:33" ht="15.75" thickBot="1" x14ac:dyDescent="0.3">
      <c r="B53" s="269"/>
      <c r="D53" s="199"/>
      <c r="E53" s="199"/>
      <c r="F53" s="199"/>
      <c r="G53" s="200"/>
      <c r="H53" s="200"/>
      <c r="I53" s="200"/>
      <c r="J53" s="200"/>
      <c r="K53" s="5"/>
      <c r="L53" s="318">
        <v>2017</v>
      </c>
      <c r="M53" s="319"/>
      <c r="N53" s="201"/>
      <c r="O53" s="202"/>
      <c r="P53" s="202"/>
      <c r="Q53" s="202"/>
      <c r="R53" s="203"/>
      <c r="S53" s="197">
        <f>+$R$46</f>
        <v>0.63409727467599453</v>
      </c>
      <c r="T53" s="204">
        <f>+$R$46</f>
        <v>0.63409727467599453</v>
      </c>
      <c r="U53" s="205">
        <f>+$R$46</f>
        <v>0.63409727467599453</v>
      </c>
      <c r="V53" s="206">
        <f>+$R$46</f>
        <v>0.63409727467599453</v>
      </c>
      <c r="W53" s="207">
        <f>+$R$46</f>
        <v>0.63409727467599453</v>
      </c>
      <c r="X53" s="208"/>
    </row>
    <row r="54" spans="1:33" ht="21" customHeight="1" thickBot="1" x14ac:dyDescent="0.3">
      <c r="B54" s="269"/>
      <c r="C54" s="262"/>
      <c r="D54" s="242"/>
      <c r="E54" s="199"/>
      <c r="F54" s="199"/>
      <c r="G54" s="200"/>
      <c r="H54" s="200"/>
      <c r="I54" s="200"/>
      <c r="J54" s="200"/>
      <c r="K54" s="5"/>
      <c r="L54" s="320" t="s">
        <v>29</v>
      </c>
      <c r="M54" s="321"/>
      <c r="N54" s="321"/>
      <c r="O54" s="321"/>
      <c r="P54" s="321"/>
      <c r="Q54" s="321"/>
      <c r="R54" s="322"/>
      <c r="S54" s="209">
        <f>+SUM(S49:S53)</f>
        <v>3.305779626955264</v>
      </c>
      <c r="T54" s="210">
        <f>+SUM(T49:T53)</f>
        <v>1.6480087309783897</v>
      </c>
      <c r="U54" s="211">
        <f>+SUM(U49:U53)</f>
        <v>3.0251340746729625</v>
      </c>
      <c r="V54" s="212">
        <f>+SUM(V49:V53)</f>
        <v>0</v>
      </c>
      <c r="W54" s="213">
        <f>+SUM(W49:W53)</f>
        <v>0.63409727467599453</v>
      </c>
      <c r="X54" s="214">
        <f>+SUM(S54:W54)</f>
        <v>8.6130197072826107</v>
      </c>
      <c r="Z54" s="270"/>
    </row>
    <row r="55" spans="1:33" ht="15.75" thickBot="1" x14ac:dyDescent="0.3">
      <c r="B55" s="199"/>
      <c r="C55" s="264"/>
      <c r="D55" s="199"/>
      <c r="E55" s="199"/>
      <c r="F55" s="199"/>
      <c r="G55" s="200"/>
      <c r="H55" s="200"/>
      <c r="I55" s="200"/>
      <c r="J55" s="200"/>
      <c r="K55" s="5"/>
      <c r="L55" s="215"/>
      <c r="M55" s="215"/>
      <c r="N55" s="215"/>
      <c r="O55" s="215"/>
      <c r="P55" s="215"/>
      <c r="Q55" s="215"/>
      <c r="R55" s="215"/>
      <c r="S55" s="216"/>
      <c r="T55" s="216"/>
      <c r="U55" s="216"/>
      <c r="V55" s="216"/>
      <c r="W55" s="216"/>
      <c r="X55" s="150"/>
    </row>
    <row r="56" spans="1:33" ht="15.75" thickBot="1" x14ac:dyDescent="0.3">
      <c r="B56" s="199"/>
      <c r="C56" s="264"/>
      <c r="D56" s="199"/>
      <c r="E56" s="199"/>
      <c r="F56" s="199"/>
      <c r="G56" s="199"/>
      <c r="H56" s="199"/>
      <c r="I56" s="199"/>
      <c r="J56" s="199"/>
      <c r="K56" s="5"/>
      <c r="L56" s="217" t="s">
        <v>27</v>
      </c>
      <c r="M56" s="218"/>
      <c r="N56" s="218"/>
      <c r="O56" s="219"/>
      <c r="P56" s="219"/>
      <c r="Q56" s="219"/>
      <c r="R56" s="220"/>
      <c r="S56" s="221">
        <f>S54</f>
        <v>3.305779626955264</v>
      </c>
      <c r="T56" s="222">
        <f>T54</f>
        <v>1.6480087309783897</v>
      </c>
      <c r="U56" s="222">
        <f>U54</f>
        <v>3.0251340746729625</v>
      </c>
      <c r="V56" s="222">
        <f>V54</f>
        <v>0</v>
      </c>
      <c r="W56" s="222">
        <f>W54</f>
        <v>0.63409727467599453</v>
      </c>
      <c r="X56" s="223">
        <f>+SUM(S56:W56)</f>
        <v>8.6130197072826107</v>
      </c>
    </row>
    <row r="57" spans="1:33" x14ac:dyDescent="0.25">
      <c r="B57" s="224"/>
      <c r="C57" s="264"/>
      <c r="D57" s="224"/>
      <c r="E57" s="224"/>
      <c r="F57" s="224"/>
      <c r="G57" s="224"/>
      <c r="H57" s="224"/>
      <c r="I57" s="224"/>
      <c r="J57" s="5"/>
      <c r="K57" s="225"/>
      <c r="L57" s="225"/>
      <c r="M57" s="225"/>
      <c r="N57" s="225"/>
      <c r="O57" s="225"/>
      <c r="P57" s="226"/>
      <c r="Q57" s="225"/>
      <c r="R57" s="225"/>
      <c r="S57" s="225"/>
      <c r="T57" s="226"/>
      <c r="U57" s="226"/>
      <c r="V57" s="226"/>
      <c r="W57" s="227"/>
      <c r="X57" s="5"/>
      <c r="AG57" s="7"/>
    </row>
    <row r="58" spans="1:33" ht="12.75" x14ac:dyDescent="0.2">
      <c r="A58" s="7"/>
      <c r="X58" s="5"/>
      <c r="AG58" s="7"/>
    </row>
  </sheetData>
  <mergeCells count="28">
    <mergeCell ref="L52:M52"/>
    <mergeCell ref="L53:M53"/>
    <mergeCell ref="L54:R54"/>
    <mergeCell ref="L49:M49"/>
    <mergeCell ref="D32:E32"/>
    <mergeCell ref="F32:J32"/>
    <mergeCell ref="L32:M32"/>
    <mergeCell ref="N32:R32"/>
    <mergeCell ref="N48:W48"/>
    <mergeCell ref="L50:M50"/>
    <mergeCell ref="L51:M51"/>
    <mergeCell ref="S17:W17"/>
    <mergeCell ref="D18:E18"/>
    <mergeCell ref="F18:J18"/>
    <mergeCell ref="L18:M18"/>
    <mergeCell ref="N18:R18"/>
    <mergeCell ref="I7:J7"/>
    <mergeCell ref="L7:P7"/>
    <mergeCell ref="Q7:R7"/>
    <mergeCell ref="C7:H7"/>
    <mergeCell ref="D31:E31"/>
    <mergeCell ref="F31:J31"/>
    <mergeCell ref="L31:M31"/>
    <mergeCell ref="N31:R31"/>
    <mergeCell ref="D17:E17"/>
    <mergeCell ref="F17:J17"/>
    <mergeCell ref="L17:M17"/>
    <mergeCell ref="N17:R17"/>
  </mergeCells>
  <dataValidations disablePrompts="1" count="3">
    <dataValidation type="custom" allowBlank="1" showInputMessage="1" showErrorMessage="1" error="Must be a number" prompt="Enter value" sqref="F22:K27">
      <formula1>ISNUMBER(F22)</formula1>
    </dataValidation>
    <dataValidation type="custom" allowBlank="1" showInputMessage="1" showErrorMessage="1" error="Must be a number" promptTitle="Opex allowance" prompt="Enter value. _x000a__x000a_As set out in the approved PTRM for the current regulatory control period." sqref="F20:K20">
      <formula1>ISNUMBER(F20)</formula1>
    </dataValidation>
    <dataValidation type="custom" allowBlank="1" showInputMessage="1" showErrorMessage="1" error="Must be a number" promptTitle="Actual opex" prompt="Enter value._x000a_As set out in the regulatory accounts for the current regulatory control period." sqref="D34:I34">
      <formula1>ISNUMBER(D34)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Draft decision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2017-06-22T04:45:41Z</dcterms:created>
  <dcterms:modified xsi:type="dcterms:W3CDTF">2017-07-03T02:17:51Z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