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defaultThemeVersion="124226"/>
  <bookViews>
    <workbookView xWindow="480" yWindow="495" windowWidth="20010" windowHeight="7695"/>
  </bookViews>
  <sheets>
    <sheet name="Draft decision" sheetId="31" r:id="rId1"/>
  </sheets>
  <calcPr calcId="145621"/>
</workbook>
</file>

<file path=xl/calcChain.xml><?xml version="1.0" encoding="utf-8"?>
<calcChain xmlns="http://schemas.openxmlformats.org/spreadsheetml/2006/main">
  <c r="C16" i="31" l="1"/>
  <c r="N10" i="31" l="1"/>
  <c r="J33" i="31" l="1"/>
  <c r="I33" i="31"/>
  <c r="H33" i="31"/>
  <c r="G33" i="31"/>
  <c r="F33" i="31"/>
  <c r="E33" i="31"/>
  <c r="N24" i="31"/>
  <c r="M24" i="31"/>
  <c r="S24" i="31"/>
  <c r="R24" i="31"/>
  <c r="Q24" i="31"/>
  <c r="P24" i="31"/>
  <c r="O24" i="31"/>
  <c r="S23" i="31"/>
  <c r="R23" i="31"/>
  <c r="Q23" i="31"/>
  <c r="P23" i="31"/>
  <c r="O23" i="31"/>
  <c r="N23" i="31"/>
  <c r="M23" i="31"/>
  <c r="S21" i="31"/>
  <c r="J25" i="31"/>
  <c r="I25" i="31"/>
  <c r="H25" i="31"/>
  <c r="O21" i="31"/>
  <c r="F25" i="31"/>
  <c r="E25" i="31"/>
  <c r="K11" i="31"/>
  <c r="T10" i="31" s="1"/>
  <c r="S11" i="31" s="1"/>
  <c r="S10" i="31"/>
  <c r="R10" i="31"/>
  <c r="Q10" i="31"/>
  <c r="P10" i="31"/>
  <c r="O10" i="31"/>
  <c r="O25" i="31" l="1"/>
  <c r="S25" i="31"/>
  <c r="G25" i="31"/>
  <c r="K25" i="31"/>
  <c r="R11" i="31"/>
  <c r="M21" i="31"/>
  <c r="M25" i="31" s="1"/>
  <c r="Q21" i="31"/>
  <c r="Q25" i="31" s="1"/>
  <c r="N21" i="31"/>
  <c r="N25" i="31" s="1"/>
  <c r="P21" i="31"/>
  <c r="P25" i="31" s="1"/>
  <c r="R21" i="31"/>
  <c r="R25" i="31" s="1"/>
  <c r="Q11" i="31" l="1"/>
  <c r="P11" i="31" l="1"/>
  <c r="O11" i="31" l="1"/>
  <c r="N11" i="31" l="1"/>
  <c r="N30" i="31" s="1"/>
  <c r="M32" i="31" l="1"/>
  <c r="R32" i="31"/>
  <c r="R30" i="31"/>
  <c r="Q30" i="31"/>
  <c r="Q32" i="31"/>
  <c r="P30" i="31"/>
  <c r="P32" i="31"/>
  <c r="O30" i="31"/>
  <c r="O32" i="31"/>
  <c r="M30" i="31"/>
  <c r="N32" i="31"/>
  <c r="N33" i="31" s="1"/>
  <c r="O33" i="31" l="1"/>
  <c r="M33" i="31"/>
  <c r="P33" i="31"/>
  <c r="P36" i="31" s="1"/>
  <c r="Q33" i="31"/>
  <c r="R33" i="31"/>
  <c r="O36" i="31" l="1"/>
  <c r="Q39" i="31" s="1"/>
  <c r="R40" i="31"/>
  <c r="S40" i="31"/>
  <c r="T40" i="31"/>
  <c r="U40" i="31"/>
  <c r="Q40" i="31"/>
  <c r="Q36" i="31"/>
  <c r="V41" i="31" s="1"/>
  <c r="S33" i="31"/>
  <c r="S36" i="31" s="1"/>
  <c r="R36" i="31"/>
  <c r="S39" i="31"/>
  <c r="P39" i="31" l="1"/>
  <c r="T39" i="31"/>
  <c r="R39" i="31"/>
  <c r="U41" i="31"/>
  <c r="T41" i="31"/>
  <c r="S41" i="31"/>
  <c r="R41" i="31"/>
  <c r="U43" i="31"/>
  <c r="V43" i="31"/>
  <c r="T43" i="31"/>
  <c r="W43" i="31"/>
  <c r="X43" i="31"/>
  <c r="X44" i="31" s="1"/>
  <c r="X46" i="31" s="1"/>
  <c r="V42" i="31"/>
  <c r="V44" i="31" s="1"/>
  <c r="V46" i="31" s="1"/>
  <c r="W42" i="31"/>
  <c r="S42" i="31"/>
  <c r="T42" i="31"/>
  <c r="U42" i="31"/>
  <c r="T44" i="31" l="1"/>
  <c r="W44" i="31"/>
  <c r="W46" i="31" s="1"/>
  <c r="T46" i="31"/>
  <c r="U44" i="31"/>
  <c r="U46" i="31" s="1"/>
  <c r="Y46" i="31" l="1"/>
  <c r="Y44" i="31"/>
</calcChain>
</file>

<file path=xl/sharedStrings.xml><?xml version="1.0" encoding="utf-8"?>
<sst xmlns="http://schemas.openxmlformats.org/spreadsheetml/2006/main" count="44" uniqueCount="40">
  <si>
    <t xml:space="preserve"> </t>
  </si>
  <si>
    <t>PTRM inputs ($m, Dec 2017)</t>
  </si>
  <si>
    <t>$m, real Dec 2017</t>
  </si>
  <si>
    <t xml:space="preserve">Total </t>
  </si>
  <si>
    <t>$m, real Dec 2011</t>
  </si>
  <si>
    <t>Carryover</t>
  </si>
  <si>
    <t>Incremental gain $m, Dec 2011</t>
  </si>
  <si>
    <t>Actual opex for Benefit Sharing Allowance purposes</t>
  </si>
  <si>
    <t>Movements in provisions</t>
  </si>
  <si>
    <t>Total opex (actual)</t>
  </si>
  <si>
    <t>$m, Dec 2011</t>
  </si>
  <si>
    <t>Forecast opex for Benefit Sharing Allowance purposes</t>
  </si>
  <si>
    <t xml:space="preserve">Costs associated with extensions and expansions (clause 8.2(f)(iii)) </t>
  </si>
  <si>
    <t>Approved cost pass through events (clause 8.2(f)(ii))</t>
  </si>
  <si>
    <t>Total opex allowance</t>
  </si>
  <si>
    <t>CPI used in opex forecasting model for 2013-17</t>
  </si>
  <si>
    <t>Estimate</t>
  </si>
  <si>
    <t>ABS CPI index - December (rebased index in March 2012)</t>
  </si>
  <si>
    <t>Inflation rate (per cent)</t>
  </si>
  <si>
    <t>ABS CPI index - December (old base)</t>
  </si>
  <si>
    <t>Actual</t>
  </si>
  <si>
    <t>Actual and estimated inflation</t>
  </si>
  <si>
    <t>Cumulative index (2017=1)</t>
  </si>
  <si>
    <t>2018</t>
  </si>
  <si>
    <t>$m, real 2012</t>
  </si>
  <si>
    <t>ED_EBS751_00001</t>
  </si>
  <si>
    <t>ED_EBS751_00002</t>
  </si>
  <si>
    <t>ED_EBS751_00003</t>
  </si>
  <si>
    <t>ED_EBS751_00008</t>
  </si>
  <si>
    <t>ED_EBS751_00011</t>
  </si>
  <si>
    <t>ED_EBS751_00012</t>
  </si>
  <si>
    <t>ED_EBS751_00013</t>
  </si>
  <si>
    <t>ED_EBS751_00021</t>
  </si>
  <si>
    <t>Total benefit sharing allowance ($m, Dec 2011)</t>
  </si>
  <si>
    <t>BENEFIT SHARING ALLOWANCE</t>
  </si>
  <si>
    <t>2018 to 2022</t>
  </si>
  <si>
    <t>APA VTS Australia (Operations) Pty Ltd</t>
  </si>
  <si>
    <t>Opex allowance applicable to Benefit Sharing Allowance (Benefit Sharing Allowance target)</t>
  </si>
  <si>
    <t>Actual and estimated opex applicable to Benefit Sharing Allowance</t>
  </si>
  <si>
    <t>$m,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</si>
</sst>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_(* #,##0_);_(* \(#,##0\);_(* &quot;-&quot;_);_(@_)"/>
    <numFmt numFmtId="168" formatCode="_(* #,##0.00_);_(* \(#,##0.00\);_(* &quot;-&quot;??_);_(@_)"/>
    <numFmt numFmtId="169" formatCode="_([$€-2]* #,##0.00_);_([$€-2]* \(#,##0.00\);_([$€-2]* &quot;-&quot;??_)"/>
    <numFmt numFmtId="170" formatCode="_-* #,##0.00_-;[Red]\(#,##0.00\)_-;_-* &quot;-&quot;??_-;_-@_-"/>
    <numFmt numFmtId="171" formatCode="mm/dd/yy"/>
    <numFmt numFmtId="172" formatCode="0_);[Red]\(0\)"/>
    <numFmt numFmtId="173" formatCode="_(* #,##0.0_);_(* \(#,##0.0\);_(* &quot;-&quot;?_);_(@_)"/>
    <numFmt numFmtId="174" formatCode="_(* #,##0_);_(* \(#,##0\);_(* &quot;-&quot;?_);_(@_)"/>
    <numFmt numFmtId="175" formatCode="#,##0.0_);\(#,##0.0\)"/>
    <numFmt numFmtId="176" formatCode="#,##0_ ;\-#,##0\ "/>
    <numFmt numFmtId="177" formatCode="#,##0;[Red]\(#,##0.0\)"/>
    <numFmt numFmtId="178" formatCode="#,##0_ ;[Red]\(#,##0\)\ "/>
    <numFmt numFmtId="179" formatCode="#,##0.00;\(#,##0.00\)"/>
    <numFmt numFmtId="180" formatCode="_)d\-mmm\-yy_)"/>
    <numFmt numFmtId="181" formatCode="_(#,##0.0_);\(#,##0.0\);_(&quot;-&quot;_)"/>
    <numFmt numFmtId="182" formatCode="_(###0_);\(###0\);_(###0_)"/>
    <numFmt numFmtId="183" formatCode="#,##0.0000_);[Red]\(#,##0.0000\)"/>
    <numFmt numFmtId="184" formatCode="0.000"/>
    <numFmt numFmtId="185" formatCode="0.000000"/>
    <numFmt numFmtId="186" formatCode="#,##0.0_ ;\-#,##0.0\ "/>
    <numFmt numFmtId="187" formatCode="#,##0_ ;\(#,##0\)_ "/>
  </numFmts>
  <fonts count="95">
    <font>
      <sz val="14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9"/>
      <color theme="0"/>
      <name val="Century Gothic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A7D00"/>
      <name val="Arial"/>
      <family val="2"/>
    </font>
    <font>
      <b/>
      <sz val="11"/>
      <color rgb="FFBEAFA8"/>
      <name val="Century Gothic"/>
      <family val="2"/>
    </font>
    <font>
      <sz val="14"/>
      <name val="Century Gothic"/>
      <family val="2"/>
    </font>
    <font>
      <b/>
      <sz val="14"/>
      <color rgb="FF25282A"/>
      <name val="Century Gothic"/>
      <family val="2"/>
    </font>
    <font>
      <sz val="14"/>
      <color rgb="FF25282A"/>
      <name val="Century Gothic"/>
      <family val="2"/>
    </font>
    <font>
      <sz val="8"/>
      <name val="Century Gothic"/>
      <family val="2"/>
    </font>
    <font>
      <b/>
      <sz val="14"/>
      <color rgb="FFC8102E"/>
      <name val="Century Gothic"/>
      <family val="2"/>
    </font>
    <font>
      <b/>
      <sz val="14"/>
      <color rgb="FFFFFFFF"/>
      <name val="Arial Narrow"/>
      <family val="2"/>
    </font>
    <font>
      <sz val="14"/>
      <color theme="1"/>
      <name val="Century Gothic"/>
      <family val="2"/>
    </font>
    <font>
      <b/>
      <sz val="18"/>
      <color rgb="FFC8102E"/>
      <name val="Century Gothic"/>
      <family val="2"/>
    </font>
    <font>
      <sz val="14"/>
      <color theme="0"/>
      <name val="Century Gothic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vertAlign val="superscript"/>
      <sz val="5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448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9B5C0"/>
        <bgColor indexed="64"/>
      </patternFill>
    </fill>
    <fill>
      <patternFill patternType="solid">
        <fgColor rgb="FFABB1B5"/>
        <bgColor indexed="64"/>
      </patternFill>
    </fill>
    <fill>
      <patternFill patternType="solid">
        <fgColor rgb="FFD3F1E2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rgb="FFF68E6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FBFBF"/>
        <bgColor rgb="FF000000"/>
      </patternFill>
    </fill>
  </fills>
  <borders count="10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984740745262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317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35" borderId="1" applyNumberFormat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7" fillId="2" borderId="0" applyNumberFormat="0" applyAlignment="0" applyProtection="0"/>
    <xf numFmtId="0" fontId="14" fillId="2" borderId="0" applyNumberFormat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13" fillId="34" borderId="2" applyNumberFormat="0" applyAlignment="0" applyProtection="0"/>
    <xf numFmtId="0" fontId="8" fillId="31" borderId="3" applyNumberFormat="0" applyAlignment="0" applyProtection="0"/>
    <xf numFmtId="0" fontId="13" fillId="0" borderId="2" applyNumberFormat="0" applyAlignment="0" applyProtection="0"/>
    <xf numFmtId="0" fontId="2" fillId="6" borderId="4" applyNumberForma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7" fillId="30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8" fillId="32" borderId="7">
      <alignment horizontal="left" vertical="center" wrapText="1"/>
    </xf>
    <xf numFmtId="0" fontId="15" fillId="2" borderId="8">
      <alignment horizontal="left" vertical="center" wrapText="1"/>
    </xf>
    <xf numFmtId="43" fontId="15" fillId="2" borderId="8">
      <alignment horizontal="right" vertical="center" wrapText="1"/>
    </xf>
    <xf numFmtId="9" fontId="19" fillId="0" borderId="0" applyFill="0" applyBorder="0" applyAlignment="0" applyProtection="0"/>
    <xf numFmtId="0" fontId="12" fillId="0" borderId="0" applyNumberFormat="0" applyFill="0" applyAlignment="0" applyProtection="0"/>
    <xf numFmtId="0" fontId="13" fillId="33" borderId="2" applyAlignment="0" applyProtection="0"/>
    <xf numFmtId="41" fontId="19" fillId="0" borderId="0" applyFill="0" applyBorder="0" applyAlignment="0" applyProtection="0"/>
    <xf numFmtId="0" fontId="21" fillId="36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30" fillId="41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67" fontId="23" fillId="42" borderId="0" applyFont="0" applyBorder="0" applyAlignment="0">
      <alignment horizontal="right"/>
      <protection locked="0"/>
    </xf>
    <xf numFmtId="167" fontId="23" fillId="40" borderId="0" applyFont="0" applyBorder="0">
      <alignment horizontal="right"/>
      <protection locked="0"/>
    </xf>
    <xf numFmtId="0" fontId="25" fillId="0" borderId="0"/>
    <xf numFmtId="0" fontId="23" fillId="0" borderId="0" applyFill="0"/>
    <xf numFmtId="0" fontId="30" fillId="43" borderId="0">
      <alignment horizontal="left" vertical="center"/>
      <protection locked="0"/>
    </xf>
    <xf numFmtId="0" fontId="31" fillId="37" borderId="0">
      <alignment vertical="center"/>
      <protection locked="0"/>
    </xf>
    <xf numFmtId="0" fontId="23" fillId="0" borderId="0"/>
    <xf numFmtId="0" fontId="23" fillId="0" borderId="0"/>
    <xf numFmtId="0" fontId="23" fillId="0" borderId="0"/>
    <xf numFmtId="169" fontId="23" fillId="0" borderId="0"/>
    <xf numFmtId="0" fontId="32" fillId="0" borderId="0"/>
    <xf numFmtId="0" fontId="32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170" fontId="27" fillId="0" borderId="0"/>
    <xf numFmtId="170" fontId="27" fillId="0" borderId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4" fillId="54" borderId="0" applyNumberFormat="0" applyBorder="0" applyAlignment="0" applyProtection="0"/>
    <xf numFmtId="0" fontId="34" fillId="58" borderId="0" applyNumberFormat="0" applyBorder="0" applyAlignment="0" applyProtection="0"/>
    <xf numFmtId="0" fontId="35" fillId="55" borderId="0" applyNumberFormat="0" applyBorder="0" applyAlignment="0" applyProtection="0"/>
    <xf numFmtId="0" fontId="35" fillId="59" borderId="0" applyNumberFormat="0" applyBorder="0" applyAlignment="0" applyProtection="0"/>
    <xf numFmtId="0" fontId="34" fillId="51" borderId="0" applyNumberFormat="0" applyBorder="0" applyAlignment="0" applyProtection="0"/>
    <xf numFmtId="0" fontId="34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6" fillId="0" borderId="0"/>
    <xf numFmtId="42" fontId="37" fillId="0" borderId="0" applyFont="0" applyFill="0" applyBorder="0" applyAlignment="0" applyProtection="0"/>
    <xf numFmtId="0" fontId="38" fillId="64" borderId="0" applyNumberFormat="0" applyBorder="0" applyAlignment="0" applyProtection="0"/>
    <xf numFmtId="0" fontId="39" fillId="0" borderId="0" applyNumberFormat="0" applyFill="0" applyBorder="0" applyAlignment="0"/>
    <xf numFmtId="167" fontId="23" fillId="39" borderId="0" applyNumberFormat="0" applyFont="0" applyBorder="0" applyAlignment="0">
      <alignment horizontal="right"/>
    </xf>
    <xf numFmtId="167" fontId="23" fillId="39" borderId="0" applyNumberFormat="0" applyFont="0" applyBorder="0" applyAlignment="0">
      <alignment horizontal="right"/>
    </xf>
    <xf numFmtId="0" fontId="40" fillId="0" borderId="0" applyNumberFormat="0" applyFill="0" applyBorder="0" applyAlignment="0">
      <protection locked="0"/>
    </xf>
    <xf numFmtId="0" fontId="41" fillId="48" borderId="13" applyNumberFormat="0" applyAlignment="0" applyProtection="0"/>
    <xf numFmtId="0" fontId="42" fillId="65" borderId="14" applyNumberFormat="0" applyAlignment="0" applyProtection="0"/>
    <xf numFmtId="41" fontId="2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46" fillId="68" borderId="0" applyNumberFormat="0" applyBorder="0" applyAlignment="0" applyProtection="0"/>
    <xf numFmtId="169" fontId="3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8" fillId="0" borderId="0"/>
    <xf numFmtId="0" fontId="49" fillId="0" borderId="0"/>
    <xf numFmtId="0" fontId="50" fillId="69" borderId="0" applyNumberFormat="0" applyBorder="0" applyAlignment="0" applyProtection="0"/>
    <xf numFmtId="0" fontId="24" fillId="0" borderId="0" applyFill="0" applyBorder="0">
      <alignment vertical="center"/>
    </xf>
    <xf numFmtId="0" fontId="51" fillId="0" borderId="15" applyNumberFormat="0" applyFill="0" applyAlignment="0" applyProtection="0"/>
    <xf numFmtId="0" fontId="24" fillId="0" borderId="0" applyFill="0" applyBorder="0">
      <alignment vertical="center"/>
    </xf>
    <xf numFmtId="0" fontId="28" fillId="0" borderId="0" applyFill="0" applyBorder="0">
      <alignment vertical="center"/>
    </xf>
    <xf numFmtId="0" fontId="52" fillId="0" borderId="16" applyNumberFormat="0" applyFill="0" applyAlignment="0" applyProtection="0"/>
    <xf numFmtId="0" fontId="28" fillId="0" borderId="0" applyFill="0" applyBorder="0">
      <alignment vertical="center"/>
    </xf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27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7" fillId="0" borderId="0" applyFill="0" applyBorder="0">
      <alignment vertical="center"/>
    </xf>
    <xf numFmtId="16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173" fontId="23" fillId="40" borderId="0" applyFont="0" applyBorder="0">
      <alignment horizontal="right"/>
    </xf>
    <xf numFmtId="0" fontId="58" fillId="46" borderId="13" applyNumberFormat="0" applyAlignment="0" applyProtection="0"/>
    <xf numFmtId="167" fontId="23" fillId="70" borderId="0" applyFont="0" applyBorder="0" applyAlignment="0">
      <alignment horizontal="right"/>
      <protection locked="0"/>
    </xf>
    <xf numFmtId="167" fontId="23" fillId="42" borderId="0" applyFont="0" applyBorder="0" applyAlignment="0">
      <alignment horizontal="right"/>
      <protection locked="0"/>
    </xf>
    <xf numFmtId="174" fontId="23" fillId="71" borderId="0" applyFont="0" applyBorder="0">
      <alignment horizontal="right"/>
      <protection locked="0"/>
    </xf>
    <xf numFmtId="174" fontId="23" fillId="71" borderId="0" applyFont="0" applyBorder="0">
      <alignment horizontal="right"/>
      <protection locked="0"/>
    </xf>
    <xf numFmtId="167" fontId="23" fillId="40" borderId="0" applyFont="0" applyBorder="0">
      <alignment horizontal="right"/>
      <protection locked="0"/>
    </xf>
    <xf numFmtId="0" fontId="27" fillId="39" borderId="0"/>
    <xf numFmtId="0" fontId="59" fillId="0" borderId="18" applyNumberFormat="0" applyFill="0" applyAlignment="0" applyProtection="0"/>
    <xf numFmtId="175" fontId="60" fillId="0" borderId="0"/>
    <xf numFmtId="0" fontId="26" fillId="0" borderId="0" applyFill="0" applyBorder="0">
      <alignment horizontal="left" vertical="center"/>
    </xf>
    <xf numFmtId="0" fontId="61" fillId="49" borderId="0" applyNumberFormat="0" applyBorder="0" applyAlignment="0" applyProtection="0"/>
    <xf numFmtId="176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38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47" borderId="19" applyNumberFormat="0" applyFont="0" applyAlignment="0" applyProtection="0"/>
    <xf numFmtId="0" fontId="63" fillId="48" borderId="20" applyNumberFormat="0" applyAlignment="0" applyProtection="0"/>
    <xf numFmtId="177" fontId="23" fillId="0" borderId="0" applyFill="0" applyBorder="0"/>
    <xf numFmtId="177" fontId="23" fillId="0" borderId="0" applyFill="0" applyBorder="0"/>
    <xf numFmtId="177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64" fillId="0" borderId="0"/>
    <xf numFmtId="0" fontId="29" fillId="0" borderId="0" applyFill="0" applyBorder="0">
      <alignment vertical="center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78" fontId="65" fillId="0" borderId="11"/>
    <xf numFmtId="0" fontId="66" fillId="0" borderId="12">
      <alignment horizontal="center"/>
    </xf>
    <xf numFmtId="3" fontId="43" fillId="0" borderId="0" applyFont="0" applyFill="0" applyBorder="0" applyAlignment="0" applyProtection="0"/>
    <xf numFmtId="0" fontId="43" fillId="72" borderId="0" applyNumberFormat="0" applyFont="0" applyBorder="0" applyAlignment="0" applyProtection="0"/>
    <xf numFmtId="179" fontId="23" fillId="0" borderId="0"/>
    <xf numFmtId="179" fontId="23" fillId="0" borderId="0"/>
    <xf numFmtId="179" fontId="23" fillId="0" borderId="0"/>
    <xf numFmtId="180" fontId="27" fillId="0" borderId="0" applyFill="0" applyBorder="0">
      <alignment horizontal="right" vertical="center"/>
    </xf>
    <xf numFmtId="181" fontId="27" fillId="0" borderId="0" applyFill="0" applyBorder="0">
      <alignment horizontal="right" vertical="center"/>
    </xf>
    <xf numFmtId="182" fontId="27" fillId="0" borderId="0" applyFill="0" applyBorder="0">
      <alignment horizontal="right" vertical="center"/>
    </xf>
    <xf numFmtId="0" fontId="23" fillId="47" borderId="0" applyNumberFormat="0" applyFont="0" applyBorder="0" applyAlignment="0" applyProtection="0"/>
    <xf numFmtId="0" fontId="23" fillId="47" borderId="0" applyNumberFormat="0" applyFont="0" applyBorder="0" applyAlignment="0" applyProtection="0"/>
    <xf numFmtId="0" fontId="23" fillId="48" borderId="0" applyNumberFormat="0" applyFont="0" applyBorder="0" applyAlignment="0" applyProtection="0"/>
    <xf numFmtId="0" fontId="23" fillId="48" borderId="0" applyNumberFormat="0" applyFont="0" applyBorder="0" applyAlignment="0" applyProtection="0"/>
    <xf numFmtId="0" fontId="23" fillId="50" borderId="0" applyNumberFormat="0" applyFont="0" applyBorder="0" applyAlignment="0" applyProtection="0"/>
    <xf numFmtId="0" fontId="23" fillId="50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50" borderId="0" applyNumberFormat="0" applyFont="0" applyBorder="0" applyAlignment="0" applyProtection="0"/>
    <xf numFmtId="0" fontId="23" fillId="50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6" fillId="0" borderId="0"/>
    <xf numFmtId="0" fontId="68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9" fillId="44" borderId="9" applyBorder="0" applyProtection="0">
      <alignment horizontal="centerContinuous" vertical="center"/>
    </xf>
    <xf numFmtId="0" fontId="70" fillId="0" borderId="0" applyBorder="0" applyProtection="0">
      <alignment vertical="center"/>
    </xf>
    <xf numFmtId="0" fontId="71" fillId="0" borderId="0">
      <alignment horizontal="left"/>
    </xf>
    <xf numFmtId="0" fontId="71" fillId="0" borderId="21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72" fillId="0" borderId="0"/>
    <xf numFmtId="49" fontId="23" fillId="0" borderId="0" applyFont="0" applyFill="0" applyBorder="0" applyAlignment="0" applyProtection="0"/>
    <xf numFmtId="0" fontId="73" fillId="0" borderId="0"/>
    <xf numFmtId="0" fontId="73" fillId="0" borderId="0"/>
    <xf numFmtId="0" fontId="72" fillId="0" borderId="0"/>
    <xf numFmtId="175" fontId="74" fillId="0" borderId="0"/>
    <xf numFmtId="0" fontId="67" fillId="0" borderId="0" applyNumberFormat="0" applyFill="0" applyBorder="0" applyAlignment="0" applyProtection="0"/>
    <xf numFmtId="0" fontId="75" fillId="0" borderId="0" applyFill="0" applyBorder="0">
      <alignment horizontal="left" vertical="center"/>
      <protection locked="0"/>
    </xf>
    <xf numFmtId="0" fontId="72" fillId="0" borderId="0"/>
    <xf numFmtId="0" fontId="76" fillId="0" borderId="0" applyFill="0" applyBorder="0">
      <alignment horizontal="left" vertical="center"/>
      <protection locked="0"/>
    </xf>
    <xf numFmtId="0" fontId="77" fillId="0" borderId="0" applyNumberFormat="0" applyFill="0" applyBorder="0" applyAlignment="0" applyProtection="0"/>
    <xf numFmtId="183" fontId="23" fillId="0" borderId="9" applyBorder="0" applyProtection="0">
      <alignment horizontal="right"/>
    </xf>
    <xf numFmtId="183" fontId="23" fillId="0" borderId="9" applyBorder="0" applyProtection="0">
      <alignment horizontal="right"/>
    </xf>
    <xf numFmtId="0" fontId="78" fillId="73" borderId="10" applyNumberFormat="0" applyFont="0" applyBorder="0" applyAlignment="0" applyProtection="0"/>
    <xf numFmtId="9" fontId="23" fillId="0" borderId="0" applyFont="0" applyFill="0" applyBorder="0" applyAlignment="0" applyProtection="0"/>
  </cellStyleXfs>
  <cellXfs count="292">
    <xf numFmtId="0" fontId="0" fillId="2" borderId="0" xfId="0"/>
    <xf numFmtId="0" fontId="79" fillId="2" borderId="0" xfId="218" applyFont="1" applyFill="1" applyProtection="1"/>
    <xf numFmtId="0" fontId="80" fillId="2" borderId="0" xfId="218" applyFont="1" applyFill="1" applyProtection="1">
      <protection locked="0"/>
    </xf>
    <xf numFmtId="0" fontId="30" fillId="44" borderId="0" xfId="218" applyFont="1" applyFill="1" applyBorder="1" applyAlignment="1" applyProtection="1">
      <alignment vertical="center"/>
    </xf>
    <xf numFmtId="0" fontId="30" fillId="44" borderId="0" xfId="218" applyFont="1" applyFill="1" applyAlignment="1" applyProtection="1">
      <alignment vertical="center" wrapText="1"/>
    </xf>
    <xf numFmtId="0" fontId="23" fillId="0" borderId="0" xfId="218"/>
    <xf numFmtId="0" fontId="30" fillId="0" borderId="0" xfId="218" applyFont="1" applyFill="1" applyAlignment="1" applyProtection="1">
      <alignment vertical="center"/>
    </xf>
    <xf numFmtId="0" fontId="23" fillId="2" borderId="0" xfId="218" applyFill="1" applyProtection="1"/>
    <xf numFmtId="0" fontId="30" fillId="44" borderId="0" xfId="53" applyFont="1" applyFill="1" applyBorder="1" applyAlignment="1" applyProtection="1">
      <alignment horizontal="left" vertical="center"/>
    </xf>
    <xf numFmtId="0" fontId="30" fillId="44" borderId="0" xfId="218" applyFont="1" applyFill="1" applyBorder="1" applyAlignment="1" applyProtection="1">
      <alignment horizontal="left" vertical="center"/>
    </xf>
    <xf numFmtId="0" fontId="81" fillId="2" borderId="0" xfId="218" applyFont="1" applyFill="1" applyProtection="1"/>
    <xf numFmtId="0" fontId="82" fillId="74" borderId="0" xfId="218" applyFont="1" applyFill="1"/>
    <xf numFmtId="0" fontId="23" fillId="2" borderId="0" xfId="218" applyFill="1" applyProtection="1">
      <protection locked="0"/>
    </xf>
    <xf numFmtId="0" fontId="80" fillId="2" borderId="0" xfId="218" applyFont="1" applyFill="1" applyProtection="1"/>
    <xf numFmtId="0" fontId="24" fillId="0" borderId="0" xfId="218" applyFont="1" applyFill="1" applyAlignment="1" applyProtection="1">
      <alignment vertical="center" wrapText="1"/>
    </xf>
    <xf numFmtId="0" fontId="23" fillId="2" borderId="0" xfId="218" applyFill="1" applyAlignment="1" applyProtection="1">
      <alignment horizontal="left" vertical="top" wrapText="1"/>
    </xf>
    <xf numFmtId="0" fontId="23" fillId="2" borderId="0" xfId="218" applyFill="1" applyAlignment="1" applyProtection="1">
      <alignment vertical="top" wrapText="1"/>
    </xf>
    <xf numFmtId="0" fontId="24" fillId="2" borderId="0" xfId="218" applyFont="1" applyFill="1" applyAlignment="1" applyProtection="1">
      <alignment horizontal="left" vertical="top" wrapText="1"/>
    </xf>
    <xf numFmtId="0" fontId="24" fillId="2" borderId="12" xfId="218" applyFont="1" applyFill="1" applyBorder="1" applyAlignment="1" applyProtection="1">
      <alignment horizontal="left" vertical="top" wrapText="1"/>
    </xf>
    <xf numFmtId="0" fontId="23" fillId="2" borderId="12" xfId="218" applyFill="1" applyBorder="1" applyAlignment="1" applyProtection="1">
      <alignment horizontal="left" vertical="top" wrapText="1"/>
    </xf>
    <xf numFmtId="0" fontId="79" fillId="2" borderId="0" xfId="218" applyFont="1" applyFill="1"/>
    <xf numFmtId="0" fontId="23" fillId="2" borderId="0" xfId="218" applyFill="1"/>
    <xf numFmtId="0" fontId="26" fillId="75" borderId="23" xfId="218" applyFont="1" applyFill="1" applyBorder="1" applyAlignment="1" applyProtection="1">
      <alignment horizontal="left" vertical="center"/>
    </xf>
    <xf numFmtId="0" fontId="26" fillId="75" borderId="22" xfId="218" applyFont="1" applyFill="1" applyBorder="1" applyAlignment="1" applyProtection="1">
      <alignment horizontal="left" vertical="center"/>
    </xf>
    <xf numFmtId="0" fontId="26" fillId="75" borderId="24" xfId="218" applyFont="1" applyFill="1" applyBorder="1" applyAlignment="1" applyProtection="1">
      <alignment horizontal="left" vertical="center"/>
    </xf>
    <xf numFmtId="0" fontId="26" fillId="75" borderId="25" xfId="218" applyFont="1" applyFill="1" applyBorder="1" applyAlignment="1" applyProtection="1">
      <alignment horizontal="left" vertical="center"/>
    </xf>
    <xf numFmtId="0" fontId="68" fillId="2" borderId="26" xfId="218" applyFont="1" applyFill="1" applyBorder="1" applyAlignment="1" applyProtection="1">
      <alignment vertical="center" wrapText="1"/>
      <protection locked="0"/>
    </xf>
    <xf numFmtId="0" fontId="23" fillId="0" borderId="27" xfId="218" applyBorder="1"/>
    <xf numFmtId="0" fontId="24" fillId="76" borderId="30" xfId="218" applyFont="1" applyFill="1" applyBorder="1" applyAlignment="1" applyProtection="1">
      <alignment horizontal="right" vertical="center" wrapText="1"/>
    </xf>
    <xf numFmtId="0" fontId="24" fillId="76" borderId="31" xfId="218" applyFont="1" applyFill="1" applyBorder="1" applyAlignment="1" applyProtection="1">
      <alignment horizontal="right" vertical="center"/>
    </xf>
    <xf numFmtId="0" fontId="24" fillId="76" borderId="25" xfId="218" applyFont="1" applyFill="1" applyBorder="1" applyAlignment="1" applyProtection="1">
      <alignment horizontal="right" vertical="center"/>
    </xf>
    <xf numFmtId="0" fontId="23" fillId="0" borderId="26" xfId="218" applyBorder="1"/>
    <xf numFmtId="0" fontId="24" fillId="76" borderId="23" xfId="218" applyFont="1" applyFill="1" applyBorder="1" applyAlignment="1" applyProtection="1">
      <alignment horizontal="right" vertical="center"/>
    </xf>
    <xf numFmtId="0" fontId="24" fillId="76" borderId="24" xfId="218" applyFont="1" applyFill="1" applyBorder="1" applyAlignment="1" applyProtection="1">
      <alignment horizontal="center" vertical="center"/>
      <protection locked="0"/>
    </xf>
    <xf numFmtId="0" fontId="24" fillId="76" borderId="32" xfId="218" applyFont="1" applyFill="1" applyBorder="1" applyAlignment="1" applyProtection="1">
      <alignment horizontal="right" vertical="center"/>
    </xf>
    <xf numFmtId="0" fontId="24" fillId="76" borderId="33" xfId="218" applyFont="1" applyFill="1" applyBorder="1" applyAlignment="1" applyProtection="1">
      <alignment horizontal="right" vertical="center"/>
    </xf>
    <xf numFmtId="0" fontId="23" fillId="0" borderId="34" xfId="218" applyFont="1" applyFill="1" applyBorder="1" applyAlignment="1" applyProtection="1">
      <alignment horizontal="left" vertical="center" wrapText="1" indent="1"/>
    </xf>
    <xf numFmtId="166" fontId="23" fillId="75" borderId="35" xfId="218" applyNumberFormat="1" applyFont="1" applyFill="1" applyBorder="1" applyAlignment="1" applyProtection="1"/>
    <xf numFmtId="166" fontId="24" fillId="75" borderId="35" xfId="218" applyNumberFormat="1" applyFont="1" applyFill="1" applyBorder="1" applyAlignment="1" applyProtection="1"/>
    <xf numFmtId="166" fontId="24" fillId="75" borderId="36" xfId="218" applyNumberFormat="1" applyFont="1" applyFill="1" applyBorder="1" applyAlignment="1" applyProtection="1"/>
    <xf numFmtId="0" fontId="1" fillId="2" borderId="34" xfId="218" applyFont="1" applyFill="1" applyBorder="1" applyAlignment="1" applyProtection="1">
      <alignment vertical="center" wrapText="1"/>
    </xf>
    <xf numFmtId="10" fontId="23" fillId="2" borderId="37" xfId="218" applyNumberFormat="1" applyFont="1" applyFill="1" applyBorder="1" applyAlignment="1" applyProtection="1">
      <alignment horizontal="right" vertical="center" wrapText="1"/>
    </xf>
    <xf numFmtId="10" fontId="23" fillId="2" borderId="38" xfId="218" applyNumberFormat="1" applyFont="1" applyFill="1" applyBorder="1" applyAlignment="1" applyProtection="1">
      <alignment horizontal="right" vertical="center" wrapText="1"/>
    </xf>
    <xf numFmtId="0" fontId="23" fillId="0" borderId="39" xfId="218" applyFont="1" applyFill="1" applyBorder="1" applyAlignment="1" applyProtection="1">
      <alignment horizontal="left" vertical="center" wrapText="1" indent="1"/>
    </xf>
    <xf numFmtId="166" fontId="23" fillId="0" borderId="41" xfId="218" applyNumberFormat="1" applyFont="1" applyFill="1" applyBorder="1" applyAlignment="1" applyProtection="1">
      <alignment vertical="center" wrapText="1"/>
    </xf>
    <xf numFmtId="166" fontId="23" fillId="0" borderId="42" xfId="218" applyNumberFormat="1" applyFont="1" applyFill="1" applyBorder="1" applyAlignment="1" applyProtection="1">
      <alignment vertical="center" wrapText="1"/>
    </xf>
    <xf numFmtId="0" fontId="1" fillId="2" borderId="39" xfId="218" applyFont="1" applyFill="1" applyBorder="1" applyAlignment="1" applyProtection="1">
      <alignment vertical="center" wrapText="1"/>
    </xf>
    <xf numFmtId="184" fontId="23" fillId="2" borderId="40" xfId="218" applyNumberFormat="1" applyFont="1" applyFill="1" applyBorder="1" applyAlignment="1" applyProtection="1">
      <alignment horizontal="right" vertical="center" wrapText="1"/>
    </xf>
    <xf numFmtId="184" fontId="23" fillId="2" borderId="43" xfId="218" applyNumberFormat="1" applyFont="1" applyFill="1" applyBorder="1" applyAlignment="1" applyProtection="1">
      <alignment horizontal="right" vertical="center" wrapText="1"/>
    </xf>
    <xf numFmtId="184" fontId="23" fillId="2" borderId="41" xfId="218" applyNumberFormat="1" applyFont="1" applyFill="1" applyBorder="1" applyAlignment="1" applyProtection="1">
      <alignment horizontal="right" vertical="center" wrapText="1"/>
    </xf>
    <xf numFmtId="184" fontId="23" fillId="2" borderId="44" xfId="218" applyNumberFormat="1" applyFont="1" applyFill="1" applyBorder="1" applyAlignment="1" applyProtection="1">
      <alignment horizontal="right" vertical="center" wrapText="1"/>
    </xf>
    <xf numFmtId="0" fontId="79" fillId="2" borderId="0" xfId="218" applyFont="1" applyFill="1" applyBorder="1" applyProtection="1"/>
    <xf numFmtId="0" fontId="80" fillId="2" borderId="0" xfId="218" applyFont="1" applyFill="1" applyBorder="1" applyProtection="1"/>
    <xf numFmtId="0" fontId="23" fillId="0" borderId="0" xfId="218" applyFont="1" applyFill="1" applyBorder="1" applyAlignment="1" applyProtection="1">
      <alignment horizontal="left" vertical="center" wrapText="1" indent="1"/>
    </xf>
    <xf numFmtId="0" fontId="23" fillId="0" borderId="22" xfId="218" applyFont="1" applyFill="1" applyBorder="1" applyAlignment="1" applyProtection="1">
      <alignment horizontal="left" vertical="center" wrapText="1" indent="1"/>
    </xf>
    <xf numFmtId="166" fontId="23" fillId="0" borderId="22" xfId="218" applyNumberFormat="1" applyFont="1" applyFill="1" applyBorder="1" applyAlignment="1" applyProtection="1">
      <alignment horizontal="right" vertical="center" wrapText="1"/>
    </xf>
    <xf numFmtId="0" fontId="23" fillId="2" borderId="0" xfId="218" applyFill="1" applyBorder="1" applyProtection="1"/>
    <xf numFmtId="185" fontId="23" fillId="2" borderId="0" xfId="218" applyNumberFormat="1" applyFill="1" applyBorder="1" applyProtection="1"/>
    <xf numFmtId="2" fontId="23" fillId="2" borderId="0" xfId="218" applyNumberFormat="1" applyFont="1" applyFill="1" applyBorder="1" applyAlignment="1" applyProtection="1">
      <alignment horizontal="right" vertical="center" wrapText="1"/>
    </xf>
    <xf numFmtId="0" fontId="79" fillId="0" borderId="0" xfId="218" applyFont="1"/>
    <xf numFmtId="0" fontId="23" fillId="0" borderId="12" xfId="218" applyFont="1" applyFill="1" applyBorder="1" applyAlignment="1" applyProtection="1">
      <alignment horizontal="left" vertical="center" wrapText="1" indent="1"/>
    </xf>
    <xf numFmtId="166" fontId="23" fillId="0" borderId="12" xfId="218" applyNumberFormat="1" applyFont="1" applyFill="1" applyBorder="1" applyAlignment="1" applyProtection="1">
      <alignment horizontal="right" vertical="center" wrapText="1"/>
    </xf>
    <xf numFmtId="0" fontId="23" fillId="2" borderId="12" xfId="218" applyFill="1" applyBorder="1" applyProtection="1"/>
    <xf numFmtId="0" fontId="24" fillId="76" borderId="45" xfId="218" applyFont="1" applyFill="1" applyBorder="1" applyAlignment="1" applyProtection="1">
      <alignment horizontal="center" vertical="center"/>
    </xf>
    <xf numFmtId="0" fontId="23" fillId="0" borderId="45" xfId="218" applyFont="1" applyFill="1" applyBorder="1" applyAlignment="1" applyProtection="1">
      <alignment horizontal="left" vertical="center" wrapText="1" indent="1"/>
    </xf>
    <xf numFmtId="0" fontId="23" fillId="0" borderId="24" xfId="218" applyFont="1" applyFill="1" applyBorder="1" applyAlignment="1" applyProtection="1">
      <alignment horizontal="left" vertical="center" wrapText="1" indent="1"/>
    </xf>
    <xf numFmtId="166" fontId="23" fillId="0" borderId="24" xfId="218" applyNumberFormat="1" applyFont="1" applyFill="1" applyBorder="1" applyAlignment="1" applyProtection="1">
      <alignment horizontal="right" vertical="center" wrapText="1"/>
    </xf>
    <xf numFmtId="0" fontId="23" fillId="2" borderId="24" xfId="218" applyFill="1" applyBorder="1" applyProtection="1"/>
    <xf numFmtId="0" fontId="23" fillId="2" borderId="25" xfId="218" applyFill="1" applyBorder="1" applyProtection="1"/>
    <xf numFmtId="164" fontId="23" fillId="2" borderId="27" xfId="316" applyNumberFormat="1" applyFont="1" applyFill="1" applyBorder="1" applyProtection="1"/>
    <xf numFmtId="0" fontId="23" fillId="0" borderId="22" xfId="218" applyBorder="1"/>
    <xf numFmtId="0" fontId="79" fillId="2" borderId="0" xfId="218" applyFont="1" applyFill="1" applyBorder="1" applyProtection="1">
      <protection locked="0"/>
    </xf>
    <xf numFmtId="0" fontId="80" fillId="2" borderId="0" xfId="218" applyFont="1" applyFill="1" applyBorder="1" applyProtection="1">
      <protection locked="0"/>
    </xf>
    <xf numFmtId="0" fontId="22" fillId="37" borderId="0" xfId="218" applyFont="1" applyFill="1" applyBorder="1" applyAlignment="1">
      <alignment vertical="center"/>
    </xf>
    <xf numFmtId="0" fontId="22" fillId="2" borderId="0" xfId="218" applyFont="1" applyFill="1" applyBorder="1" applyProtection="1"/>
    <xf numFmtId="0" fontId="23" fillId="2" borderId="0" xfId="218" applyFill="1" applyAlignment="1">
      <alignment horizontal="left" vertical="top" wrapText="1"/>
    </xf>
    <xf numFmtId="0" fontId="84" fillId="2" borderId="0" xfId="218" applyFont="1" applyFill="1" applyBorder="1" applyProtection="1"/>
    <xf numFmtId="0" fontId="85" fillId="2" borderId="0" xfId="218" applyFont="1" applyFill="1" applyBorder="1" applyProtection="1"/>
    <xf numFmtId="0" fontId="86" fillId="77" borderId="23" xfId="218" applyFont="1" applyFill="1" applyBorder="1" applyAlignment="1" applyProtection="1">
      <alignment horizontal="left" vertical="center"/>
      <protection locked="0"/>
    </xf>
    <xf numFmtId="0" fontId="86" fillId="77" borderId="24" xfId="218" applyFont="1" applyFill="1" applyBorder="1" applyAlignment="1" applyProtection="1">
      <alignment horizontal="left" vertical="center"/>
      <protection locked="0"/>
    </xf>
    <xf numFmtId="0" fontId="23" fillId="2" borderId="26" xfId="218" applyFill="1" applyBorder="1"/>
    <xf numFmtId="0" fontId="24" fillId="79" borderId="39" xfId="218" applyFont="1" applyFill="1" applyBorder="1" applyAlignment="1" applyProtection="1">
      <alignment horizontal="right" vertical="center"/>
    </xf>
    <xf numFmtId="0" fontId="24" fillId="79" borderId="46" xfId="218" applyFont="1" applyFill="1" applyBorder="1" applyAlignment="1" applyProtection="1">
      <alignment horizontal="right" vertical="center"/>
    </xf>
    <xf numFmtId="0" fontId="24" fillId="79" borderId="47" xfId="218" applyFont="1" applyFill="1" applyBorder="1" applyAlignment="1" applyProtection="1">
      <alignment horizontal="right" vertical="center"/>
    </xf>
    <xf numFmtId="0" fontId="24" fillId="78" borderId="48" xfId="218" applyFont="1" applyFill="1" applyBorder="1" applyAlignment="1" applyProtection="1">
      <alignment horizontal="right" vertical="center"/>
    </xf>
    <xf numFmtId="0" fontId="24" fillId="78" borderId="49" xfId="218" applyFont="1" applyFill="1" applyBorder="1" applyAlignment="1" applyProtection="1">
      <alignment horizontal="right" vertical="center"/>
    </xf>
    <xf numFmtId="0" fontId="24" fillId="78" borderId="30" xfId="218" applyFont="1" applyFill="1" applyBorder="1" applyAlignment="1" applyProtection="1">
      <alignment horizontal="right" vertical="center"/>
    </xf>
    <xf numFmtId="0" fontId="24" fillId="78" borderId="31" xfId="218" applyFont="1" applyFill="1" applyBorder="1" applyAlignment="1" applyProtection="1">
      <alignment horizontal="right" vertical="center"/>
    </xf>
    <xf numFmtId="0" fontId="24" fillId="78" borderId="33" xfId="218" applyFont="1" applyFill="1" applyBorder="1" applyAlignment="1" applyProtection="1">
      <alignment horizontal="right" vertical="center"/>
    </xf>
    <xf numFmtId="0" fontId="24" fillId="78" borderId="48" xfId="218" applyFont="1" applyFill="1" applyBorder="1" applyAlignment="1" applyProtection="1">
      <alignment horizontal="right" vertical="center"/>
      <protection locked="0"/>
    </xf>
    <xf numFmtId="0" fontId="24" fillId="78" borderId="49" xfId="218" applyFont="1" applyFill="1" applyBorder="1" applyAlignment="1" applyProtection="1">
      <alignment horizontal="right" vertical="center"/>
      <protection locked="0"/>
    </xf>
    <xf numFmtId="0" fontId="24" fillId="79" borderId="32" xfId="218" applyFont="1" applyFill="1" applyBorder="1" applyAlignment="1" applyProtection="1">
      <alignment horizontal="right" vertical="center"/>
    </xf>
    <xf numFmtId="0" fontId="24" fillId="79" borderId="31" xfId="218" applyFont="1" applyFill="1" applyBorder="1" applyAlignment="1" applyProtection="1">
      <alignment horizontal="right" vertical="center"/>
    </xf>
    <xf numFmtId="0" fontId="24" fillId="79" borderId="33" xfId="218" applyFont="1" applyFill="1" applyBorder="1" applyAlignment="1" applyProtection="1">
      <alignment horizontal="right" vertical="center"/>
    </xf>
    <xf numFmtId="0" fontId="23" fillId="0" borderId="34" xfId="218" applyFont="1" applyBorder="1" applyAlignment="1" applyProtection="1">
      <alignment horizontal="left" vertical="center" wrapText="1" indent="1"/>
    </xf>
    <xf numFmtId="168" fontId="23" fillId="75" borderId="0" xfId="218" applyNumberFormat="1" applyFont="1" applyFill="1" applyBorder="1" applyAlignment="1" applyProtection="1">
      <alignment horizontal="left"/>
    </xf>
    <xf numFmtId="168" fontId="23" fillId="75" borderId="53" xfId="218" applyNumberFormat="1" applyFont="1" applyFill="1" applyBorder="1" applyAlignment="1" applyProtection="1">
      <alignment horizontal="left"/>
    </xf>
    <xf numFmtId="0" fontId="23" fillId="0" borderId="0" xfId="218" applyFill="1" applyProtection="1"/>
    <xf numFmtId="0" fontId="87" fillId="77" borderId="54" xfId="218" applyFont="1" applyFill="1" applyBorder="1" applyAlignment="1" applyProtection="1">
      <alignment horizontal="left" vertical="center" wrapText="1" indent="1"/>
    </xf>
    <xf numFmtId="0" fontId="24" fillId="75" borderId="55" xfId="218" applyFont="1" applyFill="1" applyBorder="1" applyAlignment="1" applyProtection="1">
      <alignment vertical="center"/>
    </xf>
    <xf numFmtId="0" fontId="24" fillId="75" borderId="56" xfId="218" applyFont="1" applyFill="1" applyBorder="1" applyAlignment="1" applyProtection="1">
      <alignment vertical="center"/>
    </xf>
    <xf numFmtId="0" fontId="24" fillId="75" borderId="53" xfId="218" applyFont="1" applyFill="1" applyBorder="1" applyAlignment="1" applyProtection="1">
      <alignment vertical="center"/>
    </xf>
    <xf numFmtId="168" fontId="24" fillId="77" borderId="55" xfId="218" applyNumberFormat="1" applyFont="1" applyFill="1" applyBorder="1" applyAlignment="1" applyProtection="1">
      <alignment horizontal="left"/>
      <protection locked="0"/>
    </xf>
    <xf numFmtId="168" fontId="24" fillId="77" borderId="56" xfId="218" applyNumberFormat="1" applyFont="1" applyFill="1" applyBorder="1" applyAlignment="1" applyProtection="1">
      <alignment horizontal="left"/>
      <protection locked="0"/>
    </xf>
    <xf numFmtId="168" fontId="24" fillId="77" borderId="53" xfId="218" applyNumberFormat="1" applyFont="1" applyFill="1" applyBorder="1" applyAlignment="1" applyProtection="1">
      <alignment horizontal="left"/>
      <protection locked="0"/>
    </xf>
    <xf numFmtId="0" fontId="23" fillId="0" borderId="54" xfId="218" applyFont="1" applyBorder="1" applyAlignment="1" applyProtection="1">
      <alignment horizontal="left" vertical="center" wrapText="1" indent="1"/>
    </xf>
    <xf numFmtId="166" fontId="23" fillId="2" borderId="55" xfId="218" applyNumberFormat="1" applyFont="1" applyFill="1" applyBorder="1" applyAlignment="1">
      <alignment horizontal="right" wrapText="1"/>
    </xf>
    <xf numFmtId="166" fontId="23" fillId="2" borderId="56" xfId="218" applyNumberFormat="1" applyFont="1" applyFill="1" applyBorder="1" applyAlignment="1">
      <alignment horizontal="right" wrapText="1"/>
    </xf>
    <xf numFmtId="166" fontId="23" fillId="2" borderId="53" xfId="218" applyNumberFormat="1" applyFont="1" applyFill="1" applyBorder="1" applyAlignment="1">
      <alignment horizontal="right" wrapText="1"/>
    </xf>
    <xf numFmtId="0" fontId="23" fillId="0" borderId="0" xfId="218" applyFill="1" applyAlignment="1" applyProtection="1">
      <alignment horizontal="right"/>
    </xf>
    <xf numFmtId="168" fontId="23" fillId="75" borderId="59" xfId="218" applyNumberFormat="1" applyFont="1" applyFill="1" applyBorder="1" applyAlignment="1" applyProtection="1">
      <alignment horizontal="left"/>
    </xf>
    <xf numFmtId="168" fontId="23" fillId="75" borderId="60" xfId="218" applyNumberFormat="1" applyFont="1" applyFill="1" applyBorder="1" applyAlignment="1" applyProtection="1">
      <alignment horizontal="left"/>
    </xf>
    <xf numFmtId="0" fontId="87" fillId="0" borderId="24" xfId="218" applyFont="1" applyFill="1" applyBorder="1" applyAlignment="1" applyProtection="1">
      <alignment vertical="center"/>
    </xf>
    <xf numFmtId="0" fontId="87" fillId="0" borderId="0" xfId="218" applyFont="1" applyFill="1" applyBorder="1" applyAlignment="1" applyProtection="1">
      <alignment vertical="center"/>
    </xf>
    <xf numFmtId="166" fontId="88" fillId="0" borderId="0" xfId="218" applyNumberFormat="1" applyFont="1" applyBorder="1" applyProtection="1"/>
    <xf numFmtId="166" fontId="88" fillId="0" borderId="59" xfId="218" applyNumberFormat="1" applyFont="1" applyBorder="1" applyProtection="1"/>
    <xf numFmtId="0" fontId="23" fillId="0" borderId="59" xfId="218" applyBorder="1"/>
    <xf numFmtId="168" fontId="89" fillId="0" borderId="0" xfId="218" applyNumberFormat="1" applyFont="1" applyFill="1" applyBorder="1" applyAlignment="1" applyProtection="1">
      <alignment horizontal="left"/>
    </xf>
    <xf numFmtId="168" fontId="89" fillId="0" borderId="53" xfId="218" applyNumberFormat="1" applyFont="1" applyFill="1" applyBorder="1" applyAlignment="1" applyProtection="1">
      <alignment horizontal="left"/>
    </xf>
    <xf numFmtId="0" fontId="86" fillId="77" borderId="25" xfId="218" applyFont="1" applyFill="1" applyBorder="1" applyAlignment="1" applyProtection="1">
      <alignment horizontal="left" vertical="center"/>
      <protection locked="0"/>
    </xf>
    <xf numFmtId="0" fontId="81" fillId="2" borderId="0" xfId="218" applyFont="1" applyFill="1" applyBorder="1" applyAlignment="1" applyProtection="1">
      <alignment horizontal="right"/>
      <protection locked="0"/>
    </xf>
    <xf numFmtId="168" fontId="23" fillId="39" borderId="26" xfId="218" applyNumberFormat="1" applyFont="1" applyFill="1" applyBorder="1" applyAlignment="1" applyProtection="1">
      <alignment horizontal="left"/>
      <protection locked="0"/>
    </xf>
    <xf numFmtId="168" fontId="23" fillId="39" borderId="0" xfId="218" applyNumberFormat="1" applyFont="1" applyFill="1" applyBorder="1" applyAlignment="1" applyProtection="1">
      <alignment horizontal="left"/>
      <protection locked="0"/>
    </xf>
    <xf numFmtId="168" fontId="23" fillId="39" borderId="53" xfId="218" applyNumberFormat="1" applyFont="1" applyFill="1" applyBorder="1" applyAlignment="1" applyProtection="1">
      <alignment horizontal="left"/>
      <protection locked="0"/>
    </xf>
    <xf numFmtId="2" fontId="24" fillId="75" borderId="61" xfId="218" applyNumberFormat="1" applyFont="1" applyFill="1" applyBorder="1" applyAlignment="1" applyProtection="1"/>
    <xf numFmtId="2" fontId="24" fillId="75" borderId="51" xfId="218" applyNumberFormat="1" applyFont="1" applyFill="1" applyBorder="1" applyAlignment="1" applyProtection="1"/>
    <xf numFmtId="168" fontId="23" fillId="39" borderId="0" xfId="218" applyNumberFormat="1" applyFont="1" applyFill="1" applyBorder="1" applyAlignment="1" applyProtection="1">
      <alignment horizontal="left"/>
    </xf>
    <xf numFmtId="168" fontId="23" fillId="39" borderId="53" xfId="218" applyNumberFormat="1" applyFont="1" applyFill="1" applyBorder="1" applyAlignment="1" applyProtection="1">
      <alignment horizontal="left"/>
    </xf>
    <xf numFmtId="166" fontId="24" fillId="75" borderId="55" xfId="218" applyNumberFormat="1" applyFont="1" applyFill="1" applyBorder="1" applyAlignment="1" applyProtection="1"/>
    <xf numFmtId="166" fontId="24" fillId="75" borderId="56" xfId="218" applyNumberFormat="1" applyFont="1" applyFill="1" applyBorder="1" applyAlignment="1" applyProtection="1"/>
    <xf numFmtId="166" fontId="24" fillId="75" borderId="53" xfId="218" applyNumberFormat="1" applyFont="1" applyFill="1" applyBorder="1" applyAlignment="1" applyProtection="1"/>
    <xf numFmtId="2" fontId="24" fillId="75" borderId="62" xfId="218" applyNumberFormat="1" applyFont="1" applyFill="1" applyBorder="1" applyAlignment="1" applyProtection="1"/>
    <xf numFmtId="168" fontId="24" fillId="75" borderId="55" xfId="218" applyNumberFormat="1" applyFont="1" applyFill="1" applyBorder="1" applyAlignment="1" applyProtection="1">
      <alignment horizontal="left"/>
    </xf>
    <xf numFmtId="168" fontId="24" fillId="75" borderId="56" xfId="218" applyNumberFormat="1" applyFont="1" applyFill="1" applyBorder="1" applyAlignment="1" applyProtection="1">
      <alignment horizontal="left"/>
    </xf>
    <xf numFmtId="168" fontId="24" fillId="75" borderId="0" xfId="218" applyNumberFormat="1" applyFont="1" applyFill="1" applyBorder="1" applyAlignment="1" applyProtection="1">
      <alignment horizontal="left"/>
    </xf>
    <xf numFmtId="187" fontId="24" fillId="75" borderId="53" xfId="218" applyNumberFormat="1" applyFont="1" applyFill="1" applyBorder="1" applyAlignment="1" applyProtection="1">
      <alignment horizontal="right"/>
      <protection locked="0"/>
    </xf>
    <xf numFmtId="0" fontId="23" fillId="2" borderId="54" xfId="218" applyFont="1" applyFill="1" applyBorder="1" applyAlignment="1" applyProtection="1">
      <alignment horizontal="left" vertical="center" indent="3"/>
    </xf>
    <xf numFmtId="4" fontId="24" fillId="75" borderId="60" xfId="218" applyNumberFormat="1" applyFont="1" applyFill="1" applyBorder="1" applyAlignment="1" applyProtection="1">
      <alignment horizontal="right"/>
      <protection locked="0"/>
    </xf>
    <xf numFmtId="0" fontId="23" fillId="75" borderId="64" xfId="218" applyFont="1" applyFill="1" applyBorder="1" applyAlignment="1" applyProtection="1">
      <alignment horizontal="left" vertical="center" wrapText="1" indent="1"/>
    </xf>
    <xf numFmtId="168" fontId="23" fillId="39" borderId="59" xfId="218" applyNumberFormat="1" applyFont="1" applyFill="1" applyBorder="1" applyAlignment="1" applyProtection="1">
      <alignment horizontal="left"/>
    </xf>
    <xf numFmtId="168" fontId="23" fillId="39" borderId="60" xfId="218" applyNumberFormat="1" applyFont="1" applyFill="1" applyBorder="1" applyAlignment="1" applyProtection="1">
      <alignment horizontal="left"/>
    </xf>
    <xf numFmtId="0" fontId="81" fillId="0" borderId="24" xfId="218" applyFont="1" applyFill="1" applyBorder="1" applyProtection="1"/>
    <xf numFmtId="0" fontId="81" fillId="2" borderId="24" xfId="218" applyFont="1" applyFill="1" applyBorder="1" applyProtection="1"/>
    <xf numFmtId="0" fontId="81" fillId="2" borderId="0" xfId="218" applyFont="1" applyFill="1" applyBorder="1" applyProtection="1"/>
    <xf numFmtId="0" fontId="90" fillId="2" borderId="0" xfId="218" applyFont="1" applyFill="1"/>
    <xf numFmtId="0" fontId="81" fillId="2" borderId="0" xfId="218" applyFont="1" applyFill="1"/>
    <xf numFmtId="165" fontId="81" fillId="2" borderId="0" xfId="63" applyNumberFormat="1" applyFont="1" applyFill="1"/>
    <xf numFmtId="165" fontId="81" fillId="2" borderId="0" xfId="63" applyNumberFormat="1" applyFont="1" applyFill="1" applyBorder="1" applyProtection="1">
      <protection locked="0"/>
    </xf>
    <xf numFmtId="0" fontId="24" fillId="75" borderId="24" xfId="218" applyFont="1" applyFill="1" applyBorder="1" applyAlignment="1" applyProtection="1">
      <alignment horizontal="left" vertical="center"/>
    </xf>
    <xf numFmtId="0" fontId="24" fillId="75" borderId="22" xfId="218" applyFont="1" applyFill="1" applyBorder="1" applyAlignment="1" applyProtection="1">
      <alignment horizontal="left" vertical="center"/>
    </xf>
    <xf numFmtId="0" fontId="24" fillId="75" borderId="51" xfId="218" applyFont="1" applyFill="1" applyBorder="1" applyAlignment="1" applyProtection="1">
      <alignment horizontal="left" vertical="center"/>
    </xf>
    <xf numFmtId="0" fontId="90" fillId="2" borderId="0" xfId="218" applyFont="1" applyFill="1" applyProtection="1"/>
    <xf numFmtId="0" fontId="24" fillId="77" borderId="64" xfId="218" applyFont="1" applyFill="1" applyBorder="1" applyAlignment="1" applyProtection="1">
      <alignment horizontal="left"/>
    </xf>
    <xf numFmtId="0" fontId="24" fillId="77" borderId="59" xfId="218" applyFont="1" applyFill="1" applyBorder="1" applyAlignment="1" applyProtection="1">
      <alignment horizontal="left"/>
    </xf>
    <xf numFmtId="168" fontId="23" fillId="77" borderId="67" xfId="218" applyNumberFormat="1" applyFont="1" applyFill="1" applyBorder="1" applyAlignment="1" applyProtection="1">
      <alignment horizontal="left"/>
    </xf>
    <xf numFmtId="168" fontId="23" fillId="77" borderId="68" xfId="218" applyNumberFormat="1" applyFont="1" applyFill="1" applyBorder="1" applyAlignment="1" applyProtection="1">
      <alignment horizontal="left"/>
    </xf>
    <xf numFmtId="168" fontId="23" fillId="77" borderId="69" xfId="218" applyNumberFormat="1" applyFont="1" applyFill="1" applyBorder="1" applyAlignment="1" applyProtection="1">
      <alignment horizontal="left"/>
    </xf>
    <xf numFmtId="0" fontId="24" fillId="0" borderId="0" xfId="218" applyFont="1" applyFill="1" applyBorder="1" applyAlignment="1" applyProtection="1">
      <alignment horizontal="left"/>
    </xf>
    <xf numFmtId="0" fontId="24" fillId="0" borderId="0" xfId="218" quotePrefix="1" applyFont="1" applyFill="1" applyBorder="1" applyAlignment="1" applyProtection="1">
      <alignment horizontal="left" wrapText="1"/>
    </xf>
    <xf numFmtId="0" fontId="24" fillId="0" borderId="0" xfId="218" applyFont="1" applyFill="1" applyBorder="1" applyAlignment="1" applyProtection="1">
      <alignment horizontal="left" wrapText="1"/>
    </xf>
    <xf numFmtId="0" fontId="81" fillId="2" borderId="0" xfId="218" applyFont="1" applyFill="1" applyAlignment="1" applyProtection="1">
      <alignment horizontal="right"/>
      <protection locked="0"/>
    </xf>
    <xf numFmtId="0" fontId="23" fillId="0" borderId="0" xfId="218" applyFill="1" applyProtection="1">
      <protection locked="0"/>
    </xf>
    <xf numFmtId="0" fontId="23" fillId="75" borderId="61" xfId="218" applyFont="1" applyFill="1" applyBorder="1" applyAlignment="1" applyProtection="1">
      <alignment horizontal="right" indent="2"/>
    </xf>
    <xf numFmtId="186" fontId="23" fillId="39" borderId="22" xfId="218" applyNumberFormat="1" applyFont="1" applyFill="1" applyBorder="1" applyAlignment="1" applyProtection="1">
      <alignment horizontal="right" vertical="center"/>
    </xf>
    <xf numFmtId="186" fontId="23" fillId="39" borderId="51" xfId="218" applyNumberFormat="1" applyFont="1" applyFill="1" applyBorder="1" applyAlignment="1" applyProtection="1">
      <alignment horizontal="right" vertical="center"/>
    </xf>
    <xf numFmtId="186" fontId="23" fillId="39" borderId="62" xfId="218" applyNumberFormat="1" applyFont="1" applyFill="1" applyBorder="1" applyAlignment="1" applyProtection="1">
      <alignment horizontal="right"/>
    </xf>
    <xf numFmtId="0" fontId="23" fillId="75" borderId="26" xfId="218" applyFont="1" applyFill="1" applyBorder="1" applyAlignment="1" applyProtection="1">
      <alignment horizontal="right" indent="2"/>
    </xf>
    <xf numFmtId="186" fontId="23" fillId="39" borderId="0" xfId="218" applyNumberFormat="1" applyFont="1" applyFill="1" applyBorder="1" applyAlignment="1" applyProtection="1">
      <alignment horizontal="left" vertical="center"/>
    </xf>
    <xf numFmtId="186" fontId="23" fillId="39" borderId="0" xfId="218" applyNumberFormat="1" applyFont="1" applyFill="1" applyBorder="1" applyAlignment="1" applyProtection="1">
      <alignment horizontal="right" vertical="center"/>
    </xf>
    <xf numFmtId="186" fontId="23" fillId="39" borderId="53" xfId="218" applyNumberFormat="1" applyFont="1" applyFill="1" applyBorder="1" applyAlignment="1" applyProtection="1">
      <alignment horizontal="right" vertical="center"/>
    </xf>
    <xf numFmtId="0" fontId="81" fillId="0" borderId="0" xfId="218" applyFont="1" applyAlignment="1" applyProtection="1">
      <alignment horizontal="left" wrapText="1"/>
    </xf>
    <xf numFmtId="0" fontId="23" fillId="75" borderId="64" xfId="218" applyFont="1" applyFill="1" applyBorder="1" applyAlignment="1" applyProtection="1">
      <alignment horizontal="right" indent="2"/>
    </xf>
    <xf numFmtId="186" fontId="23" fillId="39" borderId="59" xfId="218" applyNumberFormat="1" applyFont="1" applyFill="1" applyBorder="1" applyAlignment="1" applyProtection="1">
      <alignment horizontal="right" vertical="center"/>
    </xf>
    <xf numFmtId="186" fontId="23" fillId="39" borderId="59" xfId="218" applyNumberFormat="1" applyFont="1" applyFill="1" applyBorder="1" applyAlignment="1" applyProtection="1">
      <alignment horizontal="left" vertical="center"/>
    </xf>
    <xf numFmtId="186" fontId="23" fillId="39" borderId="65" xfId="218" applyNumberFormat="1" applyFont="1" applyFill="1" applyBorder="1" applyAlignment="1" applyProtection="1">
      <alignment horizontal="right"/>
    </xf>
    <xf numFmtId="0" fontId="2" fillId="81" borderId="59" xfId="218" applyFont="1" applyFill="1" applyBorder="1" applyAlignment="1" applyProtection="1">
      <alignment wrapText="1"/>
    </xf>
    <xf numFmtId="186" fontId="2" fillId="81" borderId="59" xfId="218" applyNumberFormat="1" applyFont="1" applyFill="1" applyBorder="1" applyAlignment="1" applyProtection="1">
      <alignment horizontal="right"/>
    </xf>
    <xf numFmtId="186" fontId="2" fillId="81" borderId="79" xfId="218" applyNumberFormat="1" applyFont="1" applyFill="1" applyBorder="1" applyAlignment="1" applyProtection="1">
      <alignment horizontal="right"/>
    </xf>
    <xf numFmtId="0" fontId="91" fillId="2" borderId="27" xfId="218" applyFont="1" applyFill="1" applyBorder="1" applyAlignment="1" applyProtection="1">
      <alignment horizontal="left" vertical="center"/>
    </xf>
    <xf numFmtId="0" fontId="24" fillId="2" borderId="22" xfId="218" applyFont="1" applyFill="1" applyBorder="1" applyAlignment="1" applyProtection="1">
      <alignment horizontal="left" vertical="center"/>
    </xf>
    <xf numFmtId="0" fontId="91" fillId="2" borderId="36" xfId="218" applyFont="1" applyFill="1" applyBorder="1" applyAlignment="1" applyProtection="1">
      <alignment horizontal="left" vertical="center"/>
    </xf>
    <xf numFmtId="0" fontId="81" fillId="0" borderId="0" xfId="218" applyFont="1" applyAlignment="1" applyProtection="1">
      <alignment horizontal="left"/>
    </xf>
    <xf numFmtId="0" fontId="2" fillId="81" borderId="23" xfId="218" applyFont="1" applyFill="1" applyBorder="1" applyAlignment="1" applyProtection="1">
      <alignment vertical="center"/>
    </xf>
    <xf numFmtId="0" fontId="2" fillId="81" borderId="24" xfId="218" applyFont="1" applyFill="1" applyBorder="1" applyAlignment="1" applyProtection="1">
      <alignment vertical="center"/>
    </xf>
    <xf numFmtId="2" fontId="24" fillId="81" borderId="24" xfId="218" applyNumberFormat="1" applyFont="1" applyFill="1" applyBorder="1" applyAlignment="1" applyProtection="1">
      <alignment horizontal="right"/>
    </xf>
    <xf numFmtId="2" fontId="24" fillId="81" borderId="28" xfId="218" applyNumberFormat="1" applyFont="1" applyFill="1" applyBorder="1" applyAlignment="1" applyProtection="1">
      <alignment horizontal="right"/>
    </xf>
    <xf numFmtId="0" fontId="23" fillId="0" borderId="0" xfId="218" applyProtection="1"/>
    <xf numFmtId="0" fontId="23" fillId="0" borderId="0" xfId="218" applyFont="1" applyAlignment="1" applyProtection="1">
      <alignment horizontal="left"/>
    </xf>
    <xf numFmtId="0" fontId="92" fillId="0" borderId="0" xfId="218" applyFont="1" applyFill="1" applyAlignment="1" applyProtection="1">
      <alignment horizontal="center" wrapText="1"/>
    </xf>
    <xf numFmtId="0" fontId="93" fillId="0" borderId="0" xfId="218" applyFont="1" applyProtection="1"/>
    <xf numFmtId="0" fontId="79" fillId="2" borderId="0" xfId="218" applyFont="1" applyFill="1" applyAlignment="1" applyProtection="1">
      <alignment horizontal="left" vertical="center"/>
    </xf>
    <xf numFmtId="0" fontId="80" fillId="2" borderId="0" xfId="218" applyFont="1" applyFill="1" applyAlignment="1" applyProtection="1">
      <alignment horizontal="left" vertical="center"/>
    </xf>
    <xf numFmtId="0" fontId="23" fillId="2" borderId="0" xfId="218" applyFill="1" applyAlignment="1" applyProtection="1">
      <alignment horizontal="left" vertical="center"/>
    </xf>
    <xf numFmtId="0" fontId="22" fillId="0" borderId="0" xfId="218" applyFont="1" applyFill="1" applyBorder="1" applyAlignment="1" applyProtection="1">
      <alignment horizontal="left" vertical="center"/>
    </xf>
    <xf numFmtId="0" fontId="22" fillId="2" borderId="0" xfId="218" applyFont="1" applyFill="1" applyBorder="1" applyAlignment="1" applyProtection="1">
      <alignment horizontal="left" vertical="center"/>
    </xf>
    <xf numFmtId="0" fontId="24" fillId="2" borderId="0" xfId="218" applyFont="1" applyFill="1" applyProtection="1"/>
    <xf numFmtId="0" fontId="24" fillId="75" borderId="25" xfId="218" applyFont="1" applyFill="1" applyBorder="1" applyAlignment="1" applyProtection="1">
      <alignment horizontal="right" vertical="center"/>
    </xf>
    <xf numFmtId="0" fontId="23" fillId="0" borderId="59" xfId="218" applyFont="1" applyFill="1" applyBorder="1" applyAlignment="1" applyProtection="1">
      <alignment horizontal="left" vertical="center" wrapText="1" indent="1"/>
    </xf>
    <xf numFmtId="0" fontId="24" fillId="75" borderId="24" xfId="218" applyFont="1" applyFill="1" applyBorder="1" applyAlignment="1" applyProtection="1">
      <alignment horizontal="right" vertical="center"/>
    </xf>
    <xf numFmtId="166" fontId="23" fillId="0" borderId="81" xfId="218" applyNumberFormat="1" applyFont="1" applyFill="1" applyBorder="1" applyAlignment="1" applyProtection="1">
      <alignment vertical="center" wrapText="1"/>
    </xf>
    <xf numFmtId="166" fontId="23" fillId="0" borderId="43" xfId="218" applyNumberFormat="1" applyFont="1" applyFill="1" applyBorder="1" applyAlignment="1" applyProtection="1">
      <alignment vertical="center" wrapText="1"/>
    </xf>
    <xf numFmtId="0" fontId="24" fillId="82" borderId="23" xfId="218" applyFont="1" applyFill="1" applyBorder="1" applyAlignment="1" applyProtection="1">
      <alignment horizontal="right" vertical="center"/>
    </xf>
    <xf numFmtId="0" fontId="23" fillId="2" borderId="0" xfId="218" applyFill="1" applyBorder="1"/>
    <xf numFmtId="0" fontId="23" fillId="75" borderId="59" xfId="218" applyFont="1" applyFill="1" applyBorder="1" applyAlignment="1" applyProtection="1">
      <alignment horizontal="left" vertical="center" wrapText="1" indent="1"/>
    </xf>
    <xf numFmtId="0" fontId="23" fillId="0" borderId="0" xfId="218" applyBorder="1"/>
    <xf numFmtId="0" fontId="23" fillId="2" borderId="27" xfId="218" applyFill="1" applyBorder="1"/>
    <xf numFmtId="0" fontId="23" fillId="0" borderId="85" xfId="218" applyFont="1" applyBorder="1" applyAlignment="1" applyProtection="1">
      <alignment horizontal="left" vertical="center" wrapText="1" indent="1"/>
    </xf>
    <xf numFmtId="0" fontId="23" fillId="0" borderId="86" xfId="218" applyFont="1" applyBorder="1" applyAlignment="1" applyProtection="1">
      <alignment horizontal="left" vertical="center" wrapText="1" indent="1"/>
    </xf>
    <xf numFmtId="0" fontId="87" fillId="77" borderId="74" xfId="218" applyFont="1" applyFill="1" applyBorder="1" applyAlignment="1" applyProtection="1">
      <alignment horizontal="left" vertical="center" wrapText="1" indent="1"/>
    </xf>
    <xf numFmtId="0" fontId="23" fillId="0" borderId="74" xfId="218" applyFont="1" applyBorder="1" applyAlignment="1" applyProtection="1">
      <alignment horizontal="left" vertical="center" wrapText="1" indent="1"/>
    </xf>
    <xf numFmtId="0" fontId="23" fillId="0" borderId="87" xfId="218" applyFont="1" applyBorder="1" applyAlignment="1" applyProtection="1">
      <alignment horizontal="left" vertical="center" wrapText="1" indent="1"/>
    </xf>
    <xf numFmtId="166" fontId="23" fillId="80" borderId="72" xfId="218" applyNumberFormat="1" applyFont="1" applyFill="1" applyBorder="1" applyAlignment="1" applyProtection="1">
      <alignment vertical="center" wrapText="1"/>
      <protection locked="0"/>
    </xf>
    <xf numFmtId="166" fontId="23" fillId="80" borderId="75" xfId="218" applyNumberFormat="1" applyFont="1" applyFill="1" applyBorder="1" applyAlignment="1" applyProtection="1">
      <alignment vertical="center" wrapText="1"/>
      <protection locked="0"/>
    </xf>
    <xf numFmtId="166" fontId="23" fillId="80" borderId="88" xfId="218" applyNumberFormat="1" applyFont="1" applyFill="1" applyBorder="1" applyAlignment="1" applyProtection="1">
      <alignment vertical="center" wrapText="1"/>
      <protection locked="0"/>
    </xf>
    <xf numFmtId="166" fontId="23" fillId="80" borderId="70" xfId="218" applyNumberFormat="1" applyFont="1" applyFill="1" applyBorder="1" applyAlignment="1" applyProtection="1">
      <alignment vertical="center" wrapText="1"/>
      <protection locked="0"/>
    </xf>
    <xf numFmtId="166" fontId="23" fillId="80" borderId="89" xfId="218" applyNumberFormat="1" applyFont="1" applyFill="1" applyBorder="1" applyAlignment="1" applyProtection="1">
      <alignment vertical="center" wrapText="1"/>
      <protection locked="0"/>
    </xf>
    <xf numFmtId="166" fontId="23" fillId="80" borderId="90" xfId="218" applyNumberFormat="1" applyFont="1" applyFill="1" applyBorder="1" applyAlignment="1" applyProtection="1">
      <alignment vertical="center" wrapText="1"/>
      <protection locked="0"/>
    </xf>
    <xf numFmtId="166" fontId="23" fillId="80" borderId="91" xfId="218" applyNumberFormat="1" applyFont="1" applyFill="1" applyBorder="1" applyAlignment="1" applyProtection="1">
      <alignment vertical="center" wrapText="1"/>
      <protection locked="0"/>
    </xf>
    <xf numFmtId="0" fontId="24" fillId="75" borderId="92" xfId="218" applyFont="1" applyFill="1" applyBorder="1" applyAlignment="1" applyProtection="1">
      <alignment vertical="center"/>
    </xf>
    <xf numFmtId="166" fontId="23" fillId="80" borderId="93" xfId="218" applyNumberFormat="1" applyFont="1" applyFill="1" applyBorder="1" applyAlignment="1" applyProtection="1">
      <alignment vertical="center" wrapText="1"/>
      <protection locked="0"/>
    </xf>
    <xf numFmtId="0" fontId="24" fillId="75" borderId="94" xfId="218" applyFont="1" applyFill="1" applyBorder="1" applyAlignment="1" applyProtection="1">
      <alignment vertical="center"/>
    </xf>
    <xf numFmtId="166" fontId="24" fillId="75" borderId="92" xfId="218" applyNumberFormat="1" applyFont="1" applyFill="1" applyBorder="1" applyAlignment="1" applyProtection="1"/>
    <xf numFmtId="166" fontId="24" fillId="75" borderId="94" xfId="218" applyNumberFormat="1" applyFont="1" applyFill="1" applyBorder="1" applyAlignment="1" applyProtection="1"/>
    <xf numFmtId="168" fontId="24" fillId="77" borderId="92" xfId="218" applyNumberFormat="1" applyFont="1" applyFill="1" applyBorder="1" applyAlignment="1" applyProtection="1">
      <alignment horizontal="left"/>
      <protection locked="0"/>
    </xf>
    <xf numFmtId="166" fontId="23" fillId="2" borderId="92" xfId="218" applyNumberFormat="1" applyFont="1" applyFill="1" applyBorder="1" applyAlignment="1">
      <alignment horizontal="right" wrapText="1"/>
    </xf>
    <xf numFmtId="168" fontId="24" fillId="77" borderId="94" xfId="218" applyNumberFormat="1" applyFont="1" applyFill="1" applyBorder="1" applyAlignment="1" applyProtection="1">
      <alignment horizontal="left"/>
      <protection locked="0"/>
    </xf>
    <xf numFmtId="166" fontId="23" fillId="2" borderId="94" xfId="218" applyNumberFormat="1" applyFont="1" applyFill="1" applyBorder="1" applyAlignment="1">
      <alignment horizontal="right" wrapText="1"/>
    </xf>
    <xf numFmtId="168" fontId="24" fillId="75" borderId="92" xfId="218" applyNumberFormat="1" applyFont="1" applyFill="1" applyBorder="1" applyAlignment="1" applyProtection="1">
      <alignment horizontal="left"/>
    </xf>
    <xf numFmtId="168" fontId="24" fillId="75" borderId="94" xfId="218" applyNumberFormat="1" applyFont="1" applyFill="1" applyBorder="1" applyAlignment="1" applyProtection="1">
      <alignment horizontal="left"/>
    </xf>
    <xf numFmtId="186" fontId="23" fillId="39" borderId="23" xfId="218" applyNumberFormat="1" applyFont="1" applyFill="1" applyBorder="1" applyAlignment="1" applyProtection="1">
      <alignment horizontal="right" vertical="center"/>
    </xf>
    <xf numFmtId="186" fontId="23" fillId="39" borderId="65" xfId="218" applyNumberFormat="1" applyFont="1" applyFill="1" applyBorder="1" applyAlignment="1" applyProtection="1">
      <alignment horizontal="right" vertical="center"/>
    </xf>
    <xf numFmtId="0" fontId="2" fillId="81" borderId="64" xfId="218" applyFont="1" applyFill="1" applyBorder="1" applyAlignment="1" applyProtection="1"/>
    <xf numFmtId="166" fontId="23" fillId="2" borderId="83" xfId="218" applyNumberFormat="1" applyFont="1" applyFill="1" applyBorder="1" applyAlignment="1" applyProtection="1">
      <alignment vertical="center" wrapText="1"/>
    </xf>
    <xf numFmtId="166" fontId="23" fillId="0" borderId="82" xfId="218" applyNumberFormat="1" applyFont="1" applyFill="1" applyBorder="1" applyAlignment="1" applyProtection="1">
      <alignment vertical="center" wrapText="1"/>
    </xf>
    <xf numFmtId="2" fontId="23" fillId="80" borderId="70" xfId="218" applyNumberFormat="1" applyFont="1" applyFill="1" applyBorder="1" applyAlignment="1" applyProtection="1">
      <alignment vertical="center" wrapText="1"/>
      <protection locked="0"/>
    </xf>
    <xf numFmtId="10" fontId="94" fillId="0" borderId="84" xfId="48" applyNumberFormat="1" applyFont="1" applyFill="1" applyBorder="1" applyAlignment="1" applyProtection="1">
      <alignment vertical="center" wrapText="1"/>
    </xf>
    <xf numFmtId="166" fontId="2" fillId="81" borderId="64" xfId="218" applyNumberFormat="1" applyFont="1" applyFill="1" applyBorder="1" applyAlignment="1" applyProtection="1"/>
    <xf numFmtId="166" fontId="23" fillId="0" borderId="63" xfId="218" applyNumberFormat="1" applyFont="1" applyFill="1" applyBorder="1" applyAlignment="1">
      <alignment horizontal="right" wrapText="1"/>
    </xf>
    <xf numFmtId="166" fontId="23" fillId="0" borderId="96" xfId="218" applyNumberFormat="1" applyFont="1" applyFill="1" applyBorder="1" applyAlignment="1">
      <alignment horizontal="right" wrapText="1"/>
    </xf>
    <xf numFmtId="166" fontId="23" fillId="0" borderId="95" xfId="218" applyNumberFormat="1" applyFont="1" applyFill="1" applyBorder="1" applyAlignment="1">
      <alignment horizontal="right" wrapText="1"/>
    </xf>
    <xf numFmtId="166" fontId="23" fillId="0" borderId="57" xfId="218" applyNumberFormat="1" applyFont="1" applyFill="1" applyBorder="1" applyAlignment="1">
      <alignment horizontal="right" wrapText="1"/>
    </xf>
    <xf numFmtId="166" fontId="23" fillId="0" borderId="58" xfId="218" applyNumberFormat="1" applyFont="1" applyFill="1" applyBorder="1" applyAlignment="1">
      <alignment horizontal="right" wrapText="1"/>
    </xf>
    <xf numFmtId="186" fontId="23" fillId="0" borderId="50" xfId="218" applyNumberFormat="1" applyFont="1" applyFill="1" applyBorder="1" applyAlignment="1" applyProtection="1">
      <alignment horizontal="right" vertical="center"/>
    </xf>
    <xf numFmtId="186" fontId="23" fillId="0" borderId="98" xfId="218" applyNumberFormat="1" applyFont="1" applyFill="1" applyBorder="1" applyAlignment="1" applyProtection="1">
      <alignment horizontal="right" vertical="center"/>
    </xf>
    <xf numFmtId="186" fontId="23" fillId="0" borderId="97" xfId="218" applyNumberFormat="1" applyFont="1" applyFill="1" applyBorder="1" applyAlignment="1" applyProtection="1">
      <alignment horizontal="right" vertical="center"/>
    </xf>
    <xf numFmtId="186" fontId="23" fillId="0" borderId="52" xfId="218" applyNumberFormat="1" applyFont="1" applyFill="1" applyBorder="1" applyAlignment="1" applyProtection="1">
      <alignment horizontal="right" vertical="center"/>
    </xf>
    <xf numFmtId="186" fontId="23" fillId="0" borderId="32" xfId="218" applyNumberFormat="1" applyFont="1" applyFill="1" applyBorder="1" applyAlignment="1" applyProtection="1">
      <alignment horizontal="right" vertical="center"/>
    </xf>
    <xf numFmtId="186" fontId="23" fillId="0" borderId="31" xfId="218" applyNumberFormat="1" applyFont="1" applyFill="1" applyBorder="1" applyAlignment="1" applyProtection="1">
      <alignment horizontal="right" vertical="center"/>
    </xf>
    <xf numFmtId="186" fontId="23" fillId="0" borderId="66" xfId="218" applyNumberFormat="1" applyFont="1" applyFill="1" applyBorder="1" applyAlignment="1" applyProtection="1">
      <alignment horizontal="right" vertical="center"/>
    </xf>
    <xf numFmtId="186" fontId="23" fillId="0" borderId="24" xfId="218" applyNumberFormat="1" applyFont="1" applyFill="1" applyBorder="1" applyAlignment="1" applyProtection="1">
      <alignment horizontal="right" vertical="center"/>
    </xf>
    <xf numFmtId="186" fontId="23" fillId="0" borderId="75" xfId="218" applyNumberFormat="1" applyFont="1" applyFill="1" applyBorder="1" applyAlignment="1" applyProtection="1">
      <alignment horizontal="right" vertical="center"/>
    </xf>
    <xf numFmtId="186" fontId="23" fillId="0" borderId="74" xfId="218" applyNumberFormat="1" applyFont="1" applyFill="1" applyBorder="1" applyAlignment="1" applyProtection="1">
      <alignment horizontal="right" vertical="center"/>
    </xf>
    <xf numFmtId="186" fontId="23" fillId="0" borderId="90" xfId="218" applyNumberFormat="1" applyFont="1" applyFill="1" applyBorder="1" applyAlignment="1" applyProtection="1">
      <alignment horizontal="right" vertical="center"/>
    </xf>
    <xf numFmtId="186" fontId="23" fillId="0" borderId="73" xfId="218" applyNumberFormat="1" applyFont="1" applyFill="1" applyBorder="1" applyAlignment="1" applyProtection="1">
      <alignment horizontal="right" vertical="center"/>
    </xf>
    <xf numFmtId="186" fontId="23" fillId="0" borderId="39" xfId="218" applyNumberFormat="1" applyFont="1" applyFill="1" applyBorder="1" applyAlignment="1" applyProtection="1">
      <alignment horizontal="right" vertical="center"/>
    </xf>
    <xf numFmtId="186" fontId="23" fillId="0" borderId="76" xfId="218" applyNumberFormat="1" applyFont="1" applyFill="1" applyBorder="1" applyAlignment="1" applyProtection="1">
      <alignment horizontal="right" vertical="center"/>
    </xf>
    <xf numFmtId="186" fontId="23" fillId="0" borderId="71" xfId="218" applyNumberFormat="1" applyFont="1" applyFill="1" applyBorder="1" applyAlignment="1" applyProtection="1">
      <alignment horizontal="right" vertical="center"/>
    </xf>
    <xf numFmtId="186" fontId="23" fillId="0" borderId="77" xfId="218" applyNumberFormat="1" applyFont="1" applyFill="1" applyBorder="1" applyAlignment="1" applyProtection="1">
      <alignment horizontal="right" vertical="center"/>
    </xf>
    <xf numFmtId="186" fontId="23" fillId="0" borderId="46" xfId="218" applyNumberFormat="1" applyFont="1" applyFill="1" applyBorder="1" applyAlignment="1" applyProtection="1">
      <alignment horizontal="right" vertical="center"/>
    </xf>
    <xf numFmtId="186" fontId="23" fillId="0" borderId="78" xfId="218" applyNumberFormat="1" applyFont="1" applyFill="1" applyBorder="1" applyAlignment="1" applyProtection="1">
      <alignment horizontal="right" vertical="center"/>
    </xf>
    <xf numFmtId="186" fontId="23" fillId="0" borderId="33" xfId="218" applyNumberFormat="1" applyFont="1" applyFill="1" applyBorder="1" applyAlignment="1" applyProtection="1">
      <alignment horizontal="right" vertical="center"/>
    </xf>
    <xf numFmtId="186" fontId="2" fillId="81" borderId="30" xfId="218" applyNumberFormat="1" applyFont="1" applyFill="1" applyBorder="1" applyAlignment="1" applyProtection="1">
      <alignment horizontal="right" vertical="center"/>
    </xf>
    <xf numFmtId="186" fontId="2" fillId="81" borderId="66" xfId="218" applyNumberFormat="1" applyFont="1" applyFill="1" applyBorder="1" applyAlignment="1" applyProtection="1">
      <alignment horizontal="right"/>
    </xf>
    <xf numFmtId="166" fontId="2" fillId="81" borderId="80" xfId="218" applyNumberFormat="1" applyFont="1" applyFill="1" applyBorder="1" applyAlignment="1" applyProtection="1">
      <alignment horizontal="right" vertical="center" wrapText="1"/>
    </xf>
    <xf numFmtId="166" fontId="23" fillId="0" borderId="50" xfId="218" applyNumberFormat="1" applyFont="1" applyFill="1" applyBorder="1" applyAlignment="1">
      <alignment horizontal="right" vertical="center" wrapText="1"/>
    </xf>
    <xf numFmtId="166" fontId="23" fillId="0" borderId="98" xfId="218" applyNumberFormat="1" applyFont="1" applyFill="1" applyBorder="1" applyAlignment="1">
      <alignment horizontal="right" vertical="center" wrapText="1"/>
    </xf>
    <xf numFmtId="166" fontId="23" fillId="0" borderId="97" xfId="218" applyNumberFormat="1" applyFont="1" applyFill="1" applyBorder="1" applyAlignment="1">
      <alignment horizontal="right" vertical="center" wrapText="1"/>
    </xf>
    <xf numFmtId="166" fontId="23" fillId="0" borderId="52" xfId="218" applyNumberFormat="1" applyFont="1" applyFill="1" applyBorder="1" applyAlignment="1">
      <alignment horizontal="right" vertical="center" wrapText="1"/>
    </xf>
    <xf numFmtId="166" fontId="23" fillId="0" borderId="51" xfId="218" applyNumberFormat="1" applyFont="1" applyFill="1" applyBorder="1" applyAlignment="1">
      <alignment horizontal="right" vertical="center" wrapText="1"/>
    </xf>
    <xf numFmtId="166" fontId="23" fillId="80" borderId="63" xfId="218" applyNumberFormat="1" applyFont="1" applyFill="1" applyBorder="1" applyAlignment="1">
      <alignment horizontal="right" wrapText="1"/>
    </xf>
    <xf numFmtId="166" fontId="23" fillId="80" borderId="96" xfId="218" applyNumberFormat="1" applyFont="1" applyFill="1" applyBorder="1" applyAlignment="1">
      <alignment horizontal="right" wrapText="1"/>
    </xf>
    <xf numFmtId="166" fontId="23" fillId="80" borderId="95" xfId="218" applyNumberFormat="1" applyFont="1" applyFill="1" applyBorder="1" applyAlignment="1">
      <alignment horizontal="right" wrapText="1"/>
    </xf>
    <xf numFmtId="166" fontId="23" fillId="80" borderId="57" xfId="218" applyNumberFormat="1" applyFont="1" applyFill="1" applyBorder="1" applyAlignment="1">
      <alignment horizontal="right" wrapText="1"/>
    </xf>
    <xf numFmtId="166" fontId="23" fillId="80" borderId="58" xfId="218" applyNumberFormat="1" applyFont="1" applyFill="1" applyBorder="1" applyAlignment="1">
      <alignment horizontal="right" wrapText="1"/>
    </xf>
    <xf numFmtId="0" fontId="26" fillId="75" borderId="27" xfId="218" applyFont="1" applyFill="1" applyBorder="1" applyAlignment="1" applyProtection="1">
      <alignment horizontal="left" vertical="center"/>
    </xf>
    <xf numFmtId="0" fontId="26" fillId="75" borderId="36" xfId="218" applyFont="1" applyFill="1" applyBorder="1" applyAlignment="1" applyProtection="1">
      <alignment horizontal="left" vertical="center"/>
    </xf>
    <xf numFmtId="0" fontId="23" fillId="2" borderId="73" xfId="218" applyFont="1" applyFill="1" applyBorder="1" applyAlignment="1" applyProtection="1">
      <alignment horizontal="right" indent="2"/>
    </xf>
    <xf numFmtId="0" fontId="23" fillId="2" borderId="99" xfId="218" applyFont="1" applyFill="1" applyBorder="1" applyAlignment="1" applyProtection="1">
      <alignment horizontal="right" indent="2"/>
    </xf>
    <xf numFmtId="0" fontId="24" fillId="78" borderId="23" xfId="218" applyFont="1" applyFill="1" applyBorder="1" applyAlignment="1" applyProtection="1">
      <alignment horizontal="center" vertical="center"/>
    </xf>
    <xf numFmtId="0" fontId="24" fillId="78" borderId="24" xfId="218" applyFont="1" applyFill="1" applyBorder="1" applyAlignment="1" applyProtection="1">
      <alignment horizontal="center" vertical="center"/>
    </xf>
    <xf numFmtId="0" fontId="24" fillId="78" borderId="25" xfId="218" applyFont="1" applyFill="1" applyBorder="1" applyAlignment="1" applyProtection="1">
      <alignment horizontal="center" vertical="center"/>
    </xf>
    <xf numFmtId="0" fontId="83" fillId="76" borderId="23" xfId="218" applyFont="1" applyFill="1" applyBorder="1" applyAlignment="1" applyProtection="1">
      <alignment horizontal="center" vertical="center"/>
      <protection locked="0"/>
    </xf>
    <xf numFmtId="0" fontId="83" fillId="76" borderId="24" xfId="218" applyFont="1" applyFill="1" applyBorder="1" applyAlignment="1" applyProtection="1">
      <alignment horizontal="center" vertical="center"/>
      <protection locked="0"/>
    </xf>
    <xf numFmtId="0" fontId="83" fillId="76" borderId="25" xfId="218" applyFont="1" applyFill="1" applyBorder="1" applyAlignment="1" applyProtection="1">
      <alignment horizontal="center" vertical="center"/>
      <protection locked="0"/>
    </xf>
    <xf numFmtId="0" fontId="23" fillId="2" borderId="70" xfId="218" applyFont="1" applyFill="1" applyBorder="1" applyAlignment="1" applyProtection="1">
      <alignment horizontal="right" indent="2"/>
    </xf>
    <xf numFmtId="0" fontId="23" fillId="2" borderId="90" xfId="218" applyFont="1" applyFill="1" applyBorder="1" applyAlignment="1" applyProtection="1">
      <alignment horizontal="right" indent="2"/>
    </xf>
    <xf numFmtId="0" fontId="23" fillId="2" borderId="72" xfId="218" applyFont="1" applyFill="1" applyBorder="1" applyAlignment="1" applyProtection="1">
      <alignment horizontal="right" indent="2"/>
    </xf>
    <xf numFmtId="0" fontId="23" fillId="2" borderId="88" xfId="218" applyFont="1" applyFill="1" applyBorder="1" applyAlignment="1" applyProtection="1">
      <alignment horizontal="right" indent="2"/>
    </xf>
    <xf numFmtId="0" fontId="83" fillId="76" borderId="23" xfId="218" applyFont="1" applyFill="1" applyBorder="1" applyAlignment="1" applyProtection="1">
      <alignment horizontal="center" vertical="center"/>
    </xf>
    <xf numFmtId="0" fontId="83" fillId="76" borderId="25" xfId="218" applyFont="1" applyFill="1" applyBorder="1" applyAlignment="1" applyProtection="1">
      <alignment horizontal="center" vertical="center"/>
    </xf>
    <xf numFmtId="0" fontId="83" fillId="76" borderId="28" xfId="218" applyFont="1" applyFill="1" applyBorder="1" applyAlignment="1" applyProtection="1">
      <alignment horizontal="center" vertical="center"/>
    </xf>
    <xf numFmtId="0" fontId="83" fillId="76" borderId="29" xfId="218" applyFont="1" applyFill="1" applyBorder="1" applyAlignment="1" applyProtection="1">
      <alignment horizontal="center" vertical="center"/>
    </xf>
  </cellXfs>
  <cellStyles count="317">
    <cellStyle name=" 1" xfId="71"/>
    <cellStyle name=" 1 2" xfId="72"/>
    <cellStyle name=" 1 2 2" xfId="73"/>
    <cellStyle name=" 1 3" xfId="74"/>
    <cellStyle name=" 1 3 2" xfId="75"/>
    <cellStyle name=" 1 4" xfId="76"/>
    <cellStyle name=" 1_29(d) - Gas extensions -tariffs" xfId="77"/>
    <cellStyle name="_3GIS model v2.77_Distribution Business_Retail Fin Perform " xfId="78"/>
    <cellStyle name="_3GIS model v2.77_Fleet Overhead Costs 2_Retail Fin Perform " xfId="79"/>
    <cellStyle name="_3GIS model v2.77_Fleet Overhead Costs_Retail Fin Perform " xfId="80"/>
    <cellStyle name="_3GIS model v2.77_Forecast 2_Retail Fin Perform " xfId="81"/>
    <cellStyle name="_3GIS model v2.77_Forecast_Retail Fin Perform " xfId="82"/>
    <cellStyle name="_3GIS model v2.77_Funding &amp; Cashflow_1_Retail Fin Perform " xfId="83"/>
    <cellStyle name="_3GIS model v2.77_Funding &amp; Cashflow_Retail Fin Perform " xfId="84"/>
    <cellStyle name="_3GIS model v2.77_Group P&amp;L_1_Retail Fin Perform " xfId="85"/>
    <cellStyle name="_3GIS model v2.77_Group P&amp;L_Retail Fin Perform " xfId="86"/>
    <cellStyle name="_3GIS model v2.77_Opening  Detailed BS_Retail Fin Perform " xfId="87"/>
    <cellStyle name="_3GIS model v2.77_OUTPUT DB_Retail Fin Perform " xfId="88"/>
    <cellStyle name="_3GIS model v2.77_OUTPUT EB_Retail Fin Perform " xfId="89"/>
    <cellStyle name="_3GIS model v2.77_Report_Retail Fin Perform " xfId="90"/>
    <cellStyle name="_3GIS model v2.77_Retail Fin Perform " xfId="91"/>
    <cellStyle name="_3GIS model v2.77_Sheet2 2_Retail Fin Perform " xfId="92"/>
    <cellStyle name="_3GIS model v2.77_Sheet2_Retail Fin Perform " xfId="93"/>
    <cellStyle name="_Capex" xfId="94"/>
    <cellStyle name="_Capex 2" xfId="95"/>
    <cellStyle name="_Capex_29(d) - Gas extensions -tariffs" xfId="96"/>
    <cellStyle name="_UED AMP 2009-14 Final 250309 Less PU" xfId="97"/>
    <cellStyle name="_UED AMP 2009-14 Final 250309 Less PU_1011 monthly" xfId="98"/>
    <cellStyle name="20% - Accent1" xfId="19" builtinId="30" hidden="1"/>
    <cellStyle name="20% - Accent1 2" xfId="99"/>
    <cellStyle name="20% - Accent2" xfId="23" builtinId="34" hidden="1"/>
    <cellStyle name="20% - Accent2 2" xfId="100"/>
    <cellStyle name="20% - Accent3" xfId="27" builtinId="38" hidden="1"/>
    <cellStyle name="20% - Accent3 2" xfId="101"/>
    <cellStyle name="20% - Accent4" xfId="31" builtinId="42" hidden="1"/>
    <cellStyle name="20% - Accent4 2" xfId="102"/>
    <cellStyle name="20% - Accent5" xfId="35" builtinId="46" hidden="1"/>
    <cellStyle name="20% - Accent5 2" xfId="103"/>
    <cellStyle name="20% - Accent6" xfId="39" builtinId="50" hidden="1"/>
    <cellStyle name="20% - Accent6 2" xfId="104"/>
    <cellStyle name="40% - Accent1" xfId="20" builtinId="31" hidden="1"/>
    <cellStyle name="40% - Accent1 2" xfId="105"/>
    <cellStyle name="40% - Accent2" xfId="24" builtinId="35" hidden="1"/>
    <cellStyle name="40% - Accent2 2" xfId="106"/>
    <cellStyle name="40% - Accent3" xfId="28" builtinId="39" hidden="1"/>
    <cellStyle name="40% - Accent3 2" xfId="107"/>
    <cellStyle name="40% - Accent4" xfId="32" builtinId="43" hidden="1"/>
    <cellStyle name="40% - Accent4 2" xfId="108"/>
    <cellStyle name="40% - Accent5" xfId="36" builtinId="47" hidden="1"/>
    <cellStyle name="40% - Accent5 2" xfId="109"/>
    <cellStyle name="40% - Accent6" xfId="40" builtinId="51" hidden="1"/>
    <cellStyle name="40% - Accent6 2" xfId="110"/>
    <cellStyle name="60% - Accent1" xfId="21" builtinId="32" hidden="1"/>
    <cellStyle name="60% - Accent1 2" xfId="111"/>
    <cellStyle name="60% - Accent2" xfId="25" builtinId="36" hidden="1"/>
    <cellStyle name="60% - Accent2 2" xfId="112"/>
    <cellStyle name="60% - Accent3" xfId="29" builtinId="40" hidden="1"/>
    <cellStyle name="60% - Accent3 2" xfId="113"/>
    <cellStyle name="60% - Accent4" xfId="33" builtinId="44" hidden="1"/>
    <cellStyle name="60% - Accent4 2" xfId="114"/>
    <cellStyle name="60% - Accent5" xfId="37" builtinId="48" hidden="1"/>
    <cellStyle name="60% - Accent5 2" xfId="115"/>
    <cellStyle name="60% - Accent6" xfId="41" builtinId="52" hidden="1"/>
    <cellStyle name="60% - Accent6 2" xfId="116"/>
    <cellStyle name="Accent1" xfId="18" builtinId="29" hidden="1"/>
    <cellStyle name="Accent1 - 20%" xfId="117"/>
    <cellStyle name="Accent1 - 40%" xfId="118"/>
    <cellStyle name="Accent1 - 60%" xfId="119"/>
    <cellStyle name="Accent1 2" xfId="120"/>
    <cellStyle name="Accent2" xfId="22" builtinId="33" hidden="1"/>
    <cellStyle name="Accent2 - 20%" xfId="121"/>
    <cellStyle name="Accent2 - 40%" xfId="122"/>
    <cellStyle name="Accent2 - 60%" xfId="123"/>
    <cellStyle name="Accent2 2" xfId="124"/>
    <cellStyle name="Accent3" xfId="26" builtinId="37" hidden="1"/>
    <cellStyle name="Accent3 - 20%" xfId="125"/>
    <cellStyle name="Accent3 - 40%" xfId="126"/>
    <cellStyle name="Accent3 - 60%" xfId="127"/>
    <cellStyle name="Accent3 2" xfId="128"/>
    <cellStyle name="Accent4" xfId="30" builtinId="41" hidden="1"/>
    <cellStyle name="Accent4 - 20%" xfId="129"/>
    <cellStyle name="Accent4 - 40%" xfId="130"/>
    <cellStyle name="Accent4 - 60%" xfId="131"/>
    <cellStyle name="Accent4 2" xfId="132"/>
    <cellStyle name="Accent5" xfId="34" builtinId="45" hidden="1"/>
    <cellStyle name="Accent5 - 20%" xfId="133"/>
    <cellStyle name="Accent5 - 40%" xfId="134"/>
    <cellStyle name="Accent5 - 60%" xfId="135"/>
    <cellStyle name="Accent5 2" xfId="136"/>
    <cellStyle name="Accent6" xfId="38" builtinId="49" hidden="1"/>
    <cellStyle name="Accent6 - 20%" xfId="137"/>
    <cellStyle name="Accent6 - 40%" xfId="138"/>
    <cellStyle name="Accent6 - 60%" xfId="139"/>
    <cellStyle name="Accent6 2" xfId="140"/>
    <cellStyle name="AER" xfId="52"/>
    <cellStyle name="Agara" xfId="141"/>
    <cellStyle name="B79812_.wvu.PrintTitlest" xfId="142"/>
    <cellStyle name="Bad" xfId="11" builtinId="27" hidden="1"/>
    <cellStyle name="Bad 2" xfId="143"/>
    <cellStyle name="Black" xfId="144"/>
    <cellStyle name="Blockout" xfId="145"/>
    <cellStyle name="Blockout 2" xfId="146"/>
    <cellStyle name="Blue" xfId="147"/>
    <cellStyle name="Calculation" xfId="15" builtinId="22" customBuiltin="1"/>
    <cellStyle name="Calculation 2" xfId="148"/>
    <cellStyle name="Check Cell" xfId="16" builtinId="23" hidden="1"/>
    <cellStyle name="Check Cell 2" xfId="149"/>
    <cellStyle name="colour-01" xfId="315"/>
    <cellStyle name="Comma" xfId="1" builtinId="3" hidden="1"/>
    <cellStyle name="Comma [0]" xfId="5" builtinId="6" hidden="1"/>
    <cellStyle name="Comma [0]7Z_87C" xfId="150"/>
    <cellStyle name="Comma 0" xfId="151"/>
    <cellStyle name="Comma 1" xfId="152"/>
    <cellStyle name="Comma 1 2" xfId="153"/>
    <cellStyle name="Comma 2" xfId="63"/>
    <cellStyle name="Comma 2 2" xfId="154"/>
    <cellStyle name="Comma 2 3" xfId="155"/>
    <cellStyle name="Comma 2 3 2" xfId="156"/>
    <cellStyle name="Comma 2 4" xfId="157"/>
    <cellStyle name="Comma 2 5" xfId="158"/>
    <cellStyle name="Comma 3" xfId="159"/>
    <cellStyle name="Comma 3 2" xfId="160"/>
    <cellStyle name="Comma 3 3" xfId="161"/>
    <cellStyle name="Comma 4" xfId="162"/>
    <cellStyle name="Comma 5" xfId="163"/>
    <cellStyle name="Comma 6" xfId="164"/>
    <cellStyle name="Comma 7" xfId="165"/>
    <cellStyle name="Comma 8" xfId="166"/>
    <cellStyle name="Comma0" xfId="167"/>
    <cellStyle name="Currency" xfId="2" builtinId="4" hidden="1"/>
    <cellStyle name="Currency" xfId="51"/>
    <cellStyle name="Currency [0]" xfId="6" builtinId="7" hidden="1"/>
    <cellStyle name="Currency 11" xfId="168"/>
    <cellStyle name="Currency 11 2" xfId="169"/>
    <cellStyle name="Currency 2" xfId="170"/>
    <cellStyle name="Currency 2 2" xfId="55"/>
    <cellStyle name="Currency 2 3" xfId="56"/>
    <cellStyle name="Currency 3" xfId="171"/>
    <cellStyle name="Currency 3 2" xfId="172"/>
    <cellStyle name="Currency 4" xfId="173"/>
    <cellStyle name="Currency 4 2" xfId="174"/>
    <cellStyle name="Currency 5" xfId="54"/>
    <cellStyle name="D4_B8B1_005004B79812_.wvu.PrintTitlest" xfId="175"/>
    <cellStyle name="Date" xfId="176"/>
    <cellStyle name="Date 2" xfId="177"/>
    <cellStyle name="Emphasis 1" xfId="178"/>
    <cellStyle name="Emphasis 2" xfId="179"/>
    <cellStyle name="Emphasis 3" xfId="180"/>
    <cellStyle name="Euro" xfId="181"/>
    <cellStyle name="Explanatory Text" xfId="17" builtinId="53" hidden="1"/>
    <cellStyle name="Explanatory Text 2" xfId="182"/>
    <cellStyle name="Fixed" xfId="183"/>
    <cellStyle name="Fixed 2" xfId="184"/>
    <cellStyle name="Gilsans" xfId="185"/>
    <cellStyle name="Gilsansl" xfId="186"/>
    <cellStyle name="Good" xfId="10" builtinId="26" hidden="1"/>
    <cellStyle name="Good 2" xfId="187"/>
    <cellStyle name="Heading 1" xfId="8" builtinId="16" customBuiltin="1"/>
    <cellStyle name="Heading 1 2" xfId="188"/>
    <cellStyle name="Heading 1 2 2" xfId="189"/>
    <cellStyle name="Heading 1 3" xfId="190"/>
    <cellStyle name="Heading 2" xfId="9" builtinId="17" customBuiltin="1"/>
    <cellStyle name="Heading 2 2" xfId="191"/>
    <cellStyle name="Heading 2 2 2" xfId="192"/>
    <cellStyle name="Heading 2 3" xfId="193"/>
    <cellStyle name="Heading 3" xfId="49" builtinId="18" customBuiltin="1"/>
    <cellStyle name="Heading 3 2" xfId="194"/>
    <cellStyle name="Heading 3 2 2" xfId="195"/>
    <cellStyle name="Heading 3 2 3" xfId="196"/>
    <cellStyle name="Heading 3 3" xfId="197"/>
    <cellStyle name="Heading 4 2" xfId="198"/>
    <cellStyle name="Heading 4 2 2" xfId="199"/>
    <cellStyle name="Heading 4 3" xfId="200"/>
    <cellStyle name="Heading(4)" xfId="201"/>
    <cellStyle name="Hyperlink 2" xfId="202"/>
    <cellStyle name="Hyperlink Arrow" xfId="203"/>
    <cellStyle name="Hyperlink Text" xfId="204"/>
    <cellStyle name="import_ICRC Electricity model 1-1  (1 Feb 2003) " xfId="205"/>
    <cellStyle name="Input" xfId="13" builtinId="20" customBuiltin="1"/>
    <cellStyle name="Input 2" xfId="206"/>
    <cellStyle name="Input1" xfId="65"/>
    <cellStyle name="Input1 2" xfId="207"/>
    <cellStyle name="Input1_ICRC Electricity model 1-1  (1 Feb 2003) " xfId="208"/>
    <cellStyle name="Input2" xfId="209"/>
    <cellStyle name="Input2 2" xfId="210"/>
    <cellStyle name="Input3" xfId="66"/>
    <cellStyle name="Input3 2" xfId="211"/>
    <cellStyle name="Lines" xfId="212"/>
    <cellStyle name="Linked Cell" xfId="44" builtinId="24" hidden="1"/>
    <cellStyle name="Linked Cell 2" xfId="213"/>
    <cellStyle name="Mine" xfId="214"/>
    <cellStyle name="Model Name" xfId="215"/>
    <cellStyle name="Neutral" xfId="12" builtinId="28" hidden="1"/>
    <cellStyle name="Neutral 2" xfId="216"/>
    <cellStyle name="Normal" xfId="0" builtinId="0" customBuiltin="1"/>
    <cellStyle name="Normal - Style1" xfId="217"/>
    <cellStyle name="Normal 10" xfId="53"/>
    <cellStyle name="Normal 114" xfId="68"/>
    <cellStyle name="Normal 13" xfId="218"/>
    <cellStyle name="Normal 13 2" xfId="219"/>
    <cellStyle name="Normal 13_29(d) - Gas extensions -tariffs" xfId="220"/>
    <cellStyle name="Normal 15" xfId="221"/>
    <cellStyle name="Normal 16" xfId="222"/>
    <cellStyle name="Normal 2" xfId="57"/>
    <cellStyle name="Normal 2 2" xfId="64"/>
    <cellStyle name="Normal 2 2 2" xfId="223"/>
    <cellStyle name="Normal 2 3" xfId="224"/>
    <cellStyle name="Normal 2 3 2" xfId="225"/>
    <cellStyle name="Normal 2 3_29(d) - Gas extensions -tariffs" xfId="226"/>
    <cellStyle name="Normal 2 4" xfId="227"/>
    <cellStyle name="Normal 2 5" xfId="228"/>
    <cellStyle name="Normal 2_29(d) - Gas extensions -tariffs" xfId="229"/>
    <cellStyle name="Normal 3" xfId="60"/>
    <cellStyle name="Normal 3 2" xfId="230"/>
    <cellStyle name="Normal 3_29(d) - Gas extensions -tariffs" xfId="231"/>
    <cellStyle name="Normal 38" xfId="232"/>
    <cellStyle name="Normal 38 2" xfId="233"/>
    <cellStyle name="Normal 38_29(d) - Gas extensions -tariffs" xfId="234"/>
    <cellStyle name="Normal 4" xfId="62"/>
    <cellStyle name="Normal 4 2" xfId="67"/>
    <cellStyle name="Normal 4 3" xfId="235"/>
    <cellStyle name="Normal 4_29(d) - Gas extensions -tariffs" xfId="236"/>
    <cellStyle name="Normal 40" xfId="237"/>
    <cellStyle name="Normal 40 2" xfId="238"/>
    <cellStyle name="Normal 40_29(d) - Gas extensions -tariffs" xfId="239"/>
    <cellStyle name="Normal 5" xfId="240"/>
    <cellStyle name="Normal 6 2" xfId="241"/>
    <cellStyle name="Normal 7" xfId="242"/>
    <cellStyle name="Normal 7 2" xfId="243"/>
    <cellStyle name="Normal 8" xfId="244"/>
    <cellStyle name="Normal 9" xfId="245"/>
    <cellStyle name="Note" xfId="4" builtinId="10" customBuiltin="1"/>
    <cellStyle name="Note 2" xfId="246"/>
    <cellStyle name="Output" xfId="14" builtinId="21" hidden="1" customBuiltin="1"/>
    <cellStyle name="Output" xfId="50"/>
    <cellStyle name="Output 2" xfId="247"/>
    <cellStyle name="Percent" xfId="3" builtinId="5" hidden="1"/>
    <cellStyle name="Percent" xfId="48"/>
    <cellStyle name="Percent [2]" xfId="248"/>
    <cellStyle name="Percent [2] 2" xfId="249"/>
    <cellStyle name="Percent [2]_29(d) - Gas extensions -tariffs" xfId="250"/>
    <cellStyle name="Percent 10" xfId="316"/>
    <cellStyle name="Percent 2" xfId="61"/>
    <cellStyle name="Percent 2 2" xfId="251"/>
    <cellStyle name="Percent 3" xfId="252"/>
    <cellStyle name="Percent 3 2" xfId="253"/>
    <cellStyle name="Percent 4" xfId="254"/>
    <cellStyle name="Percent 5" xfId="58"/>
    <cellStyle name="Percent 7" xfId="255"/>
    <cellStyle name="Percentage" xfId="256"/>
    <cellStyle name="Period Title" xfId="257"/>
    <cellStyle name="PSChar" xfId="258"/>
    <cellStyle name="PSDate" xfId="259"/>
    <cellStyle name="PSDec" xfId="260"/>
    <cellStyle name="PSDetail" xfId="261"/>
    <cellStyle name="PSHeading" xfId="262"/>
    <cellStyle name="PSInt" xfId="263"/>
    <cellStyle name="PSSpacer" xfId="264"/>
    <cellStyle name="Ratio" xfId="265"/>
    <cellStyle name="Ratio 2" xfId="266"/>
    <cellStyle name="Ratio_29(d) - Gas extensions -tariffs" xfId="267"/>
    <cellStyle name="Right Date" xfId="268"/>
    <cellStyle name="Right Number" xfId="269"/>
    <cellStyle name="Right Year" xfId="270"/>
    <cellStyle name="SAPError" xfId="271"/>
    <cellStyle name="SAPError 2" xfId="272"/>
    <cellStyle name="SAPKey" xfId="273"/>
    <cellStyle name="SAPKey 2" xfId="274"/>
    <cellStyle name="SAPLocked" xfId="275"/>
    <cellStyle name="SAPLocked 2" xfId="276"/>
    <cellStyle name="SAPOutput" xfId="277"/>
    <cellStyle name="SAPOutput 2" xfId="278"/>
    <cellStyle name="SAPSpace" xfId="279"/>
    <cellStyle name="SAPSpace 2" xfId="280"/>
    <cellStyle name="SAPText" xfId="281"/>
    <cellStyle name="SAPText 2" xfId="282"/>
    <cellStyle name="SAPUnLocked" xfId="283"/>
    <cellStyle name="SAPUnLocked 2" xfId="284"/>
    <cellStyle name="Sheet Title" xfId="285"/>
    <cellStyle name="SheetHeader1" xfId="59"/>
    <cellStyle name="Style 1" xfId="286"/>
    <cellStyle name="Style 1 2" xfId="287"/>
    <cellStyle name="Style 1_29(d) - Gas extensions -tariffs" xfId="288"/>
    <cellStyle name="Style2" xfId="289"/>
    <cellStyle name="Style3" xfId="290"/>
    <cellStyle name="Style4" xfId="291"/>
    <cellStyle name="Style4 2" xfId="292"/>
    <cellStyle name="Style4_29(d) - Gas extensions -tariffs" xfId="293"/>
    <cellStyle name="Style5" xfId="294"/>
    <cellStyle name="Style5 2" xfId="295"/>
    <cellStyle name="Style5_29(d) - Gas extensions -tariffs" xfId="296"/>
    <cellStyle name="Table body number" xfId="47"/>
    <cellStyle name="Table body Text" xfId="46"/>
    <cellStyle name="Table Head Green" xfId="297"/>
    <cellStyle name="Table Head_pldt" xfId="298"/>
    <cellStyle name="Table Heading 1" xfId="45"/>
    <cellStyle name="Table Source" xfId="299"/>
    <cellStyle name="Table Units" xfId="300"/>
    <cellStyle name="TableLvl2" xfId="69"/>
    <cellStyle name="TableLvl3" xfId="70"/>
    <cellStyle name="Text" xfId="301"/>
    <cellStyle name="Text 2" xfId="302"/>
    <cellStyle name="Text 3" xfId="303"/>
    <cellStyle name="Text Head 1" xfId="304"/>
    <cellStyle name="Text Head 2" xfId="305"/>
    <cellStyle name="Text Indent 2" xfId="306"/>
    <cellStyle name="Theirs" xfId="307"/>
    <cellStyle name="Title" xfId="7" builtinId="15" customBuiltin="1"/>
    <cellStyle name="Title 2" xfId="308"/>
    <cellStyle name="TOC 1" xfId="309"/>
    <cellStyle name="TOC 2" xfId="310"/>
    <cellStyle name="TOC 3" xfId="311"/>
    <cellStyle name="Total" xfId="43" builtinId="25" hidden="1"/>
    <cellStyle name="Warning Text" xfId="42" builtinId="11" hidden="1"/>
    <cellStyle name="Warning Text 2" xfId="312"/>
    <cellStyle name="year" xfId="313"/>
    <cellStyle name="year 2" xfId="314"/>
  </cellStyles>
  <dxfs count="0"/>
  <tableStyles count="0" defaultTableStyle="TableStyleMedium2" defaultPivotStyle="PivotStyleLight16"/>
  <colors>
    <mruColors>
      <color rgb="FFFFFFCC"/>
      <color rgb="FFC8102E"/>
      <color rgb="FF92C82A"/>
      <color rgb="FF25282A"/>
      <color rgb="FFFFD100"/>
      <color rgb="FFABB1B5"/>
      <color rgb="FFD3F1E2"/>
      <color rgb="FFF9B5C0"/>
      <color rgb="FFBEAFA8"/>
      <color rgb="FF5FC8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showGridLines="0" tabSelected="1" topLeftCell="B1" zoomScale="70" zoomScaleNormal="70" workbookViewId="0">
      <selection activeCell="E43" sqref="E43"/>
    </sheetView>
  </sheetViews>
  <sheetFormatPr defaultColWidth="5.81640625" defaultRowHeight="15"/>
  <cols>
    <col min="1" max="1" width="14.26953125" style="1" hidden="1" customWidth="1"/>
    <col min="2" max="2" width="1.81640625" style="13" customWidth="1"/>
    <col min="3" max="3" width="43.81640625" style="7" customWidth="1"/>
    <col min="4" max="6" width="9.7265625" style="7" customWidth="1"/>
    <col min="7" max="8" width="11.90625" style="7" customWidth="1"/>
    <col min="9" max="12" width="9.7265625" style="7" customWidth="1"/>
    <col min="13" max="13" width="16.08984375" style="7" customWidth="1"/>
    <col min="14" max="15" width="9.7265625" style="7" customWidth="1"/>
    <col min="16" max="17" width="12.7265625" style="7" customWidth="1"/>
    <col min="18" max="25" width="9.7265625" style="7" customWidth="1"/>
    <col min="26" max="26" width="10.08984375" style="7" customWidth="1"/>
    <col min="27" max="27" width="7" style="5" bestFit="1" customWidth="1"/>
    <col min="28" max="28" width="6.7265625" style="5" bestFit="1" customWidth="1"/>
    <col min="29" max="29" width="6.81640625" style="5" bestFit="1" customWidth="1"/>
    <col min="30" max="30" width="7" style="5" bestFit="1" customWidth="1"/>
    <col min="31" max="31" width="5.90625" style="5" customWidth="1"/>
    <col min="32" max="32" width="7" style="5" bestFit="1" customWidth="1"/>
    <col min="33" max="34" width="6.7265625" style="5" bestFit="1" customWidth="1"/>
    <col min="35" max="35" width="6.26953125" style="5" customWidth="1"/>
    <col min="36" max="16384" width="5.81640625" style="7"/>
  </cols>
  <sheetData>
    <row r="1" spans="1:36" ht="24" customHeight="1">
      <c r="B1" s="2"/>
      <c r="C1" s="8" t="s">
        <v>36</v>
      </c>
      <c r="D1" s="8"/>
      <c r="E1" s="9"/>
      <c r="F1" s="9"/>
      <c r="G1" s="9"/>
      <c r="H1" s="9"/>
      <c r="I1" s="9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J1" s="6"/>
    </row>
    <row r="2" spans="1:36" ht="27" customHeight="1">
      <c r="B2" s="2"/>
      <c r="C2" s="8" t="s">
        <v>35</v>
      </c>
      <c r="D2" s="8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J2" s="6"/>
    </row>
    <row r="3" spans="1:36" s="10" customFormat="1" ht="24" customHeight="1">
      <c r="B3" s="5"/>
      <c r="C3" s="11" t="s">
        <v>34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5"/>
      <c r="AB3" s="5"/>
      <c r="AC3" s="5"/>
      <c r="AD3" s="5"/>
      <c r="AE3" s="5"/>
      <c r="AF3" s="5"/>
      <c r="AG3" s="5"/>
    </row>
    <row r="4" spans="1:36" ht="24" customHeight="1">
      <c r="B4" s="2"/>
      <c r="C4" s="12"/>
      <c r="D4" s="12"/>
      <c r="E4" s="12"/>
      <c r="F4" s="12"/>
      <c r="G4" s="12"/>
      <c r="H4" s="12"/>
      <c r="I4" s="12"/>
      <c r="J4" s="12"/>
    </row>
    <row r="5" spans="1:36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J5" s="16"/>
    </row>
    <row r="6" spans="1:36" ht="15.75" thickBot="1">
      <c r="C6" s="17"/>
      <c r="D6" s="17"/>
      <c r="E6" s="18"/>
      <c r="F6" s="18"/>
      <c r="G6" s="18"/>
      <c r="H6" s="18"/>
      <c r="I6" s="18"/>
      <c r="J6" s="18"/>
      <c r="K6" s="1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J6" s="16"/>
    </row>
    <row r="7" spans="1:36" s="21" customFormat="1" ht="24.75" customHeight="1" thickBot="1">
      <c r="A7" s="20"/>
      <c r="C7" s="22" t="s">
        <v>21</v>
      </c>
      <c r="D7" s="23"/>
      <c r="E7" s="23"/>
      <c r="F7" s="23"/>
      <c r="G7" s="23"/>
      <c r="H7" s="23"/>
      <c r="I7" s="23"/>
      <c r="J7" s="23"/>
      <c r="K7" s="24"/>
      <c r="L7" s="24"/>
      <c r="M7" s="24"/>
      <c r="N7" s="24"/>
      <c r="O7" s="24"/>
      <c r="P7" s="24"/>
      <c r="Q7" s="24"/>
      <c r="R7" s="24"/>
      <c r="S7" s="24"/>
      <c r="T7" s="2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6" s="21" customFormat="1" ht="18.75" thickBot="1">
      <c r="A8" s="20"/>
      <c r="C8" s="26"/>
      <c r="D8" s="281" t="s">
        <v>20</v>
      </c>
      <c r="E8" s="282"/>
      <c r="F8" s="282"/>
      <c r="G8" s="282"/>
      <c r="H8" s="282"/>
      <c r="I8" s="283"/>
      <c r="J8" s="288" t="s">
        <v>16</v>
      </c>
      <c r="K8" s="289"/>
      <c r="L8" s="27"/>
      <c r="M8" s="27"/>
      <c r="N8" s="281" t="s">
        <v>20</v>
      </c>
      <c r="O8" s="282"/>
      <c r="P8" s="282"/>
      <c r="Q8" s="282"/>
      <c r="R8" s="283"/>
      <c r="S8" s="290" t="s">
        <v>16</v>
      </c>
      <c r="T8" s="29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6" s="21" customFormat="1" ht="38.25" customHeight="1" thickBot="1">
      <c r="A9" s="20"/>
      <c r="C9" s="26"/>
      <c r="D9" s="201">
        <v>2010</v>
      </c>
      <c r="E9" s="198">
        <v>2011</v>
      </c>
      <c r="F9" s="196">
        <v>2012</v>
      </c>
      <c r="G9" s="28">
        <v>2013</v>
      </c>
      <c r="H9" s="29">
        <v>2014</v>
      </c>
      <c r="I9" s="29">
        <v>2015</v>
      </c>
      <c r="J9" s="29">
        <v>2016</v>
      </c>
      <c r="K9" s="30">
        <v>2017</v>
      </c>
      <c r="L9" s="31"/>
      <c r="M9" s="31"/>
      <c r="N9" s="32">
        <v>2011</v>
      </c>
      <c r="O9" s="33">
        <v>2012</v>
      </c>
      <c r="P9" s="34">
        <v>2013</v>
      </c>
      <c r="Q9" s="29">
        <v>2014</v>
      </c>
      <c r="R9" s="29">
        <v>2015</v>
      </c>
      <c r="S9" s="29">
        <v>2016</v>
      </c>
      <c r="T9" s="35">
        <v>2017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6">
      <c r="A10" s="1" t="s">
        <v>25</v>
      </c>
      <c r="C10" s="36" t="s">
        <v>19</v>
      </c>
      <c r="D10" s="233">
        <v>174</v>
      </c>
      <c r="E10" s="199">
        <v>179.4</v>
      </c>
      <c r="F10" s="37"/>
      <c r="G10" s="37"/>
      <c r="H10" s="37"/>
      <c r="I10" s="38"/>
      <c r="J10" s="38"/>
      <c r="K10" s="39"/>
      <c r="M10" s="40" t="s">
        <v>18</v>
      </c>
      <c r="N10" s="235">
        <f t="shared" ref="N10" si="0">F11/E11-1</f>
        <v>2.2044088176352838E-2</v>
      </c>
      <c r="O10" s="41">
        <f t="shared" ref="O10:T10" si="1">F11/E11-1</f>
        <v>2.2044088176352838E-2</v>
      </c>
      <c r="P10" s="41">
        <f t="shared" si="1"/>
        <v>2.7450980392156765E-2</v>
      </c>
      <c r="Q10" s="41">
        <f t="shared" si="1"/>
        <v>1.7175572519083859E-2</v>
      </c>
      <c r="R10" s="41">
        <f t="shared" si="1"/>
        <v>1.6885553470919357E-2</v>
      </c>
      <c r="S10" s="41">
        <f t="shared" si="1"/>
        <v>1.4760147601476037E-2</v>
      </c>
      <c r="T10" s="42">
        <f t="shared" si="1"/>
        <v>2.0000000000000018E-2</v>
      </c>
      <c r="Z10" s="5"/>
      <c r="AI10" s="7"/>
    </row>
    <row r="11" spans="1:36" ht="15.75" thickBot="1">
      <c r="A11" s="1" t="s">
        <v>26</v>
      </c>
      <c r="C11" s="43" t="s">
        <v>17</v>
      </c>
      <c r="D11" s="232">
        <v>96.9</v>
      </c>
      <c r="E11" s="200">
        <v>99.8</v>
      </c>
      <c r="F11" s="44">
        <v>102</v>
      </c>
      <c r="G11" s="44">
        <v>104.8</v>
      </c>
      <c r="H11" s="44">
        <v>106.6</v>
      </c>
      <c r="I11" s="44">
        <v>108.4</v>
      </c>
      <c r="J11" s="44">
        <v>110</v>
      </c>
      <c r="K11" s="45">
        <f>J11*1.02</f>
        <v>112.2</v>
      </c>
      <c r="M11" s="46" t="s">
        <v>22</v>
      </c>
      <c r="N11" s="47">
        <f t="shared" ref="N11:S11" si="2">O11/(1+O10)</f>
        <v>0.88948306595365412</v>
      </c>
      <c r="O11" s="48">
        <f t="shared" si="2"/>
        <v>0.90909090909090917</v>
      </c>
      <c r="P11" s="49">
        <f t="shared" si="2"/>
        <v>0.93404634581105173</v>
      </c>
      <c r="Q11" s="49">
        <f t="shared" si="2"/>
        <v>0.95008912655971467</v>
      </c>
      <c r="R11" s="49">
        <f t="shared" si="2"/>
        <v>0.96613190730837784</v>
      </c>
      <c r="S11" s="49">
        <f t="shared" si="2"/>
        <v>0.98039215686274506</v>
      </c>
      <c r="T11" s="50">
        <v>1</v>
      </c>
      <c r="Z11" s="5"/>
      <c r="AI11" s="7"/>
    </row>
    <row r="12" spans="1:36" s="56" customFormat="1" ht="15" customHeight="1" thickBot="1">
      <c r="A12" s="51"/>
      <c r="B12" s="52"/>
      <c r="C12" s="53"/>
      <c r="D12" s="53"/>
      <c r="E12" s="54"/>
      <c r="F12" s="55"/>
      <c r="G12" s="55"/>
      <c r="H12" s="55"/>
      <c r="I12" s="55"/>
      <c r="J12" s="55"/>
      <c r="K12" s="55"/>
      <c r="O12" s="57"/>
      <c r="P12" s="57"/>
      <c r="Q12" s="57"/>
      <c r="R12" s="57"/>
      <c r="S12" s="57"/>
      <c r="T12" s="57"/>
      <c r="V12" s="58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</row>
    <row r="13" spans="1:36" s="5" customFormat="1" ht="15.75" thickBot="1">
      <c r="A13" s="59"/>
      <c r="C13" s="60"/>
      <c r="D13" s="197"/>
      <c r="E13" s="60"/>
      <c r="F13" s="61"/>
      <c r="G13" s="61"/>
      <c r="H13" s="61"/>
      <c r="I13" s="61"/>
      <c r="J13" s="61"/>
      <c r="K13" s="61"/>
      <c r="L13" s="62"/>
      <c r="M13" s="62"/>
      <c r="N13" s="62"/>
      <c r="O13" s="63" t="s">
        <v>16</v>
      </c>
    </row>
    <row r="14" spans="1:36" s="5" customFormat="1" ht="15.75" thickBot="1">
      <c r="A14" s="59"/>
      <c r="C14" s="64" t="s">
        <v>15</v>
      </c>
      <c r="D14" s="65"/>
      <c r="E14" s="65"/>
      <c r="F14" s="66"/>
      <c r="G14" s="66"/>
      <c r="H14" s="66"/>
      <c r="I14" s="66"/>
      <c r="J14" s="66"/>
      <c r="K14" s="66"/>
      <c r="L14" s="67"/>
      <c r="M14" s="67"/>
      <c r="N14" s="68"/>
      <c r="O14" s="69">
        <v>2.5000000000000001E-2</v>
      </c>
      <c r="P14" s="31"/>
    </row>
    <row r="15" spans="1:36" s="5" customFormat="1">
      <c r="A15" s="59"/>
      <c r="O15" s="70"/>
    </row>
    <row r="16" spans="1:36" ht="17.25" customHeight="1">
      <c r="A16" s="71"/>
      <c r="B16" s="72"/>
      <c r="C16" s="73" t="str">
        <f>CONCATENATE("The Benefit Sharing Allowance  accrued during the 2013-17 access arrangement period")</f>
        <v>The Benefit Sharing Allowance  accrued during the 2013-17 access arrangement period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J16" s="74"/>
    </row>
    <row r="17" spans="1:35" s="21" customFormat="1" ht="15.75" thickBot="1">
      <c r="A17" s="20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5"/>
      <c r="Z17" s="5"/>
      <c r="AA17" s="5"/>
      <c r="AB17" s="5"/>
      <c r="AC17" s="5"/>
      <c r="AD17" s="5"/>
      <c r="AE17" s="5"/>
    </row>
    <row r="18" spans="1:35" s="77" customFormat="1" ht="24.75" customHeight="1" thickBot="1">
      <c r="A18" s="76"/>
      <c r="C18" s="78" t="s">
        <v>37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5"/>
      <c r="Z18" s="5"/>
      <c r="AA18" s="5"/>
      <c r="AB18" s="5"/>
      <c r="AC18" s="5"/>
      <c r="AD18" s="5"/>
      <c r="AE18" s="5"/>
    </row>
    <row r="19" spans="1:35" s="21" customFormat="1" ht="15.75" thickBot="1">
      <c r="A19" s="20"/>
      <c r="C19" s="205"/>
      <c r="D19" s="202"/>
      <c r="E19" s="278" t="s">
        <v>24</v>
      </c>
      <c r="F19" s="279"/>
      <c r="G19" s="279"/>
      <c r="H19" s="279"/>
      <c r="I19" s="279"/>
      <c r="J19" s="279"/>
      <c r="K19" s="280"/>
      <c r="L19" s="5"/>
      <c r="M19" s="278" t="s">
        <v>10</v>
      </c>
      <c r="N19" s="279"/>
      <c r="O19" s="279"/>
      <c r="P19" s="279"/>
      <c r="Q19" s="279"/>
      <c r="R19" s="279"/>
      <c r="S19" s="280"/>
      <c r="T19" s="81"/>
      <c r="U19" s="82"/>
      <c r="V19" s="82"/>
      <c r="W19" s="82"/>
      <c r="X19" s="83"/>
      <c r="Z19" s="5"/>
      <c r="AA19" s="5"/>
      <c r="AB19" s="5"/>
      <c r="AC19" s="5"/>
      <c r="AD19" s="5"/>
      <c r="AE19" s="5"/>
      <c r="AF19" s="5"/>
    </row>
    <row r="20" spans="1:35" s="21" customFormat="1" ht="15.75" thickBot="1">
      <c r="A20" s="20"/>
      <c r="C20" s="80"/>
      <c r="D20" s="202"/>
      <c r="E20" s="84">
        <v>2011</v>
      </c>
      <c r="F20" s="85">
        <v>2012</v>
      </c>
      <c r="G20" s="86">
        <v>2013</v>
      </c>
      <c r="H20" s="87">
        <v>2014</v>
      </c>
      <c r="I20" s="87">
        <v>2015</v>
      </c>
      <c r="J20" s="87">
        <v>2016</v>
      </c>
      <c r="K20" s="88">
        <v>2017</v>
      </c>
      <c r="L20" s="5"/>
      <c r="M20" s="89">
        <v>2011</v>
      </c>
      <c r="N20" s="90">
        <v>2012</v>
      </c>
      <c r="O20" s="85">
        <v>2013</v>
      </c>
      <c r="P20" s="86">
        <v>2014</v>
      </c>
      <c r="Q20" s="87">
        <v>2015</v>
      </c>
      <c r="R20" s="87">
        <v>2016</v>
      </c>
      <c r="S20" s="88">
        <v>2017</v>
      </c>
      <c r="T20" s="91" t="s">
        <v>23</v>
      </c>
      <c r="U20" s="92">
        <v>2019</v>
      </c>
      <c r="V20" s="92">
        <v>2020</v>
      </c>
      <c r="W20" s="92">
        <v>2021</v>
      </c>
      <c r="X20" s="93">
        <v>2022</v>
      </c>
      <c r="Z20" s="5"/>
      <c r="AA20" s="5"/>
      <c r="AB20" s="5"/>
      <c r="AC20" s="5"/>
      <c r="AD20" s="5"/>
      <c r="AE20" s="5"/>
      <c r="AF20" s="5"/>
    </row>
    <row r="21" spans="1:35">
      <c r="A21" s="1" t="s">
        <v>27</v>
      </c>
      <c r="C21" s="94" t="s">
        <v>14</v>
      </c>
      <c r="D21" s="207"/>
      <c r="E21" s="234">
        <v>27.500749999999996</v>
      </c>
      <c r="F21" s="216">
        <v>27.935188053949911</v>
      </c>
      <c r="G21" s="217">
        <v>28.189977282137562</v>
      </c>
      <c r="H21" s="215">
        <v>28.683893522134614</v>
      </c>
      <c r="I21" s="215">
        <v>29.533568950804479</v>
      </c>
      <c r="J21" s="215">
        <v>30.48877450154615</v>
      </c>
      <c r="K21" s="216">
        <v>30.460313470201807</v>
      </c>
      <c r="L21" s="5"/>
      <c r="M21" s="264">
        <f>+E21/(1+$O$14)</f>
        <v>26.83</v>
      </c>
      <c r="N21" s="265">
        <f>+F21/(1+$O$14)</f>
        <v>27.253842003853574</v>
      </c>
      <c r="O21" s="266">
        <f>+G21/(1+$O$14)</f>
        <v>27.502416860622013</v>
      </c>
      <c r="P21" s="267">
        <f t="shared" ref="P21:S21" si="3">+H21/(1+$O$14)</f>
        <v>27.984286363058164</v>
      </c>
      <c r="Q21" s="267">
        <f t="shared" si="3"/>
        <v>28.81323800078486</v>
      </c>
      <c r="R21" s="267">
        <f t="shared" si="3"/>
        <v>29.745145855166978</v>
      </c>
      <c r="S21" s="268">
        <f t="shared" si="3"/>
        <v>29.717378995318839</v>
      </c>
      <c r="T21" s="95"/>
      <c r="U21" s="95"/>
      <c r="V21" s="95"/>
      <c r="W21" s="95"/>
      <c r="X21" s="96"/>
      <c r="Y21" s="97"/>
      <c r="Z21" s="5"/>
      <c r="AI21" s="7"/>
    </row>
    <row r="22" spans="1:35">
      <c r="C22" s="98"/>
      <c r="D22" s="208"/>
      <c r="E22" s="99"/>
      <c r="F22" s="220"/>
      <c r="G22" s="218"/>
      <c r="H22" s="100"/>
      <c r="I22" s="100"/>
      <c r="J22" s="100"/>
      <c r="K22" s="101"/>
      <c r="L22" s="5"/>
      <c r="M22" s="102"/>
      <c r="N22" s="225"/>
      <c r="O22" s="223"/>
      <c r="P22" s="103"/>
      <c r="Q22" s="103"/>
      <c r="R22" s="103"/>
      <c r="S22" s="104"/>
      <c r="T22" s="95"/>
      <c r="U22" s="95"/>
      <c r="V22" s="95"/>
      <c r="W22" s="95"/>
      <c r="X22" s="96"/>
      <c r="Y22" s="97"/>
      <c r="Z22" s="5"/>
      <c r="AI22" s="7"/>
    </row>
    <row r="23" spans="1:35">
      <c r="A23" s="1" t="s">
        <v>28</v>
      </c>
      <c r="C23" s="105" t="s">
        <v>13</v>
      </c>
      <c r="D23" s="209"/>
      <c r="E23" s="211"/>
      <c r="F23" s="213"/>
      <c r="G23" s="219"/>
      <c r="H23" s="212"/>
      <c r="I23" s="212"/>
      <c r="J23" s="212"/>
      <c r="K23" s="213"/>
      <c r="L23" s="5"/>
      <c r="M23" s="106">
        <f t="shared" ref="M23:S24" si="4">+E23/(1+$O$14)</f>
        <v>0</v>
      </c>
      <c r="N23" s="226">
        <f t="shared" si="4"/>
        <v>0</v>
      </c>
      <c r="O23" s="224">
        <f t="shared" si="4"/>
        <v>0</v>
      </c>
      <c r="P23" s="107">
        <f t="shared" si="4"/>
        <v>0</v>
      </c>
      <c r="Q23" s="107">
        <f t="shared" si="4"/>
        <v>0</v>
      </c>
      <c r="R23" s="107">
        <f t="shared" si="4"/>
        <v>0</v>
      </c>
      <c r="S23" s="108">
        <f t="shared" si="4"/>
        <v>0</v>
      </c>
      <c r="T23" s="95"/>
      <c r="U23" s="95"/>
      <c r="V23" s="95"/>
      <c r="W23" s="95"/>
      <c r="X23" s="96"/>
      <c r="Y23" s="109"/>
      <c r="Z23" s="5"/>
      <c r="AI23" s="7"/>
    </row>
    <row r="24" spans="1:35" ht="15.75" thickBot="1">
      <c r="C24" s="206" t="s">
        <v>12</v>
      </c>
      <c r="D24" s="210"/>
      <c r="E24" s="269">
        <v>0</v>
      </c>
      <c r="F24" s="270">
        <v>0</v>
      </c>
      <c r="G24" s="271">
        <v>0</v>
      </c>
      <c r="H24" s="272">
        <v>0</v>
      </c>
      <c r="I24" s="272">
        <v>0</v>
      </c>
      <c r="J24" s="272">
        <v>0</v>
      </c>
      <c r="K24" s="273">
        <v>0</v>
      </c>
      <c r="L24" s="5"/>
      <c r="M24" s="237">
        <f t="shared" si="4"/>
        <v>0</v>
      </c>
      <c r="N24" s="238">
        <f t="shared" si="4"/>
        <v>0</v>
      </c>
      <c r="O24" s="239">
        <f t="shared" si="4"/>
        <v>0</v>
      </c>
      <c r="P24" s="240">
        <f t="shared" si="4"/>
        <v>0</v>
      </c>
      <c r="Q24" s="240">
        <f t="shared" si="4"/>
        <v>0</v>
      </c>
      <c r="R24" s="240">
        <f t="shared" si="4"/>
        <v>0</v>
      </c>
      <c r="S24" s="241">
        <f t="shared" si="4"/>
        <v>0</v>
      </c>
      <c r="T24" s="95"/>
      <c r="U24" s="95"/>
      <c r="V24" s="95"/>
      <c r="W24" s="95"/>
      <c r="X24" s="96"/>
      <c r="Y24" s="109"/>
      <c r="Z24" s="5"/>
      <c r="AI24" s="7"/>
    </row>
    <row r="25" spans="1:35" ht="15.75" thickBot="1">
      <c r="A25" s="1" t="s">
        <v>29</v>
      </c>
      <c r="C25" s="138" t="s">
        <v>11</v>
      </c>
      <c r="D25" s="203"/>
      <c r="E25" s="236">
        <f t="shared" ref="E25:K25" si="5">E21+SUM(E23:E24)</f>
        <v>27.500749999999996</v>
      </c>
      <c r="F25" s="263">
        <f t="shared" ref="F25" si="6">F21+SUM(F23:F24)</f>
        <v>27.935188053949911</v>
      </c>
      <c r="G25" s="236">
        <f t="shared" si="5"/>
        <v>28.189977282137562</v>
      </c>
      <c r="H25" s="263">
        <f t="shared" si="5"/>
        <v>28.683893522134614</v>
      </c>
      <c r="I25" s="263">
        <f t="shared" si="5"/>
        <v>29.533568950804479</v>
      </c>
      <c r="J25" s="263">
        <f t="shared" si="5"/>
        <v>30.48877450154615</v>
      </c>
      <c r="K25" s="263">
        <f t="shared" si="5"/>
        <v>30.460313470201807</v>
      </c>
      <c r="L25" s="5"/>
      <c r="M25" s="236">
        <f t="shared" ref="M25:S25" si="7">+SUM(M21:M24)</f>
        <v>26.83</v>
      </c>
      <c r="N25" s="263">
        <f t="shared" ref="N25" si="8">+SUM(N21:N24)</f>
        <v>27.253842003853574</v>
      </c>
      <c r="O25" s="236">
        <f t="shared" si="7"/>
        <v>27.502416860622013</v>
      </c>
      <c r="P25" s="263">
        <f t="shared" si="7"/>
        <v>27.984286363058164</v>
      </c>
      <c r="Q25" s="263">
        <f t="shared" si="7"/>
        <v>28.81323800078486</v>
      </c>
      <c r="R25" s="263">
        <f t="shared" si="7"/>
        <v>29.745145855166978</v>
      </c>
      <c r="S25" s="263">
        <f t="shared" si="7"/>
        <v>29.717378995318839</v>
      </c>
      <c r="T25" s="110"/>
      <c r="U25" s="110"/>
      <c r="V25" s="110"/>
      <c r="W25" s="110"/>
      <c r="X25" s="111"/>
      <c r="Y25" s="109"/>
      <c r="Z25" s="5"/>
      <c r="AI25" s="7"/>
    </row>
    <row r="26" spans="1:35" ht="15.75" thickBot="1">
      <c r="C26" s="112"/>
      <c r="D26" s="113"/>
      <c r="E26" s="113"/>
      <c r="F26" s="113"/>
      <c r="G26" s="114"/>
      <c r="H26" s="114"/>
      <c r="I26" s="114"/>
      <c r="J26" s="114"/>
      <c r="K26" s="115"/>
      <c r="L26" s="116"/>
      <c r="M26" s="5"/>
      <c r="N26" s="113"/>
      <c r="O26" s="113"/>
      <c r="P26" s="113"/>
      <c r="Q26" s="113"/>
      <c r="R26" s="113"/>
      <c r="S26" s="117"/>
      <c r="T26" s="117"/>
      <c r="U26" s="117"/>
      <c r="V26" s="117"/>
      <c r="W26" s="118"/>
      <c r="X26" s="109"/>
      <c r="Y26" s="5"/>
      <c r="Z26" s="5"/>
      <c r="AH26" s="7"/>
      <c r="AI26" s="7"/>
    </row>
    <row r="27" spans="1:35" s="77" customFormat="1" ht="25.5" customHeight="1" thickBot="1">
      <c r="A27" s="76"/>
      <c r="C27" s="78" t="s">
        <v>38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119"/>
      <c r="Y27" s="21"/>
      <c r="Z27" s="5"/>
      <c r="AA27" s="5"/>
      <c r="AB27" s="5"/>
      <c r="AC27" s="5"/>
      <c r="AD27" s="5"/>
      <c r="AE27" s="5"/>
      <c r="AF27" s="5"/>
    </row>
    <row r="28" spans="1:35" s="21" customFormat="1" ht="15.75" thickBot="1">
      <c r="A28" s="20"/>
      <c r="C28" s="31"/>
      <c r="D28" s="204"/>
      <c r="E28" s="278" t="s">
        <v>39</v>
      </c>
      <c r="F28" s="279"/>
      <c r="G28" s="279"/>
      <c r="H28" s="279"/>
      <c r="I28" s="279"/>
      <c r="J28" s="279"/>
      <c r="K28" s="280"/>
      <c r="L28" s="120"/>
      <c r="M28" s="278" t="s">
        <v>10</v>
      </c>
      <c r="N28" s="279"/>
      <c r="O28" s="279"/>
      <c r="P28" s="279"/>
      <c r="Q28" s="279"/>
      <c r="R28" s="279"/>
      <c r="S28" s="280"/>
      <c r="T28" s="121"/>
      <c r="U28" s="122"/>
      <c r="V28" s="122"/>
      <c r="W28" s="122"/>
      <c r="X28" s="123"/>
      <c r="Z28" s="5"/>
      <c r="AA28" s="5"/>
      <c r="AB28" s="5"/>
      <c r="AC28" s="5"/>
      <c r="AD28" s="5"/>
      <c r="AE28" s="5"/>
      <c r="AF28" s="5"/>
    </row>
    <row r="29" spans="1:35" s="21" customFormat="1" ht="15.75" thickBot="1">
      <c r="A29" s="20"/>
      <c r="C29" s="31"/>
      <c r="D29" s="204"/>
      <c r="E29" s="84">
        <v>2011</v>
      </c>
      <c r="F29" s="85">
        <v>2012</v>
      </c>
      <c r="G29" s="85">
        <v>2013</v>
      </c>
      <c r="H29" s="85">
        <v>2014</v>
      </c>
      <c r="I29" s="85">
        <v>2015</v>
      </c>
      <c r="J29" s="86">
        <v>2016</v>
      </c>
      <c r="K29" s="88">
        <v>2017</v>
      </c>
      <c r="L29" s="120"/>
      <c r="M29" s="89">
        <v>2011</v>
      </c>
      <c r="N29" s="90">
        <v>2012</v>
      </c>
      <c r="O29" s="85">
        <v>2013</v>
      </c>
      <c r="P29" s="86">
        <v>2014</v>
      </c>
      <c r="Q29" s="87">
        <v>2015</v>
      </c>
      <c r="R29" s="87">
        <v>2016</v>
      </c>
      <c r="S29" s="88">
        <v>2017</v>
      </c>
      <c r="T29" s="121"/>
      <c r="U29" s="122"/>
      <c r="V29" s="122"/>
      <c r="W29" s="122"/>
      <c r="X29" s="123"/>
      <c r="Z29" s="5"/>
      <c r="AA29" s="5"/>
      <c r="AB29" s="5"/>
      <c r="AC29" s="5"/>
      <c r="AD29" s="5"/>
      <c r="AE29" s="5"/>
      <c r="AF29" s="5"/>
    </row>
    <row r="30" spans="1:35">
      <c r="A30" s="1" t="s">
        <v>30</v>
      </c>
      <c r="C30" s="94" t="s">
        <v>9</v>
      </c>
      <c r="D30" s="207"/>
      <c r="E30" s="214">
        <v>26.317813364999999</v>
      </c>
      <c r="F30" s="216">
        <v>26.708098152000002</v>
      </c>
      <c r="G30" s="217">
        <v>23.422400509881413</v>
      </c>
      <c r="H30" s="215">
        <v>23.604803643388703</v>
      </c>
      <c r="I30" s="215">
        <v>23.511260944841371</v>
      </c>
      <c r="J30" s="215">
        <v>22.817803817316687</v>
      </c>
      <c r="K30" s="124"/>
      <c r="L30" s="5"/>
      <c r="M30" s="242">
        <f>(E30/N$11*(1+N$10)^0.5)*$N$11</f>
        <v>26.606308229374193</v>
      </c>
      <c r="N30" s="243">
        <f t="shared" ref="N30:R30" si="9">(F30/O$11*(1+O$10)^0.5)*$N$11</f>
        <v>26.418499569301961</v>
      </c>
      <c r="O30" s="244">
        <f t="shared" si="9"/>
        <v>22.608992874585038</v>
      </c>
      <c r="P30" s="245">
        <f t="shared" si="9"/>
        <v>22.288030311728765</v>
      </c>
      <c r="Q30" s="245">
        <f t="shared" si="9"/>
        <v>21.827963528555895</v>
      </c>
      <c r="R30" s="245">
        <f t="shared" si="9"/>
        <v>20.854193525439658</v>
      </c>
      <c r="S30" s="125"/>
      <c r="T30" s="126"/>
      <c r="U30" s="126"/>
      <c r="V30" s="126"/>
      <c r="W30" s="126"/>
      <c r="X30" s="127"/>
      <c r="Z30" s="5"/>
      <c r="AI30" s="7"/>
    </row>
    <row r="31" spans="1:35">
      <c r="C31" s="98"/>
      <c r="D31" s="208"/>
      <c r="E31" s="128"/>
      <c r="F31" s="222"/>
      <c r="G31" s="221"/>
      <c r="H31" s="129"/>
      <c r="I31" s="129"/>
      <c r="J31" s="130"/>
      <c r="K31" s="131"/>
      <c r="L31" s="5"/>
      <c r="M31" s="132"/>
      <c r="N31" s="228"/>
      <c r="O31" s="227"/>
      <c r="P31" s="133"/>
      <c r="Q31" s="133"/>
      <c r="R31" s="134"/>
      <c r="S31" s="135"/>
      <c r="T31" s="126"/>
      <c r="U31" s="126"/>
      <c r="V31" s="126"/>
      <c r="W31" s="126"/>
      <c r="X31" s="127"/>
      <c r="Y31" s="97"/>
      <c r="Z31" s="5"/>
      <c r="AI31" s="7"/>
    </row>
    <row r="32" spans="1:35" ht="15.75" thickBot="1">
      <c r="A32" s="1" t="s">
        <v>31</v>
      </c>
      <c r="C32" s="136" t="s">
        <v>8</v>
      </c>
      <c r="D32" s="210"/>
      <c r="E32" s="269"/>
      <c r="F32" s="270"/>
      <c r="G32" s="271"/>
      <c r="H32" s="272"/>
      <c r="I32" s="272"/>
      <c r="J32" s="272"/>
      <c r="K32" s="131"/>
      <c r="L32" s="5"/>
      <c r="M32" s="237">
        <f>(E32/N$11*(1+N$10)^0.5)*$N$11</f>
        <v>0</v>
      </c>
      <c r="N32" s="238">
        <f t="shared" ref="N32" si="10">(F32/O$11*(1+O$10)^0.5)*$N$11</f>
        <v>0</v>
      </c>
      <c r="O32" s="239">
        <f t="shared" ref="O32" si="11">(G32/P$11*(1+P$10)^0.5)*$N$11</f>
        <v>0</v>
      </c>
      <c r="P32" s="240">
        <f t="shared" ref="P32" si="12">(H32/Q$11*(1+Q$10)^0.5)*$N$11</f>
        <v>0</v>
      </c>
      <c r="Q32" s="240">
        <f t="shared" ref="Q32" si="13">(I32/R$11*(1+R$10)^0.5)*$N$11</f>
        <v>0</v>
      </c>
      <c r="R32" s="240">
        <f t="shared" ref="R32" si="14">(J32/S$11*(1+S$10)^0.5)*$N$11</f>
        <v>0</v>
      </c>
      <c r="S32" s="137"/>
      <c r="T32" s="126"/>
      <c r="U32" s="126"/>
      <c r="V32" s="126"/>
      <c r="W32" s="126"/>
      <c r="X32" s="127"/>
      <c r="Y32" s="97"/>
      <c r="Z32" s="5"/>
      <c r="AI32" s="7"/>
    </row>
    <row r="33" spans="1:35" ht="15.75" thickBot="1">
      <c r="A33" s="1" t="s">
        <v>32</v>
      </c>
      <c r="C33" s="138" t="s">
        <v>7</v>
      </c>
      <c r="D33" s="203"/>
      <c r="E33" s="236">
        <f t="shared" ref="E33:J33" si="15">+E30+SUM(E32:E32)</f>
        <v>26.317813364999999</v>
      </c>
      <c r="F33" s="263">
        <f t="shared" ref="F33" si="16">+F30+SUM(F32:F32)</f>
        <v>26.708098152000002</v>
      </c>
      <c r="G33" s="236">
        <f t="shared" si="15"/>
        <v>23.422400509881413</v>
      </c>
      <c r="H33" s="263">
        <f t="shared" si="15"/>
        <v>23.604803643388703</v>
      </c>
      <c r="I33" s="263">
        <f t="shared" si="15"/>
        <v>23.511260944841371</v>
      </c>
      <c r="J33" s="263">
        <f t="shared" si="15"/>
        <v>22.817803817316687</v>
      </c>
      <c r="K33" s="263"/>
      <c r="L33" s="5"/>
      <c r="M33" s="236">
        <f t="shared" ref="M33:R33" si="17">M30+SUM(M32:M32)</f>
        <v>26.606308229374193</v>
      </c>
      <c r="N33" s="263">
        <f t="shared" si="17"/>
        <v>26.418499569301961</v>
      </c>
      <c r="O33" s="236">
        <f t="shared" si="17"/>
        <v>22.608992874585038</v>
      </c>
      <c r="P33" s="263">
        <f t="shared" si="17"/>
        <v>22.288030311728765</v>
      </c>
      <c r="Q33" s="263">
        <f t="shared" si="17"/>
        <v>21.827963528555895</v>
      </c>
      <c r="R33" s="263">
        <f t="shared" si="17"/>
        <v>20.854193525439658</v>
      </c>
      <c r="S33" s="263">
        <f>+R33+S25-R25</f>
        <v>20.826426665591516</v>
      </c>
      <c r="T33" s="139"/>
      <c r="U33" s="139"/>
      <c r="V33" s="139"/>
      <c r="W33" s="139"/>
      <c r="X33" s="140"/>
      <c r="Y33" s="97"/>
      <c r="Z33" s="5"/>
      <c r="AI33" s="7"/>
    </row>
    <row r="34" spans="1:35" ht="15.75" thickBot="1">
      <c r="C34" s="10"/>
      <c r="D34" s="10"/>
      <c r="E34" s="10"/>
      <c r="F34" s="143"/>
      <c r="G34" s="10"/>
      <c r="H34" s="10"/>
      <c r="I34" s="10"/>
      <c r="J34" s="10"/>
      <c r="K34" s="10"/>
      <c r="L34" s="5"/>
      <c r="M34" s="10"/>
      <c r="N34" s="10"/>
      <c r="O34" s="10"/>
      <c r="P34" s="10"/>
      <c r="Q34" s="141"/>
      <c r="R34" s="142"/>
      <c r="S34" s="143"/>
      <c r="T34" s="143"/>
      <c r="U34" s="143"/>
      <c r="V34" s="143"/>
      <c r="W34" s="143"/>
      <c r="X34" s="143"/>
      <c r="Y34" s="5"/>
      <c r="Z34" s="5"/>
      <c r="AH34" s="7"/>
      <c r="AI34" s="7"/>
    </row>
    <row r="35" spans="1:35" s="21" customFormat="1" ht="16.5" thickBot="1">
      <c r="A35" s="20"/>
      <c r="C35" s="144"/>
      <c r="D35" s="144"/>
      <c r="E35" s="145"/>
      <c r="F35" s="145"/>
      <c r="G35" s="146"/>
      <c r="H35" s="146"/>
      <c r="I35" s="146"/>
      <c r="J35" s="146"/>
      <c r="K35" s="147"/>
      <c r="M35" s="22" t="s">
        <v>6</v>
      </c>
      <c r="N35" s="148"/>
      <c r="O35" s="149"/>
      <c r="P35" s="149"/>
      <c r="Q35" s="149"/>
      <c r="R35" s="149"/>
      <c r="S35" s="149"/>
      <c r="T35" s="149"/>
      <c r="U35" s="149"/>
      <c r="V35" s="149"/>
      <c r="W35" s="149"/>
      <c r="X35" s="150"/>
      <c r="Y35" s="12"/>
      <c r="Z35" s="5"/>
      <c r="AA35" s="5"/>
      <c r="AB35" s="5"/>
      <c r="AC35" s="5"/>
      <c r="AD35" s="5"/>
      <c r="AE35" s="5"/>
      <c r="AF35" s="5"/>
    </row>
    <row r="36" spans="1:35" ht="15.75" thickBot="1">
      <c r="C36" s="151"/>
      <c r="D36" s="151"/>
      <c r="E36" s="10"/>
      <c r="F36" s="10"/>
      <c r="G36" s="10"/>
      <c r="H36" s="10"/>
      <c r="I36" s="10"/>
      <c r="J36" s="10"/>
      <c r="K36" s="10"/>
      <c r="L36" s="5"/>
      <c r="M36" s="152"/>
      <c r="N36" s="153"/>
      <c r="O36" s="246">
        <f>(O25-O33)-(N25-N33)+(M25-M33)</f>
        <v>4.2817733221111673</v>
      </c>
      <c r="P36" s="247">
        <f>(P25-P33)-(O25-O33)</f>
        <v>0.80283206529242435</v>
      </c>
      <c r="Q36" s="247">
        <f>(Q25-Q33)-(P25-P33)</f>
        <v>1.2890184208995663</v>
      </c>
      <c r="R36" s="247">
        <f>(R25-R33)-(Q25-Q33)</f>
        <v>1.9056778574983539</v>
      </c>
      <c r="S36" s="248">
        <f>(S25-S33)-(R25-R33)</f>
        <v>0</v>
      </c>
      <c r="T36" s="154"/>
      <c r="U36" s="155"/>
      <c r="V36" s="155"/>
      <c r="W36" s="155"/>
      <c r="X36" s="156"/>
      <c r="Y36" s="97"/>
      <c r="Z36" s="5"/>
      <c r="AI36" s="7"/>
    </row>
    <row r="37" spans="1:35" ht="15.75" thickBot="1">
      <c r="J37" s="10"/>
      <c r="K37" s="10"/>
      <c r="L37" s="5"/>
      <c r="M37" s="157"/>
      <c r="N37" s="157"/>
      <c r="O37" s="158"/>
      <c r="P37" s="159"/>
      <c r="Q37" s="157"/>
      <c r="R37" s="157"/>
      <c r="S37" s="157"/>
      <c r="T37" s="157"/>
      <c r="U37" s="157"/>
      <c r="V37" s="157"/>
      <c r="W37" s="157"/>
      <c r="X37" s="157"/>
      <c r="Y37" s="56"/>
      <c r="Z37" s="5"/>
      <c r="AI37" s="7"/>
    </row>
    <row r="38" spans="1:35" s="21" customFormat="1" ht="16.5" thickBot="1">
      <c r="A38" s="20"/>
      <c r="J38" s="145"/>
      <c r="K38" s="160"/>
      <c r="M38" s="274" t="s">
        <v>5</v>
      </c>
      <c r="N38" s="150"/>
      <c r="O38" s="278" t="s">
        <v>4</v>
      </c>
      <c r="P38" s="279"/>
      <c r="Q38" s="279"/>
      <c r="R38" s="279"/>
      <c r="S38" s="279"/>
      <c r="T38" s="279"/>
      <c r="U38" s="279"/>
      <c r="V38" s="279"/>
      <c r="W38" s="279"/>
      <c r="X38" s="280"/>
      <c r="Y38" s="275" t="s">
        <v>3</v>
      </c>
      <c r="Z38" s="161"/>
      <c r="AA38" s="5"/>
      <c r="AB38" s="5"/>
      <c r="AC38" s="5"/>
      <c r="AD38" s="5"/>
      <c r="AE38" s="5"/>
      <c r="AF38" s="5"/>
      <c r="AG38" s="5"/>
    </row>
    <row r="39" spans="1:35" ht="15.75" thickBot="1">
      <c r="J39" s="10"/>
      <c r="K39" s="10"/>
      <c r="L39" s="5"/>
      <c r="M39" s="284">
        <v>2013</v>
      </c>
      <c r="N39" s="285"/>
      <c r="O39" s="162"/>
      <c r="P39" s="249">
        <f>$O$36/2</f>
        <v>2.1408866610555837</v>
      </c>
      <c r="Q39" s="250">
        <f t="shared" ref="Q39:T39" si="18">$O$36/2</f>
        <v>2.1408866610555837</v>
      </c>
      <c r="R39" s="251">
        <f t="shared" si="18"/>
        <v>2.1408866610555837</v>
      </c>
      <c r="S39" s="250">
        <f t="shared" si="18"/>
        <v>2.1408866610555837</v>
      </c>
      <c r="T39" s="252">
        <f t="shared" si="18"/>
        <v>2.1408866610555837</v>
      </c>
      <c r="U39" s="229"/>
      <c r="V39" s="163"/>
      <c r="W39" s="163"/>
      <c r="X39" s="164"/>
      <c r="Y39" s="165"/>
      <c r="Z39" s="5"/>
      <c r="AI39" s="7"/>
    </row>
    <row r="40" spans="1:35" ht="15.75" thickBot="1">
      <c r="J40" s="10"/>
      <c r="K40" s="10"/>
      <c r="L40" s="5"/>
      <c r="M40" s="286">
        <v>2014</v>
      </c>
      <c r="N40" s="287"/>
      <c r="O40" s="166"/>
      <c r="P40" s="167"/>
      <c r="Q40" s="253">
        <f>$P$36</f>
        <v>0.80283206529242435</v>
      </c>
      <c r="R40" s="251">
        <f>$P$36</f>
        <v>0.80283206529242435</v>
      </c>
      <c r="S40" s="250">
        <f>$P$36</f>
        <v>0.80283206529242435</v>
      </c>
      <c r="T40" s="251">
        <f>$P$36</f>
        <v>0.80283206529242435</v>
      </c>
      <c r="U40" s="252">
        <f>$P$36</f>
        <v>0.80283206529242435</v>
      </c>
      <c r="V40" s="168"/>
      <c r="W40" s="168"/>
      <c r="X40" s="169"/>
      <c r="Y40" s="165"/>
      <c r="Z40" s="5"/>
      <c r="AI40" s="7"/>
    </row>
    <row r="41" spans="1:35" ht="15.75" thickBot="1">
      <c r="J41" s="10"/>
      <c r="K41" s="10"/>
      <c r="L41" s="5"/>
      <c r="M41" s="286">
        <v>2015</v>
      </c>
      <c r="N41" s="287"/>
      <c r="O41" s="166"/>
      <c r="P41" s="168"/>
      <c r="Q41" s="167"/>
      <c r="R41" s="254">
        <f>$Q$36</f>
        <v>1.2890184208995663</v>
      </c>
      <c r="S41" s="250">
        <f>$Q$36</f>
        <v>1.2890184208995663</v>
      </c>
      <c r="T41" s="251">
        <f>$Q$36</f>
        <v>1.2890184208995663</v>
      </c>
      <c r="U41" s="250">
        <f>$Q$36</f>
        <v>1.2890184208995663</v>
      </c>
      <c r="V41" s="252">
        <f>$Q$36</f>
        <v>1.2890184208995663</v>
      </c>
      <c r="W41" s="168"/>
      <c r="X41" s="169"/>
      <c r="Y41" s="165"/>
      <c r="Z41" s="5"/>
      <c r="AI41" s="7"/>
    </row>
    <row r="42" spans="1:35" ht="15.75" thickBot="1">
      <c r="J42" s="10"/>
      <c r="K42" s="10"/>
      <c r="L42" s="5"/>
      <c r="M42" s="286">
        <v>2016</v>
      </c>
      <c r="N42" s="287"/>
      <c r="O42" s="166"/>
      <c r="P42" s="168"/>
      <c r="Q42" s="168"/>
      <c r="R42" s="167"/>
      <c r="S42" s="253">
        <f>$R$36</f>
        <v>1.9056778574983539</v>
      </c>
      <c r="T42" s="250">
        <f>$R$36</f>
        <v>1.9056778574983539</v>
      </c>
      <c r="U42" s="255">
        <f>$R$36</f>
        <v>1.9056778574983539</v>
      </c>
      <c r="V42" s="251">
        <f>$R$36</f>
        <v>1.9056778574983539</v>
      </c>
      <c r="W42" s="256">
        <f>$R$36</f>
        <v>1.9056778574983539</v>
      </c>
      <c r="X42" s="230"/>
      <c r="Y42" s="165"/>
      <c r="Z42" s="5"/>
      <c r="AI42" s="7"/>
    </row>
    <row r="43" spans="1:35" ht="15.75" thickBot="1">
      <c r="J43" s="170"/>
      <c r="K43" s="170"/>
      <c r="L43" s="5"/>
      <c r="M43" s="276">
        <v>2017</v>
      </c>
      <c r="N43" s="277"/>
      <c r="O43" s="171"/>
      <c r="P43" s="172"/>
      <c r="Q43" s="172"/>
      <c r="R43" s="172"/>
      <c r="S43" s="173"/>
      <c r="T43" s="254">
        <f>+$S$36</f>
        <v>0</v>
      </c>
      <c r="U43" s="257">
        <f>+$S$36</f>
        <v>0</v>
      </c>
      <c r="V43" s="258">
        <f>+$S$36</f>
        <v>0</v>
      </c>
      <c r="W43" s="259">
        <f>+$S$36</f>
        <v>0</v>
      </c>
      <c r="X43" s="260">
        <f>+$S$36</f>
        <v>0</v>
      </c>
      <c r="Y43" s="174"/>
      <c r="Z43" s="5"/>
      <c r="AI43" s="7"/>
    </row>
    <row r="44" spans="1:35" ht="15.75" thickBot="1">
      <c r="J44" s="170"/>
      <c r="K44" s="170"/>
      <c r="L44" s="5"/>
      <c r="M44" s="231" t="s">
        <v>33</v>
      </c>
      <c r="N44" s="175"/>
      <c r="O44" s="175"/>
      <c r="P44" s="176"/>
      <c r="Q44" s="176"/>
      <c r="R44" s="176"/>
      <c r="S44" s="177"/>
      <c r="T44" s="263">
        <f>+SUM(T39:T43)</f>
        <v>6.1384150047459283</v>
      </c>
      <c r="U44" s="263">
        <f>+SUM(U39:U43)</f>
        <v>3.9975283436903446</v>
      </c>
      <c r="V44" s="263">
        <f>+SUM(V39:V43)</f>
        <v>3.1946962783979203</v>
      </c>
      <c r="W44" s="263">
        <f>+SUM(W39:W43)</f>
        <v>1.9056778574983539</v>
      </c>
      <c r="X44" s="263">
        <f>+SUM(X39:X43)</f>
        <v>0</v>
      </c>
      <c r="Y44" s="263">
        <f>+SUM(T44:X44)</f>
        <v>15.236317484332547</v>
      </c>
      <c r="Z44" s="5"/>
      <c r="AI44" s="7"/>
    </row>
    <row r="45" spans="1:35" ht="15.75" thickBot="1">
      <c r="J45" s="170"/>
      <c r="K45" s="170"/>
      <c r="L45" s="5"/>
      <c r="M45" s="178"/>
      <c r="N45" s="179"/>
      <c r="O45" s="278" t="s">
        <v>2</v>
      </c>
      <c r="P45" s="279"/>
      <c r="Q45" s="279"/>
      <c r="R45" s="279"/>
      <c r="S45" s="279"/>
      <c r="T45" s="279"/>
      <c r="U45" s="279"/>
      <c r="V45" s="279"/>
      <c r="W45" s="279"/>
      <c r="X45" s="280"/>
      <c r="Y45" s="180"/>
      <c r="Z45" s="5"/>
      <c r="AI45" s="7"/>
    </row>
    <row r="46" spans="1:35" ht="15.75" thickBot="1">
      <c r="J46" s="181"/>
      <c r="K46" s="181"/>
      <c r="L46" s="5"/>
      <c r="M46" s="182" t="s">
        <v>1</v>
      </c>
      <c r="N46" s="183"/>
      <c r="O46" s="183"/>
      <c r="P46" s="184"/>
      <c r="Q46" s="184"/>
      <c r="R46" s="184"/>
      <c r="S46" s="185"/>
      <c r="T46" s="261">
        <f>T44/$N$11</f>
        <v>6.9011038430109544</v>
      </c>
      <c r="U46" s="261">
        <f>U44/$N$11</f>
        <v>4.4942152320847368</v>
      </c>
      <c r="V46" s="261">
        <f>V44/$N$11</f>
        <v>3.5916324893411491</v>
      </c>
      <c r="W46" s="261">
        <f>W44/$N$11</f>
        <v>2.142455467047248</v>
      </c>
      <c r="X46" s="261">
        <f>X44/$N$11</f>
        <v>0</v>
      </c>
      <c r="Y46" s="262">
        <f>+SUM(T46:X46)</f>
        <v>17.129407031484089</v>
      </c>
      <c r="Z46" s="5"/>
      <c r="AI46" s="7"/>
    </row>
    <row r="47" spans="1:35">
      <c r="J47" s="186"/>
      <c r="K47" s="186"/>
      <c r="L47" s="5"/>
      <c r="M47" s="187"/>
      <c r="N47" s="187"/>
      <c r="O47" s="187"/>
      <c r="P47" s="187"/>
      <c r="Q47" s="187"/>
      <c r="R47" s="188"/>
      <c r="S47" s="187"/>
      <c r="T47" s="187"/>
      <c r="U47" s="187"/>
      <c r="V47" s="188"/>
      <c r="W47" s="188"/>
      <c r="X47" s="188"/>
      <c r="Y47" s="189"/>
      <c r="Z47" s="5"/>
      <c r="AI47" s="7"/>
    </row>
    <row r="48" spans="1:35" s="192" customFormat="1" ht="18">
      <c r="A48" s="190"/>
      <c r="B48" s="191"/>
      <c r="K48" s="5"/>
      <c r="L48" s="14"/>
      <c r="M48" s="14"/>
      <c r="N48" s="14"/>
      <c r="O48" s="14"/>
      <c r="P48" s="14"/>
      <c r="Q48" s="193"/>
      <c r="R48" s="193" t="s">
        <v>0</v>
      </c>
      <c r="S48" s="193"/>
      <c r="T48" s="193"/>
      <c r="U48" s="193"/>
      <c r="V48" s="193"/>
      <c r="W48" s="193"/>
      <c r="X48" s="193"/>
      <c r="Y48" s="5"/>
      <c r="Z48" s="5"/>
      <c r="AA48" s="5"/>
      <c r="AB48" s="5"/>
      <c r="AC48" s="5"/>
      <c r="AD48" s="5"/>
      <c r="AE48" s="5"/>
      <c r="AF48" s="5"/>
      <c r="AG48" s="5"/>
      <c r="AH48" s="194"/>
    </row>
    <row r="49" spans="1:35" ht="12.75">
      <c r="A49" s="7"/>
      <c r="B49" s="7"/>
      <c r="G49" s="195"/>
      <c r="AA49" s="7"/>
      <c r="AB49" s="7"/>
      <c r="AC49" s="7"/>
      <c r="AD49" s="7"/>
      <c r="AE49" s="7"/>
      <c r="AF49" s="7"/>
      <c r="AG49" s="7"/>
      <c r="AH49" s="7"/>
      <c r="AI49" s="7"/>
    </row>
  </sheetData>
  <mergeCells count="15">
    <mergeCell ref="M43:N43"/>
    <mergeCell ref="O45:X45"/>
    <mergeCell ref="D8:I8"/>
    <mergeCell ref="E28:K28"/>
    <mergeCell ref="M28:S28"/>
    <mergeCell ref="O38:X38"/>
    <mergeCell ref="M39:N39"/>
    <mergeCell ref="M40:N40"/>
    <mergeCell ref="M41:N41"/>
    <mergeCell ref="N8:R8"/>
    <mergeCell ref="J8:K8"/>
    <mergeCell ref="S8:T8"/>
    <mergeCell ref="E19:K19"/>
    <mergeCell ref="M19:S19"/>
    <mergeCell ref="M42:N42"/>
  </mergeCells>
  <dataValidations disablePrompts="1" count="2">
    <dataValidation type="custom" allowBlank="1" showInputMessage="1" showErrorMessage="1" error="Must be a number" prompt="Enter value" sqref="L23:L24 G23:K23">
      <formula1>ISNUMBER(G23)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K21:L21">
      <formula1>ISNUMBER(K21)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decision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Manahan, Jess</cp:lastModifiedBy>
  <dcterms:created xsi:type="dcterms:W3CDTF">2017-06-22T04:17:59Z</dcterms:created>
  <dcterms:modified xsi:type="dcterms:W3CDTF">2017-07-03T02:23:51Z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