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cc.local\Data\BusData\AER\Opex modelling\AER opex models\VIC 2021-25\Jemena\DD\Total opex\Published version\"/>
    </mc:Choice>
  </mc:AlternateContent>
  <bookViews>
    <workbookView xWindow="2130" yWindow="1560" windowWidth="8670" windowHeight="4785" tabRatio="807" activeTab="6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  <fileRecoveryPr repairLoad="1"/>
</workbook>
</file>

<file path=xl/calcChain.xml><?xml version="1.0" encoding="utf-8"?>
<calcChain xmlns="http://schemas.openxmlformats.org/spreadsheetml/2006/main">
  <c r="F68" i="55" l="1"/>
  <c r="F66" i="55"/>
  <c r="F64" i="55"/>
  <c r="O21" i="2" l="1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K14" i="44"/>
  <c r="L14" i="44"/>
  <c r="M14" i="44"/>
  <c r="N14" i="44"/>
  <c r="O14" i="44"/>
  <c r="K15" i="44"/>
  <c r="L15" i="44"/>
  <c r="M15" i="44"/>
  <c r="N15" i="44"/>
  <c r="O15" i="44"/>
  <c r="K16" i="44"/>
  <c r="L16" i="44"/>
  <c r="M16" i="44"/>
  <c r="N16" i="44"/>
  <c r="O16" i="44"/>
  <c r="J16" i="44"/>
  <c r="J15" i="44"/>
  <c r="J14" i="44"/>
  <c r="K13" i="44"/>
  <c r="L13" i="44"/>
  <c r="M13" i="44"/>
  <c r="N13" i="44"/>
  <c r="O13" i="44"/>
  <c r="J13" i="44"/>
  <c r="Q11" i="44" l="1"/>
  <c r="R11" i="44"/>
  <c r="S11" i="44"/>
  <c r="T11" i="44"/>
  <c r="P11" i="44"/>
  <c r="T4" i="44"/>
  <c r="S4" i="44"/>
  <c r="R4" i="44"/>
  <c r="Q4" i="44"/>
  <c r="P4" i="44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 l="1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L16" i="42"/>
  <c r="M16" i="42"/>
  <c r="N16" i="42"/>
  <c r="P16" i="42"/>
  <c r="Q16" i="42"/>
  <c r="R16" i="42"/>
  <c r="S16" i="42"/>
  <c r="T16" i="42"/>
  <c r="J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S38" i="58"/>
  <c r="R38" i="58"/>
  <c r="Q38" i="58"/>
  <c r="P38" i="58"/>
  <c r="O38" i="58"/>
  <c r="O16" i="42" s="1"/>
  <c r="N38" i="58"/>
  <c r="M38" i="58"/>
  <c r="L38" i="58"/>
  <c r="K38" i="58"/>
  <c r="J38" i="58"/>
  <c r="F38" i="58"/>
  <c r="E38" i="58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6" i="53"/>
  <c r="T40" i="53" s="1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O30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39" i="42"/>
  <c r="O42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T32" i="53" s="1"/>
  <c r="O10" i="42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F63" i="55"/>
  <c r="G66" i="55"/>
  <c r="P12" i="2" s="1"/>
  <c r="C22" i="2" l="1"/>
  <c r="C19" i="2"/>
  <c r="C17" i="2"/>
  <c r="C18" i="2"/>
  <c r="J24" i="2"/>
  <c r="C16" i="2"/>
  <c r="C21" i="2"/>
  <c r="C26" i="2" a="1"/>
  <c r="C26" i="2" s="1"/>
  <c r="F67" i="55"/>
  <c r="F65" i="55"/>
  <c r="F18" i="42"/>
  <c r="F17" i="42"/>
  <c r="P22" i="2"/>
  <c r="O22" i="2" s="1"/>
  <c r="D22" i="2"/>
  <c r="E22" i="2"/>
  <c r="J93" i="2" a="1"/>
  <c r="J93" i="2" s="1"/>
  <c r="K93" i="2" a="1"/>
  <c r="K93" i="2" s="1"/>
  <c r="L93" i="2" a="1"/>
  <c r="L93" i="2" s="1"/>
  <c r="M93" i="2" a="1"/>
  <c r="M93" i="2" s="1"/>
  <c r="C31" i="2" l="1"/>
  <c r="C32" i="2"/>
  <c r="E32" i="2" s="1"/>
  <c r="C27" i="2"/>
  <c r="C28" i="2"/>
  <c r="C29" i="2"/>
  <c r="D32" i="2"/>
  <c r="C30" i="2"/>
  <c r="U78" i="2"/>
  <c r="U80" i="2"/>
  <c r="U79" i="2"/>
  <c r="P32" i="2"/>
  <c r="U101" i="2" l="1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s="1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K12" i="2"/>
  <c r="J12" i="2"/>
  <c r="M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F104" i="42" l="1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N12" i="2" s="1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X32" i="53"/>
  <c r="W60" i="2"/>
  <c r="W109" i="2"/>
  <c r="N21" i="42" l="1"/>
  <c r="M22" i="2"/>
  <c r="N32" i="2"/>
  <c r="P47" i="2"/>
  <c r="S47" i="2"/>
  <c r="Q47" i="2"/>
  <c r="R47" i="2"/>
  <c r="T47" i="2"/>
  <c r="L22" i="2" l="1"/>
  <c r="M32" i="2"/>
  <c r="M21" i="42"/>
  <c r="W47" i="2"/>
  <c r="L21" i="42" l="1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K21" i="42"/>
  <c r="E86" i="42"/>
  <c r="J21" i="42" l="1"/>
  <c r="E104" i="42" l="1"/>
  <c r="F15" i="42" l="1"/>
  <c r="F56" i="42"/>
  <c r="F54" i="42"/>
  <c r="C77" i="42" l="1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C76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T1" i="2"/>
  <c r="G13" i="16" s="1"/>
  <c r="S1" i="54"/>
  <c r="G10" i="16" s="1"/>
  <c r="N69" i="42"/>
  <c r="J69" i="42"/>
  <c r="M70" i="42" l="1" a="1"/>
  <c r="M70" i="42" s="1"/>
  <c r="N70" i="42" a="1"/>
  <c r="N70" i="42" s="1"/>
  <c r="P69" i="42"/>
  <c r="O69" i="42"/>
  <c r="S69" i="42"/>
  <c r="Q69" i="42"/>
  <c r="T70" i="42" l="1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P21" i="2" l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T78" i="42"/>
  <c r="S92" i="42"/>
  <c r="S14" i="44" s="1"/>
  <c r="N92" i="42"/>
  <c r="L92" i="42"/>
  <c r="K77" i="42"/>
  <c r="S77" i="42"/>
  <c r="N77" i="42"/>
  <c r="K84" i="42"/>
  <c r="O84" i="42"/>
  <c r="T84" i="42"/>
  <c r="M80" i="42"/>
  <c r="J80" i="42"/>
  <c r="J76" i="42"/>
  <c r="R76" i="42"/>
  <c r="K76" i="42"/>
  <c r="L82" i="42"/>
  <c r="K82" i="42"/>
  <c r="Q82" i="42"/>
  <c r="K81" i="42"/>
  <c r="P81" i="42"/>
  <c r="N81" i="42"/>
  <c r="J94" i="42"/>
  <c r="T94" i="42"/>
  <c r="T16" i="44" s="1"/>
  <c r="S83" i="42"/>
  <c r="K83" i="42"/>
  <c r="L83" i="42"/>
  <c r="K79" i="42"/>
  <c r="J79" i="42"/>
  <c r="S78" i="42"/>
  <c r="J92" i="42"/>
  <c r="L77" i="42"/>
  <c r="Q84" i="42"/>
  <c r="R84" i="42"/>
  <c r="L80" i="42"/>
  <c r="P82" i="42"/>
  <c r="O81" i="42"/>
  <c r="R94" i="42"/>
  <c r="R16" i="44" s="1"/>
  <c r="Q83" i="42"/>
  <c r="N79" i="42"/>
  <c r="J93" i="42"/>
  <c r="P93" i="42"/>
  <c r="P15" i="44" s="1"/>
  <c r="R93" i="42"/>
  <c r="R15" i="44" s="1"/>
  <c r="P78" i="42"/>
  <c r="K78" i="42"/>
  <c r="R78" i="42"/>
  <c r="O92" i="42"/>
  <c r="R92" i="42"/>
  <c r="R14" i="44" s="1"/>
  <c r="T92" i="42"/>
  <c r="T14" i="44" s="1"/>
  <c r="J77" i="42"/>
  <c r="Q77" i="42"/>
  <c r="T77" i="42"/>
  <c r="M84" i="42"/>
  <c r="J84" i="42"/>
  <c r="K80" i="42"/>
  <c r="Q80" i="42"/>
  <c r="T80" i="42"/>
  <c r="Q76" i="42"/>
  <c r="P76" i="42"/>
  <c r="T76" i="42"/>
  <c r="T82" i="42"/>
  <c r="J82" i="42"/>
  <c r="S82" i="42"/>
  <c r="Q81" i="42"/>
  <c r="T81" i="42"/>
  <c r="N94" i="42"/>
  <c r="O94" i="42"/>
  <c r="K94" i="42"/>
  <c r="N83" i="42"/>
  <c r="P83" i="42"/>
  <c r="R83" i="42"/>
  <c r="M79" i="42"/>
  <c r="Q93" i="42"/>
  <c r="Q15" i="44" s="1"/>
  <c r="K93" i="42"/>
  <c r="Q78" i="42"/>
  <c r="L78" i="42"/>
  <c r="P92" i="42"/>
  <c r="P14" i="44" s="1"/>
  <c r="O77" i="42"/>
  <c r="P77" i="42"/>
  <c r="L84" i="42"/>
  <c r="N80" i="42"/>
  <c r="S76" i="42"/>
  <c r="R82" i="42"/>
  <c r="M81" i="42"/>
  <c r="P94" i="42"/>
  <c r="P16" i="44" s="1"/>
  <c r="L79" i="42"/>
  <c r="T93" i="42"/>
  <c r="T15" i="44" s="1"/>
  <c r="L93" i="42"/>
  <c r="S93" i="42"/>
  <c r="S15" i="44" s="1"/>
  <c r="O78" i="42"/>
  <c r="M78" i="42"/>
  <c r="Q92" i="42"/>
  <c r="Q14" i="44" s="1"/>
  <c r="K92" i="42"/>
  <c r="M92" i="42"/>
  <c r="M77" i="42"/>
  <c r="R77" i="42"/>
  <c r="P84" i="42"/>
  <c r="N84" i="42"/>
  <c r="S84" i="42"/>
  <c r="R80" i="42"/>
  <c r="S80" i="42"/>
  <c r="O80" i="42"/>
  <c r="M76" i="42"/>
  <c r="N76" i="42"/>
  <c r="O76" i="42"/>
  <c r="N82" i="42"/>
  <c r="M82" i="42"/>
  <c r="S81" i="42"/>
  <c r="R81" i="42"/>
  <c r="L81" i="42"/>
  <c r="M94" i="42"/>
  <c r="L94" i="42"/>
  <c r="S94" i="42"/>
  <c r="S16" i="44" s="1"/>
  <c r="O83" i="42"/>
  <c r="T83" i="42"/>
  <c r="J83" i="42"/>
  <c r="O79" i="42"/>
  <c r="P80" i="42"/>
  <c r="L76" i="42"/>
  <c r="O82" i="42"/>
  <c r="J81" i="42"/>
  <c r="Q94" i="42"/>
  <c r="Q16" i="44" s="1"/>
  <c r="M83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 l="1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T96" i="42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S96" i="42"/>
  <c r="L96" i="42"/>
  <c r="Q54" i="42"/>
  <c r="Q56" i="42" s="1"/>
  <c r="R96" i="42"/>
  <c r="N86" i="42"/>
  <c r="K96" i="42"/>
  <c r="R54" i="42"/>
  <c r="R56" i="42" s="1"/>
  <c r="O86" i="42"/>
  <c r="Q96" i="42"/>
  <c r="N96" i="42"/>
  <c r="M86" i="42"/>
  <c r="J54" i="42"/>
  <c r="O96" i="42"/>
  <c r="P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O54" i="42" s="1"/>
  <c r="O56" i="42" l="1"/>
  <c r="N54" i="42"/>
  <c r="N56" i="42" s="1"/>
  <c r="T22" i="53" l="1"/>
  <c r="T79" i="42"/>
  <c r="T86" i="42" s="1"/>
  <c r="Q22" i="53"/>
  <c r="Q79" i="42"/>
  <c r="Q86" i="42" s="1"/>
  <c r="R22" i="53"/>
  <c r="R79" i="42"/>
  <c r="R86" i="42" s="1"/>
  <c r="P22" i="53"/>
  <c r="P79" i="42"/>
  <c r="S79" i="42"/>
  <c r="S86" i="42" s="1"/>
  <c r="S22" i="53"/>
  <c r="P86" i="42" l="1"/>
  <c r="T102" i="42"/>
  <c r="T13" i="44" s="1"/>
  <c r="S102" i="42"/>
  <c r="S13" i="44" s="1"/>
  <c r="T103" i="42"/>
  <c r="S103" i="42"/>
  <c r="R103" i="42"/>
  <c r="R102" i="42"/>
  <c r="R13" i="44" s="1"/>
  <c r="X22" i="53"/>
  <c r="S1" i="53" s="1"/>
  <c r="G14" i="16" s="1"/>
  <c r="S1" i="16" s="1"/>
  <c r="Q102" i="42"/>
  <c r="Q13" i="44" s="1"/>
  <c r="Q103" i="42"/>
  <c r="P102" i="42" l="1"/>
  <c r="P13" i="44" s="1"/>
  <c r="P103" i="42"/>
  <c r="S104" i="42"/>
  <c r="R104" i="42"/>
  <c r="T104" i="42"/>
  <c r="Q104" i="42"/>
  <c r="V1" i="4"/>
  <c r="W1" i="2"/>
  <c r="V1" i="54"/>
  <c r="W1" i="55"/>
  <c r="W1" i="44"/>
  <c r="W1" i="53"/>
  <c r="W1" i="42"/>
  <c r="W1" i="58"/>
  <c r="P104" i="42" l="1"/>
</calcChain>
</file>

<file path=xl/sharedStrings.xml><?xml version="1.0" encoding="utf-8"?>
<sst xmlns="http://schemas.openxmlformats.org/spreadsheetml/2006/main" count="736" uniqueCount="215">
  <si>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</si>
  <si>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</si>
  <si>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</si>
  <si>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</si>
  <si>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</si>
  <si>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</si>
  <si>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</si>
  <si>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</si>
  <si>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</si>
  <si>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</si>
  <si>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</si>
  <si>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</si>
  <si>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</si>
  <si>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</si>
  <si>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</si>
  <si>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</si>
  <si>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</si>
  <si>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</si>
  <si>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</si>
  <si>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</si>
  <si>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</si>
  <si>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</si>
  <si>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</si>
  <si>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</si>
  <si>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</si>
  <si>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</si>
  <si>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</si>
  <si>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</si>
  <si>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</si>
  <si>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</si>
  <si>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</si>
  <si>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</si>
  <si>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</si>
  <si>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</si>
  <si>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</si>
  <si>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</si>
  <si>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</si>
  <si>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</si>
  <si>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</si>
  <si>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</si>
  <si>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</si>
  <si>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</si>
  <si>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</si>
  <si>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</si>
  <si>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</si>
  <si>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</si>
  <si>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</si>
  <si>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</si>
  <si>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</si>
  <si>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</si>
  <si>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</si>
  <si>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</si>
  <si>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</si>
  <si>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</si>
  <si>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</si>
  <si>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</si>
  <si>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</si>
  <si>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</si>
  <si>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</si>
  <si>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</si>
  <si>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</si>
  <si>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</si>
  <si>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</si>
  <si>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</si>
  <si>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</si>
  <si>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</si>
  <si>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</si>
  <si>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</si>
  <si>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</si>
  <si>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</si>
  <si>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</si>
  <si>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</si>
  <si>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</si>
  <si>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</si>
  <si>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</si>
  <si>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</si>
  <si>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</si>
  <si>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</si>
  <si>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</si>
  <si>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</si>
  <si>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</si>
  <si>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</si>
  <si>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</si>
  <si>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</si>
  <si>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</si>
  <si>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</si>
  <si>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</si>
  <si>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</si>
  <si>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</si>
  <si>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</si>
  <si>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</si>
  <si>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</si>
  <si>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</si>
  <si>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</si>
  <si>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</si>
  <si>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</si>
  <si>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</si>
  <si>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</si>
  <si>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</si>
  <si>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</si>
  <si>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</si>
  <si>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</si>
  <si>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</si>
  <si>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</si>
  <si>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</si>
  <si>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</si>
  <si>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</si>
  <si>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</si>
  <si>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</si>
  <si>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</si>
  <si>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</si>
  <si>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</si>
  <si>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</si>
  <si>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</si>
  <si>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</si>
  <si>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</si>
  <si>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</si>
  <si>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</si>
  <si>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</si>
  <si>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</si>
  <si>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</si>
  <si>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</si>
  <si>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</si>
  <si>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</si>
  <si>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</si>
  <si>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</si>
  <si>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</si>
  <si>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</si>
  <si>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</si>
  <si>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</si>
  <si>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</si>
  <si>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</si>
  <si>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</si>
  <si>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</si>
  <si>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</si>
  <si>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</si>
  <si>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</si>
  <si>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</si>
  <si>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</si>
  <si>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</si>
  <si>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</si>
  <si>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</si>
  <si>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</si>
  <si>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</si>
  <si>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</si>
  <si>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</si>
  <si>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</si>
  <si>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</si>
  <si>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</si>
  <si>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</si>
  <si>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</si>
  <si>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</si>
  <si>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</si>
  <si>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</si>
  <si>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</si>
  <si>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</si>
  <si>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</si>
  <si>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</si>
  <si>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</si>
  <si>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</si>
  <si>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</si>
  <si>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</si>
  <si>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</si>
  <si>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</si>
  <si>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</si>
  <si>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</si>
  <si>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</si>
  <si>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</si>
  <si>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</si>
  <si>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</si>
  <si>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</si>
  <si>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</si>
  <si>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</si>
  <si>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</si>
  <si>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</si>
  <si>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</si>
  <si>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</si>
  <si>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</si>
  <si>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</si>
  <si>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</si>
  <si>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</si>
  <si>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</si>
  <si>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</si>
  <si>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</si>
  <si>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</si>
  <si>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</si>
  <si>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</si>
  <si>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</si>
  <si>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</si>
  <si>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</si>
  <si>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</si>
  <si>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</si>
  <si>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</si>
  <si>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</si>
  <si>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</si>
  <si>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</si>
  <si>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</si>
  <si>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</si>
  <si>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</si>
  <si>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</si>
  <si>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</si>
  <si>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</si>
  <si>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</si>
  <si>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</si>
  <si>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</si>
  <si>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</si>
  <si>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</si>
  <si>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</si>
  <si>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</si>
  <si>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JEN</t>
  </si>
  <si>
    <t>GSL expenditure</t>
  </si>
  <si>
    <t>Insurance Premium</t>
  </si>
  <si>
    <t>REFCL testing &amp; maintenance</t>
  </si>
  <si>
    <t>Cyber security</t>
  </si>
  <si>
    <t>Transition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</si>
</sst>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8" formatCode="0.00000%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4" fontId="1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2" fillId="0" borderId="0"/>
    <xf numFmtId="177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5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6" fontId="19" fillId="4" borderId="0" applyNumberFormat="0" applyFont="0" applyBorder="0" applyAlignment="0">
      <alignment horizontal="right"/>
    </xf>
    <xf numFmtId="166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6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9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1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6" fontId="19" fillId="36" borderId="0" applyFont="0" applyBorder="0" applyAlignment="0">
      <alignment horizontal="right"/>
      <protection locked="0"/>
    </xf>
    <xf numFmtId="166" fontId="19" fillId="36" borderId="0" applyFont="0" applyBorder="0" applyAlignment="0">
      <alignment horizontal="right"/>
      <protection locked="0"/>
    </xf>
    <xf numFmtId="182" fontId="19" fillId="6" borderId="0" applyFont="0" applyBorder="0">
      <alignment horizontal="right"/>
      <protection locked="0"/>
    </xf>
    <xf numFmtId="182" fontId="19" fillId="6" borderId="0" applyFont="0" applyBorder="0">
      <alignment horizontal="right"/>
      <protection locked="0"/>
    </xf>
    <xf numFmtId="166" fontId="19" fillId="10" borderId="0" applyFont="0" applyBorder="0">
      <alignment horizontal="right"/>
      <protection locked="0"/>
    </xf>
    <xf numFmtId="166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3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4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5" fontId="19" fillId="0" borderId="0" applyFill="0" applyBorder="0"/>
    <xf numFmtId="185" fontId="19" fillId="0" borderId="0" applyFill="0" applyBorder="0"/>
    <xf numFmtId="185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6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7" fontId="19" fillId="0" borderId="0"/>
    <xf numFmtId="187" fontId="19" fillId="0" borderId="0"/>
    <xf numFmtId="187" fontId="19" fillId="0" borderId="0"/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3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3" fillId="42" borderId="0"/>
    <xf numFmtId="202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2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4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73" fontId="9" fillId="0" borderId="0" xfId="5" applyNumberFormat="1" applyFont="1" applyFill="1" applyBorder="1" applyAlignment="1" applyProtection="1">
      <alignment horizontal="center" vertic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3" fillId="0" borderId="0" xfId="0" applyNumberFormat="1" applyFont="1"/>
    <xf numFmtId="176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2" fontId="3" fillId="41" borderId="3" xfId="0" applyNumberFormat="1" applyFont="1" applyFill="1" applyBorder="1" applyAlignment="1" applyProtection="1">
      <alignment horizontal="center"/>
      <protection locked="0"/>
    </xf>
    <xf numFmtId="196" fontId="3" fillId="0" borderId="0" xfId="0" applyNumberFormat="1" applyFont="1" applyAlignment="1" applyProtection="1">
      <alignment horizontal="left"/>
    </xf>
    <xf numFmtId="194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4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7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7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5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4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0" fontId="3" fillId="0" borderId="0" xfId="0" applyNumberFormat="1" applyFont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198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4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5" fontId="3" fillId="0" borderId="0" xfId="0" applyNumberFormat="1" applyFont="1" applyProtection="1"/>
    <xf numFmtId="193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5" fontId="4" fillId="41" borderId="3" xfId="2" applyNumberFormat="1" applyFont="1" applyFill="1" applyBorder="1" applyAlignment="1" applyProtection="1">
      <alignment horizontal="center"/>
      <protection locked="0"/>
    </xf>
    <xf numFmtId="199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3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4" fontId="71" fillId="39" borderId="4" xfId="0" applyNumberFormat="1" applyFont="1" applyFill="1" applyBorder="1" applyAlignment="1" applyProtection="1">
      <alignment horizontal="center" wrapText="1"/>
    </xf>
    <xf numFmtId="204" fontId="88" fillId="38" borderId="2" xfId="0" applyNumberFormat="1" applyFont="1" applyFill="1" applyBorder="1" applyAlignment="1" applyProtection="1">
      <alignment horizontal="center"/>
    </xf>
    <xf numFmtId="204" fontId="71" fillId="38" borderId="2" xfId="0" applyNumberFormat="1" applyFont="1" applyFill="1" applyBorder="1" applyAlignment="1" applyProtection="1">
      <alignment horizontal="left"/>
    </xf>
    <xf numFmtId="204" fontId="5" fillId="0" borderId="7" xfId="0" applyNumberFormat="1" applyFont="1" applyBorder="1" applyAlignment="1" applyProtection="1">
      <alignment horizontal="center"/>
    </xf>
    <xf numFmtId="204" fontId="3" fillId="0" borderId="0" xfId="0" applyNumberFormat="1" applyFont="1" applyAlignment="1">
      <alignment horizontal="left" indent="1"/>
    </xf>
    <xf numFmtId="204" fontId="4" fillId="0" borderId="0" xfId="0" applyNumberFormat="1" applyFont="1" applyAlignment="1" applyProtection="1">
      <alignment horizontal="center"/>
    </xf>
    <xf numFmtId="204" fontId="4" fillId="41" borderId="22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4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Fill="1" applyBorder="1" applyAlignment="1" applyProtection="1">
      <alignment horizontal="center"/>
      <protection locked="0"/>
    </xf>
    <xf numFmtId="204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4" fontId="15" fillId="0" borderId="0" xfId="0" applyNumberFormat="1" applyFont="1" applyAlignment="1" applyProtection="1">
      <alignment horizontal="center"/>
    </xf>
    <xf numFmtId="200" fontId="3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197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4" fontId="4" fillId="0" borderId="7" xfId="0" applyNumberFormat="1" applyFont="1" applyBorder="1" applyAlignment="1" applyProtection="1">
      <alignment horizontal="center"/>
    </xf>
    <xf numFmtId="205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4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4" fontId="3" fillId="0" borderId="0" xfId="0" applyNumberFormat="1" applyFont="1" applyProtection="1">
      <protection locked="0"/>
    </xf>
    <xf numFmtId="194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4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1" fontId="3" fillId="0" borderId="0" xfId="2" applyNumberFormat="1" applyFont="1" applyAlignment="1" applyProtection="1">
      <alignment horizontal="center"/>
      <protection locked="0"/>
    </xf>
    <xf numFmtId="173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4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1" fontId="3" fillId="0" borderId="0" xfId="2" applyNumberFormat="1" applyFont="1" applyFill="1" applyBorder="1" applyAlignment="1" applyProtection="1">
      <alignment horizontal="center"/>
      <protection locked="0"/>
    </xf>
    <xf numFmtId="204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4" fontId="16" fillId="8" borderId="9" xfId="0" applyNumberFormat="1" applyFont="1" applyFill="1" applyBorder="1" applyAlignment="1" applyProtection="1">
      <alignment horizontal="center"/>
      <protection locked="0"/>
    </xf>
    <xf numFmtId="206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4" fontId="12" fillId="8" borderId="9" xfId="0" applyNumberFormat="1" applyFont="1" applyFill="1" applyBorder="1" applyAlignment="1" applyProtection="1">
      <alignment horizontal="center"/>
      <protection locked="0"/>
    </xf>
    <xf numFmtId="193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4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4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10" fontId="3" fillId="41" borderId="3" xfId="2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Alignment="1" applyProtection="1">
      <alignment horizontal="center"/>
    </xf>
    <xf numFmtId="204" fontId="71" fillId="39" borderId="4" xfId="0" applyNumberFormat="1" applyFont="1" applyFill="1" applyBorder="1" applyAlignment="1" applyProtection="1">
      <alignment horizontal="center" vertical="center" wrapText="1"/>
    </xf>
    <xf numFmtId="192" fontId="3" fillId="41" borderId="29" xfId="0" applyNumberFormat="1" applyFont="1" applyFill="1" applyBorder="1" applyAlignment="1" applyProtection="1">
      <alignment horizontal="center"/>
      <protection locked="0"/>
    </xf>
    <xf numFmtId="10" fontId="3" fillId="0" borderId="30" xfId="2" applyNumberFormat="1" applyFont="1" applyBorder="1" applyAlignment="1" applyProtection="1">
      <alignment horizontal="center"/>
    </xf>
    <xf numFmtId="193" fontId="3" fillId="8" borderId="0" xfId="0" applyNumberFormat="1" applyFont="1" applyFill="1" applyBorder="1" applyAlignment="1" applyProtection="1">
      <alignment horizontal="left" indent="1"/>
    </xf>
    <xf numFmtId="195" fontId="3" fillId="41" borderId="3" xfId="2" applyNumberFormat="1" applyFont="1" applyFill="1" applyBorder="1" applyAlignment="1" applyProtection="1">
      <alignment horizontal="center"/>
      <protection locked="0"/>
    </xf>
    <xf numFmtId="195" fontId="12" fillId="5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208" fontId="3" fillId="0" borderId="0" xfId="2" applyNumberFormat="1" applyFont="1" applyProtection="1"/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198</v>
      </c>
      <c r="D10" s="7" t="s">
        <v>186</v>
      </c>
    </row>
    <row r="11" spans="1:47">
      <c r="C11" s="19" t="s">
        <v>59</v>
      </c>
      <c r="D11" s="7" t="s">
        <v>50</v>
      </c>
    </row>
    <row r="12" spans="1:47">
      <c r="C12" s="19" t="s">
        <v>199</v>
      </c>
      <c r="D12" s="7" t="s">
        <v>187</v>
      </c>
    </row>
    <row r="13" spans="1:47">
      <c r="C13" s="19" t="s">
        <v>200</v>
      </c>
      <c r="D13" s="7" t="s">
        <v>188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G8" sqref="G8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209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68</v>
      </c>
      <c r="E8" s="29"/>
      <c r="F8" s="29"/>
      <c r="G8" s="52" t="s">
        <v>139</v>
      </c>
      <c r="H8" s="29"/>
      <c r="I8" s="29"/>
      <c r="S8" s="131" t="str">
        <f>IF(COUNTBLANK($G8),"Check","Ok")</f>
        <v>Ok</v>
      </c>
    </row>
    <row r="9" spans="1:47">
      <c r="C9" s="29" t="s">
        <v>194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195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196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153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197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63" priority="13" operator="equal">
      <formula>"Check"</formula>
    </cfRule>
    <cfRule type="cellIs" dxfId="262" priority="14" operator="equal">
      <formula>"Ok"</formula>
    </cfRule>
  </conditionalFormatting>
  <conditionalFormatting sqref="V1">
    <cfRule type="cellIs" dxfId="261" priority="3" operator="equal">
      <formula>"Check"</formula>
    </cfRule>
    <cfRule type="cellIs" dxfId="260" priority="4" operator="equal">
      <formula>"Ok"</formula>
    </cfRule>
  </conditionalFormatting>
  <conditionalFormatting sqref="S7:S16">
    <cfRule type="cellIs" dxfId="259" priority="5" operator="equal">
      <formula>"Check"</formula>
    </cfRule>
    <cfRule type="cellIs" dxfId="258" priority="6" operator="equal">
      <formula>"Ok"</formula>
    </cfRule>
  </conditionalFormatting>
  <conditionalFormatting sqref="S1">
    <cfRule type="cellIs" dxfId="257" priority="1" operator="equal">
      <formula>"Check"</formula>
    </cfRule>
    <cfRule type="cellIs" dxfId="256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C1" sqref="C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136</v>
      </c>
      <c r="F6" s="62" t="s">
        <v>96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55" priority="11" operator="equal">
      <formula>"Check"</formula>
    </cfRule>
    <cfRule type="cellIs" dxfId="254" priority="12" operator="equal">
      <formula>"Ok"</formula>
    </cfRule>
  </conditionalFormatting>
  <conditionalFormatting sqref="W1">
    <cfRule type="cellIs" dxfId="253" priority="7" operator="equal">
      <formula>"Check"</formula>
    </cfRule>
    <cfRule type="cellIs" dxfId="252" priority="8" operator="equal">
      <formula>"Ok"</formula>
    </cfRule>
  </conditionalFormatting>
  <conditionalFormatting sqref="T1">
    <cfRule type="cellIs" dxfId="251" priority="5" operator="equal">
      <formula>"Check"</formula>
    </cfRule>
    <cfRule type="cellIs" dxfId="250" priority="6" operator="equal">
      <formula>"Ok"</formula>
    </cfRule>
  </conditionalFormatting>
  <conditionalFormatting sqref="X51:X57">
    <cfRule type="cellIs" dxfId="249" priority="3" operator="equal">
      <formula>"Check"</formula>
    </cfRule>
    <cfRule type="cellIs" dxfId="248" priority="4" operator="equal">
      <formula>"Ok"</formula>
    </cfRule>
  </conditionalFormatting>
  <conditionalFormatting sqref="X58:X62 T9:T84">
    <cfRule type="cellIs" dxfId="247" priority="1" operator="equal">
      <formula>"Check"</formula>
    </cfRule>
    <cfRule type="cellIs" dxfId="246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topLeftCell="A67" zoomScale="115" zoomScaleNormal="115" workbookViewId="0">
      <selection activeCell="O93" sqref="O93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122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204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90.428592978618695</v>
      </c>
      <c r="K13" s="161">
        <v>88.670798166675951</v>
      </c>
      <c r="L13" s="161">
        <v>89.714278320310214</v>
      </c>
      <c r="M13" s="161">
        <v>91.512856906680724</v>
      </c>
      <c r="N13" s="161">
        <v>91.983331818592859</v>
      </c>
      <c r="O13" s="150"/>
      <c r="P13" s="225"/>
      <c r="Q13" s="225"/>
      <c r="R13" s="225"/>
      <c r="S13" s="225"/>
      <c r="T13" s="225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90.428592978618695</v>
      </c>
      <c r="K15" s="129">
        <f t="shared" ref="K15:T15" si="1">K13</f>
        <v>88.670798166675951</v>
      </c>
      <c r="L15" s="129">
        <f t="shared" si="1"/>
        <v>89.714278320310214</v>
      </c>
      <c r="M15" s="129">
        <f t="shared" si="1"/>
        <v>91.512856906680724</v>
      </c>
      <c r="N15" s="129">
        <f t="shared" si="1"/>
        <v>91.983331818592859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0.61928897427544138</v>
      </c>
      <c r="K19" s="161">
        <v>0.6512543560425843</v>
      </c>
      <c r="L19" s="161">
        <v>0.70546757317914743</v>
      </c>
      <c r="M19" s="161">
        <v>0.73983439279258356</v>
      </c>
      <c r="N19" s="161">
        <v>0.7707404714874273</v>
      </c>
      <c r="O19" s="150"/>
      <c r="P19" s="225"/>
      <c r="Q19" s="225"/>
      <c r="R19" s="225"/>
      <c r="S19" s="225"/>
      <c r="T19" s="225"/>
      <c r="U19" s="29"/>
      <c r="V19" s="29"/>
      <c r="W19" s="29"/>
      <c r="X19" s="29"/>
    </row>
    <row r="20" spans="1:24">
      <c r="A20" s="29"/>
      <c r="B20" s="29"/>
      <c r="C20" s="61" t="s">
        <v>210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222">
        <v>0.12474499999999999</v>
      </c>
      <c r="K20" s="222">
        <v>0.12474499999999999</v>
      </c>
      <c r="L20" s="222">
        <v>0.12474499999999999</v>
      </c>
      <c r="M20" s="222">
        <v>0.12474499999999999</v>
      </c>
      <c r="N20" s="222">
        <v>0.12474499999999999</v>
      </c>
      <c r="O20" s="150"/>
      <c r="P20" s="225"/>
      <c r="Q20" s="225"/>
      <c r="R20" s="225"/>
      <c r="S20" s="225"/>
      <c r="T20" s="225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225"/>
      <c r="Q21" s="225"/>
      <c r="R21" s="225"/>
      <c r="S21" s="225"/>
      <c r="T21" s="225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160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0.74403397427544138</v>
      </c>
      <c r="K29" s="129">
        <f t="shared" ref="K29:S29" si="4">SUM(K19:K27)</f>
        <v>0.7759993560425843</v>
      </c>
      <c r="L29" s="129">
        <f t="shared" si="4"/>
        <v>0.83021257317914743</v>
      </c>
      <c r="M29" s="129">
        <f t="shared" si="4"/>
        <v>0.86457939279258356</v>
      </c>
      <c r="N29" s="129">
        <f t="shared" si="4"/>
        <v>0.8954854714874273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205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56.594030596920952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56.594030596920952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162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0.38712444197722784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191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6.7696315094557202E-2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160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0.45482075707178504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82.570048906029299</v>
      </c>
      <c r="K60" s="161">
        <v>87.612991970377607</v>
      </c>
      <c r="L60" s="161">
        <v>81.820382370000004</v>
      </c>
      <c r="M60" s="161">
        <v>87.548048559999998</v>
      </c>
      <c r="N60" s="161"/>
      <c r="O60" s="161"/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182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179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0.19171972000000009</v>
      </c>
      <c r="K64" s="161">
        <v>-0.2468716100000001</v>
      </c>
      <c r="L64" s="161">
        <v>0.48004487999999984</v>
      </c>
      <c r="M64" s="161">
        <v>-0.67777713999999989</v>
      </c>
      <c r="N64" s="161"/>
      <c r="O64" s="150"/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190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0.11060399999999999</v>
      </c>
      <c r="K65" s="161">
        <v>0.2</v>
      </c>
      <c r="L65" s="161">
        <v>0.23927899999999999</v>
      </c>
      <c r="M65" s="161">
        <v>2.4720619999999999E-2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180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82.267725186029296</v>
      </c>
      <c r="K70" s="129">
        <f t="shared" ref="K70:S70" si="12">K60-SUM(K64:K68)</f>
        <v>87.659863580377603</v>
      </c>
      <c r="L70" s="129">
        <f t="shared" si="12"/>
        <v>81.10105849</v>
      </c>
      <c r="M70" s="129">
        <f t="shared" si="12"/>
        <v>88.201105080000005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v>0</v>
      </c>
      <c r="M74" s="161">
        <v>0</v>
      </c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191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0.218525</v>
      </c>
      <c r="K75" s="161">
        <v>0.14519000000000001</v>
      </c>
      <c r="L75" s="161">
        <v>0.15711</v>
      </c>
      <c r="M75" s="161">
        <v>0.2475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160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0.218525</v>
      </c>
      <c r="K79" s="184">
        <f t="shared" ref="K79:S79" si="14">SUM(K74:K77)</f>
        <v>0.14519000000000001</v>
      </c>
      <c r="L79" s="184">
        <f t="shared" si="14"/>
        <v>0.15711</v>
      </c>
      <c r="M79" s="184">
        <f t="shared" si="14"/>
        <v>0.2475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113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114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115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116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117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181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>
        <v>-0.15</v>
      </c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45" priority="61" operator="equal">
      <formula>"Check"</formula>
    </cfRule>
    <cfRule type="cellIs" dxfId="244" priority="62" operator="equal">
      <formula>"Ok"</formula>
    </cfRule>
  </conditionalFormatting>
  <conditionalFormatting sqref="X79">
    <cfRule type="cellIs" dxfId="243" priority="59" operator="equal">
      <formula>"Check"</formula>
    </cfRule>
    <cfRule type="cellIs" dxfId="242" priority="60" operator="equal">
      <formula>"Ok"</formula>
    </cfRule>
  </conditionalFormatting>
  <conditionalFormatting sqref="X15">
    <cfRule type="cellIs" dxfId="241" priority="57" operator="equal">
      <formula>"Check"</formula>
    </cfRule>
    <cfRule type="cellIs" dxfId="240" priority="58" operator="equal">
      <formula>"Ok"</formula>
    </cfRule>
  </conditionalFormatting>
  <conditionalFormatting sqref="W1">
    <cfRule type="cellIs" dxfId="239" priority="55" operator="equal">
      <formula>"Check"</formula>
    </cfRule>
    <cfRule type="cellIs" dxfId="238" priority="56" operator="equal">
      <formula>"Ok"</formula>
    </cfRule>
  </conditionalFormatting>
  <conditionalFormatting sqref="S1:T1">
    <cfRule type="cellIs" dxfId="237" priority="53" operator="equal">
      <formula>"Check"</formula>
    </cfRule>
    <cfRule type="cellIs" dxfId="236" priority="54" operator="equal">
      <formula>"Ok"</formula>
    </cfRule>
  </conditionalFormatting>
  <conditionalFormatting sqref="J15:T15">
    <cfRule type="cellIs" dxfId="235" priority="52" operator="equal">
      <formula>0</formula>
    </cfRule>
  </conditionalFormatting>
  <conditionalFormatting sqref="J79:S79">
    <cfRule type="cellIs" dxfId="234" priority="51" operator="equal">
      <formula>0</formula>
    </cfRule>
  </conditionalFormatting>
  <conditionalFormatting sqref="X71:X73">
    <cfRule type="cellIs" dxfId="233" priority="49" operator="equal">
      <formula>"Check"</formula>
    </cfRule>
    <cfRule type="cellIs" dxfId="232" priority="50" operator="equal">
      <formula>"Ok"</formula>
    </cfRule>
  </conditionalFormatting>
  <conditionalFormatting sqref="J66:T68 J56:T56 N60:T60 J76:S77 N64:T65 N74:S75">
    <cfRule type="expression" dxfId="231" priority="47">
      <formula>J$57=J$4</formula>
    </cfRule>
  </conditionalFormatting>
  <conditionalFormatting sqref="P13:T13 J21:T27 O19:T20">
    <cfRule type="expression" dxfId="230" priority="46">
      <formula>J$10=J$4</formula>
    </cfRule>
  </conditionalFormatting>
  <conditionalFormatting sqref="N60:O60">
    <cfRule type="expression" dxfId="229" priority="43">
      <formula>N$10=N$4</formula>
    </cfRule>
  </conditionalFormatting>
  <conditionalFormatting sqref="X70">
    <cfRule type="cellIs" dxfId="228" priority="41" operator="equal">
      <formula>"Check"</formula>
    </cfRule>
    <cfRule type="cellIs" dxfId="227" priority="42" operator="equal">
      <formula>"Ok"</formula>
    </cfRule>
  </conditionalFormatting>
  <conditionalFormatting sqref="J70:S70">
    <cfRule type="cellIs" dxfId="226" priority="39" operator="equal">
      <formula>0</formula>
    </cfRule>
  </conditionalFormatting>
  <conditionalFormatting sqref="J85:T89 J91:T91 J93:T93">
    <cfRule type="expression" dxfId="225" priority="38">
      <formula>J$83=J$4</formula>
    </cfRule>
  </conditionalFormatting>
  <conditionalFormatting sqref="X29">
    <cfRule type="cellIs" dxfId="224" priority="34" operator="equal">
      <formula>"Check"</formula>
    </cfRule>
    <cfRule type="cellIs" dxfId="223" priority="35" operator="equal">
      <formula>"Ok"</formula>
    </cfRule>
  </conditionalFormatting>
  <conditionalFormatting sqref="J29:T29">
    <cfRule type="cellIs" dxfId="222" priority="33" operator="equal">
      <formula>0</formula>
    </cfRule>
  </conditionalFormatting>
  <conditionalFormatting sqref="O60">
    <cfRule type="expression" dxfId="221" priority="27">
      <formula>O$10=O$4</formula>
    </cfRule>
  </conditionalFormatting>
  <conditionalFormatting sqref="T79">
    <cfRule type="cellIs" dxfId="220" priority="26" operator="equal">
      <formula>0</formula>
    </cfRule>
  </conditionalFormatting>
  <conditionalFormatting sqref="T74:T77">
    <cfRule type="expression" dxfId="219" priority="25">
      <formula>T$57=T$4</formula>
    </cfRule>
  </conditionalFormatting>
  <conditionalFormatting sqref="T70">
    <cfRule type="cellIs" dxfId="218" priority="24" operator="equal">
      <formula>0</formula>
    </cfRule>
  </conditionalFormatting>
  <conditionalFormatting sqref="O12:O13">
    <cfRule type="expression" dxfId="217" priority="22">
      <formula>O$10=O$4</formula>
    </cfRule>
  </conditionalFormatting>
  <conditionalFormatting sqref="X38">
    <cfRule type="cellIs" dxfId="216" priority="20" operator="equal">
      <formula>"Check"</formula>
    </cfRule>
    <cfRule type="cellIs" dxfId="215" priority="21" operator="equal">
      <formula>"Ok"</formula>
    </cfRule>
  </conditionalFormatting>
  <conditionalFormatting sqref="J38:T38">
    <cfRule type="cellIs" dxfId="214" priority="19" operator="equal">
      <formula>0</formula>
    </cfRule>
  </conditionalFormatting>
  <conditionalFormatting sqref="J42:N50 P42:T50">
    <cfRule type="expression" dxfId="213" priority="18">
      <formula>J$33=J$4</formula>
    </cfRule>
  </conditionalFormatting>
  <conditionalFormatting sqref="X52">
    <cfRule type="cellIs" dxfId="212" priority="16" operator="equal">
      <formula>"Check"</formula>
    </cfRule>
    <cfRule type="cellIs" dxfId="211" priority="17" operator="equal">
      <formula>"Ok"</formula>
    </cfRule>
  </conditionalFormatting>
  <conditionalFormatting sqref="J52:T52">
    <cfRule type="cellIs" dxfId="210" priority="15" operator="equal">
      <formula>0</formula>
    </cfRule>
  </conditionalFormatting>
  <conditionalFormatting sqref="J36">
    <cfRule type="expression" dxfId="209" priority="13">
      <formula>J$33=J$4</formula>
    </cfRule>
  </conditionalFormatting>
  <conditionalFormatting sqref="O35">
    <cfRule type="expression" dxfId="208" priority="12">
      <formula>O$10=O$4</formula>
    </cfRule>
  </conditionalFormatting>
  <conditionalFormatting sqref="K36:N36 P36:T36">
    <cfRule type="expression" dxfId="207" priority="10">
      <formula>K$33=K$4</formula>
    </cfRule>
  </conditionalFormatting>
  <conditionalFormatting sqref="O43:O50">
    <cfRule type="expression" dxfId="206" priority="9">
      <formula>O$33=O$4</formula>
    </cfRule>
  </conditionalFormatting>
  <conditionalFormatting sqref="J13:N13">
    <cfRule type="expression" dxfId="205" priority="8">
      <formula>J$10=J$4</formula>
    </cfRule>
  </conditionalFormatting>
  <conditionalFormatting sqref="J19:N19">
    <cfRule type="expression" dxfId="204" priority="7">
      <formula>J$10=J$4</formula>
    </cfRule>
  </conditionalFormatting>
  <conditionalFormatting sqref="O36">
    <cfRule type="expression" dxfId="203" priority="6">
      <formula>O$33=O$4</formula>
    </cfRule>
  </conditionalFormatting>
  <conditionalFormatting sqref="O42">
    <cfRule type="expression" dxfId="202" priority="5">
      <formula>O$33=O$4</formula>
    </cfRule>
  </conditionalFormatting>
  <conditionalFormatting sqref="J64:M65">
    <cfRule type="expression" dxfId="201" priority="4">
      <formula>J$57=J$4</formula>
    </cfRule>
  </conditionalFormatting>
  <conditionalFormatting sqref="J60:M60">
    <cfRule type="expression" dxfId="200" priority="3">
      <formula>J$10=J$4</formula>
    </cfRule>
  </conditionalFormatting>
  <conditionalFormatting sqref="J74:M75">
    <cfRule type="expression" dxfId="199" priority="1">
      <formula>J$57=J$4</formula>
    </cfRule>
  </conditionalFormatting>
  <dataValidations disablePrompts="1"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A7" workbookViewId="0">
      <selection activeCell="D97" sqref="D97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122</v>
      </c>
      <c r="K3" s="227"/>
      <c r="L3" s="227"/>
      <c r="M3" s="227"/>
      <c r="N3" s="180"/>
      <c r="O3" s="227"/>
      <c r="P3" s="227"/>
      <c r="Q3" s="227"/>
      <c r="R3" s="227"/>
      <c r="S3" s="227"/>
      <c r="T3" s="227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121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61"/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/>
      <c r="R39" s="165"/>
      <c r="S39" s="165"/>
      <c r="T39" s="165"/>
      <c r="U39" s="165"/>
    </row>
    <row r="40" spans="1:50" ht="11.25" customHeight="1" outlineLevel="1">
      <c r="C40" s="61"/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60"/>
      <c r="R40" s="60"/>
      <c r="S40" s="60"/>
      <c r="T40" s="60"/>
      <c r="U40" s="60"/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DAE</v>
      </c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0.59199999999999997</v>
      </c>
      <c r="R51" s="60">
        <v>0.59199999999999997</v>
      </c>
      <c r="S51" s="60">
        <v>0.59199999999999997</v>
      </c>
      <c r="T51" s="60">
        <v>0.59199999999999997</v>
      </c>
      <c r="U51" s="60">
        <v>0.59199999999999997</v>
      </c>
    </row>
    <row r="52" spans="1:50" ht="11.25" customHeight="1" outlineLevel="1">
      <c r="C52" s="146">
        <f t="shared" si="37"/>
        <v>0</v>
      </c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>
        <f t="shared" si="37"/>
        <v>0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>
        <f t="shared" si="37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7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7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169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360102.5576882179</v>
      </c>
      <c r="Q66" s="194">
        <v>362434.85997580475</v>
      </c>
      <c r="R66" s="194">
        <v>366490.62801955012</v>
      </c>
      <c r="S66" s="194">
        <v>371715.26046504476</v>
      </c>
      <c r="T66" s="194">
        <v>377008.0601549159</v>
      </c>
      <c r="U66" s="194">
        <v>382303.97927275649</v>
      </c>
    </row>
    <row r="67" spans="3:23" outlineLevel="1">
      <c r="C67" s="61" t="s">
        <v>170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6926.8716121611487</v>
      </c>
      <c r="Q67" s="194">
        <v>7019.5715709146534</v>
      </c>
      <c r="R67" s="194">
        <v>7154.7214646457451</v>
      </c>
      <c r="S67" s="194">
        <v>7289.0996860291198</v>
      </c>
      <c r="T67" s="194">
        <v>7416.5097193689235</v>
      </c>
      <c r="U67" s="194">
        <v>7541.6836405667691</v>
      </c>
    </row>
    <row r="68" spans="3:23" outlineLevel="1">
      <c r="C68" s="61" t="s">
        <v>171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1058.508018</v>
      </c>
      <c r="Q68" s="194">
        <v>1058.508018</v>
      </c>
      <c r="R68" s="194">
        <v>1058.508018</v>
      </c>
      <c r="S68" s="194">
        <v>1058.508018</v>
      </c>
      <c r="T68" s="194">
        <v>1058.508018</v>
      </c>
      <c r="U68" s="194">
        <v>1058.508018</v>
      </c>
    </row>
    <row r="69" spans="3:23" outlineLevel="1">
      <c r="C69" s="61" t="s">
        <v>172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4216.1959998207694</v>
      </c>
      <c r="Q69" s="194">
        <v>4210.3652326058136</v>
      </c>
      <c r="R69" s="194">
        <v>4202.6052050568869</v>
      </c>
      <c r="S69" s="194">
        <v>4194.8594798366739</v>
      </c>
      <c r="T69" s="194">
        <v>4187.1280305848804</v>
      </c>
      <c r="U69" s="194">
        <v>4179.4108309897965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6.4558881827654346E-3</v>
      </c>
      <c r="R77" s="117">
        <f t="shared" si="44"/>
        <v>1.1128187900737885E-2</v>
      </c>
      <c r="S77" s="117">
        <f t="shared" si="44"/>
        <v>1.4155182895876806E-2</v>
      </c>
      <c r="T77" s="117">
        <f t="shared" si="44"/>
        <v>1.4138434615228235E-2</v>
      </c>
      <c r="U77" s="117">
        <f t="shared" si="44"/>
        <v>1.3949482477427111E-2</v>
      </c>
    </row>
    <row r="78" spans="3:23" outlineLevel="1">
      <c r="C78" s="146" t="str">
        <f t="shared" ref="C78:C82" si="45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1.3293901929610996E-2</v>
      </c>
      <c r="R78" s="117">
        <f t="shared" si="46"/>
        <v>1.9070297088894961E-2</v>
      </c>
      <c r="S78" s="117">
        <f t="shared" si="46"/>
        <v>1.8607555055014657E-2</v>
      </c>
      <c r="T78" s="117">
        <f t="shared" si="46"/>
        <v>1.7328519751830029E-2</v>
      </c>
      <c r="U78" s="117">
        <f t="shared" si="46"/>
        <v>1.6736893311405154E-2</v>
      </c>
    </row>
    <row r="79" spans="3:23" outlineLevel="1">
      <c r="C79" s="146" t="str">
        <f t="shared" si="45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-1.3839021600166035E-3</v>
      </c>
      <c r="R80" s="117">
        <f t="shared" si="48"/>
        <v>-1.8447776102803459E-3</v>
      </c>
      <c r="S80" s="117">
        <f t="shared" si="48"/>
        <v>-1.8447776102803459E-3</v>
      </c>
      <c r="T80" s="117">
        <f t="shared" si="48"/>
        <v>-1.8447776102785696E-3</v>
      </c>
      <c r="U80" s="117">
        <f t="shared" si="48"/>
        <v>-1.8447776102803459E-3</v>
      </c>
    </row>
    <row r="81" spans="3:23" outlineLevel="1">
      <c r="C81" s="146">
        <f t="shared" si="45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173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174</v>
      </c>
      <c r="K84" s="209" t="s">
        <v>175</v>
      </c>
      <c r="L84" s="209" t="s">
        <v>176</v>
      </c>
      <c r="M84" s="209" t="s">
        <v>201</v>
      </c>
      <c r="N84" s="209" t="s">
        <v>177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178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6.3579258126240708E-3</v>
      </c>
      <c r="R97" s="117">
        <f t="shared" si="53"/>
        <v>1.0379537902472915E-2</v>
      </c>
      <c r="S97" s="117">
        <f t="shared" si="53"/>
        <v>1.235085912898594E-2</v>
      </c>
      <c r="T97" s="117">
        <f>IF(T$95=T$4,SUMPRODUCT(T$77:T$82,$J$86:$J$91),"")</f>
        <v>1.2146687239624369E-2</v>
      </c>
      <c r="U97" s="117">
        <f>IF(U$95=U$4,SUMPRODUCT(U$77:U$82,$J$86:$J$91),"")</f>
        <v>1.1930059545888997E-2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6.5198660422642381E-3</v>
      </c>
      <c r="R98" s="117">
        <f t="shared" si="54"/>
        <v>1.0640223784590827E-2</v>
      </c>
      <c r="S98" s="117">
        <f t="shared" si="54"/>
        <v>1.2655334173267337E-2</v>
      </c>
      <c r="T98" s="117">
        <f>IF(T$95=T$4,SUMPRODUCT(T$77:T$82,$K$86:$K$91),"")</f>
        <v>1.244476834058462E-2</v>
      </c>
      <c r="U98" s="117">
        <f>IF(U$95=U$4,SUMPRODUCT(U$77:U$82,$K$86:$K$91),"")</f>
        <v>1.2222428767440634E-2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5.2629992136651697E-3</v>
      </c>
      <c r="R99" s="117">
        <f t="shared" si="55"/>
        <v>8.2584221723402025E-3</v>
      </c>
      <c r="S99" s="117">
        <f t="shared" si="55"/>
        <v>9.3092505586263481E-3</v>
      </c>
      <c r="T99" s="117">
        <f>IF(T$95=T$4,SUMPRODUCT(T$77:T$82,$L$86:$L$91),"")</f>
        <v>9.0322507159663491E-3</v>
      </c>
      <c r="U99" s="117">
        <f>IF(U$95=U$4,SUMPRODUCT(U$77:U$82,$L$86:$L$91),"")</f>
        <v>8.8353552248769188E-3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6.1461464985352182E-3</v>
      </c>
      <c r="R100" s="117">
        <f t="shared" si="56"/>
        <v>1.0118681173080834E-2</v>
      </c>
      <c r="S100" s="117">
        <f t="shared" si="56"/>
        <v>1.217216359360021E-2</v>
      </c>
      <c r="T100" s="117">
        <f>IF(T$95=T$4,SUMPRODUCT(T$77:T$82,$M$86:$M$91),"")</f>
        <v>1.2002268350500023E-2</v>
      </c>
      <c r="U100" s="117">
        <f>IF(U$95=U$4,SUMPRODUCT(U$77:U$82,$M$86:$M$91),"")</f>
        <v>1.1797327834130743E-2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6.2801249013684779E-3</v>
      </c>
      <c r="R101" s="117">
        <f t="shared" ref="R101:U101" si="57">IF(R$95=R$4,SUMPRODUCT(R$77:R$82,$N$86:$N$91),"")</f>
        <v>9.3667727608480918E-3</v>
      </c>
      <c r="S101" s="117">
        <f t="shared" si="57"/>
        <v>9.7462550018870674E-3</v>
      </c>
      <c r="T101" s="117">
        <f t="shared" si="57"/>
        <v>9.2425388026446415E-3</v>
      </c>
      <c r="U101" s="117">
        <f t="shared" si="57"/>
        <v>8.9759822779414255E-3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59">$R$107</f>
        <v>5.0000000000000001E-3</v>
      </c>
      <c r="U107" s="167">
        <f t="shared" si="59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0">IF(J105=J$4,IF(ISBLANK(J107),"Check","Ok"),"")</f>
        <v/>
      </c>
      <c r="K109" s="132" t="str">
        <f t="shared" si="60"/>
        <v/>
      </c>
      <c r="L109" s="132" t="str">
        <f t="shared" si="60"/>
        <v/>
      </c>
      <c r="M109" s="132" t="str">
        <f t="shared" si="60"/>
        <v/>
      </c>
      <c r="N109" s="132" t="str">
        <f t="shared" si="60"/>
        <v/>
      </c>
      <c r="O109" s="132" t="str">
        <f t="shared" si="60"/>
        <v/>
      </c>
      <c r="P109" s="132" t="str">
        <f t="shared" si="60"/>
        <v/>
      </c>
      <c r="Q109" s="132" t="str">
        <f t="shared" si="60"/>
        <v>Ok</v>
      </c>
      <c r="R109" s="132" t="str">
        <f t="shared" si="60"/>
        <v>Ok</v>
      </c>
      <c r="S109" s="132" t="str">
        <f t="shared" si="60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8" priority="134" operator="equal">
      <formula>"Check"</formula>
    </cfRule>
    <cfRule type="cellIs" dxfId="197" priority="135" operator="equal">
      <formula>"Ok"</formula>
    </cfRule>
  </conditionalFormatting>
  <conditionalFormatting sqref="T1">
    <cfRule type="cellIs" dxfId="196" priority="98" operator="equal">
      <formula>"Check"</formula>
    </cfRule>
    <cfRule type="cellIs" dxfId="195" priority="99" operator="equal">
      <formula>"Ok"</formula>
    </cfRule>
  </conditionalFormatting>
  <conditionalFormatting sqref="W60">
    <cfRule type="cellIs" dxfId="194" priority="86" operator="equal">
      <formula>"Check"</formula>
    </cfRule>
    <cfRule type="cellIs" dxfId="193" priority="87" operator="equal">
      <formula>"Ok"</formula>
    </cfRule>
  </conditionalFormatting>
  <conditionalFormatting sqref="J60:T60">
    <cfRule type="cellIs" dxfId="192" priority="78" operator="equal">
      <formula>"Check"</formula>
    </cfRule>
    <cfRule type="cellIs" dxfId="191" priority="79" operator="equal">
      <formula>"Ok"</formula>
    </cfRule>
  </conditionalFormatting>
  <conditionalFormatting sqref="J36:U36">
    <cfRule type="expression" dxfId="190" priority="69">
      <formula>J$36=J$4</formula>
    </cfRule>
  </conditionalFormatting>
  <conditionalFormatting sqref="J39:T45 J38:P38">
    <cfRule type="expression" dxfId="189" priority="67">
      <formula>J$36=J$4</formula>
    </cfRule>
  </conditionalFormatting>
  <conditionalFormatting sqref="J51:U58">
    <cfRule type="expression" dxfId="188" priority="66">
      <formula>J$49=J$4</formula>
    </cfRule>
  </conditionalFormatting>
  <conditionalFormatting sqref="W109">
    <cfRule type="cellIs" dxfId="187" priority="60" operator="equal">
      <formula>"Check"</formula>
    </cfRule>
    <cfRule type="cellIs" dxfId="186" priority="61" operator="equal">
      <formula>"Ok"</formula>
    </cfRule>
  </conditionalFormatting>
  <conditionalFormatting sqref="J109:T109">
    <cfRule type="cellIs" dxfId="185" priority="58" operator="equal">
      <formula>"Check"</formula>
    </cfRule>
    <cfRule type="cellIs" dxfId="184" priority="59" operator="equal">
      <formula>"Ok"</formula>
    </cfRule>
  </conditionalFormatting>
  <conditionalFormatting sqref="W47">
    <cfRule type="cellIs" dxfId="183" priority="56" operator="equal">
      <formula>"Check"</formula>
    </cfRule>
    <cfRule type="cellIs" dxfId="182" priority="57" operator="equal">
      <formula>"Ok"</formula>
    </cfRule>
  </conditionalFormatting>
  <conditionalFormatting sqref="J47:T47">
    <cfRule type="cellIs" dxfId="181" priority="54" operator="equal">
      <formula>"Check"</formula>
    </cfRule>
    <cfRule type="cellIs" dxfId="180" priority="55" operator="equal">
      <formula>"Ok"</formula>
    </cfRule>
  </conditionalFormatting>
  <conditionalFormatting sqref="W73">
    <cfRule type="cellIs" dxfId="179" priority="52" operator="equal">
      <formula>"Check"</formula>
    </cfRule>
    <cfRule type="cellIs" dxfId="178" priority="53" operator="equal">
      <formula>"Ok"</formula>
    </cfRule>
  </conditionalFormatting>
  <conditionalFormatting sqref="J73:T73">
    <cfRule type="cellIs" dxfId="177" priority="50" operator="equal">
      <formula>"Check"</formula>
    </cfRule>
    <cfRule type="cellIs" dxfId="176" priority="51" operator="equal">
      <formula>"Ok"</formula>
    </cfRule>
  </conditionalFormatting>
  <conditionalFormatting sqref="J64:U64">
    <cfRule type="expression" dxfId="175" priority="44">
      <formula>J$64=J$4</formula>
    </cfRule>
  </conditionalFormatting>
  <conditionalFormatting sqref="J70:T71 J66:O69">
    <cfRule type="expression" dxfId="174" priority="42">
      <formula>J$64=J$4</formula>
    </cfRule>
  </conditionalFormatting>
  <conditionalFormatting sqref="J49:U49">
    <cfRule type="expression" dxfId="173" priority="39">
      <formula>J$36=J$4</formula>
    </cfRule>
  </conditionalFormatting>
  <conditionalFormatting sqref="J75:U75">
    <cfRule type="expression" dxfId="172" priority="38">
      <formula>J$36=J$4</formula>
    </cfRule>
  </conditionalFormatting>
  <conditionalFormatting sqref="J105:U105">
    <cfRule type="expression" dxfId="171" priority="37">
      <formula>J$36=J$4</formula>
    </cfRule>
  </conditionalFormatting>
  <conditionalFormatting sqref="J26:T32">
    <cfRule type="cellIs" dxfId="170" priority="35" operator="equal">
      <formula>0</formula>
    </cfRule>
  </conditionalFormatting>
  <conditionalFormatting sqref="J16:T22">
    <cfRule type="cellIs" dxfId="169" priority="34" operator="equal">
      <formula>0</formula>
    </cfRule>
  </conditionalFormatting>
  <conditionalFormatting sqref="W93:W101">
    <cfRule type="cellIs" dxfId="168" priority="30" operator="equal">
      <formula>"Check"</formula>
    </cfRule>
    <cfRule type="cellIs" dxfId="167" priority="31" operator="equal">
      <formula>"Ok"</formula>
    </cfRule>
  </conditionalFormatting>
  <conditionalFormatting sqref="K90:M91">
    <cfRule type="expression" dxfId="166" priority="29">
      <formula>K$84=K$4</formula>
    </cfRule>
  </conditionalFormatting>
  <conditionalFormatting sqref="J96:T96 J93:T94">
    <cfRule type="cellIs" dxfId="165" priority="27" operator="equal">
      <formula>"Check"</formula>
    </cfRule>
    <cfRule type="cellIs" dxfId="164" priority="28" operator="equal">
      <formula>"Ok"</formula>
    </cfRule>
  </conditionalFormatting>
  <conditionalFormatting sqref="J95:U95">
    <cfRule type="expression" dxfId="163" priority="26">
      <formula>J$95=J$4</formula>
    </cfRule>
  </conditionalFormatting>
  <conditionalFormatting sqref="J107:U107">
    <cfRule type="expression" dxfId="162" priority="139">
      <formula>J$105=J$4</formula>
    </cfRule>
  </conditionalFormatting>
  <conditionalFormatting sqref="U26:U32">
    <cfRule type="cellIs" dxfId="161" priority="24" operator="equal">
      <formula>0</formula>
    </cfRule>
  </conditionalFormatting>
  <conditionalFormatting sqref="U16:U22">
    <cfRule type="cellIs" dxfId="160" priority="23" operator="equal">
      <formula>0</formula>
    </cfRule>
  </conditionalFormatting>
  <conditionalFormatting sqref="U109">
    <cfRule type="cellIs" dxfId="159" priority="5" operator="equal">
      <formula>"Check"</formula>
    </cfRule>
    <cfRule type="cellIs" dxfId="158" priority="6" operator="equal">
      <formula>"Ok"</formula>
    </cfRule>
  </conditionalFormatting>
  <conditionalFormatting sqref="U47">
    <cfRule type="cellIs" dxfId="157" priority="18" operator="equal">
      <formula>"Check"</formula>
    </cfRule>
    <cfRule type="cellIs" dxfId="156" priority="19" operator="equal">
      <formula>"Ok"</formula>
    </cfRule>
  </conditionalFormatting>
  <conditionalFormatting sqref="U39:U45">
    <cfRule type="expression" dxfId="155" priority="17">
      <formula>U$36=U$4</formula>
    </cfRule>
  </conditionalFormatting>
  <conditionalFormatting sqref="U51:U58">
    <cfRule type="expression" dxfId="154" priority="14">
      <formula>U$49=U$4</formula>
    </cfRule>
  </conditionalFormatting>
  <conditionalFormatting sqref="U60">
    <cfRule type="cellIs" dxfId="153" priority="12" operator="equal">
      <formula>"Check"</formula>
    </cfRule>
    <cfRule type="cellIs" dxfId="152" priority="13" operator="equal">
      <formula>"Ok"</formula>
    </cfRule>
  </conditionalFormatting>
  <conditionalFormatting sqref="U73">
    <cfRule type="cellIs" dxfId="151" priority="9" operator="equal">
      <formula>"Check"</formula>
    </cfRule>
    <cfRule type="cellIs" dxfId="150" priority="10" operator="equal">
      <formula>"Ok"</formula>
    </cfRule>
  </conditionalFormatting>
  <conditionalFormatting sqref="U70:U71">
    <cfRule type="expression" dxfId="149" priority="8">
      <formula>U$64=U$4</formula>
    </cfRule>
  </conditionalFormatting>
  <conditionalFormatting sqref="U107">
    <cfRule type="expression" dxfId="148" priority="7">
      <formula>U$105=U$4</formula>
    </cfRule>
  </conditionalFormatting>
  <conditionalFormatting sqref="Q38:U38">
    <cfRule type="expression" dxfId="147" priority="4">
      <formula>Q$36=Q$4</formula>
    </cfRule>
  </conditionalFormatting>
  <conditionalFormatting sqref="R38:U38">
    <cfRule type="expression" dxfId="146" priority="3">
      <formula>R$36=R$4</formula>
    </cfRule>
  </conditionalFormatting>
  <conditionalFormatting sqref="P66:U69">
    <cfRule type="expression" dxfId="145" priority="2">
      <formula>P$64=P$4</formula>
    </cfRule>
  </conditionalFormatting>
  <conditionalFormatting sqref="K86:M89">
    <cfRule type="expression" dxfId="144" priority="1">
      <formula>K$84=K$4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topLeftCell="E1" workbookViewId="0">
      <selection activeCell="S37" sqref="S37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122</v>
      </c>
      <c r="K3" s="170"/>
      <c r="L3" s="170"/>
      <c r="M3" s="180"/>
      <c r="N3" s="227"/>
      <c r="O3" s="227"/>
      <c r="P3" s="227"/>
      <c r="Q3" s="227"/>
      <c r="R3" s="227"/>
      <c r="S3" s="22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211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4">
        <v>3.858140809755835</v>
      </c>
      <c r="Q12" s="224">
        <v>4.998818736811856</v>
      </c>
      <c r="R12" s="224">
        <v>6.0024197364434135</v>
      </c>
      <c r="S12" s="224">
        <v>6.4391596064405201</v>
      </c>
      <c r="T12" s="224">
        <v>6.9086698142394676</v>
      </c>
    </row>
    <row r="13" spans="1:48" outlineLevel="1">
      <c r="C13" s="61" t="s">
        <v>212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4">
        <v>0</v>
      </c>
      <c r="Q13" s="224">
        <v>0.10820400916711101</v>
      </c>
      <c r="R13" s="224">
        <v>0.38471905483583246</v>
      </c>
      <c r="S13" s="224">
        <v>0.38886221253659192</v>
      </c>
      <c r="T13" s="224">
        <v>0.39306714004692056</v>
      </c>
    </row>
    <row r="14" spans="1:48" outlineLevel="1">
      <c r="C14" s="61" t="s">
        <v>213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4">
        <v>0.57196171808213181</v>
      </c>
      <c r="Q14" s="224">
        <v>0.573309412378877</v>
      </c>
      <c r="R14" s="224">
        <v>0.57473284975563455</v>
      </c>
      <c r="S14" s="224">
        <v>0.57618163645770004</v>
      </c>
      <c r="T14" s="224">
        <v>0.57765202293586804</v>
      </c>
    </row>
    <row r="15" spans="1:48" outlineLevel="1">
      <c r="C15" s="61" t="s">
        <v>214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168">
        <v>12.085808845189016</v>
      </c>
      <c r="Q15" s="168">
        <v>9.0935288914813697</v>
      </c>
      <c r="R15" s="168">
        <v>6.0972590347903033</v>
      </c>
      <c r="S15" s="168">
        <v>3.0733416176141652</v>
      </c>
      <c r="T15" s="168">
        <v>0</v>
      </c>
    </row>
    <row r="16" spans="1:48" outlineLevel="1">
      <c r="C16" s="61"/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168"/>
      <c r="Q16" s="168"/>
      <c r="R16" s="168"/>
      <c r="S16" s="168"/>
      <c r="T16" s="168"/>
    </row>
    <row r="17" spans="1:48" outlineLevel="1">
      <c r="C17" s="61"/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168"/>
      <c r="Q17" s="168"/>
      <c r="R17" s="168"/>
      <c r="S17" s="168"/>
      <c r="T17" s="168"/>
    </row>
    <row r="18" spans="1:48" outlineLevel="1">
      <c r="C18" s="61"/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168"/>
      <c r="Q18" s="168"/>
      <c r="R18" s="168"/>
      <c r="S18" s="168"/>
      <c r="T18" s="168"/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191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23">
        <v>0.18129241295611756</v>
      </c>
      <c r="Q28" s="223">
        <v>0.18292959181791585</v>
      </c>
      <c r="R28" s="223">
        <v>0.18292959181791585</v>
      </c>
      <c r="S28" s="223">
        <v>0.18292959181791585</v>
      </c>
      <c r="T28" s="223">
        <v>0.18292959181791585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168">
        <v>0.75033458560376465</v>
      </c>
      <c r="Q38" s="168">
        <v>0.77994206169782221</v>
      </c>
      <c r="R38" s="168">
        <v>0.80992457394537687</v>
      </c>
      <c r="S38" s="168">
        <v>0.82680687290809196</v>
      </c>
      <c r="T38" s="168">
        <v>0.833560507247458</v>
      </c>
      <c r="U38" s="226"/>
    </row>
    <row r="39" spans="1:48" outlineLevel="1">
      <c r="G39" s="32"/>
      <c r="H39" s="32"/>
      <c r="U39" s="226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3" priority="35" operator="equal">
      <formula>"Check"</formula>
    </cfRule>
    <cfRule type="cellIs" dxfId="142" priority="36" operator="equal">
      <formula>"Ok"</formula>
    </cfRule>
  </conditionalFormatting>
  <conditionalFormatting sqref="W1">
    <cfRule type="cellIs" dxfId="141" priority="37" operator="equal">
      <formula>"Check"</formula>
    </cfRule>
    <cfRule type="cellIs" dxfId="140" priority="38" operator="equal">
      <formula>"Ok"</formula>
    </cfRule>
  </conditionalFormatting>
  <conditionalFormatting sqref="J10:T10">
    <cfRule type="expression" dxfId="139" priority="33">
      <formula>J$10=J$4</formula>
    </cfRule>
  </conditionalFormatting>
  <conditionalFormatting sqref="J12:O14 J15:T20">
    <cfRule type="expression" dxfId="138" priority="32">
      <formula>J$10=J$4</formula>
    </cfRule>
  </conditionalFormatting>
  <conditionalFormatting sqref="X22">
    <cfRule type="cellIs" dxfId="137" priority="28" operator="equal">
      <formula>"Check"</formula>
    </cfRule>
    <cfRule type="cellIs" dxfId="136" priority="29" operator="equal">
      <formula>"Ok"</formula>
    </cfRule>
  </conditionalFormatting>
  <conditionalFormatting sqref="J22:U22">
    <cfRule type="cellIs" dxfId="135" priority="26" operator="equal">
      <formula>"Check"</formula>
    </cfRule>
    <cfRule type="cellIs" dxfId="134" priority="27" operator="equal">
      <formula>"Ok"</formula>
    </cfRule>
  </conditionalFormatting>
  <conditionalFormatting sqref="X32">
    <cfRule type="cellIs" dxfId="133" priority="24" operator="equal">
      <formula>"Check"</formula>
    </cfRule>
    <cfRule type="cellIs" dxfId="132" priority="25" operator="equal">
      <formula>"Ok"</formula>
    </cfRule>
  </conditionalFormatting>
  <conditionalFormatting sqref="J32:U32">
    <cfRule type="cellIs" dxfId="131" priority="22" operator="equal">
      <formula>"Check"</formula>
    </cfRule>
    <cfRule type="cellIs" dxfId="130" priority="23" operator="equal">
      <formula>"Ok"</formula>
    </cfRule>
  </conditionalFormatting>
  <conditionalFormatting sqref="J28:M30 O29:T30">
    <cfRule type="expression" dxfId="129" priority="21">
      <formula>J$26=J$4</formula>
    </cfRule>
  </conditionalFormatting>
  <conditionalFormatting sqref="X40">
    <cfRule type="cellIs" dxfId="128" priority="19" operator="equal">
      <formula>"Check"</formula>
    </cfRule>
    <cfRule type="cellIs" dxfId="127" priority="20" operator="equal">
      <formula>"Ok"</formula>
    </cfRule>
  </conditionalFormatting>
  <conditionalFormatting sqref="J40:U40">
    <cfRule type="cellIs" dxfId="126" priority="17" operator="equal">
      <formula>"Check"</formula>
    </cfRule>
    <cfRule type="cellIs" dxfId="125" priority="18" operator="equal">
      <formula>"Ok"</formula>
    </cfRule>
  </conditionalFormatting>
  <conditionalFormatting sqref="O28">
    <cfRule type="expression" dxfId="124" priority="16">
      <formula>O$10=O$4</formula>
    </cfRule>
  </conditionalFormatting>
  <conditionalFormatting sqref="N28:N30">
    <cfRule type="expression" dxfId="123" priority="15">
      <formula>N$10=N$4</formula>
    </cfRule>
  </conditionalFormatting>
  <conditionalFormatting sqref="J38:O38">
    <cfRule type="expression" dxfId="122" priority="12">
      <formula>J$36=J$4</formula>
    </cfRule>
  </conditionalFormatting>
  <conditionalFormatting sqref="J26:N26">
    <cfRule type="expression" dxfId="121" priority="11">
      <formula>J$10=J$4</formula>
    </cfRule>
  </conditionalFormatting>
  <conditionalFormatting sqref="J36:N36">
    <cfRule type="expression" dxfId="120" priority="10">
      <formula>J$10=J$4</formula>
    </cfRule>
  </conditionalFormatting>
  <conditionalFormatting sqref="O26">
    <cfRule type="expression" dxfId="119" priority="9">
      <formula>O$10=O$4</formula>
    </cfRule>
  </conditionalFormatting>
  <conditionalFormatting sqref="O36">
    <cfRule type="expression" dxfId="118" priority="8">
      <formula>O$10=O$4</formula>
    </cfRule>
  </conditionalFormatting>
  <conditionalFormatting sqref="P26:T26">
    <cfRule type="expression" dxfId="117" priority="7">
      <formula>P$10=P$4</formula>
    </cfRule>
  </conditionalFormatting>
  <conditionalFormatting sqref="P36:T36">
    <cfRule type="expression" dxfId="116" priority="6">
      <formula>P$10=P$4</formula>
    </cfRule>
  </conditionalFormatting>
  <conditionalFormatting sqref="P28:T28">
    <cfRule type="expression" dxfId="115" priority="5">
      <formula>P$10=P$4</formula>
    </cfRule>
  </conditionalFormatting>
  <conditionalFormatting sqref="P12:T12">
    <cfRule type="expression" dxfId="114" priority="4">
      <formula>P$10=P$4</formula>
    </cfRule>
  </conditionalFormatting>
  <conditionalFormatting sqref="P13:T13">
    <cfRule type="expression" dxfId="113" priority="3">
      <formula>P$10=P$4</formula>
    </cfRule>
  </conditionalFormatting>
  <conditionalFormatting sqref="P14:T14">
    <cfRule type="expression" dxfId="112" priority="2">
      <formula>P$10=P$4</formula>
    </cfRule>
  </conditionalFormatting>
  <conditionalFormatting sqref="P38:T38">
    <cfRule type="expression" dxfId="111" priority="1">
      <formula>P$36=P$4</formula>
    </cfRule>
  </conditionalFormatting>
  <dataValidations disablePrompts="1"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V12:V21 I28:I31 V33 I33 V41 I4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tabSelected="1" workbookViewId="0">
      <selection activeCell="O35" sqref="O35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122</v>
      </c>
      <c r="K3" s="170"/>
      <c r="L3" s="170"/>
      <c r="M3" s="180"/>
      <c r="N3" s="227"/>
      <c r="O3" s="227"/>
      <c r="P3" s="227"/>
      <c r="Q3" s="227"/>
      <c r="R3" s="227"/>
      <c r="S3" s="22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163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81.10105849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163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84.497555116751414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164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89.714278320310214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164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97.520413681169686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202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56.594030596920952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202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56.680374945678068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203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113.36074989135614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165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0.15711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165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0.16368973638031756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166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0.83021257317914743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166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0.90245025759082387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206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0.45482075707178504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206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0.45551466774851851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207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0.91102933549703702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140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84.497555116751414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161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159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15.84033621018645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100.33789132693786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167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-0.17226881428653074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Adjustment 1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Adjustment 1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Adjustment 2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Adjustment 2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-15.050683699040679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168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85.114938813610664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6.1134124936914353E-3</v>
      </c>
      <c r="Q63" s="117">
        <f ca="1">IF(Q60=Q4,AVERAGE(OFFSET('Input|Rate of change'!R97,0,0,COUNTA('Input|Rate of change'!$J$84:$N$84),1)),0)</f>
        <v>9.752727558666574E-3</v>
      </c>
      <c r="R63" s="117">
        <f ca="1">IF(R60=R4,AVERAGE(OFFSET('Input|Rate of change'!S97,0,0,COUNTA('Input|Rate of change'!$J$84:$N$84),1)),0)</f>
        <v>1.1246772491273382E-2</v>
      </c>
      <c r="S63" s="117">
        <f ca="1">IF(S60=S4,AVERAGE(OFFSET('Input|Rate of change'!T97,0,0,COUNTA('Input|Rate of change'!$J$84:$N$84),1)),0)</f>
        <v>1.0973702689863999E-2</v>
      </c>
      <c r="T63" s="117">
        <f ca="1">IF(T60=T4,AVERAGE(OFFSET('Input|Rate of change'!U97,0,0,COUNTA('Input|Rate of change'!$J$84:$N$84),1)),0)</f>
        <v>1.0752230730055745E-2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1.4129713396567292E-3</v>
      </c>
      <c r="Q65" s="117">
        <f>SUMPRODUCT('Input|Rate of change'!R38:R45,'Input|Rate of change'!R51:R58)</f>
        <v>-1.4786599665769973E-3</v>
      </c>
      <c r="R65" s="117">
        <f>SUMPRODUCT('Input|Rate of change'!S38:S45,'Input|Rate of change'!S51:S58)</f>
        <v>-4.2997348533891511E-4</v>
      </c>
      <c r="S65" s="117">
        <f>SUMPRODUCT('Input|Rate of change'!T38:T45,'Input|Rate of change'!T51:T58)</f>
        <v>2.174266963630669E-3</v>
      </c>
      <c r="T65" s="117">
        <f>SUMPRODUCT('Input|Rate of change'!U38:U45,'Input|Rate of change'!U51:U58)</f>
        <v>5.8998326967571154E-3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141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3.759122082221289E-3</v>
      </c>
      <c r="Q69" s="143">
        <f t="shared" ca="1" si="9"/>
        <v>3.2183483911623068E-3</v>
      </c>
      <c r="R69" s="143">
        <f t="shared" ca="1" si="9"/>
        <v>5.7579033760077891E-3</v>
      </c>
      <c r="S69" s="143">
        <f t="shared" ca="1" si="9"/>
        <v>8.105970265658291E-3</v>
      </c>
      <c r="T69" s="143">
        <f t="shared" ref="T69" ca="1" si="10">(1+T63)*(1+T65)*(1-T67)-1</f>
        <v>1.1631922290291197E-2</v>
      </c>
    </row>
    <row r="70" spans="1:48" outlineLevel="1">
      <c r="C70" s="124" t="s">
        <v>142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3.759122082221289E-3</v>
      </c>
      <c r="Q70" s="117">
        <f t="array" aca="1" ref="Q70" ca="1">IF(Q$60=Q$4,PRODUCT(1+$J69:Q69)-1,"")</f>
        <v>6.989568637889132E-3</v>
      </c>
      <c r="R70" s="117">
        <f t="array" aca="1" ref="R70" ca="1">IF(R$60=R$4,PRODUCT(1+$J69:R69)-1,"")</f>
        <v>1.2787717274753918E-2</v>
      </c>
      <c r="S70" s="117">
        <f t="array" aca="1" ref="S70" ca="1">IF(S$60=S$4,PRODUCT(1+$J69:S69)-1,"")</f>
        <v>2.0997344396407103E-2</v>
      </c>
      <c r="T70" s="117">
        <f t="array" aca="1" ref="T70" ca="1">IF(T$60=T$4,PRODUCT(1+$J69:T69)-1,"")</f>
        <v>3.2873506165019828E-2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Insurance Premium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3.858140809755835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4.998818736811856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6.0024197364434135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6.4391596064405201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6.9086698142394676</v>
      </c>
    </row>
    <row r="77" spans="1:48" outlineLevel="1">
      <c r="C77" s="121" t="str">
        <f>'Input|Step changes'!C13</f>
        <v>REFCL testing &amp; maintenance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0.10820400916711101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0.38471905483583246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0.38886221253659192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0.39306714004692056</v>
      </c>
    </row>
    <row r="78" spans="1:48" outlineLevel="1">
      <c r="C78" s="121" t="str">
        <f>'Input|Step changes'!C14</f>
        <v>Cyber 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0.57196171808213181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0.573309412378877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0.57473284975563455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0.57618163645770004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0.57765202293586804</v>
      </c>
    </row>
    <row r="79" spans="1:48" outlineLevel="1">
      <c r="C79" s="121" t="str">
        <f>'Input|Step changes'!C15</f>
        <v>Transition costs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12.085808845189016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9.0935288914813697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6.0972590347903033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3.0733416176141652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16.515911373026981</v>
      </c>
      <c r="Q86" s="174">
        <f t="shared" si="14"/>
        <v>14.773861049839214</v>
      </c>
      <c r="R86" s="174">
        <f t="shared" si="14"/>
        <v>13.059130675825184</v>
      </c>
      <c r="S86" s="174">
        <f t="shared" si="14"/>
        <v>10.477545073048976</v>
      </c>
      <c r="T86" s="174">
        <f t="shared" ref="T86" si="15">SUM(T75:T85)</f>
        <v>7.8793889772222565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119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0.18129241295611756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120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0.18129241295611756</v>
      </c>
      <c r="Q96" s="128">
        <f t="shared" si="19"/>
        <v>0.18292959181791585</v>
      </c>
      <c r="R96" s="128">
        <f t="shared" si="19"/>
        <v>0.18292959181791585</v>
      </c>
      <c r="S96" s="128">
        <f t="shared" si="19"/>
        <v>0.18292959181791585</v>
      </c>
      <c r="T96" s="128">
        <f t="shared" ref="T96" si="20">SUM(T91:T95)</f>
        <v>0.18292959181791585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137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101.95080763265881</v>
      </c>
      <c r="Q102" s="149">
        <f t="shared" ref="Q102:T102" ca="1" si="23">(1+Q70)*SUM($J56:$S56)+Q86</f>
        <v>100.48371657039735</v>
      </c>
      <c r="R102" s="149">
        <f t="shared" ca="1" si="23"/>
        <v>99.262495262842279</v>
      </c>
      <c r="S102" s="149">
        <f t="shared" ca="1" si="23"/>
        <v>97.379671570208131</v>
      </c>
      <c r="T102" s="149">
        <f t="shared" ca="1" si="23"/>
        <v>95.792354256657447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102.13210004561492</v>
      </c>
      <c r="Q103" s="149">
        <f t="shared" ref="Q103:T103" ca="1" si="24">(1+Q70)*SUM($J56:$S56)+Q86+Q96</f>
        <v>100.66664616221526</v>
      </c>
      <c r="R103" s="149">
        <f t="shared" ca="1" si="24"/>
        <v>99.445424854660189</v>
      </c>
      <c r="S103" s="149">
        <f t="shared" ca="1" si="24"/>
        <v>97.562601162026041</v>
      </c>
      <c r="T103" s="149">
        <f t="shared" ca="1" si="24"/>
        <v>95.975283848475357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102.88243463121869</v>
      </c>
      <c r="Q104" s="149">
        <f ca="1">Q103+'Input|Step changes'!Q38</f>
        <v>101.44658822391308</v>
      </c>
      <c r="R104" s="149">
        <f ca="1">R103+'Input|Step changes'!R38</f>
        <v>100.25534942860557</v>
      </c>
      <c r="S104" s="149">
        <f ca="1">S103+'Input|Step changes'!S38</f>
        <v>98.389408034934135</v>
      </c>
      <c r="T104" s="149">
        <f ca="1">T103+'Input|Step changes'!T38</f>
        <v>96.808844355722812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topLeftCell="D1" workbookViewId="0">
      <selection activeCell="P13" sqref="P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122</v>
      </c>
      <c r="K3" s="170"/>
      <c r="L3" s="170"/>
      <c r="M3" s="180"/>
      <c r="N3" s="227"/>
      <c r="O3" s="227"/>
      <c r="P3" s="227"/>
      <c r="Q3" s="227"/>
      <c r="R3" s="227"/>
      <c r="S3" s="227"/>
      <c r="T3" s="227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101.95080763265881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100.48371657039735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99.262495262842279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97.379671570208131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95.792354256657447</v>
      </c>
      <c r="U13" s="111"/>
      <c r="V13" s="150"/>
    </row>
    <row r="14" spans="1:27">
      <c r="C14" s="111" t="str">
        <f>'Input|Step changes'!C28</f>
        <v>GSL payments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0.18129241295611756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C1" sqref="C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125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126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127</v>
      </c>
      <c r="D28" s="16" t="s">
        <v>68</v>
      </c>
      <c r="E28" s="16"/>
      <c r="F28" s="16"/>
      <c r="G28" s="151">
        <v>36617</v>
      </c>
    </row>
    <row r="29" spans="1:47">
      <c r="C29" s="15" t="s">
        <v>128</v>
      </c>
      <c r="D29" s="16" t="s">
        <v>68</v>
      </c>
      <c r="E29" s="16"/>
      <c r="F29" s="16"/>
      <c r="G29" s="151">
        <v>36647</v>
      </c>
    </row>
    <row r="30" spans="1:47">
      <c r="C30" s="15" t="s">
        <v>129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130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131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132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133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134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135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158</v>
      </c>
      <c r="H40" s="14" t="s">
        <v>156</v>
      </c>
      <c r="I40" s="14" t="s">
        <v>157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155</v>
      </c>
      <c r="H64" s="14" t="s">
        <v>122</v>
      </c>
    </row>
    <row r="65" spans="1:47">
      <c r="C65" s="15" t="s">
        <v>189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143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144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145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146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147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192</v>
      </c>
      <c r="D71" s="16" t="s">
        <v>97</v>
      </c>
      <c r="E71" s="16"/>
      <c r="F71" s="16"/>
      <c r="G71" s="181" t="s">
        <v>193</v>
      </c>
      <c r="H71" s="183">
        <f>DATE(YEAR(H70)+1,6,1)</f>
        <v>44348</v>
      </c>
    </row>
    <row r="72" spans="1:47">
      <c r="C72" s="15" t="s">
        <v>148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149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150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151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152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155</v>
      </c>
      <c r="H80" s="212"/>
    </row>
    <row r="81" spans="1:47">
      <c r="C81" s="15" t="s">
        <v>183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184</v>
      </c>
      <c r="D82" s="16" t="s">
        <v>68</v>
      </c>
      <c r="E82" s="16"/>
      <c r="F82" s="16"/>
      <c r="G82" s="182" t="s">
        <v>185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A28" sqref="A28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2020-09-07T03:59:59Z</dcterms:created>
  <dcterms:modified xsi:type="dcterms:W3CDTF">2020-09-07T04:00:25Z</dcterms:modified>
</cp:coreProperties>
</file>