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990" yWindow="-120" windowWidth="27930" windowHeight="16440" tabRatio="748" activeTab="1"/>
  </bookViews>
  <sheets>
    <sheet name="Output" sheetId="17" r:id="rId1"/>
    <sheet name="Data" sheetId="11" r:id="rId2"/>
    <sheet name="AER Amendments" sheetId="18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1" i="11" l="1"/>
  <c r="D11" i="11" l="1"/>
  <c r="G11" i="11" s="1"/>
  <c r="K11" i="11" s="1"/>
  <c r="K14" i="11" s="1"/>
  <c r="K9" i="17" s="1"/>
  <c r="B21" i="11"/>
  <c r="A2" i="17"/>
  <c r="H11" i="11" l="1"/>
  <c r="H14" i="11" s="1"/>
  <c r="H9" i="17" s="1"/>
  <c r="L11" i="11"/>
  <c r="L14" i="11" s="1"/>
  <c r="L9" i="17" s="1"/>
  <c r="I11" i="11"/>
  <c r="I14" i="11" s="1"/>
  <c r="I9" i="17" s="1"/>
  <c r="G14" i="11"/>
  <c r="J11" i="11"/>
  <c r="J14" i="11" s="1"/>
  <c r="J9" i="17" s="1"/>
  <c r="H21" i="11" l="1"/>
  <c r="H24" i="11" s="1"/>
  <c r="H13" i="17" s="1"/>
  <c r="I21" i="11"/>
  <c r="I24" i="11" s="1"/>
  <c r="I13" i="17" s="1"/>
  <c r="G8" i="17"/>
  <c r="G12" i="17" s="1"/>
  <c r="BR9" i="17" l="1"/>
  <c r="J21" i="11"/>
  <c r="J24" i="11" l="1"/>
  <c r="K21" i="11"/>
  <c r="K24" i="11" s="1"/>
  <c r="K13" i="17" s="1"/>
  <c r="L21" i="11" l="1"/>
  <c r="J13" i="17"/>
  <c r="L24" i="11" l="1"/>
  <c r="M21" i="11"/>
  <c r="M24" i="11" l="1"/>
  <c r="M13" i="17" s="1"/>
  <c r="N21" i="11"/>
  <c r="L13" i="17"/>
  <c r="N24" i="11" l="1"/>
  <c r="O21" i="11"/>
  <c r="O24" i="11" l="1"/>
  <c r="O13" i="17" s="1"/>
  <c r="P21" i="11"/>
  <c r="N13" i="17"/>
  <c r="P24" i="11" l="1"/>
  <c r="P13" i="17" s="1"/>
  <c r="Q21" i="11"/>
  <c r="Q24" i="11" l="1"/>
  <c r="Q13" i="17" s="1"/>
  <c r="R21" i="11"/>
  <c r="R24" i="11" l="1"/>
  <c r="R13" i="17" s="1"/>
  <c r="S21" i="11"/>
  <c r="S24" i="11" l="1"/>
  <c r="S13" i="17" s="1"/>
  <c r="T21" i="11"/>
  <c r="T24" i="11" l="1"/>
  <c r="T13" i="17" s="1"/>
  <c r="U21" i="11"/>
  <c r="U24" i="11" l="1"/>
  <c r="U13" i="17" s="1"/>
  <c r="V21" i="11"/>
  <c r="V24" i="11" l="1"/>
  <c r="V13" i="17" s="1"/>
  <c r="W21" i="11"/>
  <c r="W24" i="11" l="1"/>
  <c r="W13" i="17" s="1"/>
  <c r="X21" i="11"/>
  <c r="X24" i="11" l="1"/>
  <c r="X13" i="17" s="1"/>
  <c r="Y21" i="11"/>
  <c r="Y24" i="11" l="1"/>
  <c r="Y13" i="17" s="1"/>
  <c r="Z21" i="11"/>
  <c r="Z24" i="11" l="1"/>
  <c r="Z13" i="17" s="1"/>
  <c r="AA21" i="11"/>
  <c r="AA24" i="11" l="1"/>
  <c r="AA13" i="17" s="1"/>
  <c r="AB21" i="11"/>
  <c r="AB24" i="11" l="1"/>
  <c r="AB13" i="17" s="1"/>
  <c r="AC21" i="11"/>
  <c r="AC24" i="11" l="1"/>
  <c r="AC13" i="17" s="1"/>
  <c r="AD21" i="11"/>
  <c r="AD24" i="11" l="1"/>
  <c r="AD13" i="17" s="1"/>
  <c r="AE21" i="11"/>
  <c r="AE24" i="11" l="1"/>
  <c r="AE13" i="17" s="1"/>
  <c r="AF21" i="11"/>
  <c r="AF24" i="11" l="1"/>
  <c r="AF13" i="17" s="1"/>
  <c r="AG21" i="11"/>
  <c r="AG24" i="11" l="1"/>
  <c r="AG13" i="17" s="1"/>
  <c r="AH21" i="11"/>
  <c r="AH24" i="11" l="1"/>
  <c r="AH13" i="17" s="1"/>
  <c r="AI21" i="11"/>
  <c r="AI24" i="11" l="1"/>
  <c r="AI13" i="17" s="1"/>
  <c r="AJ21" i="11"/>
  <c r="AJ24" i="11" l="1"/>
  <c r="AJ13" i="17" s="1"/>
  <c r="AK21" i="11"/>
  <c r="AK24" i="11" l="1"/>
  <c r="AK13" i="17" s="1"/>
  <c r="AL21" i="11"/>
  <c r="AL24" i="11" l="1"/>
  <c r="AL13" i="17" s="1"/>
  <c r="AM21" i="11"/>
  <c r="AM24" i="11" l="1"/>
  <c r="AM13" i="17" s="1"/>
  <c r="AN21" i="11"/>
  <c r="AN24" i="11" l="1"/>
  <c r="AN13" i="17" s="1"/>
  <c r="AO21" i="11"/>
  <c r="AO24" i="11" l="1"/>
  <c r="AO13" i="17" s="1"/>
  <c r="AP21" i="11"/>
  <c r="AP24" i="11" l="1"/>
  <c r="AP13" i="17" s="1"/>
  <c r="AQ21" i="11"/>
  <c r="AQ24" i="11" l="1"/>
  <c r="AQ13" i="17" s="1"/>
  <c r="AR21" i="11"/>
  <c r="AR24" i="11" l="1"/>
  <c r="AR13" i="17" s="1"/>
  <c r="AS21" i="11"/>
  <c r="AS24" i="11" l="1"/>
  <c r="AS13" i="17" s="1"/>
  <c r="AT21" i="11"/>
  <c r="AT24" i="11" l="1"/>
  <c r="AT13" i="17" s="1"/>
  <c r="AU21" i="11"/>
  <c r="AU24" i="11" l="1"/>
  <c r="AU13" i="17" s="1"/>
  <c r="AV21" i="11"/>
  <c r="AV24" i="11" l="1"/>
  <c r="AV13" i="17" s="1"/>
  <c r="AW21" i="11"/>
  <c r="AW24" i="11" l="1"/>
  <c r="AW13" i="17" s="1"/>
  <c r="AX21" i="11"/>
  <c r="AX24" i="11" l="1"/>
  <c r="AX13" i="17" s="1"/>
  <c r="AY21" i="11"/>
  <c r="AY24" i="11" l="1"/>
  <c r="AY13" i="17" s="1"/>
  <c r="AZ21" i="11"/>
  <c r="AZ24" i="11" l="1"/>
  <c r="AZ13" i="17" s="1"/>
  <c r="BA21" i="11"/>
  <c r="BA24" i="11" l="1"/>
  <c r="BA13" i="17" s="1"/>
  <c r="BB21" i="11"/>
  <c r="BB24" i="11" l="1"/>
  <c r="BB13" i="17" s="1"/>
  <c r="BC21" i="11"/>
  <c r="BC24" i="11" l="1"/>
  <c r="BC13" i="17" s="1"/>
  <c r="BD21" i="11"/>
  <c r="BD24" i="11" l="1"/>
  <c r="BD13" i="17" s="1"/>
  <c r="BE21" i="11"/>
  <c r="BE24" i="11" l="1"/>
  <c r="BE13" i="17" s="1"/>
  <c r="BF21" i="11"/>
  <c r="BF24" i="11" l="1"/>
  <c r="BF13" i="17" s="1"/>
  <c r="BG21" i="11"/>
  <c r="BG24" i="11" l="1"/>
  <c r="BG13" i="17" s="1"/>
  <c r="BH21" i="11"/>
  <c r="BH24" i="11" l="1"/>
  <c r="BH13" i="17" s="1"/>
  <c r="BI21" i="11"/>
  <c r="BI24" i="11" l="1"/>
  <c r="BI13" i="17" s="1"/>
  <c r="BJ21" i="11"/>
  <c r="BJ24" i="11" l="1"/>
  <c r="BJ13" i="17" s="1"/>
  <c r="BK21" i="11"/>
  <c r="BK24" i="11" l="1"/>
  <c r="BK13" i="17" s="1"/>
  <c r="BL21" i="11"/>
  <c r="BL24" i="11" l="1"/>
  <c r="BL13" i="17" s="1"/>
  <c r="BM21" i="11"/>
  <c r="BM24" i="11" l="1"/>
  <c r="BM13" i="17" s="1"/>
  <c r="BN21" i="11"/>
  <c r="BN24" i="11" l="1"/>
  <c r="BN13" i="17" s="1"/>
  <c r="BO21" i="11"/>
  <c r="BO24" i="11" l="1"/>
  <c r="BO13" i="17" s="1"/>
  <c r="BP21" i="11"/>
  <c r="BP24" i="11" s="1"/>
  <c r="BP13" i="17" l="1"/>
  <c r="BR13" i="17" s="1"/>
  <c r="BR24" i="11"/>
</calcChain>
</file>

<file path=xl/sharedStrings.xml><?xml version="1.0" encoding="utf-8"?>
<sst xmlns="http://schemas.openxmlformats.org/spreadsheetml/2006/main" count="39" uniqueCount="30">
  <si>
    <t>Description</t>
  </si>
  <si>
    <t>Total</t>
  </si>
  <si>
    <t>Total vol.</t>
  </si>
  <si>
    <t>Wgt ave age</t>
  </si>
  <si>
    <t>Rmn. life</t>
  </si>
  <si>
    <t>Solar enablement: distribution transformers</t>
  </si>
  <si>
    <t>AMI life: UED</t>
  </si>
  <si>
    <t>Unit rate</t>
  </si>
  <si>
    <t>Accelerated depreciation</t>
  </si>
  <si>
    <t>Depreciation removed from distribution system assets</t>
  </si>
  <si>
    <t>Depreciation removed</t>
  </si>
  <si>
    <t>Remaining value accelerated</t>
  </si>
  <si>
    <t>Accelerated depreciation ($ 2021)</t>
  </si>
  <si>
    <t>Escalation from [   ] to 2021</t>
  </si>
  <si>
    <t>RAB adjustment to distribution system assets for accelerated depreciation assets</t>
  </si>
  <si>
    <t>Check</t>
  </si>
  <si>
    <t>UE Accelerated depreciation</t>
  </si>
  <si>
    <t>Data</t>
  </si>
  <si>
    <t>Distribution standard life</t>
  </si>
  <si>
    <t>Sub-transmission standard life</t>
  </si>
  <si>
    <t>No.</t>
  </si>
  <si>
    <t>Sheet</t>
  </si>
  <si>
    <t>Cell</t>
  </si>
  <si>
    <t>Changes</t>
  </si>
  <si>
    <t>C4</t>
  </si>
  <si>
    <t>Amended to be consistent with approved life.</t>
  </si>
  <si>
    <t>C11</t>
  </si>
  <si>
    <t>amended to equal half of standard life.</t>
  </si>
  <si>
    <t>E11</t>
  </si>
  <si>
    <t xml:space="preserve">This value is calculated by taking the approved forecast volume of 33.25 and applies a 25% scrapping factor.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</si>
</sst>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(* #,##0.00_);_(* \(#,##0.00\);_(* &quot;-&quot;??_);_(@_)"/>
    <numFmt numFmtId="165" formatCode="_(* #,##0_);_(* \(#,##0\);_(* &quot;-&quot;??_);_(@_)"/>
    <numFmt numFmtId="166" formatCode="_-* #,##0_-;* \(#,##0\)_-;_-* &quot;-&quot;??_-;_-@_-"/>
    <numFmt numFmtId="167" formatCode="#,##0_);\(#,##0\);\-\-_)"/>
    <numFmt numFmtId="168" formatCode="_-* #,##0_-;\-* #,##0_-;_-* &quot;-&quot;??_-;_-@_-"/>
    <numFmt numFmtId="169" formatCode="_-* #,##0.0_-;\-* #,##0.0_-;_-* &quot;-&quot;??_-;_-@_-"/>
    <numFmt numFmtId="170" formatCode="&quot;FY&quot;0"/>
    <numFmt numFmtId="171" formatCode="#,##0.0;[Red]\-#,##0.0"/>
    <numFmt numFmtId="172" formatCode="#,##0.0_ ;[Red]\-#,##0.0\ "/>
    <numFmt numFmtId="173" formatCode="#,##0.0000;[Red]\-#,##0.0000"/>
  </numFmts>
  <fonts count="28" x14ac:knownFonts="1">
    <font>
      <sz val="10"/>
      <color theme="1"/>
      <name val="Verdana"/>
      <family val="2"/>
    </font>
    <font>
      <sz val="11"/>
      <color theme="1"/>
      <name val="Calibri"/>
      <family val="2"/>
      <scheme val="minor"/>
    </font>
    <font>
      <sz val="10"/>
      <color theme="3"/>
      <name val="Arial"/>
      <family val="2"/>
    </font>
    <font>
      <sz val="11"/>
      <color theme="1"/>
      <name val="Arial"/>
      <family val="2"/>
    </font>
    <font>
      <sz val="10"/>
      <color theme="0" tint="-0.34998626667073579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9" tint="-0.499984740745262"/>
      <name val="Arial"/>
      <family val="2"/>
    </font>
    <font>
      <sz val="10"/>
      <color theme="0"/>
      <name val="Arial"/>
      <family val="2"/>
    </font>
    <font>
      <sz val="10"/>
      <color theme="0" tint="-0.499984740745262"/>
      <name val="Arial"/>
      <family val="2"/>
    </font>
    <font>
      <i/>
      <sz val="10"/>
      <color theme="0" tint="-0.34998626667073579"/>
      <name val="Arial"/>
      <family val="2"/>
    </font>
    <font>
      <b/>
      <sz val="14"/>
      <color indexed="9"/>
      <name val="Arial"/>
      <family val="2"/>
    </font>
    <font>
      <b/>
      <u/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"/>
      <name val="Arial"/>
      <family val="2"/>
    </font>
    <font>
      <b/>
      <sz val="12"/>
      <color indexed="9"/>
      <name val="Arial"/>
      <family val="2"/>
    </font>
    <font>
      <b/>
      <sz val="14"/>
      <color indexed="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3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b/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lightUp">
        <fgColor theme="0" tint="-0.34998626667073579"/>
        <bgColor indexed="65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/>
      <bottom style="thin">
        <color auto="1"/>
      </bottom>
      <diagonal/>
    </border>
  </borders>
  <cellStyleXfs count="22">
    <xf numFmtId="0" fontId="0" fillId="0" borderId="0"/>
    <xf numFmtId="0" fontId="6" fillId="0" borderId="0"/>
    <xf numFmtId="0" fontId="2" fillId="2" borderId="1" applyNumberFormat="0" applyAlignment="0">
      <alignment horizontal="right"/>
      <protection locked="0"/>
    </xf>
    <xf numFmtId="165" fontId="3" fillId="0" borderId="0" applyFont="0" applyFill="0" applyBorder="0" applyAlignment="0" applyProtection="0"/>
    <xf numFmtId="166" fontId="4" fillId="3" borderId="2" applyAlignment="0"/>
    <xf numFmtId="0" fontId="14" fillId="0" borderId="0" applyNumberFormat="0"/>
    <xf numFmtId="0" fontId="5" fillId="0" borderId="3" applyNumberFormat="0" applyAlignment="0"/>
    <xf numFmtId="0" fontId="3" fillId="0" borderId="4" applyNumberFormat="0" applyFont="0" applyFill="0" applyAlignment="0"/>
    <xf numFmtId="0" fontId="5" fillId="4" borderId="3" applyNumberFormat="0" applyAlignment="0"/>
    <xf numFmtId="0" fontId="5" fillId="0" borderId="0"/>
    <xf numFmtId="0" fontId="6" fillId="1" borderId="0"/>
    <xf numFmtId="0" fontId="7" fillId="5" borderId="5" applyNumberFormat="0" applyAlignment="0"/>
    <xf numFmtId="0" fontId="8" fillId="6" borderId="3" applyNumberFormat="0">
      <alignment horizontal="centerContinuous" vertical="center" wrapText="1"/>
    </xf>
    <xf numFmtId="0" fontId="9" fillId="5" borderId="6" applyNumberFormat="0" applyAlignment="0"/>
    <xf numFmtId="0" fontId="10" fillId="0" borderId="0" applyNumberFormat="0"/>
    <xf numFmtId="0" fontId="12" fillId="9" borderId="0"/>
    <xf numFmtId="0" fontId="13" fillId="0" borderId="0"/>
    <xf numFmtId="167" fontId="11" fillId="8" borderId="0"/>
    <xf numFmtId="167" fontId="15" fillId="8" borderId="0"/>
    <xf numFmtId="0" fontId="1" fillId="0" borderId="0"/>
    <xf numFmtId="164" fontId="24" fillId="0" borderId="0" applyFont="0" applyFill="0" applyBorder="0" applyAlignment="0" applyProtection="0"/>
    <xf numFmtId="0" fontId="5" fillId="0" borderId="0"/>
  </cellStyleXfs>
  <cellXfs count="57">
    <xf numFmtId="0" fontId="0" fillId="0" borderId="0" xfId="0"/>
    <xf numFmtId="0" fontId="17" fillId="0" borderId="0" xfId="0" applyFont="1"/>
    <xf numFmtId="0" fontId="19" fillId="7" borderId="0" xfId="9" applyFont="1" applyFill="1"/>
    <xf numFmtId="0" fontId="19" fillId="0" borderId="0" xfId="9" applyFont="1" applyFill="1"/>
    <xf numFmtId="0" fontId="19" fillId="7" borderId="0" xfId="9" applyFont="1" applyFill="1" applyAlignment="1">
      <alignment horizontal="right"/>
    </xf>
    <xf numFmtId="0" fontId="20" fillId="7" borderId="0" xfId="16" applyFont="1" applyFill="1"/>
    <xf numFmtId="0" fontId="17" fillId="0" borderId="0" xfId="0" applyFont="1" applyAlignment="1">
      <alignment horizontal="right"/>
    </xf>
    <xf numFmtId="0" fontId="21" fillId="6" borderId="3" xfId="12" applyFont="1" applyAlignment="1">
      <alignment horizontal="left" vertical="center" wrapText="1"/>
    </xf>
    <xf numFmtId="0" fontId="21" fillId="6" borderId="3" xfId="12" applyFont="1" applyAlignment="1">
      <alignment horizontal="right" vertical="center" wrapText="1"/>
    </xf>
    <xf numFmtId="0" fontId="22" fillId="2" borderId="1" xfId="2" applyFont="1" applyAlignment="1">
      <alignment wrapText="1"/>
      <protection locked="0"/>
    </xf>
    <xf numFmtId="49" fontId="17" fillId="0" borderId="0" xfId="0" applyNumberFormat="1" applyFont="1" applyAlignment="1">
      <alignment horizontal="left" indent="1"/>
    </xf>
    <xf numFmtId="0" fontId="23" fillId="0" borderId="0" xfId="8" applyFont="1" applyFill="1" applyBorder="1"/>
    <xf numFmtId="168" fontId="23" fillId="0" borderId="3" xfId="8" applyNumberFormat="1" applyFont="1" applyFill="1" applyBorder="1"/>
    <xf numFmtId="38" fontId="17" fillId="7" borderId="7" xfId="19" applyNumberFormat="1" applyFont="1" applyFill="1" applyBorder="1" applyAlignment="1">
      <alignment horizontal="right" vertical="top"/>
    </xf>
    <xf numFmtId="40" fontId="17" fillId="7" borderId="7" xfId="19" applyNumberFormat="1" applyFont="1" applyFill="1" applyBorder="1" applyAlignment="1">
      <alignment horizontal="right" vertical="top"/>
    </xf>
    <xf numFmtId="170" fontId="21" fillId="6" borderId="3" xfId="12" applyNumberFormat="1" applyFont="1" applyAlignment="1">
      <alignment horizontal="right" vertical="center" wrapText="1"/>
    </xf>
    <xf numFmtId="3" fontId="17" fillId="0" borderId="3" xfId="0" applyNumberFormat="1" applyFont="1" applyBorder="1"/>
    <xf numFmtId="0" fontId="17" fillId="0" borderId="3" xfId="0" applyFont="1" applyBorder="1"/>
    <xf numFmtId="169" fontId="17" fillId="0" borderId="3" xfId="0" applyNumberFormat="1" applyFont="1" applyBorder="1"/>
    <xf numFmtId="168" fontId="17" fillId="0" borderId="3" xfId="20" applyNumberFormat="1" applyFont="1" applyBorder="1" applyAlignment="1">
      <alignment horizontal="right"/>
    </xf>
    <xf numFmtId="168" fontId="17" fillId="0" borderId="0" xfId="0" applyNumberFormat="1" applyFont="1"/>
    <xf numFmtId="3" fontId="25" fillId="0" borderId="3" xfId="0" applyNumberFormat="1" applyFont="1" applyBorder="1"/>
    <xf numFmtId="0" fontId="23" fillId="0" borderId="0" xfId="8" applyFont="1" applyFill="1" applyBorder="1" applyAlignment="1">
      <alignment horizontal="center"/>
    </xf>
    <xf numFmtId="0" fontId="17" fillId="0" borderId="9" xfId="0" applyFont="1" applyBorder="1"/>
    <xf numFmtId="171" fontId="17" fillId="0" borderId="9" xfId="0" applyNumberFormat="1" applyFont="1" applyBorder="1" applyAlignment="1">
      <alignment horizontal="right"/>
    </xf>
    <xf numFmtId="0" fontId="21" fillId="6" borderId="3" xfId="12" applyFont="1" applyAlignment="1">
      <alignment horizontal="centerContinuous" vertical="center"/>
    </xf>
    <xf numFmtId="0" fontId="0" fillId="10" borderId="0" xfId="0" applyFill="1" applyAlignment="1">
      <alignment horizontal="centerContinuous"/>
    </xf>
    <xf numFmtId="49" fontId="21" fillId="6" borderId="8" xfId="12" applyNumberFormat="1" applyFont="1" applyBorder="1" applyAlignment="1">
      <alignment horizontal="centerContinuous" vertical="center" wrapText="1"/>
    </xf>
    <xf numFmtId="49" fontId="21" fillId="6" borderId="8" xfId="12" applyNumberFormat="1" applyFont="1" applyBorder="1" applyAlignment="1">
      <alignment horizontal="left" vertical="center"/>
    </xf>
    <xf numFmtId="168" fontId="22" fillId="0" borderId="1" xfId="2" applyNumberFormat="1" applyFont="1" applyFill="1" applyAlignment="1">
      <protection locked="0"/>
    </xf>
    <xf numFmtId="40" fontId="17" fillId="7" borderId="0" xfId="19" applyNumberFormat="1" applyFont="1" applyFill="1" applyBorder="1" applyAlignment="1">
      <alignment horizontal="right" vertical="top"/>
    </xf>
    <xf numFmtId="172" fontId="26" fillId="0" borderId="0" xfId="0" applyNumberFormat="1" applyFont="1"/>
    <xf numFmtId="0" fontId="26" fillId="0" borderId="0" xfId="0" applyFont="1"/>
    <xf numFmtId="167" fontId="16" fillId="11" borderId="0" xfId="17" applyFont="1" applyFill="1"/>
    <xf numFmtId="167" fontId="16" fillId="11" borderId="0" xfId="17" applyFont="1" applyFill="1" applyAlignment="1">
      <alignment horizontal="right"/>
    </xf>
    <xf numFmtId="0" fontId="17" fillId="11" borderId="0" xfId="0" applyFont="1" applyFill="1"/>
    <xf numFmtId="167" fontId="18" fillId="11" borderId="0" xfId="18" applyFont="1" applyFill="1"/>
    <xf numFmtId="167" fontId="18" fillId="11" borderId="0" xfId="18" applyFont="1" applyFill="1" applyAlignment="1">
      <alignment horizontal="right"/>
    </xf>
    <xf numFmtId="0" fontId="21" fillId="6" borderId="10" xfId="12" applyFont="1" applyBorder="1" applyAlignment="1">
      <alignment horizontal="right" vertical="center" wrapText="1"/>
    </xf>
    <xf numFmtId="0" fontId="22" fillId="2" borderId="11" xfId="2" applyFont="1" applyBorder="1" applyAlignment="1">
      <alignment wrapText="1"/>
      <protection locked="0"/>
    </xf>
    <xf numFmtId="170" fontId="21" fillId="6" borderId="12" xfId="12" applyNumberFormat="1" applyFont="1" applyBorder="1" applyAlignment="1">
      <alignment horizontal="right" vertical="center" wrapText="1"/>
    </xf>
    <xf numFmtId="168" fontId="22" fillId="0" borderId="13" xfId="2" applyNumberFormat="1" applyFont="1" applyFill="1" applyBorder="1" applyAlignment="1">
      <protection locked="0"/>
    </xf>
    <xf numFmtId="0" fontId="21" fillId="6" borderId="3" xfId="12" applyFont="1" applyBorder="1" applyAlignment="1">
      <alignment horizontal="right" vertical="center"/>
    </xf>
    <xf numFmtId="168" fontId="22" fillId="0" borderId="14" xfId="2" applyNumberFormat="1" applyFont="1" applyFill="1" applyBorder="1" applyAlignment="1">
      <protection locked="0"/>
    </xf>
    <xf numFmtId="164" fontId="17" fillId="0" borderId="0" xfId="0" applyNumberFormat="1" applyFont="1" applyAlignment="1">
      <alignment horizontal="right"/>
    </xf>
    <xf numFmtId="168" fontId="23" fillId="0" borderId="0" xfId="8" applyNumberFormat="1" applyFont="1" applyFill="1" applyBorder="1"/>
    <xf numFmtId="168" fontId="23" fillId="12" borderId="3" xfId="8" applyNumberFormat="1" applyFont="1" applyFill="1" applyBorder="1"/>
    <xf numFmtId="169" fontId="22" fillId="0" borderId="1" xfId="2" applyNumberFormat="1" applyFont="1" applyFill="1" applyAlignment="1">
      <protection locked="0"/>
    </xf>
    <xf numFmtId="173" fontId="17" fillId="0" borderId="9" xfId="0" applyNumberFormat="1" applyFont="1" applyBorder="1" applyAlignment="1">
      <alignment horizontal="right"/>
    </xf>
    <xf numFmtId="0" fontId="27" fillId="0" borderId="15" xfId="21" applyFont="1" applyBorder="1" applyAlignment="1">
      <alignment horizontal="center" vertical="top"/>
    </xf>
    <xf numFmtId="0" fontId="27" fillId="0" borderId="15" xfId="21" applyFont="1" applyBorder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171" fontId="17" fillId="12" borderId="7" xfId="19" applyNumberFormat="1" applyFont="1" applyFill="1" applyBorder="1" applyAlignment="1">
      <alignment horizontal="right" vertical="top"/>
    </xf>
    <xf numFmtId="2" fontId="22" fillId="12" borderId="1" xfId="2" applyNumberFormat="1" applyFont="1" applyFill="1" applyAlignment="1">
      <alignment wrapText="1"/>
      <protection locked="0"/>
    </xf>
    <xf numFmtId="169" fontId="22" fillId="12" borderId="1" xfId="2" applyNumberFormat="1" applyFont="1" applyFill="1" applyBorder="1" applyAlignment="1">
      <protection locked="0"/>
    </xf>
    <xf numFmtId="168" fontId="22" fillId="12" borderId="11" xfId="2" applyNumberFormat="1" applyFont="1" applyFill="1" applyBorder="1" applyAlignment="1">
      <protection locked="0"/>
    </xf>
  </cellXfs>
  <cellStyles count="22">
    <cellStyle name="Base_Input" xfId="13"/>
    <cellStyle name="Comma" xfId="20" builtinId="3"/>
    <cellStyle name="Comma [0] 2" xfId="3"/>
    <cellStyle name="Empty_Cell" xfId="10"/>
    <cellStyle name="Explanatory Text" xfId="1" builtinId="53" customBuiltin="1"/>
    <cellStyle name="Flag" xfId="4"/>
    <cellStyle name="Header1" xfId="17"/>
    <cellStyle name="Header1A" xfId="18"/>
    <cellStyle name="Header2" xfId="15"/>
    <cellStyle name="Header3" xfId="5"/>
    <cellStyle name="Header4" xfId="16"/>
    <cellStyle name="Insheet" xfId="6"/>
    <cellStyle name="Line_SubTotal" xfId="7"/>
    <cellStyle name="Line_Summary" xfId="8"/>
    <cellStyle name="Normal" xfId="0" builtinId="0" customBuiltin="1"/>
    <cellStyle name="Normal 10" xfId="9"/>
    <cellStyle name="Normal 10 2" xfId="21"/>
    <cellStyle name="Normal 2 2" xfId="19"/>
    <cellStyle name="Offsheet" xfId="11"/>
    <cellStyle name="Table_Heading" xfId="12"/>
    <cellStyle name="Unit" xfId="14"/>
    <cellStyle name="User_Input_Actual" xfId="2"/>
  </cellStyles>
  <dxfs count="0"/>
  <tableStyles count="0" defaultTableStyle="TableStyleMedium2" defaultPivotStyle="PivotStyleMedium9"/>
  <colors>
    <mruColors>
      <color rgb="FF00FF00"/>
      <color rgb="FFFF33CC"/>
      <color rgb="FFFF99FF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R14"/>
  <sheetViews>
    <sheetView showGridLines="0" zoomScale="85" zoomScaleNormal="85" workbookViewId="0">
      <selection activeCell="J16" sqref="J16"/>
    </sheetView>
  </sheetViews>
  <sheetFormatPr defaultRowHeight="12.75" x14ac:dyDescent="0.2"/>
  <cols>
    <col min="1" max="1" width="2.375" customWidth="1"/>
  </cols>
  <sheetData>
    <row r="1" spans="1:70" s="1" customFormat="1" ht="18.75" x14ac:dyDescent="0.3">
      <c r="A1" s="33" t="s">
        <v>16</v>
      </c>
      <c r="B1" s="33"/>
      <c r="C1" s="33"/>
      <c r="D1" s="33"/>
      <c r="E1" s="33"/>
      <c r="F1" s="33"/>
      <c r="G1" s="34"/>
      <c r="H1" s="34"/>
      <c r="I1" s="34"/>
      <c r="J1" s="34"/>
      <c r="K1" s="34"/>
      <c r="L1" s="34"/>
      <c r="M1" s="33"/>
      <c r="N1" s="33"/>
      <c r="O1" s="33"/>
      <c r="P1" s="33"/>
      <c r="Q1" s="33"/>
      <c r="R1" s="33"/>
      <c r="S1" s="33"/>
      <c r="T1" s="33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</row>
    <row r="2" spans="1:70" s="1" customFormat="1" ht="15.75" x14ac:dyDescent="0.25">
      <c r="A2" s="36" t="str">
        <f ca="1">RIGHT(CELL("filename", $A$1), LEN(CELL("filename", $A$1)) - SEARCH("]", CELL("filename", $A$1)))</f>
        <v>Output</v>
      </c>
      <c r="B2" s="36"/>
      <c r="C2" s="36"/>
      <c r="D2" s="36"/>
      <c r="E2" s="36"/>
      <c r="F2" s="36"/>
      <c r="G2" s="37"/>
      <c r="H2" s="37"/>
      <c r="I2" s="37"/>
      <c r="J2" s="37"/>
      <c r="K2" s="37"/>
      <c r="L2" s="37"/>
      <c r="M2" s="36"/>
      <c r="N2" s="36"/>
      <c r="O2" s="36"/>
      <c r="P2" s="36"/>
      <c r="Q2" s="36"/>
      <c r="R2" s="36"/>
      <c r="S2" s="36"/>
      <c r="T2" s="36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</row>
    <row r="6" spans="1:70" x14ac:dyDescent="0.2">
      <c r="A6" s="1"/>
      <c r="B6" s="7" t="s">
        <v>0</v>
      </c>
      <c r="C6" s="8"/>
      <c r="D6" s="8"/>
      <c r="E6" s="8"/>
      <c r="F6" s="8"/>
      <c r="G6" s="8" t="s">
        <v>1</v>
      </c>
      <c r="H6" s="15">
        <v>2022</v>
      </c>
      <c r="I6" s="15">
        <v>2023</v>
      </c>
      <c r="J6" s="15">
        <v>2024</v>
      </c>
      <c r="K6" s="15">
        <v>2025</v>
      </c>
      <c r="L6" s="15">
        <v>2026</v>
      </c>
      <c r="M6" s="15">
        <v>2027</v>
      </c>
      <c r="N6" s="15">
        <v>2028</v>
      </c>
      <c r="O6" s="15">
        <v>2029</v>
      </c>
      <c r="P6" s="15">
        <v>2030</v>
      </c>
      <c r="Q6" s="15">
        <v>2031</v>
      </c>
      <c r="R6" s="15">
        <v>2032</v>
      </c>
      <c r="S6" s="15">
        <v>2033</v>
      </c>
      <c r="T6" s="15">
        <v>2034</v>
      </c>
      <c r="U6" s="15">
        <v>2035</v>
      </c>
      <c r="V6" s="15">
        <v>2036</v>
      </c>
      <c r="W6" s="15">
        <v>2037</v>
      </c>
      <c r="X6" s="15">
        <v>2038</v>
      </c>
      <c r="Y6" s="15">
        <v>2039</v>
      </c>
      <c r="Z6" s="15">
        <v>2040</v>
      </c>
      <c r="AA6" s="15">
        <v>2041</v>
      </c>
      <c r="AB6" s="15">
        <v>2042</v>
      </c>
      <c r="AC6" s="15">
        <v>2043</v>
      </c>
      <c r="AD6" s="15">
        <v>2044</v>
      </c>
      <c r="AE6" s="15">
        <v>2045</v>
      </c>
      <c r="AF6" s="15">
        <v>2046</v>
      </c>
      <c r="AG6" s="15">
        <v>2047</v>
      </c>
      <c r="AH6" s="15">
        <v>2048</v>
      </c>
      <c r="AI6" s="15">
        <v>2049</v>
      </c>
      <c r="AJ6" s="15">
        <v>2050</v>
      </c>
      <c r="AK6" s="15">
        <v>2051</v>
      </c>
      <c r="AL6" s="15">
        <v>2052</v>
      </c>
      <c r="AM6" s="15">
        <v>2053</v>
      </c>
      <c r="AN6" s="15">
        <v>2054</v>
      </c>
      <c r="AO6" s="15">
        <v>2055</v>
      </c>
      <c r="AP6" s="15">
        <v>2056</v>
      </c>
      <c r="AQ6" s="15">
        <v>2057</v>
      </c>
      <c r="AR6" s="15">
        <v>2058</v>
      </c>
      <c r="AS6" s="15">
        <v>2059</v>
      </c>
      <c r="AT6" s="15">
        <v>2060</v>
      </c>
      <c r="AU6" s="15">
        <v>2061</v>
      </c>
      <c r="AV6" s="15">
        <v>2062</v>
      </c>
      <c r="AW6" s="15">
        <v>2063</v>
      </c>
      <c r="AX6" s="15">
        <v>2064</v>
      </c>
      <c r="AY6" s="15">
        <v>2065</v>
      </c>
      <c r="AZ6" s="15">
        <v>2066</v>
      </c>
      <c r="BA6" s="15">
        <v>2067</v>
      </c>
      <c r="BB6" s="15">
        <v>2068</v>
      </c>
      <c r="BC6" s="15">
        <v>2069</v>
      </c>
      <c r="BD6" s="15">
        <v>2070</v>
      </c>
      <c r="BE6" s="15">
        <v>2071</v>
      </c>
      <c r="BF6" s="15">
        <v>2072</v>
      </c>
      <c r="BG6" s="15">
        <v>2073</v>
      </c>
      <c r="BH6" s="15">
        <v>2074</v>
      </c>
      <c r="BI6" s="15">
        <v>2075</v>
      </c>
      <c r="BJ6" s="15">
        <v>2076</v>
      </c>
      <c r="BK6" s="15">
        <v>2077</v>
      </c>
      <c r="BL6" s="15">
        <v>2078</v>
      </c>
      <c r="BM6" s="15">
        <v>2079</v>
      </c>
      <c r="BN6" s="15">
        <v>2080</v>
      </c>
      <c r="BO6" s="15">
        <v>2081</v>
      </c>
      <c r="BP6" s="15">
        <v>2082</v>
      </c>
      <c r="BR6" s="31" t="s">
        <v>15</v>
      </c>
    </row>
    <row r="8" spans="1:70" s="1" customFormat="1" x14ac:dyDescent="0.2">
      <c r="B8" s="23" t="s">
        <v>11</v>
      </c>
      <c r="C8" s="23"/>
      <c r="D8" s="23"/>
      <c r="E8" s="23"/>
      <c r="F8" s="23"/>
      <c r="G8" s="24">
        <f>INDEX(Data!$G$11:$L$17, MATCH($G$6, Data!$B$11:$B$17,0),MATCH(G$6, Data!$G$10:$L$10,0))/1000000</f>
        <v>0.2296878097345133</v>
      </c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</row>
    <row r="9" spans="1:70" s="1" customFormat="1" x14ac:dyDescent="0.2">
      <c r="B9" s="23" t="s">
        <v>8</v>
      </c>
      <c r="C9" s="23"/>
      <c r="D9" s="23"/>
      <c r="E9" s="23"/>
      <c r="F9" s="23"/>
      <c r="G9" s="24"/>
      <c r="H9" s="48">
        <f>INDEX(Data!$G$11:$L$17, MATCH($G$6, Data!$B$11:$B$17,0),MATCH(H$6, Data!$G$10:$L$10,0))/1000000</f>
        <v>4.5937561946902662E-2</v>
      </c>
      <c r="I9" s="48">
        <f>INDEX(Data!$G$11:$L$17, MATCH($G$6, Data!$B$11:$B$17,0),MATCH(I$6, Data!$G$10:$L$10,0))/1000000</f>
        <v>4.5937561946902662E-2</v>
      </c>
      <c r="J9" s="48">
        <f>INDEX(Data!$G$11:$L$17, MATCH($G$6, Data!$B$11:$B$17,0),MATCH(J$6, Data!$G$10:$L$10,0))/1000000</f>
        <v>4.5937561946902662E-2</v>
      </c>
      <c r="K9" s="48">
        <f>INDEX(Data!$G$11:$L$17, MATCH($G$6, Data!$B$11:$B$17,0),MATCH(K$6, Data!$G$10:$L$10,0))/1000000</f>
        <v>4.5937561946902662E-2</v>
      </c>
      <c r="L9" s="48">
        <f>INDEX(Data!$G$11:$L$17, MATCH($G$6, Data!$B$11:$B$17,0),MATCH(L$6, Data!$G$10:$L$10,0))/1000000</f>
        <v>4.5937561946902662E-2</v>
      </c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R9" s="31" t="b">
        <f>SUM(G9:BP9)=SUM(G8:BP8)</f>
        <v>1</v>
      </c>
    </row>
    <row r="10" spans="1:70" s="1" customFormat="1" x14ac:dyDescent="0.2">
      <c r="BR10" s="32"/>
    </row>
    <row r="11" spans="1:70" s="1" customFormat="1" x14ac:dyDescent="0.2">
      <c r="BR11" s="32"/>
    </row>
    <row r="12" spans="1:70" s="1" customFormat="1" x14ac:dyDescent="0.2">
      <c r="B12" s="23" t="s">
        <v>14</v>
      </c>
      <c r="C12" s="23"/>
      <c r="D12" s="23"/>
      <c r="E12" s="23"/>
      <c r="F12" s="23"/>
      <c r="G12" s="24">
        <f>-G8</f>
        <v>-0.2296878097345133</v>
      </c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R12" s="32"/>
    </row>
    <row r="13" spans="1:70" s="1" customFormat="1" x14ac:dyDescent="0.2">
      <c r="B13" s="23" t="s">
        <v>9</v>
      </c>
      <c r="C13" s="23"/>
      <c r="D13" s="23"/>
      <c r="E13" s="23"/>
      <c r="F13" s="23"/>
      <c r="G13" s="24"/>
      <c r="H13" s="48">
        <f>-Data!H24/1000000</f>
        <v>-1.2903809535646816E-2</v>
      </c>
      <c r="I13" s="48">
        <f>-Data!I24/1000000</f>
        <v>-1.2903809535646816E-2</v>
      </c>
      <c r="J13" s="48">
        <f>-Data!J24/1000000</f>
        <v>-1.2903809535646816E-2</v>
      </c>
      <c r="K13" s="48">
        <f>-Data!K24/1000000</f>
        <v>-1.2903809535646816E-2</v>
      </c>
      <c r="L13" s="48">
        <f>-Data!L24/1000000</f>
        <v>-1.2903809535646816E-2</v>
      </c>
      <c r="M13" s="24">
        <f>-Data!M24/1000000</f>
        <v>-1.2903809535646816E-2</v>
      </c>
      <c r="N13" s="24">
        <f>-Data!N24/1000000</f>
        <v>-1.2903809535646816E-2</v>
      </c>
      <c r="O13" s="24">
        <f>-Data!O24/1000000</f>
        <v>-1.2903809535646816E-2</v>
      </c>
      <c r="P13" s="24">
        <f>-Data!P24/1000000</f>
        <v>-1.2903809535646816E-2</v>
      </c>
      <c r="Q13" s="24">
        <f>-Data!Q24/1000000</f>
        <v>-1.2903809535646816E-2</v>
      </c>
      <c r="R13" s="24">
        <f>-Data!R24/1000000</f>
        <v>-1.2903809535646816E-2</v>
      </c>
      <c r="S13" s="24">
        <f>-Data!S24/1000000</f>
        <v>-1.2903809535646816E-2</v>
      </c>
      <c r="T13" s="24">
        <f>-Data!T24/1000000</f>
        <v>-1.2903809535646816E-2</v>
      </c>
      <c r="U13" s="24">
        <f>-Data!U24/1000000</f>
        <v>-1.2903809535646816E-2</v>
      </c>
      <c r="V13" s="24">
        <f>-Data!V24/1000000</f>
        <v>-1.2903809535646816E-2</v>
      </c>
      <c r="W13" s="24">
        <f>-Data!W24/1000000</f>
        <v>-1.2903809535646816E-2</v>
      </c>
      <c r="X13" s="24">
        <f>-Data!X24/1000000</f>
        <v>-1.2903809535646816E-2</v>
      </c>
      <c r="Y13" s="24">
        <f>-Data!Y24/1000000</f>
        <v>-1.0323047628517495E-2</v>
      </c>
      <c r="Z13" s="24">
        <f>-Data!Z24/1000000</f>
        <v>0</v>
      </c>
      <c r="AA13" s="24">
        <f>-Data!AA24/1000000</f>
        <v>0</v>
      </c>
      <c r="AB13" s="24">
        <f>-Data!AB24/1000000</f>
        <v>0</v>
      </c>
      <c r="AC13" s="24">
        <f>-Data!AC24/1000000</f>
        <v>0</v>
      </c>
      <c r="AD13" s="24">
        <f>-Data!AD24/1000000</f>
        <v>0</v>
      </c>
      <c r="AE13" s="24">
        <f>-Data!AE24/1000000</f>
        <v>0</v>
      </c>
      <c r="AF13" s="24">
        <f>-Data!AF24/1000000</f>
        <v>0</v>
      </c>
      <c r="AG13" s="24">
        <f>-Data!AG24/1000000</f>
        <v>0</v>
      </c>
      <c r="AH13" s="24">
        <f>-Data!AH24/1000000</f>
        <v>0</v>
      </c>
      <c r="AI13" s="24">
        <f>-Data!AI24/1000000</f>
        <v>0</v>
      </c>
      <c r="AJ13" s="24">
        <f>-Data!AJ24/1000000</f>
        <v>0</v>
      </c>
      <c r="AK13" s="24">
        <f>-Data!AK24/1000000</f>
        <v>0</v>
      </c>
      <c r="AL13" s="24">
        <f>-Data!AL24/1000000</f>
        <v>0</v>
      </c>
      <c r="AM13" s="24">
        <f>-Data!AM24/1000000</f>
        <v>0</v>
      </c>
      <c r="AN13" s="24">
        <f>-Data!AN24/1000000</f>
        <v>0</v>
      </c>
      <c r="AO13" s="24">
        <f>-Data!AO24/1000000</f>
        <v>0</v>
      </c>
      <c r="AP13" s="24">
        <f>-Data!AP24/1000000</f>
        <v>0</v>
      </c>
      <c r="AQ13" s="24">
        <f>-Data!AQ24/1000000</f>
        <v>0</v>
      </c>
      <c r="AR13" s="24">
        <f>-Data!AR24/1000000</f>
        <v>0</v>
      </c>
      <c r="AS13" s="24">
        <f>-Data!AS24/1000000</f>
        <v>0</v>
      </c>
      <c r="AT13" s="24">
        <f>-Data!AT24/1000000</f>
        <v>0</v>
      </c>
      <c r="AU13" s="24">
        <f>-Data!AU24/1000000</f>
        <v>0</v>
      </c>
      <c r="AV13" s="24">
        <f>-Data!AV24/1000000</f>
        <v>0</v>
      </c>
      <c r="AW13" s="24">
        <f>-Data!AW24/1000000</f>
        <v>0</v>
      </c>
      <c r="AX13" s="24">
        <f>-Data!AX24/1000000</f>
        <v>0</v>
      </c>
      <c r="AY13" s="24">
        <f>-Data!AY24/1000000</f>
        <v>0</v>
      </c>
      <c r="AZ13" s="24">
        <f>-Data!AZ24/1000000</f>
        <v>0</v>
      </c>
      <c r="BA13" s="24">
        <f>-Data!BA24/1000000</f>
        <v>0</v>
      </c>
      <c r="BB13" s="24">
        <f>-Data!BB24/1000000</f>
        <v>0</v>
      </c>
      <c r="BC13" s="24">
        <f>-Data!BC24/1000000</f>
        <v>0</v>
      </c>
      <c r="BD13" s="24">
        <f>-Data!BD24/1000000</f>
        <v>0</v>
      </c>
      <c r="BE13" s="24">
        <f>-Data!BE24/1000000</f>
        <v>0</v>
      </c>
      <c r="BF13" s="24">
        <f>-Data!BF24/1000000</f>
        <v>0</v>
      </c>
      <c r="BG13" s="24">
        <f>-Data!BG24/1000000</f>
        <v>0</v>
      </c>
      <c r="BH13" s="24">
        <f>-Data!BH24/1000000</f>
        <v>0</v>
      </c>
      <c r="BI13" s="24">
        <f>-Data!BI24/1000000</f>
        <v>0</v>
      </c>
      <c r="BJ13" s="24">
        <f>-Data!BJ24/1000000</f>
        <v>0</v>
      </c>
      <c r="BK13" s="24">
        <f>-Data!BK24/1000000</f>
        <v>0</v>
      </c>
      <c r="BL13" s="24">
        <f>-Data!BL24/1000000</f>
        <v>0</v>
      </c>
      <c r="BM13" s="24">
        <f>-Data!BM24/1000000</f>
        <v>0</v>
      </c>
      <c r="BN13" s="24">
        <f>-Data!BN24/1000000</f>
        <v>0</v>
      </c>
      <c r="BO13" s="24">
        <f>-Data!BO24/1000000</f>
        <v>0</v>
      </c>
      <c r="BP13" s="24">
        <f>-Data!BP24/1000000</f>
        <v>0</v>
      </c>
      <c r="BR13" s="31" t="b">
        <f>SUM(G13:BP13)=SUM(G12:BP12)</f>
        <v>1</v>
      </c>
    </row>
    <row r="14" spans="1:70" s="1" customFormat="1" x14ac:dyDescent="0.2">
      <c r="G14" s="6"/>
      <c r="H14" s="6"/>
      <c r="I14" s="6"/>
      <c r="J14" s="6"/>
      <c r="K14" s="6"/>
      <c r="L14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3"/>
    <pageSetUpPr fitToPage="1"/>
  </sheetPr>
  <dimension ref="A1:BY101"/>
  <sheetViews>
    <sheetView showGridLines="0" tabSelected="1" zoomScaleNormal="100" workbookViewId="0">
      <selection activeCell="H26" sqref="H26"/>
    </sheetView>
  </sheetViews>
  <sheetFormatPr defaultColWidth="9" defaultRowHeight="12.75" zeroHeight="1" x14ac:dyDescent="0.2"/>
  <cols>
    <col min="1" max="1" width="3.625" style="1" customWidth="1"/>
    <col min="2" max="2" width="50.5" style="1" customWidth="1"/>
    <col min="3" max="6" width="11.375" style="1" customWidth="1"/>
    <col min="7" max="13" width="11.375" style="6" customWidth="1"/>
    <col min="14" max="14" width="9.125" style="1" customWidth="1"/>
    <col min="15" max="30" width="9" style="1" customWidth="1"/>
    <col min="31" max="16384" width="9" style="1"/>
  </cols>
  <sheetData>
    <row r="1" spans="1:68" ht="18.75" x14ac:dyDescent="0.3">
      <c r="A1" s="33" t="s">
        <v>16</v>
      </c>
      <c r="B1" s="33"/>
      <c r="C1" s="33"/>
      <c r="D1" s="33"/>
      <c r="E1" s="33"/>
      <c r="F1" s="33"/>
      <c r="G1" s="34"/>
      <c r="H1" s="34"/>
      <c r="I1" s="34"/>
      <c r="J1" s="34"/>
      <c r="K1" s="34"/>
      <c r="L1" s="34"/>
      <c r="M1" s="33"/>
      <c r="N1" s="33"/>
      <c r="O1" s="33"/>
      <c r="P1" s="33"/>
      <c r="Q1" s="33"/>
      <c r="R1" s="33"/>
      <c r="S1" s="33"/>
      <c r="T1" s="33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</row>
    <row r="2" spans="1:68" ht="15.75" x14ac:dyDescent="0.25">
      <c r="A2" s="36" t="s">
        <v>17</v>
      </c>
      <c r="B2" s="36"/>
      <c r="C2" s="36"/>
      <c r="D2" s="36"/>
      <c r="E2" s="36"/>
      <c r="F2" s="36"/>
      <c r="G2" s="37"/>
      <c r="H2" s="37"/>
      <c r="I2" s="37"/>
      <c r="J2" s="37"/>
      <c r="K2" s="37"/>
      <c r="L2" s="37"/>
      <c r="M2" s="36"/>
      <c r="N2" s="36"/>
      <c r="O2" s="36"/>
      <c r="P2" s="36"/>
      <c r="Q2" s="36"/>
      <c r="R2" s="36"/>
      <c r="S2" s="36"/>
      <c r="T2" s="36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</row>
    <row r="3" spans="1:68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68" x14ac:dyDescent="0.2">
      <c r="A4" s="2"/>
      <c r="B4" s="3" t="s">
        <v>18</v>
      </c>
      <c r="C4" s="53">
        <v>35.6</v>
      </c>
      <c r="E4" s="2"/>
      <c r="F4" s="2"/>
      <c r="G4" s="4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68" x14ac:dyDescent="0.2">
      <c r="A5" s="2"/>
      <c r="B5" s="3" t="s">
        <v>19</v>
      </c>
      <c r="C5" s="13">
        <v>60</v>
      </c>
      <c r="D5" s="2"/>
      <c r="E5" s="2"/>
      <c r="F5" s="2"/>
      <c r="G5" s="4"/>
      <c r="H5" s="4"/>
      <c r="I5" s="4"/>
      <c r="J5" s="4"/>
      <c r="K5" s="4"/>
      <c r="L5" s="4"/>
      <c r="M5" s="4"/>
      <c r="N5" s="2"/>
      <c r="O5" s="2"/>
      <c r="P5" s="2"/>
      <c r="Q5" s="2"/>
      <c r="R5" s="2"/>
      <c r="S5" s="2"/>
      <c r="T5" s="2"/>
      <c r="U5" s="2"/>
    </row>
    <row r="6" spans="1:68" x14ac:dyDescent="0.2">
      <c r="A6" s="2"/>
      <c r="B6" s="3" t="s">
        <v>6</v>
      </c>
      <c r="C6" s="13">
        <v>15</v>
      </c>
      <c r="D6" s="2"/>
      <c r="E6" s="2"/>
      <c r="G6" s="4"/>
      <c r="H6" s="4"/>
      <c r="I6" s="4"/>
      <c r="J6" s="4"/>
      <c r="K6" s="4"/>
      <c r="L6" s="4"/>
      <c r="M6" s="4"/>
      <c r="N6" s="2"/>
      <c r="O6" s="2"/>
      <c r="P6" s="2"/>
      <c r="Q6" s="2"/>
      <c r="R6" s="2"/>
      <c r="S6" s="2"/>
      <c r="T6" s="2"/>
      <c r="U6" s="2"/>
    </row>
    <row r="7" spans="1:68" x14ac:dyDescent="0.2">
      <c r="A7" s="2"/>
      <c r="B7" s="3" t="s">
        <v>13</v>
      </c>
      <c r="C7" s="14">
        <v>1.08112856824729</v>
      </c>
      <c r="D7" s="2"/>
      <c r="E7" s="2"/>
      <c r="G7" s="4"/>
      <c r="H7" s="4"/>
      <c r="I7" s="4"/>
      <c r="J7" s="4"/>
      <c r="K7" s="4"/>
      <c r="L7" s="4"/>
      <c r="M7" s="4"/>
      <c r="N7" s="2"/>
      <c r="O7" s="2"/>
      <c r="P7" s="2"/>
      <c r="Q7" s="2"/>
      <c r="R7" s="2"/>
      <c r="S7" s="2"/>
      <c r="T7" s="2"/>
      <c r="U7" s="2"/>
    </row>
    <row r="8" spans="1:68" x14ac:dyDescent="0.2">
      <c r="A8" s="2"/>
      <c r="B8" s="3"/>
      <c r="C8" s="30"/>
      <c r="D8" s="2"/>
      <c r="E8" s="2"/>
      <c r="G8" s="4"/>
      <c r="H8" s="4"/>
      <c r="I8" s="4"/>
      <c r="J8" s="4"/>
      <c r="K8" s="4"/>
      <c r="L8" s="4"/>
      <c r="M8" s="4"/>
      <c r="N8" s="2"/>
      <c r="O8" s="2"/>
      <c r="P8" s="2"/>
      <c r="Q8" s="2"/>
      <c r="R8" s="2"/>
      <c r="S8" s="2"/>
      <c r="T8" s="2"/>
      <c r="U8" s="2"/>
    </row>
    <row r="9" spans="1:68" x14ac:dyDescent="0.2">
      <c r="A9" s="2"/>
      <c r="B9" s="5"/>
      <c r="C9" s="2"/>
      <c r="D9" s="2"/>
      <c r="E9" s="2"/>
      <c r="F9" s="2"/>
      <c r="G9" s="25" t="s">
        <v>12</v>
      </c>
      <c r="H9" s="26"/>
      <c r="I9" s="26"/>
      <c r="J9" s="26"/>
      <c r="K9" s="26"/>
      <c r="L9" s="26"/>
      <c r="M9" s="4"/>
      <c r="N9" s="2"/>
      <c r="O9" s="2"/>
      <c r="P9" s="2"/>
      <c r="Q9" s="2"/>
      <c r="R9" s="2"/>
      <c r="S9" s="2"/>
      <c r="T9" s="2"/>
      <c r="U9" s="2"/>
    </row>
    <row r="10" spans="1:68" x14ac:dyDescent="0.2">
      <c r="A10" s="2"/>
      <c r="B10" s="7" t="s">
        <v>0</v>
      </c>
      <c r="C10" s="8" t="s">
        <v>3</v>
      </c>
      <c r="D10" s="8" t="s">
        <v>4</v>
      </c>
      <c r="E10" s="8" t="s">
        <v>2</v>
      </c>
      <c r="F10" s="38" t="s">
        <v>7</v>
      </c>
      <c r="G10" s="42" t="s">
        <v>1</v>
      </c>
      <c r="H10" s="40">
        <v>2022</v>
      </c>
      <c r="I10" s="15">
        <v>2023</v>
      </c>
      <c r="J10" s="15">
        <v>2024</v>
      </c>
      <c r="K10" s="15">
        <v>2025</v>
      </c>
      <c r="L10" s="15">
        <v>2026</v>
      </c>
      <c r="M10" s="4"/>
      <c r="N10" s="2"/>
      <c r="O10" s="2"/>
      <c r="P10" s="2"/>
      <c r="Q10" s="2"/>
      <c r="R10" s="2"/>
      <c r="S10" s="2"/>
      <c r="T10" s="2"/>
      <c r="U10" s="2"/>
    </row>
    <row r="11" spans="1:68" x14ac:dyDescent="0.2">
      <c r="A11" s="2"/>
      <c r="B11" s="9" t="s">
        <v>5</v>
      </c>
      <c r="C11" s="54">
        <f>0.5*C4</f>
        <v>17.8</v>
      </c>
      <c r="D11" s="47">
        <f>C4-C11</f>
        <v>17.8</v>
      </c>
      <c r="E11" s="55">
        <v>10.4375</v>
      </c>
      <c r="F11" s="56">
        <v>44012.035398230095</v>
      </c>
      <c r="G11" s="43">
        <f>((E11*F11)/$C$4)*D11</f>
        <v>229687.80973451331</v>
      </c>
      <c r="H11" s="41">
        <f>$G11/5</f>
        <v>45937.561946902664</v>
      </c>
      <c r="I11" s="29">
        <f t="shared" ref="I11:L11" si="0">$G11/5</f>
        <v>45937.561946902664</v>
      </c>
      <c r="J11" s="29">
        <f t="shared" si="0"/>
        <v>45937.561946902664</v>
      </c>
      <c r="K11" s="29">
        <f t="shared" si="0"/>
        <v>45937.561946902664</v>
      </c>
      <c r="L11" s="29">
        <f t="shared" si="0"/>
        <v>45937.561946902664</v>
      </c>
      <c r="M11" s="4"/>
      <c r="N11" s="2"/>
      <c r="O11" s="2"/>
      <c r="P11" s="2"/>
      <c r="Q11" s="2"/>
      <c r="R11" s="2"/>
      <c r="S11" s="2"/>
      <c r="T11" s="2"/>
      <c r="U11" s="2"/>
    </row>
    <row r="12" spans="1:68" x14ac:dyDescent="0.2">
      <c r="A12" s="2"/>
      <c r="B12" s="9"/>
      <c r="C12" s="9"/>
      <c r="D12" s="29"/>
      <c r="E12" s="9"/>
      <c r="F12" s="39"/>
      <c r="G12" s="43"/>
      <c r="H12" s="41"/>
      <c r="I12" s="29"/>
      <c r="J12" s="29"/>
      <c r="K12" s="29"/>
      <c r="L12" s="29"/>
      <c r="M12" s="4"/>
      <c r="N12" s="2"/>
      <c r="O12" s="2"/>
      <c r="P12" s="2"/>
      <c r="Q12" s="2"/>
      <c r="R12" s="2"/>
      <c r="S12" s="2"/>
      <c r="T12" s="2"/>
      <c r="U12" s="2"/>
    </row>
    <row r="13" spans="1:68" x14ac:dyDescent="0.2">
      <c r="A13" s="2"/>
      <c r="B13" s="9"/>
      <c r="C13" s="9"/>
      <c r="D13" s="29"/>
      <c r="E13" s="9"/>
      <c r="F13" s="39"/>
      <c r="G13" s="43"/>
      <c r="H13" s="41"/>
      <c r="I13" s="29"/>
      <c r="J13" s="29"/>
      <c r="K13" s="29"/>
      <c r="L13" s="29"/>
      <c r="M13" s="4"/>
      <c r="N13" s="2"/>
      <c r="O13" s="2"/>
      <c r="P13" s="2"/>
      <c r="Q13" s="2"/>
      <c r="R13" s="2"/>
      <c r="S13" s="2"/>
      <c r="T13" s="2"/>
      <c r="U13" s="2"/>
    </row>
    <row r="14" spans="1:68" x14ac:dyDescent="0.2">
      <c r="A14" s="2"/>
      <c r="B14" s="11" t="s">
        <v>1</v>
      </c>
      <c r="C14" s="22"/>
      <c r="D14" s="22"/>
      <c r="E14" s="22"/>
      <c r="F14" s="22"/>
      <c r="G14" s="46">
        <f>SUM(G11:G13)</f>
        <v>229687.80973451331</v>
      </c>
      <c r="H14" s="46">
        <f t="shared" ref="H14:L14" si="1">SUM(H11:H13)</f>
        <v>45937.561946902664</v>
      </c>
      <c r="I14" s="46">
        <f t="shared" si="1"/>
        <v>45937.561946902664</v>
      </c>
      <c r="J14" s="46">
        <f t="shared" si="1"/>
        <v>45937.561946902664</v>
      </c>
      <c r="K14" s="46">
        <f t="shared" si="1"/>
        <v>45937.561946902664</v>
      </c>
      <c r="L14" s="46">
        <f t="shared" si="1"/>
        <v>45937.561946902664</v>
      </c>
      <c r="M14" s="4"/>
      <c r="N14" s="2"/>
      <c r="O14" s="2"/>
      <c r="P14" s="2"/>
      <c r="Q14" s="2"/>
      <c r="R14" s="2"/>
      <c r="S14" s="2"/>
      <c r="T14" s="2"/>
    </row>
    <row r="15" spans="1:68" x14ac:dyDescent="0.2">
      <c r="M15" s="4"/>
    </row>
    <row r="16" spans="1:68" x14ac:dyDescent="0.2">
      <c r="G16" s="1"/>
      <c r="H16" s="1"/>
      <c r="I16" s="1"/>
      <c r="J16" s="1"/>
      <c r="K16" s="1"/>
      <c r="L16" s="1"/>
      <c r="M16" s="1"/>
    </row>
    <row r="17" spans="2:77" x14ac:dyDescent="0.2">
      <c r="G17" s="44"/>
    </row>
    <row r="18" spans="2:77" x14ac:dyDescent="0.2"/>
    <row r="19" spans="2:77" x14ac:dyDescent="0.2">
      <c r="B19" s="5"/>
      <c r="C19" s="2"/>
      <c r="D19" s="2"/>
      <c r="E19" s="2"/>
      <c r="F19" s="2"/>
      <c r="G19"/>
      <c r="H19" s="28" t="s">
        <v>10</v>
      </c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</row>
    <row r="20" spans="2:77" x14ac:dyDescent="0.2">
      <c r="B20" s="7" t="s">
        <v>0</v>
      </c>
      <c r="C20" s="8"/>
      <c r="D20" s="8"/>
      <c r="E20" s="8"/>
      <c r="F20" s="8"/>
      <c r="G20" s="8"/>
      <c r="H20" s="15">
        <v>2022</v>
      </c>
      <c r="I20" s="15">
        <v>2023</v>
      </c>
      <c r="J20" s="15">
        <v>2024</v>
      </c>
      <c r="K20" s="15">
        <v>2025</v>
      </c>
      <c r="L20" s="15">
        <v>2026</v>
      </c>
      <c r="M20" s="15">
        <v>2027</v>
      </c>
      <c r="N20" s="15">
        <v>2028</v>
      </c>
      <c r="O20" s="15">
        <v>2029</v>
      </c>
      <c r="P20" s="15">
        <v>2030</v>
      </c>
      <c r="Q20" s="15">
        <v>2031</v>
      </c>
      <c r="R20" s="15">
        <v>2032</v>
      </c>
      <c r="S20" s="15">
        <v>2033</v>
      </c>
      <c r="T20" s="15">
        <v>2034</v>
      </c>
      <c r="U20" s="15">
        <v>2035</v>
      </c>
      <c r="V20" s="15">
        <v>2036</v>
      </c>
      <c r="W20" s="15">
        <v>2037</v>
      </c>
      <c r="X20" s="15">
        <v>2038</v>
      </c>
      <c r="Y20" s="15">
        <v>2039</v>
      </c>
      <c r="Z20" s="15">
        <v>2040</v>
      </c>
      <c r="AA20" s="15">
        <v>2041</v>
      </c>
      <c r="AB20" s="15">
        <v>2042</v>
      </c>
      <c r="AC20" s="15">
        <v>2043</v>
      </c>
      <c r="AD20" s="15">
        <v>2044</v>
      </c>
      <c r="AE20" s="15">
        <v>2045</v>
      </c>
      <c r="AF20" s="15">
        <v>2046</v>
      </c>
      <c r="AG20" s="15">
        <v>2047</v>
      </c>
      <c r="AH20" s="15">
        <v>2048</v>
      </c>
      <c r="AI20" s="15">
        <v>2049</v>
      </c>
      <c r="AJ20" s="15">
        <v>2050</v>
      </c>
      <c r="AK20" s="15">
        <v>2051</v>
      </c>
      <c r="AL20" s="15">
        <v>2052</v>
      </c>
      <c r="AM20" s="15">
        <v>2053</v>
      </c>
      <c r="AN20" s="15">
        <v>2054</v>
      </c>
      <c r="AO20" s="15">
        <v>2055</v>
      </c>
      <c r="AP20" s="15">
        <v>2056</v>
      </c>
      <c r="AQ20" s="15">
        <v>2057</v>
      </c>
      <c r="AR20" s="15">
        <v>2058</v>
      </c>
      <c r="AS20" s="15">
        <v>2059</v>
      </c>
      <c r="AT20" s="15">
        <v>2060</v>
      </c>
      <c r="AU20" s="15">
        <v>2061</v>
      </c>
      <c r="AV20" s="15">
        <v>2062</v>
      </c>
      <c r="AW20" s="15">
        <v>2063</v>
      </c>
      <c r="AX20" s="15">
        <v>2064</v>
      </c>
      <c r="AY20" s="15">
        <v>2065</v>
      </c>
      <c r="AZ20" s="15">
        <v>2066</v>
      </c>
      <c r="BA20" s="15">
        <v>2067</v>
      </c>
      <c r="BB20" s="15">
        <v>2068</v>
      </c>
      <c r="BC20" s="15">
        <v>2069</v>
      </c>
      <c r="BD20" s="15">
        <v>2070</v>
      </c>
      <c r="BE20" s="15">
        <v>2071</v>
      </c>
      <c r="BF20" s="15">
        <v>2072</v>
      </c>
      <c r="BG20" s="15">
        <v>2073</v>
      </c>
      <c r="BH20" s="15">
        <v>2074</v>
      </c>
      <c r="BI20" s="15">
        <v>2075</v>
      </c>
      <c r="BJ20" s="15">
        <v>2076</v>
      </c>
      <c r="BK20" s="15">
        <v>2077</v>
      </c>
      <c r="BL20" s="15">
        <v>2078</v>
      </c>
      <c r="BM20" s="15">
        <v>2079</v>
      </c>
      <c r="BN20" s="15">
        <v>2080</v>
      </c>
      <c r="BO20" s="15">
        <v>2081</v>
      </c>
      <c r="BP20" s="15">
        <v>2082</v>
      </c>
    </row>
    <row r="21" spans="2:77" x14ac:dyDescent="0.2">
      <c r="B21" s="16" t="str">
        <f>B11</f>
        <v>Solar enablement: distribution transformers</v>
      </c>
      <c r="C21" s="17"/>
      <c r="D21" s="18"/>
      <c r="E21" s="17"/>
      <c r="F21" s="17"/>
      <c r="G21" s="19"/>
      <c r="H21" s="19">
        <f>$G14/$D11</f>
        <v>12903.809535646815</v>
      </c>
      <c r="I21" s="19">
        <f>MIN($G14/$D11,$G14-SUM($H21:H21))</f>
        <v>12903.809535646815</v>
      </c>
      <c r="J21" s="19">
        <f>MIN($G14/$D11,$G14-SUM($H21:I21))</f>
        <v>12903.809535646815</v>
      </c>
      <c r="K21" s="19">
        <f>MIN($G14/$D11,$G14-SUM($H21:J21))</f>
        <v>12903.809535646815</v>
      </c>
      <c r="L21" s="19">
        <f>MIN($G14/$D11,$G14-SUM($H21:K21))</f>
        <v>12903.809535646815</v>
      </c>
      <c r="M21" s="19">
        <f>MIN($G14/$D11,$G14-SUM($H21:L21))</f>
        <v>12903.809535646815</v>
      </c>
      <c r="N21" s="19">
        <f>MIN($G14/$D11,$G14-SUM($H21:M21))</f>
        <v>12903.809535646815</v>
      </c>
      <c r="O21" s="19">
        <f>MIN($G14/$D11,$G14-SUM($H21:N21))</f>
        <v>12903.809535646815</v>
      </c>
      <c r="P21" s="19">
        <f>MIN($G14/$D11,$G14-SUM($H21:O21))</f>
        <v>12903.809535646815</v>
      </c>
      <c r="Q21" s="19">
        <f>MIN($G14/$D11,$G14-SUM($H21:P21))</f>
        <v>12903.809535646815</v>
      </c>
      <c r="R21" s="19">
        <f>MIN($G14/$D11,$G14-SUM($H21:Q21))</f>
        <v>12903.809535646815</v>
      </c>
      <c r="S21" s="19">
        <f>MIN($G14/$D11,$G14-SUM($H21:R21))</f>
        <v>12903.809535646815</v>
      </c>
      <c r="T21" s="19">
        <f>MIN($G14/$D11,$G14-SUM($H21:S21))</f>
        <v>12903.809535646815</v>
      </c>
      <c r="U21" s="19">
        <f>MIN($G14/$D11,$G14-SUM($H21:T21))</f>
        <v>12903.809535646815</v>
      </c>
      <c r="V21" s="19">
        <f>MIN($G14/$D11,$G14-SUM($H21:U21))</f>
        <v>12903.809535646815</v>
      </c>
      <c r="W21" s="19">
        <f>MIN($G14/$D11,$G14-SUM($H21:V21))</f>
        <v>12903.809535646815</v>
      </c>
      <c r="X21" s="19">
        <f>MIN($G14/$D11,$G14-SUM($H21:W21))</f>
        <v>12903.809535646815</v>
      </c>
      <c r="Y21" s="19">
        <f>MIN($G14/$D11,$G14-SUM($H21:X21))</f>
        <v>10323.047628517495</v>
      </c>
      <c r="Z21" s="19">
        <f>MIN($G14/$D11,$G14-SUM($H21:Y21))</f>
        <v>0</v>
      </c>
      <c r="AA21" s="19">
        <f>MIN($G14/$D11,$G14-SUM($H21:Z21))</f>
        <v>0</v>
      </c>
      <c r="AB21" s="19">
        <f>MIN($G14/$D11,$G14-SUM($H21:AA21))</f>
        <v>0</v>
      </c>
      <c r="AC21" s="19">
        <f>MIN($G14/$D11,$G14-SUM($H21:AB21))</f>
        <v>0</v>
      </c>
      <c r="AD21" s="19">
        <f>MIN($G14/$D11,$G14-SUM($H21:AC21))</f>
        <v>0</v>
      </c>
      <c r="AE21" s="19">
        <f>MIN($G14/$D11,$G14-SUM($H21:AD21))</f>
        <v>0</v>
      </c>
      <c r="AF21" s="19">
        <f>MIN($G14/$D11,$G14-SUM($H21:AE21))</f>
        <v>0</v>
      </c>
      <c r="AG21" s="19">
        <f>MIN($G14/$D11,$G14-SUM($H21:AF21))</f>
        <v>0</v>
      </c>
      <c r="AH21" s="19">
        <f>MIN($G14/$D11,$G14-SUM($H21:AG21))</f>
        <v>0</v>
      </c>
      <c r="AI21" s="19">
        <f>MIN($G14/$D11,$G14-SUM($H21:AH21))</f>
        <v>0</v>
      </c>
      <c r="AJ21" s="19">
        <f>MIN($G14/$D11,$G14-SUM($H21:AI21))</f>
        <v>0</v>
      </c>
      <c r="AK21" s="19">
        <f>MIN($G14/$D11,$G14-SUM($H21:AJ21))</f>
        <v>0</v>
      </c>
      <c r="AL21" s="19">
        <f>MIN($G14/$D11,$G14-SUM($H21:AK21))</f>
        <v>0</v>
      </c>
      <c r="AM21" s="19">
        <f>MIN($G14/$D11,$G14-SUM($H21:AL21))</f>
        <v>0</v>
      </c>
      <c r="AN21" s="19">
        <f>MIN($G14/$D11,$G14-SUM($H21:AM21))</f>
        <v>0</v>
      </c>
      <c r="AO21" s="19">
        <f>MIN($G14/$D11,$G14-SUM($H21:AN21))</f>
        <v>0</v>
      </c>
      <c r="AP21" s="19">
        <f>MIN($G14/$D11,$G14-SUM($H21:AO21))</f>
        <v>0</v>
      </c>
      <c r="AQ21" s="19">
        <f>MIN($G14/$D11,$G14-SUM($H21:AP21))</f>
        <v>0</v>
      </c>
      <c r="AR21" s="19">
        <f>MIN($G14/$D11,$G14-SUM($H21:AQ21))</f>
        <v>0</v>
      </c>
      <c r="AS21" s="19">
        <f>MIN($G14/$D11,$G14-SUM($H21:AR21))</f>
        <v>0</v>
      </c>
      <c r="AT21" s="19">
        <f>MIN($G14/$D11,$G14-SUM($H21:AS21))</f>
        <v>0</v>
      </c>
      <c r="AU21" s="19">
        <f>MIN($G14/$D11,$G14-SUM($H21:AT21))</f>
        <v>0</v>
      </c>
      <c r="AV21" s="19">
        <f>MIN($G14/$D11,$G14-SUM($H21:AU21))</f>
        <v>0</v>
      </c>
      <c r="AW21" s="19">
        <f>MIN($G14/$D11,$G14-SUM($H21:AV21))</f>
        <v>0</v>
      </c>
      <c r="AX21" s="19">
        <f>MIN($G14/$D11,$G14-SUM($H21:AW21))</f>
        <v>0</v>
      </c>
      <c r="AY21" s="19">
        <f>MIN($G14/$D11,$G14-SUM($H21:AX21))</f>
        <v>0</v>
      </c>
      <c r="AZ21" s="19">
        <f>MIN($G14/$D11,$G14-SUM($H21:AY21))</f>
        <v>0</v>
      </c>
      <c r="BA21" s="19">
        <f>MIN($G14/$D11,$G14-SUM($H21:AZ21))</f>
        <v>0</v>
      </c>
      <c r="BB21" s="19">
        <f>MIN($G14/$D11,$G14-SUM($H21:BA21))</f>
        <v>0</v>
      </c>
      <c r="BC21" s="19">
        <f>MIN($G14/$D11,$G14-SUM($H21:BB21))</f>
        <v>0</v>
      </c>
      <c r="BD21" s="19">
        <f>MIN($G14/$D11,$G14-SUM($H21:BC21))</f>
        <v>0</v>
      </c>
      <c r="BE21" s="19">
        <f>MIN($G14/$D11,$G14-SUM($H21:BD21))</f>
        <v>0</v>
      </c>
      <c r="BF21" s="19">
        <f>MIN($G14/$D11,$G14-SUM($H21:BE21))</f>
        <v>0</v>
      </c>
      <c r="BG21" s="19">
        <f>MIN($G14/$D11,$G14-SUM($H21:BF21))</f>
        <v>0</v>
      </c>
      <c r="BH21" s="19">
        <f>MIN($G14/$D11,$G14-SUM($H21:BG21))</f>
        <v>0</v>
      </c>
      <c r="BI21" s="19">
        <f>MIN($G14/$D11,$G14-SUM($H21:BH21))</f>
        <v>0</v>
      </c>
      <c r="BJ21" s="19">
        <f>MIN($G14/$D11,$G14-SUM($H21:BI21))</f>
        <v>0</v>
      </c>
      <c r="BK21" s="19">
        <f>MIN($G14/$D11,$G14-SUM($H21:BJ21))</f>
        <v>0</v>
      </c>
      <c r="BL21" s="19">
        <f>MIN($G14/$D11,$G14-SUM($H21:BK21))</f>
        <v>0</v>
      </c>
      <c r="BM21" s="19">
        <f>MIN($G14/$D11,$G14-SUM($H21:BL21))</f>
        <v>0</v>
      </c>
      <c r="BN21" s="19">
        <f>MIN($G14/$D11,$G14-SUM($H21:BM21))</f>
        <v>0</v>
      </c>
      <c r="BO21" s="19">
        <f>MIN($G14/$D11,$G14-SUM($H21:BN21))</f>
        <v>0</v>
      </c>
      <c r="BP21" s="19">
        <f>MIN($G14/$D11,$G14-SUM($H21:BO21))</f>
        <v>0</v>
      </c>
      <c r="BQ21" s="20"/>
      <c r="BR21" s="10"/>
      <c r="BS21" s="10"/>
      <c r="BT21" s="10"/>
      <c r="BU21" s="10"/>
      <c r="BV21" s="10"/>
      <c r="BW21" s="10"/>
      <c r="BX21" s="10"/>
      <c r="BY21" s="10"/>
    </row>
    <row r="22" spans="2:77" x14ac:dyDescent="0.2">
      <c r="B22" s="16"/>
      <c r="C22" s="17"/>
      <c r="D22" s="18"/>
      <c r="E22" s="17"/>
      <c r="F22" s="17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20"/>
      <c r="BR22" s="10"/>
      <c r="BS22" s="10"/>
      <c r="BT22" s="10"/>
      <c r="BU22" s="10"/>
      <c r="BV22" s="10"/>
      <c r="BW22" s="10"/>
      <c r="BX22" s="10"/>
      <c r="BY22" s="10"/>
    </row>
    <row r="23" spans="2:77" x14ac:dyDescent="0.2">
      <c r="B23" s="16"/>
      <c r="C23" s="17"/>
      <c r="D23" s="18"/>
      <c r="E23" s="17"/>
      <c r="F23" s="17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20"/>
      <c r="BR23" s="10"/>
      <c r="BS23" s="10"/>
      <c r="BT23" s="10"/>
      <c r="BU23" s="10"/>
      <c r="BV23" s="10"/>
      <c r="BW23" s="10"/>
      <c r="BX23" s="10"/>
      <c r="BY23" s="10"/>
    </row>
    <row r="24" spans="2:77" x14ac:dyDescent="0.2">
      <c r="B24" s="21" t="s">
        <v>9</v>
      </c>
      <c r="C24" s="17"/>
      <c r="D24" s="18"/>
      <c r="E24" s="17"/>
      <c r="F24" s="17"/>
      <c r="G24" s="19"/>
      <c r="H24" s="12">
        <f>SUM(H21:H23)</f>
        <v>12903.809535646815</v>
      </c>
      <c r="I24" s="12">
        <f t="shared" ref="I24:X24" si="2">SUM(I21:I23)</f>
        <v>12903.809535646815</v>
      </c>
      <c r="J24" s="12">
        <f t="shared" si="2"/>
        <v>12903.809535646815</v>
      </c>
      <c r="K24" s="12">
        <f t="shared" si="2"/>
        <v>12903.809535646815</v>
      </c>
      <c r="L24" s="12">
        <f t="shared" si="2"/>
        <v>12903.809535646815</v>
      </c>
      <c r="M24" s="12">
        <f t="shared" si="2"/>
        <v>12903.809535646815</v>
      </c>
      <c r="N24" s="12">
        <f t="shared" si="2"/>
        <v>12903.809535646815</v>
      </c>
      <c r="O24" s="12">
        <f t="shared" si="2"/>
        <v>12903.809535646815</v>
      </c>
      <c r="P24" s="12">
        <f t="shared" si="2"/>
        <v>12903.809535646815</v>
      </c>
      <c r="Q24" s="12">
        <f t="shared" si="2"/>
        <v>12903.809535646815</v>
      </c>
      <c r="R24" s="12">
        <f t="shared" si="2"/>
        <v>12903.809535646815</v>
      </c>
      <c r="S24" s="12">
        <f t="shared" si="2"/>
        <v>12903.809535646815</v>
      </c>
      <c r="T24" s="12">
        <f t="shared" si="2"/>
        <v>12903.809535646815</v>
      </c>
      <c r="U24" s="12">
        <f t="shared" si="2"/>
        <v>12903.809535646815</v>
      </c>
      <c r="V24" s="12">
        <f t="shared" si="2"/>
        <v>12903.809535646815</v>
      </c>
      <c r="W24" s="12">
        <f t="shared" si="2"/>
        <v>12903.809535646815</v>
      </c>
      <c r="X24" s="12">
        <f t="shared" si="2"/>
        <v>12903.809535646815</v>
      </c>
      <c r="Y24" s="12">
        <f t="shared" ref="Y24:BP24" si="3">SUM(Y21:Y23)</f>
        <v>10323.047628517495</v>
      </c>
      <c r="Z24" s="12">
        <f t="shared" si="3"/>
        <v>0</v>
      </c>
      <c r="AA24" s="12">
        <f t="shared" si="3"/>
        <v>0</v>
      </c>
      <c r="AB24" s="12">
        <f t="shared" si="3"/>
        <v>0</v>
      </c>
      <c r="AC24" s="12">
        <f t="shared" si="3"/>
        <v>0</v>
      </c>
      <c r="AD24" s="12">
        <f t="shared" si="3"/>
        <v>0</v>
      </c>
      <c r="AE24" s="12">
        <f t="shared" si="3"/>
        <v>0</v>
      </c>
      <c r="AF24" s="12">
        <f t="shared" si="3"/>
        <v>0</v>
      </c>
      <c r="AG24" s="12">
        <f t="shared" si="3"/>
        <v>0</v>
      </c>
      <c r="AH24" s="12">
        <f t="shared" si="3"/>
        <v>0</v>
      </c>
      <c r="AI24" s="12">
        <f t="shared" si="3"/>
        <v>0</v>
      </c>
      <c r="AJ24" s="12">
        <f t="shared" si="3"/>
        <v>0</v>
      </c>
      <c r="AK24" s="12">
        <f t="shared" si="3"/>
        <v>0</v>
      </c>
      <c r="AL24" s="12">
        <f t="shared" si="3"/>
        <v>0</v>
      </c>
      <c r="AM24" s="12">
        <f t="shared" si="3"/>
        <v>0</v>
      </c>
      <c r="AN24" s="12">
        <f t="shared" si="3"/>
        <v>0</v>
      </c>
      <c r="AO24" s="12">
        <f t="shared" si="3"/>
        <v>0</v>
      </c>
      <c r="AP24" s="12">
        <f t="shared" si="3"/>
        <v>0</v>
      </c>
      <c r="AQ24" s="12">
        <f t="shared" si="3"/>
        <v>0</v>
      </c>
      <c r="AR24" s="12">
        <f t="shared" si="3"/>
        <v>0</v>
      </c>
      <c r="AS24" s="12">
        <f t="shared" si="3"/>
        <v>0</v>
      </c>
      <c r="AT24" s="12">
        <f t="shared" si="3"/>
        <v>0</v>
      </c>
      <c r="AU24" s="12">
        <f t="shared" si="3"/>
        <v>0</v>
      </c>
      <c r="AV24" s="12">
        <f t="shared" si="3"/>
        <v>0</v>
      </c>
      <c r="AW24" s="12">
        <f t="shared" si="3"/>
        <v>0</v>
      </c>
      <c r="AX24" s="12">
        <f t="shared" si="3"/>
        <v>0</v>
      </c>
      <c r="AY24" s="12">
        <f t="shared" si="3"/>
        <v>0</v>
      </c>
      <c r="AZ24" s="12">
        <f t="shared" si="3"/>
        <v>0</v>
      </c>
      <c r="BA24" s="12">
        <f t="shared" si="3"/>
        <v>0</v>
      </c>
      <c r="BB24" s="12">
        <f t="shared" si="3"/>
        <v>0</v>
      </c>
      <c r="BC24" s="12">
        <f t="shared" si="3"/>
        <v>0</v>
      </c>
      <c r="BD24" s="12">
        <f t="shared" si="3"/>
        <v>0</v>
      </c>
      <c r="BE24" s="12">
        <f t="shared" si="3"/>
        <v>0</v>
      </c>
      <c r="BF24" s="12">
        <f t="shared" si="3"/>
        <v>0</v>
      </c>
      <c r="BG24" s="12">
        <f t="shared" si="3"/>
        <v>0</v>
      </c>
      <c r="BH24" s="12">
        <f t="shared" si="3"/>
        <v>0</v>
      </c>
      <c r="BI24" s="12">
        <f t="shared" si="3"/>
        <v>0</v>
      </c>
      <c r="BJ24" s="12">
        <f t="shared" si="3"/>
        <v>0</v>
      </c>
      <c r="BK24" s="12">
        <f t="shared" si="3"/>
        <v>0</v>
      </c>
      <c r="BL24" s="12">
        <f t="shared" si="3"/>
        <v>0</v>
      </c>
      <c r="BM24" s="12">
        <f t="shared" si="3"/>
        <v>0</v>
      </c>
      <c r="BN24" s="12">
        <f t="shared" si="3"/>
        <v>0</v>
      </c>
      <c r="BO24" s="12">
        <f t="shared" si="3"/>
        <v>0</v>
      </c>
      <c r="BP24" s="12">
        <f t="shared" si="3"/>
        <v>0</v>
      </c>
      <c r="BQ24"/>
      <c r="BR24" s="45">
        <f>SUM(H24:BP24)-G14</f>
        <v>0</v>
      </c>
      <c r="BS24"/>
      <c r="BT24"/>
      <c r="BU24"/>
      <c r="BV24"/>
      <c r="BW24"/>
      <c r="BX24"/>
      <c r="BY24"/>
    </row>
    <row r="25" spans="2:77" x14ac:dyDescent="0.2"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</row>
    <row r="26" spans="2:77" x14ac:dyDescent="0.2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</row>
    <row r="27" spans="2:77" x14ac:dyDescent="0.2"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</row>
    <row r="28" spans="2:77" x14ac:dyDescent="0.2"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</row>
    <row r="29" spans="2:77" x14ac:dyDescent="0.2"/>
    <row r="30" spans="2:77" x14ac:dyDescent="0.2"/>
    <row r="31" spans="2:77" x14ac:dyDescent="0.2"/>
    <row r="32" spans="2:77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x14ac:dyDescent="0.2"/>
    <row r="54" x14ac:dyDescent="0.2"/>
    <row r="55" x14ac:dyDescent="0.2"/>
    <row r="56" x14ac:dyDescent="0.2"/>
    <row r="57" x14ac:dyDescent="0.2"/>
    <row r="58" x14ac:dyDescent="0.2"/>
    <row r="59" x14ac:dyDescent="0.2"/>
    <row r="60" x14ac:dyDescent="0.2"/>
    <row r="61" x14ac:dyDescent="0.2"/>
    <row r="62" x14ac:dyDescent="0.2"/>
    <row r="63" x14ac:dyDescent="0.2"/>
    <row r="6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  <row r="86" x14ac:dyDescent="0.2"/>
    <row r="87" x14ac:dyDescent="0.2"/>
    <row r="88" x14ac:dyDescent="0.2"/>
    <row r="89" x14ac:dyDescent="0.2"/>
    <row r="90" x14ac:dyDescent="0.2"/>
    <row r="91" x14ac:dyDescent="0.2"/>
    <row r="92" x14ac:dyDescent="0.2"/>
    <row r="93" x14ac:dyDescent="0.2"/>
    <row r="94" x14ac:dyDescent="0.2"/>
    <row r="95" x14ac:dyDescent="0.2"/>
    <row r="96" x14ac:dyDescent="0.2"/>
    <row r="97" x14ac:dyDescent="0.2"/>
    <row r="98" x14ac:dyDescent="0.2"/>
    <row r="99" x14ac:dyDescent="0.2"/>
    <row r="100" x14ac:dyDescent="0.2"/>
    <row r="101" x14ac:dyDescent="0.2"/>
  </sheetData>
  <pageMargins left="0.19685039370078741" right="0.19685039370078741" top="0.19685039370078741" bottom="0.19685039370078741" header="0.31496062992125984" footer="0.31496062992125984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4"/>
  <sheetViews>
    <sheetView workbookViewId="0">
      <selection activeCell="D20" sqref="D20"/>
    </sheetView>
  </sheetViews>
  <sheetFormatPr defaultRowHeight="12.75" x14ac:dyDescent="0.2"/>
  <cols>
    <col min="2" max="2" width="11.625" customWidth="1"/>
    <col min="3" max="3" width="10.5" customWidth="1"/>
    <col min="4" max="4" width="136.375" customWidth="1"/>
  </cols>
  <sheetData>
    <row r="1" spans="1:4" x14ac:dyDescent="0.2">
      <c r="A1" s="49" t="s">
        <v>20</v>
      </c>
      <c r="B1" s="50" t="s">
        <v>21</v>
      </c>
      <c r="C1" s="50" t="s">
        <v>22</v>
      </c>
      <c r="D1" s="50" t="s">
        <v>23</v>
      </c>
    </row>
    <row r="2" spans="1:4" x14ac:dyDescent="0.2">
      <c r="A2" s="51">
        <v>1</v>
      </c>
      <c r="B2" t="s">
        <v>17</v>
      </c>
      <c r="C2" t="s">
        <v>24</v>
      </c>
      <c r="D2" t="s">
        <v>25</v>
      </c>
    </row>
    <row r="3" spans="1:4" x14ac:dyDescent="0.2">
      <c r="A3" s="51">
        <v>2</v>
      </c>
      <c r="B3" t="s">
        <v>17</v>
      </c>
      <c r="C3" t="s">
        <v>26</v>
      </c>
      <c r="D3" t="s">
        <v>27</v>
      </c>
    </row>
    <row r="4" spans="1:4" x14ac:dyDescent="0.2">
      <c r="A4" s="51">
        <v>3</v>
      </c>
      <c r="B4" t="s">
        <v>17</v>
      </c>
      <c r="C4" t="s">
        <v>28</v>
      </c>
      <c r="D4" s="52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Output</vt:lpstr>
      <vt:lpstr>Data</vt:lpstr>
      <vt:lpstr>AER Amendments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2020-09-28T06:34:52Z</dcterms:created>
  <dcterms:modified xsi:type="dcterms:W3CDTF">2020-09-28T06:34:58Z</dcterms:modified>
</cp:coreProperties>
</file>